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ml.chartshapes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cuments\GitHub\Analisis-Ventas-Adidas-US\"/>
    </mc:Choice>
  </mc:AlternateContent>
  <xr:revisionPtr revIDLastSave="0" documentId="13_ncr:1_{56D625F9-F864-4DFA-81CD-E471A02E597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ta Sales Adidas" sheetId="1" r:id="rId1"/>
    <sheet name="Dashboard" sheetId="6" r:id="rId2"/>
    <sheet name="Análisis" sheetId="5" r:id="rId3"/>
  </sheets>
  <definedNames>
    <definedName name="_xlnm._FilterDatabase" localSheetId="2" hidden="1">Análisis!$D$183:$E$235</definedName>
    <definedName name="_xlnm._FilterDatabase" localSheetId="0" hidden="1">'Data Sales Adidas'!$B$1:$N$1</definedName>
    <definedName name="_xlchart.v5.0" hidden="1">Análisis!$D$10</definedName>
    <definedName name="_xlchart.v5.1" hidden="1">Análisis!$D$11:$D$60</definedName>
    <definedName name="_xlchart.v5.2" hidden="1">Análisis!$E$10</definedName>
    <definedName name="_xlchart.v5.3" hidden="1">Análisis!$E$11:$E$60</definedName>
    <definedName name="_xlchart.v5.4" hidden="1">Análisis!$D$10</definedName>
    <definedName name="_xlchart.v5.5" hidden="1">Análisis!$D$11:$D$60</definedName>
    <definedName name="_xlchart.v5.6" hidden="1">Análisis!$E$10</definedName>
    <definedName name="_xlchart.v5.7" hidden="1">Análisis!$E$11:$E$60</definedName>
    <definedName name="_xlcn.WorksheetConnection_AdidasUSSalesDatasets.xlsxTabla21" hidden="1">Tabla2[]</definedName>
    <definedName name="_xlcn.WorksheetConnection_AdidasUSSalesDatasets.xlsxTabla2Retailer1" hidden="1">Tabla2[Retailer]</definedName>
    <definedName name="SegmentaciónDeDatos_Años__Invoice_Date">#N/A</definedName>
    <definedName name="SegmentaciónDeDatos_Product">#N/A</definedName>
    <definedName name="SegmentaciónDeDatos_Region">#N/A</definedName>
    <definedName name="SegmentaciónDeDatos_Retailer">#N/A</definedName>
  </definedNames>
  <calcPr calcId="191029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 Retailer" name="Tabla2 Retailer" connection="WorksheetConnection_Adidas US Sales Datasets.xlsx!Tabla2[Retailer]"/>
          <x15:modelTable id="Tabla2" name="Tabla2" connection="WorksheetConnection_Adidas US Sales Datasets.xlsx!Tabla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2" i="5" l="1"/>
  <c r="E36" i="5"/>
  <c r="E20" i="5"/>
  <c r="E47" i="5"/>
  <c r="E59" i="5"/>
  <c r="E46" i="5"/>
  <c r="E30" i="5"/>
  <c r="E14" i="5"/>
  <c r="E57" i="5"/>
  <c r="E41" i="5"/>
  <c r="E25" i="5"/>
  <c r="A6" i="5"/>
  <c r="E28" i="5"/>
  <c r="E38" i="5"/>
  <c r="E49" i="5"/>
  <c r="E48" i="5"/>
  <c r="E32" i="5"/>
  <c r="E16" i="5"/>
  <c r="E35" i="5"/>
  <c r="E58" i="5"/>
  <c r="E42" i="5"/>
  <c r="E26" i="5"/>
  <c r="B6" i="5"/>
  <c r="E53" i="5"/>
  <c r="E37" i="5"/>
  <c r="E21" i="5"/>
  <c r="E51" i="5"/>
  <c r="E11" i="5"/>
  <c r="E44" i="5"/>
  <c r="E27" i="5"/>
  <c r="E22" i="5"/>
  <c r="E33" i="5"/>
  <c r="E43" i="5"/>
  <c r="E60" i="5"/>
  <c r="E56" i="5"/>
  <c r="E40" i="5"/>
  <c r="E24" i="5"/>
  <c r="E55" i="5"/>
  <c r="E15" i="5"/>
  <c r="E50" i="5"/>
  <c r="E34" i="5"/>
  <c r="E18" i="5"/>
  <c r="E23" i="5"/>
  <c r="E45" i="5"/>
  <c r="E29" i="5"/>
  <c r="E13" i="5"/>
  <c r="E31" i="5"/>
  <c r="E19" i="5"/>
  <c r="E12" i="5"/>
  <c r="E54" i="5"/>
  <c r="E39" i="5"/>
  <c r="E1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B27D5-D5BF-47C4-80D7-C0E4291C392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5F1A3C-40CF-448F-B64B-BBC4B67E68D2}" name="WorksheetConnection_Adidas US Sales Datasets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AdidasUSSalesDatasets.xlsxTabla21"/>
        </x15:connection>
      </ext>
    </extLst>
  </connection>
  <connection id="3" xr16:uid="{1BE8CADF-C5A4-42DC-A505-4F96DF64D609}" name="WorksheetConnection_Adidas US Sales Datasets.xlsx!Tabla2[Retailer]" type="102" refreshedVersion="8" minRefreshableVersion="5">
    <extLst>
      <ext xmlns:x15="http://schemas.microsoft.com/office/spreadsheetml/2010/11/main" uri="{DE250136-89BD-433C-8126-D09CA5730AF9}">
        <x15:connection id="Tabla2 Retailer" autoDelete="1">
          <x15:rangePr sourceName="_xlcn.WorksheetConnection_AdidasUSSalesDatasets.xlsxTabla2Retailer1"/>
        </x15:connection>
      </ext>
    </extLst>
  </connection>
</connections>
</file>

<file path=xl/sharedStrings.xml><?xml version="1.0" encoding="utf-8"?>
<sst xmlns="http://schemas.openxmlformats.org/spreadsheetml/2006/main" count="58257" uniqueCount="172">
  <si>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</si>
  <si>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</si>
  <si>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</si>
  <si>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</si>
  <si>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</si>
  <si>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</si>
  <si>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</si>
  <si>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</si>
  <si>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</si>
  <si>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</si>
  <si>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</si>
  <si>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</si>
  <si>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</si>
  <si>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</si>
  <si>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</si>
  <si>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</si>
  <si>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</si>
  <si>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</si>
  <si>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</si>
  <si>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</si>
  <si>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</si>
  <si>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</si>
  <si>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</si>
  <si>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</si>
  <si>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</si>
  <si>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</si>
  <si>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</si>
  <si>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</si>
  <si>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</si>
  <si>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</si>
  <si>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</si>
  <si>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</si>
  <si>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</si>
  <si>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</si>
  <si>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</si>
  <si>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</si>
  <si>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</si>
  <si>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</si>
  <si>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</si>
  <si>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</si>
  <si>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</si>
  <si>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</si>
  <si>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</si>
  <si>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</si>
  <si>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</si>
  <si>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</si>
  <si>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</si>
  <si>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</si>
  <si>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</si>
  <si>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</si>
  <si>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</si>
  <si>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</si>
  <si>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</si>
  <si>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</si>
  <si>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</si>
  <si>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</si>
  <si>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</si>
  <si>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</si>
  <si>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</si>
  <si>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</si>
  <si>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</si>
  <si>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</si>
  <si>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</si>
  <si>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</si>
  <si>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</si>
  <si>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</si>
  <si>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</si>
  <si>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</si>
  <si>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</si>
  <si>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</si>
  <si>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</si>
  <si>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</si>
  <si>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</si>
  <si>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</si>
  <si>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</si>
  <si>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</si>
  <si>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</si>
  <si>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</si>
  <si>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</si>
  <si>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</si>
  <si>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</si>
  <si>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</si>
  <si>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</si>
  <si>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</si>
  <si>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</si>
  <si>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</si>
  <si>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</si>
  <si>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</si>
  <si>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</si>
  <si>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</si>
  <si>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</si>
  <si>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</si>
  <si>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</si>
  <si>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</si>
  <si>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</si>
  <si>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</si>
  <si>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</si>
  <si>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</si>
  <si>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</si>
  <si>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</si>
  <si>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</si>
  <si>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</si>
  <si>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</si>
  <si>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</si>
  <si>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</si>
  <si>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</si>
  <si>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</si>
  <si>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</si>
  <si>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</si>
  <si>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</si>
  <si>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</si>
  <si>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</si>
  <si>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</si>
  <si>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</si>
  <si>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</si>
  <si>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</si>
  <si>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</si>
  <si>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</si>
  <si>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</si>
  <si>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</si>
  <si>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</si>
  <si>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</si>
  <si>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</si>
  <si>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</si>
  <si>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</si>
  <si>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</si>
  <si>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</si>
  <si>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</si>
  <si>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</si>
  <si>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</si>
  <si>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</si>
  <si>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</si>
  <si>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</si>
  <si>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</si>
  <si>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Etiquetas de fila</t>
  </si>
  <si>
    <t>Total general</t>
  </si>
  <si>
    <t>Suma de Units Sold</t>
  </si>
  <si>
    <t>Suma de Total Sales</t>
  </si>
  <si>
    <t>Etiquetas de columna</t>
  </si>
  <si>
    <t>2020</t>
  </si>
  <si>
    <t>2021</t>
  </si>
  <si>
    <t>Suma de Operating Profit</t>
  </si>
  <si>
    <t>Total Suma de Total Sales</t>
  </si>
  <si>
    <t>Total Suma de Operating Profit</t>
  </si>
  <si>
    <t>Cantidad de productos vendidos en unidades y $</t>
  </si>
  <si>
    <t>Máx. de Operating Margin</t>
  </si>
  <si>
    <t>Mín. de Operating Margin</t>
  </si>
  <si>
    <t>Máx. de Operating Profit</t>
  </si>
  <si>
    <t>Mín. de Operating Profit2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</si>
  <si>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</si>
  <si>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</si>
  <si>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</si>
  <si>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</si>
  <si>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</si>
  <si>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</si>
  <si>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</si>
  <si>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</si>
  <si>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</si>
  <si>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</si>
  <si>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</si>
  <si>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</si>
  <si>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Ventas por estado</t>
  </si>
  <si>
    <t>Ventas totales anuales</t>
  </si>
  <si>
    <t>Desempeño por método de ventas</t>
  </si>
  <si>
    <t>Productos vendidos por tienda</t>
  </si>
  <si>
    <t>Rentabilidad máxima y mínima por región</t>
  </si>
  <si>
    <t>Ventas totales mensuales</t>
  </si>
  <si>
    <t>Beneficios obtenidos por minoristas</t>
  </si>
  <si>
    <t>Número de productos vendidos por región</t>
  </si>
  <si>
    <t>Ciudades con número máximo y mínimo de ventas</t>
  </si>
  <si>
    <t>Ciudad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</si>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</sst>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&quot;$&quot;#,##0_);[Red]\(&quot;$&quot;#,##0\)"/>
    <numFmt numFmtId="166" formatCode="0_ ;\-0\ "/>
    <numFmt numFmtId="167" formatCode="[$$-45C]#,##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indexed="64"/>
      </patternFill>
    </fill>
    <fill>
      <patternFill patternType="solid">
        <fgColor rgb="FF797575"/>
        <bgColor indexed="64"/>
      </patternFill>
    </fill>
    <fill>
      <patternFill patternType="solid">
        <fgColor rgb="FFFA94A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center"/>
    </xf>
    <xf numFmtId="166" fontId="2" fillId="2" borderId="0" xfId="0" applyNumberFormat="1" applyFont="1" applyFill="1" applyAlignment="1">
      <alignment horizontal="left" indent="2"/>
    </xf>
    <xf numFmtId="166" fontId="1" fillId="0" borderId="0" xfId="0" applyNumberFormat="1" applyFont="1" applyAlignment="1">
      <alignment horizontal="left" indent="2"/>
    </xf>
    <xf numFmtId="166" fontId="0" fillId="0" borderId="0" xfId="0" applyNumberFormat="1" applyAlignment="1">
      <alignment horizontal="left" indent="2"/>
    </xf>
    <xf numFmtId="167" fontId="2" fillId="2" borderId="0" xfId="0" applyNumberFormat="1" applyFont="1" applyFill="1" applyAlignment="1">
      <alignment horizontal="center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3" fillId="0" borderId="0" xfId="0" applyFont="1"/>
    <xf numFmtId="0" fontId="0" fillId="3" borderId="0" xfId="0" applyFill="1"/>
    <xf numFmtId="0" fontId="0" fillId="4" borderId="0" xfId="0" applyFill="1"/>
    <xf numFmtId="3" fontId="4" fillId="4" borderId="0" xfId="0" applyNumberFormat="1" applyFont="1" applyFill="1" applyAlignment="1">
      <alignment horizontal="center"/>
    </xf>
    <xf numFmtId="167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0" borderId="8" xfId="0" applyFont="1" applyBorder="1" applyAlignment="1">
      <alignment horizontal="left"/>
    </xf>
    <xf numFmtId="0" fontId="3" fillId="7" borderId="8" xfId="0" applyFont="1" applyFill="1" applyBorder="1"/>
    <xf numFmtId="0" fontId="3" fillId="7" borderId="8" xfId="0" applyFont="1" applyFill="1" applyBorder="1" applyAlignment="1">
      <alignment horizontal="left"/>
    </xf>
    <xf numFmtId="165" fontId="3" fillId="0" borderId="9" xfId="0" applyNumberFormat="1" applyFont="1" applyBorder="1"/>
    <xf numFmtId="165" fontId="3" fillId="0" borderId="10" xfId="0" applyNumberFormat="1" applyFont="1" applyBorder="1"/>
    <xf numFmtId="0" fontId="3" fillId="0" borderId="9" xfId="0" applyFont="1" applyBorder="1" applyAlignment="1">
      <alignment horizontal="left" indent="1"/>
    </xf>
    <xf numFmtId="0" fontId="3" fillId="0" borderId="10" xfId="0" applyFont="1" applyBorder="1" applyAlignment="1">
      <alignment horizontal="left" indent="1"/>
    </xf>
    <xf numFmtId="0" fontId="3" fillId="0" borderId="11" xfId="0" applyFont="1" applyBorder="1" applyAlignment="1">
      <alignment horizontal="left" indent="1"/>
    </xf>
    <xf numFmtId="165" fontId="3" fillId="7" borderId="11" xfId="0" applyNumberFormat="1" applyFont="1" applyFill="1" applyBorder="1"/>
    <xf numFmtId="165" fontId="3" fillId="11" borderId="10" xfId="0" applyNumberFormat="1" applyFont="1" applyFill="1" applyBorder="1"/>
    <xf numFmtId="0" fontId="3" fillId="11" borderId="10" xfId="0" applyFont="1" applyFill="1" applyBorder="1" applyAlignment="1">
      <alignment horizontal="left" indent="1"/>
    </xf>
    <xf numFmtId="0" fontId="3" fillId="7" borderId="8" xfId="0" applyFont="1" applyFill="1" applyBorder="1" applyAlignment="1">
      <alignment wrapText="1"/>
    </xf>
    <xf numFmtId="167" fontId="3" fillId="0" borderId="8" xfId="0" applyNumberFormat="1" applyFont="1" applyBorder="1"/>
    <xf numFmtId="167" fontId="3" fillId="7" borderId="8" xfId="0" applyNumberFormat="1" applyFont="1" applyFill="1" applyBorder="1"/>
    <xf numFmtId="0" fontId="3" fillId="6" borderId="8" xfId="0" applyFont="1" applyFill="1" applyBorder="1"/>
    <xf numFmtId="3" fontId="3" fillId="0" borderId="8" xfId="0" applyNumberFormat="1" applyFont="1" applyBorder="1"/>
    <xf numFmtId="165" fontId="3" fillId="0" borderId="8" xfId="0" applyNumberFormat="1" applyFont="1" applyBorder="1"/>
    <xf numFmtId="3" fontId="3" fillId="7" borderId="8" xfId="0" applyNumberFormat="1" applyFont="1" applyFill="1" applyBorder="1"/>
    <xf numFmtId="0" fontId="3" fillId="0" borderId="8" xfId="0" applyFont="1" applyBorder="1" applyAlignment="1">
      <alignment horizontal="left" wrapText="1"/>
    </xf>
    <xf numFmtId="165" fontId="3" fillId="7" borderId="8" xfId="0" applyNumberFormat="1" applyFont="1" applyFill="1" applyBorder="1"/>
    <xf numFmtId="9" fontId="3" fillId="0" borderId="8" xfId="0" applyNumberFormat="1" applyFont="1" applyBorder="1"/>
    <xf numFmtId="9" fontId="3" fillId="7" borderId="8" xfId="0" applyNumberFormat="1" applyFont="1" applyFill="1" applyBorder="1"/>
    <xf numFmtId="0" fontId="3" fillId="8" borderId="8" xfId="0" applyFont="1" applyFill="1" applyBorder="1"/>
    <xf numFmtId="0" fontId="5" fillId="9" borderId="7" xfId="0" applyFont="1" applyFill="1" applyBorder="1"/>
    <xf numFmtId="0" fontId="5" fillId="9" borderId="4" xfId="0" applyFont="1" applyFill="1" applyBorder="1"/>
    <xf numFmtId="0" fontId="7" fillId="0" borderId="13" xfId="0" applyFont="1" applyBorder="1" applyAlignment="1">
      <alignment horizontal="left"/>
    </xf>
    <xf numFmtId="165" fontId="7" fillId="0" borderId="12" xfId="0" applyNumberFormat="1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165" fontId="7" fillId="0" borderId="5" xfId="0" applyNumberFormat="1" applyFont="1" applyBorder="1" applyAlignment="1">
      <alignment horizontal="center"/>
    </xf>
    <xf numFmtId="0" fontId="6" fillId="9" borderId="8" xfId="0" pivotButton="1" applyFont="1" applyFill="1" applyBorder="1"/>
    <xf numFmtId="0" fontId="6" fillId="9" borderId="8" xfId="0" applyFont="1" applyFill="1" applyBorder="1"/>
    <xf numFmtId="0" fontId="7" fillId="11" borderId="8" xfId="0" applyFont="1" applyFill="1" applyBorder="1" applyAlignment="1">
      <alignment horizontal="left"/>
    </xf>
    <xf numFmtId="165" fontId="7" fillId="11" borderId="8" xfId="0" applyNumberFormat="1" applyFont="1" applyFill="1" applyBorder="1" applyAlignment="1">
      <alignment horizontal="center"/>
    </xf>
    <xf numFmtId="0" fontId="7" fillId="10" borderId="8" xfId="0" applyFont="1" applyFill="1" applyBorder="1" applyAlignment="1">
      <alignment horizontal="left"/>
    </xf>
    <xf numFmtId="165" fontId="7" fillId="10" borderId="8" xfId="0" applyNumberFormat="1" applyFont="1" applyFill="1" applyBorder="1" applyAlignment="1">
      <alignment horizontal="center"/>
    </xf>
    <xf numFmtId="0" fontId="3" fillId="0" borderId="8" xfId="0" applyFont="1" applyBorder="1" applyAlignment="1">
      <alignment wrapText="1"/>
    </xf>
    <xf numFmtId="0" fontId="3" fillId="5" borderId="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3" fontId="3" fillId="5" borderId="2" xfId="0" applyNumberFormat="1" applyFont="1" applyFill="1" applyBorder="1" applyAlignment="1">
      <alignment horizontal="center"/>
    </xf>
    <xf numFmtId="3" fontId="3" fillId="5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503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</font>
    </dxf>
    <dxf>
      <border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/>
    </dxf>
    <dxf>
      <alignment wrapText="1"/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ill>
        <patternFill>
          <bgColor theme="2" tint="-9.9978637043366805E-2"/>
        </patternFill>
      </fill>
    </dxf>
    <dxf>
      <fill>
        <patternFill patternType="solid">
          <bgColor rgb="FFF7A3C9"/>
        </patternFill>
      </fill>
    </dxf>
    <dxf>
      <font>
        <b val="0"/>
      </font>
    </dxf>
    <dxf>
      <font>
        <b val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fgColor indexed="64"/>
          <bgColor indexed="65"/>
        </patternFill>
      </fill>
      <alignment horizontal="left"/>
    </dxf>
    <dxf>
      <fill>
        <patternFill patternType="none">
          <fgColor indexed="64"/>
          <bgColor indexed="65"/>
        </patternFill>
      </fill>
      <alignment horizontal="left"/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_ ;\-0\ "/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8BD3ED"/>
      <color rgb="FF522AFE"/>
      <color rgb="FFFA60A2"/>
      <color rgb="FF2101A7"/>
      <color rgb="FF5B67D7"/>
      <color rgb="FFF7A3C9"/>
      <color rgb="FFFF0066"/>
      <color rgb="FFFA94AA"/>
      <color rgb="FF797575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2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4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Sales.xlsx]Análisis!TablaDinámica8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0-4449-80FD-7021E34B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B-482C-BE63-F77AC3C7017B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B-482C-BE63-F77AC3C7017B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B-482C-BE63-F77AC3C7017B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B-482C-BE63-F77AC3C7017B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B-482C-BE63-F77AC3C7017B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B-482C-BE63-F77AC3C7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3-4C6E-845B-E40A36CC3746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3-4C6E-845B-E40A36CC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66357381225707202"/>
          <c:y val="0.10241385430922988"/>
          <c:w val="0.30193529781503264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657019366929122"/>
          <c:y val="5.0081586029427673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0-4EA1-9AA4-E4B81756FE56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0-4EA1-9AA4-E4B81756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891766798"/>
          <c:y val="3.3070864294920182E-3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47912074627843"/>
          <c:y val="0.16041022657690915"/>
          <c:w val="0.52562153778866572"/>
          <c:h val="0.44373439920556834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A-4E84-97F6-B75E2A7B2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BC-4EBA-A0EF-2CDAC4665ECB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BC-4EBA-A0EF-2CDAC4665ECB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BC-4EBA-A0EF-2CDAC4665ECB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DBC-4EBA-A0EF-2CDAC4665ECB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DBC-4EBA-A0EF-2CDAC4665ECB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BC-4EBA-A0EF-2CDAC4665EC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BC-4EBA-A0EF-2CDAC4665ECB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305-4527-8004-BAC79CA9175D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305-4527-8004-BAC79CA9175D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305-4527-8004-BAC79CA9175D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305-4527-8004-BAC79CA9175D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305-4527-8004-BAC79CA9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518814348038"/>
          <c:y val="9.652566402168522E-2"/>
          <c:w val="0.2970481185651962"/>
          <c:h val="0.45028411288600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62270590952856875"/>
          <c:h val="0.734714303575695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1-4F38-9FFE-E20F7966E011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05-4034-8BC5-75142B06BCCB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05-4034-8BC5-75142B06BCCB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05-4034-8BC5-75142B06BCCB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05-4034-8BC5-75142B06BCCB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05-4034-8BC5-75142B06B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C3-4478-8771-32AE3D9E5202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C3-4478-8771-32AE3D9E5202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C3-4478-8771-32AE3D9E5202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2C3-4478-8771-32AE3D9E5202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C3-4478-8771-32AE3D9E5202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F2C3-4478-8771-32AE3D9E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572-4A71-9B6E-8AB7DCB36AE3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2-4A71-9B6E-8AB7DCB3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Sales.xlsx]Análisis!TablaDinámica8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9B1-AB18-53B4166F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8AD-BA85-E52E50DEE9D1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8AD-BA85-E52E50DEE9D1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9-48AD-BA85-E52E50DEE9D1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9-48AD-BA85-E52E50DEE9D1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9-48AD-BA85-E52E50DEE9D1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D9-48AD-BA85-E52E50DE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8-46B9-AD62-A660C6307724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8-46B9-AD62-A660C630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74704254776803325"/>
          <c:y val="0.10241385430922988"/>
          <c:w val="0.21846645003319168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06543368125493"/>
          <c:y val="5.0081731178317275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896-9075-6EEAF5836B22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896-9075-6EEAF583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369596513"/>
          <c:y val="4.8807598622617535E-2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6205653617271"/>
          <c:y val="0.1727015027584636"/>
          <c:w val="0.71020579759005797"/>
          <c:h val="0.6248288414379769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B08-A73E-813278C6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Sales.xlsx]Análisis!TablaDinámica10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83377089265238902"/>
          <c:h val="0.758956885997905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87A-B19B-D0B61D93C1CD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20-4F5F-B283-A3A26B010D02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20-4F5F-B283-A3A26B010D02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20-4F5F-B283-A3A26B010D02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20-4F5F-B283-A3A26B010D02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20-4F5F-B283-A3A26B010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333858065111244"/>
          <c:y val="0.16543092241141186"/>
          <c:w val="0.796468801924475"/>
          <c:h val="0.7450171943224525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57569278877452"/>
          <c:y val="0.15555557205181178"/>
          <c:w val="0.76834652391483149"/>
          <c:h val="0.70278678679570372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215-4C24-88AF-9F8FFAB99583}"/>
              </c:ext>
            </c:extLst>
          </c:dPt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15-4C24-88AF-9F8FFAB9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1606426848"/>
        <c:axId val="1606411968"/>
        <c:axId val="0"/>
      </c:bar3D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Sales.xlsx]Análisis!TablaDinámica12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bg1"/>
          </a:solidFill>
          <a:ln>
            <a:noFill/>
          </a:ln>
          <a:effectLst/>
        </c:spPr>
      </c:pivotFmt>
      <c:pivotFmt>
        <c:idx val="107"/>
        <c:spPr>
          <a:solidFill>
            <a:schemeClr val="bg1"/>
          </a:solidFill>
          <a:ln>
            <a:noFill/>
          </a:ln>
          <a:effectLst/>
        </c:spPr>
      </c:pivotFmt>
      <c:pivotFmt>
        <c:idx val="108"/>
        <c:spPr>
          <a:solidFill>
            <a:schemeClr val="bg1"/>
          </a:solidFill>
          <a:ln>
            <a:noFill/>
          </a:ln>
          <a:effectLst/>
        </c:spPr>
      </c:pivotFmt>
      <c:pivotFmt>
        <c:idx val="109"/>
        <c:spPr>
          <a:solidFill>
            <a:schemeClr val="bg1"/>
          </a:solidFill>
          <a:ln>
            <a:noFill/>
          </a:ln>
          <a:effectLst/>
        </c:spPr>
      </c:pivotFmt>
      <c:pivotFmt>
        <c:idx val="110"/>
        <c:spPr>
          <a:solidFill>
            <a:schemeClr val="bg1"/>
          </a:solidFill>
          <a:ln>
            <a:noFill/>
          </a:ln>
          <a:effectLst/>
        </c:spPr>
      </c:pivotFmt>
      <c:pivotFmt>
        <c:idx val="111"/>
        <c:spPr>
          <a:solidFill>
            <a:schemeClr val="bg1"/>
          </a:solidFill>
          <a:ln>
            <a:noFill/>
          </a:ln>
          <a:effectLst/>
        </c:spPr>
      </c:pivotFmt>
      <c:pivotFmt>
        <c:idx val="112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0066"/>
          </a:solidFill>
          <a:ln>
            <a:noFill/>
          </a:ln>
          <a:effectLst/>
        </c:spPr>
      </c:pivotFmt>
      <c:pivotFmt>
        <c:idx val="114"/>
        <c:spPr>
          <a:solidFill>
            <a:srgbClr val="FF0066"/>
          </a:solidFill>
          <a:ln>
            <a:noFill/>
          </a:ln>
          <a:effectLst/>
        </c:spPr>
      </c:pivotFmt>
      <c:pivotFmt>
        <c:idx val="115"/>
        <c:spPr>
          <a:solidFill>
            <a:srgbClr val="FF0066"/>
          </a:solidFill>
          <a:ln>
            <a:noFill/>
          </a:ln>
          <a:effectLst/>
        </c:spPr>
      </c:pivotFmt>
      <c:pivotFmt>
        <c:idx val="116"/>
        <c:spPr>
          <a:solidFill>
            <a:srgbClr val="FF0066"/>
          </a:solidFill>
          <a:ln>
            <a:noFill/>
          </a:ln>
          <a:effectLst/>
        </c:spPr>
      </c:pivotFmt>
      <c:pivotFmt>
        <c:idx val="117"/>
        <c:spPr>
          <a:solidFill>
            <a:srgbClr val="FF0066"/>
          </a:solidFill>
          <a:ln>
            <a:noFill/>
          </a:ln>
          <a:effectLst/>
        </c:spPr>
      </c:pivotFmt>
      <c:pivotFmt>
        <c:idx val="118"/>
        <c:spPr>
          <a:solidFill>
            <a:srgbClr val="FF0066"/>
          </a:solidFill>
          <a:ln>
            <a:noFill/>
          </a:ln>
          <a:effectLst/>
        </c:spPr>
      </c:pivotFmt>
      <c:pivotFmt>
        <c:idx val="11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6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FA60A2"/>
          </a:solidFill>
          <a:ln>
            <a:noFill/>
          </a:ln>
          <a:effectLst/>
        </c:spPr>
      </c:pivotFmt>
      <c:pivotFmt>
        <c:idx val="128"/>
        <c:spPr>
          <a:solidFill>
            <a:srgbClr val="FA60A2"/>
          </a:solidFill>
          <a:ln>
            <a:noFill/>
          </a:ln>
          <a:effectLst/>
        </c:spPr>
      </c:pivotFmt>
      <c:pivotFmt>
        <c:idx val="129"/>
        <c:spPr>
          <a:solidFill>
            <a:srgbClr val="FA60A2"/>
          </a:solidFill>
          <a:ln>
            <a:noFill/>
          </a:ln>
          <a:effectLst/>
        </c:spPr>
      </c:pivotFmt>
      <c:pivotFmt>
        <c:idx val="130"/>
        <c:spPr>
          <a:solidFill>
            <a:srgbClr val="FA60A2"/>
          </a:solidFill>
          <a:ln>
            <a:noFill/>
          </a:ln>
          <a:effectLst/>
        </c:spPr>
      </c:pivotFmt>
      <c:pivotFmt>
        <c:idx val="131"/>
        <c:spPr>
          <a:solidFill>
            <a:srgbClr val="FA60A2"/>
          </a:solidFill>
          <a:ln>
            <a:noFill/>
          </a:ln>
          <a:effectLst/>
        </c:spPr>
      </c:pivotFmt>
      <c:pivotFmt>
        <c:idx val="132"/>
        <c:spPr>
          <a:solidFill>
            <a:srgbClr val="FA60A2"/>
          </a:solidFill>
          <a:ln>
            <a:noFill/>
          </a:ln>
          <a:effectLst/>
        </c:spPr>
      </c:pivotFmt>
      <c:pivotFmt>
        <c:idx val="133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522AFE"/>
          </a:solidFill>
          <a:ln>
            <a:noFill/>
          </a:ln>
          <a:effectLst/>
        </c:spPr>
      </c:pivotFmt>
      <c:pivotFmt>
        <c:idx val="135"/>
        <c:spPr>
          <a:solidFill>
            <a:srgbClr val="522AFE"/>
          </a:solidFill>
          <a:ln>
            <a:noFill/>
          </a:ln>
          <a:effectLst/>
        </c:spPr>
      </c:pivotFmt>
      <c:pivotFmt>
        <c:idx val="136"/>
        <c:spPr>
          <a:solidFill>
            <a:srgbClr val="522AFE"/>
          </a:solidFill>
          <a:ln>
            <a:noFill/>
          </a:ln>
          <a:effectLst/>
        </c:spPr>
      </c:pivotFmt>
      <c:pivotFmt>
        <c:idx val="137"/>
        <c:spPr>
          <a:solidFill>
            <a:srgbClr val="522AFE"/>
          </a:solidFill>
          <a:ln>
            <a:noFill/>
          </a:ln>
          <a:effectLst/>
        </c:spPr>
      </c:pivotFmt>
      <c:pivotFmt>
        <c:idx val="138"/>
        <c:spPr>
          <a:solidFill>
            <a:srgbClr val="522AFE"/>
          </a:solidFill>
          <a:ln>
            <a:noFill/>
          </a:ln>
          <a:effectLst/>
        </c:spPr>
      </c:pivotFmt>
      <c:pivotFmt>
        <c:idx val="139"/>
        <c:spPr>
          <a:solidFill>
            <a:srgbClr val="522AFE"/>
          </a:solidFill>
          <a:ln>
            <a:noFill/>
          </a:ln>
          <a:effectLst/>
        </c:spPr>
      </c:pivotFmt>
      <c:pivotFmt>
        <c:idx val="140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5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bg1"/>
          </a:solidFill>
          <a:ln>
            <a:noFill/>
          </a:ln>
          <a:effectLst/>
        </c:spPr>
      </c:pivotFmt>
      <c:pivotFmt>
        <c:idx val="149"/>
        <c:spPr>
          <a:solidFill>
            <a:schemeClr val="bg1"/>
          </a:solidFill>
          <a:ln>
            <a:noFill/>
          </a:ln>
          <a:effectLst/>
        </c:spPr>
      </c:pivotFmt>
      <c:pivotFmt>
        <c:idx val="150"/>
        <c:spPr>
          <a:solidFill>
            <a:schemeClr val="bg1"/>
          </a:solidFill>
          <a:ln>
            <a:noFill/>
          </a:ln>
          <a:effectLst/>
        </c:spPr>
      </c:pivotFmt>
      <c:pivotFmt>
        <c:idx val="151"/>
        <c:spPr>
          <a:solidFill>
            <a:schemeClr val="bg1"/>
          </a:solidFill>
          <a:ln>
            <a:noFill/>
          </a:ln>
          <a:effectLst/>
        </c:spPr>
      </c:pivotFmt>
      <c:pivotFmt>
        <c:idx val="152"/>
        <c:spPr>
          <a:solidFill>
            <a:schemeClr val="bg1"/>
          </a:solidFill>
          <a:ln>
            <a:noFill/>
          </a:ln>
          <a:effectLst/>
        </c:spPr>
      </c:pivotFmt>
      <c:pivotFmt>
        <c:idx val="153"/>
        <c:spPr>
          <a:solidFill>
            <a:schemeClr val="bg1"/>
          </a:solidFill>
          <a:ln>
            <a:noFill/>
          </a:ln>
          <a:effectLst/>
        </c:spPr>
      </c:pivotFmt>
      <c:pivotFmt>
        <c:idx val="154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FF0066"/>
          </a:solidFill>
          <a:ln>
            <a:noFill/>
          </a:ln>
          <a:effectLst/>
        </c:spPr>
      </c:pivotFmt>
      <c:pivotFmt>
        <c:idx val="156"/>
        <c:spPr>
          <a:solidFill>
            <a:srgbClr val="FF0066"/>
          </a:solidFill>
          <a:ln>
            <a:noFill/>
          </a:ln>
          <a:effectLst/>
        </c:spPr>
      </c:pivotFmt>
      <c:pivotFmt>
        <c:idx val="157"/>
        <c:spPr>
          <a:solidFill>
            <a:srgbClr val="FF0066"/>
          </a:solidFill>
          <a:ln>
            <a:noFill/>
          </a:ln>
          <a:effectLst/>
        </c:spPr>
      </c:pivotFmt>
      <c:pivotFmt>
        <c:idx val="158"/>
        <c:spPr>
          <a:solidFill>
            <a:srgbClr val="FF0066"/>
          </a:solidFill>
          <a:ln>
            <a:noFill/>
          </a:ln>
          <a:effectLst/>
        </c:spPr>
      </c:pivotFmt>
      <c:pivotFmt>
        <c:idx val="159"/>
        <c:spPr>
          <a:solidFill>
            <a:srgbClr val="FF0066"/>
          </a:solidFill>
          <a:ln>
            <a:noFill/>
          </a:ln>
          <a:effectLst/>
        </c:spPr>
      </c:pivotFmt>
      <c:pivotFmt>
        <c:idx val="160"/>
        <c:spPr>
          <a:solidFill>
            <a:srgbClr val="FF0066"/>
          </a:solidFill>
          <a:ln>
            <a:noFill/>
          </a:ln>
          <a:effectLst/>
        </c:spPr>
      </c:pivotFmt>
      <c:pivotFmt>
        <c:idx val="16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8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FA60A2"/>
          </a:solidFill>
          <a:ln>
            <a:noFill/>
          </a:ln>
          <a:effectLst/>
        </c:spPr>
      </c:pivotFmt>
      <c:pivotFmt>
        <c:idx val="170"/>
        <c:spPr>
          <a:solidFill>
            <a:srgbClr val="FA60A2"/>
          </a:solidFill>
          <a:ln>
            <a:noFill/>
          </a:ln>
          <a:effectLst/>
        </c:spPr>
      </c:pivotFmt>
      <c:pivotFmt>
        <c:idx val="171"/>
        <c:spPr>
          <a:solidFill>
            <a:srgbClr val="FA60A2"/>
          </a:solidFill>
          <a:ln>
            <a:noFill/>
          </a:ln>
          <a:effectLst/>
        </c:spPr>
      </c:pivotFmt>
      <c:pivotFmt>
        <c:idx val="172"/>
        <c:spPr>
          <a:solidFill>
            <a:srgbClr val="FA60A2"/>
          </a:solidFill>
          <a:ln>
            <a:noFill/>
          </a:ln>
          <a:effectLst/>
        </c:spPr>
      </c:pivotFmt>
      <c:pivotFmt>
        <c:idx val="173"/>
        <c:spPr>
          <a:solidFill>
            <a:srgbClr val="FA60A2"/>
          </a:solidFill>
          <a:ln>
            <a:noFill/>
          </a:ln>
          <a:effectLst/>
        </c:spPr>
      </c:pivotFmt>
      <c:pivotFmt>
        <c:idx val="174"/>
        <c:spPr>
          <a:solidFill>
            <a:srgbClr val="FA60A2"/>
          </a:solidFill>
          <a:ln>
            <a:noFill/>
          </a:ln>
          <a:effectLst/>
        </c:spPr>
      </c:pivotFmt>
      <c:pivotFmt>
        <c:idx val="175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522AFE"/>
          </a:solidFill>
          <a:ln>
            <a:noFill/>
          </a:ln>
          <a:effectLst/>
        </c:spPr>
      </c:pivotFmt>
      <c:pivotFmt>
        <c:idx val="177"/>
        <c:spPr>
          <a:solidFill>
            <a:srgbClr val="522AFE"/>
          </a:solidFill>
          <a:ln>
            <a:noFill/>
          </a:ln>
          <a:effectLst/>
        </c:spPr>
      </c:pivotFmt>
      <c:pivotFmt>
        <c:idx val="178"/>
        <c:spPr>
          <a:solidFill>
            <a:srgbClr val="522AFE"/>
          </a:solidFill>
          <a:ln>
            <a:noFill/>
          </a:ln>
          <a:effectLst/>
        </c:spPr>
      </c:pivotFmt>
      <c:pivotFmt>
        <c:idx val="179"/>
        <c:spPr>
          <a:solidFill>
            <a:srgbClr val="522AFE"/>
          </a:solidFill>
          <a:ln>
            <a:noFill/>
          </a:ln>
          <a:effectLst/>
        </c:spPr>
      </c:pivotFmt>
      <c:pivotFmt>
        <c:idx val="180"/>
        <c:spPr>
          <a:solidFill>
            <a:srgbClr val="522AFE"/>
          </a:solidFill>
          <a:ln>
            <a:noFill/>
          </a:ln>
          <a:effectLst/>
        </c:spPr>
      </c:pivotFmt>
      <c:pivotFmt>
        <c:idx val="181"/>
        <c:spPr>
          <a:solidFill>
            <a:srgbClr val="522AFE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1F-4131-A2E4-10D3E767ECE2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1F-4131-A2E4-10D3E767ECE2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1F-4131-A2E4-10D3E767ECE2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1F-4131-A2E4-10D3E767ECE2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1F-4131-A2E4-10D3E767ECE2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11F-4131-A2E4-10D3E767ECE2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F-4131-A2E4-10D3E767ECE2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1F-4131-A2E4-10D3E767ECE2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1F-4131-A2E4-10D3E767ECE2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1F-4131-A2E4-10D3E767ECE2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1F-4131-A2E4-10D3E767ECE2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1F-4131-A2E4-10D3E767E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CB-4E0A-AA53-C173F36ED3D8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CB-4E0A-AA53-C173F36ED3D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CB-4E0A-AA53-C173F36ED3D8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CB-4E0A-AA53-C173F36ED3D8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CCB-4E0A-AA53-C173F36ED3D8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8CCB-4E0A-AA53-C173F36ED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spPr>
            <a:ln cmpd="thinThick">
              <a:solidFill>
                <a:schemeClr val="accent1"/>
              </a:solidFill>
            </a:ln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1H3pctvGtu6rqPz7QulGT+hdO7sqIDVZlmxLtpP4D0qWFMzzjDe6v+8jnBc7X4ukLMG0pJzo1C0y
KbNEooHV/fWaVy/++3r413Vye1XtDWmS1f+6Hn59EzRN8a9ffqmvg9v0qt5Pw+sqr/O/mv3rPP0l
/+uv8Pr2l5vqqg8z/xebUP7LdXBVNbfDm//8G3fzb/N3+fVVE+bZx/a2Gi9u6zZp6ie+2/rV3tVN
GmbLsG6q8Lqhv775cluleda82bvNmrAZP43F7a9vHl30Zu+X+a1+eOxeAsqa9gZjOd8nStj4j73Z
S/LMX39uKXtfSltq6TB99xKbh55fpRj4Akru6Li6ualu6xozuXt/MPAR2fj805u967zNGrNaPhbu
1zcHdXN1k9d7n7MQb2/2wjpfrK5Y5Ib4z5d3s/3l8YL/59+zDzD/2ScPMJkv1nNf/QDJb8nVt6v0
arM6/xwSZu8rKbktiSZ3rxkyjtx3OGHMJvYKGb159gqZFxC0HZn7gTNkfnu3m8gs8iSvsIE2y/MK
0Dj7WjtCEG6voKGPmYYSsS+4cpgEZisWXWHyElK2g/J95AyVxfvdROUU69Jex+NmgV4BFbUvbMVs
Lp3HcDhi33aUIpzLFafwzUNXqLyElO2ofB85Q+X0z91EBbxfx68oxCTfp5xzRWxyv/QP1QsV9r6t
tMMl/VF8PUPJdkg2M5gB8tvpbgLy+1UdwLZo8myzZ/85o3C1zyllQjlqBYp6zC/UJvtCSO4QTu/k
G8TbQyn2Mpq2w/Nw7Ayi33/bTYgu87YJ9pZXcd68IufAIuNMUi7UT0AiZN9mhGsqZ+JsRcnezW2y
d9lWG+i2bZvtEM3Hz2C6XO4mTOe33dXNKwLE9D4Dk3DB1qJtpnUolftSCOYox9nGRc/Tsx2ezbgZ
LOdfdhOW36r4KquvYNavRMy2ffr3fBnG9x2YZ4RRsRJvM2C0Dc7SVAixwoXMXJqXULQdmu8jZ+D8
drGb4KxE2+KqypMwe03eYfuaMM1tulIwZO7bEEDIiUMpXUEoN9tjbUevKfqfC7nNnL7fYQbZ5WI3
ITu+6q/CcLNc/5ybqN6XlDiKMGDw2HSDk2Mr4wLxbfLtjpCn6NjOQ+thMzSOT3YTjd+qcMpflXP4
vq2ZbTuUb7fdKEXAhgsthdyGygsI2o7L/cAZMr993U1kTl9b6zj73OHK1nA0Nwv/kF20s88cQqGW
1loJRvdDo/p5erbjshk3g+X0cjdhWd4mEGDV7WZx/rkAg51GIL+kvVl4OJoPgVFiHxEDyRmF1WBe
M3PgJRRth+b7yBk4y4PdBOcsvA5C/+o1XVHYaoorrZy1op/ZagjdKNjXcIG2GwIvoWg7ON9HzsA5
21FVs7hKwr/yKgtf005T+7bgUmL1two1mGewDpStKF/js+HbjZ32Epq2A/RwPjOIFr/tKv/Udd5W
r2idMWgVqeDIrCM1xH4s3IyvoxTi0GIt3GaG9Fn4PEXb4fk+cgbO2Y4GpBd5lt1eN+F122w28T9X
PpzuCyWoYExsZSCk1xRzYM3ZM63zQmq2Y/No8Ayexafd5J2LALm+vZM6ucpuXhUfaTu23rCHnukf
Bfwo4jfGor57wVF9aLW9lKrtOD0ePQPqYkf10CGybeFrBtpsZ19oIajNZpabA+HmKMZth62YawbO
CyjZjsv9wBkkhzuaAT3Pq/+NCDXSCFwyRGnWpQEzeBDagWVtnNW1bYDvH/LOgzizIfBJk387Tj/e
YQbY+Y7Gqo9u88p/VUMOZRwcegbpgq16yGHAkjOFmNtWVnoBQdshuh84Q+Zoh0042ExhUYSb3fzP
rQRT6mHDR3XWSkbPOMmBlS2kjXKDdb3BFivuBURtR8gYcveDZyid7WgU4eyqrq+ug7a+bZr69XDi
9j6cHXAJfNK7F31sbcNakESgJseZBXdeTM9PIHo8nTlIO8pKJzdXwSsW5SBhyhxNlL1xRWemHKUc
XKSZcuYJn2cJ2Y7KetgMjZMdVTkneX/1qpxCFJdC8VVuYJ7g0WzfOETILKy/n0m056j5CSJ3c5gD
sqvskSDnloevKb7IPgV3cBSurZyZGYdAzVDumFjBRg9tNsQqmnPyAop+Asz9yDk4O2pRn2Q34dWr
5nX0vglxKr2G5gcTQKKGDdkDqdeBBD7D5nmCfgLNZuAcmfPdjBO8y9uwfmVsyL52YDdLFKmtXo/V
vqbIVlMHSbnvRW4PHZ13L6BoOzjfR87QebejQu0MVeuvyjeoZYO9JaiG63L3QgzgYXaHEtjOHMED
yWYc8wJStoNyP3CGydmn3eSYs6swe9L5/nvlN1zsM6QMUBf1PdH5EBGp922KwjbYBytmmuPyHDk/
QWU1bI7JjmbaPtxmWT0m3dWrpnO4KatBNmft4xNCHzOLUvsOcxyTwr43EB4KspdStR2hx6NnQH3Y
VYEWImtQv27lpwQDaYoatTVOM5Q0aqo1Qp4IrD22Ac5eQst2bB4MnQFztqN2wNlVNb5urgC5Nm0O
GIhZdEbJfUUoqnL0WqBBBT3kmpdQ8hNU7ucwB2W5m6rm99u62fsSIrb5qnINyOCgFJxN9pPoJkGW
mimmyfr7GUIbivbeX1+HN8DuKtlAuC24tx2srTeZ4fb7l93E7fz2W/W6B0NMYhRlA0ypVZnaD4lr
vQ+TG+VUGyE4y4++hKLtOH0fOQPnfEdthfPbfu/tbVXfjk9t2r9pxCFUAHbRYsNRs7oChVgawtU4
8br2iGZG3HmLavsXUPUTiB6NnsP0dld5qN87vkoLnOd5zfI2zvalI+CZbioMZg6QyWCDyWyAuXKQ
ZkbDCqkXEfYUWA9uMMfreHfxOrsdwutXjFHjaAJq3hnKpdZSbwYWJXIfxdbgPAdG30MjwsCU7539
1/99jqCfg/Rg+Byis92F6M+8ijdLtU1Z/025Z+/DjrO5OVa9LZyAYlHk4Qj4bW3rzeLWK256jqaf
Y3S1txo7B+jP3QTo97C+zrM6fN2KUYl6A8FwLn71euzDIoiNM8CoF9Hbi0JeRNJ2gB4MneHz+8lu
4rMqDNmchXk9NmI4GsKQars/Gzc7YaqQaXBwNE7KtRycsdGGorvTOf/D4pBt95jBdr7YTdg2rsYr
Aoaz89R2NIpJ7yM/D4N2Ch4WLHHONnXaM3P8JRRtZ6rvI2fgfNnRiNCn2+FVTzNSFFExh+Ms3Eoj
zaNBOIYKbYWY3boNCJJ6Dw2HZ8nZDst62AyTT3/sJsO8D8JXtOIQRuU4Poog3fqoz8yKQ10iAqhI
o/6k8O05arYjsho1A+T9jhrXn5urYLNP/7nVZo5ioywHXs46OTrzVnGM1Lirtm3LmaJ5jo7tUKxG
zaD4vKPpn/dxgjqcV+1cBO3vMNSGrtGYpxk0lA2cHEI2rQ0QUH0osl5C0XZgvo+cgfN+V9t/jDk6
f/mb9fnnrIISNih4dPT6yeF4xNzQ+wM9W4Ddxrx+iM3vzxO0HZr7gTNkft9R1+Z9deu/alMWHImH
QYzym3WTIjDFQwts1ZQFVgCbRQYMIf/1/570sLYjcj9whsj7i91Q8tdPd4lb7doVxzy69G+2xoNy
QUmnSS5s1/Ya50upafW1Sf/MQqHz7nU/p2s7TPPxj+ayI83xPiGdje5/t7evJ8jgYjocJi/O7m71
WNAej3HTDOxBqO2hIHsRSdsReTB0xjqf/n8lS3/e2PC+6+Pyqrk6uGsX+aC34dPf3k0fPSxnQ9fK
eqsyWi3xyc2vbxQk2QNWM/d4pOW/d7Sbj7m9qptf31iU2PvG47wL9lCG8rc3ez0SiHdfgenQfEdC
UzkamT84PZk55IJOlhTsaM56IySOIhOYhG/2cOjSfMUkdB8StQ5OTAoEYYm+79L5IU9GiPP75Vj/
vZe16Yc8zJoaNyZv9orVZWZ6sGDQ2Md4yzAsmeCag4bi+uoC6hpX0/9D0qAgnjVZp07jlZE+RKrE
Gds/qk7zrHobkVSFpRtrxwmiI1U3MhTvmE7S/sBPNdo+Na7IR174b7n2nJidZRbaPcnRtZrAJ1Hh
OkkV1kdtHDWDdxQ7oQjDd8LvuzJwJ3zqtcdeOeFZn4no+nLyXb9N2yF4R7tUjFPs9o6y3MCx+oXV
SSdL36KunbWLmPVJOLql53XkTzurvGaRy6YqxsuonKB9Dhzu9+qjEwxtoN+HYXPQN5p7iZs6tpUu
RJuxzE3aarJGV42WFy98kZdO4T7s0floua/zYqxCP1j3Rb3/8z+f8hT/3zXt/P6haav6/S+c4l71
Y33yKhxCMRWs9fwiwzX39/reHtRs1fteobO9v+rg+hPGePLLR1zzSIhvhKLZVjaH+rhv3foD08yV
wXfWuRu45hyJja4YQ/k19NIdF2w4B8cXTKAH+QX4pzjZ7XxnHCSKsI3NWeH1cdQ111CUPTAbFXZg
HYU6O1v9Ha5h8I0fcI15IiwZMCezFc6G4UjSY65JaFRltI/FrUO9ptUHdsELK1mQogunL0K0RXzF
rUrUh1k51iNfNvYggmFh5R755mcVz6xFbg+xeqsDMbbLWFtZedzrNKnPEpEW2JV5PIjim4ibaMiX
lpRJxBa+UpzeqiEf24skGFRy5Tii8K5Zykp57suwLJib0rAGKbwQVfo+oKTps6WfiCou3LwXafqO
qrEEyX6a0vHUTlkW/WXVXY4xDzDdIloQHX20RsjV2VxDvpliLSwXtsRDyaJoGraBDJxbr8+zqDxu
Up7w44R3daWOp9pvwn4xhQXO3ifEC23v8OnHU7jLj5+PI+OmkSZDJgol+tp8/0CyTRFzaklkeBPR
mMXhosmZYIGrtW2V0WE19H7VLKug8XngWtyaiuxDz9lY2wvKJ9mzt40Msjp287xkFT3H6dsS3z1N
JHTJQxrRj4gxFKsjYolUjNmWj2kcgtCyg4pZN9KqOmIv/Un5qjxMHN4w4mZVI+XXWBCvQej+nt+e
x8Y8F7Je2Qg1QJOw+XOLdsxVbjHnxh+x56TbkSKp/wi4Z2e+20dhG77PPHSVbtwgyBGQWMnFVevi
LY+HFzCbtkIoEEf5oCIQ0FBmWR5A44sutMgQsBtLJapkC9ETKa7ASFZzkk+hSs5Di+b0jMXl2F7G
NSFT4CIlnWBRnl4I6NHHlAgbRwrRRM0cTUPf6BkA0GckGuPMu/b0lInqKC+L1BsPLC+t9Xg0OtUA
VJ5+5I+Th841Wh+F1qZ9mNHIDyYfqMBLopFUN1z24PLDkcqJxoei6tuaH4SOx+XXqsWql24tES76
mpOxq/RBF+ak6J/ZCHQmyRQRGubJHaPCSEFzn8fU+HqKhC4a6xsS/iq1jgcobjBEOuQBGli3fcQn
vgjTerQLd9A2A1UiJEF7mRYyGheZRavsUqdBWmXLUuSVfZF2YVZ/e3rNjDz9bqVwBZWNxrcEJdDo
QwBumcmStvecipTT8G2omgqbgLQxwWKRoWfCcoeKddZlYcelYZqmz81bWPjt310sdEPEeSAYMOj1
yjhE2+PFckq7bsZa5t+yRFiQ4RGk19S73UiaUZwyT0Du136LZoFpJDJI1KpIKyqOHSuyutgtA0hb
I/nHAKOycEq6Uz7ERZ4+I1ZM29nZepkkiG3ChUBYml7CD/fYwPqs0NnEvtWeLa30IGrqImk/lFMT
FtmiL8cSxFkq7fBdPpZpPi6deBqty74ovJNaV0nkL9JpIuNpGpRZ47mZJhJWViuIlVzIVPtTusBZ
9wEi0baikWZvyaQT3DUOvb4sn2FTCiv50YQQ6kHRr5YEHV9x/k3MJAZ2ZlZ2WVd8VSIXkVgUBHU9
pet5rdbVgk7Kgmj3xpX0TFqO79o7cVJQz8FXQ98wWR62PXueoflciqMsH8aI0BQmuxEks20RD3Gd
ekFefC0qcFF5wOrY4Wc2Ddh4yup2xHJor0umL2kwjKNy26Dqy2ABgd/LC7+cPOu4Snk0famstpbn
TiiNgTDwLk30UdwKA09eM40tNHZKdBdFFcXTlymRcR+7JEmM0gqx+sYMznSADxmM1emLkw4DsGMi
GvFWT8RvnGUhalYfStUa7OLBD2FglHeP145vjb3r5EOEW+QwHkB5aGXGNmgKkcZXQy2zsjjUXUW7
S87yqXlXVbFXuUmSVna6sHwvHY59DuX6Z+ZkHv/SkY5ikynHh53RlVkOE+Vp2TAX4Vh9hSAsohdc
SZR6zbYG88bMp7pIvk40rSvfHWyiitrt8yhPTlhb9hAUTz9xLo3QL5ATm0JvowRG//DEuiJ10Kes
/5NNrdmMfcuN+LNrFUN5y64U8qsXsQmbsLfbpvbPFAQL9unTZBgn8BFTMLTWtxUUF0rYbA4r+TGX
T6xrS0vL9EvKs7RhbpO3wrrNy6CENAriOqMHlafy8ENXOz4kThGI3D/wncbuche9xvukcxvbL08T
z5GXA6sSZ3TrnsruonEsEi5KMQ35KTYRCdyIcC8sXO5Japg9gMN2kXcBrIsTL4obw/kdjlO8R/5C
FaPL4ooN3dHTM57LNQeHkonJf9h3benhGT+ecSy9IOvLWn3u2ozAiBVVZcOI7eDH9S7ac3N+HNB+
wLYdYs3w5jd3lq0lC7OlWRv1tnfpDdJsabsMp7Q6DgubGRFZTjWhh2XSFXV4NIkxBtd5fWpsajo6
KbhT0RJs9PSU7Jlkc2ABwfW2IdWAINKjM1Fdsiyd8iizPztNwMBbTeEbAhqLtYZ17/gYxTwjaPOC
wbA4ZKURKVVRQtFYAYUZTwdhPsrLGO3IEx0pfhz2iVmHcuxzee6VA64KA2amOPqprA9jS1XssHCq
jtWLEfoC031majMPAFPTFI1NKFiFCBzZnE2tGWKqkjYfPzO/M5KqqUpsrSmZwvy6IU5sZ+7Y5OX0
RdmZ0Y+plVMAMsg08ceDKZW08Q81s9r+M6zUCsvRq4hh97FugjTJQktji/E+KYx0ayE2j0O76CHW
GlgkeGDYeAR/wceiWIrU51iKplGB1SxE0kZgiUDbEf5arY8Rhaav/FOW9oxH0RMeeW1Y2sKB20l+
MHVpP3E5ytL61KUqh3RYmbd24AxdvIBnGfjZc2Jhpo7MIznqKG0CtYSeP3PHi0Q5TMhiUJ/qlmKH
NCPaC4RH0P1YHx4VPBcHXm/lQ+3KhI1Y8KTzMpgsEHpYpb4akuaDkrXjRYdewx0IAzBkd1Eh0A8N
kFpg/GbIoKjWsPlln2Eph8TJwCvgIgOHHw8GCCsKKd70GOnuguRpDkpEHEM3xbIxfurTq801eywT
MXmjBCAkcFIejd3mng3MwdryyTB+CoJRJp7btDErFl5PvOhc2hOvxoMyqGThuNq2dRS4VVWG5VuS
tGwQbgFrxzqt/NTiZ14aKLYo+3zwr0mYkOPea7lcxirLkxseJVN1keYyxc/qTDTp3/OOkmFaOlGm
RbEoYT/W7WHfC6c7r8rAG3JXpiSl7xipqF5mWaXpIhqatvLcfHDKKXKDrKv4sPCHuAMzdFPVj4k7
WCLi0aG2acsvZdKM3F+QgbZ9e1ToPqAe7DfPb06aQMEyW6gp6acJbi22YnEyxKPXumVdRPKw08pn
S5Faw/Spl7kdfml54ntLxhubLkb4p/noSr+p9VKHdm8iYol/jEYSzbLMST+dejoj5Ij2NLAPfat2
AnJQxHnKP4+i82Prs87JMHwamoE1Z1bdZNYFNIZqb0QlZfV5Up2f5W6R5zSoP+phSuIjL0R043DK
uZPmro5zZgcLVU116XyjaeRkN4Fd5N2wxFYZy1vdNn1PFnHS1zQ6brysFM4SfoBI5JGXWrE811RZ
cXzUycKuk+A2cDLWYJUHypyKn00s77ClJ1rVRfARlXmNJAdZxotCnbTaC4PkXSaGuPQPos5v+u5d
Lzw/DA89nvatuPAym5UnMuKB7xxir0gWu0U3Eaj1pHbCXru+xWXZLAOvmqLxpPdrKwiP+jCFtlnE
uucQsF0RtuKP3GqlqE+wOXrLW/QMZgs9bwtYXdptRuYM8n1iK4W3ZvWhFYYJvkO5Bsfjprzm5bep
LbXdvY1kVfj2MR0sS6nFGIm4VUdDFtE0cQXvjF4kwgoxHZ8JKJWrwRtRlLiIRKCF/37si75QHyLP
ivrkUMXMsouTuB21072XEROhdkutTUxCVY0I4i/K9xAuPuU8qbFS1lhCZJ9BapeBOLWYV6nkHQ3L
kCYfoqiPHO+gjyAI/IM8RKl+tYDIMiSNnZUQ+4D4wRiWS1LEUeUss4ZYIvvD9u0Mz0ujROvPre+U
5aKCH4yVtZ02hAZZUBmYm4B+mCxuWWpj0/OgxuwXRUAzJg+joDcrxpImxlteB411maXKiHzeNb6j
FrpvcmyAKYO9cdToKsV1xWqqQSMmLF8ZKbygS2oPT0sCCiczo6GBhxY8sMXvNBnMOmdcR4glWa1V
AQori52A35YlHJrysApDWFqL3qGjKhehE4jWAoK8LdsvTZS1YYb1soIpPwraidPhzImUITkE0sV0
KbGz8ASGr8pvnjWYDSYryyAvRgufJTo1S9N1FJdCxTplDxo6lLNijuv5VBVj5TcE3AJ8JoYil5ex
4J5mC95rBIDcQgUUa7HePd5Ua9xSRZaZnNeMd4vRYtdUi7WNq8UkzF+sFvEZI2FlXa6X2lpdvlnk
1XWIFNjxmbKLFATQzAq6b3Eoi7A6CjM2YtKlPeHXzFzfZn5ILuGA+7l2xQqofOoabDV43m3ln2RU
j55waRx0o3yv0zbHKnV2muASu0CMrVogzOF12o3JaIxePxU2PkyUT8pverWCeQEOglxbzSmwQ/ho
iyLPZE+Px9Yx3jlZQbvaHtKLE6yP5CFGHAiVmMkPcgywT31amccEPJD4cMxLooLPkxXytnmLmTKz
vKuNNLVjCyoxSXMXGlY1xiFny7C76iYwpK8W1Jr6CX/kCcu5OrCIyOLoZEICaSiOfIKIFjnowzYH
T+vIN5GPuge+Yafs8huVfobtUwtYrJh81cHYfV8jlm1uaHfmjXe+g7ckI4Yd0kkY+rNW+kH/uU38
xA8PM9/BfYOSUZ8dx/WoaHPKVnsljGrdqKP1kuuoq0DOELIYN4EGyPHwqAhj6PmOlpMkn2G5RU63
LEqrycIFqX0PDxdRgC6wyyYpENtMEDBAyAYwBe2Jyn3Dzi30Kz6Lx1ZGzmEMY3EY3zJdJ0N+3PCc
pOki0TxJO9erfYQNkUdrcX3QlDXeYDSK5DwtW/w7pj2CaIL0FKGiErH85LyLGw9Bgb6K8HQa+Hn3
RWbeAC/AGyez93tkbBEkHlhpQ8I4VZC0zkGSQsWmB4OVebo+ERqqaviTyCGCvPGTPI/j43U4OWqS
oIoO2yCBv3s98hql+sdFFGA5jtgdz5S5k2DBaq+PvekLC5y8bz6XrA96edyspj5ov8YSsWKYYswo
9vtaHMiJUEi5puJm+ehQmF2DeJXZ4qv4qVPHPVaAtraZbxOGNt4qbHBcX4YIhVpumEyIK+OHDeJM
uwhZjDI9YwWtcIUcqfFhO9HW2FerIMtERVJ5h21WVp594iNhh3tMq9CbB7ccUcNS8BjxUo/GcH3T
FL5TtmgSBCbEaRpLw08N70ME4f3YaSAqmfRG6Lx6hKSJDuHZmsVrQ2ZCBXbrxIjFR0nmYzjOx2KW
f/Ywzzzrbe/VVRWeaxaZIGXeQt2dqdhjsvnIEcYavYPBi6wxOJR9IZJ6idAFfnnGVQgCya/cZxQu
OZShBviTxSfMSmapURup8Mx2q+wKCd3laiWjJkckmoUkZN3bfhKppz7GU9tblxWMaUQVpqLU8ivk
LfaX1RcTViDixMzBKzILwh/upYlSJSHsVVjWOs374qvUY1DSb3xIZHIuZVmM3iG387qx/upDGg3e
ATQaS4RbJ4h/Wwsnoar6gohkHzefiF9Gvr/wxMiC4aJXsG3KG92FXWn/WXsOQhNHVdx2qV5Y9lTH
Xybe2jx3W2iHAc4+pTlsSqWEbmmLXZ5G2l50+NBSnat6ZKaG5XomKyzLIkKAeIFM9GimdSdukqQz
8k+PvpEmsP4N84Z1aq7I7qL3XmSbzwQlFq4Y/dFc6DFEJ9IDeO4mtxEmXgFW9mEteudTM9LiIAKj
Gq7UqflmvWVhU0ISaZwOw1ereLgRp5a/qIaxYsqldkWcD22g/D53e5Ihes7HydP2SV9mhst9azLh
wBp5IrxxmGXNSTkR7G9OkH84R9zSUB6HyDR+XT9IVBoqrcRWsS5XHlsWRpOK3SgrWv4xXgmseBVo
LHEGFLvBSkoThKwrWXG+TP20zD03KGVrXbahKDDnpkcWr3sb2r4x4wI+4BmqSwxZ7R3DWXkMPeJ6
ojVMXtgmzbjM+sHsSeVNdhy6IqizND0IogTceLhaEMSBjdCLUZaF+/KaWtFpYLNEOc8EvmYOPWI5
kA/YwTaEm6Q/hJWDBjXeiFfbl0GeS1CtfH8AN/Q5xGxpccNBSYfAS+B2YWlof8a7e+zbmcejJQcK
Mk0jVTx/Fmet2iG3+lohVLUSjRFiwKACfgA46elHzQLo4CaCQik8CyEr/CuNW/8gSdM7cel4MCU3
e4TEQ54vysLj/D0awZvdrWVgQG3DCAjnvOKAbC0cn6blcQgBJYzYPw66L6Pig6E+mNmPafE6ZiN8
G/mXaB8DMRYKauzxukZX2YMph+n83Dr/+ECUJCFwgKIkG8FFPYsrxkFFaJIS76IcMigKP4bGP1Fj
DDG35uynJ0jnRSioo8Wv6wmFwxs2mqnNA5lDEnE/axJ5sZYYfTCZoP0o2SjE4cBrpzuMCm+qPrY9
G6Nl2mZGnrMKosGqJw599AxFj3c61hyulGmHxJQWKCOdp8VGTaxejay8SFZM1cOuA48PbexBrodO
FwKCgLcjOFMzKAeYFlZgCIkKVrbToivh2R+KlOWCuANEy7iAqC9xOfjDo+fhyOBPLvpVPqtYidmn
JzGHEcDhp1UJWtggJEvx4xGP9w30btnYg9WdB3VsJNN0ZwgVtcjaj6PltBxtzV4e6hJIgKBfDgGQ
5mUORT1+nhpgjaC7VHu+VnuDH5SRS3JI1tytavwmw997HkL+pqs1GANV2PwHccB6D5HoLozOV2oJ
RrJBQ8UJ+CKrS6Mwnn6gkS/fs5CIz6L1AjaqKUpB2hZ/P55gP05DWE0iPlaZVcViodJUsa+yAsM8
x4I/PgrQOcjgoTwQTuZc1KWenY6tL/3jlSnSCURHsI/sMsXb07Oa5dZwd1RooPDLNkcN8Ys78wRK
RprAi4ZCX5MIYeo1W9kyNqZixVLjTvZOl6ULkvLKVq6qEmQ63ASmaL1oWDaoz1FPIASfoWtVIvJg
wRHDxBJoFO4QlHU5qCt+vOCEIF+kwqA+qiabBPWBLQZTJdGix2yb/1VPGRLti7z2EfPVbupN8GLd
RvgNTU9hRaA0yF/kcYGI1DubIyZCPqSe8P38eITNIvJzbwhjOowLz0Yq7M+6LFO4Z1Vk86w8SJN2
spsFyYms06VTCYQA37GB5kx+0Ks8YyzhJLH3XpbScjiL/aDTKOVpOxlSxGoilJAcwwFSYbpMrKjA
FlkbTsrCsMCNV+YOPAcHSkzeideVCxTfrWYfpDZUClxWY570HQrXrOPcduC/ZHaL5YbpJ1t1zurE
GJnWyuYqkLQFbqRw6BS6cd2kdHKzutJZuJSFSqLW3YRiSqjzwF0bWHeWHTJ+PdZ3Kh1jXKiyQ8QL
Pk8s7YPCyfHINIa3070lyKKE/iIZUnTlPUKeIYmSzwzmuGbnckSlXXESSWKZIEXdVYj/jiv/UPdj
zcplELcpwsGIDClkP9woaJzcW1ht7vckdUs0dxL2B13qQqHMsITQKT+JUXdT/gl5EJNpg21KbHme
NzWSG5/CAlFwf4l9jjKHw6AqKY0WKYUx/NcIl7h23go59PZXKoaxcc4RzvOKj5nWUWwfRFltEXjo
EGhDs0BtJnL8B1k+AttlP9hTNbrEQsSkW8BkpMJZjHz0+nexrpt6cpEm70N4+dqpkK8NA1IfcZI0
/TdJ0ngMlh6HI5C5qcrS6o8MESGrdZ1VKnAtI0vk6X35zkmhT6LDLEik3cK6v7P/EJA39uuYNUYZ
rrZGcmelZiqJ4UpWGpU6hdtVRKYUEtbPFciw49h2+9jq9Ccol9y5LDJtJYdpKHzhBr7fX4oxFNFy
DHvvKOQdOw4Jm07SauiOEWHJL1Ql7cWgRXCuwiYhiGV31ScPm/qYo0qydsF9wbeoKpI/fBLmy0FT
FFY6CWuO4IQj1GVn4tQpyNc8BjtmfSHfyT4slooHAdAlVnUYqYEfRHnYvp+ipCEH8BaaA2ckLMGO
lel1ULSXNuXFacUt/zTt6uZA1AiNo0DGP+7yVi8D3Tsf1X+zdy5NluLYlv5FXBNvmLRZA+fpx9/h
Hu4xkblHRAISAiEhIfHr7zqZ9YissuqysjvoHvQkBxl+3kjae61vbWQ3gzeQ/Y9ez7QZOtlWPhnH
JqXlfC62SOw9HeFOjzJN8NSFH+uEjfl+xVOeCvSJn8pN5gAeg/6YSz4cuAuHrfIlS/cdI9OzTOAZ
VAOkI10F8dS+rG4rPoZgTCExGPFlLaJ+R6KFnBNSdn01BUF8SSAf7tWiAZOznD5C1OzBUS1x+SOE
BYU+K5Thk41Y1++lH4NdqMXypG0CIQRbQaO9M+dYK8+rVKxFTfOSdsVbb6PSn0BGmO86Sli4m4xc
0H71ovOVRY7vZ7GkuWgCGqizKIFJNEm4sEdnY47+TUw3qV7CuaZFN30QpuXFYRrhjc7C6xVK06u3
29r17FBm35Kc2xNU+eDc87iLmgK7349wXUHNblsRdmjnZfC+ynn9OQeBq6M+3D60ZlME0kECa9w2
jSu3G+RQgeRSppHbyt05M+3cViSU/Z0Pc2zEaPVqu8ZDfMaNfAd5Vm5W+0ia6CYdhKugQL+mq/9O
DKV3SYjlY7VZGkiepK9aJ2zepH6Kd0m+jHeyS9S7lw61IoHt3urKcLAZvM77NpVVYOLkA475VMXR
MB4mCBhVRMTy6MKRP+rOL7zmy9K+zJ2f35STIqpmZ1xNQyVZxfD+4AQX0AKx8Fy31Ykr1ocy0t1Q
j5tlH0zIrYL5JF4xEXeupLThYwlz4yQjVdRGEXpO+jH50EXmLgw+hIUdkgBmXuhSURPM6JRNe8mK
YOqrIeTlhwpQbDUF6kZWpUzPD9ma8T02+iyry37Lj0s4dQ/gh8CcrJ16iaZRHqxx4YFJm32omL6s
6N9ftllsxWGWia/YLNqfHl/IoVtyY3YoT/3zosqUViqZ4STzdqlIZ+0pK7k8zKiPw6rNdflSjkv5
GTsZf2GKTp92s9tPgwu8sfkU3SYAHg4EJ0Uzu3l5Rt0bVOk62kugNP+2kWk8xENIQYxB5r7rPElw
ljnsSIT1BXSqlGdH3Pyc1lKP7MBTo17AnMV4/zY6h2SM9yyL9Tv0wvmhHDt1DP1QPguhtptWs3nn
cmy5aM9FfzcmZDkrk6wPo6bqiyqK5HvMLTaHaPb2LvECiwda230YL+bGqXw99auLJ+hJxXigmUga
tO0gPyHHlKctUPRCaacet6joXgpIOu/zVixfcOC3Ryy2/HYLgwVsVdbvh5KmFzjvYVwvohyaYvNj
jOtdjfutDaYHDmvgoXWTnGsQK2SvVja/y8UkLZr+bbuoMjE3AKg4VAsxfWnjrRTYs4XbxTkvjiG8
yNrKLbkvbBvDMVDBj4BGYOMuPk22vqy9cKjBm9xAai8uPI1tvuwIpo8MSzWUkl7WQLYPUH+GuyDx
4+uwqA88poUA3YevWqCCYSZnd65kwEJTGfbncpLRNxNQs9ZDt5JbIEjmpY+snQ9dNMRJXXZhfpPQ
SRX7koixPIuukA385WSrLHz4pig3kVdsW0pbiZiOd1MADuHGB3OO7zoj66Iuc2lhQIVOhetpTGZx
H7skeMzHspd15lQ37bpSqifW9lbsYEX77kb0fOqbQI0pSE1Kw+CQW623J1+MynSHa+lBmnJ20zBx
fGvT2vIzh1aghjrMUbnUqTDU3kLFYbqOTdh+WfNt8vVEhuwCjJCGzRqiRLxZIBAsr2mPrlRhH1Fy
STMUTu0I3Ololyw/p5EjI/uyxZ5GtvJuJqU5R9jsyKlI4FQc5sGPqumsTs1zGbScgQxqh1JVKqDt
wOsgKd1zH4PmqaIuGR4nHwbbYUUDzGqSzxG5rCVzYx0p+Au3+YDttAG4tzUTFLczi5a+xi3O+HkJ
vNPsfvBBVm4xvv6RONFAPxL8So/JKBX3y5KwYml8xrIhgvCvJ6yHArZrbUIfiV0SmqG78A6ucSVG
yM/1trh5rGLhYUjlhvHj2CfptGvXdL3lPeTbhrneHeM2CYsmK0iXQ6pjKjzxVknYpCbNfRWtcOWz
JVrugrR0eS0YTXSVJzyGRAgt8TWUgfphS5QmMZIc0WGaKJIcre0iE9Uo4bpgqsEMAJFbq7zLnnyQ
TDkKM1P4fqixky74g4kEPaYPYROai2zXyUFWaTuHrtxxkYd5t5ORm9L0NkSexLzAZBb0yOYi+Wit
/bZtXfvSdvJbW8qUVWgTxPMK5mRHC6oOBIcHwSaRKdhy+XYz+Gi4U3Fv9rZTZS1nuckKgSIiKyFS
8azGIWuUQhrGFH2C/dUu4vvS0m2fTwPsxdbRWzifBalDp9e52XDYJA+l7uLnHGCTanoLDQrXAy6Y
Cpze+iOcJH+U86iLnc7z9qKncXo2s17anXGtpSeo2W1eBcKVJzGxuYnGedjzmabPIyfhrly66YbT
NLiNuEtuIgkzdWo1TPUSbVETRRSzXE1uDpuLoqEiOQ7hhpR21jsZZtMduMZ1OUm10qrUK3H1zFtW
J5m2sipDQcG2AtQ0J53hw+08xPfnjeI+SxR+/Hxg8P0ahUW5Vpvn6g6nPA7/PuND0zPUF3gL9Amn
Tr83eZnVZpTdK+vb8BsUQbcHTFQeJlKKfS5z9hAwomorsu6NjOJlYCDUWjRu+zyi7H1ao2Wq0nia
3mNC1dlEMXUVVY4VdQ/R9kxlhA/dEijvvbM1mvD4nqEtOds17L/zLs6/cdqGbzyM14uFo9ykcp5O
MaTsV5gCEb/uaU5WMSPzbUZpjLoVm+P1Iky+J/zapPtRXE9tF+nPyRZBvxuyHgYtRO4pO43p2E+1
Vr1b4IFtE0TMfGVhHQ/YR6os6Fl6O0gdfXZdt/AqGvAeKjbkXVFzPG8NWQ7XROdlehKZifIGLbwd
FGot3p6FnJavEl1bV3MZx+QbDt5VVWVQrPYYLDxrFsmCYz+n0cuVZ9iHm+Wm6n0g79PUsU9jC4nj
AZ3nfjIUlNZE0/gCS1HdSA/YpVItSpqL00Z+8mhxfa0hf9qqt4P7viweawWLEn2akVBXf1i4abaC
U2h3I7PxGeJ5C5SrdxuKeeCsPzFE1tK9yLvlJvHo36oA5cjSDHQO0l0wC7DIZLPp66KH4T2X1tVc
x7oZSDCTO7Pm4TNcv6IErYQarsqWtRsOK4qqM3a/cd25uesYSrkSpSfokmC6i7s1DGpDr4SgFySV
OyUtkg8gZXAR1UknOpZwu29tBotH8JpxFGlqd21jbU393EeoqeORbm+jNiO/j6Zw1Q26CsqxpZXZ
tMlahaYd/CEgERuT+8zEtKh4OPfxxwCcNRhrGxSO0T2MPO7ILe+mbCprdNsukZXZOqFNnePATX3T
wVcrhsqAMk98M1pPBb/xBYWkU2uDBkw+DBaqVVw54Oel2Ssj5/6tbXkytc2KpQJ7BymheFSVdTOi
cvsWtdp4Mp0JxG961s6muw5clhh36QwP8JmSCJ7QQQLgWsZG+SQg7IEZyfE7JAEwLsNAWMObsMDv
8fF/iqDMCb5HzUbflLJz6Vuq0qh7/kNEDuTVCFmG8irZRiF18gapxCtSAI7h6s9gHW75jzahxGUH
8N4b1tsc6rJ/N3Ltgq4aCwhwATpbytYMRwS24+XVdBAUisuCgtLdEVYSn9Sm1Wbmhw2uG34tHHls
Yp9xYUYrmnRYjB9vYoOPt1X9BPpD14BxYkGf4yWVfbbLAND28ZkYM/sJfFS/oMZB79DOeykLhv04
WKaGg466jQCZoXSXJXZMX/Yooork0C+58F5CHbZQePsaqJcZ1mTXji7ph51cQQKV0A7GqbhsKP2K
HQ2GjMKds7SUpgqTuUx2ud/i5AA/UrzKwgwvAaifpYomhOKqxGDt7EDBiB9k5KiyQOV3iu+mTJdd
YxX4GVdt0QxTdMuM/53+P5d9ax8g4toj9On+MhEa1zzKzC0LvRc7GQtAZLaEQS2D4ZmVbs1PM0q4
vIpH6ZPKjSsfD2ohoCtdIdcRoSHLf8iNUI6tNRG0ynCOmmaJN/+k+2B1KBCCYYcKFB0iZTJNDypL
FtFQUbjPYKPOyyps1zl8KnjP02bFaOjvCjfSVZVmFq3BuAUW3YhiYbdDOaH00XQptz/awF0VF1TU
0VhvvGv3yI9ZGuyFCQtAQ9FcjjUlyTTtEk/0MdRT/j7YIYFgmdOonWoIin2KDjX3+k4UGTFNRFKz
vAHJAM5RKQn6rwZrMlsUSGEE3gni1l2LzltUyYw6/NbBCHTVGvN8l/NsOAetnoDYmxShDzB/UgAp
ibzRTTGmJawyJGIPyFPgh8ldG1QxmL/jLIeZ1QaC2ecGkALXBi0fTUAmfM5N7rNQugePH7u5pmvL
HQPz8TMAVAXxkMn2EmAb1t/QXK7dY86EulZdcdQfUcFkZ5Xkaf+JLTL2h9gm7GlaY3oLfLP90aoQ
33yxbg4YHTVQRratd5XsyfpSuNQ8rGro8BEQr4NrnYsJu2kuEKLgafkUQj7Mm5JN6ymEaNE3K5id
r2ucIN+Ycp0cx4QxYJMqfZ5pO+2XaCRvmdJhVebgIzs1bEgO6M1XyGX5O2Q9o76JjLYImw0jwP2y
t6U9tZkCNafHDZhqS1eHt1sOV2QD3XAtx9xHezhX8H9JjMBj09rYYusNkMPoq0XmwB7jViNl3I5e
38ZGmksbhbZoSNrKfA9AQ35ZXb6Ahl5GfEpQCvm3RHVFWwkU4PdzcK14NSZajRVqat9XGaclMBk+
912DA52BCINc8rAJKADVlkmZ7bgF+NfERPS7bXZ4TJsC8wPOImRjY/nbqrtxF1Ht6nVJ/XuO3cLe
uGVUshlmWzzpVC0GL5emMxqCHiqQiKbbeKDRTdENPAe+RL2oVEjLmyDook8/9PzsAqkfwBCyGmxa
9IG0jhnhf+Slr/tUM1Xna9L7xqye6WpQyHnvTNcXA/ZfFQ83LIx8ul+yNX0NaCfdHZQrHkMMmISv
BinC974EiVEJACJ3E8gXsstXZLPrrYyQtpgpScVOhKz7wlOn1hrnJqo61OdNF6u5uH5v2f0ar5Ch
42iid8Ug4rcZ9EdbWTO8x1pMb2qZpqrDjYSecpCeALhai0t+UO9tsJIWtZUL6gCVx60yiB1p6C7f
xtYEJ8WwqBvV8/x+Mct0XtIZGRSV8wt0gfwYUFK8QjHuc1wGbfYpoy3euYToJ6t8dOKYiB/VzBbr
tVojAkjPCIkn17o46rgbs2YrAxROoi/dYUwjOzwhxds3CuJWo3CpJ/Ucp2aH8iW8Gf3UgVlcw7eO
evdW0iWspDYEkc6U70Qx0N+AO5MmSZPlpUC5fwgTGn5OIOPfCB6SVoHDF4cowhuyQMWtA3xwkHbB
qivMB8Dp5UEa4mlVLBMJsQ62h7INOCqaMBEHnAdqRJuh46bIAc3g0Zd1jtRXBrGjKRwalRkTArbK
deH0GhRD8sy6OBF1AlX/JOUYwqIDAcrj+Ls3UP/VjkvoQeoTBxQXtoE3j3TVGzraScgnlegpSe8X
1s3Y5TVuxgBmSs3IZQNecJ6JGV4DjNDpPvFAfPxhjZAhiZp4Im7pTsR0gm0nAOZ+eaG9W9Pv6ZhM
/MimQixJTRNFlqApbJqsCpsXB2UDrw3cBivDPiMNgMBwQ9lYEN/XimeKuJPxDipmlUUu3SfJuBbf
snFcsKnMkg9uwD6WdiRtUOeBn2gCn7UtQJsE7BcwaZTxoL08MtpYNMDrkxSIaienn2QOfK4bGK0A
CHdarp53cFL7loNiki29wu24BmfYIC1rNzI/2rhY0ML0scuUep2KlVrWwCAu0PchytQ7dsfYpM3U
6BWDdMIdkbHR86fhmw19hWeRva/XKUFJVm2yw85wpMhZs7KGYn39JEnWknI4dK2z+fzVBO0WpVWP
8Qv4NzD6eeZugkWjYb5hXtMhqx0pi9zu/8/23J/dZbiGGLSQITuLIaYw6eDJ/Nmb61OPaFLb5z/4
JK/ZJvEH+CF4OeAHDybYUv/GqPyzJ399RcS4YVZes8OwfK8zBn5lMiDOFQtBXuKn+OMV7R9UTZyO
Cta8zrvEAIKzxAWIfPQMpuAfH/kvY0ce/nAe/5ie8etAhV/nK/yvfzWF4U9/9D+Z+fB/b5zDn8bA
/DrOISTXO9/9DQX4p3kO/3v4+Pz4++y16wSIPx7yl0kORYI7thQIAGXAEEKsFZAIf5mBUhS4tXuI
sXe48xQEKvj5f5uBgtk4GK6W5pjYeb0VD6iav89AIf8VIdiPmSrADDDXqAz/k2kO/+i141mu/EmI
EN3Vaf7HK5mFMkp0nATHMggSVvXMb0dTJvrLL9/JXy6eX0et/HnBYLYKXiZHRVLi1QhS7/+wYLYQ
lg5E8+AIYCX8guQESgVDinuxIoX7b5bKFe34xTi/vhbSqAj5I4ILeCC9pmR+wZfwW4DStTE9+nAq
70mm7C2Mf5gsG3EPMhP9v0Mj4vCfPx5uTYGBbAQ5LwwHv47L+/UlHdfpDFCRHnuvKOTseVouMH5a
yOqQslMc6mv5SkDTRHtiUK6hFUMM/pBBqxkPc9qaOrU2WSvjRhx8rFfHcnJBDzNOkc8R4AUkYl0e
UFOWh3VT/UFkPqpB7Y5nFBPiceAIyw6BWl7CJRvPiKjKPWL8/R31S3+XtAhkN3E7dgc/46jvW40g
0KLFYwQO9CeM1O2144l6zWV7S4zvd2s+jLWBSH/copjfJglYjbpjsXmMtBG/bfE23W/xyl4i0rNq
JHTYp3M3oggTtjbTuB7JRJGs3eboUFgCAgZRvF3YQTUalljf5OEy3aFVABqLY/eDDG1wHLKrDKiC
9Th7nDdV4kqaYduPpu+6wOiObBMOltLWmYrMK2pVVSR7oiP13vOgXHnjOpVrNBt+BS38jhvBpF5f
ulGyfT7m6IlWiuu8Jh0mCaBwFuOnUbl8Z0hZfGUlj55KnCxdvRJd/mAFYkMV8OIc9mDkJw7CoHd7
ZQtUZAC6uk/eDUVaw9Ea7skAyaiGCz9dckSTbjyUgdfCbwiF0l5BWLwafGyDJZdA2roH6PvUuZ7U
1DH/1IGi3emQqHdE5Ox+cmTZFzYL0sohX/VDCdEdurH77hWTTQtE8aYtC/je4ZZ2Yqfx5XQjHW7n
QWxfMeogeIwRrb+QDThspV3IoYpaEjS8Z5RUwQTuE1OMThTBOYAto97FvucXwlrzo9XZ8slDz4bd
1m7ZuAuWvjzjK9BI9WTf52WoV0hpd+NAIHvkww8SuxUVbnJDg8VVnLcvpUbdNlM5HAJZoFKAFouC
dR0B3yekRswoq3K53LBAJVBrlhZYGCnYBwg0ij/Ov8XUxA2kIA9HK5uf6DpEl6zTD6lb17AqijzB
pY3V41CPYj5GAoQhtD+dyIN9qoLlFqHK7XPBiJgav2z6KeF/3qOAB3a2LcvTjAhQDZ7gCYhxvzPp
9hYYFd9FWxftIr/puyDftt1aZuvzOJambsPS7r1IHsdVfM1jOkXHHhqwTaoFurz/PmY9YANqDcqZ
zAAOGSpfyIhVGxr4hreCA1mPjOe1H+ZsuxTr4N1pKAnmjtQd7BFS0QAFzCvXK2IJAJyMXlt8EdPc
GG81+5IgPNAuQwUwurDrl9wv3a4Mdd7C+IXmUWN2U59W6UyyqlyKcTysFszNmwsSxLTALEZQSItV
k6YfAl/sNdP9nCAUsoDZ5+vWPlmeXgNdsrftXTbDOKomICbrQwuFtYgrmc26uylpYGHKAtdP3yMJ
3w1c20iDboe0ZBm9MkDh6R4KY5r/yB3ERdj9SByduccQCvXMBRghFPyl5u9BKvlzaUV/UGTENjyJ
PD1asgyvOfXBlZKOqK9Wk8VnwE4TqdbNrqZKg648pEsM9TSi8yV0Lj1GIiA5mnKP7k5sZfgl6qaW
VXq+/u+cZvTZe7N+z6IRyuMYjnIPryU+TQNIlcokkOm4GZKT1GQ8owgvd4sw21gLTNXCYi/W6WZO
ErhCuc3DfZjpqcEwL+iDslzqUZPCVSAo0G9RWn6DQyfqeQnG500jalmlY2DQ9NpVPLo4kT8TVJIX
vJG+3XMA6dCRS7E1yJwM3U4honyCu17eD2mffQwCLTaSWxaBZ52Lx2DlOZx55FnGGjlu/FsaLOI3
uJ7Da0wW9zBwliF4uYnpuRUdOAYN8ivE5sEzg3U7NL+f4/9RFfg/KfD+VCn+q3Ly/8UqEMN6fql4
/rkKxESJ6e93k/29Cvz9IX+bhIdxdwlwTVTw8XU2K4qSv07Cw12tMQ8o+wMBLkkW/b0KxK0xr48q
gOKCvwSO/PcqELO+gLtBD8RAd0TNi/+kCES49881E3qgFO8Lk+wiEuLt/SOELGY0/o5nK/J4Ekhb
BsVpEcNY4b41E7mZpC0w4ILN+bKZA0fgTJCvALPQwPFRCv0lEsmyKQAiMYKNgwIftTIsHYzLKJ77
DMJWhukpbOxDU8vVwalKMKRFQB0u/ZEF6xpAbwTOLuwJcrHQFqIShJxF3o6DZyOWUo/jrCzkeElB
a55RVFlyYn3mb31C6RcWzxIkWvYW6Mke1snm15wwsrwpkxcm0J8K5rAq0pRHX7qsx2LqO2xbVSlW
qAgYA1DukCKbVyzyDUVbNmTuaYPa/0FkhP0A0wXtLQb/wAWJugU7krKm30BBtWQ4jM4OB2cxP6JJ
y6k/ZaKd87uyXCyrtSc4EIMACk8m/XJYFLemCq6jYjqR8KOkat2zTeUbNNIRTwz9kDq0k9TeRykd
35fVh08rZnHZw7Qw5Gu1xknRwiHGydr6rdJcqIals31DLMq/0m3Ks1q1s3QnNyGvAHU6xQeFs2Ci
N8xempHsDYeDjjIFr5vbXdbKOax0qC4r4slXUg3gIdL1nax6vqanDPvQa8m8u0TLWupDz5Ae3Hda
gRy0uNQbzGrw5HHO+C7CFigO8TLQOptSBwCCLTnCMYwFqG/BK1UYDaWmhhhIDLBfxREpka6BeWuK
fbSuKwYVsqkGdGvbvQdYhi+6lTKtQz2sv+W0Jx8b+P89T7Ea99fiaofIi/8QmHwX7ZFiTQ9mcvI5
HFV3g9z08DaBRK0oseFay6BdEPbHZMYmUvk9clqqMVFHd8ArEE6F1hDiogldaHdtO8x7b+Hidrkq
7106gwWiytQGksm5K6nLqykWHJH0GGxV2hkUQyyYTggqRKdFAETDYD/6DasBmBPiyOUnFTZEOa8X
yw/tMkdf6NCb06pEvoe/mWMy20j1MyTR72RNg8b6Ymsw9gmCJ1ZAf5pyWBQgpJwt6zYrwovIhuTM
u7R4vzYVB6u7jFapxvjHJrURiBacj3Gj6fwF8J+6mwuyfQ6LoA1CmP7V9FIc6YaDuQ4CUrJKBhAH
rQz0vZ/ceDenyC9Xy8RYX0W2p3UK87sJOzq9ZO28VGtQjifQKe3XBYUn5OmFDk88kVGtN3BTsPoP
ywQ6WeU0wfGdcPKYdrOpPWjkcj+NSYRBOykN6c3vppJJF3mvBC0R6SHDzzHk/oR+Z6rdlaG3zpfV
SJfvjPRJg7zoWqdACo7XiDQ85+jDrf4rQnppPfK2dE1po1zxBuokfkfMfZkBVGYPqwZrgpdFRs94
9UfH+f9PxX8zIBbd7nVky78WR/7xfvO/n4t/POiv8kj+XzgSIaFdD7GrPIDn+8vBiJtyw5KDYAD9
5PcJseiq/zoiFjMwEewk6OUxlAx3NflFHsHkTCTiAcxjRvrvh+Z/cjJCn/nzyYh+HjcMvd6yHSMD
UwgYV2HuFzWhz3qMuwh1d3bo8PtqlRMqbuazGznngQbuhC3w6o89Sz7PQ7UAJqU1sUXqmlZjwMsR
/TmldTEN2Xnb8oTuBjttWF2EuEc4qyI5hAxjWB85cvRfZ0T4UvBaMdASD/kSgHOk7WVYRYEoJdjo
qDKCbElFgeIgAZ3l8N2gh5+2cFsS7DVTuduQAVE7i6ahq+N1ometqbRwnIL5Ext5/r2AwdUsMBp2
EG1BtQIUWjAGp0DH3MCSTKJLGS1do0uR3a7IilXCmic9RME+12EMzHiwBBJGFvbPkjH/6Dqy3CH9
L54EC9y4w5BOHOisuBKOY0pa+CBMPg2ptIer47kLAZod2zUrz5FU/U3YFQfXRwqzbqd+2qdjmiFq
33F8mWvEQ3R7dN4nSx59HdCmVz3mHjyHkct2ZZd8a60HuDF5TBXZ4vjBREydLKbyAhuIHroMZkU6
ZsiRe/SeDubuQ5wHyLWO61NKVlBww4CMM+bFdN8zGslDkk8xtq2R34RCAM3J3Ay/BDMkK9hG7a0G
hH23diNY7cVs5kLW3RxNCFNIJX5jCJjvLU/8Xqd9UbfonJ+irPyeUkghIXa7Ogs6hB00/tOl29cy
CQCu52Ks5ZACvsEkvBzd6jNTOn6KXeluYoQAHnoNYV1yUOdR3H2kU7Y2W+tuhisbAVKUQfWnSYWp
LsGjnZx4HhRHZcUHfQfppqsXfCM1LfkjeH3QZ46bup96/cLdRqtER+7OI77aSPTUuzDFOw0wv6wh
lrZfNswfFtWAVICp2TiVeFrGcOZKGd7E3UzOnpgfA/7+vsU4lUfUe0PXeEfLpxzq9GMRgXxBzJjR
SrbbdpcE8YKpgTY4cETlD1tgxiewyhGwMbNcIp4kNx5MnlRxsg9x2d9OLt7erYKVCy1i6SCidGEj
Ez7MVQxXt5k5Xw+G0XYfzOYmQ0Aeo7myW2v1nMOVHIGZTQWrC+aCYzwinInJANI2Dq5YZSBa1Nm2
vAaIB3QAJ4vekz0Fy2lLhzZyfPOrYQ+w8e4D9KehVygnh+QpnMmwGwv5Xcs8Pwk2vSKMjHHK8KIF
skF73keLr0UPhhuzmerx+kv5H2AlMYE2XGS1GfI1MSVcQl/So4T8ebtifvaOGtk2GDP2js1Q30dS
uH2g4QIPvE1PHizCa5JhELRjkGMEVdBy4gjLKjjntEur/2bvTJbjRrYt+y81xzUA7oADg5pEBKNh
T4liSprAKEpCDzj65utrOamsK1H5KMsal9ltTCkmAwE4vDln77VByH4aVdScDapsD2BF3VPWnQM8
vOxLumhNj66/QhwcdSkdlBAZpyx35ZxhrZl0us9xo9C7zLp3QSSKOx148WnEZLuBQi1O2CXnu3Iu
1kPV5+5Oa90e1nz2r2Q7Un4U0wmFTJSjF+2mu0miS3EW62jBYbuepJNUvGBAWyb7fZVZsgh3jdO6
2S1OElGy5/Suyzb4UjeAmXx/DdnLIx+RbpVDvk6jW4gw6Q2+30dYNfJEi7OhAeU8+nr08BXQKvvc
tXxlg/Le4cpwL+KiKvc2Us+dtuMClZwszgrE+LcL0+4mmQ37um7xs6pq+bwOCFfGiPmZKk5/mS7z
8jlc5pRGeGo375t2fl/ZPiQ1pJI3dZnIcDOGxaBvY3YvJ4E2pztQQFeUNb3RRgGR1SdUQlG9gUhe
7GrcJ+/6TH3XQIS2sTs7+ykJCrZEAZyYjeX3AfvgqsQAJFPQ3zi2Bg+TEkocC2Fasu4Dt8fHkTQz
r3iloZoNDwnEQ0cel7F61nglA2uL1TzlVgbDKJHZAJEimVz/Jm+xLW0yAEvHfAiy9XKWrX8302l+
L9qIVySfGHqnth+9jx1EjvNkLZdu06/C+9Iz+tOtw24x2TpWpORmwkD1riksTBoR5crz2rWD82ZB
d9KHWYUYvOlPSMTiG3ARxXugn8gTsKiqQ5JHDNxwnZJPOpDd2YiM5OhAE38MzPkWKnmLZiJeegml
p2WXrKRW/madhug06oD3Q4wjCq55te40U/t3VD+oKCn/T1c9mufbBWegvVP+MreblUpPvMk8iAkU
kNfhL5Q+zWPT2ukn1uS42kzlcNWJtbyJRi/8Dod3QJZRROIdDLbxLysv1uvSVifl+MW3shT+Vw+k
VbpJE4RDSI3G4iwOZXry6JyWzLbbjv3DsluQFpS4P7iLmyxLgodhXLzLwu+Kr2g1s+i8HFyUEhRw
pruokf4D60h4hro43g/L4iIdVUpHWyeHx3FCGDk/5WkaSiajOHoI82q8nXF9MCqXxLpNM7/TG1eU
7adsifJrUegYPQG4MrV1qSydQhRgX2Xf5O9QKr0vODxByFyr6JQ7OXroPOFlRSbZ3KyNaKJtN3Wg
D90ujcqzBdbnlUbN+QnnyfQNv0zzOZBypKWLB2sThWUcbuZmsc5bJxtvK0w37Qa/jvUk7YXTQ1uh
bhRWgFhJLbo9KoAKn8N4rjCPrdFw0k4vpl2WZs2CJKbM/mrYystNUIv+XSaNHMeaRXPt97o48c6l
2WFwbb3gPJsbw70J8QK09qco7CN5VqU403eQiTj3FTJ9h4LMPiD5UfgshgrVYyCzA9NzFkBjGMut
yF11uUx9c+7g5qdLL+3dMqJSKoBYbIyufIu0Sp41NhoUH135mZdUodw4nb5zhq7fdZ4XXhbWOJSU
GOt+N6tMnzolkR9QLGk/5e3zgTceOmcLYbT+mEMOrs56GS5YYoAsfvPZQF1F9qR3wvW/yDgJP6ik
Kh8RItd7kRhFB1N8VNKBz2trO4U5MyLWPfuUwgG9ClepPo9eWxx1opd468beCkdQLOKLmjj09ojG
HxA6owMKSjHLTdNSS6lqF9gEDIwOsdOAlSITyYLsLGpGHHOJ84jmyEVX5KH9llF/54U97ZIMluin
YWUDeRbb08BYsjscfJVyvoaN26ALL/3YOg/qLPqYhn31YQGy1+1FlcwXQzcshzFDp0NHhyoqVuH8
lMX5rb0O6cemUtfxMu7qhG4R8uCzKRgoAOGdvJN9iKpV4WiMYTulVFS0e+MX7A0DjP+HhuYFB+52
lF9Ctbr+RtY6fqAGgMQecbG0No4lnIWCQWofwiKOr7vepabvrtHJRS9zWKXX71Ytiv1g28OlQxXb
H9ryW5K59M8hHKlvPu03GA5dlRj2Wvsh5ij/xZd1tKciDfeMp7l2WwQiw1XizvkpZpvVAeP1aCul
bZxRYM9l9lXb4VhtWvM/2koKphYxXdVRk/xVRHNxn6JaPNipB/3WiYbLVmM6YYD7wUXeAjCJbfaI
5RRj5CstSPptMxyDNETTVblx/hH8gdNukmgaE6RDHqomrV3/rInW9SK3HH0++dK55BsWmH/T9Cla
0x4TZN8fS90g7Q1FdWoKkHhuvv6ll3kato7rtI+xaNQthTDrmwPX6oUg/f9PyX86JVPCfeuQjIIA
MOmvmgPzb/xdOnZDsiBczrMwLeyXwIeXEzLywP9IiCTg/T03dDGy/98DsomCkNSXJKdjGAiOYUZT
+DcZKh5/5XGahSeLsZy2v/w3B2STXfVTt/0lDcLxOIfDOZW0Pk03/qfzMdqapSwxpX9L7FVn3+lD
RsLeTRNBA8j7+8xdHjKoWv2+W0TBetlBtXiao4JarlN7dePutSXRz+YYhOmzVmFkI/EMijyZP7R2
CV5720rtrz4qHyqF1haxI6Zc3AIDKmHME0Pn3jgsnwhnY1tb04ekHyjUYvaOAT5LpMkIrNl2e8FB
dDHC/81MGxbRTjHNVhDtqxE/aLpduiQCPP3Tg7x9ER38LHt4BfdgKw1Lw4UvxH892q+v706NwxSj
9up9A1PGzhEMq0LMiMBQ0FYPY0R3mJadtCq/N36bLvfAVA3T26XLxvchZiOeP7x9Se6vBQ0uicw+
x1NwPcA0gvl49cBU5s6QSNv4q8MRMr/SEj3X+Spx0qSHxPJT/HfMvImTbXBBBQNq21nnONhsDR8W
Y5th7arBs7JzGsGdnZytUbwOu7WYeRRnfc+29QHIKLw+gF052Rzrmjv8GJE5qCRwjnU4XP4g+fhV
xQJ1g5uMyAS1DIR8n3fh10EYJfmcsnervtkT4rb3GEys+l1ZRPV6+/bd+7VPYj5IELECM8Kjl8FR
zNzcn0b7Qn8uXP05+gqFlpj4M11E7Eax0vKGz0Jl8mbqapO0sfhewQlTs2qN7+jSgux9+0p+lZw8
XwnxEcL47oWi1mVuyU9XQh1mscM587+OXdD6155eMvR+LWVfJc7p5a/en4IrzMD4r67GfCKTiSSB
gEEYIK15dZPdtCpynXru19mJu1R+c5FpJMkp0gNjIa4b87WLxR9AU7/9VV/Ja8wnw1LmPOF7QAx4
p17d9YzGRD6Nbvm1K6RXqmMaRtWHAt9fAw0OKGesb+Zwjezysk7bylAKxwRGfNYpDZS3LJg5Iry2
URneZZTMsDQkY+UWl/kYt8FyHCYJw/z49kX/NiQ94QdMvKi7bMWYeXXNlhNbON2UeCqGpoV+2iza
YJ7HYDVAzX/7WQx8Goi+7VKk+w0VQkEMxkWWd0+IHYdg3WSqgFwcuRYr/h8+6rdBwNHUoxSKb9ix
neeAsF+GXZgHLhvD6ontWsvNBceZw7bnxA/atS79WuBwGGsgyG9/Ref3+0nKgO9ioHRcsNqvp62I
sLFZt571BdyQ467bkLLQgKMh0FQBto6gAlMceU1y9chpH5vxrsFGGOot0F93vE8hQrJNBz299qQQ
OaR9icp3lwuvXGQX7N6+Wp70q5fFpGV4zw8+hKqIIvDX15OYL0qCQ1t/oYoBWAYH/dKvtx1uXp7P
uqABGQ9hR2P0GnBsyvjoKoS76FP8ZWGyDHMZL088yzL77nc2d4blTxrM5OjIOvv+MgFD2GB28WZg
OR+7OER3Tb1D4ePfjFR0eTomRIdluBLOyBNJyshM0VZHrs2ycxeg1Xeo3vv507qYLcSmoSbIvXAz
GqrNxl5Tw4F0ZeMxYpsE0xryOZmV3/xpcFJnA72uW28Z0KH3sUor3rgWmjvX6OgsrDDz4B75iNBc
Z9XZ4FNAelh7ocb7sW1AoXcZ/wR2KLY4bkmS+DXPzE1mHHIYpZM0X7YZdhyjqg74HQLAJkdrGoOI
00FQdBMoAKqpTmo4ISkUuNI/eOOc9Hc9tg0Ws6WZDd68A04GUT2LQz76b/4hdXE+zYoX7V8LXJfN
Jw6i2IMiOTbpVSGrAN22083VRYIIejgfsKcylmassNy6dEwhygd03VgsCSgyaybINJdJRAcI61z6
UpWG6vjjC3hZ/xx6okAQZTubzDluqGdXDL9ujs2E+QOv2XSRSSxJlV5KuscGDfz372h0Y7VnIqW/
kGwZcjW2EJGsHvdgEKkhmc86YSJeRM13InDC3FVJhZQ75wV64AemqU/y86poB/rPTgLmqzwTlmLX
tujI4HD0ohq+HlOXGS41h7rsuwBnyaDJIj8r31W9R6Vinwkkkv4Gm7DLOzWCk2HUxNBCeWZitvmF
yKadSO37uM8DcW7JOV2empL2pd7WMwfDYusx3zvR+6CAppXtVjUExXSKUKsZUOZamb1b5syCv1t8
dot8iSzUPrRc+LYVSGXIBFyxoj3J1bWreE5zcSMzflvRSL4aCqZGjOchRh1+S73UNK53QwZqLuPJ
94rZGPNezyUtfHv+IQVfcy0yxB3gb2ky8QouQQP9bieAhqKYo1nF5WVlGph9G/l7eXrdGZn4x3SQ
/GEbUn3gsjIZmnvcYEHPvg8cr7idVNPNmCvYAtK87Gf44BgRKeH2W7O1Hu91UPG/jRMUvMAq65kb
2Dqu7DLAh/KeL+2ymskjydmIZY0wmQBUJM0vbUGE8SS8jn0jnh3tiPFeoU7jLtDd1t1yHGe7y8or
YwPjFzYtJZtiiyZxMKNapKlR9OfhSl7PHBR4WahF35PPlobjzgkkzK8tfJ4kW/e+jdgOy7QW+z5f
YkoojG3q/vFo6/XWW7Dgu9ugQ/Esz5BXYP1n6cP2e+173phzaEXu1dhbH2RGegMPPY0w5mSDecJV
SpiQg1FAdaN1ou9hYg7ntunrbjsXXWdN+Lc7xTVGFuKHp0YGae09Vp1j4oYqHBVx/T5EwiWhLHR1
OAfoC1PK8GdMxEw3Zz1tNSw2sR7qMPybC0pIUJ8cI5ENNIw3VEVk7j+tdOGBUTLZLnxn6AP5ivaq
TeYkiS/zOhkcdd3PaHIZPCnkJ0YiUg0SLIDOm3FpU/5hDEUixSV+Ua/1yt817ji0zvXqwQt+oMXA
XdqVOc+j2sy2RbH1GlcElZV9VjUDT6lyJOSvsxqIL78rbGwzCw7cfEaunQIPHvd2ryd+kiNMw9/1
bWTmpdwejVS2z8yOEGNAzPSk5Uz/4KJP8KJej9xF3gXH7TsG1Ni0YqlPPH0TnRJAI5DHoKCTH18k
szXw0RLWN9fPdMlyRMONJhlNCE/z5gXIC7gJfT+YeJDZ91LKVgrlAvPDEiSWvKHdAqUdh3XpyaNu
+oqvFFCBp1hbuma3Am0wX55ocHIa+XEOYdY3NwfwoKhJAUIp3BDal2STsE5EV6yQKNBMxbsmmqro
TELIad7/iPmoWfyXs3GZFFesssniLlG5V7zY2bCynaaOMpg7+GNYl+lk/m6RmDZcMvlms3EmIsVM
9x1mofXBsRiVwhQew3basOuNbd5PK055c2UQeQpHEhQQfe2mTLu7LsQeY23U6iyQcaupaN/bdE/u
f4lcQBM15nu/Hgf99HvuAiSbtPmMZNdH5vI/RC5gzyoQSFpFj6BQeJNGrPXH+IWCZRWeQz8624Zn
9If4BanoxwGGb62l//RLCEPWyHxGPlW4C72ON7IYQnDLdruPXOqIFzMvx4BFPb+abDBI+59TGeIM
AScLn9+r8w7pZkCB/7dsBiyvyiBBlAv76Y2EBui6TtVvekXayjaJhGfdvqQ14DVqs/pga4rTzdnv
oQ3Skt360FeMaqqM/n+jGwpAJ60+YBCN13ljj0r7u/D/Jcch88SAkEjpWlHC77zePvyLNIc6yAeX
ZrIHaB6ztuiFFV+3Ll8mu/2x+7aXgpSid1Nc1uDKpjo1C6ouRam9D9PiaS13OppaLNe1bcfsUUDa
EGrSUZTmhYErbPaaIB7RCh9aUozMshIykfByN4HZPrYs4LwOifTNDFei02AqSa2FBvc+W4opLswX
01NwsTaxiexB+jOy9KBXz1hl+sqL3fWwKMXv3A80UpgCAA6Zk4PKnJWrXV7Cv4amTP2PXtXB8z/A
R1F5eIB2Tq1BD43HNOl1HTv7IEcY6x6k67ELnmz2bhZ45kkzl2VBahYN+k/RxBpedp6NLqLyV3EE
AE5q17FyOfFbpxJRBV+UfUlAvQlgWGsmxLJwWaMn/DNsTaYl7LlBuG/NyknSwMyVtnGi+OxBrape
34/SM9Fy+ERnfpmJomGa6cgF5Po71B3MKLlURvznognjiqpII7x7DFt4jenhJSbN7YfW/zLBb673
vpup6jKus5Flsdfa7KUqrcyWJQnRZ4bIrCq/d74PVrfk4Q72ErZSxHwVdYMNHaWZexvarcftZw43
KMX6udwD1tGsUj9WMOnU3Mcc9A8zmh9O5uodEZmQPx3LLKwPSwpR5XsxWNxYppnMXMFAxAfD5+87
sTbknmwGLVZ2pKpK+I01QnMYR7lTLQbgYNGBT7epzT7gnVfOkfexwAibg0k0j5EF03EeOP4N/X3Q
RDPfWGSViUTCHk21+7qK83FKbleIDlH4acyVB4sHs3dcTifJdnS8XxUewwRrhDbFp7YdxjQ5absy
mwq7x+UyAR5azJk4gNHifyyp1znzNp1ARPQ7mbvsUmLgjiyXY63b1jvaOu7G4HbtE7dOL/1I2VzP
stJkxTkhWhMZNOZsMu+LTppXhPa0KXiR+MoPRCO2zsfMKTgapw09UyhCESEe7qFxFRCnHfxos7rC
G4tZNPG3s1HdCqHZBfoCWoDBK5nxiGwzY2dtcwey79GKOmVB1LCYn2ZXghl2KgLFcukkXBf2v0SZ
rSEC8Nhs5oU2V/vyeuS9x60uhqnmobYd/PESrqcY488YgWNsRx4cJQSkJSoHhmm6sCfI9rKVZuwW
lRtWV+XkxGNPqi6dT0zaPU1SNrUT1Mh0O1hjyWdVK0CUe/s5Dzij4cXyGo41R75YhWn7OLbA7kuU
qzD8mFyWSYINnJw+r+CAuYyzkmxA7mymPU5sSDLNA6FfyvaSgyfPGRLISrjg5HJ+wjq3kIM1u6LJ
H8fEmbkp0cvOp4vtkb1GVwct3zadSRFYzn6ciIO1QqC7n+PY5vRVxY3gTzFnFjgnFlC/JzEOzXpr
W6Ntb9HCJhxHAB3BTz8GvhbDvb8WgjATa3K4//gTzKFb+fjzKYnMjjnk4ws1G/lY14yPqItinlpP
S4ft+hxYa7hN29HDlwBkrsYDwiaEOWB1Gs68p0bpCnUS5weGk+/x8ZT2otVMlZo52T9q5WEmPoN1
wdA/YjzEj7IQFLE8vbx61UhoA/BGqwyBjBJUQ2LNrkcZYwYGWEou04oE7doNbrZgqm5sOc9Vww1Z
zYnbI4yWGznBjOIVx+kV6ysfqw+b12XK4gNJdPNw589qBSUJcq84BhixupaFzZKENIkZnofa+0Ve
82tC2bfMVVlTmZ2oSweLeWZ6OTXOeZzzljYZerXyig3/4EN1QYNWnGGEN6fAl4NFEa3mousVtWe8
5S1b8Dr0wcqJVwIkYKBzSMINtkWdVfFIkZqbSx8q1EzEViRD1PdniNMkmQlG7sYPrgsjimwWM2H1
PEY0axj50vSZQdStdAYSQeiXqGdzQl9eZo5w7sxGt3RyMyrfrhr9Q80IuyfIXxo6ynNelwwDBNsw
MIrpyxz15pw5JlaReDtYdU1BqsnQ8n3/8JGvq2qUqTCoe/CFJWg8Nk6/lqkWCK0BWVD9F4/QCGb4
l6FRBJapVb797X7/KONzdUOkni7F89dZf4S96XWkOvEllZGZn2pfipFNIZM1c9fbn/VcDfy5Vu1Q
plaO8EirFHjIXvddIOyhesBa+GUW5cBBBtO9y0j0epnwGiZtaYIqVmg3+eNQSQ/b4ICRPSi2unc5
d1OFMJ2NkCOvmXteZuYfvY8KRorZIimvY03Apzbxp7cv/7dbJah2O4Ri24Lj+Asa+qfa/txGZR/j
2X+ES0j85BkLlDkWsrhyhHr7o34bc4J6N+4Pn04QMZqvKdNso1LyB339GCaBGJZjtED3eCBT1rwi
fhRPfxxyr1so+GMdZfKm+Uw8Ha+twG3TiSCmV/BIjJSZo0BoUUUc6L2zQLihWbOikCw2NhMLf/6G
OMNub5jtSu+lIY3HKP5W/0N37vVtpmvqeaY6T5vUc35Ln5yqfh6nMBafqUlwbl6QTSxPCBzMcf7f
3WXXEzbfVpCroOggvS5e52wMyb/MnM8DTO/8CnWLOZpjpRAs8olrdo1vf+CvuAAaNPDoKTvT5EVW
zabJfPWfRlCfBSuTydJ+RpBj6snQUM00x6Ro4nKjtiHhCeVAvCThVuVewsr49gU8Awl+fgPZaplg
YCKcFJHfnng9s6BtKRytqs9NQhZVdUYva83PqHokYQaeymxbxjYxW2NfSjN//yiKW15vSl6lT2BS
cppebs6PRGlK/wtvcU0yIqeF9SVzkcifOoA0JHpse5vUyXtmaygtZrEcl6Eea3xwNi/+RjA7sRfp
1UDxyMG9OCH+yynRnWGUQbd5SmktY7yo4UfzMdiQzLbLAvvOKQbrpFnOkXCxtyFyxCzxKCE1j069
FOg7tvbMmhCozaYJyuTzjs91zGY5ysCjULXpsCZTHoszUrvP3ZEcTIosVU5Z9u3b//q1Zt5zQQ14
CuW8+H1oD5wsEstel0910iAUO8bEUnLgCNfe7AB+lKzf/kiE+r+0B81UC7SMHg3gDkArr/rK9JwW
Q6KbPsH0NjXGIQ39/MqDn5Fb13Znm2BM5J8Dh6jZIbWIIixWL/7h25fx+ptDepM2M6dhAPDOPbe/
fxr5ld9UE88y+ZTXlD/P07Ltyw9uPsHsc7v+D0kpr2cQ/ADGNxdIX0BDkt6rQQ6yI04T3XWfR5MV
9OBlygyLLNNmZ/X293JfvdL89kBhFLUxPLAuCPtVRymeZsKuq9H9UHW9HeyiwfFJiI0po3LSTbOJ
1QFXwFryf4qCDeNy9kT4wGHNa5GZUtalBMORx/TvNdRp9qHOirTv3k5jTiiJYhJ4SuoMwttWzpYp
AwS9X/MSjoFvysQ4efnp0XIEX84iIUEe49gynSLEdWa+5kCQz80J1Ve6FPuqtmN59fZNeHW/uQeE
suAhdOlAkkPx+h54xBtgShjmD0NJyCHmtppWBX7dqaZO9/ZHiVfj2TxTJi8fwQUkGubRV+N5qjU1
VUdG94Gsnz9r8Cid5mNjtvoDUz1T0EvvvUCkw12o5spUSX/8CYugqRBYEwj0j55Upp7JWdAkDbsl
ZJrpZOWE56yXmDMSiLpYslCzL+BweHfyCj3Zx5QgGI4lPxp/dItME8kqMpd3Z8XRxd+NdWke+Opl
fIr13IlXL6UJPG+mxmsZ8A/tx5egPjUy8de7vk1NYflHC403krGb0fNg3YsiqhxiszjlRAnk7Vsa
/Pr4DDUH1YBNyg0ZRmSzvH58Dd9gDGwdPQFsVB/J7vEAmdEePfp5oCU1/gQ2o5xD8I5EZCH1j6pj
6ebFw0gyIk46MIY0TWMBznPBEOoTePch4vza3RZzNybbJBjx6IfZXVkp+2nUEp0sgZHJsqWX49+M
2BsuEjvtrliRkpXTejLmO6vLxF8rfeTxHDdmhjMRi77cUTXMH6zV6jkcFAiqt13Y3kpWpXwvC0tc
qaXFRKMX7CzA8x8SpAnnReHSJch0TzhrnU+08Hqn+IwOwLtY4N6lkC0b29kJ3ap7l/X5USe1g3q/
9RNKGHHXHcBlVveTEsNDKgSwpcC2ZAWwydOf8iHscFtoALyy69gWRcMRVyvBCTQpNGADmstbnOyp
tRlkOZ4Tv3eGY3OkYJNk2V9D4OMmCqIh3/VTW9+vAPV2bD8NXBL0y9b27TvZL/YX8pa6z45a5Ydk
8IZtQiL1Ra669AyQWnrx9oj4bUCw/TLqNHYq9IN+26YPXhfWgEfKr01VcZ5DyZzP+1LgmPrD7Pm8
4f/vdoShx3nKxcnlheTWCxJsft0QzTCgXXyWCSD/mqEkXGbRTc05IIUbUqh3lVtG79IusmCDkHCJ
PnfUaXEAs+Tv5qJHDYWGzb9p/TY8r2B3f2AZwkxBua1/KEvWdLevSlTZvSPv7DGrvpeDCC4rqpZ3
o7u4f4UZx7eNUzu2JgcwvhFlyOO1VOlT1MhpUTlTSL2pDZevWR3jkyFCae/Env0INUxsV85V/2qL
8HxHnu8+2zQTs/NaylRTelOgZ6qvvCvzbegSg33mF7iMeWVs/8PbD/rXyfTlwxQiRbPFYv/8ejcY
rZJtdRtWX31bleizZvsepb7bAYvOr0Yp0P/OcV3e0Z6Fd/D2Z78S4fHhZhvANogBIFijX28JHEt1
swTI8lUOZpQlqUgOos6K47zOj3AuAfERpo4bOCYfsGkt/wgfAmLO25fhmSH2yxBURqwp0YNgtGcZ
f7WgOHlU0j5I4LwOBEBTTmtz+HYwoHYdXRJibGU5H1XZz+CILY2Zjor+saZudTVilgYQqWLrZnVi
eQQySuGsBT2BprcCuplbV+lSIW6Hd1nBur2nBlrcELUM+d6nMbZsVwLprybYa9FW6VC9Y9s41nvg
iN8XBM/XQukUWxYlzzSu9U3p9UW/q6Nu+LIUyfDB9tz8zqpMFIs/O9NeuMYFL9o0vp+KMMm2uMH4
AslM+A/BtbQAVNZkBFqzJr6XnhVcpski/3JMKiHyaGCJf3i/zb17fW9JcWIP6nOaVa6ZaH7a9Q2U
hHnuiiSTVHrXViOyB52KBcpHU9nXzmRoI28/zt+To3DCG9UteiRCuJDG/fqRYOWLtmTp/JbpTJ5T
NsMrFw2LdUGhMtvTiOiZ6b24/aqFXTyk8Yy/KA3tO7JpxP4P1/IPQ4udKJpeJFmu+q1yJFxyz8mc
z78Ro4dfE9pU9gUdwUK+eFV9Y9euvq4dfhq/sr4sYwa/dvFH/Sfw1j/dEnIk2ZgJtJEgz17dErQ4
XdmtqviGNWAZdjgdl1t/JQn2Mi3ALtsrsTxEsQ77xcd4rzHSf0qAL+gjBjzn/g/35B+GRCBN9ZLB
iTDutSZ0LYcJP2SefYuV7b9vfKd75xaWZYxC6QVLzHA9FE1/rmVVnopZOFd9pVgTVNHPtymwcSSv
FSnDKdEp39FmN94maNL8/dtX+ZwL9+vA5ZDA5Ev4H54i57WMs51Kr8OXVH2LZ1pDVFzq6HPdrhh0
SXT1SAxyc2pTOMRwnHpUeXdZ4nvcrzjdUeEKQ0gLVpns2tpXHwksGk3RnuZHZXXJVe6n3bERYr72
B3xFGBliualV6E6bbnFc+LDaLmEsOEG9hTDj6YPFgN5neW9dQTvDW0ARyrp8fox4BNiIZCTl7OOJ
fde2dgBHlTToOQuIEihF0RSE6YxTRvcdy/SDN1JUYBfZve/duTolZSFIfFClsplDaPRtfeq1tyJM
K5rlSDznTT3TEez9ooi3MIv11aTDriOxS/soogM42ydkRUAxSch2/yLdKf0Iaav/LlMXtnw3ZpA6
3n46UFReTytA3QRYNxfNNIfKVwN6LEHOho0cvlH1buIPrG5et6WSSKpBZ4/Xrj/m9JS6lcCsoPXq
78lKeNBmxUk8HYSquwcPE8qlrab8g4thhA4Jq8AePkrByxBnakvYh/Xjqv+/z+J+0d/+9//6n0mN
pPH89Hz/gdGTowV67H5xWjz/O3+zCML/gAv0KR2QcP3MDvgvi0D+h5cz9H3MnB7K+ZAF5geLQPjP
LAKWntCYKYSiIvHDaiHEf8Dp8NOkroNyRJX3b6wWyLt/GY6mRMl/ODgpx+F07b2eLBp6h0A2Bnyw
RUCokke8ZVv1uJqiZD4v4sY7Ag+jYVhP0/KVtDJ16eUS8H/gONO7uh4IbO209VioAuQ+eno6lZG4
98F8xBS2/ApigVTXuNC6d0s2pvc0zIkFo416KqnpfK51RBB4prJz1F1n/QK4lRJZdsRG0WKRzGgc
06XQ65Otc2ubRjFRatGcu++p8uXn8IWri0iJ4jCIbkOHqLqqPRfJXBGBpM3K5NwZO/Jv0rIsEe36
mJOsWJ2XzUCOVlTMN7UOioMugvBy6eIxo902u3e0UEOi2nL7yllS8nmIah7p3opmz3xbHOhsxx+d
MA2vHSu/dWaQ75Hr3MMip/rho0apGqIeAApq8Z3tAoztcgE66CAP3+Ir7ok7dDAAZgr9j/TAcbdw
Ww5eYeuv08SHiBZHWJO2YICGOv/QyAy38FzgO8TBnR3DridPXU4EiajF4TToDn/V2JohNifTXV+n
6xMd9eUjlHxxF5PRdiTzpr32RTbfUWgjMR5A+J4Ik+HCnv3mSymGeYf8Ue31iJtNOTlfI57xuuZV
cRyridSuXA5frVDgRfNQY4b6wq3ikzQd8SFFMZSTRoWRMboqc12erMA6AdfOd7CNAQiizD00zeh9
j2Gcw6HvU/J/5HTw7RADXZmUt3QGVlg7VpafU0qOrDPBQfJCI5N7iJc0/KQavzyDzKSJGfGn93qc
mvswkunVygHzaupsMhMGcmP+wq7aXWJWLt7LWuoD2GekRlNT20dvLhTmk0KIu3VR6VUcy3WPXoTY
GLCCHNVS7VAM6Jtgl3ZiNAF79m3YMlY4OPnRNltl8TTMs76OfL84kignLoyh9FBqn0CFQOFA1ImD
oEB7d8Cp1+OcLAQoWKO4cCfPpG/X8U0v6+4+W0W4JeixOJUW5tUqMuEvlRdcu412P1WU3q+aWOan
lMLOMcsKAPklYSjsqxPvptDThZtMkuHYtEfL7s9YhftHmh72Ajckd85cHanHRkzfvGYuT/ECpaNE
JneqkTDuqUgEu0VV7oOQ+dMyCR1vrVi6n1RQ3dejQELY6QWsfmXf1YnvIyJMSIn3LDpXG7pw9nUy
Op6znQhjfyQLLLtVcQ6hBOtR+AQxOTlUI/9SvKbFhyC1S4xVCIxtCuIXWcxDnIQAZjUQ44Maqnyv
RNcTJAFadNPnzj3CE5yPk39eQ/OmiYgUwQdlQbR5lt9RkS7eeVFx9HHbnvvRWp0AaQN91kMOqDsU
n/o6TE+KVPk9nvFmx8Zr3kTVnL3THVaylZgO3LocINaEJECEAPlHojjnD4oD9Z12y3rLA2Uj0SYA
Cdja6VurnfdT4TcXTUs7eBuGe6/PykPUTfYVHdCCEKo7jP7jR8vUwXNfOHeZHYtjhfa2wwrGal7Z
Y/skelIKwGPuJntWB5JN5rOxcAYLFJQIPvYKjSeBmWsBCUYtNVKHJf4/7J1JctxIloZPhDTMwxaI
mWRwJkVuYJQoOubZ4QCu1Ufoi/UHKqtLqbQqWe1rkQulRAYCcLi/979/uF76Ot9r00Dm6Dw7XtSN
k7saVpPJLuJ5K6uFMmappfQ3QTA+imXGabfIARkKnLrY5uj/wkKWywW0w/ZqrmJ9axjal8xEwh8K
gTdTWgS4HboQZwMELlGhpc9YUerHAmB9CzG+Dc0sr78WbrJcxHUS3DoEOxz73pnKkPC14TYdtJyU
0CqCctC/uZk37TMkcTd675bIlAjtOY9+rUd+XC4QuPzC3ULsCJ4CTo3zQnrlM3ar6WW5jK8MEdwD
h+gSzVk/nnthpywllV32mVtFw6wFl6W0u5shi9urDFrZkxanBflJZbOtjV7sjIBglsVMmi2DV+sZ
oMw8uNgObLvYr3fJlJnfF0/IKwUO82Zb7Xq4EJz3hRIyfYQUOBYh1psIOLJA7AmLIfxjFirSjDi5
MQw6PTJ3nHAU7XSvS259hdvKZp6HZttPpn/h4yCcAerUyTWKLcVCwx4s0JjR8WQl1DRhyX2VTsNK
iW0eC0lSKIqGLezF5SYfLXvbjJCdw3nQFwIstMomZWvauW09no1RmKcAaOUVB3osMdCzQCLmuE15
xS96CsMDU/KpRu7YBS+566abslL6lyLGPJidCTnVYG5m03VuFplp3xrEUadm8En3IIfwGqVgcXRs
Ld5hN9vfFrPyHxnRxjtDb/X7ZEwJSMEHRItmMtB2FkSgcze3XysSJ74hvWb7B4VaIFxPtthPljI2
C71taPbahVPpJiBDhfsADUetnBIxdSWJmizzVL9dvcw4+7NMPEiHQiTMJLFuUWUFw20r2uJQJ7zS
WOx4OQVw39FierHffgRkoB3HIjFDe1LaZUrE2oyw/2Ycq/wwOPLF6Ry8fus1rsLHPfdrPrgvSBze
9Fh+wN988evprjJIPtAWBcppteWxIwFj27Xpg9mK5tQknvcwNrn5lNPYfsOneXqGK/Pij5WrsdRT
hEr5qYFmostT0/btOOzx9yOy8IpSi2gE0mJy3dmmaAFsAnDS5HIyHW8j1ST9m3ZoZ8Q1bvwhSS33
cZBTPDi8P0340ONCIFKt7+VM1bPHgqS+SpFp1C8NGyi110qen+J810KUL0++lnf43mfmhiIPgyEx
VyfZpd6LMzvtK+CFyG5iwMgLL3GM7oEUlCTeFwuWFFU09YoMnFAMTvbuJ1OvPTpw5BwslceYiCqN
NEBIQ6m1qTR93sN3qnaj2z9jFavgI4lio+NEiG+t/YxBvDq4aeMRlzjIM/9y2gWFRzlZJKe0sy9l
YGKurGv4XOVkMD5pHrbd1CKP1ZIU2wT84cQJot0nWiqIUS2MCDnVfMZZrz13PE1sZ3C3SlL1ZufB
fOoCV4O9pcm9UU0zgTJruWUtpgwx1+8u0vRIRwT7ad6MdTxAPEedhxYYxiTm5ygz7NtySfpN1mri
uNhiOJKGGp+60kxPgy4uXaMoIt0zmktMisn1E177Ki0XhubkzPu0HVPyTvpgSzQpVn9pUW9VbDf0
mglahAH+ZYR8yj9IvTHB+c1y7+ix/mFLxARRg9xxSvGdtIx3169c/7nXJSDBN2l7be484uSxQrUM
htPyT7///zZxv2niILv4TD7/taXc1Vs3F2/V+89d3J8/9Gcb5+GdT1A9uiEE6fCpfnLc9wLc5nTG
ng7aPHhItGr/6OKCPzy4KJQCGKyt9Bvrn12c94fvM+X1GKez3aJG/U+6uL/CUjRVOlNpHVQKaTjD
zF+DHCpdZl2JOvXgCcNZsI+2YfhOYn4sDcL4hHCc38DfK/T5T4Tp8wM9C4QJLpTOlPpXhs8APjto
izsfpinrbqlyx8ilZN7/9BBufvy+n5Xuf2X1fH6Kz3DPwtoWa4m/YeyDAx7SEiFygASQrpEn7W1e
d2OU4uazReGBiTWHwsZuM+2uV97vVO2wWv72NY0V5YOM7SMShkHH3/+MAEtmhuPsDQeM9goSExXu
SeiT9QOsbJ8dPelOUzZ1PWmpHoHhTWwhPOqaVCPAjxnVfY2YVxD2589XvVqNlIWBCMAnuRkrUmRH
uEZhdIDtgLZgf048KAh8jJlBNPjz/NEOc35nZX6+WeBcHxLb4WSAG3YqXaf9EqftvI/HkglgIwzc
x4DNGBizlS4HvZ2MB9cym3OnqKtNgnBuBkvGWHj0zRvG9zjF42o7fyQ93wiLtfGpkNW870lEvST3
tYi6OPUp84kDYw/U61em782LQTy5HqkpDS77dsLazXXju2BkvMDQutHrI7cK+08B5mUQi23b1t4k
RJOAc683t96Smg9zPROmO1EmOe1SXcK6wcmrEGRjNl7a3dYMcbEd8hTDqsHzid9KlqvFmtIDQmy1
QdXanVArtLd9OcSnRVJxuq1RHDEj43IYbD9lejk+tdni3vN0zO3SYx5cmU4RSY7nbzOsuwhKLmtI
VTOuDnH9ItGkNmHbVPrBVQHvEEIGOMhVwDmgpYeW9OoPiBDzI9Sb+XHWu/7ZrckCxjnCPrZiMB5k
sfTP2aCqy6muKVRLnzsSZDTuoV0qIHwXkRDNZ0Gx2MRY3sO42OJSkd81brJqxoQbZWbdfbNj/ihW
9VaEdoU0R2LZKDVt2X4jh3B+9LWBgIdUFkdyzZvz7DVqw7QWpVxvVV211TGHwn7c9zHccijNbW3a
U8Hmd0IZKIMwXjrbJIREBTTY7znHNx3vkO/KYrWNH436lTptfIoJRLgiqI1fZSUzoANu58bENw7I
Oj7H+fqya61zzfE3RjY2P1sEvEE4BDiWj3nOUhyTavwOm3WG5G/a18LmScRjQNAeyXcb7ARwiisa
yX3NRfPmFYHDkDnOoFERUFHh4ROTW6rH7Tcn0JerSiXzo6lweCfhL6e/afOdllcD/riu8ZDaqdok
olh2eIoVUS94jqv0D1oYS7TASfn73PHtF3yTSNdaeBK2W89722D9Y53cvBTCi08FVvJK6+UpSbvy
WvgfcLiZ6aYaiajY1JfmMemdV90kyRxBqHwSUDqJktXydG/qNZ4gdvGK+nL8jmNWc24yh0U5mXgh
UdSdXU8bdpzszTVNkX0dDMq5lohbHqq0b14kftivcKNZrV5O0L0Z169W6cwXmaU595NPAABRET7d
X6XqN+F7PVbTYFIhw8988/nl/ISXoK977Y4IwAoTqTRb8ACc++em1/K7uR4MinjB/TEGIz5NRVZG
rtLTw4D6yUB1OqV7Z0q7b00B85VVm0tqucRvv4DIB5eZjgJ168KHPw+uKXzz2c8DjIVeRmI5hm9p
J+2X1KjKnPxRa6nsQzosWrWFb6TkFaG/sXNSNED2nZXPc9ja0/xooF2PamYIyEJWaWhL7bxjHTp6
ODDvpf6k992Nsjqjq6SMYoWdbOC2Qe+1W1Qld5ojz3bZlDs/8ZzbpXPYO73JolwU97ETn0sGdiBk
vERIg5IjlI/HHsuZrSxiuZX2/DX1S6LGRvmeJyagVSUI6rKTY7K4ApMU2VzW5ai2ePDhih2L4Z1B
VLsVaU/AXBvvCtUZp2lBIIONoxcVRDdtRCPSs73Y85UWNCMeM0t8cjP/pOVNS1xCS1wY86n2iAKz
oEOfiDvTsTMldnuscZQoPmAz495nOZW3l709Q3Kv7hjBplucl4MLhOrNVe9maucmvLBtVhoX6RyD
wQU+dezMg6SP1Y96pY2H0iOxohksf1sr4psaCy+5EYuCfaJ7TQSLTb9QKHEPUhj3ZHUGNH9ef2lU
gVVsTe79N9RWCnJzGxDrWS48w1AUw3gwmxQOvkFeXB13l0hDEMmaujwKFRgk70LP4whz280c99+s
Wsm9cARnHge4T6ozxxz+VsM2g1J3Bz3KCJFo9MTCymQKE+wGKYynV98BiSUIcrqocOdZfXvyF5L6
ai9yJ3fek2eYqshzgbICx2cgzKyfCtFqb6nO/J0tHcs7NuyvOLGxiWBVma+sAFzX6yu76JsLtcTL
Fq9B82hOTb+BE8Nb1WPRzVisqlmB82A4JyZE0+OirCzqMjzF/L46qAIKh1afjM5d3kiycY7mXC4P
JLPVIjL6gOG/EyD8iuebNLeWzRjL9gREYUcuyjCWez6GiNmgrELSvfV6O6c4mA0ZCmZ2od74uxa1
y1YLiiVUjoX+ILCyL54rsF7TZ7Wz4xmkk8TXXZsUdSgFKT2GxllO0OQxTWEthfY4boQmgqfCF8a+
SFnxrlUnR3+c4m1An3KFTMdO8WnU7qAF+GejXebTzMQUFM/B/XbbuniXEc56TpAFXQbTYCLWVaR4
4keJmW8J2/2qYbZ6bJISk/M0cbuLAoOmF5l5xJp6DvneoamK/iKZgZ+jzMj07w0AfLFB8+1OGz3T
xyPM4QCISOv20iicF1XINN0g1Msu7UH030orA9o1entcBJABpJWXANnMQSWoKULg5j4LUV7kO/ra
8WudGSSZF2qtC5r2dprwyXTbEbKSTzDIhTYV+CMRt5d5LL8yOUKU7S6Dtq/tqJt6ctWwDE0PGArG
fZSltXM9o9g6LOT8fDVxi+yjrpnpuBHugF9TIuFlwTlUGMshc/oKZ+OYOKaqGd6B4QEUhDLrfKfn
PQcOmkXcJQuM/JtZi+9wPVrfgZwywYthrW2EA4LnJSlhH0njXC9pqt1pddPwdaGU7CQ5rshVdHKB
Soq8ZGO7U/N1auTSbBNy2M8GqTwhApf29KP4IknZeMiMuX9vGKrgu4HPKXVyGReILbGF3FKGuvcT
EeZ9uBaM5GeOds4E2CyOeAJVl6QVLAciHdWmrBWbcZcRgVI2ZhtvEqfncA/KWrurRACdzMSaU5RU
GtgrN2exfF5F0H6xNBK3Saxq100ZA9APuON+mAYe5UnQtsYN22D1bjVolXFNcEdO7ZGtUrARhWXH
5cwrCp0YGs6kqc6zM1rNryKEcvNeQAO4gA3F95ej2pBxPu9riq2XphdYgc1r+Ute9Is3TMXRBKoN
LUE8mF9O84c/w0jBjwSMNUuD0EhVD2ruEM0cIoMvjrkZtLf/vof5hb+wNjHrCN6DJgYfatWp/LWH
6Mwgr6G0Dgehme0pDtgMKYcBTdus7W6LtaJZLMYOIw/mtZ87f1OpipstB+d3Dc0vo+cf17JeCfNE
FBM4o//1WmRtETaZtcPBTqn8sSqWzrXnDuZWDCo+zTYFIUz6ZjsI2Fse3Klt1jvWYRnqV4GR2Z0G
VHZiPDJfoOlpv0hp29djak6Pior7d/wTmuNfekxEBsZK/WDYyfj0l4tFAJCDEln9QUtJf8c70b3H
UsSJdKJRrzUsCzYcRSwwbJ1Jf8N1YKNzTp3yaqrfsoa62SMg6zdc4V+MztY7CH/XXFmFkKjsvzW+
AhdUk4yC/oBEsbUYCVjxpvdle7kobdwjD002bM3LdrYsDp6Y5M8vGcnhey9ZX1N7zO8yZbcnq3CJ
xIud+h1CoHfrE5ixRQq8YELRrdn1A3kN/34dMtj92/30LNMHvNAZhkDZ+YV34EjNagB38XSByRQx
BAN+bstg3tXzxO6UVmqDSYn3AbVwPKQ4IezwRHrzs+ZZVYJpgUO5pDn4eMumrK/GzrRfxqaprtIF
4FHXS+vVtPNkumpEU40XXZL4WK8Y+Ua3CdZIJ15ocuezgwhS51o3AOo7spPvpqIMLikgl101WfOF
DcZH8KlUm3rdYUxbancYarn3muPNH6UvdAexn40pp8WAhKLFpe6FqX2Ukg2MMAlqdppl+hIMM7UQ
a1NWSCdKduLPWn2qlva2glbCnhKsZXtOQR/AlwltPXXvbStvtuYUN+cchj6jxJYa1AByIJxrfELH
KBiDOWbx2lkyd09DsXjjJYYRgpuUMvDWJoZOW0fkiR7BnY8LTMIxAbEIZSfIpLc3fCGGb3VsE4/S
WsDYHqJPccwpaTbxsv6PmII+3ug9uY8R4WaGPzIJ8M0L+MP9u1dYU8NpTE3f6QkpNnGc8I1FFdTb
iU0Ys7SJUt6bDMy8iY1l/ib0A903Wyw+yc+EsuGDTzht1DtaTcYovLKrqaNx8xO7+TpnMt916ZDu
5Uh1peeKFbkMNBT4I8mnIS1ePazTo2UymhdfFRbZvXM60lRy74Jc+SlxBNx8Dh3trsNb/mhwcNzm
1pju4zxh0/MhAR6hMtdv06zVb/ZsUBuahWnCdOd5WoPf3dCJ+pczauFQKpp+t6j65woX6edpMqwj
1NX6dVh7O1Q/a+TNMJKRjFPgGGIUILG4FqD5fUbXUnlWSO3k3ZZWJ590Q5LJVpn1m9OTdqjbdFiN
Qfe86aqFE2BgjvRsZgBKZC4058GDsMXUjt0EMwV/QwotnVFs24MX1WiFx8MK3JKKZfCXTG3ab6De
3JV11NXTHYZOai+HKuFMxGYJVM5UHDnYu3CErmm9O2f2AIBKs/2iZs+/NBQwS98kwaUwmu6UMqW9
dAU3ruMA3TNIcaLar8YnJk2092pO9/6KAEFcbM5lDj7EoAeEQFXLh89bumxTf4Hg7TIWmbzm6yAH
2m3Cuq+NyoYiqxI3gtxKwAlqi9vPq57sABAL+xsWRl2sz8BSxdFYX9Vp3d91jJ82DWDJK3MnuZu6
MkMEoCtzC5sDZGRtXtNJp4FPJru91auOJwN1hGW7nsVNJSBqgvXMFzl+SRDBOgWuY7ncqhWUwNhu
vlgE+UvTCLr2uQzNCQiG5d3qh0lq85UtQDws7CJvPxEfPMiwvyRYMnKxnoJ7TxdcVEZ6wLm5jAok
GJcyJvviEx7QhMZtsFs6WwBHbv0K5C2pP+9yZv9ofJMPhDbz1cLrxnCE6UocqgkszBegVzrBf3dt
YzP7pAAO6FMoyWTtTTetHAHncLFaoLbpxXFa+EaMMk1AnIVXsA4UEFzsEn4kmAlFCCrqLc4NwBkA
d2pbMf+MxFQ612buOvcUPDqUF3fsn4esAxFc7Lz9slg2QJkzqPabyEBcen2YHyv868IYi6wj/M+1
b7TZ1ujo49MnUqP5nOc+pUYXVdiuramTgD0taTpby+DjP/Gbz0NyysFuqzqxj5qufdcZRVMuexqP
rygpltpez3c/liYC5R1eAsWxqo34TjeK6rKpGUq2yIEv/aFvv9QGGBoTWTA1udbKqrSS69Gm08KA
eGBz18z+vS6C+nUSFDv4HQSXymOfrRUjVUIs2u6bXlk8kDyXxvZzwsvYBqgi451e1zNsarbhPq77
C3zIQSSD1KPmzTt+nEN0vkiRIDwkK+pNXbKeAjRor4bPkrAX2b/LNq7fEiMW1x4jtp3Rresnt2kA
2InCwuXr4GJdHD/LWz8AIRV5ld8RKwuKRBD2xvUM8+HzbDAGIGDpi+TaY8sHdwJExTrcvoZW7XBU
qMAnZZUypJ1JCVPdPEZBidGsW1MJ27TDUeJmxkPjwl5KJQ8SoUFxnAu9ulwsSTKZyYtTrs8AHWnz
0hPLgp/KUlOcK4PdzBbj06wok7Hx8C/1ujAftJK415h97Evd+81L4haEtUCbij4hQYjU9tGHI3Ii
uRXT9Inys2c3aaAW9PkOQ29WSD1RnAw0OyUv9p6MRFDQGmFkNOtj/UpmCwC1AjPGOI5WYaBwtlAs
b0zAZQQd6+L53GYn0hD2IEfzRVfb4pmufmbAbZZrP9FPoFCdNd10gDaPxF4sB2axQBYjmptrjxjy
fcKwMcwDi1MLXjE9nsVa0/T4blLgZWYxlekRmXV7Uk0BiLhulRaky22XW/n14ps5jzJdR/Yavhpt
wPlA8hPo9NKBTlewLq7gZxoPuFPL7x6xt/uBS4e7lfPi4pNPeVnUzde+7Cg52n4pjjgh0cSQl3ht
IkEdR4e7tniadTT9hFcF0w4FAqLTDUFQ+kJVgm23nGachwu9DqhbpJOelaazyaqWcqKuYyrIeWRK
KXngs58vpI0CqX/+8fPFxBuLIwYbr+6bozhTGw6VYwXv/mYytXlXJlm6r1GV4eFHVSk8h00GRZK4
Ju5gIe3cSZcrfI7pyGCW7KY+/5D2UrvbpKeB/QSKvb55tU06U6zeSQODJDNuGpNEPoAEvrE6ekWm
DtK3XxaMaTbLOokhBaDZSsfjw/Ja+qchHuofLNn/jip/M6rE7J8p2L+eVEZvRfpRd1X69vOs8sdP
/cPbm+xHg6GcQ7YjWnSap/9nnBqm/QfRj0wLbYxv2UvoEf6ZfqUbHieijhsvvltrZtY/GKcEY0G+
t5n3/QiN/I/CwX/tQ3SaOcwa0D96FlYE5pqB+fNQDU5O3bRSTudKWcF2VLiFhrWVrZGknhpvXc2Z
T9kElWOr6/kAq8seH3O7h0HSB1X7/NPdu/n7iNH4qwKWLLCAe4E1BjpCpsREpv/1ahDlYFEIkgD7
rjLOIoe9GkqvdtEOjRDKwlHZ8sUbG8qQrvThqLdZR7xjvPSeHTG9rN6DYdCv+R2J3JhgQo8Iyn1j
j1dz/B0HW2P6TV/8KTv5afb6ecUIfRBhoxMm9/wX1Zm96gjcYB7OFsofsXFxDHscKQrxToQ9xoZH
fFi2SWHKhAsUCPhjuW7ty7GbjU031sM7VA+yJJADOWz9aT2GQ7k2EV7n5KR3Ida9QRZ4KvsAioSn
68ET4VIXeaGcaYv1lXtFlMFY/mbU+/fHgNJbRyaAiwMOwL9qbcgqEwyXyJeqhjh4qgU4CvxT6Fxh
U8npBhZwcN/ERvHl3z/+da39fC9xjYAa5VkUYwz1TWu9rJ8GvI7ODA/cqDpX/mKcyQKR5wrHmdSP
k6d//0lrd/3rJ8Hl1tH0uEYAT+Cvn9SQJ7G0xEKe/Ua331pVQ++NGfOaYd4kW71lhhhZ+oxqIrMc
Vf5u0fxVzEP9jE0KLYIJruy67A6/fLznWWkiyD45rySTtxJfyrecyKJiDzzXb12yi8JZ59HvVdF+
En5r7ztofn9UwWxfTlhHYVmE1CuPcA8rH62uMUnVZkr9vdHGZqNrS+lFDsgydk8WuNKP4+Bfumr8
4tb9ef3eum2gA4It79krVeCnB6W7kgg3J9auDBmXbziL9sDCWj7Ak4NiXYkT4/X8q/CD5nJa2gQX
RHtK13GI9zGQwF0zzBLU/biefU+JXnsf8T/yfiN+ZMb/60O2cGhfndNXQeiq4v/rVbodnNcuGayr
zG6bOKAvpHrcT8NEQuUwSgna3Oq3IyIciTlxAqvTqPa9iQlgAQc/IoSsvGsKfMxQDCnxrLKSmTp0
77Bx2uYRQzsk+qjd6DvWFM10sDIVxllfnVVDzGarQXcUJIwDjX/mcJpjUh4cMkvvzEzcQA0jwKiQ
HkM8MjyHzzRPdw32NNLZZG+w5YJxpvKzSxyC/BfSXe1TsgaDEg1HRqjSE5tuZo0OhZtPF6vWQFED
U9PNkk3fULYP91LXaJpVOXhETbcSirhpPrSJofI9/QQ5TBAr468BvD9Gq1Wrvco12LRpevOIJXBz
NNqgeE+RJvLer2GoKXIuLySbQZy6NSwVUluzp20NrltVTnjYdu3OMCbyVQvHI2t1VMJvo3GNYC2x
0wCqCq4hMJPPapCZcOCoMVVUrQGu/uAVX6ZSTy5MfMjuHWsg8CfINHMHeXV5892620Isp+0dcx8o
bJr0N9zA1Ucv1vTYxRxIkq2ESarstAbMWmvU7Mwgy991awBtMVjloeKfhhxA5NOSTDui/vrMrfVi
RZ74Z5qtvQbb4jJCxm1H2q2w19xbZZH/mPZrGm7GShqARdaU3Mnypks3X5YivpWqxSUtnFO8cLv3
JE5Mc3nplTZ5JW0HNnN5/Y3ZVDZYXSgHKRv9PORDmU+nIG2X/RjgHnwsu5QuLTOL+l5f69gM1HIN
pEU9gb0XSQA8rtIHkI7pXpmv5OQsurkSeoQLmRFfJ61OVuQhnz21ZvQVwYCua7BYUSoGTFGR5Czc
EVCYxddQXC0Xky0I6Cw40m3KXVWkXRAWLYdXvJ3G1I20GMWUE86xXtkRslK4MUkgVQwL2yvKbY9L
c06WoyiXyF8cdsyKhD8ZlQn2iSDEs+hveib2OBKK1P/Q5Oil+kavzWGf2r70zw55rfGpsrwBo7+o
wnZrmYFx2N2SbYOKttzG/bi0xP72VbqbC7ecD3rPTAn4bi7SyIP/V+y7tE2xg3Rt8xlJ7YIi03LJ
wOI/XbsuMp0ETzlU1XNWlkF5tLpgKLY54VB3i6SX2hHqaxoXCTFvHnzWhPDnfYxesbrnMLZOmYA5
upMNV7CthwIcxzcmjN3w5mvUVenPLG2NV6UjMQ2vvM5ynGIjYkvIjVeNPM7U66lPqiWzlu+YVQVQ
7bmAcmMxPWqPRPDgsJF6OTBgjsvghtzGeLPIOHdwvOia4CaLVWZHeAxnzH0xcdAu9LggPLGJGVV7
SeA1WwPTiPqYpCSJbPPATgjE5d8BqJI0yfIRVgudI2VujA2ThlsQpB8txDPUNxlXVSmUdn8kuPEB
vM6UZ7cJEM5UQTtcOZJgv73ovXxlN5S4Hu1iUkOqlwWgITm1cwkLq1fOQsAnNuAPdmY6b84Ug9T4
Bot3hzUbRAWCKkjSLiXub5sCD78+wgMN97a0fSkUfXMIDj3e946rvjZdYh3gG4l46+cOKCAzQH6P
U9TZRELSiDnd1DCr7RFKPhiDxr9QMIB9ZDezB43fLLP00E2micjIAye6TjUveKr0dl2cWdb2e6/o
k/5mmu3Bj/R2jQZPVMWF1T2b7gUnWPCEroLVXbJLdhvfCCZCn/sgNm+yTub5nemTF3acbNxYroZp
WItPpCU3DhalE8P9ko+ua1DXcDLLYdnrubd++fXSwe3X62pK42w7Fd9Ctqgj1uljTtZBPvLqNAUc
5tsKCCQOO0lVIPg79lScB5Lr1rDn1c2vSeB2JXgbyatSw5omhPXcQodbaY3beVyjPPkzkVx8IzaQ
KTDWOhkq2FNsWsHJH9PUxzDCyVkXs3DfFHJyppFdNt9Zw6T3F8w3zYxE+CrP7qGyqH1f6ca5DUT7
QtgQ6qeEuYB5qn1mAhdxUosR2ovXKgrc2doDMascvm47f8uL3LmZZK/Xh1afx/xZueU6rIm18mNe
gnUPgVmbAFUYPiMNvEP6XeOWwTO4QrkrVSPwGbXZ5uZOJXdpPfQXQZlnzsYxO1Ow7WG6ArvJDJ66
TBvFtjArXpMF28PgaAOJtd9LNuT55Bssqa1ad+xt5mjc0Qle95ZDRrUXRicZqWPKNxDCm1jgLF7X
Zq/EegUPGobsxmkJhs54H/qK6MTSMLzxmCqTXzWVRrIA/wtXHBseC/qEPHARZI/jcDXNXnGfjdjO
+V5/QPc/It1TLg8nx7luQeWW1/UVA3j7Uht0G0iprcrxQmBri/m/05fJA5VI/64Hq6EBW2c/ktbT
qx4Ya/RbToG5vUcQaKRfjBqKPzmsVGDzIyQTLeCXIQdC0KLl4qTFjfqaCGih8GJ6FykTQ9JbCObx
su9ki+1HSmTbEmKplFk3E2R051y6DVqsthl1MkCNxJ6imeqm3yqChNEN+RXTlW7xSvYOBvZbXPwh
DY2F6ZMb6res/tyehAftZEZ6AwXbbZ+VMwML4su3DpXT4Im1XvY3VUAW+E6aTZDt/DJxVTjJFzGT
AkL2abFqjMwKIEdhC2Rf2fEaesKsPMDDU7CitzgA8DRpHAivT60hry+9rkmsGxMnJfcYT3XA95om
TVzlnQZYjS0Pewap6HK4KlAl0kbiGbrrEz9PNtgv6QSx2rz3s+uSBA0B0PsxsvwvkvIbJAVgYW3m
/zWUct19F//7P9XPOMqfP/P/QIr7B9FWRIjjL2LRlFLu/xkjvgIpjmtB7WYkDGTyU0qa7f5hkhbF
z33Suj/54H8CKbbxB50B7QvjDRtXCT34T0jflrlOwH/uKUn/clwcUDiXLAe5/y9IQN7LJVcySG8y
YNIsiCxDByXpRO5eB3Fj27e220JOroGTsUv/UVuptc7K47FW07m1ULmFXt6idB/SfLDuEh+L3unZ
8UctJ08h78qwWUU1hGfo6mYNWXgvdUIbVQgJkTzqjpxtkqqkUYPI14mZ+yNkDFtsqTWy0wpeflgA
zXUY9K3/VTMxr5pcX5w8JMRhXQvCManD7xzO570g0GBjBQVgSg4qgSzHlTJsza5E/FM0HXCmZWuP
aPa++pObbEriwkK0Qt7ZRaR0TJclu5yA8Y/e6MhXlTHts/UmcEPEbcldB50Ammw9zTejJF0GkFOV
ZJ+g/yUHUsK7gzBaNJtAT5KLFn0NeLKIcMx0v6ZqHB770U2yM3i8hrNK412nnW4r6u8pSaPCXSnb
GAExLwymYAyZzqTzvecMQ7XhScxf4rnG0oD0RolIMxb3gCEx7qs1UasRvhXs726cXCxqmr4QrWg4
e9ee9KNgDLKFUQffE9JDaey8wU1EiCSneZ67Cb960WYUN95YnjSOzDrU1lSWqIwX/9rPlYedSrGG
nGZQr9E2T1hiYLfQ9x1DVW9+GeTcujd8E1OnGiTfgTTqZNpwulND6Z0bkpSXfJBAbW8TkeYHArrk
DiKnu0GtJTeyTrzbdmHfRQ2Xiw0mT/UtA5ruRCwKhoBla9xqTsCEayzdU2wD8oR0Ju47HgwksPPS
nD0TU5kwmQlTyEMxB76xayutubSFns1XOlIxrzlR4yu/iQJc231/y42wCWCCYtzcMBlL6iMlJXpq
Hc86sniJRnJpecrevlRxziyQMCDATsIqsHCyN+XC3buVveBZLaAD92VTwTjw1miGp6Ib/4+9M1tu
G8u27a+cH4ADwEYbceM+kGAriVZDy0q/IGSlhb7vNvD1d4DKPClTKulWPVc9ZFWWLYFEs7H2WnOO
aVcLPO4IB0PXoiJSQwLUhZQEZKN7bYo9/PUaYTibhT+zymYAEKfArckzHzPlsjdRhiB8l8WBlIfo
kjTl8MLy8+ER0Rlb2qQZuhX63GzcYc4IGcKjr6+hr1lquB3jlERVpvyptqC4bFHfzybLrVpn9joP
oug6kiOEi7DqwxjKlJ/xZPuOTTRuCX/cI4OgG5alj4/wcpqibvaAGmJZhFxNr2T3qQH7VmpIgkru
BtdWDrMMOzob8Cs5ZcMhBWS/qRO7Q0xNDhx3nMH7O7bRAaSKHR2UAnH+GrtrCsoZSmLtZakzPOhR
U2xaV1bBHtHY7cRmeLohqOYJGnXOM6UQwUR1EY/moSUNY1q3FSP7ddCNxYNErkFO79iFx4mBTbEh
e6rON/yfcQCODW36lpVovDOY3hQ7Eq8oKyN4aNYmVUMqWzv2xY5ucv08KMY3s2PcKyKzAZoPl6vc
DkmoFbvaH6XnlArx8k2jXk1+rN8wxON59A2XsPI4YDUzGcAskIJAEZXC2ceMThPPYTstLyVwrwuM
yjkMz7JONg4iwVWqBRgiI65VsUa0G3v6ZIgbpWRAtoY7hfrQjfWLwsrdlXBiyiMFFB/ivRBfRjkZ
kaeSLcZ1JpEr/llXdvwYq61CWy3t/5jt7DWJCIbBs2ZIFHI4xtkdWEq7q/GtL4GEx/Ts4LXUF/wF
g1AsBWTowtQt8nsXljPBPTAaxdQZ6Bi2WaqLeEwNQuo7tvHo1gl9Nq0a5F3elz2h6rUoVn4LRhx6
GSofJKJ5SViGk/vpUcO5et8P+Pi5hcHLNsC1sauruGudwb5hMKt5QeuPXquzvbRdwF8YmJGUQaj3
yR6XA1ZLvzEOKB06rOjAWrQrWHHF1dROVrxxqkI8VK18gDjQYyKwIjbU5G+lzhJDbMtWugdId4XQ
e+aEa81tFhcx+gTeX8EN7ia/ZjtnpCMb+eyvfT1WVnb5xNsPzsFwEu2ll/rfguqTggq9IAXQv66n
ljP26amNnrr2dU318mN/2+i0L9BjUUTi6poLqlkN+VdJZQvMcgw0SIR0DA1tIi3eV7Mp9AMwYCGh
vCBP/p5NGeoXQCiWCUuTBh98lX9rNmWcnHKvSip8gvhM6ZQb7NBM9U1JRZsHYAv5JtsiDzSS4yLc
qWD9gXy3D6OV/HRQni7KYmpXjCXcZRIzo5ZyTNjxJeVSbZ2j0zvJngSd5EqSlNyjugKdajFeqgVz
YIWWT0wzFauBpOzIp7UhMtXDcyx4dVXuunQxj7lWB0LZ1W9K4sA8lRBZ7nEnWWmVLfGQccyTdiMG
d7dUcWl75DQ+9KmLjToq2EQVYLbN+KellKqXZvMYXUNqUPR2vSv7+kFzQibXZi8oDExllfn2PUjR
21hoP/uaw1tm+ZAWzCGDVixkYdP4svQbSr1m1t7NkfNI+NW6erCIPEQhTB9rUPh6OQ0QyBa56vWK
vatrhwoGQr7fcGp6enxBm4EVjZNn6L1yYVmcSnIUGk+t+KVpzykwkuAbX4HToDq7LGoaj9ZYvOhV
PkNfGhATfJRVHckZ29hAClGk2JAtEryZvhs3g9O1q/knSX2f5cZdjA0b3UswcgrKVJC93mrTTVCk
N+6Y0jNuOCQtNvPCNCo+/iCQMlExeyiT0S1OwbekoQnq2zNkocifx7yiryBqfWn6vB9ImKLVCYzp
CZ0fi3ntHjFqtiuRp8Q8ESyIOI3+MY0fh1wc0tDr2G2OvuMnaEJgirBmT+tyUqft4HD2BDtltp32
ztGU4+kmQd8FrcOoGq+0uQ/ocN1kvUNCjOoeB3gyFG38I1PNmz7iQwVxYuzgbbhrLSaAvggyubdd
lmJWee6ilr+rUi1HDaLMqpgdeVQS0MEs+rx0FxZdSqMzM80D9/MzyRZ4+DG3YliIfhLfyrWf+LfY
h7PXa0ruDa1DVCahJkv6nJKAGCoF3UZPqFaNu6yb+uF0vTPUVERHcluhGUFKE3LLgG3k0uOsW/DO
TveqFjzzkHNX44imUcTd6djcKsX8LATYIL+lIf9KbslPofFBePJwM5Xk5CFC2OGvPY60VldDxXNi
2yiZB/RsV8gNKRrt5gFpTrm0bK6ww8tk4fA0nk5GXvJQYM9DIpFkP1G7Y1Kji7Qn9dNcGT43bZo0
yKJBstxmTYxrphzwpcwiHkFwzpqosVltUqjeSbNeqT2fIQibC6fBdxcw6LwUlR/RCcOcmNg8lABX
LqMhznGsF9xlOX8ohzy5QpCjekJlIXB6/PA4+9OVynOipn1004cmqpH5BiGkbHtSMUoDP0FXOFjO
O5g6ANcaags32Qehmm8kJIAVkUQ8hgnzxNO1BcI2p3MgKez9eQnhFshLHBiC/srydJefvGdUOO4G
+EayotWKJ0hQyhAHVi5PN8B8h/OI3yBszDdiZBlze55vY0LxdbrMbTfMgXHcRhCa2lUfa/4j6b7K
1gz5qoRhAFvoNGXru+i74L79BH/AJdCSZ6w3EHgFT49KXPQyE60761T9vVojg6KNLw+mNDfOEP8k
JG0EcjrgVE30ZAVmAATapCrbk5WimEztcqRPvbYtbrI8QzWkNC5HJxqPtTcD58XiQB+aNo2xIY0B
sR5OEmyvWEONRlhLu1WFx0YFg4Te1Ds8szg08t7BVZepW5Uo5pVC+vgSszWL28ClO8VI+Z1+EwKS
JG8F3RNdMX2FUq5fmhg7lrgfo+XQaTxFxHRtM6pdLFqpeFmbdHd2084PLbvzHiKPcuR3h9dmzS1R
m8aNPsYYP33FQQJYzK+dgZupkiXDqojrxw7fYxiD/5R946Gzk2dgJZyakSfgdK4tF7l8kvErcdu4
ayNn1mTItvEUx2QJnDElgOb9a7ZjDDKKKt04fvVcsRuysy4mqNNEvBixnhhKGqGYq58cENQQAZm5
FZV9nxX0ExMlvFYGNnUz71UMbPPZHiP2UlDpaZ7FZGsFM73AdCoVaw73nn4kZpr1C4uKwFqx+WvQ
6k11/FOPC+mBR8EXGqn6ET11isqeMJErRjzdnnAlLqFQKfMWPpbqbhWrVbwIi6i9DgODhAkiXHF1
rkkj6pG6J626kiNDnRXQmVJbWlWl7Eu/e1TaovizcfsnI1ILXFhCJs9OJXC2s0pMUwOfWQ7bNq+L
NW1gtohEE6P6L+OaZz42esULeBV5qGn8K7K3JmWdCjJ2DggXHHtH277JtqSqtcoDoZZo/bqgTy/x
+AqSd+oUgTeywCo6mL2lj6tAz32MNR3lQ2hbx1el2PVLBfPaSn82mZ7rGiim2BYsGAbo/89cKKmr
sEMp6g6V8AjLYwqfo4SXi8idIzmWBKFSeC+N6NPQlLMW1ctxDXhHQGmIqVDPWlSIB3Qyzspuqw2n
xY5nUETJnzkK9gUR8M8ff8szOcfL0dAJWDoiJvVNkvo0BAr6w7zbpiM3yFwJuAk4MRSA6oud4r+b
gE82AehzZkLgv94F3IbFn7/+Z9e8wWm8/OA/+wCNKhulD+X071REW/sCL8NQabsCyZ/Bh692AboG
ABbJAZotS+eP/mmsaujdmA2Lud/6f//Pb8KS5uzfXz8nL3fkbzsAmrpCNcB5k7HLZuTsSanqoKsz
1y22EJ4pu8eQ+FdeZhHRvy4pyrr5MGR9fwU0PYJXRKEcmMpOHeyDXnQQmAHLzMpKI7txCeq9Tjv1
Hn8ZBs4yJcCjYE/KtJVZe62hOjZGheBjMKizTPtQkmW3QPF+HcuBAD+RXVlDeiWUAaEQTsG2Nt0l
jgiTUpndeV9Hz53aRYeM87icw70WBMFUvMxIi5AmPNZIBf7lqtdQanm31sPjvBlfmAmjDAMCWt1G
zw1kNS+j3bOyC+dgC7kZyIkmoS9/dpP8atBIfJcImY2oWxt6ctWN07UR478L+FuMwMDDRY9j2RZe
UU1PZpvs0157KmzroRobqnMM54BJxHe879uodqzFoMLNYbI/AYjHe9qKh6RPH211Ik0vGG7VOrma
z0CbUXIbSfoclwQGNkEbr0XKlFhkBDR0ARqTfuiPgRhunVzCVtQZiBEH9kTLz90wPSJEApdBp9Mc
TJnbKwNTMZXUNcOM9nrYsUtJ5NEKx9uhBAEmKJxk+sgQ7pHy4WCHBOUtQLGvDL7QjLMu2vHaoAu2
HkW7rtyyWihGsp+MjikmGUIL0sewvBacKKATvJNMsOzsMsMV5vl2TrArLtoyYomfReFGmD12GpmH
6jgh159Fz/OxSlD4K4V8OHiG160+bGA1XWgOnkZspxfE4yrsccJnQZzZytSiqwR7tM7F2ToFPe4Y
c/qiMMb7ySf9hGTR1ItcoXhJw4H6yIm90DWmS1Ib98U43ddGxRzYlEc2D54cc0QxITmafhE9Il4m
OlyXT04xXaAOIpo6rKNDUsEClupPXo9f3SHiJTpoQEza7WR29baSJCWCCkVPQhpnLbZBxjVSVMKv
khYCWNdNF0AXSJ0a5iRNoYk9lbm7khPipkqnuIfRd8+W+8kVQ7vI5rTINkj3jD6PVd0dDZmS4Ac+
SbUK8rYzeRS+Fi6SqCUbQy9cYrdIWoPTxt55Pu/kcR6YxDwUVR5jEjMPJYPbdTv/HN9zEUqbW1FY
D5Fdj1tLcjsi1DyUulL+iH2FvXcMFblW/P5GWNx2qQx86i3DXPIy67c0fvt9VZj9jnx4Zyd7Rfma
hGO6qqYy+0r/elyrYdrvGYI0WO1T8dRqzY+xr61LzUlKqhZZRJXh1WxMiDGkNPfwzgyPvl3UCgBl
PbU26H7yeyI77rOXYsmghsXAwYYh9A9GnuBAYx+SyJQcOgsUO1assh3rVWXIEC2XReg4BW4d7J0T
fR/RV0p5ls91Gs3S+2Ku3JrONFc9Q3+Zj/VTnusomuj4r0AeMkMeaXRMTJezKEPZOhb+tdaaZA+y
b2ATrz8VWlFiYiOgIOyZFUmdcE2btiqfAgntxG1Y+ZrqSXotX6GOdOQpctONif0w90M6hvY7v6+f
UZ1cGNZnWUVv6g7ksbSKyH8g2ZvO0Pznr/SCUWwZHeFIxZYiLVmIrmrnvvwhMis6wNpn2Wpv6o5Z
jMsLDYcN8mnHOq9yjKHLLQxbeHxJhmK+vNfTGWsvWNBfvUz/f+o4ajdmfbS6aE4xYTw70mCDuIh9
dhBYeR5dn9VwXo5jbQDL2jBQ2vG/1PXHx5y1lb+/ETkmKHHqR0IG+O/fz2UgcnLcGmJTxtYMwSsS
wip5sKG4bAcFss78fdN0uqgbVrePDy3OTcCws2jIQWVDp0tO6Dn9vUyCYYqB+23xYQgvLjLnekSM
Ni8XFzSCE7ze8mmgzF8nQ9/vkT/w3Lo5gZmEV4aMcIJ8uqDs5q0rzK3rZsqS0IyV7gwXg8Xy7Vj6
HKDLvVrEaCPqdUaQrMyCe5VoYbTVxqFjQLicuT4b0yzKPwLTBIfgsDx8/E3fuYVwJSHRxS0OVks/
u7B6GuGr1418G+rN2ijUa9WdrrOprj45o+Z7Z9RAR0tpBcrenHX+r58MzGhMT535XnVTY9dIeT1q
kbFCgUQHjLEFGy3C5AINtEQ/XrMXzm6wz7E5mILnak5unksVMsww0OrygtIaeu3QHRXXOoi63xCX
0y7MEq9VEITWBp8mrX3aqpss0PERznEvHQil2zyR97Lmtd/pkbFvgbGsBovYcSOPnn0CUhY5sN5F
LZ1iIxUSaokzdYJuPbVzi7EU23CEWB/m9IeyaR6BSfJk8Orp3XQNT3VuXfG7XQf5mUnemq1RY318
wd5ZYWh6oPDXVLIhGL//fh4x/hQVIrYcjQ0AHcoJycpmlrqFjk5sPz4WFfabJxA7B4Jj4jTxF89/
/mo1q/UxslNjzLdm0t8SEbPPis8WzNOTdPaUzwprw5j/6eqnnKVXx4hCMqjg7+Tbwu3pK0RSXxr+
9DSv9Di8x00LFSvRjS07yQOJouHKztO9Iv3vSFp/OlafL3Q8BsBaYgR1MS/x0GV1KsfsSqO9N1mD
WNk+Q+QUefiCxPJhAXiruUwja9U75TdiwebIbkA2xhiNy5QI3wUcrHZZucQHoL4KF8Il5riTZbtQ
9ejZzLkFCU+46mWyT0wmlo4VU6BqCHpMjUZTzmSeCdJtkevhyhDTZzFD7zyxf+VjsA7jGNV/vyi5
XrYSfFu+1VI2CkityaFuYRHjM+c7h5wBaNmxl47OITMtGjFNrTJzzr4yIb2nCZyvFIvYisGfQFta
WuF1ofowxKXw2ElPi6S3Dn5nW0swAYfQ1WPPrFmJSuxenh2P96o+PEE3Q+8Z3UlBdehWfOGaziNO
xPuRQgweXVhuRDps3HK4DUyrW8Q196dRsvBhMB2YsRqxBxrE3ejmdO+Wdf8JL+Gdh4R3xvwfDWai
Po97Xt+4Q1ARfTH0kHOc3KPEQdg+8HEMtNN+GXxyRbRzaxGJs7yfMBUR/8Qs6M0zWRliFLPDflvr
yGeZkxSe48d7nzeVq3F9ME6iJUG2vuh1lqk4pgIM0isroQDsCt9aFLlbLqOsr5BdTBng6QZ67ej8
bBLtUumdrymh6kiSqfZlTlSbKCHVxBMQg/EiI5BhMd9mgUge/WGuUmnSxZN6VXWEXEjav5Srqx4U
yrrlkp62l4gnkOCa/EUXniwTXn6iHPo1zSmyeYgI30lHXp82QT4GeXruSbHPu+EYtWwknSTollPF
Vs+chmMNtQPEBNZk0R+ZDFxXSgRVlWpNY6gfEfDtzf9DgZAD7G2+IcuuX2sGbbH5MWqkeSjs4UhK
KhsI1KU8T6WyTCuqJdWPr2SF+8Au+ds1sXBVbM7xYH516ZryqZ6J9B0nOE6jq0iwZ3ElpbiRGg9x
2N8O9KaWojC3fY5QpY/3E5Hm6JR4gNs23bMp3mQ+b5YICgyAneneGhDLaeYP1If5PtHMA65QT+g1
YddsjOSEeXmo6uICE9whbY0HvY4+ex9b7zze1Do464iy4446x2WkyA8r9GLZtrHHp7zpbxuV994s
r/RNHuu5/jpttYvW1datS6V3euZz4ubGoRkWVcyPVZnwkPjGKxdQmNPjPMEYEFRLBiv5ypVk46Zz
07OPkqxawLxeVTnjJKJb3Ss68dgtA96L7QQUIGctx20qDrrCGhO3430vKLfUWjDbUCNUt0GL49Wh
sg7YGPI+DEXBBQkos+24O7aYIha13t7WyMGXbpde9V13a5gdBlLIxasI26xXDdNFFg7H2M8cjzjj
CTHM+GQ1E6bjsr212R1sk8g69LxE2GR2R2HJ67mab+2/36//7bB90mGj+/ShbNH7lT4Oj/Wv1zP2
l5/5u7c2o2rd+Y412Pe8DNL/nrGbjN9Bzp68ny8dtH9QtTSHmb+7wmAITxvtf5trwvliGISDwL41
daKY/j1UreaeF6DzA6URb6pqrNaAdM8KpyRm6qhNbrUdrTF8aOM2Lz2rFGR/oUMqltKu0QeV1Xid
FvoEgSBkbIlzcAnBnhyhPsqZ6opJA4Da4XXJc6wM6IuHX7K1lHl+FsObJ0AjDdrrnMxxZO2QGRVQ
A6IjaAhwVUMiphqAn3GtccFJBELB1PPuBeAJdfCQxoAWGBYymbWRNRtz0m69p25PGLoxPlNsNFA4
/ytKEuBnsmLQZGWCKAlpxpuBD6eTY2aVO5Cn/q5Q6vYWyZWxJ7LkR2xXykOUZkx4qpx3cSVzfEd6
gP+EYTTYovLrJGnDZ7K56Z3gT1NJ+JI+31QLES7pcMhcFyXjaAoFH0PebtQgeS5Jv6Ch5NKIy1XE
CRTg01qv6I5UE0cPe/3GEnIuFtqrFlDsotMZ42nO0e+7K80HtxjK/G6oJu1SMmYhSCDvF2yS5n9k
l1Q5l4ZTPpAgri8nrZV7JpQ/GGHvZj79Yg7VYD/wo5qxfXZR3MlYmf5IUgaQAERDjxzObt0hx19G
EVkBtnuUwl/5Ni6sxLfmjwC21uRXu5UUG3uy1a8iURQcc0lxFzRuel8gl7hH8s3UcZ6tV/hdYBAy
/kRegDlAzZ5Zoq4poMHVGMq+Jdz+sTC0+ljSriGbDxvCEvgRMnK9vMbIuvWdCX2T2VZfxz6sH4zE
OVpNVGwKyatFw0h0afmJDY/T1bZuZTmrOnW+pVOpVLzih2+B4SN3ywjDYQjYZDe663dPikoM2dKu
VHEDR0IcsgjjG7T+UDL+D6tplYb5naDPtCLrtsaDUIjbJm3ddeP4OR6iEE8ATw6tPFhAIbHPSxSZ
lbupT5ygoNQ0RnBjQeyqCQDG6a3ioGuyu5jhYpSRvJW/YV2ILozMUn8YfHGvGVtGqVGsR57JuSzW
moOLbiHkCPxxrMx2V5DXsOB1BhtGyc1J2Tgos/zn0bWHq1Sv6WEEOcPgFNFkvWCkBrEv1u5Om5v/
LvSfLPSER85u9H89Sjl0v/rH/9n/qptf4+vV/q8f/Hu5F1+orFnnwSkL0wXt9o+kyvxC/UJ+Gbbj
eUnnT/6epWhf0HbbtkOmO953CNuvl3sQ4nSW+BOaWWi1/q15yslC/XpfyXIPvWfuHFFOzZPA37cA
6J6YwXdmvQVbGYllXiPDGYOiTi5CvzcvJDqi/i4wEVoUahR2Oxb49ibEVZxtEjiGybIGTQkyKWGA
bvsdedQdyy0FTkCHgRAg5iyNurETej6BW8WwqZQBH78WCgQzvn+Uem4+WHn/mGojGK80O/ZkH91R
SE83DYKGogxicjPLhBg7WCnAiGaJSY3Y4qobsE0tnNjRbhuLIWlbtuqDm2gsXIoS6bd5PiT7pkb2
QV8K2VTJDw6Wrax4xcpDJtF4aIqm3fqTjsqqUdxnvL7Mv8tCUC71dHd2ZE5l9cKQSfkoeuQE04B2
ZjKgW55OFF4sEDl2+JPrzxhDafhphjL1jinO5GwcdvIYxrNuNyWY9myCnuNFYw6N7umQlue3kou5
qY+nKljmqaM+wOqerqwS6Yapz6oNFdRLO6By6BUUNJPmDMMij0GLNBEKjCEqBE7l1kV8jy4dpMrQ
iGlbx06XeXoZKH90HZhzh1ScGXIttMvaaVx1M5haej8mSDO8Pui0B8gJ8BMShCkdxKtQfnXKVHme
woEgJCQye7Bx4Z/IBGjB0wLZnD4fxqN6x51djzhU1Xqnpy0X4wRLsi07H9azMmTTdbxWCgeMT1Rw
khuowshPwcku7DbSL+EIoHnFjgm66tLS/TDc+qkGKB+fai3WoWnDbxYQKVhWfSyMuUJjhUH5rq+N
FiRY3HfrNgr0B8AzjoUJcnTUDbfKzMfJuBecMtkj22iwUc6pY01jRisUt5DfwYDd14pI78KyHuds
qObSwaxwjKfeWYfsZSyvovG/z80uuGA8Fn7H4IkUwyV4XSm52HQzEl6QrUkXo+BLnqR65sTGljgJ
11gkZkWRYrmttZBxOf0x5cO4QW3oblBIi+fBEpBI/TrLCuy2kwy9QI8jigeExuEB7//KnNgFlDjl
LZ39pyF6rjBTxcKO4T8mza0PGxC4H9Y6USSwWVuVfC8ri+SyJx5mo837nhr/Guh4J9lkjlRIoIFn
nnqyjTJnk2hqcwe94wHkW3eZmer33JEjcoy+Ggi07iZlWvVJepUFIOaWDTD5Ncgyf0lCarns1CTf
BzDkdbhITv0V03Nxja8zu2kUYa2HccyuYeFo+w72HZ3ICsuJbRlbiBftiqT3aR8aVZIuEn0QyyE1
xTepWerCzEaqBrKxeVAlFaeBVxYTcR71S3RjyZrgOwn+uJ0hnX48MW5tlE1ViuaqE278VTqgDnNl
MK9bM0BXF/btieZJOyPIUn/WlrnGZerO7ohBqvZDPynRFUZd2NJ1HP/KW/ToI5d+KiF350zHB17n
BXr+MRbkHKn8zONEx8tB9F1LerRFVt1Vrgqqcei1kLCvXkQL4OfTN6zI6mqKq/DQk/29n9SyuFcs
8kn0yoZ5Dx+8QGUSlKqyyscJn0/PThlFaw4NqctNGEQsFBqivwGdmGWNFwNjhZtQTs13l+8v8O5P
Mt7BepzND1MA58onPEsZgdkvksFJGNPlJiFTsCvoQoR2oS1R3NWYJPXwaNmBirknrZMlBp74grYH
bVhm1mxZY92KFsIqsR+4vQRIHeTLYcyYvaoVcSqjviv8yj5Q9CnHBGp+RrUKhMsdZCw4RNoiXnWm
+rp2kmR/EmbRE5tudKtnVWro6v9xWlnoZ/rPrswYThQ8oUibNPXlKQK3Zd5JPMX39cBG11JUltVe
L3pWjZE3TI1wfyMBRcGsS3WDx2HQbzWTIUJB1S+9XCfefcm0Hsa6OvQMwAbFzQ+878dDgyBw9DDk
tqsGee8VsCnzpc/134Lpk4JJ09RZt/SvC6Y1xJLoz8fXtdJfP/NXreSoX/gVKvYUJoNsdmcMyl9b
Y8f+giDdmqPcdU19KaP+3htrX1S0JbC2+QAq+Nx/iqXZBoiSndpGBcmjI6P7d4qlc5GWy32HCUkz
TfaNQj3vlgYsGZNTFt1W1zsygEhzA4Bg6HR/DJYf1ItmnUPA6yAsuiF346tz9c5o8azhhYlwltgD
3GWeQQ7k7HZ83autqmBye/w7m6HT+5U9ZtZKi/SUuMAo+2Se8e6hXAeBvY3KBkHa74eiuOo1jTzw
DXu0aIMTZkD9DGaSAWT1H3wrTuVMvGUwa4iz4eWkUVqNQDs3JzCqxLzr0a1Mlq20u93HJ/BsTno6
geT6qgZz4NmQefat4EV1SWpyAt0Ic18/6vjqO+tZ9pYH+TJe2gVb9srH8gcCqFh+fHDuwdcjor8O
zkRqvosRQp19zxZZgC/Ktt0ohWERLirDVa4Z1eXHR3l74Uyd+9J2EGTqbCzOjtIEjmgon7tNTeRR
zb2Z0yA3ZWX3q7jMyH75+HBnVCi+lDmTyFR2PJCL3+QamVWvi1BrCREY8R6RrvXLFvqzw1uRzWiG
tS4uFx8f8e1pZPbK+Au7CXS0N80pP0Ra64iim4MMYaNi0udiAdf9+ChnY5HT99Kh1ABnpVQjDPr3
+x/dkJbjuu02gnihhVCUS+aoX0dNZ7apIvD6+GjvncXXRzu7aGjpgiow027j9Lzw0fgsgj5jOhQn
gNdclyohSX5+fEidhfTsdqRXCE7OFPQauSFZt18vJmOYYA8beOy00DK+GoWR3gfqHBZfTASjFQGd
tOrW7kdnWaVwjS3YuvvSFNsuqItNT8TBqpPMNerBLp+kFMputJhs6H5b3U3sCGC3EriQAMz++HNr
71x/xH82u15EFvqbO85pkO0XLY9RNHSkMxjKkJCRKc1+pSiC/lmjVcvSgb8pOHsrIJTGD3UCAttp
TnmwYdstCQFxv0KXCD55Fsx3Pxrr8/yEM5I4HwLHbgr7x0xbeFLhiq2M6QFikxB1qHibKmi+yQiu
tzpYVOAF+X57mcf1JRCdHomfpA/Wzx7HeWtZjTlUfIguHmBj5Ng6Yrmg0+uDbk0KW0kmjAQaMtLB
O4h7oXbvO3Au923v+Gi3ompZG2jhCDxjvyBqZ9UVct8mNTW1knZLhltwjlPzIjSSb93gIIc2RrEY
xQRbmh4shoL2a+FC/Kwi5pwjteZCEk9wqYaj+l2hHbCJc8ZPvjk+J6O4bR0GGy45s1vcz+1XfnO+
/viqv31AHLLbBLREw3At+1zySbSS2ZnDfNGb8KAkXQgATt1pkTziFId02UHs/A+OiOQMYQs4edab
3x8Pt5a9405Ju6l9f0fKxWwofXJz47IWkI9gejx8fLy36za4elYb8uYB6ZMv8/vxmsDtc65Nu8EI
Wi703hh2QcFE3mGm5n18qLe3KYNXCAgQjpHPilkt/PrJDzq6wAOYwY3r0N4plErbEQNjf3IC3z0K
+H3KFChAnMPfj5KpEF3agROoWDW45Mp2lS3kIef64y9zPlFmpebbOIwrqBbhQJwP+RMoRppVzvAt
yYQeqBVyQuRBntXkBbSOxobKxY2P9B1CmfMdSMymMJLos2VJ8HVeNdFOH4MShs6uhsRZM86uX1UV
xhT1drNBCGljdHLTNZimdm0MKGcw50zGjiRMd1Wrxa+0GOzbpI0HonfU/iqbJrEHB+Z/cgX0dz8T
vUOmOMKlZj17rQSGoih+KJpNHnT5Tq3Nlat2IHkI0T74DRiC0O4I15onyWmljF87FLBLK1J1z3Vy
NAx5+ivFwHtIHOlN0/CDaFp9WaHovBvzDr10G5lbMwiHfT6mB5KuPysu3v8CIH6Jw2DoRYP093vI
12qXdsDASUUIHNR2uabhF3xjM8dLH0+25zfsGGkrtLyx6mwP9erRiexjU1vurit9fymJzVkBR3Jv
iskujo4x/ZpMP98LB/8RMKERj2Cs8K5oU7D6VfnJK0GbL/ub2+LVNzh7CgYibwzyTxhoKXGw93Hc
71tTojZQVK+F64DwkRFXHKu45GkhNSVZ4h8/IOcCvZc703VoF/MwEmd59rg7I2sJOMNmEythC/I7
dcyflFXXtoEoJnVVUN+9/A7nIXwCrNl2fbCMC52hkCD5qw+ata6i0qjhpSxQFZOCZOtduYQqom4Y
psVLUADarzHXNJZK+87G2WaqMTg9xf1eOnG91XpTvVToN26nonjEJnlnjRwoMDTgVlDzPku+fFu6
Ie+EfWBQIVgqu6Xfb5q56kl8fJybKk6/5/7G7gkQUCbi0ZGOi0/qxHeWbYsamJ0nTS9qxbMdRZMm
Ft4jrdmcBPlQSXlrM2MzAMJ9cqT5N53dSRxplrESagK45uxhrvygK23f5E6qg2OiieB7TKYTcP2R
3YRJK5c+j6U4exI9PtN4vvP2JVSVkYMQvJgovH8/o20QVbofq82mA0kCEvVa2tWtavjPqd3+ZMtr
eR/fsqfa8813pb1Nd5wNN0Pt3w/IHKJBncItyzY8v+0Edc/oC2/MmTSLfvoFCuxYRKn0grGkuDFo
7fewFrxZlfXxR3n3ZjLJNsUOD3/4/LUcdW1vhj3P74BK21NLVBUGLMeFEpEnZobx88eHe+elaQEz
nF3y7L3Z5P/+xRF3JkHWSS4y9JgNE0V/OXVO+Mke8d3zq9HJ4E7i9BrnSsK40YJCM8pmwx65XhI8
Fnp9Dp7I8h1lxwCBpxP0nKeMFRNZH7EQ3QBk7L1yMU3Ikj7+zm835Q6DLqplZGE2Zsaziz2MnTmF
TcKH6XEBAoGFvVVPV1DXmR8hcVmWTZZvQptuf5F06ieP1Tm3dl4eWRctTjZ1O3Kks8O3KJp0kav1
ZtSM8GdpM6VdEKXWfm2g/IBQpftuLYuOX0BeC3bnRW9VqempMdnjCwgzYYJDeRyu+lBgG9DbttOW
JtOyPz8+S+8sNBisLXS/s9D6jVw+hFYzmmTybfBC1GsY8f3KaCp3RS0ffXJK3jkUAAjDdmESwxM/
7/1EsdaUVW1Xm3bys2cUe/bNlIcMwRRL/Q++FjUoonxrbqm9WdVKHN5t6RjVxtSj+sZFe70uRtu/
iOuWLuL/NhqvX1aP176xdxYxjkRbhBIRPPE8T31d9eoTQetFx5EipCWej6blLgsqEhrUBqbu/2Pv
THYjN7Zu/SoXd06DfTO4k+wz1aSU6mtClEoS+zbYRPDp7xc6ne3/hw/O/ACGUS5XpTKZZMSOtdf+
lqxc4uhT9W+Wj//1UnK+dpl4ZP7tzwlZSWLWAIa9bg93EQ6AR1Mxyyt705u2+Dc/ikk6PsGfVk0q
DfKlg4gcM1asP37CsHCbMVksbhGXzI6dr9QAKDt152UDVLImQqOn7ehTk5frzplmMgqHfpTbRQZO
dV+FHg8X1sAlOpJwXD7b7QSHsa+LcCRogaQGgtO79GcDTviGeBiPUMi0xGcpQDhhgOEjof375O5u
oom+xW52TEddeUYa7TNYkOQ5uj19lATmz6M/Yv7eQL7y7F1uVdLfOlGb2q9437Pq088RSwjm4wST
Xsm0J8Grz4o+fRJlYymdHxN5e+Cmlbs1zNY6VYuUxl6MxSRuvYr53Bt3ILz13hdASXf8tzFDjuxF
AUHBZWpuU0PWTG6w2HvBhizKJt+NXlc+TFjkCZmnxXiweiZ7Virp7X4VpdlzJbAgwiGET30MEtKk
1uHYEIekiNClsdXC+L3OtemOJjNe3nIvxEwDCcIjbCNynGPzqsKIb6I7VK29aStPF1cZHfmfAVhG
tQriQdI0YQL4gQgJI9hDtszV3Uxg7UOduT0teaOLgotJIzvZ0lNNxiNFrNx1oYwy5sUT8FVumyzL
WhCttK/BhDTbMtbyn2kQcUdChhc+5WlX0vSpGmct3HTCy9K2HsPu4z06726cvPYlZrrptTRC8zLU
dL/iKpcHkqrKrdNF57FUu7oTOwm74RIHiKhuCmIWwNeebLF5U0RFBTpqOhFBN6/tVvykR+pCb7LJ
y8ulswMZ++EyMbmdQGfyHvpg74vZ3EZu5u/daGmgWbjYz7FjXQm3le/BAOvRHWmV18FE683HpOpI
/MFSEeBUPhOlsPUNv7vzImhxlllnd4Uz0xg0M+sqrMr0BvBzuee0kK1EFj9Lxkz2nmHdZxnsejit
8ZHIv2It82KkqMAwVLJLbIQIlvuilARXu/jEF+Xxr+JcoC7J2SXjWkp7s5hFt5UDuT85VgnSEYrq
anbSDf6g8I7W6AUYq9xac5jumJpf1gof0Ca2lb1fKF0vcVK2P4AemNd1SiOeDHV/I82h/yK8uV4b
A9j2EMF6j2PL08OTy0qnoBwdM7OPQgV4nuR0wmG0y7zW2hWeeq3Avr7WWXwIPPchG9Ur6N16O5sR
Qt0Yv1a+kfQ8gVV4nMag3k0GMYYAZh6LKNQZNIyo+UkTQrYgk4ewzoXZpWjZpJwbLllvTHdd0ocX
MUr2RUdcD4SqE2cGLVgZ9afo5vYQOkN2yEQFWbsKpy9XDPD0snlB4SomMocVZHRSdh2O5lgGYPo2
WTQ8Fk2YEr/FzfNS4W6Um6DjHMFmyiKRJ+P8hlmuuO1m7rJcgRABGXU0R2Zi6aA2+MyW8IpfELDG
A7GNwTEqevlqTmbxptI+EB2hNrE7k+OIvePNsJwdMWshYXCMuLX7wLCbXzIgdengFKU9bqqwD8gq
a0jjuDYMH1ZCEYQ96apq8owT8qwpEGk7sMI9VwpGWF1ulrCaHlNU/Tu7zO3HuKqL7Djnfr/14Hnf
WjO5t1CLZiZ/Se8hw1qY7wRoU0+i77ZEr5vlFXGt/a+BCQsfMESCbYT8X+daSkHs3VTQKkXcH9dU
ATBKv7lDGOXlE32m6qtvezA6qhLWDwDL/YYjmneOmIB4g/g8bwAcMx9CxfIYKjd/mwSvo+BIbpuB
yMul4Tydydo92i5hPqhw2rmog+dB4nMnwMzoXlO47b+61i12hTS616Czs0Pex4TFOSCPdxlU1xev
AQCNwXAmgSn2iFgfF8HD8Z1HVJgE9iQ+WV85BdcR0DHx50jIW06lUb8jzW+qDlVL4sEKPwcJ8WT2
gdaGXhauokSzCaDOwUOpaA3S9U1pOs+sI6ckytMHs0rLVRP0I3B4LqfxDNmBjxjo5JAr0qV5qyT7
Pk+2HOebJCZ+Jwtp4TcmMJwG+s+1m7q8qkP46HdS3jQwbrGiEulOfpum53wmhAfpzqbJ33jnpOdR
3dZYSHbLSB7T3Ei32pNgkpyJkJ+Cdeul3pmHiCxOJsO3iPDEXlYRqVOgc9578hLv3aW3HkXG9c5o
vO8XoMT7MOWiGr2rrgxuzfvW69t3T58w17W/tNOm6EgT4spmB09WvKxB8IbFpPCpBfN0vUyC+DTV
9q9TynVdgoDEOyvBBLuMKZcVmDChUjqNdYwG8RFhLzi7S2dgdGqi5CwzD6owOOZKfcAmd7FhtHgz
MFo4sxWra4ttud3MUZ6sDUBYuOFrnW8YjiOWrK4xrcfWUt4585r4qYWCeet7Y/PDT2AmDUxK6yh2
BjtXU0gR6Y2wV5Ih7E6qN4nYBQR/1TM7e3AjwqZCgzSwOiHg9xvzhEEiOY+YPMkeCz0q8Bpj9dl1
uvLYF5osPjDHRJ5KAVcIciF/4DvJPknmctjkC+3a1cJzjoxFTKFSiNbwOIm8S5gWjmNFgF4/6Lt8
TNuRnovtPWRVOj27zUAQ3dzwJkvPLC7h0GMBy1OSLqOlK4k9mdOz8ivin4Rb969lt8i70BfkGOok
ukx/3XYfh9cekJ1LpyPZrALfVhTg/tA+pvTsCq5ayCTznZkY6stcGjLfpLa0IdrHF9Dl7rEzU5hA
zswrNktxoWSXTzAoxccyg2g/MWkh0q1RpeoraJH51vFIxuYKvUX0TAsac732jQb+l5svjFZmBulV
bsqRa9WOolNHSAnYr9KRO2mBM8jS67vcaaxZ6bksciwjlbU0d4aTI+JOStvvTEGa1pHMavLGIjF8
NXi4CbUxq3zdVXP3ZRD2/PydAzjNwvoEIob9hEevu2e1WL4aO8eD4ttMhwEo8MZPG7irx3eGzdto
Wy6Lz04u9uZcWD32Kct6XOzSuESDyWoW+NOnbMPunshHhP/OJgeS1LI3mcfdvTWEyTn2dQBWBJ4A
WAqRCSLVaOiQ57s2kuGlw+Js3vcGQ5ITB8rKOzaq4eKFTnDDmTjeMXsFVBcvQYBuOuCH62In/LGI
cLiNqzbZT2U5HVy/4qth27x2ercYV16QZHdAAtodOTLiqW+Zk9EMlyFp+C3Rtu0mnlrn3YsSb+e2
sOdbl7F125H4rSfH31vkJq7oaLpMo/Q8h4NTqYtV9fKOIgTHn5vHz3ap2ZJG8zBE7s3ErB69SJNU
0qHvGe6J8lsymE8mDqRTXrU9PxbMsDmDZUyhcu99ZyFa2cyMGwl27lyTqvzgxwAYmAQaExbdaiHH
m2Zjx6TB0cuG06QUkAKezRvID/11nQQ4vtJaMd3nUAJGtP+QUH9GHlzJIqjlpWgm52Mq3VOXmRZL
GilLiyO6be0z7icH90rK3H2h3mYMypTNezTrPlMz7FKU5SOhfwHdMkK2GU9s1Eso5+RiEoK3C2R7
8Juy25CaCGU8A/IWzstP9L/qrajwo7PncJHAqSYs9Jxw1oFSbrrOi0IcC8N0VlNsQC2uXOYmx9G7
quJRbtzSru75RYAoHxuPY2f4LHVRchkFP2T04uBuBLW+QpgmgzqI3Z9RFvnPGBNLMArBs8zNao9c
yhAQoCOUOO39brI5vclChJvGso8xkwbvqRnPuyk0zP2AxWkTZuBe54mHkcDGYTUXSIWJUv4VxYX7
krvevvZks+NxYgFuck6niY/JPCqj6GuCmPEiW9e6japowbVQuY9tKvO1pIbdeaxdfDRRPlteENyr
iW/Jm4TsdgF1ITiRnvQoKdvPhVaTDUNkyG4ZE4sfMmaaMK3JumVZaxUEjApqsYSiROAHaSXQQtdj
4FPQQ0P9CQ4FHMdcH4aiK/OV5xrMH+TynojWl4Fwjx2P4g4IOxQ1unoUZMF4W7le/ATenjLDZRKc
JRB2QThkl9Dsl01ROeGVUMwexKAhUo98wsLpvXPVek2zxoRq0bQol6NSzXTjQ5WuqdGMggfOr09t
InNCPRwY1iRi6JSEvuZYWho5jxE9tOkmiof8tbJdf+9ZCPBIaw07FiQIMMSZIe+i2OmuFWK2ptox
6bXCv1yQ0JmZFy9gKCQP5CGehvUUiuIGukdzJWryYYTblDRHGSOFKDVco/uqlS/ygyWN6DWiZ8o5
52ff1Dr+xFvWXQs4LA/qFDLMNFivBE70x8YO3q3F/4z7pvtBxVr+KAWRQrkQcLRLslmcaUy2QzBW
98qnYilVb9H0joaFQFKGRymH5IGMiyk7GU4zu5spMEVwCArGL1k0/OZszIlOG1FBc0a+wUZnh3nS
0AYACMA96uU/Kijg93YXVvd+ho68yhQLaM547EcpbPO9Fnn60cXmAl4PVvC5wwVw8oAZP4COgi/c
U/HwvWUccgDQluwShu8cy5axyCWS7Ru7JdrZUlrkHID+cvAOZvYj9TEn06JK3VNSSPFRFeSeiVEg
Igg1Vl8FY+ZEiAKp+GGK3HovUp0SAD9F3olOxj/sAuck888ZLJB2icWH4bVGBQFxipgKKbz6oewk
C4NI5dzsgmSYmp0bzSgao0y5PVJ7pMBpapJ1Un8kWyVKmviHZ3n8najFFskIb1R4GxcKcwvEXA3F
ZhK8S9IisEttalxaAYcYyQ/NM7cWV9niDZwbzRob6Hpu5yzZUbzyyosBb/rozsiPm9SNlLE3lC4B
BjqkcDgk8dp5arr1xu/x4a/L2OdbMha2unUpx/jH1E+wsJMx06TLxKu+7HHkp46dQ17cDCfpx98u
pjcZCTxx2pPM0QoTZ1pgLbJZcZ5o9k7kJWunI6EK+LgWBUgwqh/A1Nj1vsxy5B6cBRkHzEIWh9ZC
BTrbnScZnPQW70r1Q/PgzTgq+Arpt67nuOPzFYGHHtK3ZpFfCVwM075SGD9ugA5OX5OPNooxlByv
G9+w0sdCTfa+Hsndqchfuy+CqAOx2YbmI4hDoQ4SGT4+uyMf+mBPJu+Rqpx3ndXA8JGzZG3Q/2s0
z8LMeHbR/oE8oMtwFSdj4M8v+D4/Mk4v2Yo3G10rMYnPjEinch+NPVEvY8SwDQEsmS3Xpcnzs5r5
OgmBRv87zWTnmeRlDlR0HmHb+dH0e0SUnt4KDMcu09Cg2uXAzSbM/rWuRjMuyKMZsVXZCyl/Z8y/
JvmDlJBlUNsMCOMNfLJy3L5d2ZgnetL9Ya5GKKHkuMKZK7LnBSvs02wDn/vWO//rQf13HlS4K2i7
/5SGNz+Hn/8H33Y2qNuf1ef/+7/7z6ZP/pjOqVkt/J1/eVD17CMxEMzD0xxx6Hf9w4Pq/UYmBNJE
gMdH+xX5X//woKL9/h125pi/YXggcoJsT6Aoof0fWU7JnPiDrsuRJ4LBFrGs0NTEWKRF5t9xHyK7
IfKoCcuDEyZvINPlahCsQzQJX2vDf+gn41Br3SesrFc1o7yOJMkCXDkNWiOiqrePzgzRXmgFqSYO
7hhpValXZrsJtNI0TFH/pZg435AXwKlYK1KG1qZoKZsX41uv0soVoALq1jDLdrFRyy2UrwvTnuHd
vGSMEA7VVT1nM6826iNj14GWt+2N0moZota6m6qzEraHbwBFLUda67XGxlyRt2GsPVhD3Bof7Swq
1olW5VKtz7kIdbNW7MSQvPhula1sreYFWtcbtMKXa60PKEZ2Z/kCsUUrgZTyWxdpkGjf1ai1QkIU
EDmRD5vRglWM9r3ptbaYaZWx0Hqjo5VHAHCUCFqN7LUuOWuFcnZRSZif/Bi0eulqHTPTiiZFzU97
QuNEpjuxU5BNlCFU5loJXYY62fKtrmatklbIpQOyKSrLOdY66mh08tA6aHISS/4l0nrroJVXfDm7
KprvGeCsLgWul+usDHuYEHS0Cw525U3fOsm8tUNwTh05yK8jJ8Z7GvVQhYUxrB2npgxuk6l/6Bwj
fgDC6F25hWJPMyoGvJLB71h12uy2b8r5NY5YLjGqRs+ycoqauI8R4aZB9UonSHpihlZM7GV4DxKC
da50KCRKm9CiwQnbtyDL2aHyYCqf66KG0Fyi9Jt2SZRV/b3jWyUCeWK2/TViUbghl8fi4kVkkXDe
RD8QdlszcRszlbE0Zn0iHZEqtQvroIPrUMzklTXkYZooe1eKhsfOnoP8R2BTX2yI6Ki39Izi51yH
44VOXG1llTUPVtFYtwy9w6nROwDlbv6jbWN2BHCGbFlZAXWmyg25HRAa75Q3wSgmsgs2X+JKwqcE
3x+5IwcS/eiue9g/N30XEghKIADQDmW+92PgHA2C+PJ1wpDSAUMkfyad5B0XEAacVCQnwZm2HtGK
MPkNvCSeCTVuzDpRdwDbymdvhE99gNTEh+9Uoi4B5HHwYY3JKcofqTAbz2euR/E9EIDCCzLUm3bb
ss9qAr0qxQhPRXY4z98+82msYYHkxBvLTPhkwA3lc2vV2S1ENDbEbpn21ui0n57kPBmPTXv+fmc5
7txwN40WL1/adnCfLCkSgdcDUHLiNLx3pZbGjKH6YibMZRKqHh9F7s7rxld0RTP9wb8PqvRwh6dA
VvxBhmzsozexiGyw6aqtGQnsgrOb//i+0xjc5qct2N0IRVCcVzIJzS50o+Y8t0T0rijO0DgRWJ4p
1+wXaHRswUPlBve9RzJ6U8TyAisIR0rPqcROxsA9tJPGFI1ufYIVzbdmw/zdlYRcfpD5kt2Su+Kf
QVYqYmMs+xKbeXiZO6PaptyR4EYiL/4R2ehks1elyEux5IWmkJ8YKOIMyyQ1HpoF1+PiU/V2Caex
hrHg7fe3Vc1V85AlisQ5UcT1sLZwYa6bnCunAte7tjoBvAqIdjohrvPy40xjOygldz3jOyt6QG8h
kt/a7qBBiHy5FTUTQ0zXj4ZgEpJaffKaH2T5MMEERy4Kb+xh5Fyf3KWTyRT9kB6qvP/y5ugqcjiR
DFTEtR1cpHA4PaR7sD3PSS+IhDFleO0j8CMee9sCqoXdqgY0Y91cBvaxcWVrX7WVWf6F6udJWLl1
60+s4YUVJhs/aJ21FeB+zCp1m8mIASpYVHFzcupAo+cMebakTWZXk9CtmUM/3ftNwchVNLlbQpwR
VegrH6aJAfEhJBhmY5ChVieMq3X2Z1fDYASQ017lyyi2tV1ZR2y2v3prONShd882CapwGh3q0iR+
Mxj5I8Lllxqxmi81YZUl41O4YWqMwJWjNhycdcx9b0/r1vebh5ER2zXsgeWjmjzKNfpv2newgxH0
UOdjC+6w2OMDS9cec3f7JvOtnezg8OSzKpjpsJ58RdFO0XospKqOBOI5h5lFeGOGI9ysuiBQJxo5
jsLiIIrlrTNHOoZ1Y14T7xycem58uhe+ufGm+M20qm4N8ns1WurLUe2lzcLgM7PRwAi3M38EiHYb
qyge4RLmP5UynC3POrl+TkdI4VjTgEDoPpHLSUzTtCysB85UHpJ8cSheQ9OFpLNh6P2hq8RHqoZ4
a9ahuqWZOjPEQXLSABvGNhUxlP24XSa7vm4sn4iZubjntuq3ph9bd86i3C0JkHVDravJInXRbsgt
IT/JsttP4UH3hrF+VNCuIHy1P0eIEJuOCdNNbk2vZgy+3WzY7SPOEhhBx1+MZrx1qbM3VRc/zUxr
rhynmFYe+ua6ceks9673FON+Xvs8hpys6uSVYE2xroWzGbArXBMhkGwpEsIPxjinS8AZ64lcGF1D
gM6go+ir0zzEM4qkDVAQJ0v+lAcQWVyQr58CqMEnell5ikjt0XkIMe1ZA0nCd+cdLM7TnFREJjJL
eRvEeXMPeAabUdpRWTnaGdL24W07tfOP2lTlj9m2nFt/YFbEo8Ja9WSjbJjtxMBfDRnqcVp73Tqm
3xatfJkn1xOtEusk7NiSK6KeCJ2IunEXJl1l8kgkz4MvjbNv9eG6cBBM+RIbkxHRxGAOMx+v8Vq5
3DE1+Oym81oCuJeZbVCOzW1DXMbJpc+/jYmQJNGhi5+Zchwu6EtZvl1EVwN+jGrjdkhC70ilUOwt
s+m2mSTfFuJCQ4RUL79qkPlnq0qGp7nP5gMZzN2L3w20ZVkLNxwLOdsGM1hyt81IdFyORUUVhops
nMyGBaxl0vPQ4FNbt/2Q0+tRMX0vK+Rtldgg3PI9EGW4En08nwvm+m76mOiz0mn6fWdj7xrnIl5T
M9xIuvIYWPeJnXAODpe3vO+bdpPXEw1s2EJgLgprlaWi3FWuOayZV3f3BJTdyCyFn01La2WPUCi8
Ukx3CwPB8Loawc4FJErNdPu7XMz0KwvjzRmiW4I6xOccZBQgvhp2Uesnu7GM25XhdOQaksO7GXs4
dhiqbd3DuLCDNuc6kLQMolGthDl7z04r95LYmw0z2A/Kd4JbmdnkToRhvschufc5Yq5Lq982U5N8
dlLtnYEtb+qacjtl+biVppSnbLLEmgCh+EhewnWWdBcXoNGGuPj8qBZfXsU57lVaG0ZaWFtk3UtU
sLpaV8EImV/P+aSl1e6Las4T6Kh5B+JiFHNCS292J/IwDCNhS0g6k9NuZCYKoWAulTxK6t/l2qNU
IUQ8qQpvq0ROKFHY2sh8YyHzcsW+PTabys9wP4lk0gzHIqQTsfKduLEP7IYvnKXvdZLarqojLfmM
80NMwvfWUou4TXKvgRHjuTcIC68dVNTt0vqXLIKPli8DJBS6lpsy8vJzF7Teu4Dgts7tenm3hDXc
zFVg7DJr+uwTRTPOs6ebcJqgs4YIda7k9MPRXdwh9NjXCC7dJaFU2dpQCTaQnH8w6gZIEmD+z3mA
R5fRa4OpGMenysj8VZIDIC46wtymiSHqGH2BrbItmedws70ZRo+RMWg+s3u1aD4AssBHYINgcbuq
v/WtYl027q+UdAo0+Sw6qWTx621u6aKf/MrhnUC64SMovPx6npnytUPhHhw/o7mfRw8mQzXmqqOW
AQo8DcVxWWJg7MviqmuX7vs9MZvLS0nm9I1Iq18cQBNilO1uRMQYtEZTxw0QsfRXV1Xs+kZXfQST
r9eseBh2IxPUu94y+zfKF39r03m4DHFEWpljXZws985OviSCQe3SOZlu1G0CtfCkjfX87I/zeMWM
dX29lJAAYeIP5bmou4CU7dBJ3zGEEFgV55ncVVbKVmBGOnGGo2FDHVBG4UeYmCwcU+JZF3oN4cuA
l/ttcar6fUlpwiLPO67Bkk861Xo05/qROWzm33VjP9YtfsHCSMzycsx0+7/VRoBGWwIybQ6wtE3A
/3YMeBopyBz33CBzNtxCCUVJ/u0uqLXRANFOmw4A7Hx7EKietSVB/s2g4GizAirR9JVqA0OgrQy9
NjVI3A2FtjkIbXhAVb8u+pHcxQQzhF+Z012iDRLkO6Jka9PEou0TnjZS9NpSkWtzBW/siYNfvAmi
tNkZORaM8tuN8V/V51u7+Xeqj0Oz569UnwNIruwPc8d/+xt/13wsz/0t1AyWAH0UldfHPPd3zQfq
wG/0BlymDTH+aEzLPzUf2/6NwUfCR/Hq4qXFtvtPDcgKgb5EVFq2g41SG3r/ExHI+6P7mwRTDHUu
ByTbx5HJRO6fNCBGecolh2jwIOglsuUslVArEmQa9sESAbl1sRSQhdX/agNcHmlaGBdqC7WvXYMM
xDILvTX0DjwiZIXPG8O31kNktNQOU/smTJPX4W7EdAceObuDbNAWKwOh/9ik+BtGlxydb4+BbZjy
jiV63ny7FhpoVxfMAsshSkCrpJYxftZgI3ryoGf3bLAXnyUp8iXVzjD/jJJW/QycVGWUVFy2dZqA
nGG6sV92HIC7k6eM9h2WQP6TiX51R3gxEV/Uf2+qX/p11CZFwJl4GT6nPrE4vsDHTRiHvQdkS/PX
AI/R0LN40qJPsfnd7fK/+EcdbZ/8l73y+yvQ9lu+VZPgCktPpv9ehqsW182NGC/O0pMl7UHM2ba2
7DHwNFITrO1uCAhMrqK7Jmjt63q2+WitHzZEpBQmh8c0B+KPYn6MlnECcu2ltzaGwg8rK4yXuvPE
JVXoEl6WQ0n1Bmz8oT7Ic6IO90lKltYonOYchv3TUIJK9tr5Giui/Win9j5Io4+887v3v/7Q0R9d
s3xo1yQTRAudKKTu/7D+t7iDk9hs6we3qeI3S3/7SdNYr5btyjsjgPoy5k5/rMDJbt2U4pFE0mHZ
CTYT0tWg0beFpbUXb5bnBFDVaW4gO8SKX3WM+33abWOBKLbnczr6pDElHbnpYfyMFmMzpY1SUtSk
/vhFaR6yesYHbvTGvqBjvlENpsjFrLinncGcrszF+aj98XrubeswwGQ9KKLLaCIwOUAwZ7GVHvlR
JiIDfZm3knTpk+s2868sBRxUDs78q2W5Pgaq7A/9YE2EuFOPtt98GSISeSiL22AyeJgE42OF82HS
S8CgoFklmwL4y1XIjrzOOHQA8/ym/dNC2ptLj0yRIc4ENS1yWfMtrYY6y2+IXaDtGJb2i8KN/BmW
VBG0EjmqA/yCvkf7ytrVqRAH2mjZVTkM5s13sHxYW9ONR6EycGInE2zbpUt+ULhrNZkosS9GNsiz
GCwuqK01L2Ach9nTz6ZRLPcVtowXNxXde0Rr8Np1+2htIpTd/vW986c1izH7kJBlgAxkBUR8l9+Y
wd/p1jbO+jiZAuOSDuZyjyOj3huWQESTs0YmjdGasRrunb5ZfmGPw7g6iFatmVZKP/K2ATUED+jU
DWb3EnRuuynT0tx3UO4kfs1NN/rVU9XxKsXUezgwJ+BzJd/9dRPTszYH3GPCSyQ5WY19keRWuLBD
+KhAS9QNQxzZmuVK7SZGAvSCClao99rB2nqDYW8zBHVeU07yFlzIcv9927Y5/rMs89VN35FhZbWA
2BrNbAqNCiYLvvmXmiR58tsyAFgVdr50w0Ere6/NYt+RHFCtCUaDfOSMI2ZXtQCwK8KUJGCzQyn7
68v/PZryr/VKX349k89Ikg81kkaEfrR/d/nnDm4phBRsRH0Ld3FgqGCl+s54yBewQb0Fs4mcJWE8
5iqDq+LJNmpviHVI5T4keZaTOc8gmlAJ/ikspvYnvGOMyhEVEZQ5q4/fUK34MFryPcLTMXb/+Qdw
9fZq+Xg+mezUfvfffYB6KQTp1TQZSh9Wi8zJf+jaJNl1fkyXWdSsM3E3s17YPktMnRKUSDpd+9OM
Te/Kmv0YQ1VPKBvJCD8dGVjX/oxxIbUx+Oy6Mowfy6CjdZjWCQfSv37v3/vxny4++eEBXXabFEgA
An987wjIWb+4s3dpSHAgfFGI+Iu7OQ4PPY7IZ2vJlptcCnkug6neD9/0Lbuu/WPYZtPpG1Y2I0ke
S2/GJACR8nHwK0wgswswsIdXfF5CkV1z+pB3cxWVdJPBcX2BSkRSiTL3XcTzeDQJ7cWWrI1pI/bX
mlm4oCccC/eX1HrngHfvxca1ejBCrEOCOa8tgcX+rhROsmuJmn7DVrrs+3mKKb3TfrvUQR3C+LXl
pwVXsQcp7sJBFK1tbRenjXaQqN6xLR1E6tTQN4u2PRJsG7/VAY86NYG8+3704shIPvrYSKetX/Cb
I/LZaZG9feH0hFJe5cTOoRqlH2ZLJHFOwuYbd9706ZaVXkH0pcmD+ARpZblxTd26duHXI6MxU6ns
qng0W3tJOJn52WtQ5b+cBltFl6TyWMw2XCOtCxo4gK7xB4iNhx57C/OUveSvbwSKRL7pP9wJjAZS
MzDP5X2Xg38qG1iryf4rpu7CoXwI1gpDE1GMem0uZ4kiwkzFOkh1gwKPZLKjFGt/+jif6QKxJm2T
ShxTowvgTeYlvioUOmy+ZlasJwwu1SpJagKbEa5o6Afmu5rN8onlf3i3Oet/jlngGhvSG6oAD3CI
vbCmHLsh9tqDxkW8zUq6NVjU0iEIaFdaxD3j9qnGQ8jBaaOWNjjibH1CbrcY7sBETKiEne3xYhr3
CCEKZzEJRx94eVkii5pxkQZvlrQWRnZ5ag8B8HhKTv29YogYXgTmAnip9FSknS3byFEvVtvC1mxC
Z8X7IakHxaHew2LlZs1t4a59iPu/mM2rNv00FaeGbvphiUqSylE+uv2CatSQSBS7+EDGIn1mH8ie
hZEzD7m0swPZM6vyF0GHgSZH0fnJIaVuoXnvsBpgD2nh2hEhcDGmWRc4eINOZgjy1SA5ZtNjXE9W
Tgp5j/YLUX8MmbDkgaviQom559fxMGovQsqAEUQ44bqbknjBxyQZxDHG8+yuFit33lMnZrg6YVS9
uDLA21D+ROoeB1ZjbBekmPeqhHO4HjpwV7rZZa6NGtZr4gEwVNwIqP8zfTDDJe5q7TEx/Wo1C5Pl
yhyXe6YlYtopQS4vPbXlYdAB4ishluXL9ovwiMHS2JZjBa4uRNdNVpiu5i3Rh9E6FH6WMhnEwRZA
KXdh1lFlriTTlAORhJxj29jc4OYqv4JgvnByJmnCo2yNca4FNcphUd0GQZXe2fDV12wGiBgiUsv9
94P0XzvDvznY2hYTir9bc/6HneGGjF39T9v+4Xj797/3D0tD+JsFKtS1oB796XgbWb8BUcEU9Dv4
qMbd/MvLQMwbWAp2MU0dpcr7U1jbX4W3+aGeYP3dcsgZVgO8oKv4pMa45p/HLclCYLHAmcqRAa0W
ZsiyM2yBNWypSKf1htQ8DBRXycq2BmxaFvmLLv503Z9wG/W0xLpz3CSCo2pT+LjaI4uDwLqIbXnX
Z9SFAUfIt6XlSIlAmWfEWsUZzLhtzR61ddCKbiCVmAfeJVZBlQL2vJ3SevoMcj1cgTt42fUMPAjy
nB3/AhYhQFCKqYlmttrvCFaQyYqd1IWH6kmeGJ81lR6Ptm3HM/UHM8vLLjQ1P1DnyClml6zV/2fv
zJYbR7Js+0MXbXDMfh85U6QoUVOE4gWmmDAPjskBfP1dUGR3ZaiqMq3uc1tbd9cQGSQxuB8/Z++1
vdgxyprYQ0TazaMI5964CcaYfuUEuNL/PkR2BDVRYkZ5MYcwSrYFmHjKyCw23NfYlBNDBallF5+q
zs5YLnWhan2vLJ9FyI8CHV1miTB/V3Fojh50ZHo7M4da70DtL8xgZ7X4azdGjB3zKJzlT0Yilv7n
scnqcu8pkwaokSXuCug3UMBQtH60wbs02wEgH08wtl4VHvm7Hk6C6GsxT9Hd4E/VtjLnnN4YoS71
SkQq+IwnooNpKPS4ZUDm73tvpvwkWoKM5eabm6rh4gf4ydeZGdmH3LPFdU5I6dRhOCAnvAIlz/cF
yaq3og0IOiVsuhmCdD0Qe4VNQO+Uo+p7FWcWD0ztm9QxSQX3UIbXAZnYc1a72WdYNRmRqWW8tt2+
WndJ5v5AtZI+BC09XCVHtSmlIXcx9sVjR8jRa+q24FPjmC6q35RHjDMM2ML8YAmRs3un2ZXxDVMU
34j8dakVpxnt3bRVeRzl9OSXzYBFVsr2q1sh+C+y2GcoZyfHLPKKranRx/hm3m4XxsM6npP8uRrY
HBXSuH00VvKbR8RuvoL/nN4jcVBv0SBcgmvqybxIEjEAmqfCoJHo8U9RRiBi57hEzIKaX2wrf0qN
2nplvMsughXvWwLz6cULeKkcTBw78D30SrIly1WNxbGx9Y8wbIO3eWSGIOuKUeAQR91bM7fbdE7A
NsQahGmtTzj8XKwAzFmw3ttQZKOwOjSRkx0rKbxbRNvilYMCWYEwX3FA6+6IjT0/ls5EGqJTtU8t
OKk7W7sVp+bCPmlMd5c8yJdI4tq91nUsLv1Qp58VhpJX7igN97G3T3015wfkgjg3Zif/hlyZSG6G
Yf5N0tjzPXTs4Vx0iGKLpF6O63XgP0xpV0B5N2yWFXtMboOpsa8IUMla07wSh3yk6ER5nCQ3pRfZ
d33Qt+cBNvunsTXHYWVTQBE2PSS3XZypJ3Z7/ciJr75B+0IczJjIVzSo6UszeN2pc8m/3o69n96A
mJqtnShioKemDI/1PGr80ziNTdq/O5BJ7k93aNTe8b3p05haeKGkcWSeWhw7N7zNzarcYN0AHiyR
TIsyOlqyPk2uOS35wCuItv13evFg63GbHZbj+qp0a2bEAnkFohB/Z8UmmJaRHhDj/f5kKp3siCTC
kFo6+ppWrrowqpkOZMza13DS0+eeHvo3NxTDlQsS3o1V3X+a/UmsIYYUG96TblMVY3rQuZPuayel
cVH0VfZMkZ3vue28LYZWGFqy+ruNT26PCW5sQUWZ9nb0RodJS9Pd+2IoLUjpE2Ihi4NmwNj45wwz
0VgxZMYeaGKEkBb2oTEbbuOwuK8HBnJWZUWfSTfP8UpKtRvBpQ4rc0rMW2ZP5q3sMnkxqsK6TuNA
jDxIeHmmM4XSM+dUxVQkXwle1JseXc9mdhZQI5kv4zHJRHSDrp5hZoBbl4tR3vaKEbVvs9SUeXmC
0ZreWMoRgEoK11qbnRGuW8aC3+JUjw0/OmiQcZCqdGgnuiiZ5zO4QzHOXiKZc1bWl7QfkmPeuvhO
YfY+iSZtHyK/I4K0m0gn6NWcr5iyqee27OVldP35FvOW8YZXiQJcCP2QJxVzR94en06inr4DiyVc
MYuUeyhLV98YUTHswd8Ml6Fr7Bsrt8pdkCj1ol23vQc9G5JLP8zw68b4ys5Wv3qyr74GXen/nBIs
4Cuva5kFyui7ZrCHXm6W1LI1XragP01jy8BRMFY1qmUaKI3WOAYC9N7KbPPhrS4CkePp0Tau8tlI
b/LYUS9hXwLaJj37GLhFEq5dAMk/S0eoHQnO6lMQlZ63dUi9/2pHUbAv0XHf9iIMTkNQ4jclNeYY
y+CAOtFCWG+xvyGg7fJL55jyLg2K9jYT0KP7oK0IdzS627BDCpY6GfHrnKPpXZf9J3r4Hp1hmONo
AQzI/q2t+2sdtcF5NuT0w6Rj1q9kn7BdS67xKdedQcPc9V5VUrH0ZPAZVxUniHJZtGuPCVzIyMgM
qruFYX5JTIL2+pIzTBbkEw7q0A32fgf4lGdCA1C3pKFwTVGnj2jp3jKU8zszsd+cvq1ujagExx0t
kzZztM8aKw/L4GTdT2o211FIpCs38EblNt6ZDt/UVCYbmSrrtgfiTbebZmUTl9V9FVn2sx90w3Yk
Vm0HgGpRWKRlvZIe2DCPzTHPEgb1lV0zNjbbq49+6ht4XGQyoqvnTa8H+YgBgMgN1VoEYmJIdCEI
O+vCqJ37LFT00axhlNc8KpFDxmyy2rTPQdhobjtT91tlitvO8cYb2VnBViSG+hH3CcJniBjyAAsQ
KwJmvnWbtxOsxqm9r+e8vs+mWh3S2LIOo+2W6xnD+1prQur3IJ/8T9QCFgkUEj8F7nz/Z1AY/WtR
Be4uzOrPOPX9rZHKq201bcrvM6EaUae0B4sljyl3l8Y3um6Mo4ccHCQ9HMyQTZv426RukNzgAtc3
FgYg0gL1acqCiEfTaVEFZu59SG26EwmbdU9jIt1pvMDpxlYz9cfIInyxo15tWtW8wAwp7gi5dYB4
z6bDpGXCUe30GQFC9BWNRPgHi/bgnS98mlSmn7xSoHnt2khxHqgpPPR1Gq4juPnIigS+jqObR2LN
k53f66oe4nXjjKnLubiifCU3kfz2TD94TROv0MTqo2dO5R0mHM17Ynug6smj/E7hS5iak1l7VEcz
kAOLYnqkUkX+YZn6cTDz6NkkkP4ZbXqwc6J2dtZuqNRdnXXyNGce1UrkhkfTrxlyRmYKVTGr2MFW
wdIF6gcMO2NkpzdpJyVKzUEkPSUmecyFsqL2h12kfgtvIOsmkIsrBEvncMDsO3ZBc4NIVF09o7Vv
aTtPF6kasZFZwsGXzv9NXOp5G1H4f5694JQ63lPkJXrTW2j4ElfwK52bIvPFF9oa1qqZckAWoYdF
yy+8zwIV05EhP4NnTbSAQj63re35jZzJr4lvXIMaDQhUXm85oGMtwaO2Ruuv96ZtQPTDVjByRDgl
uSi2eRo9c1vsXY9xEJOjfBc/hysjT+6gsNu3reu8ikXYN8KUxVGf5Zssg6VTFzkXptASiv5Ur0Dj
QfD0ESYiIbIXFMUujsrpJkiGu3hyrBeCRoikxh9SEJyLEIZhIwEuxjijGkKzMFdTh+kFb3GA3gAh
j/06Gda4TxPcOIUM9jJ0/bvRA0JTe2V2W/L4vRmtv7V8N3wqutY71EY43bhWa97GRZ5sIMOjDQsa
trk2To5J7Qe7qcVOVKPDXk+INTCdddEFhxg7e5ZOd3hf800a5Ntk7grOCeh6fgUp/OnU+i/ma79P
OH8NN10bW7Fj+/R0PmKA49CZcqYkyTEt6JBiRqO718wBqzTKEwzwZqm+1dRSJVs2MT9//eHL+PT3
U6nHZJVMT8asQPzkB+7SnJSNR7crOYqxakhUbMpzneTxXQCS4OGvPwpfwcePsuEc2/gLTLryHxFP
iSL5llYSH1VbCi2vCKYce1ZU/fjrz/kIeVqmxQCVyJnC3YC49SPGJ6uwQDaZHy0gvGkXozE9eovf
Pi+T7l5BlJXnQcZmwk0v3mp/Gf7qOYrvcPwth+sw5tv99Vf651vsMwVySDUhZISBBH2NPzf0e7Nj
oMkp40ik0nxrFg36pxRH58ohVEFsTIac38Z+4D4zXbh5/+z/7R/9Tf8IjpNg+PDv7TDH729x9Zsw
4tc/8d/CCAFbHeQ5t43AMg8ZxD+EEcJH/mAjnWDOx5P8P7IIR4JjX8bklkfXGwYoD8If7SRH/JeU
cJCQRSz9cP8/iyoj6uv3t8lc/gYIL/Dd8asJ+2N2TSZC1bt+6F0wbBlHyqdRnUrMv2AlAmgEPlsf
wwAbFb4pvfxxTmpXfgWf/SMGBvjo+JntrkVlP3meGD+RT5ucKDhGjFtWQHuoLr2goCHeymrDkXLq
HvDNRuRZRVqrZ1YkzpLlkOR2cSL8pt0jbU7Ti8/ZBi05I6Yd3vzyWIQTzfO0pyikM7Mpi9zh2EY1
EyeMj7ap7K8ZMVjNKjV1eM7R0Z7b3ur2kzeoG0s2+jtBCF+cokPyKlvzNdeVvzfrpP7SFJm5RvTp
HT27fbObdNnqMcUR8mU18Wme4vFg1pWz40YZF1JjQvz9/rCLWTCakHAHZrTNmn1eFMPOJeqKcV+i
0zsjjq1PwzQuVPt6A2aXCi6JzYcJpupD16tyQyvpU+4mkpCLcULiQSxYbclP4xgQFrucWe2huKKX
UAenb6wLIScoBXBprM00Sc7FUOmj68XJrTTyN0nDjwksdn639rKTKjISUipjINPTD49T6Nq7rBT5
D7YvBlBk/fxYBp+K1nVTHaSV/Oh7q9li1x0/uyLQJSFcaYSQLojWqsiDL5bVw6QkMJ5rU30iLP2T
MvjoUtWAv2I9gDQ03C2D2moLGNZfu7VfUFJoSi528YG6wyb6+dGfR0iLGJTr4/JEPquh9XYYvbGp
Ys3JDlg8FEMc34dkXw3+pjQQJu5NpArTpsbD3688jp4PTiay+2lq57tQxyaNIEedY9sy0Habo8un
2BXeId/ZO2nOuLUw7ORRe21+dqFMnePJs2+hFQO5jUN9rxvV7Mq2Hb91gZOXnCnI4+0zo/5J0k1K
YaIdsS/8VJ/RriaH0S3bc0e0Gg1+T0ffY7gK67zGcA/DvYxWU1/7J4FCololnW9ecECZK6+RnFab
0jLLtfIGuYqCtn8hooxSAQuqBbolU4joKHA3VhQPuyG23HVmFEa64nwuT0NBE2HV1cS+rpG6NktO
yDlRfClf0Vlp56l9jhAMFqshs+KfFaamLed+efBxWp0b1/juzS6k1DhO05URRrj0G4NOyDgjt7CB
tuz81JSfcOpkq6HxT3WIG6wI8CPn8HW/Dp7Idxamhm+ZCmeGjAWVtTcQfb0ksq3wF+jPsnLseyML
fRCSQbjrO4Ao6zLT06nShtOtAwx4N5ypdE0YrxFvJ/hl977rVFuyYCBseCBdu9EGy4Qv+SGH47AP
ct2/gIGpAE2VgOXSkGGKL6OE8CB4Ai7VW7EOJD/Jq5ClMmeXLShbDa2lGaYt1WyK7jSctgkt2Odh
VCN1rRIkIpnYiCVFA9SS8DYOyube89SGc3TzhJLIe5B2f2hKe77TvYlVZ/RvXCpocmxyi/ZHWKB6
1l51D4fOgE0l2nFFl3B6pMNX3xbtgKDIUukXCA4KnRiuhl43+hhMSRweS1P6hAcqkgDRUttjbd4i
yMVbUOlr5KjmPKU1WV1EBVzantuN/ylel0VisygouYlsbR5nJb5jQvQutaPKI1w861i0vbdKRFus
QRCQYcVN3jcA1DdhUj8Zfj3Rqbfs7hH1+fSjMGviZQx/OkwpSmPazgUSMoG9holkvBaJm+39fqw3
SchCblpzdyK1bHwuc9PZqbqMGCkO3q050nOoKhYiCcJ4E8LyeLUrMz5M4NvWxpjDana6ycBIQmuA
TXA+OFIaP0SqjNXICWM9eU7/Mw2N6uK4SfVAh0hA9ShWzMjMt2guoq0SeU6K4DAA9m8NTgcMe18Z
S3fnpsgfWuxiN7EkVchumvoE3aO7n0vk0XoM5ntTJPKupRO/jOnDeetEXrMvHCT2SHeDTZsFw6b3
Y+dHtFhetD9+65cgzow1M1+Fmeb0CCnhHBsYRKra1Z9qOHFrR9TzA+B/iW+r8l5hi/JukPQDBSyA
T5Nk420Z9wYLVgTcg/ymL1k+wHHwVXIRYVnuZ7MSb7qgp0YO5zO66nBt6ck6uOQVFyvTILgtScS4
qQlKOSJMeJhNcaR6oK3V2MLbZubEDS4tV278ZLjqOos+EcoJYrQv2tXklfF9SrOgXBkq0i9m5Kkb
aSv/JgriOmAFDWkraFxqbWeeW9+wH+a5v++jBGxJDkIL0FG2dnn2ULVYxcLqWvFKMPaWAooO5e2R
xPmHDFsdJoKmCrCfhNEael5wSEav30VBl29bu+c4FoRn/O7ZvgLpwyQ3DfDKQFvRNeQXXqh41xfM
06OO5qM15nDggrBgXtuwfOtQv8WJWe+NwfRO89D634Sf519p2BsXt22urV24j9D+ns3Jgb4vSWnW
2vaPTWfM+6D3+61y/eG5LeL+xvWKt3ROu2OcgkZVGSGYAz25Qz/njGJGI2pvEgTudPAi56GNaA3N
jNg28MjcAbL0FbKM9QoHSJ/hXNB/xfM2fBJJYhzyeXDPRZ3Q7UzcXWWnivktmBTPeSGiz1mZ4PO2
SWnTPSGW70kGUb3vgTbdQe5gMNHWcNRU+IOQa5bAKI73GH8Qo2PJOLTkG5xjx9EnZjHR50G2sAXa
odrQ/1Ebx3Pnn/RxnuKiLNdWlvqPWchX6ESGiRXY1MpL7duBVXXLcOBLSCMPa6QDh6uukE2g36K9
fJ5C4TznihgyBa5qS4LssCdwQe6SMQu/NP007p0xab4g32a0JXuJ7cIajr5O+13utV806YP4NAux
i9DwZ4ucPu/jN6N3sXNOdD0YUs03UgJnzKL8NHYnv4LcT1O2GC5ODgA4DkzwJKafP6ckxT9SVBE+
pgK2elcwUE90FqR3VdWJPTPH+gK+Z1d4dr0PkKPdMpWBRDm6xj5OnYL2mxWdfSb528ZK+0OEnB4L
EwQ5Bh31eIydHD9a0DebKU1dbMn6SytYa4GeufUe38N8V2OPpY/RiJtqbsqdG+jxrQ/CIKfXwfQo
zFrPXWV5pEpGfMqh/TWP38osrr94oMdNyty3IpLhhi/ys+gLtUsxcFTrqTSa49SawZoGmXFAUpZ5
a19lBU13Jytv69HCqJo53lYPBWIWIDzfQRJZoDNmzZbmQU0gwxtfa5beUfcyijPznYY3sTMJNCNQ
MRQ3DGwjDGBUm3EQmIfQNsyfAbTgVTflw6rv8HtWXhfRYkRsQenRbEFvX+mbZ/aqNSc8MWG7eKIt
oA3c6i8guaMDqpBw65d93a7wZ6Lva/uWfpvREqOdY85Tfuh/VrHZyJ3o/QXwaF59RknWCotmehG6
E9/G2s/v4IuyIAxWji02s3ZhOcMgfQzGsE9J6BiCuPpG1PGALbwoCaB/8sc4y5wbGsNJdurGQFZP
ehq4ajBORsNAoVVSKa/SBnShjada+AMDxdTdwArM/M1Ej2hjdGHawV+fxh81DLrvjIbdFTWCS6PL
rr4YIPF2kzXURxxWDCXEAKQfMldy0w+BulU1f7oiE/PV5s2zs6nZ8YmAW2nZbXr6zfuE6JBqFdVj
iQ6LNm6VjMHRA1DEG8xh7uL33tMMrW6lsAN/d3L6QyuGXPWJ8BC9RBM2DzRT7VXqkbxsFHVxNZmd
bsCCTXQPYt0fnLwLltVg2lD1WZvKoYSxdLtolpLswOze2YK4sU5m2QLZMVFSJy6TI5yytGYZvaAI
Mvg8M6srklMG51MLTQXtVFLj3GuFYa0UA+61yZV7QOiDzDrvplfthncRs3xELrkcH3EXR5shjRhH
dP1s3jJ/t9ZpR9xcY+cjzWCiuHuwKjUqTHZh6ACYPuHvIL5atXVZ3IxFmj5FQd69dpSenJna4TKV
c/RYuHO7C5aLTfZzujdkx+nLtQoCSsJBN7BlRsRtfW0ep7RVj2FYmB0plPzRHsfxEXFj+dBFEh6n
Euqlofv+WQA2+1xW0UuIOOvsWGim8LaaxsG2FtV/Sczgqh/Mky+L+hHIX8vMMKxL/xamjXMtY/Xm
zw2uV6aPEYzymIC/APhnsk7myGF0A1rmLsun/FNq4u8NUh3u0fCKCE2ssPYchbpnnC36+wAic10D
e4LqEtUbvlG5SxtcNRv0oTM2x87F7KjApHUKzeCGqBv9dabqo+I3XLJZq3G6V35ACnYp8+ShiSSV
GEHXeFXT3tq2gSFoUUIaBjGQHON5Ts9g1pNjYUv/AvaIAyxNzY1nGl/zoJqfY/KcESYIjx+HW7ba
mm42fcpYKiyefG2u59Sf74ypwn5Ju2vfWUP+UC51kj3zXCHFZOahTBIYrAyPIpUvOl461mUaCihh
4NA5fy6FrHCbs2tTXCelucB/ZkAOk9I+/eIkLdTnqtNBcccgrLVhdHocxpRgF0Chgrxu3ccePsAV
LZH5u4GJVd8LiW3Wi/EoJ+VgTJ+6cqzHp1kbOOJXRseBt7vvzRb567bvfctnemM3oz5xSZoALUek
CJ22W1FhYP0/hTO0sYPP+jJH4z40fPVE9uL48qf2z79oxIoPbTozMBEPu8TRUJXR3fnYoazVqFPG
T2T0GkwBDWmRbG4N3JHiaEB3DqMvVmHvh9RiKO7uDKfZubHYBn54W/dorivyXQdjL+d0kwGS+usv
96FR++u7oQcWZCAQX/MxYqkQgyrN0NKXum4ufk2tGB6S4e+U6x+aSssFALXi+PikQSd8vACEbY8c
egd9SSwCpfhfjwFb6Ve/BM7/25L8m5ak7QZLF/HftyQ/vTF6gK1YlX/uS/7xj/1PX9L7L0mGgUcM
mKSXuHQG/9uwReajj76MqMQ/adrem5IW8VHom34J3v7RlHT/y3XQTBIfSQD2IpP7TzRuvz+iWLNo
hoKCBWkvTPbLj2kZWJCX0VPv4bPAsLkuk7G/NjkORk6Nqv3ypwvzL17W39/V9w9DTid92q0w5v8p
/ShyRwfgVudcY2xer6XD4HQC5/OSJR3rHi9S/RrhXXuTA0ks/x8fTfMVQxrvIhf1925+YmRi7Crh
XN8pb6VsDLkFiOOPW0oH8WQHIwi61mwWohvJzcnfKKuXv/4fI5vll/sWrC1ct4Hkxn38eMtOyBVm
nbrmBaq1dWAMHccX9vj6BlAqHzfSAvqb4IwPoXl/fCiPCjMMgP6EVvz+m8u6DPuoltbVtUrrqbTh
i1qFNwNYJErwpe7cAKvugh/rRQ/CNO767rtXw3/JDY/roDxOjIxaIKrTDsCIOuPuffMCq4US4A6m
OA3MasQmgRVE1V6jJ9qMeWnbv9hg38b/G/1g8r/Aoct/n4Xw62fgPmdpt1xagh/DqgKNIGT0Y+sq
eoNnpcdGN+b4u3dBO4qnd8LhmP1thMXvHKs/PnVp/rOu8sEfh2yY/REoczy5woYQTzhlEqjsZfzT
TEd1ncQ8PrhOLS7EpAEDn9AR/Ed7x/vnM3lbMjGR45uB++HmDVIukY6jYP7sjQ/J8sJMEu5tNCjx
NzvIh1SyPz6LvYPOHR8Iqun3ByWc/K40zV5cHah9D0Ydw5EZErG0Zmy7/Y6SwHmjN7C8nQuor/Y1
L4uRIhRIEXz+ze3+5xWJ5B7kvyh/fcYXH59ayzEqqXDFXPtO8ZI4dIiqs0U8+kBVwhjwr9eFf/WS
+Cx7vJf8j+9+3KM5lQKZtQcLfWIHKHGKAU06KBxPPUqGU9EANbaHFtiLSnjKMbaKSzHIkSoUfaMm
GXVG5+4N4wNip5FwARJczl02yK3oPMyn8QBnq5xS3jI3gHd1wxCzz3/tzf/2DRH/YnnxLe4fhYBL
0flxsJTmUdgHkxRX8FSEacx+0xzen5t37lLTgG/NA82SO3EBCxpq2yhBBgu8EudePRXYBpLMUajX
9AxMUoRQr4OGU/BfX+x/9TUB12DTxKjpULf9/pwZCC8HL3TEFW4lF+T9Mou6qV+FGYonlTd/92Qv
O+hv667HzM0J2HOphRkTffzEoiOl3symltadXZ3crnDfQjku/8dm6tIvUK3G9vAwhkkYwpEZUkg7
Wk/yMekzUJp2OXXf7QpaVmqyApgGL0GCLOBMcVud3i9Ry65BQm5CrHI7+MC/GPwB4k/g0/v8oBnm
z6/A7n97u/kFH38Wv4T7bPPkWmgwP0YizUz66XFO0bViecVpPM3NJkW7dKfsfIJARJK8XmBnabex
XCMHfjUUYbyTMcOmVc7fba4nHHRrC43j1iw6fzfMkdEdOBEQCFSKiIBNmqPhvDHtGXMGgyfjGWJp
RKoU+Q6oCqMpdnFE4rLZ0IXjzQDX0W/ZAgj2yNKcxISgLq9I7OJT0Bbp2SqC6jKkoa82QdWYTNCY
5nwWk5/diWrKv5lZS8QKdQAirmlGL4JQMv4+udXkQQaMyw0m0Q6zi3Q5aSs7RVFtclBZj7Skw0V5
CKnIB/S+GnzfqF/6Mk8JVQ19/5EeAkJVlUb4SfBRoQwq3KhBXOPJCR85UrCvysiB2JRF22UHyJgd
Z/W+d5qjpabEOIZE+55Bd9FdAJR9g7tdPk56IBDOB1DSXA3NtHcFKqx010jTshiCblTX935U5M0a
+2ccbji9ypco7tl2M54RJP68cl41ya0qYh1tKQ3k1kfvz7erXPetxTSarMuA1YYSkIV4qNkFWoi3
zL1g0jBssEuDoWKYg20Sae6fg8zPmNqGIkbItJ7L3vQRAqOImm5pc6izMeIT30VTVQA6rZf+iRMl
8WXIZPctKDOP9gqi3L2JTXgj7SK6NBaHpUbiUldV/apNc/6Mwj25sZbmDVZr6+sE92Lt4sHZYysM
d9bS6imWpk+10IcYl9EIWlpCUb90hzCMlRuz5/as47Ar9yBx3U2xdJN4sAqTHggDcRpN09JzCmg+
Ocr01qObRIxV3ptTA/EjdKrKX22rAf+X5AHIp8rfFP7CWKYBxznJA5/kytDi/wtLW4TOcm5HuA4r
2ACBvwkyIevPuPk8m6+bpSVtSqIggp1hLsXP7I4PVZZxpRmKViczgp3Fam9A1Qu0b9PL09gWiyjM
n0ej5Y5NYcemME04MgafxAGUmqwVycRTSQYA0cwE3ij+Dph+9ask2QeVs1jIb0kKR8Y0m4CgAs3j
BeCJW58N9SvmkOja+8HcrWcmN2+hqzWTYpN6tcthFSPact9GEhpftAUWsZ2BKnq9x8LjsA7hP4P3
1sQKcDRvKL3QwuavhzvFl+PEUZ0o68KXHrrQJsNxfAKVZT0p013+UJXLc9ctpAOWszBE1CoJKBVi
iSqIIPS2oFIofCxzQQBiMQGbGLhcnMZaZjmY/fkTDS7NS8/MWq4R/gTnSEF9kGDPHyCGsqknBivq
+xpJDYfizmUT9VNwa5BD2+9KLpdSNo54atuef/n+bQu00SkCPfyXFWWnhdoyWfo2Sy2S5aRI3ZVF
1hwijAiXfuaODDDrT5OlIRsKqOWWlU4PfcJxw14yT8j1YHvuxlpvpqV6nCyuvSgmfhSvJJ+UxcQu
JEgRH9LlXw3NtHRmU6pPMxvcNyamEksg5VGds9sqGanXFDS4DaClnR7eC4U5U8jnABF5b9ZIfZ8y
tHxtFF9mhBNBshCe3nVCOXSslGFeyE4AK1OFjCPpi1VnHiPu3XtCS1kpNp62wqoa8o1M/ChqXVVE
qrkiq18Z6bObT5llNNuQTMY3r50XznDlTfhI24ZvPvDPECFQaYQSymiAAL8XOMRQSRKRUnDW74cf
eyl9plSmxSZ3AWCtHYMcj5Vfe72D2HeCtlm4zlvs26jq2Xb4grU1pvMqMOhsbutChF9zI+bDy/dX
SIRuOu6GsVnKIHaebtPoa+Do9jvdYe5RTeSE1fFvZSTYgEsHzeWmWo4qWUwMgJgEhYEJh9vjTl/g
qvlHfk51sjGdPCS4lSY6hznfduixgWjNjtstj6dbgvY0o5SdCR0sf3M6UK460Dn621pHBhhCbKxU
aZDbULfHoIEY43OPrNDlAe4cbF+rTgTyZRzIaE2zgHTBTpnJ3kYxnayw97tvcaG5pmNd8PvfF4Es
B1QEGZ6rgpxZnr3JtY9K8obV3vLxhe6Cdbq89Xkn6tdUYJIE5Q1mkF3qQHQDdzWxWsjpbORcB00J
KklIejFwodyPU+S9NUHH+2rmRbHFlIqiPHJ545um5Zu8P4mocEV70glLgCuo0beiAfJGTUum970c
aUcdg2q5QalyWJqsKlSHohHyBbrQKJkHz0hRZ/T2CNODnhrIAjL3OJmpS55IKp4sI+AMgMibrWkM
xJNG3wBC15oEow+iTBHDJxIBf1TzoiuhIdYvv5CdiBq59ViBGtTn+/cDL61F7G/C5hWNOKImLN14
SjjSkm/Af1j5KKl+oU/nQHOf3ivG921zmrGMMPjFskawGL99dmt5Lq2ALKDewn5LRsjD+1VrakTh
m1SLfN40y9eJPX5FlpCQUPcd72sZR/KcZ+AuzHkivc23Z6S0bU6Uj9tGLEdJxstlOcx0AcM0rr2K
eeRpcC9wzzgJEbDrwVeHKXGhW7iyz92HsdFLDo52snltNKb75ozLysKfli/lCGw1Z6RzzFBPM4CV
gc5vGMjwTzPSs9SjMC3NIwKKr1jPy+YCbW1Z++BVGvsqEizylCLRciTHcQAVq+CZeL8Av9ai5eBO
x5N1YVlY8SCx47w/u2E0sq2NXd0cRj+ZvjZsQ9f359MBP7dPaQTsh1I52a3fBzwigdk3B8fNhpsY
JFjwxwMBNi34WfsQ1NcFNrID5gNJf7l23yKUaU/vT4U3AhlZZbADLx5w/L1Qpbik7tJtyFogqfh8
SoHI2y1ZiWBLGAzpLJoQjYtaeJUsP8jQWKVWCbgMpOWa/26iECI7RFjiIhx+Ao8cHoDYq/RGIEcI
1n6o2GEIR7V3VU1p36cVq72diDsSv+crJ3UeatNY2P6dZtF+XwGdrMuKTfX/2DuPJrmNNNr+lYm3
ByOBhF28TRVQvl012YYbRKubhLcJ/+vfAYcamYgZPe21kRZSO1RV5mfuPTd0eNhA7tfruyPYdCOd
kY/NegFhYIuwWkFX6TgUqqgdQDJoLkEtZb/+tmnf8TGTzczPjep5upJy29qbmlbtyZtmCj8r4u8m
Bo/Z+2gwE8cG0k76pqUWWh4H3U0mGDBDGd/BzxTVseQYvW3F6ua2iJ0gUwN/zegLjJjt587qKUIw
P3pPYiQCqqzx7e34qIz3Zm84j707FXcIGt9jLdS2mZeqg5U37Icxi5/HLEq/R1JVaO4a4n9tWurt
UGGqlxPXIyEU3EhrBNoWhVXnUaHM9hO6ap5zUvOCVta4THsNjM5uRXQOrIOqbhMPTNvx/KY30lS6
vuXWLI509tOh1OtyXkVbJdY7WX33phWzbBsThyFFJvEXyujcYJpQSJya9fA/pUS4LlvgutRUPbFG
vpGX+VGr8FyVTNlwvebhqD1GqcHL05JPyKTKW6HA0oIcwQRwRMg+cuC06+HfDNQ4xVrSNbHLVhcP
+55Nmrbtm5HPzNooQ+vhwUiPj6qHjBhqYsuvFy4OwyYD04VvhiO/6fTjMgljzm0sIFX2raLG5Hbx
ai9I1ztc10i9Cd2Qd9CPxjASUVmfwO7VHHkdZ1plIxM/M09rD05ceZcEcMARjrB+G02W96STCvBh
LLPLWhKWNT0Yr2tpG9yfbcrl1hcRp9ViJ8bngZ8MUpIjEvMiRl+PCzOYG3j94E041OuQrJ+idZPC
D2vGV+Nk1q8/onmqjnOvbfgIdTlvniTUspNWWTuSr/i9l6XiBqK3iw+GFSffzMEW6mwhubyl/mN9
BcfHuxDQuFYYDTOSNTyjyErXPDoOGO0jDdvUHXDX9hu379t91SnkC6ZhuPQqnfUmAFp/dl29OvMX
cyox5+GROKnGtRGGBp1EYXOx2MNsk08nbH9pwFfXRDvctku0Hgc/SmZLFN/tyJhwhJWF2OEUhR0P
CdPY8ZPjz3GLgmqKwUPGWAq/1H2U+YpPCKcz3Q6WaXLzSOGBhmegJ6+1+1azKxCKBJ67gWzldDAi
S3vva2l9IHhdvuVUlcBzJkW5PeZsjO3ZQHoIeV6nKNvnDFdeTH7d1u/DMI83TVOmTUB0HpAwjJ23
iYOzNUrt5Lmou+iRXIth2vZFjitLWWI/uxbuElmHX6A9ZO/k0vGdLHIjFJUycASEVhoda06wkb51
OoHRmo2P/fpjOvPPhucvNjxM/wg9+B8bnmP5kbyVb79f7/z8mp/rHZcVDrgUuB4oxU1G1f/Z7rju
J2b+HiY26bjeOkj+TXeuf3JYCwgBRY0FIVOx/6x4pPOJTCGycW3JVNJgt/l3VjysAv8wLoKDxknA
b0Eqg0Q7zYftj3O33mCDtcQTowy5TD5RdPmblYK7IlBIGBQ1eJHoYtUM1KqHLIJxEzCVHbfFzcK4
btrqnCkBoTnDh9Prxd0Ccvyrx2CBkYGXkcXEVxX+VIUdENWl/FpYkMlYOBl3bTLapCdgWb5BFQ40
K0tp9QPl5TYgePfRIa3k2uKiuBPDW1G1kPhUnD11MJ1fqywZtO0y5CB9MlFPbyi+i2lD7Mm8wLmN
yDaYPLbmG9kBZghqu8l+ibWMMYJsC6qlmTg7iKMzlnbkqCCoc6+/WbMaKO5gPaMoag3XDPLKdbhH
8O9hjnRTuW8oExBfk5t+kYzQOBBmJyGSoMT6j1A4q95rqIavFZiw217NYtvLXJ0jT43vqNjKV5hH
VCyDG81nJFXsCuo0eoN6Z3B2GdUGCBgQ+6Lekios6BXd8Zbbqbpnj1+RweBODXyWYnS4pZLs1pXF
9GDmGMTrufNnVXHOjuSfNRmzhrIH6GZiqjcS5x5yO868VBbvE6Ur13nh3tuWjuKmS7tHyhdFwpxS
gTnO8hAutY6PR0ONZnWR46fz0p8xbSXhcVF6cxqWnCGRiCxmf4nVMFwShYGXSZvzJ1nU/WNvZjgA
ep2EUDpI/SVxsvCl05B+1aNFhBqwgsu4AOKFHWdvKsjc25FxxWWJ9P45Xx2V2zUB9zKGbXNGRDV8
9xBuk7c8dxpndY56bjDLPKgRLKd+OXrIwHRGRTe5NrU6szucY80PUi2BYdY+SgpECwbBl19TWDr5
mviDHzdrZHRful6pH5iTJte4zuSzERUJJnuLnyaF0z7ibCJRuYnNs26kgyDtoYoPmuwwvc4gnI1u
aA4jzc01wpK2tYt0etXKqD1JUXjfEBs77c4WSEw3uhzdJIBw4F291F5GVJ9Rpb2kkbTvY5NCCxIz
USQbTy3Zu1lX0qPvhEkeiaXwPQuRYlPA4uF1zICNq/jemVJ1o/Q5PjkMLulVqxH1fViaKJ3nqMDm
llafXdmINeKzwjzb8N/1KjJvGpydVcB8tL5NkQIkCv4Gn/KXqdRTkwlw5Hkmj4cphAAlPySCf1WM
fbtuM3nDnNrIfb1J5BfWQlMJuI+8DgAIIyL6cCA/7sr8U86n2IrTQzPa97qbZn5tOsuWapsJJZC+
xwnk1RCoqc9fwxBZop6HQ06IKq6QbVYb1TpvtR773gIJPCd6t+3MuYFBnohbsy6mS4flYm+S+LZR
lQKmnxFd7YVDFrAO5K3I5+UaKnT8eDoHJnHhKIuL3XcivXcSaPqeb9ZLLx7NRcE3y7ntS+vW0Bvt
MPbtk5nH44OWuWvqNXSJo2yHEy2ofVMh1dgX3epHnvJlj6l0fmgq14AcmTcbXL0R4nKVP4ytRDo/
ptPWzFIiZqSXBw6gU1/a3oZUuwQFT3y7Dgb6olsBf8llSE9IpPhOUmv2Pb1K4CUwMJAjbaxUO6Up
Iy2SSTfAPBXfRhu3U6PMpxi3ExnnbbXVeSw7WmJ1lwjz1evryMdZi1B0HLSbdNFDdJic1nMvnks8
0+jEIIJn80erhnO38AzDTpxTDM/zVvcysRMq/jJJFh4ERj25zuwcC7d+B9CeB5DArwL+IGjo/CmS
7Z09pul915QvSJsQxs1n2kexK0T1OCRgNorJ6bBbz4iqx2zwjTIfSNOaapdKF9I0SmmGLINqiFaL
7ZsG9fyplercUezvZs8d9oYc8BkpKAMb03CE73hZfKJzNRP+vHp5RT6mbrxpNHc2FBowMubZ5tW+
iKg1aOn68iqIKt5rVqmtrELeTcirbuc2TEPeP4wmXGKnH5p59q6IrJB6IcLOHzJtGu9sr/1wqlic
cPbq56XwmkBTCKe2a9m5HrOEbxDiPEefHXjMvqVbld9MFpm1REcTEhzNt9AAEP0PevtlyaJ+q1no
pA0vebBazPVkBiBvH4h7L9qsoGXJi8chD0PW8qG5wXEErhyiiS95mbxQEEtuyPgtn8K3WInmwWDd
em9M3nROWiWvNqSXR4LFaFYlPBfMP2Cveeukmni2VNxsLI1/xOkUbiGpEauQOe/jNKirCzhsC+xm
3sl58cgmc/LvtgrLW+Baql9AkXYMJEneVuYtZ4x2SbvEYRMSF82Vviz3WX9nZ+kQxm6FRr33JhW/
m3nOZwt7hdqyfbjyJsxvvUrk9wQ1IoErgU0k9qJ8XRf3DpkGfmekQDQXKe9zV3q+1s/1nTXqX8GN
2DgQtOyRiTx9RucYzx0izJ0ajUznnRGT9UddYG/xEJa7OTFaaF9rFGndYlIZbO9kqXEmfCOZjnbH
FTlli33UcpQR/7bf/lMn/0WdLBHgUDn+dyXUU9JGSZm8/evu/T35IMXsLf99zfzz63/WzA41rmHb
NmoY3VqrZr71r7llxifbMqD54m1elUm/L5rFJ5tdrkDtR3GMlIfC/adZk6JZ91ybepoEIROTp/d3
ima8n38umn9EpsHQhovJLOLHzv13QM+IrMy8TPFgqMLpz8QHM/gjolyd5VyAzTO5cTe43vUr4l4q
NiJVRTIlfi708UD+o5YGYdg7u5a88Ec2bxpayZwhK5aNPTQZqtSk96pzNVnNrre5cQA2xNYR8REF
RZ9iotmyVRkBNrtWbm3Ahtj+4M2Zb3ELMCpmDeZm/bBp5whRbuFGX/RSecz8LbySnp2+eOP4BMA2
tGEKK1hk3YCwgeSEHWW18Dsz7R+A9OknhG2YAqdSjQHjr3zArRTyiZ+b5MKX6LXfCmfY15X2kIR1
qvx4SsdDK5vqZhlxvkxKiuelbQfCzcT8OaxnuZtbqhfDUyB4vGX9y3PyMwO0R4mfsKvcAW7DphOP
c/EYxZa1M/BmbVPYfr4jGv3MNOdLlVUW3r1uuHHNGeFyDtylEZUfDRWhECoxu8esTp37ENbjQ2hK
Aa/LZmO0q2bcWWbuaovv9aGHGYg8H4MhyGojIPmefBxO2s7cmpVHyag5ziac5HOfZfWBJT67M+Tm
eh/fRe4yMHyahUnVgksQ6yoqWLJnF/PS4d7gXilpblx76TZh0R28sey+mArDA9vVRQ+0wWi3Zjpz
O7aqtHg9rP6yuMahS8UrrYDl9/wtQRZ2TyHORRJc2y9zRqHsgcv62o7pfNLj2iEkyI19BMQrasLy
YT1EVxK8Ja5Wp8pvXHS+t3DDIIV4xF45m7ogPirqlX2fEaoGQc3BMtqGkIeaKg2saLWiLPW3zpAR
eTrzYsMASpgwjKk6TUxh2pQ2R7r6dMlXOx3nZ+j3pRY+6LJ7ieCHbTmbs2MMpiQ6j53Ih4eJAX/z
1oKJ+SrGpv+epAOyJeJwz2nUyEccOoBPSOO6WArbGZF7BY8MZ1J7Qwv0ldlUfwsNTAuMUXwzy+Kr
M4749QqrbI5DavabPJHijqhOyiJc+ARQsUj/vGhw0tIhzAO7CfOVyNf3xUGYvZXuyCQt820Oiuhr
HJHW5usziwwS/hrsg1lKA0FMhYHLtitwDKlBPAzQu7aZiMWFjoN+cMJt8zDUxv1o6a84ql8FyXYt
moygdURRHzw7YbdpOnHT7mGdGHsRGfazFbqfqbm+CYbpeCidvMaVh0HEyplC3sU5NXfpucmWWHbj
EHHmXPkO0caRKr6F8HF2bW88TjqFMW9mM2ZEFHH93Sg6hmjvYpyItn1bvxaJVvfXlsBEfiW1S7U+
vB+IPULkntU3BCkPvsKORJvrkWEj42OWLQOFBJr34tCHegFIE8zfOZNwoIIE40C+mURlwQmRWFBk
FR/ZD+lBU3fjxnY0zdchwz+bbTFjcVnOpXBw1nQq3mcuw7DQNrSdFTIM9sQ87gj/ZlE85dnLRI0O
G7cZz27isAPvSKFgc8toUJkQV9rUeqBFWVt3QpXsMcZhOmTmNm2K5pRmcvGrvq/3gwkWZ9CL6GYc
rJEnkC4LWiFhHS0YLTcTwKunMfLjHj+dyCK/yBU0rWQNtJg0Sb5zfQaz92KEE4mRjJuP1GpLQNBO
fc4tUd3oucQJbUFfajdN1RgISVaOzzFjO85J1TYPEjPgZ9dyMeLazPFiC9rcdq6XGVU7QLmtl2fZ
68KgcGNOzni2TGIbOSC+5hiqmI33MSksjtfu2H3r+ICH23yJ5u/sHAf+q+Ngko1MGpSk7vdTqN5N
MuHJL4uh0sR2qfuVIbD0kVXLwjdsSVnsv3KxgF/siHYvlwaMXR5W2oJpeRxtdv1J926U3DaBYzrq
QuCstxsi/TFCSHSQWiHO6AjqbVu66T53qG3jhbVyzW5C54IN6BfpD5A+HIy2FEcxOzpQtyw+2iOR
g6tc8mx3o9iQ5uDuVC2MSw+Q8zyVTsJaO7+GNiEljopgMNWecjdhm3zv2dRWCFdcPEc1Z++o0wqC
YW9YjuokuSPOaXwIU/etDhqxmoyZUD1zvonriOGpmEiYymtt3RN5vmUk+mnumnA39s2ZFL8mEAuZ
zFbVkp9V1CNimry+sNljnt2b8bFdvF9cryuO2B0/2NP3QZ+NvxSF2eOgmHWsDFw3ehsfAfBHh37M
JbZp93YAi9gpEFqS0QfT7MF6GM2k2LUauUBzesUIoT2McXo/8VxPIQ0Bn8b8NnKKZTfZGZyfKcHR
vbEHnPe4b1rfzDySG62h71ZW0vzFzNhejz3P9dr0SWSfWMPP/Q3utagKDG5OgNXJBJOH8McZi4w5
VrMIbFRBIohDj9VRkQhPexmVMc1gIJGL+ImlYMANWelAS85w9GJb6nR9PjR69JhlFXioZVgoZVSW
m4h/WA7je9YlwxP20huht8W3udInawOqt7mDbaXFPtHqy7Os++l5DRE8OaAdz3AV1L6ZtZGk8QL/
y1afWRMKXOcc/czsdui3ugPwZ6KUCk5MF2fr28zIgkl8n54G0uckBiSnuLpLn5wKUdD0SovMCW/E
KuZGH43Ra3vVjda9mt0GthV+cklMV4lvjeOV4Q4PKJsRAsciip7MOSQhNi26TVuzYtx4hTQPK9d8
8MUCsmEkThVbORzmEUhRLc8tzX0cdEZb64qOtvdcJnSDAC2xIrjcOQaipZwekUvGWmpWYA79xVUD
pPJ47s9MyLSj1jQ2hV8ocLwgXfbudAu0IKSmpUl2mYU+o3I9xHmx7G0fHp54VVYa6/6UivTBjdvm
itRiVAy0QB9Wukd0LEbwXYsm+QD3CcYjGmCGUvTijmKFN3fPOeNmnzw9/VJAmcNlx4v/QjIVnbGy
9rKDOYs3sCPlyy1HtHJsureqksMhSjSco1qiokBOWnFrzuvKhwqoyfE9GujBElM8E0dAUmhN3PQ2
6qXLLmk2SyL0sk4Qodl1LxzeSyB5SGeImr8AJcn4YLOQ2fCKhg3UagyOG48WOxhxG+O86qESduQ6
EoBux8Ud+DZXJyMj7oPOim8we9cwForuMuJqPNqxS6oCWnXrQeUtKAyFkmNvljbMDF60EwTMZvBz
8GUfU+jGXz1q7i/GbDvnkEQPhI7z4FyUoDTD+qNH3k0hLCB3s/PSFVI9zyE7VTuyzF2uLaBHJ0sc
WwSHLVmWqf0qa5Pxt3JZLidIk7lLDO8mT+f5m4HLnx16or9xnianZMQThi3VfgHzDS0uI58v3GlN
Ers+g2FjE3VFu5vLTl57iC2BZUP6qFA7BkjRIONPRR9Y0zCwgcS5M6tovCpnHamW47RNLTrgKqvj
N8xcU7MxKqAoelJhyqhpd4PGGLptUU1YJYHWBZod2zsiyJ0PZP7TBQH/cus2S/1Yjyist5zn6Xdc
veqzV4r8JdJBqvkWEp8T3sfwlDi5OAm8/juivhpAnJH9IJduZJoDGtFAZhFoi0W6rWPWwVw6OrW/
sAPLCnvsvHBHOZqLcjfatbVPcw28LCPDTe3l4+eqzSWaujbo6ia9SyK0nWmKGzl1HOPMIQESoIj5
sDiDQcHCySezlpwLrakD/Lp2MJt6URGYMTN4A7NFxWCm5zqhRskL0VBAdTl5brizIbfHY5A0vf19
6Krxwy4m/G01jsqbwTBIQh5b8x8/1M/c8b+YAtALu+yX/vsU4FiNf1qV/fiCn22/Jz7pa0vNuuv3
ezLPhuttYIk0qBWYC6wGGQqILv6//8eUnyyWRUTiSddb12S/7clM8YkmfQ0qsMmZctav+hu4b1P+
0fNhCeR6lsmYgoNaGA7r9T/uyeYC3SNljHsSTTGdtVTV/pgZ2RXuY/ZRlMNyJJ3OdMjDtaKIqyfM
bqUs2leODsW41VHavR45pMvF9Tzcm5zFT9nCkO/cJNP0HneQflD6yQYwcMkUeNsAhdnBFIXDOuXO
02x14wMFvkRAORd5eIoB2X0Mw2xdhqZ3n2JSJtsNAn0wTx12shmvK1bvjvl17OFMHawhD9JYNsB7
Ss8iZaSQ9ge0tfwbJfsxyvPlNvWm4blLGvOahVoPVhMF3vdOLsVdpA03Gfoj1C7k/bwuoWzeTCJx
nqeoKThBVfydGGm0DF5kQTVvJ+e+BrDD4m+WinlfNN0wuuCKRbg5f3cKTXuoypQbxxkQEw+aER5t
s3aAG3D+J1zHElV1nGbpVjA29PCbgTNY6qiEsR2qgNzZ+FWf0SPSjRbuXq1mES51uFizHsd37A2O
VgWr+ZCwkd+T9emeLMMc9qKaaliERWE/ouNEiLuUce5s5jlGL1Ch/Vk2MYQm0FZMAD5mwKaIzeFm
QjfKh/7MNLjbGmHWnPowSwO81faynsDEejaTd14zFhjXM9DmvqtdLtHKY/w/OP11cAoOJRIPDhlC
YnaRodttvYSohK252PVjk4/dSXdcbVsZEw/Hy2GbajRfdzrWfrFxo4VTEsUmMZSWM7zkPZhrZJed
ewbPiqk3XuZpYqrveCyf7LDzI0Izg1yVSF/jvt1yFTYka9g1zIpxAouEgKA7dSniX4juU3TvdvV3
xXfpD2ItUHyNzOvvY0QluCGYPh83ibl07yWOCO1A+ksOI3dKj0QVNQEpPClCjNIGp0uXcG+P7eBX
dWntPE22DotHiJF65VF0T4k+3i3wetOnRqCRGx4WzQVWCyWILIm9ow/JdZyd+B7c0qznH7y6BpjH
mBQani0RHzAPLoThwJC/FbZThLeRAsdT6BX2abMbMM2PRM8gAf4SufwM0mP9NF8eTYX/Zixx322p
eIfyEKI+Itw4LDYln9Dt4BkOjYOZ7VSRFXy8ZbtdafzktI0bp6SYBE9YBUrUxbbp9HCXxhnqUqcj
YGmiuWsjiSg2089G50EgELoDqdS8CtM75KOwLktthiRctCKYRDkf7KnhufcT8tDNQHHql27LOxAp
uLjVVl+Dv2rLoOnQniWEiZ4MIPIBgivnKCdvvPRygd8CX2zfWH0PWLNYmrOtmv5kQJ+5znpplpuk
sq09HN3uqnnqYYn5YGZc96hZv+gax0DuZhh5KtNPbTsmXCRVn7XeyG9Jc3G2qmzQxE+W/tiawO03
LjwItpOmt4FAjhwGvhV50pELOhlH+tBn90BAnjyTliFa1lKykoe0i64g3mPixfV0G5Lbu00TMVjM
BXP30C42Fo3MXp92NX4WUsa+GGbv6FQUkUZuwxrCg3K16175HE8Zd35rHR3LLAIbIt+0AXXb3yAV
EkEzpYyu4Bg8y9w0X5zCSv04Y/sw1TEbUjR4n1Fa9Od6tHMK0EhxprCs4KxMrFB7p0eskDpk0XIn
Mj69WHrT+wXR5bcMnMKhWkzzgL8wvYy65k1BpKJpFxoLSsFSFNuRcK4tIIgGTdqQ7J22cM9Za7wJ
TCQbgD7DbgrpY2F/dwFUKpLOJQ/lYaRJCMJFMo2yo5ynbciUDyqrGO89wb/DM5dDQr0+dROmCK28
JATC3qXKBWsgiIgaymxhHWmIQOCnQTbo9Ds018ULO0kX+XpEsRzx8r+kEPoMqwfYk03lnY4a2p/z
SHyGvpZ/V7PZvTp6ZD46wCwfmiaOQHk2YpfXZn8zLJ17TIVJnkCOviGwXCPn0I2T/jExJSSxWMk3
qXhLS9mMlwkQ6I2L+ImkUUu/U8pidN2halDFOD9GemG7m0LTk9tu8NjPsbK9gBYPDyK2CEVIVQZb
w+XIzKM73VPpAQlaAs0MswOZx66D+kxGPtHmCCbCLl5OIq/jXYFwBIN7jkIKTkvMFMFSX1kCJdlm
0YbkYlCFH5QR4nhY9OmXouuzLQlPy2c5SAOSVeq0BOAmHcO2Rn0B1mRcFpB0l2Vcx8m5LVLeb018
texef4QzaOyWKq19opdZliIsi5/rplZEjK+ePlUhneFgag7c6NNbTBDCZxkza9lgJSZFYpRwPgxz
wYHVdyer7R7oxlTKll7qNFCisdcV18wiMxMvsxbl5QHuWZs8m2wES1aXld1zE2UCHs9SxRBeShhP
Qa8zF5olWsugFtPywXCc4W02swwnv8vZxNJkz9m2zIMiGtT9KAqEf6Q2JRkOI96k4ZGXMmeaW+YP
ctWTWCXE+Uir/cam8P5R9P2zJfuL+ngle/7PLZn/llXd278+vuX/euzbPyzI/v2lv1bK9ieskrr9
kxhAhfufBZkuzE+CUlhiYzL/VC1bnzwTC4IrkY79u8T+uR8zjU84fQ0b97un2/gh/1axbMjVrPmb
pZ1imW+ByUdngeoZArPuH4tljx67C8NGO2NQGx4IhC1Qo3N4F+sxDqUTYyC6sqv8ccivx72+HvxE
lbJ7z7gM5vVakMootnrTuYfsx60Rpmm5LderBL1GHGTcLlEtD2i0icxYLx6TG2jkJlpl1Bve1+5W
W68p/ceFtV5d3nqJMV/mPmtITHvs1kuurg123zJi6DEOCiu8ByLF6UwfNlP+gXxgQ4rVl5SbU9Zd
s3HC/mH2AKim6/XajBY3LQd3ceWe7k8V3Jsz9cuAWGa9nof1ok7zkttptNFQRHxA0/VCN9erHQGs
BNpSLTg1eJy3rQ0SG48DBcHwozZwftQJ7Hzmw7IWD2ItI2qrsS6idQ95blzrtdSQa9FRUH2U4YT0
Zy1IWI8ZQbYWKU0DB7JbCxfeMPAo12KmWcuaZETOm1Ho8GIV52UtfhxLc05gguxtuJZGvenUu8mI
pvIw/aidrLWMyqinGhYwPvGWT1RpxpexsGzi1dgmlWshRiCn54tZVuFt3c7cT3kVJ623bTRku+eh
RGn4SCGZZT1IyMrV3lEf68wkq7zXFhaeik6GlYVatsKqTGoJE7c3dgBE6I0s3Vsv8oQWMPND4NfO
QzPuC0Mhb3asaY/mgWCbBCHA3VSspQ+S2A4NkcY0YeMuSg6bLkqsCwMVsU11dHQBSaKrO5B2Bacq
4rVbbU5krflaMU3Rsq/qlhXmTZXmCW4iSihi3NAdyUE5BLUNAKDLk8PRbCNLxCBEbhlKnoxaqUq0
NEPdXcEbeggxEpATgaAwupPOMgzjzguxey97c4FDfvVYFM32l1H0SjxqSJzdKKDiIBF5iyitn0g1
wJs/JfwCdmWJ6WZMSpRyuwaVRr/V2Sw/V249PTATWorNnGIqXFGhKTMSLZpYrSJI32q9Ul7AGEx7
ijMryXxjcYp5QyDjRCCFEIABvebDIsWN/UpjhNcyj3Fk0qwjmAMhGD+FVklKmgaSUN9CcRV3yzDa
AwMzZwyRzccVUjyShU5zqscHFm0arHVHRtuRpdJjG8ZgjKXWTs9ZkrPCsBpclqjrEFRFRXTXxHNz
ZzeJG3QDZEw71mHa8wuIm0UoYv4YkQaE/i2HZC7rexvsFBaKBreN0+gQ8UmzUUSleDrm3DQNjzEJ
caRQOjjxLcVekrnbZPm6hpOWWXbp8JIvWYE5V3Yo0NjiBrFQ3bUfnPK+ceto75A4FeuDdeelQ/Q5
zOvpXOe1gXuVONJ/BNaIPJJu/osrkRvC+J8InfNbqd7U76/Cn1/y61VofuIWpHqHgwETx9AZ3PyK
zxHGJ2GZBhMgLss1Gu63wRE31q/aEPA7Hv5/CFsS3o3995g5qLP/fPdB30GDIrmdpYuK5U8ggybs
XBbxk30ujJphNpeuPvq2PlIvbnul/bhDiFhELokjlCOyKme60tYSGpK6paNQe8zhrmrFSSlbthMj
1qk1w4MbUuQhKB7AkjGWX+rbLDZt19nhsyrM8bYTWcI2cTYcGmZTsWqIuGDywr4MZqPes2h86MzE
Cbc6Y/2tGdsO5guYkDvVRH5tLPOj5i4ENS5dnNSrbaYUjJcBNC97Q8dCeCknPbeQYgjUVU5LlN8h
b9y+uU+1MHtsm9B7VfkikbPRh+rUncO6XS3bGKX17L1o0jYrfsRsLwFaArI3a8cR3J1zWQSyStw7
DLEk16Bh9jWvGr/CyaMJQ1CwI7gHJB5cuVUuboDCrWSsubgRtXqfLUV+TPs8/sqGo3kxlERHrVeJ
91557ns+zbculogEIHMxH/lHeDP0trxLrEQcPM/Rgy6VGMUR7PL/SK956NOSDa6YZ3QwYzRAoqgx
h2yYJtElsH5lK6db7Fa1pbjHEqeeiEAIj0Y7j/tlceYHTxnziZO7QaqdMMvBuqIlB2yoyQfvB+sh
zYYBiDC7szuYoe5+smw2rNWko3fuys/x4jCVcnvgOAvTxAH8HSMiLvMb0xqMZ41UeJPgM0PeVWbU
+17NBKlwHOcIk2UhWduaBz/pWV/qRtkH+NhBQAJL38mRaHvSryYwmGGzfNXmoiZmKdf2cO+Wo0nq
5zs6bucYK71+XMQc3vZaU10qLeoL7ihtvpv6xR502J2D2a3++V//jSDWHOIbzTLqut8moiAZEW+V
Z5btKa1ZX5QnRK9jXvlOFzapt0Oeh+JQB+gHFpQY2CUgFFcX7/80Gf8/Jyqn2Aqq+e9D+N81GbeM
0b/9/mz9+cW/nq32J4vBOQU8VCwHRtXvz1baDI4XhuEW+FLsK7+drT9CE1ahnS0o/jkL/3PWmnQg
Ek6Tw5e50hDyb/HJTOePQ3nIPAz+6Vmwbeoriu3PPCDWEbXCOEfDzj1Arcb+cu7CVRWBNErdaJ3p
BXXhMEsdXNIaN3RFy6vGbIlzOdEPaqi1S8g9wbpOK+BfNBVk00XdgIk8xK3sTy7ERJ9QDxaaCJ0e
2WvX26qMtHOXuPoGRrb9OFB2fUkREZSbvsKDq9cNTg4FgthWhBnz/fSdASEIcf8Qyj3J62jw+JoN
0g46mxgCB9xRbHNMoJrwYWSzPik+KzxHkqBr/fD/2DuP5sitNIv+otcB9wC8bQLpmfSmWBsESVXB
e49fPweUNC2VpkujfW8UCpWKyARhPnPvuXVbmUjJ3JTdgn3SLUCtPVqHKKx/6SXvlp6bzMuHJsGp
UswXcgUZdRKQyW4Yn6cNsyBrxZbuSd/N5Gjv5ZrHVoTGXhSyeFHzkJDkmMb+gh6AVMGbBqHZVoQp
EYpGZ+4yJ2dfJll7mrnN8XM24pwp5Lq4Jw5z28f3Dg8pZrD6cqhSQ3lIEcjUrSrWyl1y08wKnm2b
LtucFemmR525sbTKpNqSJlJraCAjBS5AgqxFZu1cIh2pom7m9xCNV92hs1d5f6iI/cang9xiVgxm
LTzjvhFoexEnuiej+Vl2w+wN3folyH/yO4Defjb3Ia9WYW8zt3/PW+WbAHBPFUmZZ7TBs4cPdVsu
DhlXWYUQgzwIInoEU0Gkf7W0DypQJ9TimuemmKHiJRDPsxmXuEN6CSCyArvNFHdnWKEitI1XjAEW
9dFJquXY6nDNeZshU550BnB4k3w8CZbP+sXGuxvup94G3ct7cav05Gs1VSyDhHuci4CdijTB27bN
uDHZYCARYL9RM7zPKKnTpH6EiPvsTstVYozOJgTYuxO4I7a6tkR7p8rfFpl8TerO2ifogrwxGcmA
UzgJakN942me+PQ70l89+xm6N3vkknCb8E6VSbnDEjnTdWAjxRKLW0lHHNpmSIA6eayNRP86W4vO
Wrs9TyJ9x78zbdmpVtuEAfVBFmQZLEvhbkgYUV6M2dEHGW0dyIcA7Q2rwNMy/hvqki+i7XI/dabA
t1HaoUSY673u8hvE/4JkIWFNHpjJU2PY4aXQonxnuu+YqbTTFGJFBjkqHjP2wK3XE0rrE9Ed3+dD
Cq2ntTX6FcJtq1g1j1oBPpVs4PR+QWXEaH25tF2T7TCmjFvg/PZuSfsc8ZDmbClywk1nCO02thte
THQIW8g2kdezePejzgQM6yT2UcdB5sWhixLKCAm+HIxzK7TeF0ZUPaER4yy6gekbVuIw3lWjL0dk
mPSzgLVkoj3NgUXaq6Ciy4d62XWoOT3cpPi+l7R4SIU5E+DWaye9a0eJBISIEW8UCCdQmY0Q63NK
QZSzGNBIeeOj9leOKEz+R3FVlDGhlql9Laz0PR7syEsKNzsONc1X7w7CdxbOZ7W0EgNGlmxQUH6f
AsQJhKPLUzWgUEjs7kEjwYpwQPvkUpJsmN7c2wHG1VEj1iOi79osY2b7lkU9ZtTqo+8ymBt4o/X+
NoPttCEfRd/TeH/LrWXeZc1ybjrnKh75/1un2I82AifWFMXOCQkUyBsWqnNAUAn4EJddTvxWl5D7
Udo+tOzEDiAFGMYSbLOhl+w8sHgzkAtozA3pix54/eZC6QvK3nhTNbool4gx1EetfAiMKKRGUtue
qHWNW20/WfW3AVTPxlmoc2SDs0/LdP3EWivdES6B8nYFusxdypJX5e4hQmRaZsZX226vktBKjq2c
nt2xdVDmIenJZtM+9lpcPCo1vGSkCvpV5Xyzo3H0hiDG/RJmj4benx2ra64r1wDsCHJYQui6rOh7
AvhuM8xbgJvQJmBP+940PVnlilg2ufTl3rKY2QcIM7Y1yr6rORubvTUBXUCUyYYJ2VNroneZXfU4
WwSjAvU+LzZ0+MGY6x0NyeBPLkcsVnkksW+3LXkkic5LaKI4ZFamuJ/1MNshyEHdlcuHKoXYaCNq
Oc91ewwbBgDUrYIeujcAnPB6QVZsv2bp9GUM+v6AQ+iXsscqGoVZtCP0Z9yTpSN2YUEYmwMV76bL
hlstZFVZM9rkg4+XiuGF11E2enlwXwLL2452vJtqEj54oBHiEImXXkGyrsX0ixlXRMZmfX90hwVk
S0yEzhwE9oHnb3yKBmvch2QDMBYSEiUsqx0XtMk+Xky5C53R3BlZhXYXLuM+dJKXcYjlkd0jkNH2
3KZU65UIv5uick4gBZDrOBkThcrWd7LEP65buXZyETQiD+NNvvBU3TV2Q9KzO7PCeYfCvyq84y5g
UxK6AmviYRoBvVXr/sMtx+cuQArHrVgz3gI9wNWXuzeBbNRYbQBYputNVia5bM1DbZTxgJm7so3g
yexZW1JtzwjnmQnJtuTpnW7Q8KxTpmKdOJlW7qzTp19nUc2vk6nk1zlV8dvYqvh1ivXfEvv/U2Iz
JFgxiv+5xD4z++g/0vmPpfVvf+m30tolPsxROvDQVZqyulh+N7iof0kkMEwyHGCNGMb+XVib6l8w
/RSDOM20AfJqlMP/HmJQ7CpTSfYE/3iAr9Mv/HF+b7lwqVH1SUQvigGN8cMMw7TNqHGXIDwhdO3I
HTd1527Uw4U2suj2cY3KYNDeEzHi6eV2RjqJlPEey0J3aLjZ92at13t8jZr26+boP+INpfHnkh+/
OqW+zbBHM2hzdNqIP68WplbOvIld++gMYP9vFOvfG3exGacwh5BQ3frygfGvsLYxSs0uxEkrKiJ0
c6biwS8uZJm7lmaibrbV7OTOy8J9fz1HPFeZibT6ax5FjHK32VAtO1bAAt6STMgS4U3itoLAj064
hzEFf2hpKQhD8DKQfCYWl4yUn6J5CFnYiTwZoZtl9b0btJAc2P9h9cBSrU5u0+ur9TzZTo16ZIAC
kIKcFde8XXS7f1IlAvWxqYk3Z0iCgr4fk/o9Ryt7bwVmCdXfgu3vxRGuQIyHuBB3Ay+47NSZJS8v
oqOydYptAtGvW58lCKL7JnieglDsm3hpTnWY6Pu+N9uPmJzcG5XLybeT9gw5/lSREEP8ezxBe5/m
vdP2HXEU0XCaBGVD7Cw8JjP8y9e1Zc5XRRhRNzMWxhatl/fCwglhJu2qIi1LfxXGIqwPcKlQK4/E
BeMSWmhcJs+J5nY7xsN0FTrLg9aHGU0CWtoJxgZ5CKOthzskwdZ7Ax1yo6qIJG5JbBHDLy227zU3
re4H0lx4bbiklA8L+xa0Enp6YZnesqtZ1YSTLuKbZam3bFOMXb1qDudVfVhEJjrEVZEIcb7YVZ8y
Rb2xew+zkr1dVhXjZAbVFqi/2JirxnFa1Y6oX0a2USggOes1doy02eHi0E6hbqoTWzX3xHYD+WSw
KimrVVNZrurK+lNomfYCkc+qvjRXHaa5KjJ5F9o7a1Vp5ki8V/7kWkkMzVrWIOfkvFs7FPxUWtWq
90xX5adpIGRnlo3Ua9WF4r4ar2HLD2c5tv02W/WjVh1BIxNLsTHIcOYLoTONVsVp/6k9bVYZavYp
SR0/5anLqlSV/BBPTBnjKlchP1Wj/maECbjKT4FrHQYXyHeW704AaqxPJWzHmuiVYRf62AAj79EY
bOiQ5WjOkbd0TjHvGXLh8ndw9kCHqnPHYANVg//EKjMz8ccttcFkKh7l1GLVtkTWHRUO/rOqZCmZ
9GsUrcRAtJtcz6IrGJ3FeYpIXDOBttGS0Lcm7UA22mzIZFO4gfWRjxauuJjy6HEZq+JKIYjm9C11
epFQLXZmSfNtuPF6d0Uu4/2Qkd6wR+lhEm/VqfHOgawi95AL7WPaNU8qGpd3Z1imbTC21hHvHIFy
NqFLfqUTl8WTcHwdIiRim8q1iZjLwwVXRho3qfIYfI0z0SWN87UIHIJ3Zd0QH1eSHDNgHKhAVeto
DDbkpzkk0AxdlF+Bq4QwSk8+HMuQRY+PPAKFXUJlekO5aDebIQ6NmzazkNI3A604CraBqW/RZjcW
NwbABzdKUNANpUANoleDz5vfvrZ5HJzziAwLQGxZ/syssb6Pe7MrtxN10iVY+QCi7kAFOCs1IF75
AQ5TyszX+9jytZI/t7lGcTmt1AF8As1lNKLoNjbG9AkoVYENBk5BONNK4bRAK/KJMZBtmn4kYQfc
IP4EHSAJs2+hlYJ4rUy0QjjZoSIY5gpIcD5hCWFFabWzVoZCs5j1ac718ZXYLMgZK2tBX6kLCHZ8
CHcCf+PKZNA+8QzdSmqIIMTvnHFoHujCADkEuh3dsa42XsohZ1YxTzmTH+wct5ZlVZS1lPmZZ8DC
/IqFguw+Sy94OjQrQSJYWRJRrWp9I/VpuHRQPACb6KOMNjMCeLZx6D9uxLSSKeTQcjhgY+CAjFnd
KxGNu9ohn8kWikOwtVyusFaaO4x/ybFJmT2wP663PBumY7JSMsCm6fyDi47nPDd5ij98M2ss0jb9
Ak2biQiojURC3dA/ARzObKwwjhYuBwZ4VBwDaptz59r256/tINzonDOwR2xGwL0x6M62jewP7Jgj
pSvVaVpP5jOEheqYMI+/VWakc9T8w6hXZIiSqXkzieoqCXj0LzK7Cmc3gCJSHpVDprYtBb4aPRe+
q5F6WVVWcg3mydlbzOb5C8tk3BTc6NZmXGEmsgdrYhi94efRDNGA5fAmdjXxNVlhKA1Wz7Ml2cx7
LZjxVwQOw8ewAlRSppN+g6p9v9YlMCQBrXCVIt63PvkrNNmwWOYVy9KWA8lgvE6bs+muaBdp0lB6
ers41toAzpYP8kGtPlRIc/4EBuLZTrqu2NYrJMbqVl7M/MmOCa2VI5Mwt8E+9cmXcSNnZF3lrvCH
TwJNv8JoiEZNnxEs8+sic8tKhhuhWen9rNkP6RSgfP/k2phWAwKjaCPz0n6Sb9Y1102QFgAcuqj8
Oq+InG6F5UCP4fcVfDJ0hJkUX01Z5/xMEDvGCttB3gnJwYlA8Lh1q1+1PM64i1ZET/hJ66HuYliV
ucT8bJDTp2/Iql9bZg1I+3UTh1WiqlMCbwTlAO0SAk/IN0w4YKcVW1HW+T15nt11mSTznWXrMbiO
QTN9u9VRcMLHEhAQ23uGGrysSV+5EA0J3b/kFruK0XFLH/s/pn8cUeDxZG7B5iDQzw+QL35Axahx
XNUVaqRFqBPGfwL+0F4TfJqD5EN7hhJh04zNcnQT2ykBCPT2VYdXyMI7m9F9TmJx0GEkyXBV65AN
GTWaIcPPwrKlR3nSvBiJM4u7gb7I2ve89AmwKHH2aFwDwVaVTFEJkeBNYBFoWR8I07Qmhh9BRDeK
kyFDiGC6D9OkW2zBHfJMceraAL0Bc20itaaelXaWXIhjTyePR3sOSMWdnhtD1feAXpyvdYB9rrQh
r2zSOBUflh6Ik1s6dbEHuIosW6xMY3bLC68MKLz9PmbQe2vEYGToMolLDHuH5NNCs2IPspd2rNwk
0xC/DIJOv7cZ7rJsN7uz7c4G8uP/tnX/r7ZOsZT4WVt31cftX2hfv/6l39s691+skInIwJBgfXZ2
/9vYqXVhggMSYpfNpgIN/v9uTEzzXzQyhqZsF5ODMhR6qd8aO4MfqOg2MT4Yir5P/aONiflDY6fr
3N8GK2Tp0Cg6aN7/3D3FczP2ZYxCQnLdusx/hX6vRfVycQE378o6cYm4qxztvRVO8IjPtDnOOOpO
oomDU8vrnx2Eo1+Vml3sU2sZ1ldKxqiFcv3RrbDpOVElwbJonfJ0QCM3mEX7b0kDM2xiMvRsGYhg
qxyfM5d6gFAaJ7NfGM7gNzVKJD3UmnHf5WI58BiyH/qin/4m0OKH9TxnwLLoHCWngXP6l7CXhFqN
PrWqjlSa0y1uArWnZEFl03Xr9+Jz/+EKuf1rQskPqIjP4yEIMC1gFa7DWPLPZ9wQmAhCAALHUTQm
oMjsfdVHe3HAOfj5kX4gua1HgpupO0gZJJMFc/3mf4BSLAhMF17uGUYUWj8kMKTzzVLsCauOHwYj
s/ZzlAT3Pz/o//H1HFD+jAu4mFxNW//8DwdNNAOEEsXnkRH8TN7tSqxpMdBAMCAhZd7886NhkUbP
oUMAcX4MIwmVi+wpTxgNaqNML0Xz6afFWHLTZ+rx58fS1yHHH0SM6/kkiZCDOCaZRLiS/vzVoOFm
EbHk8bGOpgwxfkQr79d1XvoubNxNRCb5TU83fzWCbDyQYdpVGObt9h9/Z6lpLjnZGgMhXNk//Foz
vXXmvKdgrPt1Jst7vvXtMAgelV1BhPr5l/7rNSRRbfKmxrKOm+rHwU9Dn2ySt5QcK31Z7kpcz34n
uIMr8GgR2ZkxwnqnUKn7N8f962XEntjWEWfZNhMx7YfnEuTZEZNzlRyLsR6oyfltjkw+x00Rk0r7
8+/4w7Es1mv4LtYxGr9e5LI/HAvcPxbzSMXHmHYeWhPOy02lNfM5nEfz6efHWn/WH66hz2NJMtwZ
aTuaxR79z9cQjmNaFEq34zIvI3Z9ioUTyIpB939+nB+nYut3gmiECY6HDJer8efj9HbWNmBKY+J9
5ZBQzNBOIIgr0MkPpnyIYqjJmwktIo5l5kfBlkYruvz8M/xw7azfFXcPDzod9M66+v/zZ6A3S+Na
dnyGoUVRpA81VtdFhJcAKs6pDF26Wduc/+Z5/kO+jVwPS9YZXxyOLe/QFZX5xyfQENoUd4FD+CIL
t5eGFM+TbVrzdYWQZ9+YVQGrHWwA0S0za0MvGGEtH0e7mH7B/FY3HxXCz1MaFBDSVtEVYS/8Y0nE
3c/Pzv/1ORFGUxo4VAfoJX44PSmrmnEBmHFAHmG/z3NvNd5QZ3RZQWaPNooiOjCUm1BnKMLH9KKx
vIG9XATBsU9L66w6FRyBQprXStitsyP5vUz8MlIgeH7+Wf961boaZxNRnKQi+YuETVMFc4BsjIm9
1mZMvKE7pbQubbf9+XH+eie60JjWhxswQW6QH56wsWDLHYg2xjZaguAGWY8vEbjPGZGTfPj5sX58
nHOduBqYA4O3o2RU/mMO0uy2soV/z+O8bFI/dAO8/xmCJVCEKW6eKvSqaZzPOnliryIvWM+Xsvub
E6trn9lcf34iIL/XHMJoKAr4OD9856ypBEEzRnBw+rGZj05m8DDtFCiHY9hXyx06Oe1dRgFRp3FP
RPBcRUnIv6ds+4ASy3MbEjSj+n6+ZYVv9Ju2TqoG8HXXA6JP8+WSRS320Lg27pfMDL4PMPue3Tlb
LrhDJyyYdWOvXp/0RO6OPA+wxKsN/hzjXqJ9eLCjSjt0cAavIoz0va9VsSC5flzucISbAHeYN93k
jQbgK5i190VQxqFqpEdWUxF8J2lFVqcir3E8FfhHDzBDLTg0NDkEdjvNWiOUKbtvBMpERahA/yj6
3HwaTbOqNxNLMhLRp8D6ng2dNfp5B4SQlNUkuoQmd7YFdd/XmyF+7yMe3mUbyu8Mll0DYiRlI92Y
5qI2hp7dk0NtW/vR0iiGCgcIiOsQ2IocwXlF1dO49zgJuN64+8N0l5aKw8N3FHeugduekUrvvC4A
Df0JMsfFWf9uS58LJVYS0c2OsmV9jH7uUZXmfOE9kz3X9TzefJ7ewB67rVFE2l1l1lFKjDUu9GOg
h7Z5MrQ8uqQhmpYtYdYJg+bPp1WvzyzIF55Q8JXE1wKPPznS2qRrXpahrAFSxLmbybppvUbTokcS
wa2XHqyIQKuhFbdmajirC4yfM0arrKiDAQlVMX5vNPhTsFbAgRFmSvrIBqmsfAA+aj65xdCQ12Zw
bnPTiN8RYhs7HVfgG1MmGOncNFlDAla+3MmROZfXpQ0k9aGebgixGSLfsfT4a2Z3PJoA/D3rKxNr
a67XYT6WAUwGXILeHIGq95eJDCgf3/6yK4aMa8nJu+USjnMWbAJaL5To7bDc5VKwN1oQcPl91GJi
S/gCDIGTcYFWwQW2BU5ZvRGNpLFqcbl6ZWpNt6jLp/LQR3QMsA3Fo435YeXUgooJRZac4BFtFUp/
oJ7WdEMsIYvxhGF/OLJ4ZhMtvVmUzV2I/PWouU1xZndieVh0Y982Wu2im8Vy6mvgG+jhg8ewc7al
taJm7SK9zBzNCwLp3OSLs09jgBbQ4qc1Mcl8Rbc/rlox7Mczrl7AcL4mpoWZo2F4hIw0OzXBbLSa
ghBozqrxrOIBJgL5MImudlGEfRYDdHliXceyRfSQO/NRbeqcrwVIqPEI6c78eej6jdGiGeik9dqw
crqAs71pJsKr2d1P/jC7FgMSw9zJOn6yAzvfzm1lgDrKPCAl0qs6BPepyjUPFPvqKQayriqk9bGK
7ttofleV8Vb1ZIAkIjf92cb7YjByOgrN/cJiOyjQ0FYZ+Vwub7W+Mr7CWTktEMM2gxFfR3YMwNKy
H4chOJeFE37p0B1vI2ueTlGW8wC21hopN+ZrOzbNC1zS+k6PkYWJQab+sthXqVPPboUuLnFA4a4P
kbD9hpO4Osx6mZC7EQxwRohkSE56aZX6JhChc9XLjA9UZqDgGPcayxMAIXM3jVkAZ2Qw1BlPcH1D
oWRF/mivezNHy56aag6fmFiOD3MpqR/KtnLDDfqY+ZI6i7kNciTUuI/cX5I8bo5TZhNuT2AGB6WK
vjShdu/Kcbx3xnnemkvfb9f3D+7XshoiL67q/LbtmAk63GnZkY0lpYCRloHXzNQiqcuuKi3s1rM1
J+ZRVCCGsQLeCE6onEOV0Pr0XH9+Tpm3U4vGqGscmOg2lZHftFr3jIKh9nX2bNdWvcCrCcFZo/uy
UyvZsdLEd1uhHSqSVN5q/dTCs+rDly4JxzOaNr+Lg/GUjD3uGYNQwK9mMpGbLgtjJW7xnDySkxqd
MH3C9DVGtz0sQ86FmVA70CJk4i4DS7PN54YYcPynBMkNr71VuN87a8KVBLzKeDRy6bxM46KWvSZj
GE79iIe97KnHiqk+VMuiridR22vqLFq9sqw80dXOgQ5aHdSkGx3Qk775Vhmuu61WKl7dmRcnt7SL
QoSDIwwSDmPkghKmcPa9k6m7LKgDpqtmYNL8J5HFmKLRH0WMBknvMnXilwqfWII/4CWMcBTYlfUx
YUC5c2BYHyckoKTUERXuku0SYK+GUByEcj86RCvb+C5RoMTWE7mC5S0cNBPgr54cUU4ZF85g7Jv5
4NVDoO8HKbmwVXEBg6l5Qa6M27DO5IHhvnmlAOZtmmpBvSRr3c/dkSQBbal22dK6b33HV+JBU3tD
y47PI/anITslkO4+GgoDeve4ijTbIHwutMm87jW3vNGWgLJfmSWkmJZYlu2citJasUbZnoQb51Wi
fHzkq4XI+qRbEsiOBmcWav7W0Y4DzRr7uw4UGprHSrFRZ53NO92CTbgOJuU1HTt6fMToNAB6ecr0
uePu6qrLmOTZbWXL7oZEr+lg1m2EMFC5h3xamuPoFmKDzsA9l/UUXJIeUbwVDvl7WrA82aaVql8s
sBI7207S72T8xVjgHDaygH2ZJSVZ8+y01decH71t6pLtgZKLwQ4hWIY3DHMJXGrRimNY9dSyrq51
Xh0VRKLj1zvrAWwlDfghv/EYsozxMQpVoaCvAuxJymy3RRjOF7Z35bujF8NpmRKWHYp3IPPXZT9L
vHrs3bpbXRva9wTt7CmpM94aPASaT/mk5dSpfOq0vnDaD0AncM40q5ii75GAad3FBPZxY3eEoJid
+F7bUXGZZGVcx6Psn0QYDO9WE7uvYa+aYrPC0zN/0haXubecc8S5SCzz4iBsaz6xblXhNreHl7nD
ZK2lee0L+JjQ6+t1cTmmukcVhd4B6JHfESSFALYOYGVkk8mn6qaDVSTaxRrjDJrByDuDTdace8iu
bJvqsox6Uk3r6aAHK6+ChJUeWiiaV15bS/jgmgl0Nmhn4DfUxGtEZzrEdclQ3gvbRTzi+tJ2Cg/s
tuKlsDe1qjtVS9x/VPRG63Ik8wuRcxYaN/4agCzK1omSdomcCuGvw/L7YGtm8DxLw3wTRiW+Gyg/
rgIXALMslsTTS37sZE0K4mk8bIxeNl+DyoopJzUMiG38RGEcICpGIIo3+942n0NWtpt54fEaZAEX
Vf6sEa+x0Vxx7wxTCqqxwIjouDtks6REFpi+cZDmm4niBH1vhMG0aFDP0mPjxbZKT03xe5oZUeEJ
+mQ47l3JqzI8YAYxcDeO3zrA3Ht6ecur2RnsUvg2XprbJ6PNpacj/SKFst+5oQo9/PboNQMuZ7KF
9fMs8z0iUVAo/OCo7N09+r50kwMA3JMtMD3UthF5Ru+Gl6QYvmOdA/K15AWguQHRIYPdbcs06xQ3
c3ZQGuMBYxrAglRNv68Q9b2nHWQEenzeOhRCJ0jxFokMcb3Lxw7wRjclV6k+7VM7pJqn4PJoqm2M
MtPNiCppE1mTfZBNHXlaPri0JpWf9S5oA0rB20lvkbwSebNzu/Zb1xBvVYly2es2guq8Vl+bGRF+
M1f2GSiUsVnYe8A/u4OG8xYjcC6DaKZOUdcwME+5qF/HfLnp0wBKrf1UNQFwvJKBEU7+M9Ld70kd
PutK3TtGAaE2rTykcG9Ki/HpgJfcOJ16Jxe29ZZm9dEIXT6VGZpCrTTeJ0Sip0yEPOQj45jZTedj
c94lfYUAwRmBOtgfSBqJPwMmRQ6ToCMIx75/WczlYxriI9JLNCcIkmFBqjl80bDBLNjv3RTjL6uv
Ge1rXMbmXl+2Qx1/mYapPfRddCXrJ80denRB4OGiNn7APBkdnFGlXlMP/RdhNKArR3RWAz3MVd83
4oCoYL3NZ+0kzdj5YkOAZZ9U267fRmNzjGub8eiYrO0EgdTTvoRisdWQKFjwEMjB6QYpml2UT/c4
xNUvYFVmcRJVxkCHBKPW1fbGYIzmmeV32yLGRG9wmxnN+vOMOk3eoP/YI4MLpGLHEB6FYvuesv1l
qmklqw4403d6i0Vgk1IPHRy07OKaPHEn9ltR4soQiqGp3Y60nKmKvaY3AjiuafC9DYgKw0uBi20D
P5VGxHBppHzDLWmLQi773i95vDBnWncac9kHrz3qy20g0FQXpQFlNl6m65p33LNbB/NFWJIuOXbE
tptrW7tOhIyHbadm2o7e4bE0tsiGC33tTvR4Gr4lizHeJPasX2l6uuz0sElPUToGr2EuGHKHlqPf
663strZs6ERYwGrvBCna8tKtdM+NqTqQmZGs2pe6GCgdyE/X9pVuNkdqe360sAtBGgMNOttZFHaO
ThigRjTKVzLfDD9uKP82VlTdyoaIFNA1JICx7Vx45R+NtOVF2prByYwkQwH8dxe3d5gRrJuaz+MN
lSW2M8KRI1l07GzSDAoSGaBfPv8X5eaw/G3afkTtau9IeGmGmVZvbd7Rg02NwZTANcebcaHsETSb
7HqWwn5QKScTSx5i4aird5+D4iqbWKNMpYuHgrlxRkKbtonjSO2F4iOSZZueACIXexuV60tJnu/R
iHE4o3SaFkR5BJjLONO/5L3Gb71INT7zODXHRhbTbTpR7y4i0g5o9ZfLVM1z502kKh1h7gWPlaTt
q4eoInN2Tuo9pdqaqtZnTuMPaYB1JF6YijC85GHQkwoaaLgtMZfL+pgGBJdz/WuLIFYzrN4Y/hHn
nCZMFN3lrBrAsCRUqI6RDO7OCO/MUu66dBytq6zutGtMOPKMfpkN2SIZXgVLevq87kQM6xJMsaD8
JysBHP5yFxGeSJs0kXDKqwHAlmB3zFCENusu69dzkvVs2TA03/G7mq4h4HHaGFJ6ll4tF4NkvH25
juLavlguzhzAU8pG1y/LeNmhml4unbWmr6ph/YFZYj+EhFJuVTS4RCIi7+kcOLUQWbUvucZfQYDQ
HJ1i/dOy42zp9rQyXk1nvgz8oC36Lowi9Si0L5EuoTUTiacwWnHdR4LyWneYs5IkQMOvw/H6vugW
Q6WEq8lc+KHJJMo3RokFXojCGJ46A6ej0sfgNERB+YYFfrqdkbpVG+AA/DLNnt3k2AWnoNLLt9Rp
0YTVkzCJIBoyDdFAFuj3NAd8wwKFaA/yCoaB5yJd2JOGaVzRtzQvnVpPb65l6akvOU0Echv3Y9oR
IrPesEabRr/kS1691W7Moae+HU5ZNwfHjpEr3ANXtG/LDNVHYyIHfAAVYhOnZx6+773EqRLpMa1H
V30UmkuMLcu8fTs05D93/HY6ROAv9cQdGPSzYmJRqH3XDN02JBrsYjICv1T5ELw2I1JWb7EX/ZyF
hn6DzDs4yWyNQezofKRf8Djca6Zk+MFa1IXuzlUwYiq+kpVkpIAfevBSF23fZlQ9Vwkxa++EOleg
h1yBlS2quKfLRuKIoztFAMjzUVmcKYIpxONCQ/DdCSq+sOrWa7DRZq48WQF+DI014ZEwiIMg7dEH
uU/b59rR8M216ZNJr9SnLxAOpq/T4LKFainIG0apVYitCxL+xqgS8mbaobiOxq5/jLXR/aUarOB7
XE6IhyXJzJtw5M1kgaHYzdKZww1ZPM1xUHXwmthS4mloAGD5TsmA2yeQrpx/HT//F0PzN557FNSr
+OA/y9cvpD2VfRP/Ub7+21/6XeeAx1P9DpgxmOv/pl5XknQylhxsofiPv1MaCWZgm8pKCFu8gemT
g/9bt66tK4B196cR6sH25h9QGjHYs+z5w3SdjR5WUEuTbC9Nx5Q/bhQaWC91X4fRaYGRAXA2YzvU
od8JjHlT2dbwqoW5A2JNlvfMU9d8E0S+tZtrJNurPtnqTqw9JF26zNvGmNIb5paYLWxR8ARwmv2k
YvPUFT0VOnqJ2pfu5JqbMiDHfROko7ObiT06D9lYEj5DpPemNLKrKmrS25U2ts81Fe0DgH57C65e
RwUDhb9l6r5f4qg5pvAnL31LR7mwyBee2c9ds8lH1zjPmWG/xL0B/8/JjcQjLDJkI90P+0QYFINF
iYPmU4nPdnPCi/QO1718c9LMvSwpw45NM7ndFqk+3tAB/jvsPftmDCYsJbqt0BbxNNaOkO2tA+wy
8TGWTf3dWaVIKNDcIzSY5ls4AdGCxVfpt3EEkLwzyTmyWos5EQMzHtGEgeYePeA3gkqhq0gSjgBm
mFR4pBNfM6QOz221iI/iUxqlV6VxLfBcHue4/jJgKbtPRsPep5E7PEVV1z0o1U35Bhpv824FjAsb
kaKr7aXF/MgOGfcthSJEyf0f9s5sOW7lyqJfhA6MCeC15iqORVKkpBcEKVGYp0Ri/PpeoN0OsVhB
xvVzP/hG2HHNLEw5nLP32sU+01P8Mya72n0EEc5FZWjI53oc+nZp2v2TYK3gThfZC8cDtfOnWG3w
mMW/Jr3NLmNd3oD8dQ6pVNVBBtN0UQWkXRSO22zcwWtwmYl4JKppbE3JQw3T737sAw/iLrX8tVxr
MHha2cUIrnEpy1xwoYOPFMIIWnIgHW2XOHq0HYgjeCgLO3pKVUzFuC8qC9rXUJac2p3EWGFh0Cnx
sgdrFtAD0n0tobC1tj9hciz1WQ1qkDAbzZ2yLBw5vvQNyy/cBWyLnLl7AhZMKHLVYBWskFmDUjGJ
CsyM8PLsenQvQ1lS2poI4WQ1y68qpSWXpmYZcIpRT2v4m0Z3xJpWhY+BO3HM9NvQfqmHHn9yWjli
62bwH8pKz3dTRbti1bk2jRiwQtdT7vjHMED/japwXUVUuvBDrIR0rjn4d78K10r3uiRFtE800OFd
047gm6PhYpqUoEmEhxoDRBJ813IWqENQm3WyxhNg/K57GjKLSO9BaaKZDtbdmBo/lJ8FxTIs6vZo
kCjPAZLQTh+08XPK0tEhF1bjXUOYkbezrRSUtvT8chfDKwUFZQ32DJGLZkG0YT0iyY8uaj2yX1pR
w6XAQsIGwJVTtoM76v1MXN29wm8x6vvBT/0HWJ8lFcvEhZNkQwfNVlXYlBsvKvJnJ4z8bzK2XzS9
r1aiIuLQaMX46lQSXnFjGGWxJgy2IP+tbYxlJhPl8rAK+QP9IVWeEQPx3gvIt8018gCp5zv+JYhS
taqUPGJH9fENkxazlrpDJK8n7bWXVdMSfoNYTB14rcGu4pUdIeWfelUf0tJwDxx2Z9AV4Fjug41A
sW2Z1iQRhktqXvq2wz5wZ3aasy1jHUeL5pMHu7Zdqf8w08iH4MWM2pk6HRm/yONki+Alm6No6+vU
JmUepaal7qjc2NxYN0+A/CQwR2uDyiEzWkBQQTgUhL1qffWzc0cc5bZG4bjW/ZDKsj42N3YjtV+l
47KjaYykux2ByB8CCiE+EFHTlwufLc8GUXP9UwBUea1hO/+AQW5cWbDR8zVh8R7lDIdsr6UPpPYm
Gv0gXXlmla9wY8IEMrWenote3YcphlMv9fsLxObxMs9IGRAw7+wZftfNGDx/BuJ1MxoPn3C4Lg27
3g5w88LCabc4swOcszNVr3kj7GkzbM9XYPfqGcA3vbH4OgMsX2kB6NPLGcWR6WD7iPieYbJ2RucI
05Hsq/gJmQSkv9EldV3/7oE/w+sBgMBQ6judXviAwRBoCxPvzY2R9MGGVpu8A5Ot3wnDDW+ZFkFf
eem078L+ESRZcVf7nnfXGk1ABFpM+HAvRfEd9pJHk8Qt+kM0humjN0cIL5qez8qLq2LuA+S3qL3w
rIfUolSc2tC2MFiXuILXiSNDtTBY8pZDPsbXWPnbTe25dUJqTo4K1tf5uSLVOO4j+F00GfAoxMYm
+YeyEah1+fnTAMuE3V1APWRSwb3tSbFPwBA+hK3mkU4G2/fVmnkjxRt6RM0UknHmkWCNgkwyM0pC
LvxXNXNL+lE62zfC5DBTTWhtADiZavSDoUGcUUKUC04gRasV9j3IuBmP0s6kFFNNsE6wUS3h5N7W
GXGZzkxVCd4AK0hZgjvajftSJOaVHMqQSMKZxzLOZJYQr+Z2vp8Pcua2+AkZGUwXLmwHqd2kb4AX
0+ydY+ZP0e8A6s4uHrReW8h6oC7i6Go8jDMrxkxRO/qj7+87A5KMDMr8tpvpMnxPgGaKmTljveFn
mjcUzfRGpXkD1LQzq6Z/w9ZQsSC0ZWbZRDPVhvKzTVmMtjwp1cO+YWGMF5XZXxMv80ufyTjGGyTH
aeDlxDM5R++DdN/MNJ3iDawTv0F2ojfgDvmiztIiWAtrWZLeBjOZB6MAfTxliB8YVb0bc4Tgo6J5
0uzfwD5T3zvTWkrTLO8L0D+xWRBH30VeVF3Ub3Ag8sGpU3Y0MX/EMz3IgfZZ34o3qJDl+rW2mISg
IZknRq1fmoKc8y1Z2DORCL8FeCIWfu58OVOLJDqAgZBrsutmplHlC5ekyEIES1pZx8kwy+QCt39D
vI3Sou9OZTnxsyn4xJejmerOWvaUAAVcNdBp4sowhqFT2zIEOtgeeGVNKj5uVwiOhHUw/WDvC74s
1YpfSTfQqVWt+4COrDqA+HioC3dc51ZNwnkNKcRtuxygyHAnsglodvvHjqPnRIkfaD/aF6ukFrvA
WE9mldP+cH0t2aF5zG5rI1v3dq5d8nBMsAxVui9SVf+xpjkai9oosQp9bXnxIm7jbCfpKh8tpwfa
0LZ2hIxB0j568ESLpH4yKTnQYONMWfZOrv1LS/f/R6gvjlAI3WwEXJ8coZ7j4vXv89O//x//Pj8J
oGOWcGzYNUisOMIjwfr3Eco1/gd3K4o2xzBcSv9/naPc/7GB7VDj/D98zn/OUYDwEZYDQUOJ63Og
QkH+T85R709RaBVdeo78HeR8+H/FiaRu9C349OMswg7wwqydkSixm7/uxteyaIZAJ88xjQo8Pxkx
+nvVHiq8ub7uTzuYOIt0ghYyEqQjuKX/uef/xSjcy7+1gTA2h8GJGMUtfjbaz3J4Vc4Xquv5T/x1
4vxwIScKTzcubbqfDNFOR1c/jvGqnl4+vwoASfNfeTeKhyvQ5nDLUdk2jFPd/rySJmFXy52jFfJX
iYKWTAu9N9e0BqadExCVzVpAASprqXI2ershe49EJppG23Ho+m1cSfloRpwTllRCkxUsjqPp5J2z
opzfX/qcb2iwSH1lqaHbcMYI7nERUcB28zaBx4oawU3c5KIRHQqlkn6rV60Sz2uAexrdrk3kEnNn
pFPMx2eUam50lVXVnMRDuJOIZUlPpqWiqmfuhY5fG4kdWHUYSGN0pdeaoASWjctJR1sSaU53ocIc
JlA6KGL52rS9bP18+sbRLVtFVWRCT65/CTN3kWvm1hreArFm7pRvbZNQq9RU34ZitI+QKYytRtsf
oIxMqBTD3s5aw940KTsNd6iMK48m6TqxbEgYtMLuLFfxR6ipXbpTMoIG8igcdOT7XAVQS3cl/dVl
WLbRMUi6/pevSADuJqulXRYMZD90eKu1eHrtWX6+c0SWySpHb/UNfSeso34yXqUctGyJElH90Wp7
iJZDkqlH34y9aDMIZR+7TucPzTcYIfxVSadTLZC2gcMcSXnMq0ARvkerGDclaenwOInr4veldL2V
i4cr0a4hlLyqBl9XP6r2dzIN3+zJfPXhDv0YTFjldqvF31UKvl8f0c4sZFQb26K3X+emgr+I+npi
F4FXOkEfST5ZMKnHVufv5QO/Ixnc9JD7TvMYaxwdsqF2L3KvjShq9gHhPxJ7OZ4u+OZmsg8LAud8
WckNvlR9iyF4oq/O4Z3t+RisPY5T9DIyLzw46J6INRIMYE5iWdeJ2oLISDk4J909jNz2XsHqpl3n
z0F9RPYeOQBjJs6C9IAymLRcDZBXh/j2xvO5nZCVjGCVI4dZmcyd16r3k2SfmCLfVBnQOwC9sQG0
VFJQxlAcom+caz9FmxJR08fOjZmBionCUN8a0HpfAkImSKIg7Ofa7H1kOmmEKnB2i7aLBK3EzRhJ
czWGo1gS3WEfON/Ul7VGuZkUs24v/ErcBppFbFUVWbcuoXWXve08BnlNiRn3KRY+p9MRsNHD5div
sHy2A7B1EGHBi0LEiRO+L9XC0lptW6Ko+2MnqfcHhYBaNoQSX0jiU14i0MzrsK1tgtA9T19rjfKR
1Pjz/QiA26+MafidIXcjv6obsnUUIvc0GkLAcs83L7MwtB9ov0zrYPQ421iaY2w9t5BbB2v1d88M
OszMTnTU81rfdVDXQQC1A50RN+7QuiAU+WWkJEvUeZtft9bQP0vLKq6KNvRvsDtbD/RRkOVhCdfW
Q204F70ZjrdWR28N2693m8SyeKaK1h/lCE1oSCJ1PTS1uDQGOhJN7TsXaUUjy6idbslRTdwTKkqu
0jROO5oUXrd0dJMBamOevDIzUEc56S7IFj1IOWQL4ayQUJdQE3qd/ZggeDCCT3xfw6sEfSuandEx
CaVa3mx5NdB/Ct/ZVPCAtuygSFZvqpjztRNhJ9Xt+iLrBa7fqKyjh4mieQiMC68oH00kVolPNQhV
5nTg14YQgMrpQIxnfYH8alxmThDXy0QUOiHPeQL/mh3DBtelQFQZ+nun8Wkz0Y4B6T7TG6I0huAj
LN4JhBZ0CjlurfVRyv2/GnNRzR4YE6O2hlEdgBHQMx/8kOI+DOVEMDeNptsik/UL5HqKj2WXHjN4
+9so0celYhb4Gcf+tC7JHdyRxdy9wuecNibC/Yu3tlMPWMpbeOjUnxsqCi+Y/NFsZrQ//jQ+IuOx
ITHbN3R6hnOXyiyEQ8wK7SWE9zn9fMedG4mYwjikq3XnpVT0eYcn7q7yVrYRzuK2eUjkkzSnaWR3
y3Y0aX9Y2axNSFXz5A6qWdE+4F+1pQVeGDf+1VtH1GxC8w5hDd0DOyofuzjPt8pviy1NzQAMMTi9
RJvjGqg3LPVh7peU7TNMFbX3SOkD29MmzsoLUo5Q/bzDHmV37aPboeEXEbcgDT++EiSu0edSFCQQ
HA67EnkUW3T6uXvsy8QF0L3PD0lj0E5xS6HaWWY07VRR8YP1QUw7P6bbakA8+P4mdo0hqxF9OTvi
nMortm4vKO1NVcuwHIqDw0CsHMdneoL4R7WHKha4YjSSLcm6h9ZaunSS28yKfr811dK54ZdL4VwE
BK7Q52lwgtUhlug60Lwtu1G5h22dPvbUL7dFUdPKrYW2dmzJGVLRnA3fWvDzYkeMHDCPhHZ0T9Dn
2jLoPpU+iraItvytJUf72cjrbF1UvOB4klOK7sjW8cGQc2HrxWvCGr5HOts8gJuaHnmRwlsRaeGN
Slr/viDuayls/HexrIqtJy3xXbEhVYs2NoPLrC/C8V/NMzPQhltFUf44aXr3CkBc+5a7VUATnLTB
laeJfz+nVA3Bn5EE0vVgW/1GtyvjmpayRvBqyiRjzeKszASL6gzxj6JtPHh33bCB2+Y8UWy3nzqp
2U+JU43XrFRiE9WRthrjGBZ4ZSPDCAKCjaGV3ZWgW9dEYObAw63h+u2uKwdxc9l4HIhTfaMXRcnC
1yQXjkSGWpdUGooW2gE4SH0zEOp+4SJDWxd+ovb5qKx1VecGHXedSGNoEeOhpRV5E3hGuEc1jXLt
7V2egPEdfc322Fd49sVEovm12xTBGiVYSPw5aIQFxZX0Rq+TfE+2qfjuBxAuVIA7aUGNx4S8b/P4
JzyfKSypK6NGQxD2vpUDvaUt6kzG3NlFNZ6OwzWTwrg3q6C4oRJKgmTpkJ6OaHh81LFHOADFSBma
qFChW0j9y4wkoEWbuskNufbYxC30A3abI8PoJ6Aybo80Q1bDTe02LN1uBEzIrUu6u8OUu+DIDRnE
C8+g2Mja1O19idITtn+DhlDBNFtSuSofWsw8m5YJhz0QmroLmEnqpkZ5gXJEdBhL6YGPvcGJHBn+
BsekRhEyLbSHRtdpUnp5x47ZJkgr6xBS6GHDp6kcMGPTm73N62pEU1VHI9coskcdtco6r2juW35s
vLzpye0cjbDd9/rL6Hv0oIe4tKDUz7YLhLdrYOsmQkEsEzJ13YPo7XHtqVGSS2TSbbbGDq9B7gvs
5KrDDLEoGms66gJF2UKzMtrvAf/lwdZqym1Q4rtLKhcE6PCv3iYWCIBFOdXBjgqpvY11a9rj5Rfb
vo638xXduNFgLukfR9fGFJv0DeL8nlaCJG4S1edURdpWOSWdJeqk5s+xGEmiNYv63uos/EZprF0g
OrxtwSPRDEDKRbH+1avhMBs2FcQWNSGph8Ell5GSaF4yczphIzeeJ/t1SSd7GwRI7yj5qAv8ExKH
TQ1YkR1ihNbPIZMsGm9N2rnLtBH5L7fQfiGbuBnon2zMoc/nfVu9B7VggueLH/oympbS08Ids9WW
G9FRvrWLVUhHCimh9x3soVxCcS4RODZ1sPL6OX/NQrOlewqZslNBBHUpnC/AepCl25pQNwnMQUMS
XFUFbMC0C4u1iDPMcaXVtXCck+hn2HbOLgV5PS3GdujWgzeV9xXW4onGi17jRzCjiygR1W1RpNV3
eKnFglU9B7RQoWfsXEw2Bk6DVeZRv2m7cTqYsZ9u7Sxqd1pEJ2FVhrV9S/1zuk3AF96TZ5uuEVG7
SCgHScGaGth6cCllBzKKthQTk01XpxzJ9Sw+gHGih2Oo+sWXU35hELWFNCZzfLnqy9AiONNrhzS9
aIoXtvfGj4Fs2CvDb4nqlKZTHrs6oY9DQ7G/Daax3KsRoU6iRc1GeajKzTynEZXCMAH5IHmKK1AW
L3Zk1yANiQm7sQ2VHAtHAbrEVf5DSPZXlFoj8xoKofoB/ck9kGdZPAWjqweLmlC7R31eIYWRV6iG
vIhMiaK9iGLPvoryRj0BKnJ21HL7Q+aE3UWvjekvouhRa0cGD7dsVXDbwTb9nTcEsnXCsJ/Ro5VQ
SoBMHQwo1JeEBjp0azlgL8ausDnrNkBHRzjA36zCzQlUdwykQCBCrkttfE071/tulu7MRp28ZRhm
0wa/S7JMQLnCnIom1GhRjui11QYg7hSbL5IkS3ZJ1WX0k12dx8tqexg5VeDEsybg4N4qpMm5gsrx
oGVI+wpVL0Jm+QWFGw/4K9K/1KiepJVYq1QgjUF469bQgdgZb0tf5A9lmpeXasrMvSScvWA/nyMx
B3aSVl6r7aym1/IdxyWhvY4qQ3TfE61Cg8l7pFheEDCILpRTTL8wtTj4hqBEUUB3s1u2isnzYFjl
t6RO6+9VWw3uttKAgixigt5JKymdwFmkKVsaW1PF0baMvli+yTxSKYA7tkTPHzqzfQ17Dxkk5Z3L
wfeKC4ud7a+i0gVwcRd7spZeT2UH6qmxtGyrcG3Qp0zKy7SrCGiC/qGuEUKH19T9xSKxs6RZe55T
45mgbNvIxLzj+/9NuhbcGtY0f9GCMZkTTaeDXzbtbYoffWWHWfQ4yMZi4aL4TTR6cGwqq3yB4vjT
Tpr+J8aS+6nFErNxka6sNFQr1OgnZvZKm+GgbXZP3RzyGxYbeefoFImXAY1IEbX6Zuq6FolNZAPR
Ke1tRHH50kwFOpVUtvQOcp+zaWKGL6h4Grp3erlwLA1yWTi4Dxx1WE8wef0MclenNeg/2YPdX+iV
YW75Kya+41rd27H9m+6kvOlKNQIGCLpNl+If4L6NyZXvT/22kyAzfWCOW8htxJBrPjfFCtwnt4vs
h7grwZC1c5SHJLemL9hTjZHwNw5tPGVF5i1nkEcm5PRmqCZBkRqppeqVWFdZETyXfjrRfuy9nVZb
ybUYArTQDnG2NIfZ3QLbIyKm64u7AtwYO1ztmOe52itvzI9BrIlbt9ZD8HHCvDaizvpjhFTVy6Qn
257Q6kNA9OBN4QzRZeakzr1d4Q7BDAZFuf2RFLDGorTZ5ky3666y4DmpQT8GQSvIzMOYWaq03I4A
gO4VM+6iHSAMwVfVtzJraRZNwWJwdXGwwnLcql7+jOgU75IwYsViI3hgItV2ueV3l2zl3AMF9fC6
CeuU/W9Z/GlV0sWrTFUvFv7JH42nWoTUIWa9l1JPEv3CqNrgwuuDZEW1pOdla8yH1tSGkWap6fh0
tGVowgKv62FhybJyNnUxTBzNIolCeZTZQ5H7xFE7o7+N4JKvKkpYDzjJXocBn5YOSx9JryUP+tT/
ch1ODU5G3hGbKg5JNaLsyUCBmMe+MedM7jS0/Qe+f4dwO/GYY0pY2gEBl+wKSUuPvV+NGSOGpU+G
Upz1dex7yKji2eUIMiTTpSP1I3soQeWMMpHWesYv28/6C7t0rLWoLQopKVmRYWDsOl8L/kTCcm7J
pDCPzeD/qQdbewz59L6ZpiujFRTSGomhhNzceMhcIImXW90fWth1MLSFCjsSpqkAfF4I/VgFhYHi
OsKH/G54NLPfl3MFpLKi0zy5623qd51GMS6uSt7Jest5PP/CrPuhsuvNo/kGPmgQneKUE+AOzsA+
yZW7sQzRuWI1XcSkma+zsMpWn1/YuaEgdri+55gOaJITU7DeiIryo8GFRV74MCQ2S0bSGVe6IvXy
86FOXfoeV2WYkE9AjPqMeHIPjZRGe2YxVCGL9jLNVLoTMmHLyctLLtSQb0m9G/9pkZxBTcMyLOpw
Dhb4k0GdOCB0pCQxZEy5i9DSWaXRIGDM4R+fX98pCWG+Pj5oWhguxBVbnNzKlMl/qipN7vIxsoJF
FtBV02ov2acmFc2M8sdtNRpUELMpumqzYfhi/Llx8b5Sz/iWRf+GVDbUbieNjTG0q0hPw2bn5RoF
+IILFHX/7fOLPJG52fNFWsSueTMaBFe7+f5DGAyWC+WbcqcUpVu3j9hFhK4VXGemPu2mkRSxriWp
Esq03Hw+9Ln3xzKhveg+zRu0du+H9h17MELTknORZMTG45CbmMyFYFfTs3qBXcFZjJEK1p8PO78h
p7fVsnX25jxZE4DS+2GtxhelGzMsaoOMEILuG+madPkFb63v8v5+Pty5DxLWEngCQqU9cE3vhwtl
rRtYKhiuUc4DOqQth39wfWTxfjHLfOASvD1LH3oOJ3AmGv30hqJ9+tezFFPb/2re3s0xaH8T+zks
tCYzsJxjGRDepD9HSNN2qqcU//nlnntpEV8KV9gWGJ8PH41rqQk7NREPbmgfHYiKV1XIFPv5KOdu
Ko9wbl/pND5PAUU2tv7Wzpl63maBLkHCaPvjgNQqqb54fucuyEZ77dkWVXk4L++fXzpArh/BgO76
vobs2Zc/hVf+/PxyvhrjZFKLHVJwWKjRfpjqahIQ2b38K2jI/PBPX3vePxCyvIqO++Hl8BOvl6aS
u4q961XY6ubBJDBqOXV9/D3SmGFweehzeiicTyIxUI0Rivf5dX789NB3OLRQ+P58ShcnM5rtVDiw
Sp/8aoNEXQWbdkk6aX2ZaQnmicovVp+P9/G+znoSz/fZR4GzOv32ao5V3ohqdJcXAxsUMR7By7pf
bCU+vouWDuTIcCjtmngNTz5wPyQFTqZZvSP3FfRvRS4DtuxLN6GX8fnlnBmJi/AcF1QiaAj35DXx
mzhGt+OVO6Y2jB9ac4Hi7qGSyePn45x5TIaLlBrmyLw7sueJ+y8Sl6jy1PKlW+4mckBk9qx5GdmS
xexZOXw+0kcGtwfw+6+hTtZYalRiNr9DW+h8CveFHaJSdhWEIb9DatUV07eRzM8t8PNArmqb6r5O
QNgPVLjaWk2mWid0f7dmQxktlxYFcDIi0oPjJdVBWQNe3T6aroKMc6Bdk2rx5uniXKXWmakShRwn
G677sqWCPYI+WlJmA3kr4umLCyX67fTzYwWnr6fzARjY/0/mZlKnNctHhgXFJFJPxIfq10bn3Y1C
xM/51LqHNsvon2aYOcCFbVxiI+hZi70ArRA7dGaNukrxY37LAw5GiiiOoszvqh5RdkBhKS/Tet3g
s0XNSYB9QBAFVra+xObSkUeuJVq7HOzS3tHb7ldKgTlhnGRFCc+9TG20DEkKxnJgvl75Yb+cXKIe
bSYYf+2FJhBRZMP6izt7Yz5/A868awQSIel3WLPY8p+8awGZJew+Ru5LQh57Z/jWnqc+7MJE4jMe
AqvffT7gxw2PZUF5sh0gCEAQTzc82LpJzKzycud7Cm5yXObrGrzmpbAqtQ28UF1GlF4f4F+HF5+P
fObzZTenz7x9NCsfzhwyJC0zakUBgGUcv3eiN37W9HseYH0lr58PdeYiEXgwG1Hr4D+nW0f6opw3
x7bY5Z2kK4InXlKuRc2LW1/uRZPG3rKhwU4EnUnR/vPBz1wn+ypL0AufwwdO6V1uGqIZLIti1wRl
vK374iGccVleMsov1pOPI9nzJGXAQOJ45cwBB39PVNSAmhD2TraD2vA0jkW/Mr2h5SuyrH/8mrLd
QDCFMIrTh36K3Krg0Ldh12boClokyILCq5XcoE4UGwpPv//pDbR1iwvDfwLEzjldtkISpAo0vVyW
k1s7iEhFSQ+Rnk6TzWr+zwf7+AEyGFsbtgYODe3T5atGGxKJNufKNPshsrQnCB+/k8F6CHvxxR5k
/pbfb0EYimOp4NKY89+AVn+tKzlh72OhIcSA7LK2qJX6pZMt3KybsF8ARMiQ935+cedHBKGKjG3+
6E6XF7tyPZhO6a42ukPqV8/laDxYMq0xTIqMtAHz8vMBz72RbLzn2E64gHR737+RDsBKAEZuutPa
9jBm3c6205tY6F8M83FjgzMJ6BdsWJfdx2lBofP0IY7507tOM2emFujnamBF/PxiPs4ijGLobDag
4YkPnDMgA0NBrle6kxYVLSo92PLaP24hjkmtaKh709Iayy9mSfPjSsmoTBxYhB3gdqefWpBPmKgj
igm+Awqsz3zKcEWV4tT16dJPBU3sZkQdvIA5kkZLwhUq2l66u1VDHe4z+sibnm3RNDr1HV5GAG1V
xeZg3hbUs48bWZz45ptw8oCqOF/8+rMPBnYib5yBd+L0wSBJiDI6Gzg9elqyyegnB22gzvn5gzn7
lqGrpKREuMuHLWdu1ywjYZntCuXCmC67nZ4aD56rvtq1nPlgHV+wt2UeEpxhT95mN7OKqi6YiAZS
9lItiPaD0IfN51dzbgYSbAEg2HEo5969H2WC/Dqg2E8RDwEF6NzZdOK02JKb7KVL4FZ/Pty5m8cl
AU50Z8zs6QkVfJiAi88nOqbB7/neyVgccxk8fT7MuY9njpbBO0j9Borl+6samrQwppKPJ4sd7zYd
DVpsgfObZku5kaHj/eozIKVUC5svlqpzcx6KWJt9NZWyD4ceSqd6ZNlduguJd1CFhgk93FTJY5VM
90zXX4x27oXn2GPyss+ey9O7CU8OCSn0J6xNVbrFeuYeexOwzec30zj3jnATXZPlyELmfDKv+q05
tA4l953X9vpjHOkl3h1EdEFidRm9Obf/lhheibNNdTf1WKTXTuZa28hD0znBAaGxnFQro8a6gcUd
PUbbJl+dbo2zd97lhM2XaTnsf94/chk0Otl8OavNYNMmUPWzoXxSci2v2ceu99QOVCfcKqKJUVjx
Y9p3zR4bxM8IRcckZoBNn9t7qkj+QoxaRbAI1/H5jTxzH+lpswV1XYvi4umCmLn8hnhgu90X0+9q
MtRGx69VBniUyvH587HO3A7jTWPszIVadt3vb4cJwE8nb5itfWD81ik4rHJHf25G7EmuXyRwLoT6
Yodx5qPD/Ys/mNF0LvLkNelkNg4yLLm8xPkexSFAQ1Q79DHktLAA3HyrZV+vUGN0u39+rRiT/bki
xQbxdKa0iWmOpddgCUQfCiZFUpXOjlTjQ+BA4ePoYc34fMRzT5ItG2UA/NSk18634q/NFN8KHB27
LneaHuLcMzpUCYWljj3cuF0uOEh/Pt6ZaZMLZA9lsbCxWTy5tXkg7SguubVDF9K5wGy20uuyXlko
Yv+boXwAYp5gwwjx+P2lVS7pd3nBEc3wy+KW2BoMXq4SF3FrGF9MX+feUYsPavYhzJX+k3e0QxKH
G6vmrJK3D4ARXx2nJseU5xeH9dGDC/bPVx8mCN00Mc7TPjn9AI2BXpvZTMUOOw0aP7e/k61cVdQB
vhjozMRMSR2Us0XlGRvH/Dz/ej+qCeCJHnAEzELnKRyGrTfVD1+8EhZ/42RD/26Mk3cCm1Ga2DZj
IOg3Fpigq0ODGezObAUczgybbBzq0CV6WQFsTsJvZS9JCnHo1baEYFD8a1FDFjGdXntAAWcZxpoY
xGwXW0oeJtuOjqYfkowxArkIKr3Y5g3iLE634xIZLCZMx6NJoQ/wXowZCEsuiHE3+Tliq8IASVjm
jdzqHYnyb8zmG6Iv2B2WM1+LZKWbaHCjLYbCcZ85SDQ7K8qvOk12O9ycD3GZNkvucLrJqRXJRYRQ
cIc4kQT3fqrWQRs5iIXT/rK0LRJVYzIyP7+9595NVnHX4D2x5qCH908QemStRsG7iUz4uR7UM663
G9vSNlZewiUi7+nz8c594ey52exRvqchdDIeycdFbYVjsSP8aK45Xfdmuu9V8cXm9WNbbQ6NoLHF
3oQynX8yDMzGyJIDqZaIyI9VFUs0g96vOv1GE/oKQQqufPNnKIsvjkzW+XGp0nJHOVyfbsj8CpJw
1TvURMpx+h4NmAyxO2tHjC56tkYzwxmndnKQbmlHOjLxfjS3Cyby2uz2Dip/J+m1vaW3mFKVXSwD
hKG8cNWWficdbD95cQwinfoBKSBUz3Dl42uk9uJOq9AI7s0UFJo3OfUCeIydAmaBcJLwe6DnVa94
Pozb5C0OaIBigqOL/z2fnGXUqGTtgn97rC3nq0dx7okLnMVwNigzWHMo+99zRKw3Tl6kXbGDwTzS
XVqMvb5NDdV98Wadm4v+Gud0Y9RVXZ6VkIN3njNnz1BvWBKOuP789T23IAqA5/QV6LcR7PD+YvTa
rOBWyGJH08lbjjP1RSepKyXDLGrGL0xnZwejXsmZxcfddrrtFZLJqMj4VrRIEMcIew5g6gYFKFpq
FX9x+85NBIKyP6sFlr0Pm99sHC2RoKLayUQeYUqLJbDJpzKTrypGsxCJL+6kce69mHveHGCRELin
fZqpqTLuL/u0ZMgAMk6mQXSz7PcmtfhVaWnRzq5qoFmVb93FehDtxhBTQ1jGxZUXeunGB/3wzcUS
hD0jCKH+fv6kz/48JkTKSNRvaV+/f9L9EDTkV7PN6evq1fLDx8js7jMLHcl/MQ453hhdEG182Bw0
nTZGFXq8HSfRimqOei5GrV/Bu/liIT23bZ3TQSixzP9wT75DC7OzE6C93Ck8I1GDxLUvjpII7cQz
brKyfsgz/4tCxbkX+K8hTzesyWRnaPRAbwB52RJ89+rbGeJ2cZBl98WZwzr3/s5ZRtSiSSyilvT+
eak5Hm4a3Jxpxhx/ElD+p499sYQm6i0p34bLGbFGrKperON69hpoxqzMlIj+oMM+4cSPnoIavkNr
4ljA1YbPKFLyPpx8ElSKLCO+s/E2g9t7j57DrAkTuEEwpTUD4aFzabM0/+i9iZ0FpNxQ6T+Tsr1G
ilNhNi9fY6/rF/loxes2H837CtE1i73pfPE2nbsL/v+ydybLdRtb2n2ViprDgb4Z1ATNOYeHPSmR
oiYIUhLRd4lEonn6WtD1rd+W/Ft1q6Y1siNs6XRAInPvb6+1T+pS4uC6/bEBW9f9OLbMJ+ywk4tN
bkYodfsZ/tYlNdNnWazzL17wr37ifTKLoIxHsfXHr70vjWwd2AydigFsm+on0R++A96sDD4pWAwy
6X9/w3zPTvywISQxw+C6ye3CMfOHXzrTViTkft2c3GYLonye3Ec7N8DfWKtzmXd1/QRSGpSbTXLy
+7iAn0Oza6YNvi+RvqMGPyL/xdfwF987m419BBq/FseJHw5Kgbv6oCSt+gR9305ysbrXbc62cS27
8bnEv3MiF/n2iy/iL4qYpBKo+uyrtvfT2TdbnK1PFXf0uKVEWa3MPhBItQ5jKsYj2hor5EohOelA
kscxG630ZJi8sH9lc7H+Yq3c58KJY6AdotFm/vne04lGuI0sGuaWS4vWyD7XUFjQA8lWt84l34x3
IUvSyIxYAXquKSIbWkMfFSSjuputWT+sawqxz94VXXLTP7Etbo85tKt9Yqo6EOpzjkTyv62EsVmy
VWK7ZZ6QFbZjobXylLuDlyz55MV+dml2lfVYWe1yy23LENrKjfCc+1NwrnXvRYer/IuD+V99fjpg
zKB7e4f+x8IR5bayHqXF50cw/4jpgSyquxTPhaHlh7//0f/qpQhekzVgGp3Hxg8bEJpOKJ32xxL0
mjzuB3+f5lv66hzkdfb896/1/Xf78U7bq78Wp1cegz8e/1vNrae5KTgcKHimISLflWGvzTaOad8p
NBW1cWl0enonF4Adpqll96bUQD9adX/sW4iY39/Q/+EbfoFv2JucHIv/CyUQv8rXf/v23RF489p8
+49/v2Z04PVLPsEhluMfMQ6//8l/YhyC31ieYNfR9rA4oPwR42D95pByoormO2RHHYvF5p88PPM3
tg1cAvwxamnsRv8fx8H4jfoem1MqNu6ernP/VxwHXoFbiGUUbzrv7odlJLBWkvi91p/8on7Pu4yl
2u/AFvkc7//w7dz94xL+NwK7d+wG5fgf//7zXWR4JoVBaqgku3469dYtIRD0HrySycQWoyOf+7Zb
Qpya0y8qJH/1SrwG1VpqaKTz9v/+hwpJJrUUgxXCBzlXE4RN/XZUWMLdYfvFY/EvXojME1G1fQHS
f9pOK+7FoBMbZomxeq/q6j3ViveSf/7L3xwv42C042BN+eyH34hMCNkSZ+lP1AaCJPAHAGF0OaNq
Kf4HXx3XKqsOXXf6Tz8WAzOYbTbTVD3MjUZcLSg/mAw3/SvRlr/4UC4/wp/XOaoRVMo401k0NX48
1XkKSws27f6Uz6B33Wl9WLPliUG8p14Bhf37b/DnfTgvZtHqIp7hBsGPeQLI3R33ZtefgmEEVco4
36kE9hx2WvGKDQhAPpPCIWjDf70qyAt/Dxh+3zb9+NO5opvMOm/7Uz8U3eNEmh8EH7O15OKsX9xf
+1Popy+U+gurAntQ7uo/X/XbVE4roZeeDjUQEEQba1Kaevr499/kX13y9Hr+61X2/dEf7i2frYjS
pppXCRZmvsXyBKKpPbfif/bV/eGVfrjqZ0yGnWp5pbye1thdytcNI0/037i9vhso//zV0eHyfa4M
L7DJKu3X6h8+FORKx2+6vuGZa3ZxrysNiGIvl7vNbtYkSPUuNgJhHEALOCcd1ldc1laQWIPdntVA
qy+aO1L/Pt1OyI4twxp5AdWpTK2LHW1zmLzqfSWHepFthrruPSwpiDtGNzSDbthBiQZUUNh0egV5
buKJcfKWoblfRWA+V57ZXThpmX5WjVrjuVmcE9RFBjxXoMFzyfVceQu0jHHFDB1iRfFjNWT2hZQ0
qqeqbhO2gu0j46H2mRm2+csALe9oSJf3zqDd/Vra3SV2FlVGuefnXbLatf5WMpxL+433o7FJeW1S
PnSFqePQBVl/m5lbF0uSXxz2rDRFTY9ck9kAS2ItYHz3MOhEoeGs+hDBey1qdD7d1rBwYeWRkSdb
M0o9Fpc8K5irZJiKud3FOHCE7GSkKJuebfCpR9o73aWhY0fwG2ZX/QB/l1dT/cly5VwumVF+zvyu
fnLnikDSaPUvg9uYzymfvQ89Bnxf+saeNt6TSkmFeH0gI8taudcX12aIXrNF/TTO0AvAOTf3EKHl
55SvhqnNob91p/JdN/hNJ6aXnpm/f1/GOX2U7tZdzPvSmMPI3bmrXXUQ4EV3vGZQ5wAq3OWBlKh9
wYouI4RlxVFltRWyDSh24sTUgk8mTBvaU1bcZFYfwI/P2ncXMs4NkiK+xKmmgAiJ0PfD75d9PcIL
AVDhX6FIahPIY3zMKQd2YqM8aIY+++BvDPOR8S+qzwGjxfgSZgwtTl42DDEhQGSuXLj1sWhNvQc2
qfogdvNUfcrTXgsS01CjT/YQMVXo6q24Yhhje/YZ2/mwtFXzbnrYpfiMa8K0YrqT+4eTDZ/+qSOK
/8ECcFRGTBDBzhe2w0gK6Q7F4OfSBFeCkAF1VJOfQKZLhd4IlV4XMg+r0cFzg6dxENx2NnT1SNk8
4jZmphlN6/fpOua88ie63ZmitdCWrwHH/QMYaHVNuhSiaREgpxlVujzMIlCfNrFVR+LIknaAJszi
UDJ/sCVb6VdDKMZsnkKEAcYb4ZLxq7lxb9lauhpxPTvjRwWu8iUroZN7a80aunS8WTFp1hldaLEy
z42ByKj4JZw8qz4Pmdmel5TJYLGMZoQy4t308+AqNXC48UZwGjCWGWvrOMxx3rj5DeSEJZmyeh+j
5ReaLB59JKfrKPcF8G5cd4+lEszW5v2Sf2v7wDm1lYsMws2xMNjG9KkfV3WkT8BAejBxIWy4cRhc
KxAhUMkeNGZ3R6M+Mhb/TU7Ci/NxeUSBdZKdepvytTg38ByTKcWgwaPQu88nbkoDVF6yIyevlRRB
klXc5zR4UxDdXvXsA5W/ZHLrgE6oxh+/9BIiYjVWDIKXRWjJmouaVXG5y+t+jduphAjMpvIwaNz1
1VSvsULzF1ojuKRNsLphClFHY3/u9jaf22zK12LU/Fuf7u5rvQBdsJQ0KOTMxofSTq3zMnFFkeBN
P09BStu3XjsAnHx8Z9y4jRpUGCQi9tkITaCAYLpWi3IYTfeGK4bQ1utXx2GhFIL1A7yEd78V0DdM
dHdx6mFhYyxz8u+ZnhdXxsxUDFNHXIbodAaUSs0Ulzg3QadOXezOvLToOnEqGAiMmGSYv+TU73vY
rMzwjkwdEzhMRFHfkjvtDvkMeiYfm/52HPZ9dWd2l7XRczHNQz4BoDdsmgp8O0Ua4DJ0JwNBMKsu
fr4XWfnGN31mtVL7NeLom3FTpbK4KZ0lOyhUzaxx7CRCTZMOSCfnMIISiZj3NCPH2lgRZbdEanO7
j8XCN7R5aYsYyBORDQyImJdk5a51IQhMQapUfZYCcG9b3KZTcz9OrD1axuoxB9z0lcJqrIJuOljI
yMKsVcWNlZr6W2BM8hIkLPvRbrr1q7E+ja4OdTqn4tcEmXYtRXFrYbT9pJXleLsuubxOy+0ZLsH8
7FerH/sreVJ7M5zThuEzafOhuWU+K72rqxdvYM69sPL3LtuHQWTxkfv5SSgdWw4RQOhEDYok3aKD
to7IgDoMhizub5rTwS/2eOjt5aELrcixL7asvKJlxdEb34A4D1+agMZMJPv7IgtqhEoav8GBsxdW
IhdgF8/tNmJQZJlOlA5tcWzzIDSNvJ9DOQYlJF4I4l1YcsgbuETKoNkV5eAY50HHk9PDnG4rZqxw
7w2bCGFdUx2xskHqAIDmYQe7mB/HxmzO8Bpx4HpS76POn4azVY9TPBmULus4HRbiOJfrbCK54OFT
C9a/xpvTh8GcmT1FRQGzwS5Uk5/BqUKWRTyTKv9sK+wGYepOlmdF7MWpE4UbMwDv41rmkHpU1Xzr
HdIMRpF5F4vv9QbCHqgk7G4cHenhwrq++nsVAv6PlHet6zHuX9rQNaLRz0rqe7mwYwhnBiTL0Rg/
+5VeyQidwONcWgtD8AYg7n1zbQMZ9VZ1buuyijF/vNn+hKWuLCH7WSCSHSo3psv9xcKh7h2n1Haj
ooaQzmuYc7LN9ch9akJTL4EKTbUvT+ZAngxk9muVOxWkO7OCaUQtGBCO8Yka2HIz8Yw2wiWDW9fa
5qRFiPe2G27X7EtWe4S3KmPUwtpDTFLWmnZRLCDjDx5EW+zILsu3nbE74bRkz+HMPKwT93zgU0WR
pon81fmVWPfnAlDAs9NnC4/+1bRICv95MzpukMGmUa9PAw/Q2DVndc38CYYXKJ+scmwtb1Y6NRiT
NvYVVQA3jxveuaQWlhUQBH51UPupzLq/HyoExM4IE/8USfUy6FuQLoGINgaMt/VSVKyps1e8tvX0
kK485v7+iPHTyZC2DBkfXslgP07h7YcvwFZOk819jb+ITVgLqIoHFI/jts27S80GRPH3r/dzV2x/
QQ/jr080hfnTH05OrWCDY7vVnjaHD7ZzKLq4GFHTxqVoXjFDB0mFTvTWdfz57vtjBxcxLeDcnI1D
bmBXBa7ovEJcUccFwNUvDnY/l3p5f6RKSJ55TBn8dCjvmWVgCHaqTnnT2OdJjc17ZzHqH87ArNGM
4XwkuIPIhbJkacgb5bLXNCrecW+w0S74EGxl2rNvDn68mpw8R0jOKNvWybm0QY5ctTQgryp3DLDx
DUUfyil1Ttme8rdA4HUQvpv0kdkv+9VyqRfD2N7U0dcM735NDR7A6bqQzCiK8vP3p2LbMhkazVtl
/qrm//Mo5P5dsKMk3+k6+Jp/uDiyiXF7nl7VSRI7gUMwdiHGMXy+lv1pQNpEfL9nsLzMzYODlSZi
AuRfzc4GAE995vd1fhIu0x/eAcmN2aWVVJwCzttHR8u6y96ef7UM/FSx4FUoVDBuwRQVwYYfjqRT
ManUbbvi5Npsnl1itGSlXbyEZsA5w62gCa0lh4e8YtP79/eDuV/vfzoOB2xRrL3+Q+zt53E0yNY2
gbuZZjBM6fRU211wpaVp8LmZ2BpjUHPW20Bzgifsz09VsA5Y5Jw5kauCHCm7Fl4+662QIcxs30oy
2bOdtCtxYv8dXJVdO34d0l0FpqXk6P5R/Pu/evUv6tWkPGyKNf//evWHb8vrn+rUv/+J3+vUwV6M
3qtxBvRrQqR7l+N33DCr8W+UbE2yQ0SW/lGM/r1Obbm/7V1PogQUsP8BFf6nt8V0foNaTFWZKJXP
1MS/Vqc2CNr/+bIkgbljDwgG2Lwhi+Tbn58LutQ0NXQoSObBFM9Ksz3w8esXfzHrm83QBqiw0OgW
JuYeaBhfj2OvPrmqHAhHa48DUonzxDkKlYu3XdvdpF2sKToliDZlfocaQnudPK8LGSLXOdn6KUwV
KvfZeNd6zmrd23ZRmSRC2trwLjZD+OYNq6DefRzrwZzYwiBTsY49R6f+2u+F7sENU/PGgDZ3qGwA
GaRk6g483XVPQQ8VYvhY+61EuuG1TW2c82BxzRDteyATL9cxoue1bTLtaDM3ZIZlWxF65+i8glsu
mnIzzl63mk/2mo3EMUikd9D4eRL4R0bUVudigsQGVYmNm1d+SFdNm1RoeHsEKu+c7rVsU/9rxiLq
xZs5ws9MRN7pyo380Sv0x2UT5Kolb2E8VktnXtKB3QUjbpBfpqVBz3CWnjMeFCQUlWxduW/ju/LU
ZF3/srTkPNHAW/LEOddPZkJpL6wOQLV2V2ExFo/Z3jbHqlVeD2bbnUpzfip322EpZ/aKHBtOCBXy
DYF1lj8XS4FdYcWa6PnLdWeLSzrQ0zMCghac7XhnfXcstoqBEYV3EcTfzLF9ftlKZ4zMIaBSTu1t
qZ7AtrNh39WNvm+/ZUUnEiutpsfNn+DzbBrqTL5SjWpGyGjmfBy93Dv42CHJQWMVKZ7c2nzHASkv
t10kyVJ8s+WDFzWTfCGSeG5U157wtvQxIIIYYp3JSAtH7X4v8Ylhu+O0guPQrJ56BGzxJBBcVo36
RknHvW7cLb0DG+uSb1o0jvdsfBD3xdU6wQRT4FqXTd2apeVynlZLRPgMffGs8ivMGuLalzvrmQHV
C48c5AHSjAOTKsujbRz8N8RA6gjLuXjDjLGcF9Cp4AQd7SHrV+hyZfYN33F362jy0ZFYQtvdF6r3
DaeXoi/2KgSa0kJ3QwvesBbitzhI37EvWBfyAxz/4JBBI44chG9HJiC/dU7VXMicyl3K2hEyOkgY
NF2Kt273nyoHLmKW4UQN9GZETMf2f9y1qc6GQNXRVU2zeoTzZy4fjF21Kmpq5rhXt13C2ozA8Ryp
PWPW1UMLSvE5H5yAtAl1EGvC5zptXsROKMTKQSJvVAM8t2nVq6tGVdOl60ru+En4hJwxtr4zrs4E
sfJ98iGd54MrEqXa1mhtFu0EqXF6IIU9e481dK07FFbIUodUFDc9zYaDhd8g2YVNY2TUcLAB1knO
o8aWHQvIY2ewtqIhKCB5NS6sagvx4n6ZdrGunip1ByPDiBSHa6oHu4bXX5b160AxTE8yz4bxKOkF
mxKVSQAli58m0mA9LNHAu6UIPM7y3RhQbDMUnPYHAIFT/r6WI/oXlNwErG196OkT+874MjpcLUhD
7BxLpWr0y7wNmuNc+H2UD5p51OEGgEGcL7y1ROKTd6wSC7WIDrZs4oC9wzSxZ5v7Aa11sNXgpmAx
mv72aWEq58kr+uUGuPQrt9SzyYg5xKsKa9Egz0DH7BvGgapYgHy+bLXiK8EeERdA/p4aUYIBc3un
uGZgWCHOmjYr3ozGuBua9ONQm5VP+dAKrnq77s5GIA8cZtWVmor+geEV7ZEEpvdqNk4RU2Aboq0J
sLdOWb6PVy6mmaRduxzWetWv3XTtUPsCiM2klDf1SL2bv6c9dJq+HsV+1+5ijXtwzNYhHZwl0RDI
IDRSd4x/FUmxjqfZ0HEuABrbnyWbj9vbbe9na33h3OCcbNUEX4Q53nuLnc/hWFnqZPnyk7uWZC90
dIlAYC9sIlJxNUHDCaXRy/e0s+2EKKB2yZ48P/hqMuJW34Kk75YCWb2fHVLbYD3wV6zPfnW7Y06v
1wJ/FPPtXly0CxYT+GmR8qCXIlzOjnkAspx0lB9BtZ44hovjqmWCNVheBxOr1mYBmgvI4UW6XNoL
WcH/ZMLBCTNjfmAI0ISh3VVJZze4NqcuYPxlOWKkDi6ErlISXoseem7QfFlJJiS6ZsloMjQtZmpo
iMumI4sE+3L8EBRlEFtUepjzr4N4lMNFAJgpFFr/vgzex6bwumQL5umgQ07eyw9bpNl2l+Q4sA/T
1CxnrRq+AoC+rnG0XBpLXYfbDHisprNxy0ESAQizL0mrr+VhLqR+sTFTfNIcLwiHHhgmJg/chFmF
K9rnM09VWVMfqVjvBvfztumIVPxdjlLJzxTzq0sEhxw61xZFtzWjhcNce8U1MB7Hwt7ZYdU7TIHg
AC/tM9NREDEpqcC4WZ30Ou2M1AxVydJP4ekNE9pMvVKKu7Qy0yhXxngDmkrxcEeB6OrZS2c47wjM
v1Haqg+1w4ZBLfZzI6Y8aqpxeKr9HYwsbBFCWpfvYrJh249UUGwW0dCDo37HtG15H5hdf6HTXL9S
BJEPs1d9nppUj1lMO1btQj1TZuOBIa1H8j3UtDImqsvFZ10HbPlmttKkfsXpGgCLeyixL+G709rD
WG7NFePF+wZ/s+n3rG9jnoK8Z1IlnNE8hXNeVeARB/+JYO52V1ljxxcKXhQBtQeTjS+MOm+oZFW+
cNtX8lrOrf9h8Bz+rKXjZ5nSC7de5kirg+x+Guv5zqE2+eJBKqa7BhG3zqABduPJmnwoh0te9pR+
U75o/Dz2x8CpdjS6K1C/+IlNMsuMhtHL+KXVvMbbAKqR4cDAgGhtfsUVi9t95Xemvm10t8rY5Ekn
x0jXzfE/U9nWX/DLfikB6d9uuqXBnlO5gugorVsHdXoCuW9pWVl7AtWk66PAVJD1UsfhitCbh8EP
nId51SkGs2qCRU7NnoosGOf3UTAWs9+oGb8pNaAOkZdwj31vONwyrctQlRiDjZYTZ09I8RapxRWh
n9SvqF6Un0byAW9tNpw5nqVbXHawSYfM+lq7o/PYuoX5xchKraEr5AZM9hbTcgERnnpNQVwazJuz
Ll/02sdE1k3j4zaL4QJ2rnetciCMQevebW57mVKERNrG4wCLu7aVXM4oHb6mmddEOTHl20A6BQFH
YdNGKpxYNDM5+8Lqo77rtzoWAxzNTlrdg7AQ00coicabpaI3Eupp54R0WaYs3gRa0hirNRonwifH
zBAlWOMZ6x6TE0nP+zpK4WpH6P5pc9xV2c+sZtUzj7jpUz0v+mNVyvSkl15xoTszO950AF8I/q0M
C22ENcpRvX7KMAivFKhXHKZbLs6BZnJD5PpcJT3OubMJ1j3Km8WATWq3uNhUpiebPop7iYjqGRPF
9NXpZ2ZHxi7A4VvKW0qC4mMHZgGC99iVMrYGhBaNQ9OR3dX2FAjZdBDbnXH+kJH1CiLOSVMQ03Sy
3NCmS6KSouR+uKQv3TSJn9buxznFefGJnlixxcpfdsoxUj9uRLHIcBXukiU2ZaobF27yi/KAgLNZ
mR7rraV9Neatdl23MKvpZbcHkfqNHTfbUl9gcNOxcJSZH3IG1zCuN3PzTHs2vVf8r6elYXkVTfA4
N+yNR0R5b20DmFrLvfLgyi27FC1b0rpVgwxlo5oPRg6gc4/DHGe/qTjPj9hZGwnZOhvqqNe2egwd
Ae1wNtr5vrYdIbAJ4sADpwi9tjSmq6bd0CKYJcgMb8lA/Vrp+uB7pehulyxfHFAliz64VUT+kabm
16bPg3X00R2YJn07tpuFD2UaaOhsP3Yycyua6dPa+Z4YT2UAeDOcy1Vtl/Vi0/EZSyOpt74VsTXm
rKOLXy9snVzrJHPXeTb9gh4PdKveO4mKe/GNAlAa6xoZy6tCKRprXMKiTOCRgng1aZ1G6EtmVh8p
uiuFSfo0jYHxAK+Ts4AxaMfNcZEXIsg5D8xIXQiuyXiSVnHVl3RIU3Py3hvR2V90Ko8MwRVClkfM
GVDQg7R4MQybQQo7mK8l92PoUxN2Yhdu+LfO77MTVAe24IakQz8UwnvayllPgNxvdoLfm+Qmc2iv
OhvrSzobDv3mGkX0Pg3KX3vezEHu0zk9kzJ28zDPhnPeeiz0ZmP3tCANqw+NnOnarBplSNCQ3cHA
XNdSKSOCDtvd2PbQxEx02R9HdpEJDLIA2ZZRJhnPOjbnw5osppAJZu0LrW9V3HFwf5BZERxEpZuv
4OHsU1OJHh8qK1Pd9X6IIyc/0hNX9NYc/4oeCS0Jiq7zWx1o6ghA4tZacszzACgV7yQUEo9jb5or
BIh6YCs1ZVcVR1pQYeiLE66b4dATUUmGdadnc1HqoVEWeTKnTZ4ENY/xdNGqzyN7+hB9MHn5IrVi
beZJ0s4w+UK/lmOk6RoUzdKyMN8wINYGnnYrrW0F0JMDz6zq66Wa2shBYkLbcdbqpF7z/FuPSBYd
TFGw0A7ZKaVPZVcjC//U002p8xpHSd0kopKKh8683udSD27UklVJ2RbuqXILJzFrMK46gJJzoRt3
PlDycBzHhVnoPnsdif3GLVqvio3d4N9U2iBQ7ulVYtSpjZYlsF6yXS9rYf9soqbImxetH18GyyO3
oPyj7SzoDgBafQXTDoqw0LeLtYHeBQCavqRyIJAubVYzlAdxqPQyF9o0fdTAyhPFrwUPfPnU+xwi
MorK2/C1LetPY6n2623Su2SSbQXnxwIdSs41rIsgxXg+Oq/VuKRhkwECZs9s6JHW4rdJhMkzL7OX
4QqfXsvVMnpHNBFYWoVd7M6R6o76g67Hk71MPqF3Xd2Mkv12qStIuXv5Bwlrjwkc3cA2w2/PSl/H
ssMRrQTkempsMKezNpj3pfSoCPTii8wXQFFoKkPdr7wzPuI4z1e0mr078ADWqrPpNep+q/LskBXD
G+c1tmJruycBNtj57dSrCvjtuD4rhN4h9Z5ry2rSJ7ZSHwptGCJPSO8STuocDcvGxrHL8dVvkMHz
SRNxq6bPgTFcz8aKMaE0nwj/VoClbfvQw76MZvoxz/li0C8cRBvTKSGpTWX+w7bnEhzK65ftml8V
WvsiCRWRQswfhWu8wxZh/7eyO2qzvn3MO/PFok1xYanW/jo6tYj1TFhxrzVPC43O975vNNwqre/K
kKoHm++lJ62/uc0DFg49CztI4rHsfTJIxF5UuCgsCGGwzg+DAScgrP0UvTkFiBk2to3fqmwagzPO
4hyryQoeSI06yNAtpwMuqwj+0MvKJWpU7gFXrwQyELaSW5EtHHUQ8th8nOsKycKtcm021kaldbS7
qsIIgauTaFJ+bYzIVfL+xmRi7IJ/4T9Vrf9u7oaPsmPx8Iv8jLO0Oq8OD1fDmr+kVT8Nx0qrsmRx
Jzv0PJrbTr2ct8KruNWNJ8EjKaoN2YeTudcC+51FHExeSIFe7fcEuzymSI6mw044G02WBHcRaj4x
d3Ly1EAaaTsvXPBRTX/zoqL5nQaAfbfaGYhDeefeUPIwW5WXeIC9z71D+W8IcPS2bPUjdqbkouzh
SmTqPijHr3pTcMWnq5MES3s/2H0bU5jxLloEVqGnyfzI2YUCInbh29m0Cb/b46VMtT6esXVFZI5I
9OvMIxIMNE4LSt1YONN40cpMp3Ihd6Sv87Wf0+B+0nTKcOlcRHm3fq4yg8qZXC2AZaIIS2m9pY4y
HolKVWTx1llE5dTN35zRU4+sfSa2ZUcg9himsxgoRulGyTCbZl/XgPmpsxQFoQi9Av7itte2rMco
3Sx7is0CL33iZUbjhaWeg3Lh+WgEW3eoihWJDFj3F5KxVoMwbNu+0FFKl8hYK+21cxtx6+k13mQe
eKgKPG9hvpdGlldxRGIcq8zjBcS00OwssZp1fWOfxa2V9c1rAVTitpstDJgyn75ohfueCYMcQJBr
43mgDH2/MdEdOYUH3rzHo/bRX5zpzjSZl7hBlN2BVPea7kgVtAGiRlgJf23gHoyuMLzYrYol7s2i
FQzZrf2h6OmE2Xqq3RiFcBAQ8TA4Fan6sGbOR3YIziOhvO6QDas8cR+siStGg8OV/wTTghU+b83H
TK/7aMytWx9jKw29VovKJvUjUtcmmGoO6dol0C/XAkJBaRWQT37JHkIuDKiILhKk0qaz3bL+hC4Z
g/KYpfOyF4lqoODUwtjTNK4RAjcp2d7N4Kojz+3Ek+hRGA2D7ysURgiFwkmnxrf2ZRqtrAsvbge/
5wYblv5B8Re4sT9M2/NUYafiNk4pGlGgzgmMrOO1NfXTlcfVM0R6P2PvGtriChZvL2IeWEEoxZSx
Y1pnUPimbCSP+X0nxCrz0lSu99kWwI/DairlqSeqSN5pgWY/Eu4kfKOh47Z9a3l0pp50RatX4EE4
hvn8ElrwVGP/+Upuq8xixBNQ8KipETqu1FJhL22KZBsWRi28kYP3YvKIZgva9LGymGpje53QIrhf
Nbb1BDf1c1+5MiZnNh+x/w73S6bMZ7j/7RIDOmk4rzvGHYkfAwf3AA5wdATPU9ay7g5goHrW7GI6
W/lAXYaBKv9aICB4Joev3+jNvB7Nnt4ch9fRuh8ZSXkAt83xRRhpcIkV23xb66I6y9FXj7DiKIYu
5sRd2rUsq+DE/Rbf0JjnceGMJTflvGfXppmqYGjh/SxvqPBLnicBXMXL0mD4E4fU7PBLN2WSSpGV
8VKNd1tGnAhgSW8mFmWoDzrswHNps1S2db6+131jvKTGTsLYXPCNVDrETR4EBX6rshieJ9fpyODx
1M0wSPGwJ43IYadIGKYtjz3RRj2kNHopGJG+UDNSlH50qyta1u3Izt7Qr7qtmz/KspULq2zRxLk2
25Er7JTlRGr3fTX0N84Kmb7JjSwZ1dYf6YfbkdVXXCWamOU1I2vWJ6q3Gg+xuf+gs7+7Et0wHybJ
7p9ypvddYPFAlkohyM0URfuujLJ+bK4nGXzRFOQCFqf05OaOJMq3GdeB4tawSpNZ+sG66HLDv2sX
d0E07Kizq3lMN7hpHduIh7hoAi+i3izOI6bta0141RU55Dc8W0ai0lU/lP76mq1NHpl2xcnALykr
Gim5k0GsT1phpQdPGHnSm5uVkAJAxQUcL1JiNS+Q81Cz6aoWGUPgb3FuLUZM69zDVdOxl9U38VLU
9hpxVGAsTuCW4kGGG8H3OurARlDXceuYqn5YnLyI15yHTelUHVE71OVXmjfEs0P7hhqrwU6jyw9G
5W+YBrYbBx9nwoJ2P1rLegtLgDqwqp6C0fxkZSzWOCiTwra2mErJa9AKHPEZDY95zrN41GqyOJ7W
HUw6zYDa0Slm5cPm9xwVbMeJgknfwizbbuHKWZhkhud+HMo7muBMQJgnNlbyqDZbfdYW2iCmpX3a
oXsHfWOHvAxacewVD+rFn16boESBPA33U2fWa0gyiEe7sR8E81q7hTO0e3TM/GJodfOKYPtXW/Om
686EDiBY/8OCNhiFnsD+JGdn+k/2zmQ5bmTbsv9Sc6TBAUdnVvUGiI4RQQYbkZSoCYzq0DeO1oGv
rwVl3msp6pZUWVbDN0tZSgwGGvfj5+y9dhiX+npsGn1sC/Wn7+u/x9a/GVsjkFxR7//nsfVN+hme
z2v1g8Pqz3/01+Tat/7A/ohUiAExDkvHZXD81+Q6MP8A8SwgjtNsxNDlMjP+l8PK/wPeDQ47F++u
if+J34IKv0/+1/+Q4g8C+0wbqx/eUjyWzj9xWL2lR2GVoI0vARhg6KMV/dapqLShe1V0vEKNHHtF
47VM9RVlQHqIErMCM1AnM3EuWS6MCaUmzD/dYFAn4D5onFdSEytLbEnBXFV9TuYu4DbBSMrsHFvK
IPMxqpCEqKrDgfq3K/0fLFtvlFgWo3sp4cgz+Mf7SMfxx4m73w1TgX29PduxqR8EPaaNg7rweh49
8zIZM4LuX38gerIfh/x8pDTxyvGawxjnbr7xWhppQfbcUMcM6YLruvcItSpYg90DPJpYmYTFGupK
tGbzEgBEUnozyNGTVJXoZfZOTAzQMfLSNR9vhFcaErKK/N/qSaPzq9Szd3U1oFMGnfFYWPCdDzKq
6jPpGXBUsSIgbSLWndVKtapcNg6M8HwfTxXX2nBH/VAsKKgssTivxPXVXZgpn48KUNHHu9aLVq2s
Q45BSHMOMb3LHUET2nfDsIdsMN/MNGgfW2HzEEw2irHWRsE3w5gC4to34tIybiEdL07neDelATNv
vAj6zkwkZzaVxNajELQHw9Tr+G6E4KgXIyECM3Ynfg1NQqwmXdVqXqxxIrXFrS2V3Oqk5DcKZsc+
snsl+qlVa2oRtZMlHq0sER3mXYx0F5A3nrF3vdltPlj2UCWnvuW87sVdwZHQIoDkgdXQeoTtbOn3
VCja+GhbPVcu7UAb03uvdX1sGx9h5Ag4eyEox+CjC07JMcMLAoJ3REbSjdCLMsfQQDqQ3EVMRNyw
JigvQV9v8/0hUjuvGcqjZ/QawfM4tPzzYBLogBVEPyAj/GiTNhPHmllyF1yJQ/NDMqHYu0KSsTZU
cSMPFO82lyU1CuT32unV8m5eam7ruELFz0AGiuS0rLcEuQROHeKNuH+kA51Jl6enmha9wZAMqvBN
EpPUZvhmQuCt5uXF9s38jjh3Ac2Q2q0g4hJfQNi63uRt2VyLnYy8eMuxT5CcNun50e2t/oJoCklx
mdHbDhdwJq9x1js38xy7z8boics0NsUdIYTxq0XRdoXficop5XT8WsX5+L6xzUzvxcIjm0ymvhun
sfc3SbZKUUtCbueTpV1mlkSSBM8GnKH+3kqZqG+d0eOxGak+VqBR6ba3TPwcXOtOjKAF+YKyBSFm
0if9GbG7NKzPGI24dzT15cQ8eR6aF/6zzL41etIPaWmizHdxem/qmGeksyr6Nwi+xeNsrXe+oB/l
hkY0cW/zaeGcvxBY/MKV4eXySNBdDnlTT9G+M+lKfegiRz8g/eFFMBaPC8xg2HIPOYlJZ8da6KtH
ukOmPmZYbbLI0nfSdtTVQMqYvrbJ442J0hzWbgLs64X6qcPRojVtCM6BdGTIoUImWyW51T7my2IY
z8bgLeq6t1qjvZt1wG9SoKqdnhbK7+AplWaZP0Rj1tIfNzitRKNtH5dx1T4uc8m1RArNtdTmhFoy
CGIuRGPiKoyYrei9ZFUhyU4BS9p8f5BzbXDjSALlPXbH9aXoaWstoeYEWrCY1/SLBkPYG1/4iftB
F/5g3WYogRRTS5HXnz17EpfEpY1PX7LkM2liZJq4ybjNPraipXcdkrvYf7Ejv8/ft6wQgmNMtDjt
bV1WlesjyTOiYOcVhFPurBw6R2jyOJ065XHP+6IVl6xfbP3eZ4ySf3W8yrKwTszM+HclPTbrtmT/
WVSI2Cl2j1FlrXPJunZN85hYNtJ2R6y2NAMy2EfqJhBhaexfKgz8H5xxYFy8iHceQ8dpI8p6eJrr
2dgR15pseTC6jc24/mgXAbX9GkUVlinsDmGLmfRxr3SuMCy4K5Ero77D/YVCei/RrVcZLcw5qlhk
6mNDO/K5c5i12aX50cChEPZIEJBAVeRAJpP2r4iAiz8VXeR91THRL5Voq1sij64HjqTzLi9afU+I
SPyRuV21K9mktqgV7Qe8otVHIZNyb1UmLgkaLsT99F57F8TkbnocRey1QVXcpE1cPFlZ56Fs6fr9
YnB4MUYN6oygSqL7JnpaBQNVB2H+bpi84p5lvfmYBUPybpTF3eSZOju0ikAyNZMbZSKXPNBvRTHV
ucUTHMku3rd9VV0HbGDbIlfLqTCCfO/byOtHoNyEVnqYDtLRrh/ZdJoPlcP4ZJstXbWny1u/T5io
cmnJjQp916F77TKkvTSutsMYAwGxiV73jbkCZ/JByitrxYyS1G1dyHD05DYxnYrku5lyYNu11oiP
iD6IX6h5NWfa9dFLtLWPHXGfRXVzMCFEbMnBaj5ktPwndqnRPVbIhsfdXHrDRaFZexc0iXswuiUn
lAyADFT7xQdP4boXI+nVmQV7voLLNB8nQwQwVvJpN3ctmY4W7QE1zNlVUnXu45iOyxfTLDLmasHC
4KoNfhfD9EYNT33ieahLyMlGmg4Y9Y36V9Wl7ZN5Tuhu3+ACqFY30mSzCUkDJxPN6Poc8ZZf/bou
euPt/f6pK3wCNRXBTOBffyzEZLQkXjI5wUkxLXlJZcrC0PQWNcavP+eNu/f757irlhPlsW2Zb/Hy
Y1K7DLLi6MS0Yl1TzZY1u9LNi6MjFox//mGeaQouJ2BNPOc/fimGUZ0RUwSe/AKzVV0n8tittnam
1sHu1x/1cyGLtB/eE7W4Cbblrf9bxYHXEIhMEpw7i0s1UHo7NL4wsPT1ufMwjPzjzxOcQxhUBwRM
Of4bR4FACVlXRclkTSfR859bUEXmEwnO1WoG7FLybX5zOdfL9TfVNveOL7dypiy0sThH3hTrcxnL
nsGzPLXEhY90h1EYUpYgsQ5pK7MHyjVwZ2MwwsW+iRVL/+OHFP8qGmLfhKhlOW85SHUllamL3D0x
P1pTdQz7qMX0O4z4z68CnwLyJYBb7ayS5B+fmiKypipKO/cU99hw5rRKD57/W8TSf/oUDpQ+MiFU
+D/ZDNzethBH8l2+AwPcFOMjqOz/h8fEAa9sAnfg5qEs/PG75ApTMym3zslCTkjGNUTZcJwnrOSQ
CMSlb/S4/OZI9/P6xZrOGsbXAozKx/74kVVK02kqXHky6sj9IJDT4CoeKUUGQH67yp+Z1bndwiPy
6zfi55UFfg6kBzIW4BP/9EaAZWfA2BB6zKQ2QJDHOtm7cB6WzPV/A4T8D1+RhwMiBzU4rKq3i6VH
phMfVVqIXBOUl6WoUeti7GXmy4q9nuD0+tT88+8HOs+Hx4IiCefWj9d1NNPKTgJXnAoX+kJVYvYv
TD85cND57Zv+3fzx46se0J0AOCa9wFsD3n78sDrBLWyynmAy7gI/zETpAGNlFvLQjEt7qTOQE3hy
KJP1RF2HZXXuLqMadbTHOyM5XNT4bGOr+wKUzqbqXOjo3vm52/yOIv7zwgtE0Yblx4oErOYtcLBK
nSmdjYgnvMR5tUmjtHnJtMF+CQCeRy0LKOt/fSfEz+/uSoCnrsRB4zPrfLMQxgX9kog97mT4BrWu
9m3OD6gU+i9+K9gykyZan/csFReFDvdlHAk0p6Uc6AfVWWqVtQ6L2lMlpYd+FkXyjzcHJrUAf8Cr
2Ny77/abv9EmTNUly+jz1peLT9FtOtlHEeMxJwSENuqkzN+1cX5692DhrG8DrRweUfn2A1XarUU/
6dKjjAhENjOsY7OqeEz1agP79eX/Tx9G34goFYIlfs6qQzUawK0mnF7DJr7DtRBcmx2DN1TdDaek
X3/YT7eabwYEDEMIJDaWszdvHSMv0XSROZ9cUsRdyteeJ4sXkVPirz/obXgFBCeWy7V4YNjIlv62
MipoRWu38SYqiDbp7kzOcMPG8LsevC2U0O7cMNhudzKWEBom5GScSDy7xQK1boO10g9JmtMnMCYO
S9hkl+Zl8XBem4ZLK4uul703CYHheK5yDscTpsu7vqqDuvynC/H3iATshOxriLTelkIpWe6NV3bd
yVqwbEzoes8lZvNDbOIr+fVF++nl56N4BiQONlp6P/kqmTFb/aiR3LX4eY4+6QFFCFk82JE/Up9l
pX/bP1x3r78tjJJtDcLPyoRD/W7+dJeqpbSFah15cpWWX6HljyfGRcHz94aI63V0dRSz+Kdaa+s3
G4D19hGRfPLKGLL55NWr6dg/rsqywJoPISI7CUEnadmaGbPb7jAT2mhj6NeR/8kVeS63Y92hAg5i
IAKMzuMUef8Mg4D43vnBHEq6iEu+9msUUW0cLBjtkaPj8Ry1JVK2w8DPv/PQllX8JOauVwEkDUwz
uW/X907W4Y5fH6/CYDM4zH0rmhPjIkbCltvB0540rTHUkfT9chpHkAfUiAkIaZuV3zimkSMPEXl5
P9FtuLRubxy0TN07AnaM5UAQOrZoXDQLiHNlmaSGZyb5354zBBgL2uYaFbkngLTAKd/WYCo5QC/p
icBqsZFj4QxFOIhEEXs8KOIR6X2jmqlf7SVbYWAFmU8L+iZRiC/MpHOa4kbG+xLoZm2GznGe3I2z
5r89Q0FhcWtalMAuAlC1hH9wKqoUOj5Gud5fxeeYR3ReArT/eKsa3rWkKpz5G91yJG+5iFsO7kzG
gvwY+4Z+aPDsJHfwNQqSyGM19gy4Om4IIAze7lqUTf5QLyb7RTv0Qu1xqukHRG3+dey6q/GsEd0X
jXt7ocObOctX260GedMqsbaiJgK1Q22m/EO+uvPqTPy67xoUaziMrUxe46aidK+bgd5cmve53rto
z1e13UznCscBjXC/nF17B3aHnzgAcIFlMtnVUelsMN7pOuWjVb6wawUmhncVJoXdWbfVhHrlQaRG
0m1zHpfkjvNq3SKl8KZmA/hGHhH1dF6+HfrR2CxN1axSR5ZwZ4l5gqpq5CBheVPqMSiLxHRMNIYc
9lUBCKJuC3paPkFky0EXnGFDXMV0GWN01O2jqJy2OPipwwMGoZMkcCNt2Ru+1wH07FcLWuzSakhc
zKMn4Xr2fCZGVRMvusy1/hb0OKP8ZQTI9L0F5xQDv4ydaPEoM8t5TaMkiXbd0IET+/O1clfYjLm+
M5NnZ/5rRVpES3OelCihRYJ5l11RoXCRLOMt0pXuoHx3xbQUDtfV6taeuZ11wyeYWtO41yB97v4c
zZCr+Bo59lpIxJLazq89+EgiWzuxLe35sCEx4gpxHR3479uf5yL2ukvoXXnXDoKIJczNVGf7GlBC
d8bqxmtaNgaThmKWXFgZjdLeZ4EVp/focflFhEnvZN+gYCBlXSj9cdCebYw0epw8f/BromFuHF2I
RzfLKrkZ2iidv/oGk4wdmDNL3s+ioQuczNTGRCUKlCvsx4wBkFAktCt4ViTTHISBuAO89xTmOZG9
SBZqvMdFOjYoqqMI3MCGJdzJTkXb0a2fC5qSezpoi09LAk7LqTRNTauNDnnv0yBbhjGb/tzx/3tO
+ts5KW/N37bfn3GUaVV9ZeD/+uOg9Pu/+tegNPiDYyYHB8ahK3MPR+6/B6Xed6ik6frfZ6HfZ6j/
GpQGf+BJwA5OLPd6dPPYdP81KLVx/wbkIK0B6Cg//+GgFP/8j/s32bEcggm+4sCwQsC/u///Vhrb
uNnLXlbmuTKNOlHDRkjX2GpRRYSwCt3scmkjWpvtsWn32qCvtCNex/6qdeF1KGnSijkTOiMNbCRA
HmRny3u9FFI+I3aw8+3UiU+xb8VPpR68TRq7zvtRyv5GmXF/t4C+jfZpnRHpUgMJuokn/udmdHXQ
HIwsIS4NMcrZy/RyBYXtvmhRxSFJieYz0yiNvt61+usxC2T1ZOfR4F13i1pMHKruNIA3Ke3hS/Z9
eGt1mtlYbYZBBm9m7iY2/G7e2q1pw2Czhxc4SBOzpmEsjZvcTp21FiClYp9zb98BeS7djY1tFgdD
EaVPIpkB8jD/WjYttgL3KF2n+wJmW71z5WAdOw+hoKWzLwV1+S710nTTmQrZ60hb/5BZ6SMa3/zO
zZhgXvFX7JsZ1FK57bWdXvW4eFFDwAbZ9cJ41blENGZm5XRkt2CjqAJ7pzj6Axryk3FLo1I5u4Vj
5oMwC+dmDJhHiX7wxHEIAsWpfwmi56X0vXeN50SPbT9b/hF6oG1ss65xinPRSVZmr42yD+PUJoSH
WN4G8ZfHNWjGUGEoOrlBXZxRlzEIH0q8j1Q2OEHzeZ7O/dDH/saIm2Tnpe7yoKpYpuYhipnO5AIx
Xd/SLcJQCSd6WqotzaMx2chIZXt/jqIrWZfWhwZrHCKuzlgeg8IrZNjHk5deScP0i+e0JT7mKSZ0
xjMR+EhLG7upL4KuOzAbwetyTOLVmlVmhZOK17hb2pg7h7fTIYxiV3ZyY6lGXhb4PzttRgDw4Jkd
6V0/+Enk7gLGvZs8r6dskzqoX2Wt8N24AWq4Ac1XuCbOpmHn4Mgqlmgk79UnKM/wHnOME6VjHeOh
vXFmH6UaWj+U9RepFgTNDi5iXUYnL6/2FZXpE1Kyew33JWz5mH2M2yUEMfgizGnZM0KI9tE4v6Ob
3h1VS6rD4qrsWpWGeWwcme/7SFmYaVjvc8rZXWeAoyqlTk+SVtJ+8uv0bBTzcjQVr6aFcfopmK2P
Ve/LjRIxas9VAYxIatzXldf3J3IssiNV2aeWauLUpjI+k/OML2MpCStu5gPjs00nm2EvF7SKDBi3
aWlUm1gZgYEIPks2MdJ7Z1EfQAlmyCLQaLoKKVEg29zfgNmdtjA74uvKwb1FC7Y5KKLTerxC4Srb
DBkzRBvZZuKO3z47Z85stAwe++aIwGP42qx0Mz+xuTi8bFcKuRLkLhuRNf6xWimQT+g47eIB6fH1
IiLq0sHcZNbymLr9oTa74OTF00MXpEcOKtbWN+ddnHH1Y0J//RE7hVIHf9Y3mWWQWO8Met82RY9M
jGFaHMlnF6ZXOFUYpkVZfC2k2SLCn1xglMnwDhX4jY9QchP07qr+dFgEU/9GNmUbZiWuQpNIaMy6
VAPmgJyx1G3FcHSceLYakPHcD/dA3YPnAaXald8WnxcPPSRFfnDCVkyQccvEjODeDJVfn12B9ki2
vBXiPk7U/Zh1yNP4UktdXbQvs9diXc3yIfIwRWWdgQfekg+phUWrbvpkww2jpNFNAOEr+WAaHeWM
pb8lPULlGBHmpktVEZJdiCmcwSXshtTedSzr9709NWG8uMExz7yHyG3vGYMjZ2ZfwZ5lTN6mQ5z5
nnUFefHoRdAW7D67ZPh2NgoL9cHkRu3NWg1MtJzkwcbActNqE3WD0W9lVr50sYXHMhhglZX7SqFe
JeDNI8u0e+iwhnCF0IEPZrbP7Nzm16vlK+bgS24n7A6KtOVcEM6b9Y8Fvvm9VS7RO3wlN813j4bo
sydkLU9OHNCfN8bXbgk+uLF1tAYMk40YGnKJ8CdBF9p3U3vED3EIrCziKmKitkSs8F21nysHVbjT
Lt2VidugIZqUBzhnklEmxXh21GRe8PI8DEFzjcv52c2tJbSKZWcS4RGy0u6ATX7EYsToVTrYIVhL
G8O/8zsbk2umH/C1YNlqRjLIWEb9j3kUiw+F47vb1vZ41QzJidUbbwB67UaVnzgd93tnVNa5dTM/
VGOTMjYP6mSTz4V/gJ+2HJO6vyIO4DSmUX7oCxOFemA0jCqNPZsZppgoAHMFZYtjoRzkZ2lwv4iT
N/zLvJjyPimlwUm4VTfFAIlxnsZ6h6Eq+dRoV24ma7jWqWJPmIonIcerKqoRay5srFkA4LLt3430
QaEElZ9HXZETPX/IvLzYjXwfhAN1viFwIT2Ps31EbCL2MomI044dZ7loh1gNgG2q2Q6cws5O6sT7
2bDnsBti+yWqh+aB7lFehQbD2Wbn56xMY2lXd7ExQhKr28Td9OxrOK2qq7l2sq0QotljIRmurbiK
UHlYHF4GM8VybDwhdV235yne1m6Aadm5TBjunhFrVLdm3IxkeM8FYBA4+9nwUGWGfwy6HO/BaD9J
bTafCLsyMB6VaCP2jjfZSH8LQfoZtup5vGKftXZjH3wujfFOJB5sNzn1D51T3U2Vga0sN+7LORlu
QUy/x7Pa7gft1ie1uO/9jjwRjfzYMhC/0Lgct1ZVqI8sr2g5oby9giZpd+ig2iM57dYuq8fk4BYu
fkafpPMSf/0m7caXICZUpzJ94yZGrfQMmhWgxtj531wCIbcDY3y8tXbxiqlvfudNcCHywX+xc6fZ
lH7pPXvekm6NyDU3oEmzxyoGE6EnmqeBR8qBbQOsxYHPS8QNy0Jb2/leMf/mvebXiznB7MrsS9Pm
n2bTQGEdVON7u8PGziT+AswVh/CKY/CyRsB5SwnJ41DcyrAx2+KMIQ+zxICHhKl6fCOs4qrPIzwk
UEN2DDjqB8QRKma5TYZ7Q9n+1eK56r2xBFd1P+vHEZrrXgRpkG4CbC3XVd9/Ubn/mdW5gDLsBlvO
cMMTLoUzaIrg0ASQKh1EXjvAnWwQHK63RF/gW3Us2i+o0i2UFqSVkYOrrjPRLSHutfm6hKZ6NWHU
33qJ+lzERE0PukjFXdNg5mCB7BCMDXbhh24/JcVBVjG6ilLmbF4dtiLF6PIcuwjEC2rB55VFOQMn
LPwVxzfb78rEFp9oqLifZFqBQ1j6mOjOBCIlbfMdfa98bwGCResES1KW48kbFiNMB/S/tnWLYVra
vLcV/m/wN8W2pPIAhZqOUEvKSNCXPLdoJPYgUuJ3AXyBVtxQaG3Kanxug+XoWtMXxljuoRPqE00U
8MLMzHYD0RgIVGos1toJQjbKA3fu5GSyDwNOs9uiRsav5fBx7CUMz6UZwqrB/ecUIDrbSLEH5vVV
ghsYuEODc8kXxZWN2CBMIIOcKnPaRa19yZLMRirktoeicf0zFjukhD0zp9wLkJol+2JU7QNxG/Jg
ik9DkVA0oYnYYdt4ovMEIUdZWzwyNhzehiA9BzbDmEUMcOdq5ynibSqevbLVXchwTWxqo2oglY9b
NEaKJSV1QkSUuAIVxDNcah+ngLh7ivw9pmUjLIPmCexbvSMAAHVQWp4nFyMAzheEdJryEH2bLAAG
N+yLRX2sa/kQIDA5uLH9uaiGJ5Q1zq3hLve4mU1KZmfea7SQm7bpt42ccYk0ToumXY/7djGsZwZv
XdgXZfmk+44mioX5QM8GbkSBXcwGPpAlDFVDK6vprpXLE9hiVFFotTZpHaVf8lZshfYW6Kw86bpw
w9n87rDyoydPFNcAU+WlxdKyGVT1jQIYn0DS7US21JvEwBGl5YjcsUtIwxnKp1Zmqy9miPdwuoOd
JEKMwtt3wtnIips8ZoGZoYzvA9NRFwy/n/B8E+6Wa8h+U67v1YwcMuhcgU/No/IR4BfxzVwqPQ8X
y6w3JUYC6Dq4wBNpzhfYnyeDrGWIorW98caRIXzgTddMfr/UnDkKYbwAS3mNG+AqyPCvOerOXIwc
dc1yjPwcjpJhHIrkm4GFJhRuZ16LLmuuVN7eqdQ+Q8NgiUyUv0HAYO6bhiMugjr7YPfjwaodQccq
O/sILqgVTGDN/pPjJSTSpMur9obP0RB/quuc56e274f+xqujp3pc+pAjVfzRMCyiv2Vx7NNl2cS2
d40x5YPfgLsNghoIFHZOK/abC9gFcFeVKa6lbO6ziQrN6DJz0w8LyB6sFyaUWuhI8WLcDS7ulzAv
9cK2kEGNsNgNFPKDJtnPPvG5LU/wx7lNvto56EU7graR2Kuda5JAq8PEKV+KGpYImTSiJPvXwi6t
a7ugyKvBG1tJC3sFaeXViBVopUnnhyyFcrJprNZMMEcw+AXTiFSPBigHnUY9TYNf0OxMxiOVdQ6h
PakOMqhwhs243SdzcPdtNTzOLawbVQe3gT9kd1VqiG9O2g3nJUndU2P77RWWgvw01NG8dybZPkos
Elu/tV45x2c3eSU55MfmLcSvcTN2dXxt07WDkGI5N7SN5U4BBzvYNbz2DETHfvSkse+ZbGxbLDSR
XaH7qmy5jdEOwvJmZpd2fbylvwF+yTZvY0luu9tk9g6zUnTrIhUmCweTW0krvrQ8hLsFV4zC9qYa
iHxrs/lIGCbSxWm8IMGjtOgSxKh58DEwzXSrfA/tZ5kgzG2cilKoXbZTzo/vAljBvDuxi3HX4uS/
X537dAfwnqCx3IMNK47UjkevrFBrF+W4X7N0dqzoM7feqXYFdPYMHCUHKv9hyAx54DhM18XW2cuY
Bys7Q5r5Dds1O9HEieEyd8GZqC8/bICmba3Ig2WVlxuDtndYC0sB6O5MsIhFetXlcjWmNxn5i515
7nN4Q11tf1PLcEOcfBuu5wtwRBfB6r7TS1zeZS23sc5dxs+5hWG6gDyCsix067Tf5mi6z5PM7lJr
ZbjU5U3ses+1H3QHamxFOB6Pf6f1vhLmIZ7oeRS9w3kGEMh+yJkqGIg3ET/2X5e6QU3Y38z08MN2
juhy2+iCcawx06g2pQFIaoKbQK+alo3dbdAXsypDbbsiUgtNeI57H3/NaeJN3Qxrtpc59KyRjmi3
FIGfRi/7lHrO0ZfqTqO+PqbdbG05Rp5Zop/Jqar2ctA7jls8yXT6N/3YQbEVqQkwb7AOvp5opUDs
wHHLdKkRD3NmHP1s2C0jTmSlAINz2Fmq90piTQ6nafL3Fn1m1s4Ha45Bq8Rjv8vdidOXPwHb5EjY
GyZ5RTho6QpsRZROpwSsYOjI6lPV18F9FhvcSN85qEklW1SHyxOqijtvCfqtboQFo8Hc9x3hwxLc
ABlbtWNs3cIDwxNBsiuj5Ksv1KVbrHPuu6+2sOiMv/YCdlvvf2tHTJymj4VyNTJuujLYKjy9Imsy
ODDjt6YnnrbA+A/xKtmptf2/wsJzq8bGvOBu8pYswCFY0Q9IBF4sVi1S5bI7nIf5uOmG1tVIfaV3
Ww6jdTKo6xuktQD6ppGD+ajmlr/ETo7oHeAIrKxd1enVcNRjcVbuGdfcGUz+xs008xsIAsOeTg4q
nGJw8F0JTFeZmNUAf39pDxKkdQBkSbbHtFAMQVjVoDJ0ooWd4yQKhLOmKu8fDemW3b70UXzuWyPH
n2szZqvPLueEmeXDGkDhy0AoTOFcIydq6DsMxmxeD9hgPnW59vIecn3Q0bX4c+T8/7tnf/har8lK
3f9cf/BnigvWuaT/rx//2P355/hrvXbAf/gDwQNpP98PX9v54Ws3FPxTftBff/P/9n/+FfH0u268
pEH9q278bV68JnX5YzP+z3/0VzM+kH9I5FAeTXUBdRgd2L+b8agZ/lj5tp7jWTTBOTj927Vke+v/
WZmstOiRXvzViLftP1DDoVMjnw/skkOP/l9f/i+bD9ftz4vxH2w/jrMypv82RxdoZwjVC4I1z1fY
P4VZt2PuY2kU6iR7QwPJK0jmwLhul71/7yRwmI8Ofr4qRL69OLu8ZcL1lPQOHWZ4LcysNakfCytc
GaTRwSBAoX0cZlWcfXoe2R24vfbjiEb9xQFvcsK8STN3yqwtyTj4XOAIlxgZonzvgs7c9mNWXWeN
MuqXiniQmxEvAgOzWbD4gqGMl8SiY0KrOHgZ05mjFjYNnBi9ml0ayHrw72aGGqjM0+Q6s+pe7mwX
HtiGHBM/fR17I/kwtEVXXtVtncf7phty97p3zKSP90ZR4icdEG7SjafRDBX+AgcOy9jeVxBlLjV0
cWgOmBO8jVcRpRIR9ekSg7yjODSN8lQRkuIjewDraTlgSgApX2B0RcNEjjbXEzLTXA4TrRKAw9N2
GLGBbARTXfPzNJFXvuzyBBEVze2qcxDZV1nNObMcKLjn0B0quwJdZrGi6j6QzDwJQFSEDTpZIxe6
5mPMkaFluU7AfrCw10v2ZYnmuXPyTV/GqOtH0l1BIVhyjA9WrqP24pW9cTQ5ld2hYIjChYMXixsA
rwwb9DEB5nKIOZ2/yw0XUAirNc6SlfQjyNDYu0Ezv3pNlu+mYljhITM25JUQNK6soBZD66HuZMlh
ox8OebVChdR3vtBYDEd/1Btv4JhUrgQi203iW8cKaKQkhd66MoZ51jt2SFZKTf5iEN23K8soqgxc
nTnWixBrdXNbZO4T23Z8D2W/u2OD9u6LJh9fktLXW5goHLCaRN/zPNT7eazT5wIiyR0pLvN7mNkG
Uo2BTiHYymjLVuldgiCPngnksK904hq3hqYlHHatEVCytfZ1hNmX8dCKbRJem8/PBATCuFqRTsoV
1btuph0Ysm2Rd+4Q+6Q3adl6ekNY9XKsWguwZsBxibZB1R8nDKeHqcjjZyzX9jlYPLRronGmR9Zu
oPeQZSNIQnlbfBOTdAuoBwsIibiuyISxajw8lJd3CEa8Yzs5jyAntl02SJJmKD6vARzEYOpSEBph
1A7j7RDH1lloXV9JGQxhn9HSCiGqtvdJ4VbPLTvXAV5H82mykvcoa8ZNX/j+iTtd7uaGs/vcNf7N
QjrCfeR2yYmat4V4ZS8fBnspOVqBX/yc1a15NpbKy0KlbO80FTrYy6z5OgYquhKOCblXw8XM2d7f
Bbk/fDDdrHg/50v63p761Nk4ys/fK6MKKEh5w1yjbw+mBySM41UPXME9TzWVAgk9xSGjRXFbEYF5
mjSVa1jNeYZdBpTdLfwfQLnOyjfALZreVUhDTtpodIuLKf/f7J1JcuRGGqWvUheAzB1wTNuYIxic
p2RuYEwyE/PgmIEb9Tn6Yv2BqlQpU9VSy7o3bSazWpSZkowgAuH4h/e+BwEUdhodh0dmAf7yZsP4
cdqWQ1ethwDkFdcFPopLcHJoCOq9ZjiVwi82RKCaTwqtwXVr1I/xXN8nleG+j3ZJSyr8XqQre2B3
ujarOXlw60Rd5GIKzqJVLCiSJgAWGx79BcO2kBH4anSg2RZIm12L8s3pBGXwMJc3FtDNL4T6AE2S
BhNiPx+qC3gG6hFDDBUFpEy1GnJNWTb74SWqrO6lpXgqwOetgzSnM03htayTsT7BzgQihKrta8bc
dA0i9QxaZtjazjBuor6zPkHaiA8WAeWUGMMwnT/0z4pajx6/NRnbpioSV6gRjF1dSgMIhvDK2zRp
lilnK/1t1o3yqm9iNC9sKdG1RPmA6NyM2vGuHBQCijQcrHvQOd4XlEiIw6CeI/b5sAMEQTTdEc3j
nQkBs1+pqLDlES3FTKCFewuEwsL3yGKYQtOLWDANSlyi6MaABjn2yg3Z9KxCAnY2iDBpApo4Opa5
hyWomqR3NqRZXjVxQ6T1YJfwWkeC6r3iTg7OdMQoRaJ71ITrMAmao51WoFe1Gs9GazKw8yrvTZW1
/a001HtcafMs3b5p15MGM5j5yVbXpMWwm0ovhzHyLn0rTc+RYI6/Sua3SKDJ0QIEnRrHx1LU9xRw
AuMXYbFFsMixEPXsYgllRsSzf6tlXW4Nx4ystWqG5hAajCfTPqSyj4MNFhf5HGtb7Yl/ASag3bdk
Lrw7bRLwEjHVeQhduQC96uo0JCnIqTqws0ub5KS1TcTBZYmf6WBgUIxXTs6aSkmJiKzECQnDf7iJ
p7J+12NDTW+iyqLsUd5T6ATqxDucNuZQFevSruxqlaV2fpMHBqPCBSIpF5ykAGS8oVGLz0bNxo9o
mXLfdmO3oStpX8y6jjaZB3MWq+7ntpFfEs2AeP5AWA55SFLTArdUnga81ZTpZswjE5Lu2HyTVp9u
Ozl194kgbrdXA+KskIBy5bEBsWojuI8X0qYjXCAjvqV5FzHksDCx5Db5gHUqM2eRU0fGcegu2DZG
WDPYPQqVfdYjKNIQyuo7a2q5ZfXA5+p5nyMv+1qncXO04DishZumG23z/4KFMzphJTj0MexRkWRo
/GL6ErONJXgTI3nzEw86d0ZGS2sXxko1QQaHKrNOZpPEu6pNNOvxkNmxzvwDhORm52IbB0dWglAy
o/4i/sCpZmOlN6zhjY0gYJdWFO6q5TbFW2sD7uG9YyMMmfFOkXMYeovVjX05q6E6FAvDVVS+uQM3
+qZFdduRpgXbmY5dJej6amEgqzA+yZiZVETGGPqzmQojE842FeWVW9W37jJcb/R+HvJuhUGS2Jmo
uCPGMT0l5RzuCMFm8eOjtINnba5UFJ2aOVvItdmllRvGnU84xj5zOv+gCC8gM4bItbS4oRGIdm3O
6mNmxLl2sunWXwC4aZwS7dUygWrRoxHEUnr0PJ3cF73FhMpwrWvsdTQ0PstvlFzxgWatJKtFftVY
j7f2B3I3R3thxpXNgyxlflZY3e1gSv8tzie9hUJR0E4ZB2fsi1vHYFiF2CwC9dTJNWPT7jjmtX9I
itBAXTx7p5wOJIvtz9h7Hz8ahP/XXRI8hLpsym/tj33RR3n/n6bp/6deCs0PWIY/IUCURfta/NhK
/foz/26lpFC/ILl1mCotfjJ0zf9ppaTzi1DMr2A8AD4h3PG3Vkr5tFKC/4QonkWDs1j5vuua1C/k
mACTwAPH1xbT3d9pp2jrfmyncIQIR1r8z8LCh0lkkbH/TtZUMWsyg2CKrt2qAkKbGTkjPYTgS2Xj
pNPBxa5eMDwKI/LUYqu6DM3MACEWRu8NVNByRRyRWa1pbPR4jGbN3KhsXOdtBoS5zYsYpKzKq+lc
MinOnuMZgljZzOI9scLRX8kuhfQrsOdOG/Z9vbWPDad8RHPhog3Sft+fWO7Uw2VdOcU2QnUKI3/B
paSTk14u6tS17IJ2xfTuLLqpild8z0NGKsUMeW+iletMLMVMIY+qHwXc9ITcMqwBDDQ+AtJ9L4iA
cA8FYzLlRPFlhm752GWdezDqrj72ZU6JVsOwvu1hZ5pJZ25K038eitHaA6ZtWYKE5fKu2HY+j3ZT
YRcGuNVh/o58iFqHZeUoJdUhqSKbrswSViao74HOEYDDGo5pWrOejYD5yopPnqss5k4y4YvtE8df
c9NUQ0IVSbv+xhWZLtLGT4L6YXaq+YhVuzHUhVuTILBNarmq1OCM1b72qijbmqM5XJaJymKVLfNX
KUWxY2Ge9wRpcQS21iGJxwgHALKEqu/ci5lxO9urtWyIvBi30JO7hKkrcfF4Y48yRzzQX2CJBNiF
llJis/gQJ7tuBcjKVi+9Zcq7hrbihlWPMb77Bf3WN5+t3zd4+OZgXZn0ijlua3ZoO6eFrt0QvBW4
nyp6MkWkgt+fhzBNT2iTkYXTtAQE1QOvP8bMwa0tsP1byoB6K+hUWOelw3Uzsf5eAn64LVkEbKYq
DWFCSHnyEhjvYSjm3RzH6T4to2sZV+NdC2EvZruVmZvYryOweroNiV1oXbVWFld7bdJdHgRexZZQ
+ck+5qOod7M/N6+lWWVvZqultfMhuzK315zJrRfQSYeE2qO5Abd6aixWxsoKs1MCxFEeVNF9jhLV
t+u5VPaNwRUE6K+q8HNYK0GlrPIdwj1j31sK4Rcvd5k5VrWXsxxvi7KVy97HS64BrbuMzLyBcDBT
pBeL5oKxqdmwOUmd4gisyr6KAVSzcWozdUYoP5+KYGbumYiJJj965T2iJxOICDrQ1U7EUGHTKeeM
dRJSxZgGn6M68nfQKPo9I3y1TXVanDrpVo8I+K9sMkdulzv7GsCW2LjCQiSm5eWcMAaNYgIYPXZv
Ow+uHCt9qxLfSjmJa0IXwk9hFWN91gq3fE+mVZMxoJxiJ9wT1JHusU4GK2QMhF8Cut7DmfTvQ2UA
fofVcgaD+TSb4rqwEiR4LNfPkKDsM1IOKHtJMzzbuqQTStJxQGphmS85QGl0inA1wtWQCeuOAVW3
lXjmvxmEyebrlquxS+ekPRLJ+YY9yUejCAR8YzAQ8lcpgMf7yqJOZovfl2/Km8IHFrUhaNK0tr+w
eYz3BdI6fkdlHGmKMPdDiFnprs+Og0CUkI7I4zxS5LbwGsadVYTeYbSdYEVtyuO8Izl419rwDFdu
18YX0o+6hzZapsBcn4dm1Lfc1izszensDyB17TTwDwZ9twcpH2Sjx9DCR0OWee+jU0Q3fubFxGOX
xbsbC3+TCYgXqwrps7OdSiXYWcpj4CR3bV57R5Sq4ybl7r6XBgHDKzlMJioPK1gPLXNvAVdzGm1q
Y9fV5DpiXVuVtDaf6dhA6UIJ3YyDVPDYKHNfiB+Do08a5x3IvXit3HpgYtEUpFcm5aXJkANbnTu+
GWOBJse02m8hS7V1aut5W2YRDF+Mw59MxGfXs4z963705pupANMmM/SvJkuUC4Ivxb0rSVFdk8qa
6l1ZNrDVGGa9Iu+vN9BXy7tEGcT0TgM9SYTrYKVkG35jsyIORV+4L5bZzsZm5tbazhw564hkKGfl
hdFAK8rJ7w2sg12vdy5NPYdrvpHWToXSfMQ3Vl14gx2dSr+ubrRkudLioOTK+tH0NZ6Q8NgokpI1
87Ro04gpw98g2TUHI7gRKXvzOJNs0q0xPnyFNWdt5Vj6K8s2y0skXMnagKR6hp8Cl9o1tt2U+pca
2R/YvymOgqPl0LRFQuoNO6bkc9b05kPSZNWlW3lIIQfZIHxwIv9O+SMrR68djyWkbrWCDjwwporF
dd1X6XNOrvNz6DFCY/UWPFVpEF90IziHaPDmR1mraUtDmOwnRvHbYGIKKJwCFIbiry0Z5ZmiPRbZ
3KNzc7tHkEl0ILFqio0Rs5pzbLIRtIjEzQK5t7auF5SnYjDQMlCUTxd2MuXpOq4ZkHilsriO7fBJ
jezQ7B6RH6I2FK/o1OaTjKXzZvL7jXUZFPENnuqBzYTwn6fZRlmmZh70XiFw7TRhE++cmNkoOR/V
Q+D2SFMNXHcp2kQvVhtvGM+dLutdUymgEv8Uxx/rir9aNGA8/NPi+Orrl/q1SX+sjn/9oe+LBvsX
S2IV/j0D7bdgLwpnm5rZIanrQ77/Gx1t2UBYpuU57ofF+Pd0NPF3imEEpT8Vw56yqTWVBVUMxyZv
7MdiOLMgzU5B1J8tyJd9dDmntWlyF1lKJ1NxhlSkpipHDs2ijwPQ08QMp8OD7dXOsZnb4D7LvWBe
Fbz9y1omzrVZN855xC+DTBvTG+adjHLKZAqww3rWfVJNnoPWcnWy6U2/2/mtF1+Z2II5GesQdU8/
EzeAE3qNpNK6agkyYvor9E4ws75JU1HctMPQ3RGPwOYXNlf6hIR8OC3EDxjZ4BY+CT1AqxKRgckM
O85dFnn5XW22T46XzscGVBaKDze8cbQ93wmZ1XcLfmZn+bz9OWhJmRms9sScaUanYKV4DuS4VZFC
OR2nOnvoUGS+um6uyc4qAyThM3YkzVP8Bh989KzztJvWHCjVxgp7c+dHLtWfraM7e3RIrxAM98Ft
FSNg4YGnvG4ec0KsACtDG6GAoKJcC2CYD0XbpWshxy/pOKLlYcrCIWD08VkzKCAEhqHnZyhplACa
z/AxS5P8yhv6aAeKeD7VuWLRG1Hzb7LeI4GJyDLc6YER35h+kxyMLLxGUZDssFCkOAVs9rNwCg5i
KCknoqI7F4Yk0lDmjrdqATHdczJ2uxR33rpFwHrtIYU6TKYuLl0thjMH4nTwCNt+TZRVnhD2tfeO
Z2Yjx6CRbguzQj1aR/gLco6kS5xTYqely0A0yIpborKt+3ZS7Quul+zbZDbiwSQLCHjvWFznjW1c
WbELyEa0n7hW1bTWY+Fz5Hr5J6uO+530FhwzZ/V2INZpT1FobNl0je96aJprydzinIztuPatJUEg
4cYBY2b4/htC965e61oiLDZmCwDXiDZsq6gubotmmRc7vm5hQOTzKhclcgrWbEjA1Gtv9t7FB74E
w051pWrGeOQ7sE83yQxhYjnuRmkQ5t1T/J6rGU9dFlbegUdo9pUhRnLDDKjgngKumbIjqsgtDow3
9EBevgrCBuisHhxGyzBUugtI9C7nF2OcmL5yBUcr2SwGsE9IccRzPSbj2fFTsY1U013GbsUioqx0
f1sb4fyiM5qVlZFV4wXJTuGDr1L72tNqRdsU7llzFTcxhKQ7s6c3TG2rXcJaZnbmUgIDt1Fnzysm
xUvuQcvuqkGXOqxiz+EhnSTB0UTFeWTA02QrVO+IgqgA6HKdOsifOEYq6ppsPpCUIrY99PFtbFTM
hyP2VHviG6o15ZZH4t2kr/MwD6/rSJkbRzvW54xMECyuqNqemyAi6xiO6HTvOKkVrkkNNoiSl9GB
+jI/dTN7xFVOEkSw7g1t97uiogpPAva+SEGLNL8ykEM9ubLQFUv8MqjWSuuAkySuQKPm5XsmBdP9
zsnHS2t2mR/HqR2nINh64ynsGwJZE1AoASMDgMVWLAl4wimrzd3I1Bh5tleNt+QEyOe6CYoObq1Z
V3qXOaUtxkuJ6nKM+eDCvAPJRGUS5v46HCbHg4AuukbcBwhGJucxdPOqvWutqOtxMkAlKciEMLG/
rFsP80C1Ub2ZDvd1MobMvkP6xQKjUiYG+zHH46fdrVeh7NsZXdcm7xNjDpnu8RvUNQ8uJj//DMn+
qg6whMW6/38/JLv62r++/1gF/Poj32dkkke9pXjsCioKKCX/8f7JBQjx3exn8twHb8WaXtmoEyTF
x3eNgc1/sh1CJj3GaN4CTP1JU/BnGoM/ev0ciUHKMRFSQKeAHrnQA343FItaxci1rqxLN2jcp2lQ
Nt2SxHFjk9UBjDjXGj1QeXKkr+WqlBptNkjqLb70bN+ZjT7bgejMT8AsU/JNsjq60MjfMVdVmmOj
o8h+snrVf2pT0tfbcOI8qWCirP3e43HIzB29kRMV/b4bJnnXkVr1UvRBfz3XPox5zyiW/n+uXcx3
QT3sYmTRB7Z3qHbqlCw8t5ravYMzvYTPzgNtHcK5TkBEs5hS0+Q6u2j0hvDgKzmTvJQm4kvCCpFV
wpSm79o19HUc2j0RWKAWr4OAPmsFbI+/Pa/yKV1Ak6l7LKdaMVqRHQMnvqv8V2sh3J0A90w3OrL1
sq4qsBPk+TQaJ483CFohmA0sFDrPrVvTq8pbXyXh3Zyk/bXOBgzKqO82QCoo7oOm7PfJULuH3M8K
vU4Uk/wDBt7xhuompeNQ5A9Vl1ZqPhJt2roz2QKBKFt9CKQdd/s8MNGK7j2Ou3Dn1lB+xAbwYl2I
NXkM4xUL6ryQa1pA46jA+Xc0y6HGDZE4UNuLdBt7GcvM56bKFKS9PgUwUDNLxTVkQ8gfr1LdKx8G
YRbX/qoq0U3vOPYAfHcWyA7WWBjPAuYkk7GjK5fsvewGfBMXs+vd9txQv0QbngOOWx5EM8jgwqwR
TG60avrlxnHnwzxi1d8ZI1mMCBYJjepPbdt1FevNKSf7AP9j0xDmmq/SwcRD+ilkoGnOLxyuU1G/
t4Nuc+RYkCWz4PafA+//qPFZIB5/euB1nHj/OrzmVRPF9dcfXM+//uy/Tz5XoI2SlIGceYtk6t+9
j2v+YqNuMiGmLegtOG3/OQTpmBjY2/6Sek/jtMzzv28GzAUNzT/HRs3j0xTW3zkEl1bndzIrhUWU
X8TQazlUPbqwH49ANJVjiOx2hiPIaNyaGVqZTvj0u8vy39Rc/+1FwLCAMePv/AMOqy17owKUNB+6
lM3z6DaA4t3eXVepard//lI8HP7w9yguy5Iy6wr7ZwhWmVOEJaE1H0YWoauYkIIL8glIUlxGXxl0
nkOOE2BPMq0CWE9g45+//B8uJzpSiGa+K9mOg2H56YmCu82zB8fUrOuGBzN3n7242fz5Syy/4odP
bHkJmz0TAC5aCecn8lZdG1MnAqkPthweIOg+MYcmkAkSIBsFzV362xP8v3xysKr++HLKxFqvgOgw
GhXciL9/RiJgUrjPm+agBkufwjSX1br0kZWlNvVn1qtHFQysx0Fjt4IxIEr5FRtkdGLka/HUo1lk
tGWG1PVRwhoBM40PnLlEeUPPkYXlihIzKVamlqA588hf1fTRR0Te1hczIdsCXcO3Qi2Q65rArSdk
2cBCSMRZ4lgK6yrSpNrh2rc2HTk0TxM7kzOj5iFcWTSWzLO0nz84dhY+x9OSp5PX1i1BJ/a1TTrU
nWOzBkNYlpPV2oZXXV9IEPsgYEuvI+AXW8au7xBJUUNfohrv0R/m35Sb3aFYe2PFckv6Ws6SxctP
lRg/h8gAeInE2TKWwn6N+X+TVjOJP0umTF2gimuS4Stzd310k+i6mmALxD57DrQA3ZYm1LkasYmt
fcMJTjzVnlwDsVgSxe2SJrn4FHt4Lob/MEKP2UwySa5mX4cPrYNhu/PonP0+RGgYYhYZgv4wx1mw
TQCgXrKPWXcR8u0AVOGFTfgV+jjcptNSjYf+kSobt28MtvlBu1DxIsqvNbF07rkCkg0OoZKscoqx
rp1HRXTCc5T29XVRSn4PgcHmQylTdkZ13B2oIxka1DVoHRCGhHXnur4sM0GeWKFR1g2YK6nwkxui
1Kd1MhTkUEyduevjTDypMiXMq2dXZUSx2b2Q+IxXey0meYbLHD7EEaPkIi7lKnAIGIy0g7dxiBcm
q1EHZ0Q79S3Cz/omr5tz4E/Wi5699kFhBDugt5aXcrScQ15wL6BajknhKMZ9kVsvEcN+Fo6oF3aJ
a40H1cT+rXDCZG9YVX05h0Z502UITppuugxH2sy1X2ViVw8w0EvHprWOnYqBxmjH+9pX3UUc8DCH
m+rcwELeBYEFSStoXbnyZfg56VLkQI79PPbhSeXBUmkOt9WUPrJFY1TSJ8Ze4TK7QMyZgg7uGax3
4XAL0FruTSsWBwnN7EDqoTraVaMvJoLyAM6EdnmdTzw3uKNZOwPADsWtFejptTFKQqH40pwRoRgX
RBaae2v0EcBndIr4LsC/pAFyPS00r4YcDUG6bxgWlj6wfUEVTUjVvOCF+FSCtBHSkt8TDBcji4+1
W3aMbX0j2jM9IFwtzY2VqQjuUkHHMMROGYE72XCazUieSevxdkHi+E8lNjhGJXGxcdyI1Gbr2Zcz
nvS2FXfxOImD2VufATGcDS8L79NSqBVDLL7b8XxqVdmtUVTUK1gP7SYYesQwHsxpZ04ujUZjDNKE
oMA3egcDDbUA+inyxSDsj4ERsiIyxC0+ql07luEhMTo4zj6B63PKrw0DRz/W0nAJBW8G8oR1Xe46
s7Remx6ccxlVzrYZd7oKrQfbrvx1IdO6OBaosG46o7JeObe9Y5wPFr47gnzGZcQQRRgocCFU81WQ
pS10n6CaHkvpZWcOpPkogYCvGFm81CUKN9P3jNXAXH0N6xdLhYjOjPP3EQ8AGAmsLMknQauV5bK4
anLvmPXmY5pHqKQCiVPGq0+K3Ct0eEawCUjdvAyD9Gsw+sl61s3W7Uz12glV0RFY/XXFhNJf2Rnf
PY4E5zqemKzAksyOTm7WB8tjIlAO8/CpZDjI+q/mlYWfTNM6c/gCIW4cl/2vkT3LQQtG87O6Bajl
bOBpIybO8qRZERFs7dEutlsHkhPfE2d8p2UwrlNNynHTFOu0dpMnOyISdPJjvHq6zhb+yqjoCTg9
MgTPe3LV1Tmz4kHj/SOMPm8844DlzcEr4r650mKc2vt87jqwE4wknvuAuBbBDu7DbW0SReP2E7wz
Arq2LLaJUIzL8qIcO/tgt7Z97cQyPURGGH727G1ODsKeOEUufx+Nj5KTa2Mq32PYOGUPFmD0tS1k
BVOvTc17pZ2tA8/suSXw8fPYO9GVUzvzc1NYG1IVgIQkVV1fdbJq8ZMm3HlATg4K5PcKPoux4eH5
jRA2gr1Ze+2cEOEfz8fh2CMZW/l6LF3nApMJLdjGzJru17rin7nGX8415FIl/lYV/QFrdEWZX/7r
8n/+jzF+K38s8j9+8vt448MyAdfG8hfy5A/jDYHQx0b/w/D513yY3wr9DzcFlTwp5MswgvHIb4W+
JX+xmCGyGIH0/WHC+DuFvv1TaSp8MKgUxoj9mZsQR/NT3ajRh8xDWCTnGiPO9KrQJwCqVC5uBBEB
UeGAHniWTYcYlnhuHEszwluLlM0tDjD+xJ5Akem9tsKOWa+o7PX4EW87Fo77lS8qAfAsAupZH0j2
+wjDTbNhUvcGg+MlKBeFjsnKP3ML5rhigl2Da2NGCI2jNTZa97Yvux6YUuW0kFburQIgz9oZwGq8
APnK4mk55ZEJ13j9ivwUewZ5257LU4YM4Qnqfzjb6RidMVboyruPTJformQtIFbzRcddRkWaFFXe
PDQevf3WY2CfCYSrbjt3+6LqPTNfNyKH/BQDT8R/JvQbSXz1ztXVdGObWUESxzSQqOU5kzF/rgrh
xpcfN9Y/38G//g46NBZ//h18/ddLWac/fQGXH/veZctfqElN73eZSb912v4vriNM6Ffur0o72sbv
40ZmisvXgg0kDweWjZwF3ztt8X/DFqPP/7FvsxfTFAghugZ64Z/7NtnjQxYiLI89WLyYyVRoX1v1
UF3N2fA3qd4Kti84ewmJnZUMk4efuvqeiROQaVkcXfh4V3MPcZ7HvP80cQXOWs9/hVldft8PPanN
ecdI1l30jRRvP50t9QLIqjzB6+VLBs0gKuoDIGUAxEdlHYs2gBdpjZ58wP9vPvzuTvgvPeofOlQb
IR/+QzC8DtDVn3ni2hAN8cFUX3MNwyLPcsCMmey98yRnIDLB7D8FpvirP/kPbTivytWycMUu+VzL
bfP7vrhtEIENnpsfwbSMNyllzTu5QmBS/QUs+fdRtpjQ8aEIXk45dP5oQn98wUQQiWs2KIEjIygv
XOaPTKhbxJeeRQhS0Dsvf35Zfw4NYzRkf0wYGEJxcRGN/viCUyMZdgdjf+jKUadsiAIgnvOMGGYB
5EBtnjr41V5GWJg7pfJO93bxVFQQikGFpTNxmG7j3gFXM7tVjZoZCFIVNWeq3PETZKS/uAts9w/3
gcu6wFQkd/Fp8mX/6f0Wue+FSd52B9slHOnByGFpXTRhxho9LEGuY2CXw0mSdJaRXNXa8oHv4HS3
JOIcTBE5zinm0XDMJxLPQqvB50EUBPdSE5gAimdPXo1xlEenXpjE/GBhlVc56JMcVM1C72YfgHfH
qGN8uJNJeAjLSHmFTB8AeOeSIlQZ03gnlzStgCTqbDXXfWl/8XoLphcPzrEH2aPN5KK27PHG4ZRw
NrGHN33JlzaeIWz5wZ2uzZpbLsDEVZATOhnMTwgnkvIrd+mIaV+iJBsvW+X36nYspuFciAjmtWMn
A2WxUvDOl4OgRp7DXrGHxmsMDNr9VJP2PKLKe+kSEzA05KzjrzhbkparF4/knRuB0zBf+xpczHoU
ybIYrO1XryaY7Vf6at4HZDSxMr0ztCEf7LbzNvEcQ5kl7IPuaPJHslpbnuLonVGEfmQudarmL2UU
yPQHexNddREHTzApMGJ2KLFeP0w8H+jVoFbyAZPCRFKj9p8GTQqawwTzLg5ZU2prgFk7YaD3oPUa
uNaaPiDT6eNejRgKsp6mb2BPnI4UIknJSEnZ/LHm1FfNvhlIxcGOMaWENrtBnB9Tgt4IgHXoxLot
4v7oOeoH/8mrOE83qAoJScgnxX3SF456LRsPtG9Y8eVH3nr2p9p/qmh8aIGLmDtjTDF5KwYHeK+X
2Lol0PSmQ8w8bHrH5JLy7a5eRhYX+TosCQlg8vQROxZJ69ghyybuF/LOXTwon41zCLr54/qrsSUL
tPPUNkpdd0PXiIxEF764+vg3bRDggoWRzLkxRweDv/U2ctt+M4S+v+v0Es2ONNjbOETaVIemSYLg
QtLEVxAjhg4Wwej5gKUQ5FnoXy2BRy9DNXjVMnmp7BWeSnO8R7YtEGMFSNH6XYYEdUFILSJZSD/i
OMjWJTgwhJWHH6MBd7efRJcMGx3CfL2rqsLGNlrSSK+KqGuDszn70wtz5OG9nwzdrwcUqfHNMBnm
wJamn5gyQAPeN2ZUDKtZgAUxPJDBJS5ZBGG9zXVuHioriLZjDCQmKPxp51s0lBHqdeaYgDa8xLqy
vWWCQHY2c6KRgQgJs07eQXIBz8/HbkxXyk4d0NKR/NRgmtowAnFW0JMkTJqovRsizaimDXr7c6tS
ROqR1QwWRLF4vOhdoz/gBQoZLQrU3ytBZqlHuPC7bjg2nTx2T0UcOVeVKHzSwWY1nZEG5Ag0RqMp
0fGGyE6ruX33GXmR12J0Ybzh5vZPCrkO2bmqb1DWu27wZBUNYbrSUI9gFvB91fq1kC68OWZu6qAH
iyNbukvOV/2RBTGlwDkjIgyXQPFuvOMxx71skhgW42wMeErPhIFM+F5ebNn6TwuHK8EBsBB17b4f
7z4yZUDByKtKyeplwrufgX4bXscSsUFiOxyYpZk+JATsPSf1zBfrI/0vEA0hIy5BZl7lC/x6BEdu
eIyWTGjJZ4thejT8GeGObCjPPtnZjA5wbir5Oa8NYz7Okeq8o5XXM3n2smICY9WyRkVuWtYXQBC2
s62L9JT5VXAejCq8qZskAqvtP7hRpJ+ytn6d8nE5/WP5xMSj2yQd14mhCOe8Xcn45JeV+bkzMEev
MwLuLit/cO+Zo6X0N/1wtJGO9Rtr0EAOI+my5ixrb+cXZnE9dubY7WZlPuWRV23KsUES0ucoThV6
IRcdirJ7RsJBccX4VH3JpMW/r3hi1Y925JvBF98bYnD9ugrK3Qy8MgN2k3ZqTRCScWb52HHpctyG
M1riT5PrlYdYFd41fB1Cc/mTEHgBE1tPZtC8wHShFqla2ztbA6C6VPZ8rJrA5W0M3pTDQmVhjSat
mdh5J96VMU48FnLG9xsjc5p3oJs+6+0l0yB1Zh4WuuNOaUKyrMHBLLdSFxZsNaNSXtHGcpbqD999
4vN7emxne6eN/HMz8NFAZPE5B3MCL6BbLFE5ccU6eBWlS0zQaIU+zKiKeOXQTDnv674+TFHPOdiT
94XhC0nAmVkraeNeySsnPEzyNZum8YaoRL5L9sBgyJ14jpc1L2wFs3qdp4QD/+MIdJm71fisQv6K
aRDkjLRDgfWsqwZ1xmktmErZxOrVOG7fCwsH9kpaKPp4smrCJzOej01sc07nHwjvSaNkXogrLhUD
egGCQT/elvxgjOsooZIIjIUj4Nac9jojY4H59njT9tS+OQrqrcT+TFLiYCK5RboOs/RSwl+01qL2
y5cBNmt0bdpLmkOcV/ytQz/zkkXNCuNO6SpreFo4zD9ZaUWhTjPmhKJ3XfLCFdlHaYN0HkfmdE8u
hP3iRJKDdaqN5DxU9RivAH4kS9ydDB8GumRwaoL8OTVbXsO56Mr7rDSIF+8i41tba38fdYM/rnjP
VDmx4fpP5jhwW3gZk4S19lv5YNWkCBGlPTJCrl0Fdjwc4+WK6pJPHNo9j/Wu8uDwMpVvi/tg+UQT
TAevc7eEDWQNH6MhNV1Da86iFuxJKgBcmYfA4kkaE9JSrhOl5b1jxUZ33zsjpoJ1TJhz5N0xtiR9
lU2LP1ss7UM9xbsphcEkHxOPajncj0OLIV7a5KeKEimWUCAMgBjHm5Z82RWWW/N/sXceS3Ib27p+
lRN3DgYSHoM7KV/V3jc5QbTYJLxNJNzTny+rpX0pyuyt2R3sCImKkFRdaCCRuda/frMvjZAaxLcI
tclJeb/GGmFY41Y/b/kbeB611qnIloZRRtLe1wE7Sz4kxutkhOnJ6Bm5DDLh6JmD8gD0LlbzhHtX
ocYzcumhZo0SDOHDC2eW0bqFGBEHbOk2Jig7Ycb4+S/EtnfQqo71ADMy7gtxXxHkyKSCTWKV4VdB
xAIVSe+V+XcjdZBfDHV0CIkUJWewHeqNVUM+YFf4XnXtd7xvb8LJGY+sawoD1Zo3Yd+YN245D5sB
yp4n5/IA8tluqY2jh8lT8y7jEN1kbYIvsOPcOGbvXBHtXt3xtDmXq6k4cfIRlw2/cYXgHBlI6W3j
sLhSOYmiNrfqxpyb+Am3dwWQbdnX9VDCGSO/lwJyavcFJA8SKG/tUtxT+VVbC77/d9hs7smGLJOm
OEeFJDqsKlLjo+BgZMs3NGo8EEfxCu+YMY/JplRav0xFMDAN5ASWqxlHMnaQRE9BOK/YDXt4KKq1
jKNnz21zJfOCRVom7Dap17Eil0H7GUUwH+XtnI9ZCumVydfft1G66/hdaxzQR/mEcWBjAgTxc9u/
DFYWcuI1hwYSHUU/8jQLgz9W4t9/zx+6H0JodLQVzkuwo2jcft+tET/Rq6zum0NReWzGyvfFYys7
JO3ORPyUR3Jkcjpvh3//vX9o/fle6NtIFOlMHTrF338vLXmB9GNqDlNWeG+9gcd1KScSSEc/Yf8i
+XO+97yEvRiVA1Xu33/7H8b9fHto0RXzgnMR55iqHxhcs8xAT4RXHz5Cjxe8zx6h6GKC6Ov0QDiz
/Gk2HW2Jrrwt4mWb1fkS/ovZ/VvMDk7LD0/rD7j5+q2ri7R6+5/3b8X/XHPywj34dibeHN//7/+x
AFl/wO7cT7Rang/KoRkxWAv9iyUToITl1UFggtM+wlWbFfgrdmd7n+CPgsIQ5mZbfIxP/UYVtD/x
vxKvTmAAI5gQQe4/oArCHPnpNYavSKESwhG0AsyRfPS9P8I9vpZ4YdGTHciV0PVBmCdEhsiYytwa
OujO/dCYNbb0foLxJ8ZkzpGiMMQeb5FIUawRs62dvUxlvq3dOm5hotcCM9wG0MhcmTQO72VKsYYs
wTk2CAGvGZc5x97BrA8pLCNmDD7tI5p+NpExg6/GMT7RMuOQeEn6N8RB3X825sJLhxO27hYrXCZE
wpzvA6sItVV5XcW4vagaTt7eKvyk21Jc6o+cw1xyKOK3VkvJryAQA2Q0OsGxl8F0H+Nj+lymYrrv
sI474uXBYW03k0/EilXl9anGHyPAy82X7zIwCTevNMQgdGK7qM7pxA56UXxa2ApypffCBld0iiwr
7g4mFlCPen7x5uvAl7o21MEeEvtpGanyKptmV9omkAEWY+I6tnTofOOTz/2RAE0MdoO4jjIePSHy
zfesS7kDH6nGiKc+MwA/V5od/9t5PyzpNt/mWJctONB0mkzD1Y7Yyt6adozkKsJba60wAFqgwk/8
1o7Ozgpym1ijzOR3D881oxpN+9pzcDatyEe9tnOqrIBwmlU3prjkRulwtGuifUh+5zMfiZiYGOpq
eCrBPVjX3OGPB1qYMUVjnJIWZSn9hM9VI49UylePAL2J+i0CepgI6ik3psTT8A6Ui1+hnjH/YS0l
/BnIgnaLfBpgn5EUW0xPzjE5DGMMF0Ul2e57yIIuFsx6XPzSeZKsl6JcDKw8x+V7Euksa3OogIuL
8b5fpLubqwR3ayxUyE3ALuLOhw/prLCANdaNKK3HiiLl87kfrN2ShZ7jbBvtKAP4SUtk8SeHAdeW
6EWE6GG6TRh4wgvqB1aD1WkHq9DufXt7bhNJW1POFRnCHNJNLFl8hkX9Gw2MpFaEBfXvPrbh8dbU
ifXJ2PIS+uHEA64BoQkBCmOKdzx3qLEr/BUB20M8IbfAbaw3wWt5WTecZAciJuyjkaFTREloc93p
oqhXyxzYyDaxxMbHu2TFREIRqUQlFW+rxeDZDXqdgGaBlunCPrB7cENXgZMJyQ9DQpfStaCM98F+
9vMwhNtzo4xFZPR8XsLnOnrOJaNn/bJrhd/nyKO1HtGVq/Wow9fO8XXlAvroJAhZdjo09/mj19Kx
OPa6KQINkmlw8ePUP78SilZq76W65j7XQfBO7SMzrfbz4tOKtG5Dco6nPPHojHX0bGh4cdXQKNer
rI3LddHhHIURJWFsCwQg3GDdcYBiU/LrmIQ0pXLigWr1De+DabLADJuXXOZ4hWNKDER3bv9mIqpw
4IC/SBxzHV6OdRFeLi0+w6v+nD1b479Pc2AEII/Kl4l9m51jwIwOYfm2j5dwY5Jgd/DwICKZTrej
OP3QfCcwtKc6Z/3YE2qi3SJnlWwxqOcNAx7lgmhlpvvSQih8P8sJM4OMxM90bukNEQvf5yHbc1Dl
JLSXouDnOFCJjnlO8Zf1BKGb8Osee7dR3EF6s/uGhU7CR5K3n3Mzag/4YMX7qE+sx/N8xWPSGe2C
BKDjQZJ551BTs0XaC7/wlOesKCO0eFCFBSgamcvSnOLapxmyq7JITmha8CY1l3SvHIvWaRh5SkWq
cxJTUlm3ghhNG76NwwInyY3H2snCfTNJDwaHrfAbahWhUpk7jyi/OxzftWSH9SIk44FzdvKIq7m3
KtFvX6d1KB5LxjQdjJ+GZPUh1PUi5sb1jBGBrostmAfvcY7sOU1cVnfIV2BZADyQuiK7cBrVHdCJ
g6uf17xjoRldm702TrJavf6V74lrlQ6k3rkCZMk29TEyjKLtsVdgTLszU8n+Ri8YbIrE1usxnHFj
atogfDbw7cJi9bylZVJQ1NP3sZTcCPjsmAWyRXsN0a7bNsIQt47H21UUOcQWNXJ7bWrP8xtXDoHz
PFb9JNZT63bJ7ryzEvJMxz4mQfssUhxun8eY/PQX7LHYJwpH71JiGNO9g5ngW6hjoTPVlnciURZo
QvVeJVN47JpGHwatqQ/nKGYHDmmOr8fFZSNDUMMbjAtQI1ZTklSCXn5O5gPbj11iBhVjEppov7Ra
rL16CS9K4LuEJIMIZKqDdVbcLRlaKTMt/GCNQ3b8zFFKUF9P43ZyKpO3JtfGVkzlIVjiEZ6Cf44W
Wja77bz3uiqf61h0JzQEyhxXM7JY6hAMECl/j3WoDyIyJDDqmeOGqAHsCdE7mRHv7mDvupZkl1aI
/prpUH2ByWVMrE6cPKV+C0pLSuCXtre2hlW3ENtDd9312ogo4x1YqVKUxnjo+/koE9WQRBFCFLo1
EwdLnLB/qZDSNXDVdobnh7eNM6yykvgMdCDmywwCZHBO1CX6KqwfSnZVTDKYhnm49KCy2DRMFTeW
Z+Hq6DO+iVde62TrprbKgxBtnCBPbvBTcnJ7l1fWEJI7s+xMhcGsS3ISzvj+OCPKrABxd7OHofYh
ZFl261gqZGM4+IcXve0sN8HU+yeZhRxz6YTccTIaUmlG8eSIob4ykEnfpEsenHDnY/UKul4vCTCg
CLKG/r7BDSjLfQydpgG5F22vvZKGO70VTp09zX75RAhbW1wWrXTu2pwYFKOXY7B20HzQztvDd8nk
4Jck6OFEjSEG8iyybUsqxCbo5o7Ehwy54tAOm3nqCRAIGowLHAdpJPKR7Crokmy+4n5571kfVLtF
IQudi9Tcxun4FOq0pzz1u70fjV+YjqzdNPN/idtpvk/cGQwZP/idneOTZ/VudydNbivRQN7Wncrp
a6asR4OIJjwEpLwK0mS5K5fZXde+Knc1Nuv7KBwgjIaps8X48LENFfTazqMy2sqyra8I0WOLwnd9
7Y5Js42pG06q7AQeVJ1xcMNaHvNQOZe1jR8ZN63aDjBnASZgIk5tG2wNsgpWGTsWhO4yv0WvC9k1
OBm4yt1wCMyUfDgOk6PoHQtc+O5ibNBtHCoPFkyOfaBPCHsmNWfCnO2Aq1qiQ3iMzxLW+AZyVoi9
hXunUqJx+qoy7/Muw/1tLvonPFaMy7lsUPsbgc/nRmrXX/qhgD8ZIcQ4Acm3+H739WtG+a7BzhKn
t6wEBbc6YAx/tI1rkzCgNSevv8kDZ6d87OwzjM5wkfD9NyMvwZI0mieIj1gPXSd3BslPhI35I6YO
C3aVJgZSa5c54ZrNH/sqeM3kSiX9EYe694Y0wK3VCw2Nm4XercRxxgbkLeowAd4g75lendoi597o
qARTs9rMuZlvMZbzHqOWHYWdvyu3kGsZo6SWj1gF+xvSXOaNtOD6uSMBHpcoouGwNrbK8GuUHu02
hmCueU+ERiG2MVZ3M7U41uLZfRoJFJEiK7UxzSKH+J3NP94lGbMUBqoN5iwD7qBxEsHOqdEj73sv
MdiYutQ7BLkanw34cAHHHmnK2NKJZNM1PR1Igm+W19VXqeS9SDFheSb+oDguHtMegiry3bL0y1Yl
esaQ+bgGIFt6GuMpYInbZe0YpxTm94C5tirT8CsJc/ElY7trLGbli04fusA648rD8XTN4RU9lMoy
X8NRet2KbI0IoXQLyPgivUaZxzInGetktGKxSC2ysxBVta3akfmoQeWE2b6NOqgPsVhtIL6vIAjX
weeoLdjUoywbm5ntezaZArm4XsCRzPAyw6uxIOxrFWN8N2IDiJeR/Rk7E05dHfHlEQgS2Midxsgt
L1og03YHPRaE1nSxyGX1WED9rqIGTc6h7tUoKUS8weFsSoGQ55Op6RGzNYpHMN1iXbYjZTkM3l8B
kr/08v0ZIaJ1dmnssQWGBUIbrf/7DxgNpHNwtz7NDlEdkoBZ1rU9vSzOouSrgwFpS9pHSDVSMwTE
D33MOXx/gB3+hCCiUwp/h8FxBZDosCdFwmBzFT9hVGPiiXqx+vjgTnAEGAdKcFeFDat1jVNjElNs
Rs0+tdMkJtItWipYaDK6jqtePAamEteQ0qkq//6q/uS2wJSBDUTZjrbiZwIJJnBRnWAzc6gMSr8W
S1cUsSkJY1RkUbHucYYqN6pcKI6MIW7+HbtD44E/4pLcDL7e039TgqPG/P1TqWY/V9WA0M6dC1qh
TLQzPFbZBmXGA0lml5gjewzsx9yPjKPQ5XflFE52MTCAsG4cbx4wTDVJ6UwOve6gmxZy4ffzSH+s
EGr/m9v1Jw8RyocASgXvY9r88/0awjg1bGjgZCoNeEIxsVVSE02g3HfwC8jdbUosiibZviGTnO/b
HqyiTejl03rq7kuUhX//AIXGfH5/CyEeaYUfvC6yIs9X/MPCNtzWWBR1A7kGpNeuzkyEHkjqWQLx
EJhyHjiNFhn3kFbsYzPQX1QjVIm96DiS11I2ugfjzv79hdl/dmHaPM7zAjDnP6CiPsN7pDdtcmg8
PG0oNem91Coc0VhOVEW2rB7wDQuc41zrmc4E4TM/DY413CtnCDGT1jQHDF/ollH9UBeLnjbWSGmi
YmehfE8136KIal3Da6wHtgFvtoHDMKUpUy9iD8AD3z+aUljw071aNApQzQ0p5JGmQwzZMt3qOu4t
1QHt1SKDHJdav6ED+vvbYf0MjcOh9S3f8YjFBUIMfyaIJcJo05l5/N5OXPZAPIqhIQRKtzrVxNWf
+RowkgbjobL0rBqXTy5rTtXyMIUedyu2Bd2Juxjkx6ARZXt1LP6cMFuLiU6kpbQtjTSPJFxgQTMy
qj/UMQjYGk+CId7GpPAcllnTw0ggBrzBco+RRUBD8H7+Zf+LRv87NJrThS3srxmkN0n6e/L2xwd+
5Y4G5ieXDdE0LfLoNVoMNP2rShP8OUCFzs4DL5hd80eVpvgEImyxiQpk5JCqeRF/w5+DT9pehiVn
M+rzNQXzH+DP4mf42ccIP0D2pymqcNx+5uJFoxEPSeW6R8ZHTbSxsiW/T9CFnHC3GdaYe8mXELHZ
rsF3eycIej8FBeyNUJrTk1sBDDteJl/wcJMvMQOo7Q938k8O2J+PMq7OMvn1uUBgfe/njTBUQUcc
d+gcs8Gp39zEwRkGX1adcsm+2CJR3oeNSXRFU+fOvzkXOL9/2oYD7WnJi43FJeLS83zgx/oCHTTQ
uErbYxRHr2UbgT+MKg2v8rCrvY3XuP4lAseKvNrZ8y8mJ0yfCH5Mv0xLtbz7StJKNctsn+ICaX/u
qYJcwE7lW4bX3p0Pl2Nekz3pHqOx7C9FYzc7x2yIXSMyDI5rib4FJk55k1gznCkfngWkc6rD1Qg3
Z6PUgqVGwCy9Xdlw/9j3POszQh5EREBuK7Y9yJxQRbYMU9R9QuIMnZRTAar1Nm7CMZSNZM10j+Y+
dcwXA/kPPEH/UWHTXtA1thpc9ZrqunMoIIxEV5xdbQ+Hme14nWPuguVzjxP14o8DGb0RSZ8N+Qnr
0prm1yrTnB4DCemlO2YRPMS5fwnIv0HAZxZ0HaiXpgH3soB63M7nHRFt3n4KMaE2HAuVEoLn9l63
eXdQe1KxyZC5E5dketRzvtkRVjqF21HhVrMbIADjLsKrBCk3iCdkLi328QtIy6NQdUJ+hj+qYxiE
BeknVtXfTynG2mthjxgGpp4wd8BWUbCqoh4YHgN18J+tEy86lqoD6Ijj1BrJ46ItAYojpKwh5+fg
kjBsrAqH0n103Vc/m4Nt4nrVbV51044JDv6FCgeHlaOzlVexOYkdisdu1/Wjy7zCMvbAoNC2EmvY
EZuOedMwbHhTQ8Lf/PJ+gT4IM65W2WnJgmwTuL3/BsOuOZAau2zDoukPc9rVy66nBIX/kmF3wjAU
3t56aCu5D3oy9iIjmE5hICBzZbqLGJMRQ2vfTb45ozncCAL03FVa+eU3Tjodg7W09gpRKSG/qAlb
UhiHxbVXnk/0pfZEfoAIBsONNCAF+YMoZW98IFEynZpV61c14QKMRGJ82CMUrwEuRe9VxsGM6VGX
7S2zHt+BQ0ud55lg1bZqEEiYV/iSduRVpEVBTmTFGXgjZRedFrXYR5wXs+FVc1DDyxmzu7cFcoAi
flPhbe+L1ui/VpHKik0X9i0avb520m2vusrY1khSydQQ1YwAw+/FVg2UxA+zXc/zASkoLBMjqjQm
WHVlvOkULMsvDAAQkqBmdCtqQbcCxxlz87AABHEU9NVll4xps2kBsd5kTfmlay6W+mTWR3D3/B6j
Vb0Zgs9hsZFWN9mi/GtL1S15Q1bIt3X6d5uTyH3ookWMYDAy0rWRI1/61MuwEUoHrn6KUc+3NYnc
aT02QAkuDJ4BtynycweghmTkRd5KgCgDJuCkfjHJfjIJUOxc8zqMwPthfjb1G6Bu6G7AFReoimzl
Ib85yA6Yy7bPtPw5N/oBCrK1kBZhG2m9zkeb0O79FJHetGw4CcT85ipFs3/CZd7kHzkcTxz+sYSN
HeSNYhmH1yqeilSuDDSfb2ruS5ZOt8iLulu861YKrpgetTZ2I1aVmXYhIqMYR6sbZkBwOMmnIvNO
imwCJonpA+qaFyvFFvWmcwtsMJkv1u6GROvhiGCtJ35gII/wsoQIjeEwV8DaxQvrCG4dDMRC4+FE
o+FGalPJzv8CHkD+GjcnD9dFTPogSmxvNldgO0G3Slp//IzTf32deHNYbgIvq1dRYDrHGIBmm4+y
/kWK/smeRu84gHa5e/iL453yCrvYGCQ3DPsA6BcVaZCWgIE1xkaOm0U7QcLKVWIPEfiOgQdcQpLg
owXM6jG6Uu5XF44vRSuJRrt6xIPXqnEmKiAUXTowiS8wk0uIMVpwLOtbgIipDRoXXXQnLmzcg48h
EBGWUjIyHnPOmYVfOZw3xEVCYoH25FswtCUSVQazGLzNPUEu+2q0Z3a/wcs6pO64VBIV7OwIpYG/
WNry5b+F43/k8sFEn4rirwvH229Vpb2F36r07XcEho8P/iY+cnDlgBqAvggtHxbbPxSQurZkRhKC
TesaUZdHv4mPrE/8K21oZCHyo46B3/JbAYlkSVBbUjoKuPu65PsHBeQHz+jHZjXwcV6yfWFaDsWs
93MFWbBilrIxZ9QRVT5vlI4bJ210xKo5wqBUj8+ETVxSirnN2HsY44LJdkcYzJy7S4sycJ0UJjmZ
rewLd5NAyjRWcGwUG/rXhgSNm9Hz5gtCkcyNkzKeWC1QeEmdMaQECJudzeIVFjEoNgzfrb/MgOrk
e4Btg+Yte52G8czgrzvNkM+uqatNGJvL8hRZOmregaqw7UKyL7fM5dsHBuXEJ5ttCHFdTKb/tmS2
h4AYdQf7nGd7I0h8mEMTm6INWeOHlKjeb4YQ8ddxMdKric+8unOdKRKfQucyKYsoA3dlm8a1O8TS
TbkxSKlBCQBkVFwMGCXepHXSXw2jNPYiypZ1ZBIrsKr7YdpSMuXYBsTZsHa5KetpwrnJYLSOPruE
PAkh2WRq7NpPQcdtRlgOzKs01bDykKJXyJsOFnG9WyvkzjupI07jEpa3vWF7u95byjtzKerbjEr7
hkhox1rh0Ved4NI0kGIXCr0x8XcWZXq/7oLyqvJFbG5xgMInscOBIltXzFgoSPtLVTuv0o37B4Hk
OthTuhN7azHVhhuHg8S+6pT9PBW5tUMpEuyZEWbTelii6AoUDM8J2yT8qa6WK9cd5D2WckG29c7s
Pc3jk5rR50Dt84dbbee0kaPT7jFTvnUUSmsiM2EEArqpz0KzBJlWTjeDzNx1CI3QkEG/ds/MwgSO
oa3ZhkCGEeTfrLpzTbiIyLZfUEB4G8DOfDNrxmKluYuzgsXoGW55GCE2mrXo1zk+j/eRZj0qzX+M
NBOSw2lPoGSwJZYYmZIy6010Zk+GmkiZhZG7wwkv/w5W8lVEobGrz/zLRFMxWeTsvJqeKTVRk+ku
3r7YvWCubDkbr3LvalbbWsDwxIohWZVB620QY7wuMHtWiyaDJvSKK1cTREdNFY0VpFGhoJ0XmkgK
SBgfG00udYumuYL0GpJpLplMwKrcdmIaGFBqYurQsm7ObNVJE1cbipSVgry/yc68Vrohzh5Ndp01
7XWIUwcKrOeUM4TYICqmdEfBP+oSWiwOxNnsg0Y7fpBqZwO9y4MFFXt8cCX4krNyGVSJZ4GPebY1
3Sy98DrTv2OMGSUvk7NASVUiK+xdFWpRDUHbM98/pNc47Fg0pg3ZvQVilWHdRTaUI8Q/hvuKC0SV
HUetM14VpIKNRNybi1PtO+YTw8OQps740H8UsPG5ms1tc8g+53nfLdVmwafLx1DNlSSyNGRIbgZJ
S0PHlcbx51KksQ77FSnPx6hLyKVjPZvbaV4EMy2RTpopPM4+RqFZFQRb+Lh9Hh/mPnA+q7oa+69+
HorcQwGxhGjXCtXXJ+pKxFk0IHlv8w8vyo8ZfGJi6BIT3cpjlSsPF9QWTGBt9R3xXYz8p49u+x9B
PP9ZBMdjXfLX36Z0/OUP0pfzrzCP/z8iD0Gpxd9iPL9jHD6o7sfj+tcP/3ZcB59cfpgPaxXG7I+m
XIH9CbKuCyfmXwmHv7EN3U8WYCrWKRhmOQT2AYP8dljjWYiDlusjy+TQhgj7Tw5rzJx+gjRAlUzX
dJiacB2Qen8C51Vq0ZxmaY2LlU/nEWJvNK4JBIWLj7p951WWo6i0s+AuTG0mE1Zapde8vvVmwPeX
+F7I/VDYUvvFk8l8W3tW9TBIL/qCWhjRBMB+w0BycQ9Np5F6XJ/ci9SAP+7nVT2txyn3SlJUJ1w7
ErwL7EsM8pJrTleis5Gx2PiOtkW7bcOUUha381FA6fOSiZcyIxa7JNoLNt7s7HJDOjcJ3cJtnkTO
2qinwdiarWGfumimd/U9t8Kw0E6sBGhLNquhnvFkx8mnWfcW7CxV2jZHIbrMcGJgSSR3O3w2Sy5q
g1qg/8a3CAAP0rXFOlKY/tPMtmnCDy7mDzIZHa7XkUPY1xj9cZ4fUhP/ri0T5vJ7ygM/IHJBb1m5
sJfEkkbvi+e2OD4z435pFkadaywA5YuD8fBLNZr5PX6zSDjRgt6MKqoeGxCcm15io34xtVPsbhxm
hWjOErZuTv9CRNgZt+yAS9IEd6StztvWa7iRmYiicmXaaTStnGzyyRxfmi8iDoLbqACyX4HwmGIT
hZDINjBR6p0flBJvSv84NWVzQxJweOtiTUeopBO6B8n92w30r5dswEQkJYme1ZK3NJ21NNi21w8Q
JYI7A8bIdUZjjygrcDFEg/RVRh3cJOC5I/Nw+2SQJXIE9apv8q4FF184PLaen4mTIzk4GV0qZ5MC
CMoDPo89vzNBGXaVtr9gUdh+7uhjXig2HXsdLq3r6dZFvgujxPC2T3q0I+Mc3k0NO/E8O+GDRQ7r
HTG8IFjh1FFkutj+UJdKMHLMiZjGg2u9ETBPYJsU4WXT2H68U7MZn5wpq9JD5Lf9ckRNac37NFLG
pcVkeYRG55ewjxj7MuinguuPicuxtorHRt2D4LikotkTVJTAEPZKdJ73VFGqXiUfQ1f7PIEl2EGP
Y73zbDbGlIhBrfHr2PY8w53P81zkFxq001Ne3IGY+Obn6S9TOD0KDvwg2MXdeUSMZszoT/15dlyc
58hWI5kgk65Kam+lR81+FBsP80hkjJVHV35ZEr+lR9MJM+pID6uL89w6+xhiWx8j7bg0fUJF9Kjb
tQGq0oVpuKkH4ZEeiZt6ON7bZnEk8mB8Tnsr3RhhUl+BQ7ZbyVw90wP2FNdkmt7MEqSms4aeKe5i
78DrbTxWekRfdx3TesXsogHpZIif6nE+ltWElfaIoN/dims4zGbK7H9QltrM/TRdGIhGjyRLuJs5
rO7rJbjsCR4EMhaSQLt6Oo0pqc8+hpZbp0+w966nPYECxru7sNMUEXbV0bKfAkFmQWqhrsEJ9Bqm
4AMMVSzP4lEDae6z6DrwA6XUaplVfYMw6p5QJOrlbuGxSegasdNqBidCuoD52I5p8JoCtLowq0Z+
y2b/2lys6DMWPONhQlj2UCEKucmGWhIliqTPIZLhljQie9fq+deYJvPe8ZbrtA3wCnIowJNEFrtZ
ELk5GXxK5LOOQujqBtbH8rmOyGGEfXSzNN1VP+YR8E8yrHHb6vZtVHW7zDPMK0LyxhtPEiiK3fov
4ATtvkpFsE2jOdoxW6Ogj1y5rgVeg0tdQ10bBkOH0IiLuYDmpPz4i4ZqNrFI4L/6cHswnidguq+7
FxzLxoNZxv0TLuA9C2M09oi3vqvOK/YzBKJt30ELGIQVfbFzFyPXSdPSwbxKFO6BZR6VBwpysEvH
vajgUO/QFVL4NQS57huEQKeA1J31ZBj+nWqScJ8uHE1Zifizdx2S2wZv8QlYb/GuZoqcZtugTXuy
2droOWxRgtpuGZH4oRLc7YL2l6rOa2IzcaN9baDGANYMhAKlVrAroTjua1IqPjdYwr6EXWzAxIdw
X4/Vck0sbX0xtyOSFPSkdzb/4Up6k3EjtSU2Yz9zjbMvQXsS7ItqTZAjM/W5OLlTFl+GeRmEq7hi
tFz0qfLXuWXXWuZIzKozguq7KPDWgyXsaxvbOfrdZOpIrmdUSlh6sPcbPyedOwbybGK1agkhfu4b
U5IWK6t2kyqiM027u/eirL6blt68tjPcbgMM3RhCsAyccWdOllxPItHdYacFZo6B+t/PvtnSKb9B
nWKUCH8S0mgfjYQUMZY/VT4n9jqbW4zL3VQ81Vhq3yekmr7jIx5vG3rmyzayvhih+p6mVfwKbIGD
14xdrnTcp8pxDYhaMl9bdo5AWEBPWeY2eoo7Zz/Z2ZfIU18Dq3X3RBz10LtJQLbT+XUe5nDTF7W1
8f3urS2xSRts85gTNUTvYjXfYgI7YGUbqNQgyRwGVGX12lpmZ4vrqLjFaqHb5nLM7yrhXVcxEG7J
jGVb9hZycivGz3M9Jt3YbKUol+t47qMtdj7vJFc9zvWGUor6Il2wyhrtAboR5OIN6kEMRwkUh7Dj
trqYaYN174DSTZxy26SK0jcrzx8NyyPsF+eyL/gGMbpNA/9bJ7p7NYjvuBeugi6FcWX4nyvInZvW
RWQ65aZ/CudowR9RkV5sYwIYLw3pUeqEGX/E3tk0W8yI8k0QDyRwTXN5tIcGx3go6pknntJxzi8L
1jwZiJ7YiU6GBI/1jGfMbN8NRXOq++nBWRK5IwW+WhXo2vEBWN5hKTrr3lb1QxTQE6YkHOIzWNrz
Bi/gYYv6uoenKcsdQTkICo3gaxRbr1Ako89m69o3DC6h+wTuXSt61pX7tbRKcYT7LrcNyU4XhBad
hXPf/HJcUxeg58jbZEPcUYOUQ46HoAEskU7jbFPkrqsh8JI9FYt/j1Iz3gCdZjuT6vHGqvzotiMZ
puOhE4AGn9i8TmbprJnzs0RFEONhMlkbQjTEtd1kT5gkePfRlKh9M6YuWIxV1fcqQZOfSfSGxPC4
JC+vHI70S6OV3kZ6y3MPf1oXm62oboCc47UzhhdA6t8x/T+0Vom3gGHeRKO8WQq606SXMKh9zNjK
L11BFsEip8dRqttG9OTnVldUa5AzvAVzux6KJGE+aEUxXyRVjtecLG0ygVw7dfHY9B33khlacOmV
LX70QOHWzFxhBZdvubXQol/8F6X9T1Ba2zYtZuJ/jdI+gtJ+k/Lbt9/1fB+f+m3GLz4hLoOBxkze
54f9Ot8PTcJpXJsBPugtCWMauf2t4/M+waDBFNmxTLpFGsX/1/E5n0LNBwhBe93ADv8ZPAtf6KeO
LyDq3iPHEKGTh1Xbz45N/twhnR3d6mgQeCKa/UAFmA1bsrBGiyAS6qyVZrmMl70mYpaShGWSoOAK
sqse2tJJV5EbEeFN2yqupSZ0skHlW0+TPOPYw/x17Gz8DL3ptQTCIo3Wdu23UFNELU0WVaFLWa8J
pKT0vauqgVJqo3JgwhhvsD9o10JTT6FVKvQspkl7R0bsagknuXOpStdFFQBpZnP96sDiR3Imy6Oa
YhjYqbdTklG42Q/mesjS+EZoQmw1p8UjmcKwZDnWgNYATerXRKh2bzH/O2G0qYs1y/N+ic6M2+nM
vi27OL6qGVM/5RCcCd1ZzHs1dtamKvw7IlvDKzMjbDcocXBE2Av/k1PssPhqIMyVvTbKzG6PwqU6
jCnWCpokXDc1WeVMnHdkb3HYsevfVH54iqt849ZTfovpKZsPOqaVmMdgC0+gXilNTO50Kt7YOuYa
4Mq5DAl9PCq5GIfIWGiV8sQ4FbJqyEVvl3WCkpkodLO+QgQDnN0Ghs7gHNWjwA5ha8FAuYyj0t07
aKp2Vmu7/FS53DWDJa/81OBIUdajp4nYM932Vo7wByI/l3dLzn5Mpkax8/Bq2hgNdG5HE7sV2xcq
qC9mmco91IXsoIYY11crjJ6HIK135Jh470EKHemK3im7ikFfCRrWnPJpgl4elP/L3pksx41k2/aL
UIbG4QAmdxB9MMgQe0mcwKgOfefo8fVveSizSmJmKSvvm9xBzSrNikKgcxw/Z++182GT0FI48HVW
OxAPdIBRwm3JM0VYpkXqiNKDT74qx2+AhIPdQsaPT6mOFo/3RtyJeWzz6zmtn2J6hE/+VM2vBrN8
2DCLa94YFdRg3+CTWBUmsuokQBdeR2ydpY28nmAF/yrUkntHi+/x+j7FFz2+4Yjm4PdVdjdVDaED
JRBTu1CY65uEagaSf6rWCTtO79Ab8A53qtUSTsTlOAEWbQqgjNulF5/AMilnF2vzgH3xETTaUoAt
ghp7CfAZ0GwxCY+0QU474zLY2OMjQu0tRqeTvRS3jFIPCBCzVdyXzY2S9muVN1543WBFiU9kVr+X
ifLusRzuGfNbxrFNehHa+7yj4PNWQzCWwWf4L02yjcJ5eYdHvL1te9svPgclMItrUiVXpd/1T249
OToUIaYuyhGBiLBNt4HqkV3nZXA1Vp6NHiBsEWzXsawxLhlFChBgHqJDLbxMPdn5KLJp4zI96CBK
kEgAhqZ1/daAbpGSu8hCyXUvhnrZESFI64RU69D8uMCg6dYmFo1zg4nBe2/SJ2twj7qzdVdOQR9+
ScOG/CoCw1escGTiCQOyJEUKT66bYcoretjY2MMyaLjaiW92QfqJhMfZOPjlwFjerfLRWEHeJqly
uLCPdCUgbkaI3DBowHJlKK14UoBBR0cr7sxhVTaolhGOiC80G7psT9NgoLc1I3LYDKQmZiuy2sNg
W7oZhyQKGk0jKZ8YmiL6/nQTcrSI5ohjjrWPyWqXhdjamN4ju4X+mjqrIQnK6h3UEruSIM+a2OlO
mF1cc1PBtQdyNnk4EeNSvoP4Ou1c7RI0zXzA+OByjekbhPMjiD/7pCBoqlVWKUwASxGMexCU8qYM
RHPMkoD3fnLDjUu+ebe2ewItsP7Ge5DC/r4iLPK2tPPrJQrgvCvLrUir0mjtuvYYSHcipi/ne7xU
Q4LUvy97a9WhNNJpHHv606l+V/GIWJFMtgpXhLGDXmk+eDkTNWkz0FhDzzLQsJblmYE3YZSDJ8/M
AYePjMdtCnAnOM3omVd5o8jFnkS07xTbhNWy9Lm5Ktpl/tzMzSe+UeqsIXYAAEJYRAgR/JVtNuZD
tFjhDm6Y/+SCZ7oTwgj5OJQ5kFuvfVd1PrAMYzavBkAZnxc84rdzaG1aT0ZHls7wgJ/C/JB5VrKB
3ON/HKxmqoAv2fUhxRh48hZvucFk7q+ws2SbepxTqnmHzVxTITQgl4raTqymzmQa1jkx8R7pQOxp
Sg1/KwPCO+Ms2Ld5WT8tXtUdZzn0CHXLZU9Cikt6lkXja2kNaFQ5CbM4UIk8UZPtn7CR1cxPHdQb
CvPdyPHRjQp3ZVt0IiNyIm/rOSKccdERW2nALIYT2NU4JvF6kNDL0riIDw7uLb6FblC/AiPtbixv
sb7SP6l2brc4W4KFrYNsG+c94Zo1g8Iq2tQYEXeQweqtKrv8nJlj89zzHt6wrVe3mO+Ca3gu5Zrt
Q3rNTgyduRMP5wza9BqiqTwQ8PjS+CK5nskJfh/SnjmHoYX9O20llUCxMKX0wYZXhWOe2ykuunXC
m3/rpt60Z+CtXn2vZCQss43DFvZOtRiFVqLw5bFg23WX4Z8+WeTzfhpRWq3qqTC3GaTyY2xG70OF
KM/C/07x4AFIIrdmS+db+ajOwKqUIbFmoMluJvBdyChagEh8/SGxAGTfCDbFQNUQe0CFxUbYkw6J
txu3YUBkPei3STKrBhy5poUwJ6sysmHoF77tSVTr0or410yiMB2fl1oN3YacAvfVnqjlJ+y26LTM
lJVAIUQpeKvonXkPDnYgqCyAzMjFfmwlQdR3/63v/6P6HjQrxfW/r++futf4p9L++x/8VtpbF8Cy
6esEk9/mL7+X95ZOnQK8EsBFARHKUOWf5b1gamNpba7eDfw+yfGImDJNh0EP2BYdtfF3JjkXVcUP
qgtILKg68AjocZIdoDug7P/BIlCxk4yrGXlbgHGcQFt/rOd5hxiPD1ohnCMhh9rxG2HEbF1Bi3ye
aS1QwdzOTakOqhmBltSAAuloYlZOsDTE8+zeFrz5lFAVs9zQJ7hyNEmuOxSFJIzj3vBmzGiU9AN0
2KcY5ntRH/oCYRG5GIjKVmYeGu+CQgzFVaVS+g4UPlblf3NqMmj7w8h4bBqOkcdkOjyG3mSkEBH9
ZnioBy7yg1FSZ2xrAVpiG6Wj4g33XOG88/HNr00Oy6JXm5LXxOadxzEwY9kqBDgFOM7nsCjifePZ
i7MemaA+loUdPy5d5Rw4qWqTL73xaYyL5NFPhcIxVcQpNZ4LSVY1x4Ut/S6uwv41sEwSQVrM0wTW
KQiXlP3roBrorEJ/XGgcXKX0jFzi85ZsRBw2oqNsTmChdRYUI9/pHEcZiVDTWGnfdGZE84MxWz3h
UXAYUhrDjHxsb28Tnd7vh++BU3CaQkuvQ9nQZNO9zM1E3dRTW7H7WRWubRfD8b8rwn+0ImCMYiz6
71eE56/Q6Mrup0Xh+9/8PuO1/sE+G+0UUKTvwqt/7vk95x+C+S7zX4FBRg+A/7UoXHjQhDJpr9pv
nYLf1gbWCw8gO3t9F8E5ugfv76wN2nT2w9LAgsTnN/D4hbQjhDDfmNLQR/QLPkD34Pst/uI4Jqc0
apzVD9fkP5Dm+9JyOEdWPmL3uBJauv/DAhT2yGcdKvhDn5YoXQczIFN8CquXEtnSbSERxuZoyLHf
LfgFfn1sfb9+PEWhD44q3zcDLpvHxf754OBzob3AZjtEIqiynadaWKcTE+iC/cd9iuTrNWJtClZt
mTgbKsjk62RgvN1KJZ1NzrQMqhfNvW7wc7ztRgPbjtKr9VN4E2keuutuVvSDo2i5ocUQ3hdEjGz+
FycBUjggjIuPAqjHn0/CVKJ2im4JDjhabaBoCLkLA1xEgp38qXGwNYRWBrnEgKq2tkyYICOGCBoH
Ec7oLgn0bNkGadMSRGsOWP0Q9C+7gW7JcQqGDM83o5Yi6TsoK0vHfKVggPDrc+Bz9of74HuYV/hA
omqw38gJ4LswGfXGALQ/FEOFlAz0r5oZU6Tffn0k/T374aG+3HE+wg4ZWDDV/9DGchnmsYpzpAHj
O2IaiBud9Jsr1TnNnekyaP718d68RJfjBdg+hGafQB7XT+APj7dtwYEtjJzjRYm6Y0VhP9KjQP/1
Uf7k+tGYE462AKH+eOuVDBTLBVtT/6BszKk+V612guSQtX8Fsb54Yd9cP9cmcNXjxaOL/3ZRSLHr
BSPP4MFeyF5ZvJbUmIBnZp65cXPhIHm3YlSFQGOy+3kAGFXn1N4CLcE93YflVLhuc6eIlcKPONCI
hmnKLnmwSESLtF+oAjy5T3g2n4YIkTGJb6ZgE5uOjHRFxEGmWgej+HZyaG3Zvh/lkhx+fTW/4+B/
OksEr7DqUCfqNLjA1Ya9H+6a1qv38aKmw5gyrinwJx7pY7ZHg6HrrsLxvZJEoUy5IhNFp6Pw8KYH
UMr9jmkU2Sk1KSr1JVAFPdamkSXSRthyZ5cpwIunE1gABjJ0Gu0HKygaqniM62slQxqOZhbsYvT+
m04nusRRSedQp7wQHWmlQ/TCcpYdZEcSTNTb7mHQ6TB8XWKqk9DeOuyfD2RlwMzUeTJUQNa+dSr/
EaJfekwNrH0lmcqdjtH8HPPhoVWbRUcif8jYwTzfrIaF/BqkgTklhXS3NPfEWoJUWUPkIfKms6Lq
kKkqe+4IxMl1Mk6pM3LYFc5f5hlnPeOHbhshQNu7oUCgk8rYXi/MTTaGTt1xocE+1n1bvPeiOPtW
W3E1rTIzoGscKAZeq7HShWMZTx88XEgbT+f7gIDPj+mcTgB6AvlO6hwgIsp1JkiRjO/6rmQIm2ro
DNFBBrjcdUyYkKFThQwCiTciSvAeeeqKCpRfLa2GlmdwnAajPBM5DJZnQlEHIJTsIsMr9+h4r/X1
ZCiU1mu660iJdeaRVTgfXdBQMLpi80jYXHEtdEaScYlLsvDTnC3gvGBIdJ6SyfdlneqMJXT8/pE9
tPOqQtnekkvUlseOUnTdeC0WZrErdWITQzUwGY3jvFY6zymLbXBC9UTwdGWX6qmc235dZdPIrcGV
QKpAdBgJiIpj584OyWdjbRuOjDjn1WzAgdPB3l/YExYbJa36blb5TRKSoogFiwZWlPebPiSdik0z
sSUmRFUbdJQZCQHBYooeyjS6QVnxEuucq7jrzPvQIvsqVfL93GWvdlGWGxQg6drQSVkd+Judo5R1
7U39eEU/K1hVw0K2FryyVZ8CxaG/DmIMBz9LFPxiqyhT/COVll6Q1ZW1U7medX6XoZO8ap3pFROD
tEZcBl4DgIB2pA6jt+EzlGHx9SWhYGOCUz4iKUy1rXFykRpcdzpHTE3u/JqOrYkNpPXwZF0ix0w7
rd8tqF9ZplqLTLLZEscYGe/B0ollXsXrIg32/xl5RvZCygoM3HhFN7yBahyHGitfflaDiD6kQLe+
SK+dPziDGq8K3x/ArQaEO0W1uFamgS2FZt2aEe9w7C3eL2POgLnl8xw5KzP1WgvoWuAtzcZqJKAU
ExL3ZCzTkxjMcsfkKD6aWVRvRV6RLzVj5kOpk+wt2ZTXyYR/m1DzTqeAl9dp2WfIXOTUXOFjzDay
6ue9IWlSN62ZkWQ2zN8GJBPVmWCbfBNqr+My4FpRQLA3tV2AwY/4clgL7jXb7OutOYz2ljNWV56E
pjOiz9nYsTmfkAG075dgFO9sXtTzTPodYNsQLAaC9mr4inNxRAxmLocZj9rn2EN1gyfHe754nkqm
P4+GSX2RVyCEs2ykOhko+aoKL5+MAvxX6H+Rt/UWLtCJEMD7HD3MB1i82SYzlxHAL3Wh4dZoWTLA
86Mgsa+GlvJcdS3KoQQd12LE5iFPAd+kipMkBG25kXmFESwQ/K7Zqc9OvIRXXqsp4qODhE46LlTZ
SvfJ1MCZZ6jnAhMakts70G26xd4KuoLvFq/GY4XMhr+xgxyDlpRMvRXE8BFooLkfBqC8IQMEWrXk
+kbrLkvdrRPE7juLhWG9kIu4r4EIH0zQgOvA68MrahV3XYcyYFKdq6uBFJGV5cTzN2rg4TkBlbF1
Kru5SnGBwOV3hb23zKLZh6Xhngh4NO5nDgCGAS42egcP3Jw7x+4L6A3NvJeQ4E0PDAHOnP5eoTjY
KE2MN3331GbIlbyhqfZtai/jinrRObmTue8aFgULqf15uODoY8D0kPTleshTLEYaXV+VTIZCw16P
XZcQ7QtHmJYt8/QyQEcRR8NeXVD4XH4v+6yE38TXbIjB5aezCyR4KnF9dgUwZeUgHrkOmC3VrKwz
zHqUMSI+T6M9Fct/N6zfqaV/4UBnXqo3OL/YsCYqQof7k4notz/6fceKwlgQIIYeWVw8RJSzv7vQ
nX9Iz0MRHKAxprL+kYIawE7VambaVlJSPf5gIgKQCp7C1/Wk/x2Q+jdMRJ71hyk1h3fYskoG6K5O
Yf+5cPMHQEwVLgL2rHMJ8GuofL5sQMCWcm6uk9HZ0rV9mUsfUhjx4PETax1yDA0Sg63Sn51KJsyA
wIy5XmiFW+XRS441hkxpIFlVghdbsS0/NmH3GPIV1s3Z5tV0alo8G8UFfgIUVT7bOKlv62LkOzMg
Fv7ihiUgxZjCH8ao+1qajaY42K376tRUfSu9e3juZGV8zSZveuKDV0xfGe0HXkroixjPceVtVdHC
TJrSk5lmtb+XA+Le0RERe7LI6MW57+iSsUpXxqMhXOxLdNWHLUESGLApXFdtkTQC+aUznS01ofrK
Yv8lz3ImPy07WC4L5r6DNY3RdVpb/brPpO7FsT3fhv44ujurId4ybLNPoljKEx8MDBr+IjYu7NEP
Km2ZqFqhoMxjScxDZ3zGKzjrsSLTMNHy7aqQBd+GwWJ6mEIR7NHFMz6ybPMJx7fyFJttzBAcggXR
p0PjPdctotK1hyIO1KNCn4wDIwQkFAaa10o12dnvGgTmANvQvT8qJgWvPX0/OEI5VlcRCYQvmg5I
KKS+yix2QP01YDDIaNXArWVrS+YyH9O8dvnnOydnN6I08bJFlNmvva6Fr+nUJXhOn90j8M44AJth
qAaA4Vj21clSOUjBy//MMZlgu6ppD6yanp0fgMuCv3GdOfOu65K9tx0s5Aa4XQEaVvigS9we1Hw3
CO1LiRlBkV4Ag9SvMny35FIFzxSUiA8UJHXGw4wnHxnEcxpFPyT7kVhTNKddAM1R8wBr5OftXnTo
wQC1t8spKGeOPxcQtok4ppWbioUT8vRFYTwKLqfLQPdfGf7MDxgZWUVbXGJc3UtWTs5eJcSTP2QF
nxTl4B6HKSI2vodk/xwOmivZdqEZHbt6AB4SVWn3BTkyczVkk2hRkbFBVaWazfd5mgI0qQyyNQfm
eJq4SLo9//wk9cn79BawndoZV1CNmsuwNDR/LuTLiWobaGZLBwg3Gik1BpS+VYgQ+dZPBgmpnyNK
r4f8MhjARNlN8Wx+53mnIxTeUWUwpxzhMhcXoz0sewpV8WpSh0O20+RtacLgbmzqtFXjTurAaNUV
dxcuZ+Y0cXWEvqTaLdpCuKaNrem9kZNzWjOV3zUIKfledOlsPF9+pU+XODrks0jKNeIefqxbS54y
g3nfOVA5dIU8a5nFtVL7q7NiaJYHtLY0oapc31IQQ/qapLPZnrs5qE6BBMU6q4r/DmbNp/kOkTUq
Nt9ZpZmvbCQRdo45K5SXgnMRhWnNO43S+rYsLk9kKg39TFk2nt7INfxiX/UD/XvPKiaih+psAhiT
deOmCyhPkJyO9wygptshnQEU86QR/1D1qK7zuMR5H4igvu58diS1CzfBtQnCWbU24J2+QIe9ntGw
naXphadL5AY3U8Yb7QC9T+O5A6yq2vpjJ/o23CHmnh4GnuJ9OvrFDo2kvTaHyKV279rPqYEFBdEH
rwVs/unBl0ax9mw0mytbjYqT4QJcS/oEnF2RVc5qqVxE0x0GfGfjBmULJjWJmD9MbPUPI2mWn5ua
DOWtVVa+s2UkgU7abvEWRFEqjtgEuL7zFIfPyvNYQXoGtBywGN+Nliu2AokKu8nOGVd2wzCSoZ+o
j86UOPsq9+OYCMg5QiRal/f5UEktIcaCvfLYzj0F1eLtDMrpr8IrnKuQOJBDOvjWl9z1lmc/6idv
R0hQet0omXx1mml87F13PoKOKrYzLcV1lRhP8JzUM3v7doN8s0M0HYDBnS3UOjYoZRLMSB3Kg6nc
mT62iDIyl6+wNDEnEFTZnrAEeppv5M0CPHfofJyztD11QDXQkNJ1ZqOqshuGBe7GBclE3Th1FH5J
uHjXbtSclVTFV9cNYoSxPltWtKoNqt5u8s80oe5BbNoTLjzLwdXiD611naNsae7Y/eKhMQO6pcgQ
FkiSm7bJ6psRmS3sgD68LQfFajJ76E2Nur+3yvKDE42Ea3dBu0T7oU+c65pIFvsprJ3qGdSHekAu
chu7QwMoTvONotZil2p5D6UHspRkrs5/1yC9xV+bs6shfeFDZI8TuTj+4xLZ8n3fYlCsJhdxuzuW
lQ5KrqFHDAosCKamw1STBt/X9m3bouuURR2TlmHGJrjgJV/PYdOZd21cVdvJ9sxtnipr1aaOmlYx
WIF6C6KkNDfYEMeXkOFyvrZE76I+LfoeCU+Tkx9sWCIHb95Ua38yu0dY5f7HxA7Mlk+hgzc0FT28
XKM+DhI8zhoO9AtRH/VpzPv+jPb4ZVR+c1PTne4Y1k+1XHsASK7Rh6abgabkwxwY4jRPqXWXWbL7
BthDvcwBkXOvaA3y4Y6wiRCunFqyY5RnJZBb9cGel/Aujq1wk0m0wogSp+uhwxmcYz1GeaGu+tYx
3pGhjs7LdiI6DqA/8m6crhutlw/d2b6DNjl8RLwVbqIilrdBHbikEI2Rt8rKGNUyfrX6jMAmuwFa
bJcb7K7GHfAQd+OJnnyPIkd8JOR0VbdF+UIHGl1uVT+FfU0CiqmeOz6JW1iNrlatfbTs6JgSxHVt
zK74MI6Rg30rmxXCwNZCqBjHpzZiC+fQfLjpPYU6i5ZP5tndKjbxS4B2rSdxPcad4Ax99ncxCayb
qGZ8z8fPgKLOo2LiZioIhDrYufU+TIW3inKJiNlmk04Lib33lOcbi0EkayGquZgxP1+KIFy0r0Pi
yeQTvgsEph/I8rVz50dC3vqB6h4qJcihVYibOZ8Yf/AywdfsBtSEmbuq++hJmo11KnEyAImcwFLS
1ID2UhQPSVoNJQqQNN/ZJQKUyc5TxNKmRnp02MVWcxvHt4XWkeFRnR9NpYbT3Dqa18MfDmiWb1iB
BmCybdJuuiK4czpz2NdlH/OftqhPiPib+9hFb7dGuz1u8aAiHonHyrrqgYDcJYlkIxfKIzoemKQZ
HVwI8CGxVUX/HPcxDRN4P8ycfAoKMuWfBoT+RAROHV/c1rmSdTEdJjMCyR3EPkJB8oNWwF5G9FCF
GSxr3+sleNksBjIliy5b15MLmxHoG3TxOID47RU5smzhP9dElK2GelIPWBe8XTs1YUqDxUIZTvLA
psmRXfkhCeGTssC96ZAjTP4QAOYI0IhAqUXiwdyfJiWqHYC8CS8N6yk+pyn21x7rzZe06eU3Wp3j
NsmkuxzioMs/154HfFsF4TbXpRXqf5Kzh5nekbAKctKLVGLxa+ptigxq7fd+fzPWlr0JIbiuwakg
AYXDeALANpwX4hKcJ75v2U1X5qhi1vj0i9u0SxxQ5i6qc4LC5H0egKNeu0agVkOXUhaUo/iUWbYZ
7QJZlrxAJrUgepKMGITpIRry6ZoM73aLaDyYUK374V1LGXADpKpm5Z2d6INXDGUF1JjmbSiCjxEs
hvslHFMM+FG8a7J+vnZb1z03ZdwAOmwaY9NXbn/lVHl3mqxm3vtlMt1abtc+xmNx1YzNqfaXadME
dvOuaKv2M2QieiVdo66swQ33KvKfKdTGHS2ZzeApcUfLKieLfsgyuAVTEeVX5DSP1i4JlgV0lVB1
umZWUKWk8cjlvnfM+tOUFSRnsuTlRHmCLl856BJRXqJQzHplFJ9nLVw0AiSMBu191Ix14vaf/K6m
IT2XSB3Vd+EjTAjHOIaT3KOm8+4rFJL1RStZXnSTTmm+dmNQ30wuhVzi8ywcoYKCZlnSOYN+lcbe
fXChRifwowM1wjgow9tKo6WJ6MLykK/denxPXFy1Fo7yI+82suvmlq/fsfsOqf5hJ/8nY9a3cy+d
yMqE1SLtS1hCvB0SRsGIfDairvWUEsdRJ5q5SWw/LjNxGIGy/nKi93YkRZi3A1zAZnZsImpz3wy+
sCDMqDTa6lAier3GUwl5iIX5FUgQykW76j9D6xDiHA1+7xwV89QQupJlxMVN6qYg0i80R3qdQr0r
lI4yNSRcemUj/hpiuPFDhrdsJZYypGwrdCAcJOuADT1J2g82KYFqi8xOHZKe2IOuTt3Xyh3G7gF7
ptvuls6yxnZd6tCgl4X9BA4Kf2LDFoUuYQROpBnmrBiPhecwMM3n9guPTPmNmM/ywQkiKvruEk3J
MLPG7yum6Tpib2TotdNkg0Wz724BI9HuAmBB7f6SbDTzf1QgiWoI7yq25IRVyCeYQu+FL/D7X9/0
t8NHBo+uFHRqCFUH0PyWK5lRITNtMKuDS9eXnSbxhXAYLGI8vrfU/nOCrj4QDBjKAEC29tuny1fs
4BqCyw55zAyG5kRRbBnJcH8uUXdtoiNpSK9kE4J08a/G+HrA/eO0LmCA7/jYE3xhBqTpvNEwEVsL
63+eKjCnNfrzkbTqBKAm9aMO3JugnKxk57EJMMaCbduvr7GF++IPR8d+QZCPpdGvb899xOIaVqGq
Dq1V86+TMYEi2CMo97FMW7bNiB84+UHMFQGel7QnVfZs/MrIy9EdTNbj5Qf9LfrC/w9X4Ueswv/s
v1bn1+Jr+xbR8H8RviAvzKB/3958n7SfK7rr5U+KnO9/9bsDR/4DgZ4NQ8F2MTwjSPlnfzOw/0GS
k8QFIxytUdBP2e+QJCR5PPUCDhJzfrqPvIf/UuQgsPPoMPJy8Iz8PRfOz4u44BEH4MDgB9W1IHHq
rViPzmqcQQKUJ4p3tHcFQhXXQoW3zDOdnU7RTvz1w/1nB/Rs1PDCck3EMm/aqRlnXdt14Z4cZMsb
S8dOLEGPYCT3m0NEAPf518f7+aPx/QQ9IbleAM1pML/RgQSpXFp2oOLkVbF8TQMO4KSp9di69Lp+
faifF43LobjV3GtXYzn50vzcKQa+R783s8QpK4hwTryUIXO38AJL+mTnblmCZy/D9PcfJOH9yVny
JLk8DT7BX97bTLixyRi9GUqcWptuA/BT1klgd9rUEPEF+vV5vlmfLifKEwjciw6oL9HX/HyiU5W3
BaZ1cRoryYG8WtFKG1OTD8LQefSNSodciCtMV7TCZhUPUM8tHSAKhc9YmzqM6Ne/6I+nL+nMS3QK
wMgQLr3RK6UWAU55FIrT9+DrS9vKNLJk/788Frt9mGY8wjw4bx6oKIUmgB5VnJyWLOBeGO0Xryum
+15niP/6tPR1/NdXSF9nhHoI8mDgmsS9vS14kq4mLLLqxWkI42/f22B2YfzF3fyza8cihC6Pg7FK
vbmZ0IUEyMJcnOAqkiHoD3xafGAda2vRcUO/PiNLX523p6SR+DZFEJfwrefPD/E0LYAnTqmd8CVz
Bo7JwI+knkvvzidX/hVDNy8pKrL7OSZkKhpgovzFz/j5C/v9yrIfBnXCqyqQMv38BIc2ZUwoM3Ga
/M6+crLSIl8nJFauNlqe0Cag2sgym8/8vBA0tLm8vPRcCS0KWnX49a/5szsAqI7mpr7Tnvnmicry
AINbVvPy6ux2Rl4jOXZMAUStgu3fPxT1JxA6ug3OH0roqfZVpbzGOSUulze4zDyMXOuxfd0M/vXB
fl7qWb4Rc1EvBoIvi/fHx7eOOzxhTW1chUSxEwgFVvNj6RD6tVxawEhP/L94lq2fl2B9SORqnp4J
8jQjXtM/6QeVFSB1VHPQyK7MkDk8swC6sK1qUS2PBjHyLUJsQAsLoQ9+CiRfI92LqaNfbZTowOgr
QZbQIvTLCkK+OTX5vNhMHUKS5EkCtlBG/foiMZv86ZVAUUvwj54tSjZUjEHfpqWiyk7FVDjiqs3N
YmcuKBmqRBq7yGqzHuNXMU8RadKpqujUpvUstxb/2B26IgZI9G/5jbRBWHtDCHdfFoSbXyYcJXKF
5pL3yiY3MN6YKoUZ5F4S/6woEK9NTFxYLmnqmyl/phDSHj0anopGEUFeo45f7AavOtFMglyUcgFX
NHXnW0wkhtpK/JTP3YJJaR0HYWMdrNbVkE4PWsGmCMgoIFMtCZ1VRIdV7vOy4Rg+V/oCZ2oa1HIr
MQiEMHCTmIzFFU9ILaz644ydHTZiuATyaqQnyyAxKtRmVhYE+wwh2JcszZuPXl3a9RXIM4pyOom3
ht0ZzHOohpMXaw64Zd7iSPD6I5zCZ5ijPHtdJl8z3DYLEiGbKEQrILfxUmLLYXBfizmzP9dk9x0Y
FDb3SsLjo6/dEBsTkdvEGGJwV2Pg8kG1ZoZdBg3Wk5iY1ZCsbKydidi0S17gLOxkHzrkW6oWm45R
2dYjcg+uT0BH/J627/Jso1T88j0N8mKNsCbVfsmKyNZCQPaiSxvSGvVnhTGpnrmbmAYBQoUl/0qR
kn2GdpmQjt5kE3L5ypV8qfFXQX1lNherVG8E8O3MnseTLWI6jStyaRfvKtaFCZFG0y00kODaZFBy
n4GgmmhCG8QzugAfzk3S8NTQ2COdUuo4N6Q3NfDmiiH4Gs0VOeC1Xi+NwWM62IoBcR84Wn4MEsis
2F5yxWUV8/5VZkRiQEH2zTk2CjIT5ktaS1j5OsMQExYz0osD0SodnuUhNYLnlu4tG9wOUTHOJ+be
lqYBdx2ZpLs557u86kqXEWmNpfFm8XJEMYSmua+goNxXqQlQ7IYUkEesmooog8U+LAtd4o0dSfFS
DkP56C/JfANZK980qN6sVWrklr9DOqqukrzCCgJBmH8ln2CDlUvVb8w2lI/kTCZwNqWGmXtuOp99
dpKnQsQVnawsCNaIhZz15BqCluYyP2YIrOlrwsWgvawtWTyTYFPMtrzroGjRYA374mvlqu6bLxb8
oLbXnwPpgnOhvY63pM9YmdYLSM3taIK6X3XGXH9ArUhSEkZU+RnfB45BFOTXVWuqaMe+1sN02td0
dFEf7Yeqr85BOhCRROBE/BI5BrHgpCbfzDKmG1XO4cmCvtvs/XaUH4mk16rsennBOFNdOaKgET+N
YnmhUZVtsUAv9FQGbqMfuiB8srF8SZl8dZtyoK9LD93b62KUfsXUtGAuVGFsG2pAjUUqdpjROr0w
AQBBMnffZ61xLLOmPqYK5sfs9vPXEG3sNjYS444hZfEhyQZiOOeyo/+WQBBrWpL7MvXqdZC2/GQx
yKIq4nU/KGtX1BX/kG+ctZaS5d8JUfllCuPjRmc2VzTAG9QeQGPQjkSVvvP1eE2li/jYsWZ3UyYD
Qsww5EAiD8IN3fP46NNkA4uBkIDgeGNrF1X/VCNkqNdD2e56N5vXZWx+zr22+kBElY2h24KyboTO
ps/5HWQnFXd8lYjxWljer6VoRrhBJnfUi+z0uvKC8tbs+hoeTMdDbRCd073OIYoBA3Eh6GmdMLOt
kHilp+9BqgguGHyz2nZfImWyIJGpZz1+j5+EORAwZewZu/v95GI+TOKphNbeUKUX5Fwua9s1qo+h
RWbBJc/Um+lqdG3A99jv3RDVgC3QlqicF8C0prrdZ0nHEsRqrJElWLOMiX1U26aUcHJYrMehFrz6
few2BzEBdiNbNoNPVPPYkpQGR4rk3jL/SIBeRD0X44q2kJ9VWtndgiQhrM6vv831IDAxekBuckQS
2zIV49fCH2G2u5nhvg9kSAxhHLQH5Khg1MopSnqiB9P4Uzt0r2ntOltXQMJcA4xq2g/5An7oAcAc
Pivfjv3zAF9wLfMk28bj2BxS2n+72dfm1yAqvBXQufFpcFVxL6P6m50vHya0zu8yGPYH1lUAMnaA
CV0wuvsSdXH0ZUmS8SHqPe4cb3y6bQbg40jKwQyuhjiBq9DkrXcFkaitNtOY1wWIFdZxwIFtNB46
8ltPoqnmG/jCzr0E9mSsVJH11kpyFxCy0k94RtxAJhymz/xmotH6Dg1E/q5h5ndfJD65mJXVfhaD
kW8rHLOfqkAOp07Wi86OtBO5an0HFhZ5WKuxX0YGy03OcgH0FTaVL67mcfgU1sb4MHZRdmf1PRiu
JHJfslGC9FUMQfhWMv5ZNXTxz8H/Y+/MmtPGtij8V1x5h9KEhod01QVP8Rhn6k5eKAUTIRASaADB
r7/fkYSDZOyOc1zdqltXT6nYPkiHrbOntdY2Nv41MFj9ouOsHbM/WXmJq/nrxSU1TQjnlL4vIR8h
22CkyTwGUrjxaU2HCFHkqqYx0cCAWnc6CUL9kzlb0BMN9e3HhT8ZXimbbHuXTpgn7ay89dcsSJfZ
iZIkhn+R+3neG0DJ7SCiN1zbsxszh75+5kyy5Jwst3M1tbbRZ2hpGjr2TDcL+1rHUmbw/+z1zRoP
/0NdLZPrbLFYnYEM2VxSRpsHxwtmSEMrUEkvJhxuZ0ilq/5gQWTRGXgra3Xnaas19PLpEAwh0hzx
11me6og/BL0rNOk5Rul7OTBsGWjNSOw5wzFg9UbadWpttr3+xlkiXmYHlsGBqK7HkWYyINjpLLen
3oJhrIaxBIQZmOAiMsv/kMzV5edM3SRfbEAeJ6sc6uR2mtNogWSE+g+dU9QRpxbo7bXFeKLhdnIP
Whc/lCqwcND+8wNUqHPAFVvylDBg8i29zaF/qyngv5R43bnu+SnAaV9f6qd2R4/pzSzC3ukysRBC
iTTfSc4ybPfHMJjkfy5sPR0xYt66X5up6Z8qSOyiGof+OwD0KLBQI7NhLCC1twSmNkF57txKFz96
k9x7n0znOl7OT1IkaPNJBBYX9S+42IwIMWgXoEEQxrcdRJNONMUcpseOJ7RHtps8p0sWWSgOUXO3
L2cZMlgdw1r9NWEYNNApbzu9Bf5hKf0h+KnbkBnHaR+qUeduwqCsAT47UQ1oC+sgz77kAEyH1eyV
/9dC/w7qidQ7nJVnaqGbaI4wTr0SWvzNA2EZVnKP5N+kHipIyD+Rnqqq8iNkhXShKkQy9LMQKqiJ
4AEZckMVj1o8Gd+uEKp0qelZYEBt1GIFb1mCmkiU1hN0JyjTmmFQYBVJ+l7mOMzWKupWy/VNNr/3
kgBFr+97u/G+rHEchdn8feSHafL2jSD4/Kx8UOtsfEAjNY1zPZgzVHl9Y085OOFfZI7rr258ZzCp
BmI92TspCkO1z6KwQnVFg0/F6GVQq/WH2UBECHqEyfS9AnJvQlNQYmhh9h1bQ8PnWzLNPXsEp9hO
lTNloSUMdoiC3sYPL6CJMxD7Hha3bXnwgYyJ4lhnw9hTznCV2dgn4PXnV1lsJEBAFDzNuyBxpsMY
7jJYfro20fDTZpmeUuDpXSTMeWHEdcRUW4TEliEqH6Hm9W09Bq2trcwOBJj1SndAQwTz5WT2kXau
t4phB4XknsfcBHwE39zAcUMj9CImWfu8yYPsMhguUSeEcBCsTxHJCPT5pZUiTtHLkaW0VQRPv0HZ
YCJ6B+GCPkWemIG9grBtdKzF9nKaOpPOxzWAOCM80VcesueI76KulA/PLBLXpCwN///U+JtTg+4w
tvf0oXGMC4gBwx7dj4+wsGz+vY4VL/9+BxU3u47imJwQNuWFQqdgBxW3rC4HChrGooTiqPsDy3Sb
Y8JAXoyJZQUVlBdvJ3xg05txqFQ4NippGrJaLzlBipFfe2+dwSg1BKzBXtKGBy4unnz/CGGYz0yd
bHLlfJZHg7n3I/A6t/kGuVfUqcN1eD73lQsS2xNnmP2lzjr9qZ4c723egTPGadaSxC1Q/ELdlWeG
v9uoa0Y901zYNjRU1MKUm8z+6KsOqNcMlWltqaxR1VcCMpvh9QJZ+zNLw/rX2ldjBZsOZaRFx7tW
tp0+FO3TFDzLAl215cQkmuut+uoC0eoVYbeyGFGv4peo3aAx3Jl9m0LZFP/cQPMy/M3nZBud+cg2
J52TTc85NyKmH4GoNK/IQELExhQmRzEpAjj0sTLLBhs9/LJBSyDGGs5z0+7PCVIMTb/0srXV96fb
O6JJitJCGNYmiOlNbeaK6clJMrsCoHkHdjQDhI9oVcdJ70znq6p3IEgzIAP+1sl8Cq7U1Af0iAZz
Bk0QSJGQB8erfD5g5NmHvDP8hDas0OGcn6zSxTeKB8qZH2TvvcS6nKrh962XDRASGizNdXBmbrmN
dUplhUHqo3luKAxXAKu6Udaj0PCOPaKkK8BMvX7AaLSFmfBh21N/pt9686lX1jv/Z46V6kGO3dRl
kpmfbu6ycbz5MGaCeoq+funQxE8Lp/kp+r1fen6ho19ismi8Lfrey/ZwU8UdP7dG4PJg2f347Ru9
1xXybgYglPKi6xBEMGnLH3ccq0sYIGIVWBbFVXzg3iY9tQ3PP2G5n8//znNPUG7Qu3tiFkIwyU0w
1C4dZcQlmfJbXI1NsBCUKBQnNSIsHEOLnl5FgY+YtOatim/kBTagMWRBqFwgDVb/8m2tK8TI6E1i
AOIqre2ff/xRlIWpeAk9P6rhFoh7f+3hGyvsvQAOBk59VwC0ds9YewEcgnkUREWrq7jKD/zn98C9
J1UpY49Rup+xqPSrMVgpEyDgoGeLaopo5Ymr8QY4jEmlSy8UI8pdKNOqNu3CzjobB/QL3gOd19wE
UkLKVm4C5r5vCjawGDhwuoZKVXm17TQQw1OkD0MDzR0wLnR1H77q/V0gd+2SeDGlvaJRtskISIVl
3wTGCBNbM2q9snT2c//xAUCRcdOtBNxQXK1zCVT9pV2CjhFoKngZ6hfF1XgVEFvuqsQFYA7LDW+T
ESgC3yJ1HJpGF3QwwlOagGBxcejvGwHpUlcj7mBWOS6zXRGBVQDipB6/SD8h24MyKb/9hjdAU4ux
TKAWzH8rIHjaGYJHkfzysX2hUCRAvOWXj6+rffkU/nATPTqa5cvRujcAiJBRfjO/7wwRUaPaieKZ
VcV+DRuw2ARKBzqd2ba9AXDuyrfy959et7pw+0HkqFUo0Hh6poR26X4CCjMAoYmrbZtg23pplxKb
QOir2OiQ7YK+Rnpg9bowKExBcCj3oHWu8JDWw0uzI0yB1IhKHJCn4moEBJbNRFn0SnW7soTW7QJE
eFH3k3UJbAAxT6FfgVdgwf1DUYRFheAEeN7iosrXLr8I10vItMntgtY1DUZPEPwedIwMJSRs4NCk
c1JcLfSPpDCSu2D0uuiC4wF350LDQZpOF1g+BW1UUIqrfSmzXhAXpGyh8AAcjwA3668CuUEXyJOI
nYzCCNoXH0B/k3UOxAeQjOBgkA7vTH3/QMA50DFVQNtXRtC+A4EB29JRkkFdBLwwmJrS1BvOQUXV
2kQFSECJ23YgEuGasnGSqJwSBKE1VOWJTbfgdFHgpa6Ehyyu1u0CXAUhtit1FBhKlw48JZNelS42
rMB2SCfp/wlBqPJqmy1we7Z0iOB0CZdRY6o2QcTE+ycC5TNyKthGTlVlb51boKHyqPX70nARW4Al
1gPEcLieTE0dXhemINgrxdU+W3CqnO73Uwe8A96fBjV0ikPewdGpuisMAahcpGAYtitchNUgfS5Q
R6GcLHoLT4SLCkmkDsoQuNBul9q1C9R4bdlwUSRQmgUxVHCCawcCMno2DQe6j+Wb0L4DgfRe9lg0
TKJl4B2gxMovuVFKcKg1AiKjjVd+UpsqqQ6dP0nfqIN4IwSAY/rzvNs3Akel3o5OtQaqpbhaZwRg
UwRbVC5CIAwE3gLOZeccG6+CQ4dZjBpw/uVO65OFVSYrSnsFUVcWR0GvERlYJj4RxfSHHmvr0mbi
AoGulLIB3elC7jNImw9HiarKGEsiBxj35UnRvryRsmfpqCUiA/prFJWZQ3M4Y7J7vAnAMx0RS4qr
dZEB5TRR/ZKzBTGihOLBQ0LQeCPIGKhQ8M5pVXbdwl0Auii5CwaKEWBuIP8fjhLFuCjKTAXxuvio
FvlGoJIVGuj33wXAVyhl0F00q6JpM0ASoYMInPa6sO2KDzkXnbL/8/u7YCCZbFMnIil6iIL3IwQ6
TWARkBzZwTJaFyfRcVeld4EaAokAIUKVC/CUtV0gguC4gIRQHouiJd0uWwDE/Iht8eLsmaoiRz58
98PoC2pJXZBqOFGlcqJt2wWNxFE6WrRoI4ghUFhEedVtAQuh8yZ61DtjaOEuqLIVZgFN1YXKwC5e
arQZLKpqMEaQUKlqj+3zkQJOVnw1EqcjfXaGnDm7vpoAu9bOBU5HOAKKACQUV/tiZ4PDXXYXdLoN
iAGAbTn8RmgK54LNsKLWBc0CkyddQuHxFbIjhOsPukhbIYmm6Qgnrdye9r0KRLOypQRKq7YDJqOq
ozwCqUKosZHLEhjWchd4VVrmIjEG6TSScYmo4SCzVtkCFr9/IDikmTTl2IUKpdq+XTgwRPalgYJI
pkEnERZWQWMjXBLszIdZGm2zAvJH2QTSgJdqCT3RHm/V/tcPVwE5N6SEAGcWV+s6bvQ+DGl/QIRU
TKaznwApF/5AFK8rvMoL3MIvJJkPPKDBxA/uCwaQP04OEYWe+oUd8+XxzyvWi6C2CHZD7RcFc7H8
7J8EoT9qJbuCm7L3wx1Xpfic6s+rB3z80bXP2j3V7j/P/XHsMqkKoXzBiqpuU8hivn3zn8D97s7d
GiuhwOP/vJO3b2r3uRcP/M3CyayxrsCvSK8b+9sorC9cIEflF565YeImu1sUXyNKupif7MoDN/B/
RHFjMFGJdZRem2kasXsf7e6y4FUVOGL5lcNwPEr9UZbWFi9IW7KLH48Dd+3G4/2VS9yj9MoFx3eU
HkU/nuP4Pj0g+aE6+Jx1M90t9u/rVljyuWTvH8FahljVVxZ4pN1OHaRA/9I9n7Pjvr9bpzDvEkwl
e8vv7t1JzQDVEp8jvW4Q+GHk19/IEvQhvXR477uNU6QEUkivHK3rXx6DoUl/ZZe9fHw2leQx6YVZ
IBvNNrtbLOyi7B3LLn0VZX7yaJvLzqTs2teuH9ZODzE0/BXcy7WLoI4b3u9vR9VAk7/lJHFHqASN
07Rm0xXoX3p9fzTxPbfOsiz7PvJL4wuSKK1Ztla22OXXTpjIkfiLRe1sqno1r7F6lMXNpQU2QHrp
KEwbZ4hQHnXkV74Zf4/dRvRUYf5kb/pmvHLrfqtqkMovvD46d+eLZOLX3XrVaHiN9S/GcTKunVRV
/f41Fr8e5/6o5sYqOt5rLP6VCTc7uxAnLEuLypr00lGcTo4GbhzhKesvJ0TQV/uAY3fWfPfLWrns
/d9O/PqOlzA+6WVnARFJPaupJBekl47HXpPIXhRJZRd+Pw7DhPG3biNNQPVclN9kl/8wiRC9eZc8
8m1loVt2+Y9R9oQhVkXU1/mAx4ZY8aZll//E7o+TZFwLKapGsfzaeT2r1Mtaouy6n1N3sjMMcabA
7NCoHssu+2Ucz/Fsu4WKlcuyl/TKTI99ajyvZD72p4vfCb20/mpW9SrZ+/5znKRHXw7dfIk0lV7/
ubkeshvztE7esysfqjQ9yKc8rj/tRGEO/Vm9uCZ+YxSM3fiP/wIAAP//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1H3pctvGtu6rqPz7QulGT+hdO7sqIDVZlmxLtpP4D0qWFMzzjDe6v+8jnBc7X4ukLMG0pJzo1C0y
KbNEooHV/fWaVy/++3r413Vye1XtDWmS1f+6Hn59EzRN8a9ffqmvg9v0qt5Pw+sqr/O/mv3rPP0l
/+uv8Pr2l5vqqg8z/xebUP7LdXBVNbfDm//8G3fzb/N3+fVVE+bZx/a2Gi9u6zZp6ie+2/rV3tVN
GmbLsG6q8Lqhv775cluleda82bvNmrAZP43F7a9vHl30Zu+X+a1+eOxeAsqa9gZjOd8nStj4j73Z
S/LMX39uKXtfSltq6TB99xKbh55fpRj4Akru6Li6ualu6xozuXt/MPAR2fj805u967zNGrNaPhbu
1zcHdXN1k9d7n7MQb2/2wjpfrK5Y5Ib4z5d3s/3l8YL/59+zDzD/2ScPMJkv1nNf/QDJb8nVt6v0
arM6/xwSZu8rKbktiSZ3rxkyjtx3OGHMJvYKGb159gqZFxC0HZn7gTNkfnu3m8gs8iSvsIE2y/MK
0Dj7WjtCEG6voKGPmYYSsS+4cpgEZisWXWHyElK2g/J95AyVxfvdROUU69Jex+NmgV4BFbUvbMVs
Lp3HcDhi33aUIpzLFafwzUNXqLyElO2ofB85Q+X0z91EBbxfx68oxCTfp5xzRWxyv/QP1QsV9r6t
tMMl/VF8PUPJdkg2M5gB8tvpbgLy+1UdwLZo8myzZ/85o3C1zyllQjlqBYp6zC/UJvtCSO4QTu/k
G8TbQyn2Mpq2w/Nw7Ayi33/bTYgu87YJ9pZXcd68IufAIuNMUi7UT0AiZN9mhGsqZ+JsRcnezW2y
d9lWG+i2bZvtEM3Hz2C6XO4mTOe33dXNKwLE9D4Dk3DB1qJtpnUolftSCOYox9nGRc/Tsx2ezbgZ
LOdfdhOW36r4KquvYNavRMy2ffr3fBnG9x2YZ4RRsRJvM2C0Dc7SVAixwoXMXJqXULQdmu8jZ+D8
drGb4KxE2+KqypMwe03eYfuaMM1tulIwZO7bEEDIiUMpXUEoN9tjbUevKfqfC7nNnL7fYQbZ5WI3
ITu+6q/CcLNc/5ybqN6XlDiKMGDw2HSDk2Mr4wLxbfLtjpCn6NjOQ+thMzSOT3YTjd+qcMpflXP4
vq2ZbTuUb7fdKEXAhgsthdyGygsI2o7L/cAZMr993U1kTl9b6zj73OHK1nA0Nwv/kF20s88cQqGW
1loJRvdDo/p5erbjshk3g+X0cjdhWd4mEGDV7WZx/rkAg51GIL+kvVl4OJoPgVFiHxEDyRmF1WBe
M3PgJRRth+b7yBk4y4PdBOcsvA5C/+o1XVHYaoorrZy1op/ZagjdKNjXcIG2GwIvoWg7ON9HzsA5
21FVs7hKwr/yKgtf005T+7bgUmL1two1mGewDpStKF/js+HbjZ32Epq2A/RwPjOIFr/tKv/Udd5W
r2idMWgVqeDIrCM1xH4s3IyvoxTi0GIt3GaG9Fn4PEXb4fk+cgbO2Y4GpBd5lt1eN+F122w28T9X
PpzuCyWoYExsZSCk1xRzYM3ZM63zQmq2Y/No8Ayexafd5J2LALm+vZM6ucpuXhUfaTu23rCHnukf
Bfwo4jfGor57wVF9aLW9lKrtOD0ePQPqYkf10CGybeFrBtpsZ19oIajNZpabA+HmKMZth62YawbO
CyjZjsv9wBkkhzuaAT3Pq/+NCDXSCFwyRGnWpQEzeBDagWVtnNW1bYDvH/LOgzizIfBJk387Tj/e
YQbY+Y7Gqo9u88p/VUMOZRwcegbpgq16yGHAkjOFmNtWVnoBQdshuh84Q+Zoh0042ExhUYSb3fzP
rQRT6mHDR3XWSkbPOMmBlS2kjXKDdb3BFivuBURtR8gYcveDZyid7WgU4eyqrq+ug7a+bZr69XDi
9j6cHXAJfNK7F31sbcNakESgJseZBXdeTM9PIHo8nTlIO8pKJzdXwSsW5SBhyhxNlL1xRWemHKUc
XKSZcuYJn2cJ2Y7KetgMjZMdVTkneX/1qpxCFJdC8VVuYJ7g0WzfOETILKy/n0m056j5CSJ3c5gD
sqvskSDnloevKb7IPgV3cBSurZyZGYdAzVDumFjBRg9tNsQqmnPyAop+Asz9yDk4O2pRn2Q34dWr
5nX0vglxKr2G5gcTQKKGDdkDqdeBBD7D5nmCfgLNZuAcmfPdjBO8y9uwfmVsyL52YDdLFKmtXo/V
vqbIVlMHSbnvRW4PHZ13L6BoOzjfR87QebejQu0MVeuvyjeoZYO9JaiG63L3QgzgYXaHEtjOHMED
yWYc8wJStoNyP3CGydmn3eSYs6swe9L5/nvlN1zsM6QMUBf1PdH5EBGp922KwjbYBytmmuPyHDk/
QWU1bI7JjmbaPtxmWT0m3dWrpnO4KatBNmft4xNCHzOLUvsOcxyTwr43EB4KspdStR2hx6NnQH3Y
VYEWImtQv27lpwQDaYoatTVOM5Q0aqo1Qp4IrD22Ac5eQst2bB4MnQFztqN2wNlVNb5urgC5Nm0O
GIhZdEbJfUUoqnL0WqBBBT3kmpdQ8hNU7ucwB2W5m6rm99u62fsSIrb5qnINyOCgFJxN9pPoJkGW
mimmyfr7GUIbivbeX1+HN8DuKtlAuC24tx2srTeZ4fb7l93E7fz2W/W6B0NMYhRlA0ypVZnaD4lr
vQ+TG+VUGyE4y4++hKLtOH0fOQPnfEdthfPbfu/tbVXfjk9t2r9pxCFUAHbRYsNRs7oChVgawtU4
8br2iGZG3HmLavsXUPUTiB6NnsP0dld5qN87vkoLnOd5zfI2zvalI+CZbioMZg6QyWCDyWyAuXKQ
ZkbDCqkXEfYUWA9uMMfreHfxOrsdwutXjFHjaAJq3hnKpdZSbwYWJXIfxdbgPAdG30MjwsCU7539
1/99jqCfg/Rg+Byis92F6M+8ijdLtU1Z/025Z+/DjrO5OVa9LZyAYlHk4Qj4bW3rzeLWK256jqaf
Y3S1txo7B+jP3QTo97C+zrM6fN2KUYl6A8FwLn71euzDIoiNM8CoF9Hbi0JeRNJ2gB4MneHz+8lu
4rMqDNmchXk9NmI4GsKQars/Gzc7YaqQaXBwNE7KtRycsdGGorvTOf/D4pBt95jBdr7YTdg2rsYr
Aoaz89R2NIpJ7yM/D4N2Ch4WLHHONnXaM3P8JRRtZ6rvI2fgfNnRiNCn2+FVTzNSFFExh+Ms3Eoj
zaNBOIYKbYWY3boNCJJ6Dw2HZ8nZDst62AyTT3/sJsO8D8JXtOIQRuU4Poog3fqoz8yKQ10iAqhI
o/6k8O05arYjsho1A+T9jhrXn5urYLNP/7nVZo5ioywHXs46OTrzVnGM1Lirtm3LmaJ5jo7tUKxG
zaD4vKPpn/dxgjqcV+1cBO3vMNSGrtGYpxk0lA2cHEI2rQ0QUH0osl5C0XZgvo+cgfN+V9t/jDk6
f/mb9fnnrIISNih4dPT6yeF4xNzQ+wM9W4Ddxrx+iM3vzxO0HZr7gTNkft9R1+Z9deu/alMWHImH
QYzym3WTIjDFQwts1ZQFVgCbRQYMIf/1/570sLYjcj9whsj7i91Q8tdPd4lb7doVxzy69G+2xoNy
QUmnSS5s1/Ya50upafW1Sf/MQqHz7nU/p2s7TPPxj+ayI83xPiGdje5/t7evJ8jgYjocJi/O7m71
WNAej3HTDOxBqO2hIHsRSdsReTB0xjqf/n8lS3/e2PC+6+Pyqrk6uGsX+aC34dPf3k0fPSxnQ9fK
eqsyWi3xyc2vbxQk2QNWM/d4pOW/d7Sbj7m9qptf31iU2PvG47wL9lCG8rc3ez0SiHdfgenQfEdC
UzkamT84PZk55IJOlhTsaM56IySOIhOYhG/2cOjSfMUkdB8StQ5OTAoEYYm+79L5IU9GiPP75Vj/
vZe16Yc8zJoaNyZv9orVZWZ6sGDQ2Md4yzAsmeCag4bi+uoC6hpX0/9D0qAgnjVZp07jlZE+RKrE
Gds/qk7zrHobkVSFpRtrxwmiI1U3MhTvmE7S/sBPNdo+Na7IR174b7n2nJidZRbaPcnRtZrAJ1Hh
OkkV1kdtHDWDdxQ7oQjDd8LvuzJwJ3zqtcdeOeFZn4no+nLyXb9N2yF4R7tUjFPs9o6y3MCx+oXV
SSdL36KunbWLmPVJOLql53XkTzurvGaRy6YqxsuonKB9Dhzu9+qjEwxtoN+HYXPQN5p7iZs6tpUu
RJuxzE3aarJGV42WFy98kZdO4T7s0floua/zYqxCP1j3Rb3/8z+f8hT/3zXt/P6haav6/S+c4l71
Y33yKhxCMRWs9fwiwzX39/reHtRs1fteobO9v+rg+hPGePLLR1zzSIhvhKLZVjaH+rhv3foD08yV
wXfWuRu45hyJja4YQ/k19NIdF2w4B8cXTKAH+QX4pzjZ7XxnHCSKsI3NWeH1cdQ111CUPTAbFXZg
HYU6O1v9Ha5h8I0fcI15IiwZMCezFc6G4UjSY65JaFRltI/FrUO9ptUHdsELK1mQogunL0K0RXzF
rUrUh1k51iNfNvYggmFh5R755mcVz6xFbg+xeqsDMbbLWFtZedzrNKnPEpEW2JV5PIjim4ibaMiX
lpRJxBa+UpzeqiEf24skGFRy5Tii8K5Zykp57suwLJib0rAGKbwQVfo+oKTps6WfiCou3LwXafqO
qrEEyX6a0vHUTlkW/WXVXY4xDzDdIloQHX20RsjV2VxDvpliLSwXtsRDyaJoGraBDJxbr8+zqDxu
Up7w44R3daWOp9pvwn4xhQXO3ifEC23v8OnHU7jLj5+PI+OmkSZDJgol+tp8/0CyTRFzaklkeBPR
mMXhosmZYIGrtW2V0WE19H7VLKug8XngWtyaiuxDz9lY2wvKJ9mzt40Msjp287xkFT3H6dsS3z1N
JHTJQxrRj4gxFKsjYolUjNmWj2kcgtCyg4pZN9KqOmIv/Un5qjxMHN4w4mZVI+XXWBCvQej+nt+e
x8Y8F7Je2Qg1QJOw+XOLdsxVbjHnxh+x56TbkSKp/wi4Z2e+20dhG77PPHSVbtwgyBGQWMnFVevi
LY+HFzCbtkIoEEf5oCIQ0FBmWR5A44sutMgQsBtLJapkC9ETKa7ASFZzkk+hSs5Di+b0jMXl2F7G
NSFT4CIlnWBRnl4I6NHHlAgbRwrRRM0cTUPf6BkA0GckGuPMu/b0lInqKC+L1BsPLC+t9Xg0OtUA
VJ5+5I+Th841Wh+F1qZ9mNHIDyYfqMBLopFUN1z24PLDkcqJxoei6tuaH4SOx+XXqsWql24tES76
mpOxq/RBF+ak6J/ZCHQmyRQRGubJHaPCSEFzn8fU+HqKhC4a6xsS/iq1jgcobjBEOuQBGli3fcQn
vgjTerQLd9A2A1UiJEF7mRYyGheZRavsUqdBWmXLUuSVfZF2YVZ/e3rNjDz9bqVwBZWNxrcEJdDo
QwBumcmStvecipTT8G2omgqbgLQxwWKRoWfCcoeKddZlYcelYZqmz81bWPjt310sdEPEeSAYMOj1
yjhE2+PFckq7bsZa5t+yRFiQ4RGk19S73UiaUZwyT0Du136LZoFpJDJI1KpIKyqOHSuyutgtA0hb
I/nHAKOycEq6Uz7ERZ4+I1ZM29nZepkkiG3ChUBYml7CD/fYwPqs0NnEvtWeLa30IGrqImk/lFMT
FtmiL8cSxFkq7fBdPpZpPi6deBqty74ovJNaV0nkL9JpIuNpGpRZ47mZJhJWViuIlVzIVPtTusBZ
9wEi0baikWZvyaQT3DUOvb4sn2FTCiv50YQQ6kHRr5YEHV9x/k3MJAZ2ZlZ2WVd8VSIXkVgUBHU9
pet5rdbVgk7Kgmj3xpX0TFqO79o7cVJQz8FXQ98wWR62PXueoflciqMsH8aI0BQmuxEks20RD3Gd
ekFefC0qcFF5wOrY4Wc2Ddh4yup2xHJor0umL2kwjKNy26Dqy2ABgd/LC7+cPOu4Snk0famstpbn
TiiNgTDwLk30UdwKA09eM40tNHZKdBdFFcXTlymRcR+7JEmM0gqx+sYMznSADxmM1emLkw4DsGMi
GvFWT8RvnGUhalYfStUa7OLBD2FglHeP145vjb3r5EOEW+QwHkB5aGXGNmgKkcZXQy2zsjjUXUW7
S87yqXlXVbFXuUmSVna6sHwvHY59DuX6Z+ZkHv/SkY5ikynHh53RlVkOE+Vp2TAX4Vh9hSAsohdc
SZR6zbYG88bMp7pIvk40rSvfHWyiitrt8yhPTlhb9hAUTz9xLo3QL5ATm0JvowRG//DEuiJ10Kes
/5NNrdmMfcuN+LNrFUN5y64U8qsXsQmbsLfbpvbPFAQL9unTZBgn8BFTMLTWtxUUF0rYbA4r+TGX
T6xrS0vL9EvKs7RhbpO3wrrNy6CENAriOqMHlafy8ENXOz4kThGI3D/wncbuche9xvukcxvbL08T
z5GXA6sSZ3TrnsruonEsEi5KMQ35KTYRCdyIcC8sXO5Japg9gMN2kXcBrIsTL4obw/kdjlO8R/5C
FaPL4ooN3dHTM57LNQeHkonJf9h3benhGT+ecSy9IOvLWn3u2ozAiBVVZcOI7eDH9S7ac3N+HNB+
wLYdYs3w5jd3lq0lC7OlWRv1tnfpDdJsabsMp7Q6DgubGRFZTjWhh2XSFXV4NIkxBtd5fWpsajo6
KbhT0RJs9PSU7Jlkc2ABwfW2IdWAINKjM1Fdsiyd8iizPztNwMBbTeEbAhqLtYZ17/gYxTwjaPOC
wbA4ZKURKVVRQtFYAYUZTwdhPsrLGO3IEx0pfhz2iVmHcuxzee6VA64KA2amOPqprA9jS1XssHCq
jtWLEfoC031majMPAFPTFI1NKFiFCBzZnE2tGWKqkjYfPzO/M5KqqUpsrSmZwvy6IU5sZ+7Y5OX0
RdmZ0Y+plVMAMsg08ceDKZW08Q81s9r+M6zUCsvRq4hh97FugjTJQktji/E+KYx0ayE2j0O76CHW
GlgkeGDYeAR/wceiWIrU51iKplGB1SxE0kZgiUDbEf5arY8Rhaav/FOW9oxH0RMeeW1Y2sKB20l+
MHVpP3E5ytL61KUqh3RYmbd24AxdvIBnGfjZc2Jhpo7MIznqKG0CtYSeP3PHi0Q5TMhiUJ/qlmKH
NCPaC4RH0P1YHx4VPBcHXm/lQ+3KhI1Y8KTzMpgsEHpYpb4akuaDkrXjRYdewx0IAzBkd1Eh0A8N
kFpg/GbIoKjWsPlln2Eph8TJwCvgIgOHHw8GCCsKKd70GOnuguRpDkpEHEM3xbIxfurTq801eywT
MXmjBCAkcFIejd3mng3MwdryyTB+CoJRJp7btDErFl5PvOhc2hOvxoMyqGThuNq2dRS4VVWG5VuS
tGwQbgFrxzqt/NTiZ14aKLYo+3zwr0mYkOPea7lcxirLkxseJVN1keYyxc/qTDTp3/OOkmFaOlGm
RbEoYT/W7WHfC6c7r8rAG3JXpiSl7xipqF5mWaXpIhqatvLcfHDKKXKDrKv4sPCHuAMzdFPVj4k7
WCLi0aG2acsvZdKM3F+QgbZ9e1ToPqAe7DfPb06aQMEyW6gp6acJbi22YnEyxKPXumVdRPKw08pn
S5Faw/Spl7kdfml54ntLxhubLkb4p/noSr+p9VKHdm8iYol/jEYSzbLMST+dejoj5Ij2NLAPfat2
AnJQxHnKP4+i82Prs87JMHwamoE1Z1bdZNYFNIZqb0QlZfV5Up2f5W6R5zSoP+phSuIjL0R043DK
uZPmro5zZgcLVU116XyjaeRkN4Fd5N2wxFYZy1vdNn1PFnHS1zQ6brysFM4SfoBI5JGXWrE811RZ
cXzUycKuk+A2cDLWYJUHypyKn00s77ClJ1rVRfARlXmNJAdZxotCnbTaC4PkXSaGuPQPos5v+u5d
Lzw/DA89nvatuPAym5UnMuKB7xxir0gWu0U3Eaj1pHbCXru+xWXZLAOvmqLxpPdrKwiP+jCFtlnE
uucQsF0RtuKP3GqlqE+wOXrLW/QMZgs9bwtYXdptRuYM8n1iK4W3ZvWhFYYJvkO5Bsfjprzm5bep
LbXdvY1kVfj2MR0sS6nFGIm4VUdDFtE0cQXvjF4kwgoxHZ8JKJWrwRtRlLiIRKCF/37si75QHyLP
ivrkUMXMsouTuB21072XEROhdkutTUxCVY0I4i/K9xAuPuU8qbFS1lhCZJ9BapeBOLWYV6nkHQ3L
kCYfoqiPHO+gjyAI/IM8RKl+tYDIMiSNnZUQ+4D4wRiWS1LEUeUss4ZYIvvD9u0Mz0ujROvPre+U
5aKCH4yVtZ02hAZZUBmYm4B+mCxuWWpj0/OgxuwXRUAzJg+joDcrxpImxlteB411maXKiHzeNb6j
FrpvcmyAKYO9cdToKsV1xWqqQSMmLF8ZKbygS2oPT0sCCiczo6GBhxY8sMXvNBnMOmdcR4glWa1V
AQori52A35YlHJrysApDWFqL3qGjKhehE4jWAoK8LdsvTZS1YYb1soIpPwraidPhzImUITkE0sV0
KbGz8ASGr8pvnjWYDSYryyAvRgufJTo1S9N1FJdCxTplDxo6lLNijuv5VBVj5TcE3AJ8JoYil5ex
4J5mC95rBIDcQgUUa7HePd5Ua9xSRZaZnNeMd4vRYtdUi7WNq8UkzF+sFvEZI2FlXa6X2lpdvlnk
1XWIFNjxmbKLFATQzAq6b3Eoi7A6CjM2YtKlPeHXzFzfZn5ILuGA+7l2xQqofOoabDV43m3ln2RU
j55waRx0o3yv0zbHKnV2muASu0CMrVogzOF12o3JaIxePxU2PkyUT8pverWCeQEOglxbzSmwQ/ho
iyLPZE+Px9Yx3jlZQbvaHtKLE6yP5CFGHAiVmMkPcgywT31amccEPJD4cMxLooLPkxXytnmLmTKz
vKuNNLVjCyoxSXMXGlY1xiFny7C76iYwpK8W1Jr6CX/kCcu5OrCIyOLoZEICaSiOfIKIFjnowzYH
T+vIN5GPuge+Yafs8huVfobtUwtYrJh81cHYfV8jlm1uaHfmjXe+g7ckI4Yd0kkY+rNW+kH/uU38
xA8PM9/BfYOSUZ8dx/WoaHPKVnsljGrdqKP1kuuoq0DOELIYN4EGyPHwqAhj6PmOlpMkn2G5RU63
LEqrycIFqX0PDxdRgC6wyyYpENtMEDBAyAYwBe2Jyn3Dzi30Kz6Lx1ZGzmEMY3EY3zJdJ0N+3PCc
pOki0TxJO9erfYQNkUdrcX3QlDXeYDSK5DwtW/w7pj2CaIL0FKGiErH85LyLGw9Bgb6K8HQa+Hn3
RWbeAC/AGyez93tkbBEkHlhpQ8I4VZC0zkGSQsWmB4OVebo+ERqqaviTyCGCvPGTPI/j43U4OWqS
oIoO2yCBv3s98hql+sdFFGA5jtgdz5S5k2DBaq+PvekLC5y8bz6XrA96edyspj5ov8YSsWKYYswo
9vtaHMiJUEi5puJm+ehQmF2DeJXZ4qv4qVPHPVaAtraZbxOGNt4qbHBcX4YIhVpumEyIK+OHDeJM
uwhZjDI9YwWtcIUcqfFhO9HW2FerIMtERVJ5h21WVp594iNhh3tMq9CbB7ccUcNS8BjxUo/GcH3T
FL5TtmgSBCbEaRpLw08N70ME4f3YaSAqmfRG6Lx6hKSJDuHZmsVrQ2ZCBXbrxIjFR0nmYzjOx2KW
f/Ywzzzrbe/VVRWeaxaZIGXeQt2dqdhjsvnIEcYavYPBi6wxOJR9IZJ6idAFfnnGVQgCya/cZxQu
OZShBviTxSfMSmapURup8Mx2q+wKCd3laiWjJkckmoUkZN3bfhKppz7GU9tblxWMaUQVpqLU8ivk
LfaX1RcTViDixMzBKzILwh/upYlSJSHsVVjWOs374qvUY1DSb3xIZHIuZVmM3iG387qx/upDGg3e
ATQaS4RbJ4h/Wwsnoar6gohkHzefiF9Gvr/wxMiC4aJXsG3KG92FXWn/WXsOQhNHVdx2qV5Y9lTH
Xybe2jx3W2iHAc4+pTlsSqWEbmmLXZ5G2l50+NBSnat6ZKaG5XomKyzLIkKAeIFM9GimdSdukqQz
8k+PvpEmsP4N84Z1aq7I7qL3XmSbzwQlFq4Y/dFc6DFEJ9IDeO4mtxEmXgFW9mEteudTM9LiIAKj
Gq7UqflmvWVhU0ISaZwOw1ereLgRp5a/qIaxYsqldkWcD22g/D53e5Ihes7HydP2SV9mhst9azLh
wBp5IrxxmGXNSTkR7G9OkH84R9zSUB6HyDR+XT9IVBoqrcRWsS5XHlsWRpOK3SgrWv4xXgmseBVo
LHEGFLvBSkoThKwrWXG+TP20zD03KGVrXbahKDDnpkcWr3sb2r4x4wI+4BmqSwxZ7R3DWXkMPeJ6
ojVMXtgmzbjM+sHsSeVNdhy6IqizND0IogTceLhaEMSBjdCLUZaF+/KaWtFpYLNEOc8EvmYOPWI5
kA/YwTaEm6Q/hJWDBjXeiFfbl0GeS1CtfH8AN/Q5xGxpccNBSYfAS+B2YWlof8a7e+zbmcejJQcK
Mk0jVTx/Fmet2iG3+lohVLUSjRFiwKACfgA46elHzQLo4CaCQik8CyEr/CuNW/8gSdM7cel4MCU3
e4TEQ54vysLj/D0awZvdrWVgQG3DCAjnvOKAbC0cn6blcQgBJYzYPw66L6Pig6E+mNmPafE6ZiN8
G/mXaB8DMRYKauzxukZX2YMph+n83Dr/+ECUJCFwgKIkG8FFPYsrxkFFaJIS76IcMigKP4bGP1Fj
DDG35uynJ0jnRSioo8Wv6wmFwxs2mqnNA5lDEnE/axJ5sZYYfTCZoP0o2SjE4cBrpzuMCm+qPrY9
G6Nl2mZGnrMKosGqJw599AxFj3c61hyulGmHxJQWKCOdp8VGTaxejay8SFZM1cOuA48PbexBrodO
FwKCgLcjOFMzKAeYFlZgCIkKVrbToivh2R+KlOWCuANEy7iAqC9xOfjDo+fhyOBPLvpVPqtYidmn
JzGHEcDhp1UJWtggJEvx4xGP9w30btnYg9WdB3VsJNN0ZwgVtcjaj6PltBxtzV4e6hJIgKBfDgGQ
5mUORT1+nhpgjaC7VHu+VnuDH5SRS3JI1tytavwmw997HkL+pqs1GANV2PwHccB6D5HoLozOV2oJ
RrJBQ8UJ+CKrS6Mwnn6gkS/fs5CIz6L1AjaqKUpB2hZ/P55gP05DWE0iPlaZVcViodJUsa+yAsM8
x4I/PgrQOcjgoTwQTuZc1KWenY6tL/3jlSnSCURHsI/sMsXb07Oa5dZwd1RooPDLNkcN8Ys78wRK
RprAi4ZCX5MIYeo1W9kyNqZixVLjTvZOl6ULkvLKVq6qEmQ63ASmaL1oWDaoz1FPIASfoWtVIvJg
wRHDxBJoFO4QlHU5qCt+vOCEIF+kwqA+qiabBPWBLQZTJdGix2yb/1VPGRLti7z2EfPVbupN8GLd
RvgNTU9hRaA0yF/kcYGI1DubIyZCPqSe8P38eITNIvJzbwhjOowLz0Yq7M+6LFO4Z1Vk86w8SJN2
spsFyYms06VTCYQA37GB5kx+0Ks8YyzhJLH3XpbScjiL/aDTKOVpOxlSxGoilJAcwwFSYbpMrKjA
FlkbTsrCsMCNV+YOPAcHSkzeideVCxTfrWYfpDZUClxWY570HQrXrOPcduC/ZHaL5YbpJ1t1zurE
GJnWyuYqkLQFbqRw6BS6cd2kdHKzutJZuJSFSqLW3YRiSqjzwF0bWHeWHTJ+PdZ3Kh1jXKiyQ8QL
Pk8s7YPCyfHINIa3070lyKKE/iIZUnTlPUKeIYmSzwzmuGbnckSlXXESSWKZIEXdVYj/jiv/UPdj
zcplELcpwsGIDClkP9woaJzcW1ht7vckdUs0dxL2B13qQqHMsITQKT+JUXdT/gl5EJNpg21KbHme
NzWSG5/CAlFwf4l9jjKHw6AqKY0WKYUx/NcIl7h23go59PZXKoaxcc4RzvOKj5nWUWwfRFltEXjo
EGhDs0BtJnL8B1k+AttlP9hTNbrEQsSkW8BkpMJZjHz0+nexrpt6cpEm70N4+dqpkK8NA1IfcZI0
/TdJ0ngMlh6HI5C5qcrS6o8MESGrdZ1VKnAtI0vk6X35zkmhT6LDLEik3cK6v7P/EJA39uuYNUYZ
rrZGcmelZiqJ4UpWGpU6hdtVRKYUEtbPFciw49h2+9jq9Ccol9y5LDJtJYdpKHzhBr7fX4oxFNFy
DHvvKOQdOw4Jm07SauiOEWHJL1Ql7cWgRXCuwiYhiGV31ScPm/qYo0qydsF9wbeoKpI/fBLmy0FT
FFY6CWuO4IQj1GVn4tQpyNc8BjtmfSHfyT4slooHAdAlVnUYqYEfRHnYvp+ipCEH8BaaA2ckLMGO
lel1ULSXNuXFacUt/zTt6uZA1AiNo0DGP+7yVi8D3Tsf1X+zdy5NluLYlv5FXBNvmLRZA+fpx9/h
Hu4xkblHRAISAiEhIfHr7zqZ9YissuqysjvoHvQkBxl+3kjae61vbWQ3gzeQ/Y9ez7QZOtlWPhnH
JqXlfC62SOw9HeFOjzJN8NSFH+uEjfl+xVOeCvSJn8pN5gAeg/6YSz4cuAuHrfIlS/cdI9OzTOAZ
VAOkI10F8dS+rG4rPoZgTCExGPFlLaJ+R6KFnBNSdn01BUF8SSAf7tWiAZOznD5C1OzBUS1x+SOE
BYU+K5Thk41Y1++lH4NdqMXypG0CIQRbQaO9M+dYK8+rVKxFTfOSdsVbb6PSn0BGmO86Sli4m4xc
0H71ovOVRY7vZ7GkuWgCGqizKIFJNEm4sEdnY47+TUw3qV7CuaZFN30QpuXFYRrhjc7C6xVK06u3
29r17FBm35Kc2xNU+eDc87iLmgK7349wXUHNblsRdmjnZfC+ynn9OQeBq6M+3D60ZlME0kECa9w2
jSu3G+RQgeRSppHbyt05M+3cViSU/Z0Pc2zEaPVqu8ZDfMaNfAd5Vm5W+0ia6CYdhKugQL+mq/9O
DKV3SYjlY7VZGkiepK9aJ2zepH6Kd0m+jHeyS9S7lw61IoHt3urKcLAZvM77NpVVYOLkA475VMXR
MB4mCBhVRMTy6MKRP+rOL7zmy9K+zJ2f35STIqpmZ1xNQyVZxfD+4AQX0AKx8Fy31Ykr1ocy0t1Q
j5tlH0zIrYL5JF4xEXeupLThYwlz4yQjVdRGEXpO+jH50EXmLgw+hIUdkgBmXuhSURPM6JRNe8mK
YOqrIeTlhwpQbDUF6kZWpUzPD9ma8T02+iyry37Lj0s4dQ/gh8CcrJ16iaZRHqxx4YFJm32omL6s
6N9ftllsxWGWia/YLNqfHl/IoVtyY3YoT/3zosqUViqZ4STzdqlIZ+0pK7k8zKiPw6rNdflSjkv5
GTsZf2GKTp92s9tPgwu8sfkU3SYAHg4EJ0Uzu3l5Rt0bVOk62kugNP+2kWk8xENIQYxB5r7rPElw
ljnsSIT1BXSqlGdH3Pyc1lKP7MBTo17AnMV4/zY6h2SM9yyL9Tv0wvmhHDt1DP1QPguhtptWs3nn
cmy5aM9FfzcmZDkrk6wPo6bqiyqK5HvMLTaHaPb2LvECiwda230YL+bGqXw99auLJ+hJxXigmUga
tO0gPyHHlKctUPRCaacet6joXgpIOu/zVixfcOC3Ryy2/HYLgwVsVdbvh5KmFzjvYVwvohyaYvNj
jOtdjfutDaYHDmvgoXWTnGsQK2SvVja/y8UkLZr+bbuoMjE3AKg4VAsxfWnjrRTYs4XbxTkvjiG8
yNrKLbkvbBvDMVDBj4BGYOMuPk22vqy9cKjBm9xAai8uPI1tvuwIpo8MSzWUkl7WQLYPUH+GuyDx
4+uwqA88poUA3YevWqCCYSZnd65kwEJTGfbncpLRNxNQs9ZDt5JbIEjmpY+snQ9dNMRJXXZhfpPQ
SRX7koixPIuukA385WSrLHz4pig3kVdsW0pbiZiOd1MADuHGB3OO7zoj66Iuc2lhQIVOhetpTGZx
H7skeMzHspd15lQ37bpSqifW9lbsYEX77kb0fOqbQI0pSE1Kw+CQW623J1+MynSHa+lBmnJ20zBx
fGvT2vIzh1aghjrMUbnUqTDU3kLFYbqOTdh+WfNt8vVEhuwCjJCGzRqiRLxZIBAsr2mPrlRhH1Fy
STMUTu0I3Ololyw/p5EjI/uyxZ5GtvJuJqU5R9jsyKlI4FQc5sGPqumsTs1zGbScgQxqh1JVKqDt
wOsgKd1zH4PmqaIuGR4nHwbbYUUDzGqSzxG5rCVzYx0p+Au3+YDttAG4tzUTFLczi5a+xi3O+HkJ
vNPsfvBBVm4xvv6RONFAPxL8So/JKBX3y5KwYml8xrIhgvCvJ6yHArZrbUIfiV0SmqG78A6ucSVG
yM/1trh5rGLhYUjlhvHj2CfptGvXdL3lPeTbhrneHeM2CYsmK0iXQ6pjKjzxVknYpCbNfRWtcOWz
JVrugrR0eS0YTXSVJzyGRAgt8TWUgfphS5QmMZIc0WGaKJIcre0iE9Uo4bpgqsEMAJFbq7zLnnyQ
TDkKM1P4fqixky74g4kEPaYPYROai2zXyUFWaTuHrtxxkYd5t5ORm9L0NkSexLzAZBb0yOYi+Wit
/bZtXfvSdvJbW8qUVWgTxPMK5mRHC6oOBIcHwSaRKdhy+XYz+Gi4U3Fv9rZTZS1nuckKgSIiKyFS
8azGIWuUQhrGFH2C/dUu4vvS0m2fTwPsxdbRWzifBalDp9e52XDYJA+l7uLnHGCTanoLDQrXAy6Y
Cpze+iOcJH+U86iLnc7z9qKncXo2s17anXGtpSeo2W1eBcKVJzGxuYnGedjzmabPIyfhrly66YbT
NLiNuEtuIgkzdWo1TPUSbVETRRSzXE1uDpuLoqEiOQ7hhpR21jsZZtMduMZ1OUm10qrUK3H1zFtW
J5m2sipDQcG2AtQ0J53hw+08xPfnjeI+SxR+/Hxg8P0ahUW5Vpvn6g6nPA7/PuND0zPUF3gL9Amn
Tr83eZnVZpTdK+vb8BsUQbcHTFQeJlKKfS5z9hAwomorsu6NjOJlYCDUWjRu+zyi7H1ao2Wq0nia
3mNC1dlEMXUVVY4VdQ/R9kxlhA/dEijvvbM1mvD4nqEtOds17L/zLs6/cdqGbzyM14uFo9ykcp5O
MaTsV5gCEb/uaU5WMSPzbUZpjLoVm+P1Iky+J/zapPtRXE9tF+nPyRZBvxuyHgYtRO4pO43p2E+1
Vr1b4IFtE0TMfGVhHQ/YR6os6Fl6O0gdfXZdt/AqGvAeKjbkXVFzPG8NWQ7XROdlehKZifIGLbwd
FGot3p6FnJavEl1bV3MZx+QbDt5VVWVQrPYYLDxrFsmCYz+n0cuVZ9iHm+Wm6n0g79PUsU9jC4nj
AZ3nfjIUlNZE0/gCS1HdSA/YpVItSpqL00Z+8mhxfa0hf9qqt4P7viweawWLEn2akVBXf1i4abaC
U2h3I7PxGeJ5C5SrdxuKeeCsPzFE1tK9yLvlJvHo36oA5cjSDHQO0l0wC7DIZLPp66KH4T2X1tVc
x7oZSDCTO7Pm4TNcv6IErYQarsqWtRsOK4qqM3a/cd25uesYSrkSpSfokmC6i7s1DGpDr4SgFySV
OyUtkg8gZXAR1UknOpZwu29tBotH8JpxFGlqd21jbU393EeoqeORbm+jNiO/j6Zw1Q26CsqxpZXZ
tMlahaYd/CEgERuT+8zEtKh4OPfxxwCcNRhrGxSO0T2MPO7ILe+mbCprdNsukZXZOqFNnePATX3T
wVcrhsqAMk98M1pPBb/xBYWkU2uDBkw+DBaqVVw54Oel2Ssj5/6tbXkytc2KpQJ7BymheFSVdTOi
cvsWtdp4Mp0JxG961s6muw5clhh36QwP8JmSCJ7QQQLgWsZG+SQg7IEZyfE7JAEwLsNAWMObsMDv
8fF/iqDMCb5HzUbflLJz6Vuq0qh7/kNEDuTVCFmG8irZRiF18gapxCtSAI7h6s9gHW75jzahxGUH
8N4b1tsc6rJ/N3Ltgq4aCwhwATpbytYMRwS24+XVdBAUisuCgtLdEVYSn9Sm1Wbmhw2uG34tHHls
Yp9xYUYrmnRYjB9vYoOPt1X9BPpD14BxYkGf4yWVfbbLAND28ZkYM/sJfFS/oMZB79DOeykLhv04
WKaGg466jQCZoXSXJXZMX/Yooork0C+58F5CHbZQePsaqJcZ1mTXji7ph51cQQKV0A7GqbhsKP2K
HQ2GjMKds7SUpgqTuUx2ud/i5AA/UrzKwgwvAaifpYomhOKqxGDt7EDBiB9k5KiyQOV3iu+mTJdd
YxX4GVdt0QxTdMuM/53+P5d9ax8g4toj9On+MhEa1zzKzC0LvRc7GQtAZLaEQS2D4ZmVbs1PM0q4
vIpH6ZPKjSsfD2ohoCtdIdcRoSHLf8iNUI6tNRG0ynCOmmaJN/+k+2B1KBCCYYcKFB0iZTJNDypL
FtFQUbjPYKPOyyps1zl8KnjP02bFaOjvCjfSVZVmFq3BuAUW3YhiYbdDOaH00XQptz/awF0VF1TU
0VhvvGv3yI9ZGuyFCQtAQ9FcjjUlyTTtEk/0MdRT/j7YIYFgmdOonWoIin2KDjX3+k4UGTFNRFKz
vAHJAM5RKQn6rwZrMlsUSGEE3gni1l2LzltUyYw6/NbBCHTVGvN8l/NsOAetnoDYmxShDzB/UgAp
ibzRTTGmJawyJGIPyFPgh8ldG1QxmL/jLIeZ1QaC2ecGkALXBi0fTUAmfM5N7rNQugePH7u5pmvL
HQPz8TMAVAXxkMn2EmAb1t/QXK7dY86EulZdcdQfUcFkZ5Xkaf+JLTL2h9gm7GlaY3oLfLP90aoQ
33yxbg4YHTVQRratd5XsyfpSuNQ8rGro8BEQr4NrnYsJu2kuEKLgafkUQj7Mm5JN6ymEaNE3K5id
r2ucIN+Ycp0cx4QxYJMqfZ5pO+2XaCRvmdJhVebgIzs1bEgO6M1XyGX5O2Q9o76JjLYImw0jwP2y
t6U9tZkCNafHDZhqS1eHt1sOV2QD3XAtx9xHezhX8H9JjMBj09rYYusNkMPoq0XmwB7jViNl3I5e
38ZGmksbhbZoSNrKfA9AQ35ZXb6Ahl5GfEpQCvm3RHVFWwkU4PdzcK14NSZajRVqat9XGaclMBk+
912DA52BCINc8rAJKADVlkmZ7bgF+NfERPS7bXZ4TJsC8wPOImRjY/nbqrtxF1Ht6nVJ/XuO3cLe
uGVUshlmWzzpVC0GL5emMxqCHiqQiKbbeKDRTdENPAe+RL2oVEjLmyDook8/9PzsAqkfwBCyGmxa
9IG0jhnhf+Slr/tUM1Xna9L7xqye6WpQyHnvTNcXA/ZfFQ83LIx8ul+yNX0NaCfdHZQrHkMMmISv
BinC974EiVEJACJ3E8gXsstXZLPrrYyQtpgpScVOhKz7wlOn1hrnJqo61OdNF6u5uH5v2f0ar5Ch
42iid8Ug4rcZ9EdbWTO8x1pMb2qZpqrDjYSecpCeALhai0t+UO9tsJIWtZUL6gCVx60yiB1p6C7f
xtYEJ8WwqBvV8/x+Mct0XtIZGRSV8wt0gfwYUFK8QjHuc1wGbfYpoy3euYToJ6t8dOKYiB/VzBbr
tVojAkjPCIkn17o46rgbs2YrAxROoi/dYUwjOzwhxds3CuJWo3CpJ/Ucp2aH8iW8Gf3UgVlcw7eO
evdW0iWspDYEkc6U70Qx0N+AO5MmSZPlpUC5fwgTGn5OIOPfCB6SVoHDF4cowhuyQMWtA3xwkHbB
qivMB8Dp5UEa4mlVLBMJsQ62h7INOCqaMBEHnAdqRJuh46bIAc3g0Zd1jtRXBrGjKRwalRkTArbK
deH0GhRD8sy6OBF1AlX/JOUYwqIDAcrj+Ls3UP/VjkvoQeoTBxQXtoE3j3TVGzraScgnlegpSe8X
1s3Y5TVuxgBmSs3IZQNecJ6JGV4DjNDpPvFAfPxhjZAhiZp4Im7pTsR0gm0nAOZ+eaG9W9Pv6ZhM
/MimQixJTRNFlqApbJqsCpsXB2UDrw3cBivDPiMNgMBwQ9lYEN/XimeKuJPxDipmlUUu3SfJuBbf
snFcsKnMkg9uwD6WdiRtUOeBn2gCn7UtQJsE7BcwaZTxoL08MtpYNMDrkxSIaienn2QOfK4bGK0A
CHdarp53cFL7loNiki29wu24BmfYIC1rNzI/2rhY0ML0scuUep2KlVrWwCAu0PchytQ7dsfYpM3U
6BWDdMIdkbHR86fhmw19hWeRva/XKUFJVm2yw85wpMhZs7KGYn39JEnWknI4dK2z+fzVBO0WpVWP
8Qv4NzD6eeZugkWjYb5hXtMhqx0pi9zu/8/23J/dZbiGGLSQITuLIaYw6eDJ/Nmb61OPaFLb5z/4
JK/ZJvEH+CF4OeAHDybYUv/GqPyzJ399RcS4YVZes8OwfK8zBn5lMiDOFQtBXuKn+OMV7R9UTZyO
Cta8zrvEAIKzxAWIfPQMpuAfH/kvY0ce/nAe/5ie8etAhV/nK/yvfzWF4U9/9D+Z+fB/b5zDn8bA
/DrOISTXO9/9DQX4p3kO/3v4+Pz4++y16wSIPx7yl0kORYI7thQIAGXAEEKsFZAIf5mBUhS4tXuI
sXe48xQEKvj5f5uBgtk4GK6W5pjYeb0VD6iav89AIf8VIdiPmSrADDDXqAz/k2kO/+i141mu/EmI
EN3Vaf7HK5mFMkp0nATHMggSVvXMb0dTJvrLL9/JXy6eX0et/HnBYLYKXiZHRVLi1QhS7/+wYLYQ
lg5E8+AIYCX8guQESgVDinuxIoX7b5bKFe34xTi/vhbSqAj5I4ILeCC9pmR+wZfwW4DStTE9+nAq
70mm7C2Mf5gsG3EPMhP9v0Mj4vCfPx5uTYGBbAQ5LwwHv47L+/UlHdfpDFCRHnuvKOTseVouMH5a
yOqQslMc6mv5SkDTRHtiUK6hFUMM/pBBqxkPc9qaOrU2WSvjRhx8rFfHcnJBDzNOkc8R4AUkYl0e
UFOWh3VT/UFkPqpB7Y5nFBPiceAIyw6BWl7CJRvPiKjKPWL8/R31S3+XtAhkN3E7dgc/46jvW40g
0KLFYwQO9CeM1O2144l6zWV7S4zvd2s+jLWBSH/copjfJglYjbpjsXmMtBG/bfE23W/xyl4i0rNq
JHTYp3M3oggTtjbTuB7JRJGs3eboUFgCAgZRvF3YQTUalljf5OEy3aFVABqLY/eDDG1wHLKrDKiC
9Th7nDdV4kqaYduPpu+6wOiObBMOltLWmYrMK2pVVSR7oiP13vOgXHnjOpVrNBt+BS38jhvBpF5f
ulGyfT7m6IlWiuu8Jh0mCaBwFuOnUbl8Z0hZfGUlj55KnCxdvRJd/mAFYkMV8OIc9mDkJw7CoHd7
ZQtUZAC6uk/eDUVaw9Ea7skAyaiGCz9dckSTbjyUgdfCbwiF0l5BWLwafGyDJZdA2roH6PvUuZ7U
1DH/1IGi3emQqHdE5Ox+cmTZFzYL0sohX/VDCdEdurH77hWTTQtE8aYtC/je4ZZ2Yqfx5XQjHW7n
QWxfMeogeIwRrb+QDThspV3IoYpaEjS8Z5RUwQTuE1OMThTBOYAto97FvucXwlrzo9XZ8slDz4bd
1m7ZuAuWvjzjK9BI9WTf52WoV0hpd+NAIHvkww8SuxUVbnJDg8VVnLcvpUbdNlM5HAJZoFKAFouC
dR0B3yekRswoq3K53LBAJVBrlhZYGCnYBwg0ij/Ov8XUxA2kIA9HK5uf6DpEl6zTD6lb17AqijzB
pY3V41CPYj5GAoQhtD+dyIN9qoLlFqHK7XPBiJgav2z6KeF/3qOAB3a2LcvTjAhQDZ7gCYhxvzPp
9hYYFd9FWxftIr/puyDftt1aZuvzOJambsPS7r1IHsdVfM1jOkXHHhqwTaoFurz/PmY9YANqDcqZ
zAAOGSpfyIhVGxr4hreCA1mPjOe1H+ZsuxTr4N1pKAnmjtQd7BFS0QAFzCvXK2IJAJyMXlt8EdPc
GG81+5IgPNAuQwUwurDrl9wv3a4Mdd7C+IXmUWN2U59W6UyyqlyKcTysFszNmwsSxLTALEZQSItV
k6YfAl/sNdP9nCAUsoDZ5+vWPlmeXgNdsrftXTbDOKomICbrQwuFtYgrmc26uylpYGHKAtdP3yMJ
3w1c20iDboe0ZBm9MkDh6R4KY5r/yB3ERdj9SByduccQCvXMBRghFPyl5u9BKvlzaUV/UGTENjyJ
PD1asgyvOfXBlZKOqK9Wk8VnwE4TqdbNrqZKg648pEsM9TSi8yV0Lj1GIiA5mnKP7k5sZfgl6qaW
VXq+/u+cZvTZe7N+z6IRyuMYjnIPryU+TQNIlcokkOm4GZKT1GQ8owgvd4sw21gLTNXCYi/W6WZO
ErhCuc3DfZjpqcEwL+iDslzqUZPCVSAo0G9RWn6DQyfqeQnG500jalmlY2DQ9NpVPLo4kT8TVJIX
vJG+3XMA6dCRS7E1yJwM3U4honyCu17eD2mffQwCLTaSWxaBZ52Lx2DlOZx55FnGGjlu/FsaLOI3
uJ7Da0wW9zBwliF4uYnpuRUdOAYN8ivE5sEzg3U7NL+f4/9RFfg/KfD+VCn+q3Ly/8UqEMN6fql4
/rkKxESJ6e93k/29Cvz9IX+bhIdxdwlwTVTw8XU2K4qSv07Cw12tMQ8o+wMBLkkW/b0KxK0xr48q
gOKCvwSO/PcqELO+gLtBD8RAd0TNi/+kCES49881E3qgFO8Lk+wiEuLt/SOELGY0/o5nK/J4Ekhb
BsVpEcNY4b41E7mZpC0w4ILN+bKZA0fgTJCvALPQwPFRCv0lEsmyKQAiMYKNgwIftTIsHYzLKJ77
DMJWhukpbOxDU8vVwalKMKRFQB0u/ZEF6xpAbwTOLuwJcrHQFqIShJxF3o6DZyOWUo/jrCzkeElB
a55RVFlyYn3mb31C6RcWzxIkWvYW6Mke1snm15wwsrwpkxcm0J8K5rAq0pRHX7qsx2LqO2xbVSlW
qAgYA1DukCKbVyzyDUVbNmTuaYPa/0FkhP0A0wXtLQb/wAWJugU7krKm30BBtWQ4jM4OB2cxP6JJ
y6k/ZaKd87uyXCyrtSc4EIMACk8m/XJYFLemCq6jYjqR8KOkat2zTeUbNNIRTwz9kDq0k9TeRykd
35fVh08rZnHZw7Qw5Gu1xknRwiHGydr6rdJcqIals31DLMq/0m3Ks1q1s3QnNyGvAHU6xQeFs2Ci
N8xempHsDYeDjjIFr5vbXdbKOax0qC4r4slXUg3gIdL1nax6vqanDPvQa8m8u0TLWupDz5Ae3Hda
gRy0uNQbzGrw5HHO+C7CFigO8TLQOptSBwCCLTnCMYwFqG/BK1UYDaWmhhhIDLBfxREpka6BeWuK
fbSuKwYVsqkGdGvbvQdYhi+6lTKtQz2sv+W0Jx8b+P89T7Ea99fiaofIi/8QmHwX7ZFiTQ9mcvI5
HFV3g9z08DaBRK0oseFay6BdEPbHZMYmUvk9clqqMVFHd8ArEE6F1hDiogldaHdtO8x7b+Hidrkq
7106gwWiytQGksm5K6nLqykWHJH0GGxV2hkUQyyYTggqRKdFAETDYD/6DasBmBPiyOUnFTZEOa8X
yw/tMkdf6NCb06pEvoe/mWMy20j1MyTR72RNg8b6Ymsw9gmCJ1ZAf5pyWBQgpJwt6zYrwovIhuTM
u7R4vzYVB6u7jFapxvjHJrURiBacj3Gj6fwF8J+6mwuyfQ6LoA1CmP7V9FIc6YaDuQ4CUrJKBhAH
rQz0vZ/ceDenyC9Xy8RYX0W2p3UK87sJOzq9ZO28VGtQjifQKe3XBYUn5OmFDk88kVGtN3BTsPoP
ywQ6WeU0wfGdcPKYdrOpPWjkcj+NSYRBOykN6c3vppJJF3mvBC0R6SHDzzHk/oR+Z6rdlaG3zpfV
SJfvjPRJg7zoWqdACo7XiDQ85+jDrf4rQnppPfK2dE1po1zxBuokfkfMfZkBVGYPqwZrgpdFRs94
9UfH+f9PxX8zIBbd7nVky78WR/7xfvO/n4t/POiv8kj+XzgSIaFdD7GrPIDn+8vBiJtyw5KDYAD9
5PcJseiq/zoiFjMwEewk6OUxlAx3NflFHsHkTCTiAcxjRvrvh+Z/cjJCn/nzyYh+HjcMvd6yHSMD
UwgYV2HuFzWhz3qMuwh1d3bo8PtqlRMqbuazGznngQbuhC3w6o89Sz7PQ7UAJqU1sUXqmlZjwMsR
/TmldTEN2Xnb8oTuBjttWF2EuEc4qyI5hAxjWB85cvRfZ0T4UvBaMdASD/kSgHOk7WVYRYEoJdjo
qDKCbElFgeIgAZ3l8N2gh5+2cFsS7DVTuduQAVE7i6ahq+N1ometqbRwnIL5Ext5/r2AwdUsMBp2
EG1BtQIUWjAGp0DH3MCSTKJLGS1do0uR3a7IilXCmic9RME+12EMzHiwBBJGFvbPkjH/6Dqy3CH9
L54EC9y4w5BOHOisuBKOY0pa+CBMPg2ptIer47kLAZod2zUrz5FU/U3YFQfXRwqzbqd+2qdjmiFq
33F8mWvEQ3R7dN4nSx59HdCmVz3mHjyHkct2ZZd8a60HuDF5TBXZ4vjBREydLKbyAhuIHroMZkU6
ZsiRe/SeDubuQ5wHyLWO61NKVlBww4CMM+bFdN8zGslDkk8xtq2R34RCAM3J3Ay/BDMkK9hG7a0G
hH23diNY7cVs5kLW3RxNCFNIJX5jCJjvLU/8Xqd9UbfonJ+irPyeUkghIXa7Ogs6hB00/tOl29cy
CQCu52Ks5ZACvsEkvBzd6jNTOn6KXeluYoQAHnoNYV1yUOdR3H2kU7Y2W+tuhisbAVKUQfWnSYWp
LsGjnZx4HhRHZcUHfQfppqsXfCM1LfkjeH3QZ46bup96/cLdRqtER+7OI77aSPTUuzDFOw0wv6wh
lrZfNswfFtWAVICp2TiVeFrGcOZKGd7E3UzOnpgfA/7+vsU4lUfUe0PXeEfLpxzq9GMRgXxBzJjR
SrbbdpcE8YKpgTY4cETlD1tgxiewyhGwMbNcIp4kNx5MnlRxsg9x2d9OLt7erYKVCy1i6SCidGEj
Ez7MVQxXt5k5Xw+G0XYfzOYmQ0Aeo7myW2v1nMOVHIGZTQWrC+aCYzwinInJANI2Dq5YZSBa1Nm2
vAaIB3QAJ4vekz0Fy2lLhzZyfPOrYQ+w8e4D9KehVygnh+QpnMmwGwv5Xcs8Pwk2vSKMjHHK8KIF
skF73keLr0UPhhuzmerx+kv5H2AlMYE2XGS1GfI1MSVcQl/So4T8ebtifvaOGtk2GDP2js1Q30dS
uH2g4QIPvE1PHizCa5JhELRjkGMEVdBy4gjLKjjntEur/2bvTJbjRrYt+y81xzUA7oADg5pEBKNh
T4liSprAKEpCDzj65utrOamsK1H5KMsal9ltTCkmAwE4vDln77VByH4aVdScDapsD2BF3VPWnQM8
vOxLumhNj66/QhwcdSkdlBAZpyx35ZxhrZl0us9xo9C7zLp3QSSKOx148WnEZLuBQi1O2CXnu3Iu
1kPV5+5Oa90e1nz2r2Q7Un4U0wmFTJSjF+2mu0miS3EW62jBYbuepJNUvGBAWyb7fZVZsgh3jdO6
2S1OElGy5/Suyzb4UjeAmXx/DdnLIx+RbpVDvk6jW4gw6Q2+30dYNfJEi7OhAeU8+nr08BXQKvvc
tXxlg/Le4cpwL+KiKvc2Us+dtuMClZwszgrE+LcL0+4mmQ37um7xs6pq+bwOCFfGiPmZKk5/mS7z
8jlc5pRGeGo375t2fl/ZPiQ1pJI3dZnIcDOGxaBvY3YvJ4E2pztQQFeUNb3RRgGR1SdUQlG9gUhe
7GrcJ+/6TH3XQIS2sTs7+ykJCrZEAZyYjeX3AfvgqsQAJFPQ3zi2Bg+TEkocC2Fasu4Dt8fHkTQz
r3iloZoNDwnEQ0cel7F61nglA2uL1TzlVgbDKJHZAJEimVz/Jm+xLW0yAEvHfAiy9XKWrX8302l+
L9qIVySfGHqnth+9jx1EjvNkLZdu06/C+9Iz+tOtw24x2TpWpORmwkD1riksTBoR5crz2rWD82ZB
d9KHWYUYvOlPSMTiG3ARxXugn8gTsKiqQ5JHDNxwnZJPOpDd2YiM5OhAE38MzPkWKnmLZiJeegml
p2WXrKRW/madhug06oD3Q4wjCq55te40U/t3VD+oKCn/T1c9mufbBWegvVP+MreblUpPvMk8iAkU
kNfhL5Q+zWPT2ukn1uS42kzlcNWJtbyJRi/8Dod3QJZRROIdDLbxLysv1uvSVifl+MW3shT+Vw+k
VbpJE4RDSI3G4iwOZXry6JyWzLbbjv3DsluQFpS4P7iLmyxLgodhXLzLwu+Kr2g1s+i8HFyUEhRw
pruokf4D60h4hro43g/L4iIdVUpHWyeHx3FCGDk/5WkaSiajOHoI82q8nXF9MCqXxLpNM7/TG1eU
7adsifJrUegYPQG4MrV1qSydQhRgX2Xf5O9QKr0vODxByFyr6JQ7OXroPOFlRSbZ3KyNaKJtN3Wg
D90ujcqzBdbnlUbN+QnnyfQNv0zzOZBypKWLB2sThWUcbuZmsc5bJxtvK0w37Qa/jvUk7YXTQ1uh
bhRWgFhJLbo9KoAKn8N4rjCPrdFw0k4vpl2WZs2CJKbM/mrYystNUIv+XSaNHMeaRXPt97o48c6l
2WFwbb3gPJsbw70J8QK09qco7CN5VqU403eQiTj3FTJ9h4LMPiD5UfgshgrVYyCzA9NzFkBjGMut
yF11uUx9c+7g5qdLL+3dMqJSKoBYbIyufIu0Sp41NhoUH135mZdUodw4nb5zhq7fdZ4XXhbWOJSU
GOt+N6tMnzolkR9QLGk/5e3zgTceOmcLYbT+mEMOrs56GS5YYoAsfvPZQF1F9qR3wvW/yDgJP6ik
Kh8RItd7kRhFB1N8VNKBz2trO4U5MyLWPfuUwgG9ClepPo9eWxx1opd468beCkdQLOKLmjj09ojG
HxA6owMKSjHLTdNSS6lqF9gEDIwOsdOAlSITyYLsLGpGHHOJ84jmyEVX5KH9llF/54U97ZIMluin
YWUDeRbb08BYsjscfJVyvoaN26ALL/3YOg/qLPqYhn31YQGy1+1FlcwXQzcshzFDp0NHhyoqVuH8
lMX5rb0O6cemUtfxMu7qhG4R8uCzKRgoAOGdvJN9iKpV4WiMYTulVFS0e+MX7A0DjP+HhuYFB+52
lF9Ctbr+RtY6fqAGgMQecbG0No4lnIWCQWofwiKOr7vepabvrtHJRS9zWKXX71Ytiv1g28OlQxXb
H9ryW5K59M8hHKlvPu03GA5dlRj2Wvsh5ij/xZd1tKciDfeMp7l2WwQiw1XizvkpZpvVAeP1aCul
bZxRYM9l9lXb4VhtWvM/2koKphYxXdVRk/xVRHNxn6JaPNipB/3WiYbLVmM6YYD7wUXeAjCJbfaI
5RRj5CstSPptMxyDNETTVblx/hH8gdNukmgaE6RDHqomrV3/rInW9SK3HH0++dK55BsWmH/T9Cla
0x4TZN8fS90g7Q1FdWoKkHhuvv6ll3kato7rtI+xaNQthTDrmwPX6oUg/f9PyX86JVPCfeuQjIIA
MOmvmgPzb/xdOnZDsiBczrMwLeyXwIeXEzLywP9IiCTg/T03dDGy/98DsomCkNSXJKdjGAiOYUZT
+DcZKh5/5XGahSeLsZy2v/w3B2STXfVTt/0lDcLxOIfDOZW0Pk03/qfzMdqapSwxpX9L7FVn3+lD
RsLeTRNBA8j7+8xdHjKoWv2+W0TBetlBtXiao4JarlN7dePutSXRz+YYhOmzVmFkI/EMijyZP7R2
CV5720rtrz4qHyqF1haxI6Zc3AIDKmHME0Pn3jgsnwhnY1tb04ekHyjUYvaOAT5LpMkIrNl2e8FB
dDHC/81MGxbRTjHNVhDtqxE/aLpduiQCPP3Tg7x9ER38LHt4BfdgKw1Lw4UvxH892q+v706NwxSj
9up9A1PGzhEMq0LMiMBQ0FYPY0R3mJadtCq/N36bLvfAVA3T26XLxvchZiOeP7x9Se6vBQ0uicw+
x1NwPcA0gvl49cBU5s6QSNv4q8MRMr/SEj3X+Spx0qSHxPJT/HfMvImTbXBBBQNq21nnONhsDR8W
Y5th7arBs7JzGsGdnZytUbwOu7WYeRRnfc+29QHIKLw+gF052Rzrmjv8GJE5qCRwjnU4XP4g+fhV
xQJ1g5uMyAS1DIR8n3fh10EYJfmcsnervtkT4rb3GEys+l1ZRPV6+/bd+7VPYj5IELECM8Kjl8FR
zNzcn0b7Qn8uXP05+gqFlpj4M11E7Eax0vKGz0Jl8mbqapO0sfhewQlTs2qN7+jSgux9+0p+lZw8
XwnxEcL47oWi1mVuyU9XQh1mscM587+OXdD6155eMvR+LWVfJc7p5a/en4IrzMD4r67GfCKTiSSB
gEEYIK15dZPdtCpynXru19mJu1R+c5FpJMkp0gNjIa4b87WLxR9AU7/9VV/Ja8wnw1LmPOF7QAx4
p17d9YzGRD6Nbvm1K6RXqmMaRtWHAt9fAw0OKGesb+Zwjezysk7bylAKxwRGfNYpDZS3LJg5Iry2
URneZZTMsDQkY+UWl/kYt8FyHCYJw/z49kX/NiQ94QdMvKi7bMWYeXXNlhNbON2UeCqGpoV+2iza
YJ7HYDVAzX/7WQx8Goi+7VKk+w0VQkEMxkWWd0+IHYdg3WSqgFwcuRYr/h8+6rdBwNHUoxSKb9ix
neeAsF+GXZgHLhvD6ontWsvNBceZw7bnxA/atS79WuBwGGsgyG9/Ref3+0nKgO9ioHRcsNqvp62I
sLFZt571BdyQ467bkLLQgKMh0FQBto6gAlMceU1y9chpH5vxrsFGGOot0F93vE8hQrJNBz299qQQ
OaR9icp3lwuvXGQX7N6+Wp70q5fFpGV4zw8+hKqIIvDX15OYL0qCQ1t/oYoBWAYH/dKvtx1uXp7P
uqABGQ9hR2P0GnBsyvjoKoS76FP8ZWGyDHMZL088yzL77nc2d4blTxrM5OjIOvv+MgFD2GB28WZg
OR+7OER3Tb1D4ePfjFR0eTomRIdluBLOyBNJyshM0VZHrs2ycxeg1Xeo3vv507qYLcSmoSbIvXAz
GqrNxl5Tw4F0ZeMxYpsE0xryOZmV3/xpcFJnA72uW28Z0KH3sUor3rgWmjvX6OgsrDDz4B75iNBc
Z9XZ4FNAelh7ocb7sW1AoXcZ/wR2KLY4bkmS+DXPzE1mHHIYpZM0X7YZdhyjqg74HQLAJkdrGoOI
00FQdBMoAKqpTmo4ISkUuNI/eOOc9Hc9tg0Ws6WZDd68A04GUT2LQz76b/4hdXE+zYoX7V8LXJfN
Jw6i2IMiOTbpVSGrAN22083VRYIIejgfsKcylmassNy6dEwhygd03VgsCSgyaybINJdJRAcI61z6
UpWG6vjjC3hZ/xx6okAQZTubzDluqGdXDL9ujs2E+QOv2XSRSSxJlV5KuscGDfz372h0Y7VnIqW/
kGwZcjW2EJGsHvdgEKkhmc86YSJeRM13InDC3FVJhZQ75wV64AemqU/y86poB/rPTgLmqzwTlmLX
tujI4HD0ohq+HlOXGS41h7rsuwBnyaDJIj8r31W9R6Vinwkkkv4Gm7DLOzWCk2HUxNBCeWZitvmF
yKadSO37uM8DcW7JOV2empL2pd7WMwfDYusx3zvR+6CAppXtVjUExXSKUKsZUOZamb1b5syCv1t8
dot8iSzUPrRc+LYVSGXIBFyxoj3J1bWreE5zcSMzflvRSL4aCqZGjOchRh1+S73UNK53QwZqLuPJ
94rZGPNezyUtfHv+IQVfcy0yxB3gb2ky8QouQQP9bieAhqKYo1nF5WVlGph9G/l7eXrdGZn4x3SQ
/GEbUn3gsjIZmnvcYEHPvg8cr7idVNPNmCvYAtK87Gf44BgRKeH2W7O1Hu91UPG/jRMUvMAq65kb
2Dqu7DLAh/KeL+2ymskjydmIZY0wmQBUJM0vbUGE8SS8jn0jnh3tiPFeoU7jLtDd1t1yHGe7y8or
YwPjFzYtJZtiiyZxMKNapKlR9OfhSl7PHBR4WahF35PPlobjzgkkzK8tfJ4kW/e+jdgOy7QW+z5f
YkoojG3q/vFo6/XWW7Dgu9ugQ/Esz5BXYP1n6cP2e+173phzaEXu1dhbH2RGegMPPY0w5mSDecJV
SpiQg1FAdaN1ou9hYg7ntunrbjsXXWdN+Lc7xTVGFuKHp0YGae09Vp1j4oYqHBVx/T5EwiWhLHR1
OAfoC1PK8GdMxEw3Zz1tNSw2sR7qMPybC0pIUJ8cI5ENNIw3VEVk7j+tdOGBUTLZLnxn6AP5ivaq
TeYkiS/zOhkcdd3PaHIZPCnkJ0YiUg0SLIDOm3FpU/5hDEUixSV+Ua/1yt817ji0zvXqwQt+oMXA
XdqVOc+j2sy2RbH1GlcElZV9VjUDT6lyJOSvsxqIL78rbGwzCw7cfEaunQIPHvd2ryd+kiNMw9/1
bWTmpdwejVS2z8yOEGNAzPSk5Uz/4KJP8KJej9xF3gXH7TsG1Ni0YqlPPH0TnRJAI5DHoKCTH18k
szXw0RLWN9fPdMlyRMONJhlNCE/z5gXIC7gJfT+YeJDZ91LKVgrlAvPDEiSWvKHdAqUdh3XpyaNu
+oqvFFCBp1hbuma3Am0wX55ocHIa+XEOYdY3NwfwoKhJAUIp3BDal2STsE5EV6yQKNBMxbsmmqro
TELIad7/iPmoWfyXs3GZFFesssniLlG5V7zY2bCynaaOMpg7+GNYl+lk/m6RmDZcMvlms3EmIsVM
9x1mofXBsRiVwhQew3basOuNbd5PK055c2UQeQpHEhQQfe2mTLu7LsQeY23U6iyQcaupaN/bdE/u
f4lcQBM15nu/Hgf99HvuAiSbtPmMZNdH5vI/RC5gzyoQSFpFj6BQeJNGrPXH+IWCZRWeQz8624Zn
9If4BanoxwGGb62l//RLCEPWyHxGPlW4C72ON7IYQnDLdruPXOqIFzMvx4BFPb+abDBI+59TGeIM
AScLn9+r8w7pZkCB/7dsBiyvyiBBlAv76Y2EBui6TtVvekXayjaJhGfdvqQ14DVqs/pga4rTzdnv
oQ3Skt360FeMaqqM/n+jGwpAJ60+YBCN13ljj0r7u/D/Jcch88SAkEjpWlHC77zePvyLNIc6yAeX
ZrIHaB6ztuiFFV+3Ll8mu/2x+7aXgpSid1Nc1uDKpjo1C6ouRam9D9PiaS13OppaLNe1bcfsUUDa
EGrSUZTmhYErbPaaIB7RCh9aUozMshIykfByN4HZPrYs4LwOifTNDFei02AqSa2FBvc+W4opLswX
01NwsTaxiexB+jOy9KBXz1hl+sqL3fWwKMXv3A80UpgCAA6Zk4PKnJWrXV7Cv4amTP2PXtXB8z/A
R1F5eIB2Tq1BD43HNOl1HTv7IEcY6x6k67ELnmz2bhZ45kkzl2VBahYN+k/RxBpedp6NLqLyV3EE
AE5q17FyOfFbpxJRBV+UfUlAvQlgWGsmxLJwWaMn/DNsTaYl7LlBuG/NyknSwMyVtnGi+OxBrape
34/SM9Fy+ERnfpmJomGa6cgF5Po71B3MKLlURvznognjiqpII7x7DFt4jenhJSbN7YfW/zLBb673
vpup6jKus5Flsdfa7KUqrcyWJQnRZ4bIrCq/d74PVrfk4Q72ErZSxHwVdYMNHaWZexvarcftZw43
KMX6udwD1tGsUj9WMOnU3Mcc9A8zmh9O5uodEZmQPx3LLKwPSwpR5XsxWNxYppnMXMFAxAfD5+87
sTbknmwGLVZ2pKpK+I01QnMYR7lTLQbgYNGBT7epzT7gnVfOkfexwAibg0k0j5EF03EeOP4N/X3Q
RDPfWGSViUTCHk21+7qK83FKbleIDlH4acyVB4sHs3dcTifJdnS8XxUewwRrhDbFp7YdxjQ5absy
mwq7x+UyAR5azJk4gNHifyyp1znzNp1ARPQ7mbvsUmLgjiyXY63b1jvaOu7G4HbtE7dOL/1I2VzP
stJkxTkhWhMZNOZsMu+LTppXhPa0KXiR+MoPRCO2zsfMKTgapw09UyhCESEe7qFxFRCnHfxos7rC
G4tZNPG3s1HdCqHZBfoCWoDBK5nxiGwzY2dtcwey79GKOmVB1LCYn2ZXghl2KgLFcukkXBf2v0SZ
rSEC8Nhs5oU2V/vyeuS9x60uhqnmobYd/PESrqcY488YgWNsRx4cJQSkJSoHhmm6sCfI9rKVZuwW
lRtWV+XkxGNPqi6dT0zaPU1SNrUT1Mh0O1hjyWdVK0CUe/s5Dzij4cXyGo41R75YhWn7OLbA7kuU
qzD8mFyWSYINnJw+r+CAuYyzkmxA7mymPU5sSDLNA6FfyvaSgyfPGRLISrjg5HJ+wjq3kIM1u6LJ
H8fEmbkp0cvOp4vtkb1GVwct3zadSRFYzn6ciIO1QqC7n+PY5vRVxY3gTzFnFjgnFlC/JzEOzXpr
W6Ntb9HCJhxHAB3BTz8GvhbDvb8WgjATa3K4//gTzKFb+fjzKYnMjjnk4ws1G/lY14yPqItinlpP
S4ft+hxYa7hN29HDlwBkrsYDwiaEOWB1Gs68p0bpCnUS5weGk+/x8ZT2otVMlZo52T9q5WEmPoN1
wdA/YjzEj7IQFLE8vbx61UhoA/BGqwyBjBJUQ2LNrkcZYwYGWEou04oE7doNbrZgqm5sOc9Vww1Z
zYnbI4yWGznBjOIVx+kV6ysfqw+b12XK4gNJdPNw589qBSUJcq84BhixupaFzZKENIkZnofa+0Ve
82tC2bfMVVlTmZ2oSweLeWZ6OTXOeZzzljYZerXyig3/4EN1QYNWnGGEN6fAl4NFEa3mousVtWe8
5S1b8Dr0wcqJVwIkYKBzSMINtkWdVfFIkZqbSx8q1EzEViRD1PdniNMkmQlG7sYPrgsjimwWM2H1
PEY0axj50vSZQdStdAYSQeiXqGdzQl9eZo5w7sxGt3RyMyrfrhr9Q80IuyfIXxo6ynNelwwDBNsw
MIrpyxz15pw5JlaReDtYdU1BqsnQ8n3/8JGvq2qUqTCoe/CFJWg8Nk6/lqkWCK0BWVD9F4/QCGb4
l6FRBJapVb797X7/KONzdUOkni7F89dZf4S96XWkOvEllZGZn2pfipFNIZM1c9fbn/VcDfy5Vu1Q
plaO8EirFHjIXvddIOyhesBa+GUW5cBBBtO9y0j0epnwGiZtaYIqVmg3+eNQSQ/b4ICRPSi2unc5
d1OFMJ2NkCOvmXteZuYfvY8KRorZIimvY03Apzbxp7cv/7dbJah2O4Ri24Lj+Asa+qfa/txGZR/j
2X+ES0j85BkLlDkWsrhyhHr7o34bc4J6N+4Pn04QMZqvKdNso1LyB339GCaBGJZjtED3eCBT1rwi
fhRPfxxyr1so+GMdZfKm+Uw8Ha+twG3TiSCmV/BIjJSZo0BoUUUc6L2zQLihWbOikCw2NhMLf/6G
OMNub5jtSu+lIY3HKP5W/0N37vVtpmvqeaY6T5vUc35Ln5yqfh6nMBafqUlwbl6QTSxPCBzMcf7f
3WXXEzbfVpCroOggvS5e52wMyb/MnM8DTO/8CnWLOZpjpRAs8olrdo1vf+CvuAAaNPDoKTvT5EVW
zabJfPWfRlCfBSuTydJ+RpBj6snQUM00x6Ro4nKjtiHhCeVAvCThVuVewsr49gU8Awl+fgPZaplg
YCKcFJHfnng9s6BtKRytqs9NQhZVdUYva83PqHokYQaeymxbxjYxW2NfSjN//yiKW15vSl6lT2BS
cppebs6PRGlK/wtvcU0yIqeF9SVzkcifOoA0JHpse5vUyXtmaygtZrEcl6Eea3xwNi/+RjA7sRfp
1UDxyMG9OCH+yynRnWGUQbd5SmktY7yo4UfzMdiQzLbLAvvOKQbrpFnOkXCxtyFyxCzxKCE1j069
FOg7tvbMmhCozaYJyuTzjs91zGY5ysCjULXpsCZTHoszUrvP3ZEcTIosVU5Z9u3b//q1Zt5zQQ14
CuW8+H1oD5wsEstel0910iAUO8bEUnLgCNfe7AB+lKzf/kiE+r+0B81UC7SMHg3gDkArr/rK9JwW
Q6KbPsH0NjXGIQ39/MqDn5Fb13Znm2BM5J8Dh6jZIbWIIixWL/7h25fx+ptDepM2M6dhAPDOPbe/
fxr5ld9UE88y+ZTXlD/P07Ltyw9uPsHsc7v+D0kpr2cQ/ADGNxdIX0BDkt6rQQ6yI04T3XWfR5MV
9OBlygyLLNNmZ/X293JfvdL89kBhFLUxPLAuCPtVRymeZsKuq9H9UHW9HeyiwfFJiI0po3LSTbOJ
1QFXwFryf4qCDeNy9kT4wGHNa5GZUtalBMORx/TvNdRp9qHOirTv3k5jTiiJYhJ4SuoMwttWzpYp
AwS9X/MSjoFvysQ4efnp0XIEX84iIUEe49gynSLEdWa+5kCQz80J1Ve6FPuqtmN59fZNeHW/uQeE
suAhdOlAkkPx+h54xBtgShjmD0NJyCHmtppWBX7dqaZO9/ZHiVfj2TxTJi8fwQUkGubRV+N5qjU1
VUdG94Gsnz9r8Cid5mNjtvoDUz1T0EvvvUCkw12o5spUSX/8CYugqRBYEwj0j55Upp7JWdAkDbsl
ZJrpZOWE56yXmDMSiLpYslCzL+BweHfyCj3Zx5QgGI4lPxp/dItME8kqMpd3Z8XRxd+NdWke+Opl
fIr13IlXL6UJPG+mxmsZ8A/tx5egPjUy8de7vk1NYflHC403krGb0fNg3YsiqhxiszjlRAnk7Vsa
/Pr4DDUH1YBNyg0ZRmSzvH58Dd9gDGwdPQFsVB/J7vEAmdEePfp5oCU1/gQ2o5xD8I5EZCH1j6pj
6ebFw0gyIk46MIY0TWMBznPBEOoTePch4vza3RZzNybbJBjx6IfZXVkp+2nUEp0sgZHJsqWX49+M
2BsuEjvtrliRkpXTejLmO6vLxF8rfeTxHDdmhjMRi77cUTXMH6zV6jkcFAiqt13Y3kpWpXwvC0tc
qaXFRKMX7CzA8x8SpAnnReHSJch0TzhrnU+08Hqn+IwOwLtY4N6lkC0b29kJ3ap7l/X5USe1g3q/
9RNKGHHXHcBlVveTEsNDKgSwpcC2ZAWwydOf8iHscFtoALyy69gWRcMRVyvBCTQpNGADmstbnOyp
tRlkOZ4Tv3eGY3OkYJNk2V9D4OMmCqIh3/VTW9+vAPV2bD8NXBL0y9b27TvZL/YX8pa6z45a5Ydk
8IZtQiL1Ra669AyQWnrx9oj4bUCw/TLqNHYq9IN+26YPXhfWgEfKr01VcZ5DyZzP+1LgmPrD7Pm8
4f/vdoShx3nKxcnlheTWCxJsft0QzTCgXXyWCSD/mqEkXGbRTc05IIUbUqh3lVtG79IusmCDkHCJ
PnfUaXEAs+Tv5qJHDYWGzb9p/TY8r2B3f2AZwkxBua1/KEvWdLevSlTZvSPv7DGrvpeDCC4rqpZ3
o7u4f4UZx7eNUzu2JgcwvhFlyOO1VOlT1MhpUTlTSL2pDZevWR3jkyFCae/Env0INUxsV85V/2qL
8HxHnu8+2zQTs/NaylRTelOgZ6qvvCvzbegSg33mF7iMeWVs/8PbD/rXyfTlwxQiRbPFYv/8ejcY
rZJtdRtWX31bleizZvsepb7bAYvOr0Yp0P/OcV3e0Z6Fd/D2Z78S4fHhZhvANogBIFijX28JHEt1
swTI8lUOZpQlqUgOos6K47zOj3AuAfERpo4bOCYfsGkt/wgfAmLO25fhmSH2yxBURqwp0YNgtGcZ
f7WgOHlU0j5I4LwOBEBTTmtz+HYwoHYdXRJibGU5H1XZz+CILY2Zjor+saZudTVilgYQqWLrZnVi
eQQySuGsBT2BprcCuplbV+lSIW6Hd1nBur2nBlrcELUM+d6nMbZsVwLprybYa9FW6VC9Y9s41nvg
iN8XBM/XQukUWxYlzzSu9U3p9UW/q6Nu+LIUyfDB9tz8zqpMFIs/O9NeuMYFL9o0vp+KMMm2uMH4
AslM+A/BtbQAVNZkBFqzJr6XnhVcpski/3JMKiHyaGCJf3i/zb17fW9JcWIP6nOaVa6ZaH7a9Q2U
hHnuiiSTVHrXViOyB52KBcpHU9nXzmRoI28/zt+To3DCG9UteiRCuJDG/fqRYOWLtmTp/JbpTJ5T
NsMrFw2LdUGhMtvTiOiZ6b24/aqFXTyk8Yy/KA3tO7JpxP4P1/IPQ4udKJpeJFmu+q1yJFxyz8mc
z78Ro4dfE9pU9gUdwUK+eFV9Y9euvq4dfhq/sr4sYwa/dvFH/Sfw1j/dEnIk2ZgJtJEgz17dErQ4
XdmtqviGNWAZdjgdl1t/JQn2Mi3ALtsrsTxEsQ77xcd4rzHSf0qAL+gjBjzn/g/35B+GRCBN9ZLB
iTDutSZ0LYcJP2SefYuV7b9vfKd75xaWZYxC6QVLzHA9FE1/rmVVnopZOFd9pVgTVNHPtymwcSSv
FSnDKdEp39FmN94maNL8/dtX+ZwL9+vA5ZDA5Ev4H54i57WMs51Kr8OXVH2LZ1pDVFzq6HPdrhh0
SXT1SAxyc2pTOMRwnHpUeXdZ4nvcrzjdUeEKQ0gLVpns2tpXHwksGk3RnuZHZXXJVe6n3bERYr72
B3xFGBliualV6E6bbnFc+LDaLmEsOEG9hTDj6YPFgN5neW9dQTvDW0ARyrp8fox4BNiIZCTl7OOJ
fde2dgBHlTToOQuIEihF0RSE6YxTRvcdy/SDN1JUYBfZve/duTolZSFIfFClsplDaPRtfeq1tyJM
K5rlSDznTT3TEez9ooi3MIv11aTDriOxS/soogM42ydkRUAxSch2/yLdKf0Iaav/LlMXtnw3ZpA6
3n46UFReTytA3QRYNxfNNIfKVwN6LEHOho0cvlH1buIPrG5et6WSSKpBZ4/Xrj/m9JS6lcCsoPXq
78lKeNBmxUk8HYSquwcPE8qlrab8g4thhA4Jq8AePkrByxBnakvYh/Xjqv+/z+J+0d/+9//6n0mN
pPH89Hz/gdGTowV67H5xWjz/O3+zCML/gAv0KR2QcP3MDvgvi0D+h5cz9H3MnB7K+ZAF5geLQPjP
LAKWntCYKYSiIvHDaiHEf8Dp8NOkroNyRJX3b6wWyLt/GY6mRMl/ODgpx+F07b2eLBp6h0A2Bnyw
RUCokke8ZVv1uJqiZD4v4sY7Ag+jYVhP0/KVtDJ16eUS8H/gONO7uh4IbO209VioAuQ+eno6lZG4
98F8xBS2/ApigVTXuNC6d0s2pvc0zIkFo416KqnpfK51RBB4prJz1F1n/QK4lRJZdsRG0WKRzGgc
06XQ65Otc2ubRjFRatGcu++p8uXn8IWri0iJ4jCIbkOHqLqqPRfJXBGBpM3K5NwZO/Jv0rIsEe36
mJOsWJ2XzUCOVlTMN7UOioMugvBy6eIxo902u3e0UEOi2nL7yllS8nmIah7p3opmz3xbHOhsxx+d
MA2vHSu/dWaQ75Hr3MMip/rho0apGqIeAApq8Z3tAoztcgE66CAP3+Ir7ok7dDAAZgr9j/TAcbdw
Ww5eYeuv08SHiBZHWJO2YICGOv/QyAy38FzgO8TBnR3DridPXU4EiajF4TToDn/V2JohNifTXV+n
6xMd9eUjlHxxF5PRdiTzpr32RTbfUWgjMR5A+J4Ik+HCnv3mSymGeYf8Ue31iJtNOTlfI57xuuZV
cRyridSuXA5frVDgRfNQY4b6wq3ikzQd8SFFMZSTRoWRMboqc12erMA6AdfOd7CNAQiizD00zeh9
j2Gcw6HvU/J/5HTw7RADXZmUt3QGVlg7VpafU0qOrDPBQfJCI5N7iJc0/KQavzyDzKSJGfGn93qc
mvswkunVygHzaupsMhMGcmP+wq7aXWJWLt7LWuoD2GekRlNT20dvLhTmk0KIu3VR6VUcy3WPXoTY
GLCCHNVS7VAM6Jtgl3ZiNAF79m3YMlY4OPnRNltl8TTMs76OfL84kignLoyh9FBqn0CFQOFA1ImD
oEB7d8Cp1+OcLAQoWKO4cCfPpG/X8U0v6+4+W0W4JeixOJUW5tUqMuEvlRdcu412P1WU3q+aWOan
lMLOMcsKAPklYSjsqxPvptDThZtMkuHYtEfL7s9YhftHmh72Ajckd85cHanHRkzfvGYuT/ECpaNE
JneqkTDuqUgEu0VV7oOQ+dMyCR1vrVi6n1RQ3dejQELY6QWsfmXf1YnvIyJMSIn3LDpXG7pw9nUy
Op6znQhjfyQLLLtVcQ6hBOtR+AQxOTlUI/9SvKbFhyC1S4xVCIxtCuIXWcxDnIQAZjUQ44Maqnyv
RNcTJAFadNPnzj3CE5yPk39eQ/OmiYgUwQdlQbR5lt9RkS7eeVFx9HHbnvvRWp0AaQN91kMOqDsU
n/o6TE+KVPk9nvFmx8Zr3kTVnL3THVaylZgO3LocINaEJECEAPlHojjnD4oD9Z12y3rLA2Uj0SYA
Cdja6VurnfdT4TcXTUs7eBuGe6/PykPUTfYVHdCCEKo7jP7jR8vUwXNfOHeZHYtjhfa2wwrGal7Z
Y/skelIKwGPuJntWB5JN5rOxcAYLFJQIPvYKjSeBmWsBCUYtNVKHJf4/7J1JctxIloZPhDTMwxaI
mWRwJkVuYJQoOubZ4QCu1Ufoi/UHKqtLqbQqWe1rkQulRAYCcLi/979/uF76Ot9r00Dm6Dw7XtSN
k7saVpPJLuJ5K6uFMmappfQ3QTA+imXGabfIARkKnLrY5uj/wkKWywW0w/ZqrmJ9axjal8xEwh8K
gTdTWgS4HboQZwMELlGhpc9YUerHAmB9CzG+Dc0sr78WbrJcxHUS3DoEOxz73pnKkPC14TYdtJyU
0CqCctC/uZk37TMkcTd675bIlAjtOY9+rUd+XC4QuPzC3ULsCJ4CTo3zQnrlM3ar6WW5jK8MEdwD
h+gSzVk/nnthpywllV32mVtFw6wFl6W0u5shi9urDFrZkxanBflJZbOtjV7sjIBglsVMmi2DV+sZ
oMw8uNgObLvYr3fJlJnfF0/IKwUO82Zb7Xq4EJz3hRIyfYQUOBYh1psIOLJA7AmLIfxjFirSjDi5
MQw6PTJ3nHAU7XSvS259hdvKZp6HZttPpn/h4yCcAerUyTWKLcVCwx4s0JjR8WQl1DRhyX2VTsNK
iW0eC0lSKIqGLezF5SYfLXvbjJCdw3nQFwIstMomZWvauW09no1RmKcAaOUVB3osMdCzQCLmuE15
xS96CsMDU/KpRu7YBS+566abslL6lyLGPJidCTnVYG5m03VuFplp3xrEUadm8En3IIfwGqVgcXRs
Ld5hN9vfFrPyHxnRxjtDb/X7ZEwJSMEHRItmMtB2FkSgcze3XysSJ74hvWb7B4VaIFxPtthPljI2
C71taPbahVPpJiBDhfsADUetnBIxdSWJmizzVL9dvcw4+7NMPEiHQiTMJLFuUWUFw20r2uJQJ7zS
WOx4OQVw39FierHffgRkoB3HIjFDe1LaZUrE2oyw/2Ycq/wwOPLF6Ry8fus1rsLHPfdrPrgvSBze
9Fh+wN988evprjJIPtAWBcppteWxIwFj27Xpg9mK5tQknvcwNrn5lNPYfsOneXqGK/Pij5WrsdRT
hEr5qYFmostT0/btOOzx9yOy8IpSi2gE0mJy3dmmaAFsAnDS5HIyHW8j1ST9m3ZoZ8Q1bvwhSS33
cZBTPDi8P0340ONCIFKt7+VM1bPHgqS+SpFp1C8NGyi110qen+J810KUL0++lnf43mfmhiIPgyEx
VyfZpd6LMzvtK+CFyG5iwMgLL3GM7oEUlCTeFwuWFFU09YoMnFAMTvbuJ1OvPTpw5BwslceYiCqN
NEBIQ6m1qTR93sN3qnaj2z9jFavgI4lio+NEiG+t/YxBvDq4aeMRlzjIM/9y2gWFRzlZJKe0sy9l
YGKurGv4XOVkMD5pHrbd1CKP1ZIU2wT84cQJot0nWiqIUS2MCDnVfMZZrz13PE1sZ3C3SlL1ZufB
fOoCV4O9pcm9UU0zgTJruWUtpgwx1+8u0vRIRwT7ad6MdTxAPEedhxYYxiTm5ygz7NtySfpN1mri
uNhiOJKGGp+60kxPgy4uXaMoIt0zmktMisn1E177Ki0XhubkzPu0HVPyTvpgSzQpVn9pUW9VbDf0
mglahAH+ZYR8yj9IvTHB+c1y7+ix/mFLxARRg9xxSvGdtIx3169c/7nXJSDBN2l7be484uSxQrUM
htPyT7///zZxv2niILv4TD7/taXc1Vs3F2/V+89d3J8/9Gcb5+GdT1A9uiEE6fCpfnLc9wLc5nTG
ng7aPHhItGr/6OKCPzy4KJQCGKyt9Bvrn12c94fvM+X1GKez3aJG/U+6uL/CUjRVOlNpHVQKaTjD
zF+DHCpdZl2JOvXgCcNZsI+2YfhOYn4sDcL4hHCc38DfK/T5T4Tp8wM9C4QJLpTOlPpXhs8APjto
izsfpinrbqlyx8ilZN7/9BBufvy+n5Xuf2X1fH6Kz3DPwtoWa4m/YeyDAx7SEiFygASQrpEn7W1e
d2OU4uazReGBiTWHwsZuM+2uV97vVO2wWv72NY0V5YOM7SMShkHH3/+MAEtmhuPsDQeM9goSExXu
SeiT9QOsbJ8dPelOUzZ1PWmpHoHhTWwhPOqaVCPAjxnVfY2YVxD2589XvVqNlIWBCMAnuRkrUmRH
uEZhdIDtgLZgf048KAh8jJlBNPjz/NEOc35nZX6+WeBcHxLb4WSAG3YqXaf9EqftvI/HkglgIwzc
x4DNGBizlS4HvZ2MB9cym3OnqKtNgnBuBkvGWHj0zRvG9zjF42o7fyQ93wiLtfGpkNW870lEvST3
tYi6OPUp84kDYw/U61em782LQTy5HqkpDS77dsLazXXju2BkvMDQutHrI7cK+08B5mUQi23b1t4k
RJOAc683t96Smg9zPROmO1EmOe1SXcK6wcmrEGRjNl7a3dYMcbEd8hTDqsHzid9KlqvFmtIDQmy1
QdXanVArtLd9OcSnRVJxuq1RHDEj43IYbD9lejk+tdni3vN0zO3SYx5cmU4RSY7nbzOsuwhKLmtI
VTOuDnH9ItGkNmHbVPrBVQHvEEIGOMhVwDmgpYeW9OoPiBDzI9Sb+XHWu/7ZrckCxjnCPrZiMB5k
sfTP2aCqy6muKVRLnzsSZDTuoV0qIHwXkRDNZ0Gx2MRY3sO42OJSkd81brJqxoQbZWbdfbNj/ihW
9VaEdoU0R2LZKDVt2X4jh3B+9LWBgIdUFkdyzZvz7DVqw7QWpVxvVV211TGHwn7c9zHccijNbW3a
U8Hmd0IZKIMwXjrbJIREBTTY7znHNx3vkO/KYrWNH436lTptfIoJRLgiqI1fZSUzoANu58bENw7I
Oj7H+fqya61zzfE3RjY2P1sEvEE4BDiWj3nOUhyTavwOm3WG5G/a18LmScRjQNAeyXcb7ARwiisa
yX3NRfPmFYHDkDnOoFERUFHh4ROTW6rH7Tcn0JerSiXzo6lweCfhL6e/afOdllcD/riu8ZDaqdok
olh2eIoVUS94jqv0D1oYS7TASfn73PHtF3yTSNdaeBK2W89722D9Y53cvBTCi08FVvJK6+UpSbvy
WvgfcLiZ6aYaiajY1JfmMemdV90kyRxBqHwSUDqJktXydG/qNZ4gdvGK+nL8jmNWc24yh0U5mXgh
UdSdXU8bdpzszTVNkX0dDMq5lohbHqq0b14kftivcKNZrV5O0L0Z169W6cwXmaU595NPAABRET7d
X6XqN+F7PVbTYFIhw8988/nl/ISXoK977Y4IwAoTqTRb8ACc++em1/K7uR4MinjB/TEGIz5NRVZG
rtLTw4D6yUB1OqV7Z0q7b00B85VVm0tqucRvv4DIB5eZjgJ168KHPw+uKXzz2c8DjIVeRmI5hm9p
J+2X1KjKnPxRa6nsQzosWrWFb6TkFaG/sXNSNED2nZXPc9ja0/xooF2PamYIyEJWaWhL7bxjHTp6
ODDvpf6k992Nsjqjq6SMYoWdbOC2Qe+1W1Qld5ojz3bZlDs/8ZzbpXPYO73JolwU97ETn0sGdiBk
vERIg5IjlI/HHsuZrSxiuZX2/DX1S6LGRvmeJyagVSUI6rKTY7K4ApMU2VzW5ai2ePDhih2L4Z1B
VLsVaU/AXBvvCtUZp2lBIIONoxcVRDdtRCPSs73Y85UWNCMeM0t8cjP/pOVNS1xCS1wY86n2iAKz
oEOfiDvTsTMldnuscZQoPmAz495nOZW3l709Q3Kv7hjBplucl4MLhOrNVe9maucmvLBtVhoX6RyD
wQU+dezMg6SP1Y96pY2H0iOxohksf1sr4psaCy+5EYuCfaJ7TQSLTb9QKHEPUhj3ZHUGNH9ef2lU
gVVsTe79N9RWCnJzGxDrWS48w1AUw3gwmxQOvkFeXB13l0hDEMmaujwKFRgk70LP4whz280c99+s
Wsm9cARnHge4T6ozxxz+VsM2g1J3Bz3KCJFo9MTCymQKE+wGKYynV98BiSUIcrqocOdZfXvyF5L6
ai9yJ3fek2eYqshzgbICx2cgzKyfCtFqb6nO/J0tHcs7NuyvOLGxiWBVma+sAFzX6yu76JsLtcTL
Fq9B82hOTb+BE8Nb1WPRzVisqlmB82A4JyZE0+OirCzqMjzF/L46qAIKh1afjM5d3kiycY7mXC4P
JLPVIjL6gOG/EyD8iuebNLeWzRjL9gREYUcuyjCWez6GiNmgrELSvfV6O6c4mA0ZCmZ2od74uxa1
y1YLiiVUjoX+ILCyL54rsF7TZ7Wz4xmkk8TXXZsUdSgFKT2GxllO0OQxTWEthfY4boQmgqfCF8a+
SFnxrlUnR3+c4m1An3KFTMdO8WnU7qAF+GejXebTzMQUFM/B/XbbuniXEc56TpAFXQbTYCLWVaR4
4keJmW8J2/2qYbZ6bJISk/M0cbuLAoOmF5l5xJp6DvneoamK/iKZgZ+jzMj07w0AfLFB8+1OGz3T
xyPM4QCISOv20iicF1XINN0g1Msu7UH030orA9o1entcBJABpJWXANnMQSWoKULg5j4LUV7kO/ra
8WudGSSZF2qtC5r2dprwyXTbEbKSTzDIhTYV+CMRt5d5LL8yOUKU7S6Dtq/tqJt6ctWwDE0PGArG
fZSltXM9o9g6LOT8fDVxi+yjrpnpuBHugF9TIuFlwTlUGMshc/oKZ+OYOKaqGd6B4QEUhDLrfKfn
PQcOmkXcJQuM/JtZi+9wPVrfgZwywYthrW2EA4LnJSlhH0njXC9pqt1pddPwdaGU7CQ5rshVdHKB
Soq8ZGO7U/N1auTSbBNy2M8GqTwhApf29KP4IknZeMiMuX9vGKrgu4HPKXVyGReILbGF3FKGuvcT
EeZ9uBaM5GeOds4E2CyOeAJVl6QVLAciHdWmrBWbcZcRgVI2ZhtvEqfncA/KWrurRACdzMSaU5RU
GtgrN2exfF5F0H6xNBK3Saxq100ZA9APuON+mAYe5UnQtsYN22D1bjVolXFNcEdO7ZGtUrARhWXH
5cwrCp0YGs6kqc6zM1rNryKEcvNeQAO4gA3F95ej2pBxPu9riq2XphdYgc1r+Ute9Is3TMXRBKoN
LUE8mF9O84c/w0jBjwSMNUuD0EhVD2ruEM0cIoMvjrkZtLf/vof5hb+wNjHrCN6DJgYfatWp/LWH
6Mwgr6G0Dgehme0pDtgMKYcBTdus7W6LtaJZLMYOIw/mtZ87f1OpipstB+d3Dc0vo+cf17JeCfNE
FBM4o//1WmRtETaZtcPBTqn8sSqWzrXnDuZWDCo+zTYFIUz6ZjsI2Fse3Klt1jvWYRnqV4GR2Z0G
VHZiPDJfoOlpv0hp29djak6Pior7d/wTmuNfekxEBsZK/WDYyfj0l4tFAJCDEln9QUtJf8c70b3H
UsSJdKJRrzUsCzYcRSwwbJ1Jf8N1YKNzTp3yaqrfsoa62SMg6zdc4V+MztY7CH/XXFmFkKjsvzW+
AhdUk4yC/oBEsbUYCVjxpvdle7kobdwjD002bM3LdrYsDp6Y5M8vGcnhey9ZX1N7zO8yZbcnq3CJ
xIud+h1CoHfrE5ixRQq8YELRrdn1A3kN/34dMtj92/30LNMHvNAZhkDZ+YV34EjNagB38XSByRQx
BAN+bstg3tXzxO6UVmqDSYn3AbVwPKQ4IezwRHrzs+ZZVYJpgUO5pDn4eMumrK/GzrRfxqaprtIF
4FHXS+vVtPNkumpEU40XXZL4WK8Y+Ua3CdZIJ15ocuezgwhS51o3AOo7spPvpqIMLikgl101WfOF
DcZH8KlUm3rdYUxbancYarn3muPNH6UvdAexn40pp8WAhKLFpe6FqX2Ukg2MMAlqdppl+hIMM7UQ
a1NWSCdKduLPWn2qlva2glbCnhKsZXtOQR/AlwltPXXvbStvtuYUN+cchj6jxJYa1AByIJxrfELH
KBiDOWbx2lkyd09DsXjjJYYRgpuUMvDWJoZOW0fkiR7BnY8LTMIxAbEIZSfIpLc3fCGGb3VsE4/S
WsDYHqJPccwpaTbxsv6PmII+3ug9uY8R4WaGPzIJ8M0L+MP9u1dYU8NpTE3f6QkpNnGc8I1FFdTb
iU0Ys7SJUt6bDMy8iY1l/ib0A903Wyw+yc+EsuGDTzht1DtaTcYovLKrqaNx8xO7+TpnMt916ZDu
5Uh1peeKFbkMNBT4I8mnIS1ePazTo2UymhdfFRbZvXM60lRy74Jc+SlxBNx8Dh3trsNb/mhwcNzm
1pju4zxh0/MhAR6hMtdv06zVb/ZsUBuahWnCdOd5WoPf3dCJ+pczauFQKpp+t6j65woX6edpMqwj
1NX6dVh7O1Q/a+TNMJKRjFPgGGIUILG4FqD5fUbXUnlWSO3k3ZZWJ590Q5LJVpn1m9OTdqjbdFiN
Qfe86aqFE2BgjvRsZgBKZC4058GDsMXUjt0EMwV/QwotnVFs24MX1WiFx8MK3JKKZfCXTG3ab6De
3JV11NXTHYZOai+HKuFMxGYJVM5UHDnYu3CErmm9O2f2AIBKs/2iZs+/NBQwS98kwaUwmu6UMqW9
dAU3ruMA3TNIcaLar8YnJk2092pO9/6KAEFcbM5lDj7EoAeEQFXLh89bumxTf4Hg7TIWmbzm6yAH
2m3Cuq+NyoYiqxI3gtxKwAlqi9vPq57sABAL+xsWRl2sz8BSxdFYX9Vp3d91jJ82DWDJK3MnuZu6
MkMEoCtzC5sDZGRtXtNJp4FPJru91auOJwN1hGW7nsVNJSBqgvXMFzl+SRDBOgWuY7ncqhWUwNhu
vlgE+UvTCLr2uQzNCQiG5d3qh0lq85UtQDws7CJvPxEfPMiwvyRYMnKxnoJ7TxdcVEZ6wLm5jAok
GJcyJvviEx7QhMZtsFs6WwBHbv0K5C2pP+9yZv9ofJMPhDbz1cLrxnCE6UocqgkszBegVzrBf3dt
YzP7pAAO6FMoyWTtTTetHAHncLFaoLbpxXFa+EaMMk1AnIVXsA4UEFzsEn4kmAlFCCrqLc4NwBkA
d2pbMf+MxFQ612buOvcUPDqUF3fsn4esAxFc7Lz9slg2QJkzqPabyEBcen2YHyv868IYi6wj/M+1
b7TZ1ujo49MnUqP5nOc+pUYXVdiuramTgD0taTpby+DjP/Gbz0NyysFuqzqxj5qufdcZRVMuexqP
rygpltpez3c/liYC5R1eAsWxqo34TjeK6rKpGUq2yIEv/aFvv9QGGBoTWTA1udbKqrSS69Gm08KA
eGBz18z+vS6C+nUSFDv4HQSXymOfrRUjVUIs2u6bXlk8kDyXxvZzwsvYBqgi451e1zNsarbhPq77
C3zIQSSD1KPmzTt+nEN0vkiRIDwkK+pNXbKeAjRor4bPkrAX2b/LNq7fEiMW1x4jtp3Rresnt2kA
2InCwuXr4GJdHD/LWz8AIRV5ld8RKwuKRBD2xvUM8+HzbDAGIGDpi+TaY8sHdwJExTrcvoZW7XBU
qMAnZZUypJ1JCVPdPEZBidGsW1MJ27TDUeJmxkPjwl5KJQ8SoUFxnAu9ulwsSTKZyYtTrs8AHWnz
0hPLgp/KUlOcK4PdzBbj06wok7Hx8C/1ujAftJK415h97Evd+81L4haEtUCbij4hQYjU9tGHI3Ii
uRXT9Inys2c3aaAW9PkOQ29WSD1RnAw0OyUv9p6MRFDQGmFkNOtj/UpmCwC1AjPGOI5WYaBwtlAs
b0zAZQQd6+L53GYn0hD2IEfzRVfb4pmufmbAbZZrP9FPoFCdNd10gDaPxF4sB2axQBYjmptrjxjy
fcKwMcwDi1MLXjE9nsVa0/T4blLgZWYxlekRmXV7Uk0BiLhulRaky22XW/n14ps5jzJdR/Yavhpt
wPlA8hPo9NKBTlewLq7gZxoPuFPL7x6xt/uBS4e7lfPi4pNPeVnUzde+7Cg52n4pjjgh0cSQl3ht
IkEdR4e7tniadTT9hFcF0w4FAqLTDUFQ+kJVgm23nGachwu9DqhbpJOelaazyaqWcqKuYyrIeWRK
KXngs58vpI0CqX/+8fPFxBuLIwYbr+6bozhTGw6VYwXv/mYytXlXJlm6r1GV4eFHVSk8h00GRZK4
Ju5gIe3cSZcrfI7pyGCW7KY+/5D2UrvbpKeB/QSKvb55tU06U6zeSQODJDNuGpNEPoAEvrE6ekWm
DtK3XxaMaTbLOokhBaDZSsfjw/Ja+qchHuofLNn/jip/M6rE7J8p2L+eVEZvRfpRd1X69vOs8sdP
/cPbm+xHg6GcQ7YjWnSap/9nnBqm/QfRj0wLbYxv2UvoEf6ZfqUbHieijhsvvltrZtY/GKcEY0G+
t5n3/QiN/I/CwX/tQ3SaOcwa0D96FlYE5pqB+fNQDU5O3bRSTudKWcF2VLiFhrWVrZGknhpvXc2Z
T9kElWOr6/kAq8seH3O7h0HSB1X7/NPdu/n7iNH4qwKWLLCAe4E1BjpCpsREpv/1ahDlYFEIkgD7
rjLOIoe9GkqvdtEOjRDKwlHZ8sUbG8qQrvThqLdZR7xjvPSeHTG9rN6DYdCv+R2J3JhgQo8Iyn1j
j1dz/B0HW2P6TV/8KTv5afb6ecUIfRBhoxMm9/wX1Zm96gjcYB7OFsofsXFxDHscKQrxToQ9xoZH
fFi2SWHKhAsUCPhjuW7ty7GbjU031sM7VA+yJJADOWz9aT2GQ7k2EV7n5KR3Ida9QRZ4KvsAioSn
68ET4VIXeaGcaYv1lXtFlMFY/mbU+/fHgNJbRyaAiwMOwL9qbcgqEwyXyJeqhjh4qgU4CvxT6Fxh
U8npBhZwcN/ERvHl3z/+da39fC9xjYAa5VkUYwz1TWu9rJ8GvI7ODA/cqDpX/mKcyQKR5wrHmdSP
k6d//0lrd/3rJ8Hl1tH0uEYAT+Cvn9SQJ7G0xEKe/Ua331pVQ++NGfOaYd4kW71lhhhZ+oxqIrMc
Vf5u0fxVzEP9jE0KLYIJruy67A6/fLznWWkiyD45rySTtxJfyrecyKJiDzzXb12yi8JZ59HvVdF+
En5r7ztofn9UwWxfTlhHYVmE1CuPcA8rH62uMUnVZkr9vdHGZqNrS+lFDsgydk8WuNKP4+Bfumr8
4tb9ef3eum2gA4It79krVeCnB6W7kgg3J9auDBmXbziL9sDCWj7Ak4NiXYkT4/X8q/CD5nJa2gQX
RHtK13GI9zGQwF0zzBLU/biefU+JXnsf8T/yfiN+ZMb/60O2cGhfndNXQeiq4v/rVbodnNcuGayr
zG6bOKAvpHrcT8NEQuUwSgna3Oq3IyIciTlxAqvTqPa9iQlgAQc/IoSsvGsKfMxQDCnxrLKSmTp0
77Bx2uYRQzsk+qjd6DvWFM10sDIVxllfnVVDzGarQXcUJIwDjX/mcJpjUh4cMkvvzEzcQA0jwKiQ
HkM8MjyHzzRPdw32NNLZZG+w5YJxpvKzSxyC/BfSXe1TsgaDEg1HRqjSE5tuZo0OhZtPF6vWQFED
U9PNkk3fULYP91LXaJpVOXhETbcSirhpPrSJofI9/QQ5TBAr468BvD9Gq1Wrvco12LRpevOIJXBz
NNqgeE+RJvLer2GoKXIuLySbQZy6NSwVUluzp20NrltVTnjYdu3OMCbyVQvHI2t1VMJvo3GNYC2x
0wCqCq4hMJPPapCZcOCoMVVUrQGu/uAVX6ZSTy5MfMjuHWsg8CfINHMHeXV5892620Isp+0dcx8o
bJr0N9zA1Ucv1vTYxRxIkq2ESarstAbMWmvU7Mwgy991awBtMVjloeKfhhxA5NOSTDui/vrMrfVi
RZ74Z5qtvQbb4jJCxm1H2q2w19xbZZH/mPZrGm7GShqARdaU3Mnypks3X5YivpWqxSUtnFO8cLv3
JE5Mc3nplTZ5JW0HNnN5/Y3ZVDZYXSgHKRv9PORDmU+nIG2X/RjgHnwsu5QuLTOL+l5f69gM1HIN
pEU9gb0XSQA8rtIHkI7pXpmv5OQsurkSeoQLmRFfJ61OVuQhnz21ZvQVwYCua7BYUSoGTFGR5Czc
EVCYxddQXC0Xky0I6Cw40m3KXVWkXRAWLYdXvJ3G1I20GMWUE86xXtkRslK4MUkgVQwL2yvKbY9L
c06WoyiXyF8cdsyKhD8ZlQn2iSDEs+hveib2OBKK1P/Q5Oil+kavzWGf2r70zw55rfGpsrwBo7+o
wnZrmYFx2N2SbYOKttzG/bi0xP72VbqbC7ecD3rPTAn4bi7SyIP/V+y7tE2xg3Rt8xlJ7YIi03LJ
wOI/XbsuMp0ETzlU1XNWlkF5tLpgKLY54VB3i6SX2hHqaxoXCTFvHnzWhPDnfYxesbrnMLZOmYA5
upMNV7CthwIcxzcmjN3w5mvUVenPLG2NV6UjMQ2vvM5ynGIjYkvIjVeNPM7U66lPqiWzlu+YVQVQ
7bmAcmMxPWqPRPDgsJF6OTBgjsvghtzGeLPIOHdwvOia4CaLVWZHeAxnzH0xcdAu9LggPLGJGVV7
SeA1WwPTiPqYpCSJbPPATgjE5d8BqJI0yfIRVgudI2VujA2ThlsQpB8txDPUNxlXVSmUdn8kuPEB
vM6UZ7cJEM5UQTtcOZJgv73ovXxlN5S4Hu1iUkOqlwWgITm1cwkLq1fOQsAnNuAPdmY6b84Ug9T4
Bot3hzUbRAWCKkjSLiXub5sCD78+wgMN97a0fSkUfXMIDj3e946rvjZdYh3gG4l46+cOKCAzQH6P
U9TZRELSiDnd1DCr7RFKPhiDxr9QMIB9ZDezB43fLLP00E2micjIAye6TjUveKr0dl2cWdb2e6/o
k/5mmu3Bj/R2jQZPVMWF1T2b7gUnWPCEroLVXbJLdhvfCCZCn/sgNm+yTub5nemTF3acbNxYroZp
WItPpCU3DhalE8P9ko+ua1DXcDLLYdnrubd++fXSwe3X62pK42w7Fd9Ctqgj1uljTtZBPvLqNAUc
5tsKCCQOO0lVIPg79lScB5Lr1rDn1c2vSeB2JXgbyatSw5omhPXcQodbaY3beVyjPPkzkVx8IzaQ
KTDWOhkq2FNsWsHJH9PUxzDCyVkXs3DfFHJyppFdNt9Zw6T3F8w3zYxE+CrP7qGyqH1f6ca5DUT7
QtgQ6qeEuYB5qn1mAhdxUosR2ovXKgrc2doDMascvm47f8uL3LmZZK/Xh1afx/xZueU6rIm18mNe
gnUPgVmbAFUYPiMNvEP6XeOWwTO4QrkrVSPwGbXZ5uZOJXdpPfQXQZlnzsYxO1Ow7WG6ArvJDJ66
TBvFtjArXpMF28PgaAOJtd9LNuT55Bssqa1ad+xt5mjc0Qle95ZDRrUXRicZqWPKNxDCm1jgLF7X
Zq/EegUPGobsxmkJhs54H/qK6MTSMLzxmCqTXzWVRrIA/wtXHBseC/qEPHARZI/jcDXNXnGfjdjO
+V5/QPc/It1TLg8nx7luQeWW1/UVA3j7Uht0G0iprcrxQmBri/m/05fJA5VI/64Hq6EBW2c/ktbT
qx4Ya/RbToG5vUcQaKRfjBqKPzmsVGDzIyQTLeCXIQdC0KLl4qTFjfqaCGih8GJ6FykTQ9JbCObx
su9ki+1HSmTbEmKplFk3E2R051y6DVqsthl1MkCNxJ6imeqm3yqChNEN+RXTlW7xSvYOBvZbXPwh
DY2F6ZMb6res/tyehAftZEZ6AwXbbZ+VMwML4su3DpXT4Im1XvY3VUAW+E6aTZDt/DJxVTjJFzGT
AkL2abFqjMwKIEdhC2Rf2fEaesKsPMDDU7CitzgA8DRpHAivT60hry+9rkmsGxMnJfcYT3XA95om
TVzlnQZYjS0Pewap6HK4KlAl0kbiGbrrEz9PNtgv6QSx2rz3s+uSBA0B0PsxsvwvkvIbJAVgYW3m
/zWUct19F//7P9XPOMqfP/P/QIr7B9FWRIjjL2LRlFLu/xkjvgIpjmtB7WYkDGTyU0qa7f5hkhbF
z33Suj/54H8CKbbxB50B7QvjDRtXCT34T0jflrlOwH/uKUn/clwcUDiXLAe5/y9IQN7LJVcySG8y
YNIsiCxDByXpRO5eB3Fj27e220JOroGTsUv/UVuptc7K47FW07m1ULmFXt6idB/SfLDuEh+L3unZ
8UctJ08h78qwWUU1hGfo6mYNWXgvdUIbVQgJkTzqjpxtkqqkUYPI14mZ+yNkDFtsqTWy0wpeflgA
zXUY9K3/VTMxr5pcX5w8JMRhXQvCManD7xzO570g0GBjBQVgSg4qgSzHlTJsza5E/FM0HXCmZWuP
aPa++pObbEriwkK0Qt7ZRaR0TJclu5yA8Y/e6MhXlTHts/UmcEPEbcldB50Ammw9zTejJF0GkFOV
ZJ+g/yUHUsK7gzBaNJtAT5KLFn0NeLKIcMx0v6ZqHB770U2yM3i8hrNK412nnW4r6u8pSaPCXSnb
GAExLwymYAyZzqTzvecMQ7XhScxf4rnG0oD0RolIMxb3gCEx7qs1UasRvhXs726cXCxqmr4QrWg4
e9ee9KNgDLKFUQffE9JDaey8wU1EiCSneZ67Cb960WYUN95YnjSOzDrU1lSWqIwX/9rPlYedSrGG
nGZQr9E2T1hiYLfQ9x1DVW9+GeTcujd8E1OnGiTfgTTqZNpwulND6Z0bkpSXfJBAbW8TkeYHArrk
DiKnu0GtJTeyTrzbdmHfRQ2Xiw0mT/UtA5ruRCwKhoBla9xqTsCEayzdU2wD8oR0Ju47HgwksPPS
nD0TU5kwmQlTyEMxB76xayutubSFns1XOlIxrzlR4yu/iQJc231/y42wCWCCYtzcMBlL6iMlJXpq
Hc86sniJRnJpecrevlRxziyQMCDATsIqsHCyN+XC3buVveBZLaAD92VTwTjw1miGp6Ib/4+9M1tu
G8u27a+cH4ADwEYbceM+kGAriVZDy0q/IGSlhb7vNvD1d4DKPClTKulWPVc9ZFWWLYFEs7H2WnOO
aVcLPO4IB0PXoiJSQwLUhZQEZKN7bYo9/PUaYTibhT+zymYAEKfArckzHzPlsjdRhiB8l8WBlIfo
kjTl8MLy8+ER0Rlb2qQZuhX63GzcYc4IGcKjr6+hr1lquB3jlERVpvyptqC4bFHfzybLrVpn9joP
oug6kiOEi7DqwxjKlJ/xZPuOTTRuCX/cI4OgG5alj4/wcpqibvaAGmJZhFxNr2T3qQH7VmpIgkru
BtdWDrMMOzob8Cs5ZcMhBWS/qRO7Q0xNDhx3nMH7O7bRAaSKHR2UAnH+GrtrCsoZSmLtZakzPOhR
U2xaV1bBHtHY7cRmeLohqOYJGnXOM6UQwUR1EY/moSUNY1q3FSP7ddCNxYNErkFO79iFx4mBTbEh
e6rON/yfcQCODW36lpVovDOY3hQ7Eq8oKyN4aNYmVUMqWzv2xY5ucv08KMY3s2PcKyKzAZoPl6vc
DkmoFbvaH6XnlArx8k2jXk1+rN8wxON59A2XsPI4YDUzGcAskIJAEZXC2ceMThPPYTstLyVwrwuM
yjkMz7JONg4iwVWqBRgiI65VsUa0G3v6ZIgbpWRAtoY7hfrQjfWLwsrdlXBiyiMFFB/ivRBfRjkZ
kaeSLcZ1JpEr/llXdvwYq61CWy3t/5jt7DWJCIbBs2ZIFHI4xtkdWEq7q/GtL4GEx/Ts4LXUF/wF
g1AsBWTowtQt8nsXljPBPTAaxdQZ6Bi2WaqLeEwNQuo7tvHo1gl9Nq0a5F3elz2h6rUoVn4LRhx6
GSofJKJ5SViGk/vpUcO5et8P+Pi5hcHLNsC1sauruGudwb5hMKt5QeuPXquzvbRdwF8YmJGUQaj3
yR6XA1ZLvzEOKB06rOjAWrQrWHHF1dROVrxxqkI8VK18gDjQYyKwIjbU5G+lzhJDbMtWugdId4XQ
e+aEa81tFhcx+gTeX8EN7ia/ZjtnpCMb+eyvfT1WVnb5xNsPzsFwEu2ll/rfguqTggq9IAXQv66n
ljP26amNnrr2dU318mN/2+i0L9BjUUTi6poLqlkN+VdJZQvMcgw0SIR0DA1tIi3eV7Mp9AMwYCGh
vCBP/p5NGeoXQCiWCUuTBh98lX9rNmWcnHKvSip8gvhM6ZQb7NBM9U1JRZsHYAv5JtsiDzSS4yLc
qWD9gXy3D6OV/HRQni7KYmpXjCXcZRIzo5ZyTNjxJeVSbZ2j0zvJngSd5EqSlNyjugKdajFeqgVz
YIWWT0wzFauBpOzIp7UhMtXDcyx4dVXuunQxj7lWB0LZ1W9K4sA8lRBZ7nEnWWmVLfGQccyTdiMG
d7dUcWl75DQ+9KmLjToq2EQVYLbN+KellKqXZvMYXUNqUPR2vSv7+kFzQibXZi8oDExllfn2PUjR
21hoP/uaw1tm+ZAWzCGDVixkYdP4svQbSr1m1t7NkfNI+NW6erCIPEQhTB9rUPh6OQ0QyBa56vWK
vatrhwoGQr7fcGp6enxBm4EVjZNn6L1yYVmcSnIUGk+t+KVpzykwkuAbX4HToDq7LGoaj9ZYvOhV
PkNfGhATfJRVHckZ29hAClGk2JAtEryZvhs3g9O1q/knSX2f5cZdjA0b3UswcgrKVJC93mrTTVCk
N+6Y0jNuOCQtNvPCNCo+/iCQMlExeyiT0S1OwbekoQnq2zNkocifx7yiryBqfWn6vB9ImKLVCYzp
CZ0fi3ntHjFqtiuRp8Q8ESyIOI3+MY0fh1wc0tDr2G2OvuMnaEJgirBmT+tyUqft4HD2BDtltp32
ztGU4+kmQd8FrcOoGq+0uQ/ocN1kvUNCjOoeB3gyFG38I1PNmz7iQwVxYuzgbbhrLSaAvggyubdd
lmJWee6ilr+rUi1HDaLMqpgdeVQS0MEs+rx0FxZdSqMzM80D9/MzyRZ4+DG3YliIfhLfyrWf+LfY
h7PXa0ruDa1DVCahJkv6nJKAGCoF3UZPqFaNu6yb+uF0vTPUVERHcluhGUFKE3LLgG3k0uOsW/DO
TveqFjzzkHNX44imUcTd6djcKsX8LATYIL+lIf9KbslPofFBePJwM5Xk5CFC2OGvPY60VldDxXNi
2yiZB/RsV8gNKRrt5gFpTrm0bK6ww8tk4fA0nk5GXvJQYM9DIpFkP1G7Y1Kji7Qn9dNcGT43bZo0
yKJBstxmTYxrphzwpcwiHkFwzpqosVltUqjeSbNeqT2fIQibC6fBdxcw6LwUlR/RCcOcmNg8lABX
LqMhznGsF9xlOX8ohzy5QpCjekJlIXB6/PA4+9OVynOipn1004cmqpH5BiGkbHtSMUoDP0FXOFjO
O5g6ANcaags32Qehmm8kJIAVkUQ8hgnzxNO1BcI2p3MgKez9eQnhFshLHBiC/srydJefvGdUOO4G
+EayotWKJ0hQyhAHVi5PN8B8h/OI3yBszDdiZBlze55vY0LxdbrMbTfMgXHcRhCa2lUfa/4j6b7K
1gz5qoRhAFvoNGXru+i74L79BH/AJdCSZ6w3EHgFT49KXPQyE60761T9vVojg6KNLw+mNDfOEP8k
JG0EcjrgVE30ZAVmAATapCrbk5WimEztcqRPvbYtbrI8QzWkNC5HJxqPtTcD58XiQB+aNo2xIY0B
sR5OEmyvWEONRlhLu1WFx0YFg4Te1Ds8szg08t7BVZepW5Uo5pVC+vgSszWL28ClO8VI+Z1+EwKS
JG8F3RNdMX2FUq5fmhg7lrgfo+XQaTxFxHRtM6pdLFqpeFmbdHd2084PLbvzHiKPcuR3h9dmzS1R
m8aNPsYYP33FQQJYzK+dgZupkiXDqojrxw7fYxiD/5R946Gzk2dgJZyakSfgdK4tF7l8kvErcdu4
ayNn1mTItvEUx2QJnDElgOb9a7ZjDDKKKt04fvVcsRuysy4mqNNEvBixnhhKGqGYq58cENQQAZm5
FZV9nxX0ExMlvFYGNnUz71UMbPPZHiP2UlDpaZ7FZGsFM73AdCoVaw73nn4kZpr1C4uKwFqx+WvQ
6k11/FOPC+mBR8EXGqn6ET11isqeMJErRjzdnnAlLqFQKfMWPpbqbhWrVbwIi6i9DgODhAkiXHF1
rkkj6pG6J626kiNDnRXQmVJbWlWl7Eu/e1TaovizcfsnI1ILXFhCJs9OJXC2s0pMUwOfWQ7bNq+L
NW1gtohEE6P6L+OaZz42esULeBV5qGn8K7K3JmWdCjJ2DggXHHtH277JtqSqtcoDoZZo/bqgTy/x
+AqSd+oUgTeywCo6mL2lj6tAz32MNR3lQ2hbx1el2PVLBfPaSn82mZ7rGiim2BYsGAbo/89cKKmr
sEMp6g6V8AjLYwqfo4SXi8idIzmWBKFSeC+N6NPQlLMW1ctxDXhHQGmIqVDPWlSIB3Qyzspuqw2n
xY5nUETJnzkK9gUR8M8ff8szOcfL0dAJWDoiJvVNkvo0BAr6w7zbpiM3yFwJuAk4MRSA6oud4r+b
gE82AehzZkLgv94F3IbFn7/+Z9e8wWm8/OA/+wCNKhulD+X071REW/sCL8NQabsCyZ/Bh692AboG
ABbJAZotS+eP/mmsaujdmA2Lud/6f//Pb8KS5uzfXz8nL3fkbzsAmrpCNcB5k7HLZuTsSanqoKsz
1y22EJ4pu8eQ+FdeZhHRvy4pyrr5MGR9fwU0PYJXRKEcmMpOHeyDXnQQmAHLzMpKI7txCeq9Tjv1
Hn8ZBs4yJcCjYE/KtJVZe62hOjZGheBjMKizTPtQkmW3QPF+HcuBAD+RXVlDeiWUAaEQTsG2Nt0l
jgiTUpndeV9Hz53aRYeM87icw70WBMFUvMxIi5AmPNZIBf7lqtdQanm31sPjvBlfmAmjDAMCWt1G
zw1kNS+j3bOyC+dgC7kZyIkmoS9/dpP8atBIfJcImY2oWxt6ctWN07UR478L+FuMwMDDRY9j2RZe
UU1PZpvs0157KmzroRobqnMM54BJxHe879uodqzFoMLNYbI/AYjHe9qKh6RPH211Ik0vGG7VOrma
z0CbUXIbSfoclwQGNkEbr0XKlFhkBDR0ARqTfuiPgRhunVzCVtQZiBEH9kTLz90wPSJEApdBp9Mc
TJnbKwNTMZXUNcOM9nrYsUtJ5NEKx9uhBAEmKJxk+sgQ7pHy4WCHBOUtQLGvDL7QjLMu2vHaoAu2
HkW7rtyyWihGsp+MjikmGUIL0sewvBacKKATvJNMsOzsMsMV5vl2TrArLtoyYomfReFGmD12GpmH
6jgh159Fz/OxSlD4K4V8OHiG160+bGA1XWgOnkZspxfE4yrsccJnQZzZytSiqwR7tM7F2ToFPe4Y
c/qiMMb7ySf9hGTR1ItcoXhJw4H6yIm90DWmS1Ib98U43ddGxRzYlEc2D54cc0QxITmafhE9Il4m
OlyXT04xXaAOIpo6rKNDUsEClupPXo9f3SHiJTpoQEza7WR29baSJCWCCkVPQhpnLbZBxjVSVMKv
khYCWNdNF0AXSJ0a5iRNoYk9lbm7khPipkqnuIfRd8+W+8kVQ7vI5rTINkj3jD6PVd0dDZmS4Ac+
SbUK8rYzeRS+Fi6SqCUbQy9cYrdIWoPTxt55Pu/kcR6YxDwUVR5jEjMPJYPbdTv/HN9zEUqbW1FY
D5Fdj1tLcjsi1DyUulL+iH2FvXcMFblW/P5GWNx2qQx86i3DXPIy67c0fvt9VZj9jnx4Zyd7Rfma
hGO6qqYy+0r/elyrYdrvGYI0WO1T8dRqzY+xr61LzUlKqhZZRJXh1WxMiDGkNPfwzgyPvl3UCgBl
PbU26H7yeyI77rOXYsmghsXAwYYh9A9GnuBAYx+SyJQcOgsUO1assh3rVWXIEC2XReg4BW4d7J0T
fR/RV0p5ls91Gs3S+2Ku3JrONFc9Q3+Zj/VTnusomuj4r0AeMkMeaXRMTJezKEPZOhb+tdaaZA+y
b2ATrz8VWlFiYiOgIOyZFUmdcE2btiqfAgntxG1Y+ZrqSXotX6GOdOQpctONif0w90M6hvY7v6+f
UZ1cGNZnWUVv6g7ksbSKyH8g2ZvO0Pznr/SCUWwZHeFIxZYiLVmIrmrnvvwhMis6wNpn2Wpv6o5Z
jMsLDYcN8mnHOq9yjKHLLQxbeHxJhmK+vNfTGWsvWNBfvUz/f+o4ajdmfbS6aE4xYTw70mCDuIh9
dhBYeR5dn9VwXo5jbQDL2jBQ2vG/1PXHx5y1lb+/ETkmKHHqR0IG+O/fz2UgcnLcGmJTxtYMwSsS
wip5sKG4bAcFss78fdN0uqgbVrePDy3OTcCws2jIQWVDp0tO6Dn9vUyCYYqB+23xYQgvLjLnekSM
Ni8XFzSCE7ze8mmgzF8nQ9/vkT/w3Lo5gZmEV4aMcIJ8uqDs5q0rzK3rZsqS0IyV7gwXg8Xy7Vj6
HKDLvVrEaCPqdUaQrMyCe5VoYbTVxqFjQLicuT4b0yzKPwLTBIfgsDx8/E3fuYVwJSHRxS0OVks/
u7B6GuGr1418G+rN2ijUa9WdrrOprj45o+Z7Z9RAR0tpBcrenHX+r58MzGhMT535XnVTY9dIeT1q
kbFCgUQHjLEFGy3C5AINtEQ/XrMXzm6wz7E5mILnak5unksVMsww0OrygtIaeu3QHRXXOoi63xCX
0y7MEq9VEITWBp8mrX3aqpss0PERznEvHQil2zyR97Lmtd/pkbFvgbGsBovYcSOPnn0CUhY5sN5F
LZ1iIxUSaokzdYJuPbVzi7EU23CEWB/m9IeyaR6BSfJk8Orp3XQNT3VuXfG7XQf5mUnemq1RY318
wd5ZYWh6oPDXVLIhGL//fh4x/hQVIrYcjQ0AHcoJycpmlrqFjk5sPz4WFfabJxA7B4Jj4jTxF89/
/mo1q/UxslNjzLdm0t8SEbPPis8WzNOTdPaUzwprw5j/6eqnnKVXx4hCMqjg7+Tbwu3pK0RSXxr+
9DSv9Di8x00LFSvRjS07yQOJouHKztO9Iv3vSFp/OlafL3Q8BsBaYgR1MS/x0GV1KsfsSqO9N1mD
WNk+Q+QUefiCxPJhAXiruUwja9U75TdiwebIbkA2xhiNy5QI3wUcrHZZucQHoL4KF8Il5riTZbtQ
9ejZzLkFCU+46mWyT0wmlo4VU6BqCHpMjUZTzmSeCdJtkevhyhDTZzFD7zyxf+VjsA7jGNV/vyi5
XrYSfFu+1VI2CkityaFuYRHjM+c7h5wBaNmxl47OITMtGjFNrTJzzr4yIb2nCZyvFIvYisGfQFta
WuF1ofowxKXw2ElPi6S3Dn5nW0swAYfQ1WPPrFmJSuxenh2P96o+PEE3Q+8Z3UlBdehWfOGaziNO
xPuRQgweXVhuRDps3HK4DUyrW8Q196dRsvBhMB2YsRqxBxrE3ejmdO+Wdf8JL+Gdh4R3xvwfDWai
Po97Xt+4Q1ARfTH0kHOc3KPEQdg+8HEMtNN+GXxyRbRzaxGJs7yfMBUR/8Qs6M0zWRliFLPDflvr
yGeZkxSe48d7nzeVq3F9ME6iJUG2vuh1lqk4pgIM0isroQDsCt9aFLlbLqOsr5BdTBng6QZ67ej8
bBLtUumdrymh6kiSqfZlTlSbKCHVxBMQg/EiI5BhMd9mgUge/WGuUmnSxZN6VXWEXEjav5Srqx4U
yrrlkp62l4gnkOCa/EUXniwTXn6iHPo1zSmyeYgI30lHXp82QT4GeXruSbHPu+EYtWwknSTollPF
Vs+chmMNtQPEBNZk0R+ZDFxXSgRVlWpNY6gfEfDtzf9DgZAD7G2+IcuuX2sGbbH5MWqkeSjs4UhK
KhsI1KU8T6WyTCuqJdWPr2SF+8Au+ds1sXBVbM7xYH516ZryqZ6J9B0nOE6jq0iwZ3ElpbiRGg9x
2N8O9KaWojC3fY5QpY/3E5Hm6JR4gNs23bMp3mQ+b5YICgyAneneGhDLaeYP1If5PtHMA65QT+g1
YddsjOSEeXmo6uICE9whbY0HvY4+ex9b7zze1Do464iy4446x2WkyA8r9GLZtrHHp7zpbxuV994s
r/RNHuu5/jpttYvW1datS6V3euZz4ubGoRkWVcyPVZnwkPjGKxdQmNPjPMEYEFRLBiv5ypVk46Zz
07OPkqxawLxeVTnjJKJb3Ss68dgtA96L7QQUIGctx20qDrrCGhO3430vKLfUWjDbUCNUt0GL49Wh
sg7YGPI+DEXBBQkos+24O7aYIha13t7WyMGXbpde9V13a5gdBlLIxasI26xXDdNFFg7H2M8cjzjj
CTHM+GQ1E6bjsr212R1sk8g69LxE2GR2R2HJ67mab+2/36//7bB90mGj+/ShbNH7lT4Oj/Wv1zP2
l5/5u7c2o2rd+Y412Pe8DNL/nrGbjN9Bzp68ny8dtH9QtTSHmb+7wmAITxvtf5trwvliGISDwL41
daKY/j1UreaeF6DzA6URb6pqrNaAdM8KpyRm6qhNbrUdrTF8aOM2Lz2rFGR/oUMqltKu0QeV1Xid
FvoEgSBkbIlzcAnBnhyhPsqZ6opJA4Da4XXJc6wM6IuHX7K1lHl+FsObJ0AjDdrrnMxxZO2QGRVQ
A6IjaAhwVUMiphqAn3GtccFJBELB1PPuBeAJdfCQxoAWGBYymbWRNRtz0m69p25PGLoxPlNsNFA4
/ytKEuBnsmLQZGWCKAlpxpuBD6eTY2aVO5Cn/q5Q6vYWyZWxJ7LkR2xXykOUZkx4qpx3cSVzfEd6
gP+EYTTYovLrJGnDZ7K56Z3gT1NJ+JI+31QLES7pcMhcFyXjaAoFH0PebtQgeS5Jv6Ch5NKIy1XE
CRTg01qv6I5UE0cPe/3GEnIuFtqrFlDsotMZ42nO0e+7K80HtxjK/G6oJu1SMmYhSCDvF2yS5n9k
l1Q5l4ZTPpAgri8nrZV7JpQ/GGHvZj79Yg7VYD/wo5qxfXZR3MlYmf5IUgaQAERDjxzObt0hx19G
EVkBtnuUwl/5Ni6sxLfmjwC21uRXu5UUG3uy1a8iURQcc0lxFzRuel8gl7hH8s3UcZ6tV/hdYBAy
/kRegDlAzZ5Zoq4poMHVGMq+Jdz+sTC0+ljSriGbDxvCEvgRMnK9vMbIuvWdCX2T2VZfxz6sH4zE
OVpNVGwKyatFw0h0afmJDY/T1bZuZTmrOnW+pVOpVLzih2+B4SN3ywjDYQjYZDe663dPikoM2dKu
VHEDR0IcsgjjG7T+UDL+D6tplYb5naDPtCLrtsaDUIjbJm3ddeP4OR6iEE8ATw6tPFhAIbHPSxSZ
lbupT5ygoNQ0RnBjQeyqCQDG6a3ioGuyu5jhYpSRvJW/YV2ILozMUn8YfHGvGVtGqVGsR57JuSzW
moOLbiHkCPxxrMx2V5DXsOB1BhtGyc1J2Tgos/zn0bWHq1Sv6WEEOcPgFNFkvWCkBrEv1u5Om5v/
LvSfLPSER85u9H89Sjl0v/rH/9n/qptf4+vV/q8f/Hu5F1+orFnnwSkL0wXt9o+kyvxC/UJ+Gbbj
eUnnT/6epWhf0HbbtkOmO953CNuvl3sQ4nSW+BOaWWi1/q15yslC/XpfyXIPvWfuHFFOzZPA37cA
6J6YwXdmvQVbGYllXiPDGYOiTi5CvzcvJDqi/i4wEVoUahR2Oxb49ibEVZxtEjiGybIGTQkyKWGA
bvsdedQdyy0FTkCHgRAg5iyNurETej6BW8WwqZQBH78WCgQzvn+Uem4+WHn/mGojGK80O/ZkH91R
SE83DYKGogxicjPLhBg7WCnAiGaJSY3Y4qobsE0tnNjRbhuLIWlbtuqDm2gsXIoS6bd5PiT7pkb2
QV8K2VTJDw6Wrax4xcpDJtF4aIqm3fqTjsqqUdxnvL7Mv8tCUC71dHd2ZE5l9cKQSfkoeuQE04B2
ZjKgW55OFF4sEDl2+JPrzxhDafhphjL1jinO5GwcdvIYxrNuNyWY9myCnuNFYw6N7umQlue3kou5
qY+nKljmqaM+wOqerqwS6Yapz6oNFdRLO6By6BUUNJPmDMMij0GLNBEKjCEqBE7l1kV8jy4dpMrQ
iGlbx06XeXoZKH90HZhzh1ScGXIttMvaaVx1M5haej8mSDO8Pui0B8gJ8BMShCkdxKtQfnXKVHme
woEgJCQye7Bx4Z/IBGjB0wLZnD4fxqN6x51djzhU1Xqnpy0X4wRLsi07H9azMmTTdbxWCgeMT1Rw
khuowshPwcku7DbSL+EIoHnFjgm66tLS/TDc+qkGKB+fai3WoWnDbxYQKVhWfSyMuUJjhUH5rq+N
FiRY3HfrNgr0B8AzjoUJcnTUDbfKzMfJuBecMtkj22iwUc6pY01jRisUt5DfwYDd14pI78KyHuds
qObSwaxwjKfeWYfsZSyvovG/z80uuGA8Fn7H4IkUwyV4XSm52HQzEl6QrUkXo+BLnqR65sTGljgJ
11gkZkWRYrmttZBxOf0x5cO4QW3oblBIi+fBEpBI/TrLCuy2kwy9QI8jigeExuEB7//KnNgFlDjl
LZ39pyF6rjBTxcKO4T8mza0PGxC4H9Y6USSwWVuVfC8ri+SyJx5mo837nhr/Guh4J9lkjlRIoIFn
nnqyjTJnk2hqcwe94wHkW3eZmer33JEjcoy+Ggi07iZlWvVJepUFIOaWDTD5Ncgyf0lCarns1CTf
BzDkdbhITv0V03Nxja8zu2kUYa2HccyuYeFo+w72HZ3ICsuJbRlbiBftiqT3aR8aVZIuEn0QyyE1
xTepWerCzEaqBrKxeVAlFaeBVxYTcR71S3RjyZrgOwn+uJ0hnX48MW5tlE1ViuaqE278VTqgDnNl
MK9bM0BXF/btieZJOyPIUn/WlrnGZerO7ohBqvZDPynRFUZd2NJ1HP/KW/ToI5d+KiF350zHB17n
BXr+MRbkHKn8zONEx8tB9F1LerRFVt1Vrgqqcei1kLCvXkQL4OfTN6zI6mqKq/DQk/29n9SyuFcs
8kn0yoZ5Dx+8QGUSlKqyyscJn0/PThlFaw4NqctNGEQsFBqivwGdmGWNFwNjhZtQTs13l+8v8O5P
Mt7BepzND1MA58onPEsZgdkvksFJGNPlJiFTsCvoQoR2oS1R3NWYJPXwaNmBirknrZMlBp74grYH
bVhm1mxZY92KFsIqsR+4vQRIHeTLYcyYvaoVcSqjviv8yj5Q9CnHBGp+RrUKhMsdZCw4RNoiXnWm
+rp2kmR/EmbRE5tudKtnVWro6v9xWlnoZ/rPrswYThQ8oUibNPXlKQK3Zd5JPMX39cBG11JUltVe
L3pWjZE3TI1wfyMBRcGsS3WDx2HQbzWTIUJB1S+9XCfefcm0Hsa6OvQMwAbFzQ+878dDgyBw9DDk
tqsGee8VsCnzpc/134Lpk4JJ09RZt/SvC6Y1xJLoz8fXtdJfP/NXreSoX/gVKvYUJoNsdmcMyl9b
Y8f+giDdmqPcdU19KaP+3htrX1S0JbC2+QAq+Nx/iqXZBoiSndpGBcmjI6P7d4qlc5GWy32HCUkz
TfaNQj3vlgYsGZNTFt1W1zsygEhzA4Bg6HR/DJYf1ItmnUPA6yAsuiF346tz9c5o8azhhYlwltgD
3GWeQQ7k7HZ83autqmBye/w7m6HT+5U9ZtZKi/SUuMAo+2Se8e6hXAeBvY3KBkHa74eiuOo1jTzw
DXu0aIMTZkD9DGaSAWT1H3wrTuVMvGUwa4iz4eWkUVqNQDs3JzCqxLzr0a1Mlq20u93HJ/BsTno6
geT6qgZz4NmQefat4EV1SWpyAt0Ic18/6vjqO+tZ9pYH+TJe2gVb9srH8gcCqFh+fHDuwdcjor8O
zkRqvosRQp19zxZZgC/Ktt0ohWERLirDVa4Z1eXHR3l74Uyd+9J2EGTqbCzOjtIEjmgon7tNTeRR
zb2Z0yA3ZWX3q7jMyH75+HBnVCi+lDmTyFR2PJCL3+QamVWvi1BrCREY8R6RrvXLFvqzw1uRzWiG
tS4uFx8f8e1pZPbK+Au7CXS0N80pP0Ra64iim4MMYaNi0udiAdf9+ChnY5HT99Kh1ABnpVQjDPr3
+x/dkJbjuu02gnihhVCUS+aoX0dNZ7apIvD6+GjvncXXRzu7aGjpgiow027j9Lzw0fgsgj5jOhQn
gNdclyohSX5+fEidhfTsdqRXCE7OFPQauSFZt18vJmOYYA8beOy00DK+GoWR3gfqHBZfTASjFQGd
tOrW7kdnWaVwjS3YuvvSFNsuqItNT8TBqpPMNerBLp+kFMputJhs6H5b3U3sCGC3EriQAMz++HNr
71x/xH82u15EFvqbO85pkO0XLY9RNHSkMxjKkJCRKc1+pSiC/lmjVcvSgb8pOHsrIJTGD3UCAttp
TnmwYdstCQFxv0KXCD55Fsx3Pxrr8/yEM5I4HwLHbgr7x0xbeFLhiq2M6QFikxB1qHibKmi+yQiu
tzpYVOAF+X57mcf1JRCdHomfpA/Wzx7HeWtZjTlUfIguHmBj5Ng6Yrmg0+uDbk0KW0kmjAQaMtLB
O4h7oXbvO3Au923v+Gi3ompZG2jhCDxjvyBqZ9UVct8mNTW1knZLhltwjlPzIjSSb93gIIc2RrEY
xQRbmh4shoL2a+FC/Kwi5pwjteZCEk9wqYaj+l2hHbCJc8ZPvjk+J6O4bR0GGy45s1vcz+1XfnO+
/viqv31AHLLbBLREw3At+1zySbSS2ZnDfNGb8KAkXQgATt1pkTziFId02UHs/A+OiOQMYQs4edab
3x8Pt5a9405Ju6l9f0fKxWwofXJz47IWkI9gejx8fLy36za4elYb8uYB6ZMv8/vxmsDtc65Nu8EI
Wi703hh2QcFE3mGm5n18qLe3KYNXCAgQjpHPilkt/PrJDzq6wAOYwY3r0N4plErbEQNjf3IC3z0K
+H3KFChAnMPfj5KpEF3agROoWDW45Mp2lS3kIef64y9zPlFmpebbOIwrqBbhQJwP+RMoRppVzvAt
yYQeqBVyQuRBntXkBbSOxobKxY2P9B1CmfMdSMymMJLos2VJ8HVeNdFOH4MShs6uhsRZM86uX1UV
xhT1drNBCGljdHLTNZimdm0MKGcw50zGjiRMd1Wrxa+0GOzbpI0HonfU/iqbJrEHB+Z/cgX0dz8T
vUOmOMKlZj17rQSGoih+KJpNHnT5Tq3Nlat2IHkI0T74DRiC0O4I15onyWmljF87FLBLK1J1z3Vy
NAx5+ivFwHtIHOlN0/CDaFp9WaHovBvzDr10G5lbMwiHfT6mB5KuPysu3v8CIH6Jw2DoRYP093vI
12qXdsDASUUIHNR2uabhF3xjM8dLH0+25zfsGGkrtLyx6mwP9erRiexjU1vurit9fymJzVkBR3Jv
iskujo4x/ZpMP98LB/8RMKERj2Cs8K5oU7D6VfnJK0GbL/ub2+LVNzh7CgYibwzyTxhoKXGw93Hc
71tTojZQVK+F64DwkRFXHKu45GkhNSVZ4h8/IOcCvZc703VoF/MwEmd59rg7I2sJOMNmEythC/I7
dcyflFXXtoEoJnVVUN+9/A7nIXwCrNl2fbCMC52hkCD5qw+ata6i0qjhpSxQFZOCZOtduYQqom4Y
psVLUADarzHXNJZK+87G2WaqMTg9xf1eOnG91XpTvVToN26nonjEJnlnjRwoMDTgVlDzPku+fFu6
Ie+EfWBQIVgqu6Xfb5q56kl8fJybKk6/5/7G7gkQUCbi0ZGOi0/qxHeWbYsamJ0nTS9qxbMdRZMm
Ft4jrdmcBPlQSXlrM2MzAMJ9cqT5N53dSRxplrESagK45uxhrvygK23f5E6qg2OiieB7TKYTcP2R
3YRJK5c+j6U4exI9PtN4vvP2JVSVkYMQvJgovH8/o20QVbofq82mA0kCEvVa2tWtavjPqd3+ZMtr
eR/fsqfa8813pb1Nd5wNN0Pt3w/IHKJBncItyzY8v+0Edc/oC2/MmTSLfvoFCuxYRKn0grGkuDFo
7fewFrxZlfXxR3n3ZjLJNsUOD3/4/LUcdW1vhj3P74BK21NLVBUGLMeFEpEnZobx88eHe+elaQEz
nF3y7L3Z5P/+xRF3JkHWSS4y9JgNE0V/OXVO+Mke8d3zq9HJ4E7i9BrnSsK40YJCM8pmwx65XhI8
Fnp9Dp7I8h1lxwCBpxP0nKeMFRNZH7EQ3QBk7L1yMU3Ikj7+zm835Q6DLqplZGE2Zsaziz2MnTmF
TcKH6XEBAoGFvVVPV1DXmR8hcVmWTZZvQptuf5F06ieP1Tm3dl4eWRctTjZ1O3Kks8O3KJp0kav1
ZtSM8GdpM6VdEKXWfm2g/IBQpftuLYuOX0BeC3bnRW9VqempMdnjCwgzYYJDeRyu+lBgG9DbttOW
JtOyPz8+S+8sNBisLXS/s9D6jVw+hFYzmmTybfBC1GsY8f3KaCp3RS0ffXJK3jkUAAjDdmESwxM/
7/1EsdaUVW1Xm3bys2cUe/bNlIcMwRRL/Q++FjUoonxrbqm9WdVKHN5t6RjVxtSj+sZFe70uRtu/
iOuWLuL/NhqvX1aP176xdxYxjkRbhBIRPPE8T31d9eoTQetFx5EipCWej6blLgsqEhrUBqbu/2Pv
THYjN7Zu/SoXd06DfTO4k+wz1aSU6mtClEoS+zbYRPDp7xc6ne3/hw/O/ACGUS5XpTKZZMSOtdf+
lqxc4uhT9W+Wj//1UnK+dpl4ZP7tzwlZSWLWAIa9bg93EQ6AR1Mxyyt705u2+Dc/ikk6PsGfVk0q
DfKlg4gcM1asP37CsHCbMVksbhGXzI6dr9QAKDt152UDVLImQqOn7ehTk5frzplmMgqHfpTbRQZO
dV+FHg8X1sAlOpJwXD7b7QSHsa+LcCRogaQGgtO79GcDTviGeBiPUMi0xGcpQDhhgOEjof375O5u
oom+xW52TEddeUYa7TNYkOQ5uj19lATmz6M/Yv7eQL7y7F1uVdLfOlGb2q9437Pq088RSwjm4wST
Xsm0J8Grz4o+fRJlYymdHxN5e+Cmlbs1zNY6VYuUxl6MxSRuvYr53Bt3ILz13hdASXf8tzFDjuxF
AUHBZWpuU0PWTG6w2HvBhizKJt+NXlc+TFjkCZmnxXiweiZ7Virp7X4VpdlzJbAgwiGET30MEtKk
1uHYEIekiNClsdXC+L3OtemOJjNe3nIvxEwDCcIjbCNynGPzqsKIb6I7VK29aStPF1cZHfmfAVhG
tQriQdI0YQL4gQgJI9hDtszV3Uxg7UOduT0teaOLgotJIzvZ0lNNxiNFrNx1oYwy5sUT8FVumyzL
WhCttK/BhDTbMtbyn2kQcUdChhc+5WlX0vSpGmct3HTCy9K2HsPu4z06726cvPYlZrrptTRC8zLU
dL/iKpcHkqrKrdNF57FUu7oTOwm74RIHiKhuCmIWwNeebLF5U0RFBTpqOhFBN6/tVvykR+pCb7LJ
y8ulswMZ++EyMbmdQGfyHvpg74vZ3EZu5u/daGmgWbjYz7FjXQm3le/BAOvRHWmV18FE683HpOpI
/MFSEeBUPhOlsPUNv7vzImhxlllnd4Uz0xg0M+sqrMr0BvBzuee0kK1EFj9Lxkz2nmHdZxnsejit
8ZHIv2It82KkqMAwVLJLbIQIlvuilARXu/jEF+Xxr+JcoC7J2SXjWkp7s5hFt5UDuT85VgnSEYrq
anbSDf6g8I7W6AUYq9xac5jumJpf1gof0Ca2lb1fKF0vcVK2P4AemNd1SiOeDHV/I82h/yK8uV4b
A9j2EMF6j2PL08OTy0qnoBwdM7OPQgV4nuR0wmG0y7zW2hWeeq3Avr7WWXwIPPchG9Ur6N16O5sR
Qt0Yv1a+kfQ8gVV4nMag3k0GMYYAZh6LKNQZNIyo+UkTQrYgk4ewzoXZpWjZpJwbLllvTHdd0ocX
MUr2RUdcD4SqE2cGLVgZ9afo5vYQOkN2yEQFWbsKpy9XDPD0snlB4SomMocVZHRSdh2O5lgGYPo2
WTQ8Fk2YEr/FzfNS4W6Um6DjHMFmyiKRJ+P8hlmuuO1m7rJcgRABGXU0R2Zi6aA2+MyW8IpfELDG
A7GNwTEqevlqTmbxptI+EB2hNrE7k+OIvePNsJwdMWshYXCMuLX7wLCbXzIgdengFKU9bqqwD8gq
a0jjuDYMH1ZCEYQ96apq8owT8qwpEGk7sMI9VwpGWF1ulrCaHlNU/Tu7zO3HuKqL7Djnfr/14Hnf
WjO5t1CLZiZ/Se8hw1qY7wRoU0+i77ZEr5vlFXGt/a+BCQsfMESCbYT8X+daSkHs3VTQKkXcH9dU
ATBKv7lDGOXlE32m6qtvezA6qhLWDwDL/YYjmneOmIB4g/g8bwAcMx9CxfIYKjd/mwSvo+BIbpuB
yMul4Tydydo92i5hPqhw2rmog+dB4nMnwMzoXlO47b+61i12hTS616Czs0Pex4TFOSCPdxlU1xev
AQCNwXAmgSn2iFgfF8HD8Z1HVJgE9iQ+WV85BdcR0DHx50jIW06lUb8jzW+qDlVL4sEKPwcJ8WT2
gdaGXhauokSzCaDOwUOpaA3S9U1pOs+sI6ckytMHs0rLVRP0I3B4LqfxDNmBjxjo5JAr0qV5qyT7
Pk+2HOebJCZ+Jwtp4TcmMJwG+s+1m7q8qkP46HdS3jQwbrGiEulOfpum53wmhAfpzqbJ33jnpOdR
3dZYSHbLSB7T3Ei32pNgkpyJkJ+Cdeul3pmHiCxOJsO3iPDEXlYRqVOgc9578hLv3aW3HkXG9c5o
vO8XoMT7MOWiGr2rrgxuzfvW69t3T58w17W/tNOm6EgT4spmB09WvKxB8IbFpPCpBfN0vUyC+DTV
9q9TynVdgoDEOyvBBLuMKZcVmDChUjqNdYwG8RFhLzi7S2dgdGqi5CwzD6owOOZKfcAmd7FhtHgz
MFo4sxWra4ttud3MUZ6sDUBYuOFrnW8YjiOWrK4xrcfWUt4585r4qYWCeet7Y/PDT2AmDUxK6yh2
BjtXU0gR6Y2wV5Ih7E6qN4nYBQR/1TM7e3AjwqZCgzSwOiHg9xvzhEEiOY+YPMkeCz0q8Bpj9dl1
uvLYF5osPjDHRJ5KAVcIciF/4DvJPknmctjkC+3a1cJzjoxFTKFSiNbwOIm8S5gWjmNFgF4/6Lt8
TNuRnovtPWRVOj27zUAQ3dzwJkvPLC7h0GMBy1OSLqOlK4k9mdOz8ivin4Rb969lt8i70BfkGOok
ukx/3XYfh9cekJ1LpyPZrALfVhTg/tA+pvTsCq5ayCTznZkY6stcGjLfpLa0IdrHF9Dl7rEzU5hA
zswrNktxoWSXTzAoxccyg2g/MWkh0q1RpeoraJH51vFIxuYKvUX0TAsac732jQb+l5svjFZmBulV
bsqRa9WOolNHSAnYr9KRO2mBM8jS67vcaaxZ6bksciwjlbU0d4aTI+JOStvvTEGa1pHMavLGIjF8
NXi4CbUxq3zdVXP3ZRD2/PydAzjNwvoEIob9hEevu2e1WL4aO8eD4ttMhwEo8MZPG7irx3eGzdto
Wy6Lz04u9uZcWD32Kct6XOzSuESDyWoW+NOnbMPunshHhP/OJgeS1LI3mcfdvTWEyTn2dQBWBJ4A
WAqRCSLVaOiQ57s2kuGlw+Js3vcGQ5ITB8rKOzaq4eKFTnDDmTjeMXsFVBcvQYBuOuCH62In/LGI
cLiNqzbZT2U5HVy/4qth27x2ercYV16QZHdAAtodOTLiqW+Zk9EMlyFp+C3Rtu0mnlrn3YsSb+e2
sOdbl7F125H4rSfH31vkJq7oaLpMo/Q8h4NTqYtV9fKOIgTHn5vHz3ap2ZJG8zBE7s3ErB69SJNU
0qHvGe6J8lsymE8mDqRTXrU9PxbMsDmDZUyhcu99ZyFa2cyMGwl27lyTqvzgxwAYmAQaExbdaiHH
m2Zjx6TB0cuG06QUkAKezRvID/11nQQ4vtJaMd3nUAJGtP+QUH9GHlzJIqjlpWgm52Mq3VOXmRZL
GilLiyO6be0z7icH90rK3H2h3mYMypTNezTrPlMz7FKU5SOhfwHdMkK2GU9s1Eso5+RiEoK3C2R7
8Juy25CaCGU8A/IWzstP9L/qrajwo7PncJHAqSYs9Jxw1oFSbrrOi0IcC8N0VlNsQC2uXOYmx9G7
quJRbtzSru75RYAoHxuPY2f4LHVRchkFP2T04uBuBLW+QpgmgzqI3Z9RFvnPGBNLMArBs8zNao9c
yhAQoCOUOO39brI5vclChJvGso8xkwbvqRnPuyk0zP2AxWkTZuBe54mHkcDGYTUXSIWJUv4VxYX7
krvevvZks+NxYgFuck6niY/JPCqj6GuCmPEiW9e6japowbVQuY9tKvO1pIbdeaxdfDRRPlteENyr
iW/Jm4TsdgF1ITiRnvQoKdvPhVaTDUNkyG4ZE4sfMmaaMK3JumVZaxUEjApqsYSiROAHaSXQQtdj
4FPQQ0P9CQ4FHMdcH4aiK/OV5xrMH+TynojWl4Fwjx2P4g4IOxQ1unoUZMF4W7le/ATenjLDZRKc
JRB2QThkl9Dsl01ROeGVUMwexKAhUo98wsLpvXPVek2zxoRq0bQol6NSzXTjQ5WuqdGMggfOr09t
InNCPRwY1iRi6JSEvuZYWho5jxE9tOkmiof8tbJdf+9ZCPBIaw07FiQIMMSZIe+i2OmuFWK2ptox
6bXCv1yQ0JmZFy9gKCQP5CGehvUUiuIGukdzJWryYYTblDRHGSOFKDVco/uqlS/ygyWN6DWiZ8o5
52ff1Dr+xFvWXQs4LA/qFDLMNFivBE70x8YO3q3F/4z7pvtBxVr+KAWRQrkQcLRLslmcaUy2QzBW
98qnYilVb9H0joaFQFKGRymH5IGMiyk7GU4zu5spMEVwCArGL1k0/OZszIlOG1FBc0a+wUZnh3nS
0AYACMA96uU/Kijg93YXVvd+ho68yhQLaM547EcpbPO9Fnn60cXmAl4PVvC5wwVw8oAZP4COgi/c
U/HwvWUccgDQluwShu8cy5axyCWS7Ru7JdrZUlrkHID+cvAOZvYj9TEn06JK3VNSSPFRFeSeiVEg
Igg1Vl8FY+ZEiAKp+GGK3HovUp0SAD9F3olOxj/sAuck888ZLJB2icWH4bVGBQFxipgKKbz6oewk
C4NI5dzsgmSYmp0bzSgao0y5PVJ7pMBpapJ1Un8kWyVKmviHZ3n8najFFskIb1R4GxcKcwvEXA3F
ZhK8S9IisEttalxaAYcYyQ/NM7cWV9niDZwbzRob6Hpu5yzZUbzyyosBb/rozsiPm9SNlLE3lC4B
BjqkcDgk8dp5arr1xu/x4a/L2OdbMha2unUpx/jH1E+wsJMx06TLxKu+7HHkp46dQ17cDCfpx98u
pjcZCTxx2pPM0QoTZ1pgLbJZcZ5o9k7kJWunI6EK+LgWBUgwqh/A1Nj1vsxy5B6cBRkHzEIWh9ZC
BTrbnScZnPQW70r1Q/PgzTgq+Arpt67nuOPzFYGHHtK3ZpFfCVwM075SGD9ugA5OX5OPNooxlByv
G9+w0sdCTfa+Hsndqchfuy+CqAOx2YbmI4hDoQ4SGT4+uyMf+mBPJu+Rqpx3ndXA8JGzZG3Q/2s0
z8LMeHbR/oE8oMtwFSdj4M8v+D4/Mk4v2Yo3G10rMYnPjEinch+NPVEvY8SwDQEsmS3Xpcnzs5r5
OgmBRv87zWTnmeRlDlR0HmHb+dH0e0SUnt4KDMcu09Cg2uXAzSbM/rWuRjMuyKMZsVXZCyl/Z8y/
JvmDlJBlUNsMCOMNfLJy3L5d2ZgnetL9Ya5GKKHkuMKZK7LnBSvs02wDn/vWO//rQf13HlS4K2i7
/5SGNz+Hn/8H33Y2qNuf1ef/+7/7z6ZP/pjOqVkt/J1/eVD17CMxEMzD0xxx6Hf9w4Pq/UYmBNJE
gMdH+xX5X//woKL9/h125pi/YXggcoJsT6Aoof0fWU7JnPiDrsuRJ4LBFrGs0NTEWKRF5t9xHyK7
IfKoCcuDEyZvINPlahCsQzQJX2vDf+gn41Br3SesrFc1o7yOJMkCXDkNWiOiqrePzgzRXmgFqSYO
7hhpValXZrsJtNI0TFH/pZg435AXwKlYK1KG1qZoKZsX41uv0soVoALq1jDLdrFRyy2UrwvTnuHd
vGSMEA7VVT1nM6826iNj14GWt+2N0moZota6m6qzEraHbwBFLUda67XGxlyRt2GsPVhD3Bof7Swq
1olW5VKtz7kIdbNW7MSQvPhula1sreYFWtcbtMKXa60PKEZ2Z/kCsUUrgZTyWxdpkGjf1ai1QkIU
EDmRD5vRglWM9r3ptbaYaZWx0Hqjo5VHAHCUCFqN7LUuOWuFcnZRSZif/Bi0eulqHTPTiiZFzU97
QuNEpjuxU5BNlCFU5loJXYY62fKtrmatklbIpQOyKSrLOdY66mh08tA6aHISS/4l0nrroJVXfDm7
KprvGeCsLgWul+usDHuYEHS0Cw525U3fOsm8tUNwTh05yK8jJ8Z7GvVQhYUxrB2npgxuk6l/6Bwj
fgDC6F25hWJPMyoGvJLB71h12uy2b8r5NY5YLjGqRs+ycoqauI8R4aZB9UonSHpihlZM7GV4DxKC
da50KCRKm9CiwQnbtyDL2aHyYCqf66KG0Fyi9Jt2SZRV/b3jWyUCeWK2/TViUbghl8fi4kVkkXDe
RD8QdlszcRszlbE0Zn0iHZEqtQvroIPrUMzklTXkYZooe1eKhsfOnoP8R2BTX2yI6Ki39Izi51yH
44VOXG1llTUPVtFYtwy9w6nROwDlbv6jbWN2BHCGbFlZAXWmyg25HRAa75Q3wSgmsgs2X+JKwqcE
3x+5IwcS/eiue9g/N30XEghKIADQDmW+92PgHA2C+PJ1wpDSAUMkfyad5B0XEAacVCQnwZm2HtGK
MPkNvCSeCTVuzDpRdwDbymdvhE99gNTEh+9Uoi4B5HHwYY3JKcofqTAbz2euR/E9EIDCCzLUm3bb
ss9qAr0qxQhPRXY4z98+82msYYHkxBvLTPhkwA3lc2vV2S1ENDbEbpn21ui0n57kPBmPTXv+fmc5
7txwN40WL1/adnCfLCkSgdcDUHLiNLx3pZbGjKH6YibMZRKqHh9F7s7rxld0RTP9wb8PqvRwh6dA
VvxBhmzsozexiGyw6aqtGQnsgrOb//i+0xjc5qct2N0IRVCcVzIJzS50o+Y8t0T0rijO0DgRWJ4p
1+wXaHRswUPlBve9RzJ6U8TyAisIR0rPqcROxsA9tJPGFI1ufYIVzbdmw/zdlYRcfpD5kt2Su+Kf
QVYqYmMs+xKbeXiZO6PaptyR4EYiL/4R2ehks1elyEux5IWmkJ8YKOIMyyQ1HpoF1+PiU/V2Caex
hrHg7fe3Vc1V85AlisQ5UcT1sLZwYa6bnCunAte7tjoBvAqIdjohrvPy40xjOygldz3jOyt6QG8h
kt/a7qBBiHy5FTUTQ0zXj4ZgEpJaffKaH2T5MMEERy4Kb+xh5Fyf3KWTyRT9kB6qvP/y5ugqcjiR
DFTEtR1cpHA4PaR7sD3PSS+IhDFleO0j8CMee9sCqoXdqgY0Y91cBvaxcWVrX7WVWf6F6udJWLl1
60+s4YUVJhs/aJ21FeB+zCp1m8mIASpYVHFzcupAo+cMebakTWZXk9CtmUM/3ftNwchVNLlbQpwR
VegrH6aJAfEhJBhmY5ChVieMq3X2Z1fDYASQ017lyyi2tV1ZR2y2v3prONShd882CapwGh3q0iR+
Mxj5I8Lllxqxmi81YZUl41O4YWqMwJWjNhycdcx9b0/r1vebh5ER2zXsgeWjmjzKNfpv2newgxH0
UOdjC+6w2OMDS9cec3f7JvOtnezg8OSzKpjpsJ58RdFO0XospKqOBOI5h5lFeGOGI9ysuiBQJxo5
jsLiIIrlrTNHOoZ1Y14T7xycem58uhe+ufGm+M20qm4N8ns1WurLUe2lzcLgM7PRwAi3M38EiHYb
qyge4RLmP5UynC3POrl+TkdI4VjTgEDoPpHLSUzTtCysB85UHpJ8cSheQ9OFpLNh6P2hq8RHqoZ4
a9ahuqWZOjPEQXLSABvGNhUxlP24XSa7vm4sn4iZubjntuq3ph9bd86i3C0JkHVDravJInXRbsgt
IT/JsttP4UH3hrF+VNCuIHy1P0eIEJuOCdNNbk2vZgy+3WzY7SPOEhhBx1+MZrx1qbM3VRc/zUxr
rhynmFYe+ua6ceks9673FON+Xvs8hpys6uSVYE2xroWzGbArXBMhkGwpEsIPxjinS8AZ64lcGF1D
gM6go+ir0zzEM4qkDVAQJ0v+lAcQWVyQr58CqMEnell5ikjt0XkIMe1ZA0nCd+cdLM7TnFREJjJL
eRvEeXMPeAabUdpRWTnaGdL24W07tfOP2lTlj9m2nFt/YFbEo8Ja9WSjbJjtxMBfDRnqcVp73Tqm
3xatfJkn1xOtEusk7NiSK6KeCJ2IunEXJl1l8kgkz4MvjbNv9eG6cBBM+RIbkxHRxGAOMx+v8Vq5
3DE1+Oym81oCuJeZbVCOzW1DXMbJpc+/jYmQJNGhi5+Zchwu6EtZvl1EVwN+jGrjdkhC70ilUOwt
s+m2mSTfFuJCQ4RUL79qkPlnq0qGp7nP5gMZzN2L3w20ZVkLNxwLOdsGM1hyt81IdFyORUUVhops
nMyGBaxl0vPQ4FNbt/2Q0+tRMX0vK+Rtldgg3PI9EGW4En08nwvm+m76mOiz0mn6fWdj7xrnIl5T
M9xIuvIYWPeJnXAODpe3vO+bdpPXEw1s2EJgLgprlaWi3FWuOayZV3f3BJTdyCyFn01La2WPUCi8
Ukx3CwPB8Loawc4FJErNdPu7XMz0KwvjzRmiW4I6xOccZBQgvhp2Uesnu7GM25XhdOQaksO7GXs4
dhiqbd3DuLCDNuc6kLQMolGthDl7z04r95LYmw0z2A/Kd4JbmdnkToRhvschufc5Yq5Lq982U5N8
dlLtnYEtb+qacjtl+biVppSnbLLEmgCh+EhewnWWdBcXoNGGuPj8qBZfXsU57lVaG0ZaWFtk3UtU
sLpaV8EImV/P+aSl1e6Las4T6Kh5B+JiFHNCS292J/IwDCNhS0g6k9NuZCYKoWAulTxK6t/l2qNU
IUQ8qQpvq0ROKFHY2sh8YyHzcsW+PTabys9wP4lk0gzHIqQTsfKduLEP7IYvnKXvdZLarqojLfmM
80NMwvfWUou4TXKvgRHjuTcIC68dVNTt0vqXLIKPli8DJBS6lpsy8vJzF7Teu4Dgts7tenm3hDXc
zFVg7DJr+uwTRTPOs6ebcJqgs4YIda7k9MPRXdwh9NjXCC7dJaFU2dpQCTaQnH8w6gZIEmD+z3mA
R5fRa4OpGMenysj8VZIDIC46wtymiSHqGH2BrbItmedws70ZRo+RMWg+s3u1aD4AssBHYINgcbuq
v/WtYl027q+UdAo0+Sw6qWTx621u6aKf/MrhnUC64SMovPx6npnytUPhHhw/o7mfRw8mQzXmqqOW
AQo8DcVxWWJg7MviqmuX7vs9MZvLS0nm9I1Iq18cQBNilO1uRMQYtEZTxw0QsfRXV1Xs+kZXfQST
r9eseBh2IxPUu94y+zfKF39r03m4DHFEWpljXZws985OviSCQe3SOZlu1G0CtfCkjfX87I/zeMWM
dX29lJAAYeIP5bmou4CU7dBJ3zGEEFgV55ncVVbKVmBGOnGGo2FDHVBG4UeYmCwcU+JZF3oN4cuA
l/ttcar6fUlpwiLPO67Bkk861Xo05/qROWzm33VjP9YtfsHCSMzycsx0+7/VRoBGWwIybQ6wtE3A
/3YMeBopyBz33CBzNtxCCUVJ/u0uqLXRANFOmw4A7Hx7EKietSVB/s2g4GizAirR9JVqA0OgrQy9
NjVI3A2FtjkIbXhAVb8u+pHcxQQzhF+Z012iDRLkO6Jka9PEou0TnjZS9NpSkWtzBW/siYNfvAmi
tNkZORaM8tuN8V/V51u7+Xeqj0Oz569UnwNIruwPc8d/+xt/13wsz/0t1AyWAH0UldfHPPd3zQfq
wG/0BlymDTH+aEzLPzUf2/6NwUfCR/Hq4qXFtvtPDcgKgb5EVFq2g41SG3r/ExHI+6P7mwRTDHUu
ByTbx5HJRO6fNCBGecolh2jwIOglsuUslVArEmQa9sESAbl1sRSQhdX/agNcHmlaGBdqC7WvXYMM
xDILvTX0DjwiZIXPG8O31kNktNQOU/smTJPX4W7EdAceObuDbNAWKwOh/9ik+BtGlxydb4+BbZjy
jiV63ny7FhpoVxfMAsshSkCrpJYxftZgI3ryoGf3bLAXnyUp8iXVzjD/jJJW/QycVGWUVFy2dZqA
nGG6sV92HIC7k6eM9h2WQP6TiX51R3gxEV/Uf2+qX/p11CZFwJl4GT6nPrE4vsDHTRiHvQdkS/PX
AI/R0LN40qJPsfnd7fK/+EcdbZ/8l73y+yvQ9lu+VZPgCktPpv9ehqsW182NGC/O0pMl7UHM2ba2
7DHwNFITrO1uCAhMrqK7Jmjt63q2+WitHzZEpBQmh8c0B+KPYn6MlnECcu2ltzaGwg8rK4yXuvPE
JVXoEl6WQ0n1Bmz8oT7Ic6IO90lKltYonOYchv3TUIJK9tr5Giui/Win9j5Io4+887v3v/7Q0R9d
s3xo1yQTRAudKKTu/7D+t7iDk9hs6we3qeI3S3/7SdNYr5btyjsjgPoy5k5/rMDJbt2U4pFE0mHZ
CTYT0tWg0beFpbUXb5bnBFDVaW4gO8SKX3WM+33abWOBKLbnczr6pDElHbnpYfyMFmMzpY1SUtSk
/vhFaR6yesYHbvTGvqBjvlENpsjFrLinncGcrszF+aj98XrubeswwGQ9KKLLaCIwOUAwZ7GVHvlR
JiIDfZm3knTpk+s2868sBRxUDs78q2W5Pgaq7A/9YE2EuFOPtt98GSISeSiL22AyeJgE42OF82HS
S8CgoFklmwL4y1XIjrzOOHQA8/ym/dNC2ptLj0yRIc4ENS1yWfMtrYY6y2+IXaDtGJb2i8KN/BmW
VBG0EjmqA/yCvkf7ytrVqRAH2mjZVTkM5s13sHxYW9ONR6EycGInE2zbpUt+ULhrNZkosS9GNsiz
GCwuqK01L2Ach9nTz6ZRLPcVtowXNxXde0Rr8Np1+2htIpTd/vW986c1izH7kJBlgAxkBUR8l9+Y
wd/p1jbO+jiZAuOSDuZyjyOj3huWQESTs0YmjdGasRrunb5ZfmGPw7g6iFatmVZKP/K2ATUED+jU
DWb3EnRuuynT0tx3UO4kfs1NN/rVU9XxKsXUezgwJ+BzJd/9dRPTszYH3GPCSyQ5WY19keRWuLBD
+KhAS9QNQxzZmuVK7SZGAvSCClao99rB2nqDYW8zBHVeU07yFlzIcv9927Y5/rMs89VN35FhZbWA
2BrNbAqNCiYLvvmXmiR58tsyAFgVdr50w0Ere6/NYt+RHFCtCUaDfOSMI2ZXtQCwK8KUJGCzQyn7
68v/PZryr/VKX349k89Ikg81kkaEfrR/d/nnDm4phBRsRH0Ld3FgqGCl+s54yBewQb0Fs4mcJWE8
5iqDq+LJNmpviHVI5T4keZaTOc8gmlAJ/ikspvYnvGOMyhEVEZQ5q4/fUK34MFryPcLTMXb/+Qdw
9fZq+Xg+mezUfvfffYB6KQTp1TQZSh9Wi8zJf+jaJNl1fkyXWdSsM3E3s17YPktMnRKUSDpd+9OM
Te/Kmv0YQ1VPKBvJCD8dGVjX/oxxIbUx+Oy6Mowfy6CjdZjWCQfSv37v3/vxny4++eEBXXabFEgA
An987wjIWb+4s3dpSHAgfFGI+Iu7OQ4PPY7IZ2vJlptcCnkug6neD9/0Lbuu/WPYZtPpG1Y2I0ke
S2/GJACR8nHwK0wgswswsIdXfF5CkV1z+pB3cxWVdJPBcX2BSkRSiTL3XcTzeDQJ7cWWrI1pI/bX
mlm4oCccC/eX1HrngHfvxca1ejBCrEOCOa8tgcX+rhROsmuJmn7DVrrs+3mKKb3TfrvUQR3C+LXl
pwVXsQcp7sJBFK1tbRenjXaQqN6xLR1E6tTQN4u2PRJsG7/VAY86NYG8+3704shIPvrYSKetX/Cb
I/LZaZG9feH0hFJe5cTOoRqlH2ZLJHFOwuYbd9706ZaVXkH0pcmD+ARpZblxTd26duHXI6MxU6ns
qng0W3tJOJn52WtQ5b+cBltFl6TyWMw2XCOtCxo4gK7xB4iNhx57C/OUveSvbwSKRL7pP9wJjAZS
MzDP5X2Xg38qG1iryf4rpu7CoXwI1gpDE1GMem0uZ4kiwkzFOkh1gwKPZLKjFGt/+jif6QKxJm2T
ShxTowvgTeYlvioUOmy+ZlasJwwu1SpJagKbEa5o6Afmu5rN8onlf3i3Oet/jlngGhvSG6oAD3CI
vbCmHLsh9tqDxkW8zUq6NVjU0iEIaFdaxD3j9qnGQ8jBaaOWNjjibH1CbrcY7sBETKiEne3xYhr3
CCEKZzEJRx94eVkii5pxkQZvlrQWRnZ5ag8B8HhKTv29YogYXgTmAnip9FSknS3byFEvVtvC1mxC
Z8X7IakHxaHew2LlZs1t4a59iPu/mM2rNv00FaeGbvphiUqSylE+uv2CatSQSBS7+EDGIn1mH8ie
hZEzD7m0swPZM6vyF0GHgSZH0fnJIaVuoXnvsBpgD2nh2hEhcDGmWRc4eINOZgjy1SA5ZtNjXE9W
Tgp5j/YLUX8MmbDkgaviQom559fxMGovQsqAEUQ44bqbknjBxyQZxDHG8+yuFit33lMnZrg6YVS9
uDLA21D+ROoeB1ZjbBekmPeqhHO4HjpwV7rZZa6NGtZr4gEwVNwIqP8zfTDDJe5q7TEx/Wo1C5Pl
yhyXe6YlYtopQS4vPbXlYdAB4ishluXL9ovwiMHS2JZjBa4uRNdNVpiu5i3Rh9E6FH6WMhnEwRZA
KXdh1lFlriTTlAORhJxj29jc4OYqv4JgvnByJmnCo2yNca4FNcphUd0GQZXe2fDV12wGiBgiUsv9
94P0XzvDvznY2hYTir9bc/6HneGGjF39T9v+4Xj797/3D0tD+JsFKtS1oB796XgbWb8BUcEU9Dv4
qMbd/MvLQMwbWAp2MU0dpcr7U1jbX4W3+aGeYP3dcsgZVgO8oKv4pMa45p/HLclCYLHAmcqRAa0W
ZsiyM2yBNWypSKf1htQ8DBRXycq2BmxaFvmLLv503Z9wG/W0xLpz3CSCo2pT+LjaI4uDwLqIbXnX
Z9SFAUfIt6XlSIlAmWfEWsUZzLhtzR61ddCKbiCVmAfeJVZBlQL2vJ3SevoMcj1cgTt42fUMPAjy
nB3/AhYhQFCKqYlmttrvCFaQyYqd1IWH6kmeGJ81lR6Ptm3HM/UHM8vLLjQ1P1DnyClml6zV/2fv
zJYbR7Js+0MXbXDMfh85U6QoUVOE4gWmmDAPjskBfP1dUGR3ZaiqMq3uc1tbd9cQGSQxuB8/Z++1
vdgxyprYQ0TazaMI5964CcaYfuUEuNL/PkR2BDVRYkZ5MYcwSrYFmHjKyCw23NfYlBNDBallF5+q
zs5YLnWhan2vLJ9FyI8CHV1miTB/V3Fojh50ZHo7M4da70DtL8xgZ7X4azdGjB3zKJzlT0Yilv7n
scnqcu8pkwaokSXuCug3UMBQtH60wbs02wEgH08wtl4VHvm7Hk6C6GsxT9Hd4E/VtjLnnN4YoS71
SkQq+IwnooNpKPS4ZUDm73tvpvwkWoKM5eabm6rh4gf4ydeZGdmH3LPFdU5I6dRhOCAnvAIlz/cF
yaq3og0IOiVsuhmCdD0Qe4VNQO+Uo+p7FWcWD0ztm9QxSQX3UIbXAZnYc1a72WdYNRmRqWW8tt2+
WndJ5v5AtZI+BC09XCVHtSmlIXcx9sVjR8jRa+q24FPjmC6q35RHjDMM2ML8YAmRs3un2ZXxDVMU
34j8dakVpxnt3bRVeRzl9OSXzYBFVsr2q1sh+C+y2GcoZyfHLPKKranRx/hm3m4XxsM6npP8uRrY
HBXSuH00VvKbR8RuvoL/nN4jcVBv0SBcgmvqybxIEjEAmqfCoJHo8U9RRiBi57hEzIKaX2wrf0qN
2nplvMsughXvWwLz6cULeKkcTBw78D30SrIly1WNxbGx9Y8wbIO3eWSGIOuKUeAQR91bM7fbdE7A
NsQahGmtTzj8XKwAzFmw3ttQZKOwOjSRkx0rKbxbRNvilYMCWYEwX3FA6+6IjT0/ls5EGqJTtU8t
OKk7W7sVp+bCPmlMd5c8yJdI4tq91nUsLv1Qp58VhpJX7igN97G3T3015wfkgjg3Zif/hlyZSG6G
Yf5N0tjzPXTs4Vx0iGKLpF6O63XgP0xpV0B5N2yWFXtMboOpsa8IUMla07wSh3yk6ER5nCQ3pRfZ
d33Qt+cBNvunsTXHYWVTQBE2PSS3XZypJ3Z7/ciJr75B+0IczJjIVzSo6UszeN2pc8m/3o69n96A
mJqtnShioKemDI/1PGr80ziNTdq/O5BJ7k93aNTe8b3p05haeKGkcWSeWhw7N7zNzarcYN0AHiyR
TIsyOlqyPk2uOS35wCuItv13evFg63GbHZbj+qp0a2bEAnkFohB/Z8UmmJaRHhDj/f5kKp3siCTC
kFo6+ppWrrowqpkOZMza13DS0+eeHvo3NxTDlQsS3o1V3X+a/UmsIYYUG96TblMVY3rQuZPuayel
cVH0VfZMkZ3vue28LYZWGFqy+ruNT26PCW5sQUWZ9nb0RodJS9Pd+2IoLUjpE2Ihi4NmwNj45wwz
0VgxZMYeaGKEkBb2oTEbbuOwuK8HBnJWZUWfSTfP8UpKtRvBpQ4rc0rMW2ZP5q3sMnkxqsK6TuNA
jDxIeHmmM4XSM+dUxVQkXwle1JseXc9mdhZQI5kv4zHJRHSDrp5hZoBbl4tR3vaKEbVvs9SUeXmC
0ZreWMoRgEoK11qbnRGuW8aC3+JUjw0/OmiQcZCqdGgnuiiZ5zO4QzHOXiKZc1bWl7QfkmPeuvhO
YfY+iSZtHyK/I4K0m0gn6NWcr5iyqee27OVldP35FvOW8YZXiQJcCP2QJxVzR94en06inr4DiyVc
MYuUeyhLV98YUTHswd8Ml6Fr7Bsrt8pdkCj1ol23vQc9G5JLP8zw68b4ys5Wv3qyr74GXen/nBIs
4Cuva5kFyui7ZrCHXm6W1LI1XragP01jy8BRMFY1qmUaKI3WOAYC9N7KbPPhrS4CkePp0Tau8tlI
b/LYUS9hXwLaJj37GLhFEq5dAMk/S0eoHQnO6lMQlZ63dUi9/2pHUbAv0XHf9iIMTkNQ4jclNeYY
y+CAOtFCWG+xvyGg7fJL55jyLg2K9jYT0KP7oK0IdzS627BDCpY6GfHrnKPpXZf9J3r4Hp1hmONo
AQzI/q2t+2sdtcF5NuT0w6Rj1q9kn7BdS67xKdedQcPc9V5VUrH0ZPAZVxUniHJZtGuPCVzIyMgM
qruFYX5JTIL2+pIzTBbkEw7q0A32fgf4lGdCA1C3pKFwTVGnj2jp3jKU8zszsd+cvq1ujagExx0t
kzZztM8aKw/L4GTdT2o211FIpCs38EblNt6ZDt/UVCYbmSrrtgfiTbebZmUTl9V9FVn2sx90w3Yk
Vm0HgGpRWKRlvZIe2DCPzTHPEgb1lV0zNjbbq49+6ht4XGQyoqvnTa8H+YgBgMgN1VoEYmJIdCEI
O+vCqJ37LFT00axhlNc8KpFDxmyy2rTPQdhobjtT91tlitvO8cYb2VnBViSG+hH3CcJniBjyAAsQ
KwJmvnWbtxOsxqm9r+e8vs+mWh3S2LIOo+2W6xnD+1prQur3IJ/8T9QCFgkUEj8F7nz/Z1AY/WtR
Be4uzOrPOPX9rZHKq201bcrvM6EaUae0B4sljyl3l8Y3um6Mo4ccHCQ9HMyQTZv426RukNzgAtc3
FgYg0gL1acqCiEfTaVEFZu59SG26EwmbdU9jIt1pvMDpxlYz9cfIInyxo15tWtW8wAwp7gi5dYB4
z6bDpGXCUe30GQFC9BWNRPgHi/bgnS98mlSmn7xSoHnt2khxHqgpPPR1Gq4juPnIigS+jqObR2LN
k53f66oe4nXjjKnLubiifCU3kfz2TD94TROv0MTqo2dO5R0mHM17Ynug6smj/E7hS5iak1l7VEcz
kAOLYnqkUkX+YZn6cTDz6NkkkP4ZbXqwc6J2dtZuqNRdnXXyNGce1UrkhkfTrxlyRmYKVTGr2MFW
wdIF6gcMO2NkpzdpJyVKzUEkPSUmecyFsqL2h12kfgtvIOsmkIsrBEvncMDsO3ZBc4NIVF09o7Vv
aTtPF6kasZFZwsGXzv9NXOp5G1H4f5694JQ63lPkJXrTW2j4ElfwK52bIvPFF9oa1qqZckAWoYdF
yy+8zwIV05EhP4NnTbSAQj63re35jZzJr4lvXIMaDQhUXm85oGMtwaO2Ruuv96ZtQPTDVjByRDgl
uSi2eRo9c1vsXY9xEJOjfBc/hysjT+6gsNu3reu8ikXYN8KUxVGf5Zssg6VTFzkXptASiv5Ur0Dj
QfD0ESYiIbIXFMUujsrpJkiGu3hyrBeCRoikxh9SEJyLEIZhIwEuxjijGkKzMFdTh+kFb3GA3gAh
j/06Gda4TxPcOIUM9jJ0/bvRA0JTe2V2W/L4vRmtv7V8N3wqutY71EY43bhWa97GRZ5sIMOjDQsa
trk2To5J7Qe7qcVOVKPDXk+INTCdddEFhxg7e5ZOd3hf800a5Ntk7grOCeh6fgUp/OnU+i/ma79P
OH8NN10bW7Fj+/R0PmKA49CZcqYkyTEt6JBiRqO718wBqzTKEwzwZqm+1dRSJVs2MT9//eHL+PT3
U6nHZJVMT8asQPzkB+7SnJSNR7crOYqxakhUbMpzneTxXQCS4OGvPwpfwcePsuEc2/gLTLryHxFP
iSL5llYSH1VbCi2vCKYce1ZU/fjrz/kIeVqmxQCVyJnC3YC49SPGJ6uwQDaZHy0gvGkXozE9eovf
Pi+T7l5BlJXnQcZmwk0v3mp/Gf7qOYrvcPwth+sw5tv99Vf651vsMwVySDUhZISBBH2NPzf0e7Nj
oMkp40ik0nxrFg36pxRH58ohVEFsTIac38Z+4D4zXbh5/+z/7R/9Tf8IjpNg+PDv7TDH729x9Zsw
4tc/8d/CCAFbHeQ5t43AMg8ZxD+EEcJH/mAjnWDOx5P8P7IIR4JjX8bklkfXGwYoD8If7SRH/JeU
cJCQRSz9cP8/iyoj6uv3t8lc/gYIL/Dd8asJ+2N2TSZC1bt+6F0wbBlHyqdRnUrMv2AlAmgEPlsf
wwAbFb4pvfxxTmpXfgWf/SMGBvjo+JntrkVlP3meGD+RT5ucKDhGjFtWQHuoLr2goCHeymrDkXLq
HvDNRuRZRVqrZ1YkzpLlkOR2cSL8pt0jbU7Ti8/ZBi05I6Yd3vzyWIQTzfO0pyikM7Mpi9zh2EY1
EyeMj7ap7K8ZMVjNKjV1eM7R0Z7b3ur2kzeoG0s2+jtBCF+cokPyKlvzNdeVvzfrpP7SFJm5RvTp
HT27fbObdNnqMcUR8mU18Wme4vFg1pWz40YZF1JjQvz9/rCLWTCakHAHZrTNmn1eFMPOJeqKcV+i
0zsjjq1PwzQuVPt6A2aXCi6JzYcJpupD16tyQyvpU+4mkpCLcULiQSxYbclP4xgQFrucWe2huKKX
UAenb6wLIScoBXBprM00Sc7FUOmj68XJrTTyN0nDjwksdn639rKTKjISUipjINPTD49T6Nq7rBT5
D7YvBlBk/fxYBp+K1nVTHaSV/Oh7q9li1x0/uyLQJSFcaYSQLojWqsiDL5bVw6QkMJ5rU30iLP2T
MvjoUtWAv2I9gDQ03C2D2moLGNZfu7VfUFJoSi528YG6wyb6+dGfR0iLGJTr4/JEPquh9XYYvbGp
Ys3JDlg8FEMc34dkXw3+pjQQJu5NpArTpsbD3688jp4PTiay+2lq57tQxyaNIEedY9sy0Habo8un
2BXeId/ZO2nOuLUw7ORRe21+dqFMnePJs2+hFQO5jUN9rxvV7Mq2Hb91gZOXnCnI4+0zo/5J0k1K
YaIdsS/8VJ/RriaH0S3bc0e0Gg1+T0ffY7gK67zGcA/DvYxWU1/7J4FCololnW9ecECZK6+RnFab
0jLLtfIGuYqCtn8hooxSAQuqBbolU4joKHA3VhQPuyG23HVmFEa64nwuT0NBE2HV1cS+rpG6NktO
yDlRfClf0Vlp56l9jhAMFqshs+KfFaamLed+efBxWp0b1/juzS6k1DhO05URRrj0G4NOyDgjt7CB
tuz81JSfcOpkq6HxT3WIG6wI8CPn8HW/Dp7Idxamhm+ZCmeGjAWVtTcQfb0ksq3wF+jPsnLseyML
fRCSQbjrO4Ao6zLT06nShtOtAwx4N5ypdE0YrxFvJ/hl977rVFuyYCBseCBdu9EGy4Qv+SGH47AP
ct2/gIGpAE2VgOXSkGGKL6OE8CB4Ai7VW7EOJD/Jq5ClMmeXLShbDa2lGaYt1WyK7jSctgkt2Odh
VCN1rRIkIpnYiCVFA9SS8DYOyube89SGc3TzhJLIe5B2f2hKe77TvYlVZ/RvXCpocmxyi/ZHWKB6
1l51D4fOgE0l2nFFl3B6pMNX3xbtgKDIUukXCA4KnRiuhl43+hhMSRweS1P6hAcqkgDRUttjbd4i
yMVbUOlr5KjmPKU1WV1EBVzantuN/ylel0VisygouYlsbR5nJb5jQvQutaPKI1w861i0vbdKRFus
QRCQYcVN3jcA1DdhUj8Zfj3Rqbfs7hH1+fSjMGviZQx/OkwpSmPazgUSMoG9holkvBaJm+39fqw3
SchCblpzdyK1bHwuc9PZqbqMGCkO3q050nOoKhYiCcJ4E8LyeLUrMz5M4NvWxpjDana6ycBIQmuA
TXA+OFIaP0SqjNXICWM9eU7/Mw2N6uK4SfVAh0hA9ShWzMjMt2guoq0SeU6K4DAA9m8NTgcMe18Z
S3fnpsgfWuxiN7EkVchumvoE3aO7n0vk0XoM5ntTJPKupRO/jOnDeetEXrMvHCT2SHeDTZsFw6b3
Y+dHtFhetD9+65cgzow1M1+Fmeb0CCnhHBsYRKra1Z9qOHFrR9TzA+B/iW+r8l5hi/JukPQDBSyA
T5Nk420Z9wYLVgTcg/ymL1k+wHHwVXIRYVnuZ7MSb7qgp0YO5zO66nBt6ck6uOQVFyvTILgtScS4
qQlKOSJMeJhNcaR6oK3V2MLbZubEDS4tV278ZLjqOos+EcoJYrQv2tXklfF9SrOgXBkq0i9m5Kkb
aSv/JgriOmAFDWkraFxqbWeeW9+wH+a5v++jBGxJDkIL0FG2dnn2ULVYxcLqWvFKMPaWAooO5e2R
xPmHDFsdJoKmCrCfhNEael5wSEav30VBl29bu+c4FoRn/O7ZvgLpwyQ3DfDKQFvRNeQXXqh41xfM
06OO5qM15nDggrBgXtuwfOtQv8WJWe+NwfRO89D634Sf519p2BsXt22urV24j9D+ns3Jgb4vSWnW
2vaPTWfM+6D3+61y/eG5LeL+xvWKt3ROu2OcgkZVGSGYAz25Qz/njGJGI2pvEgTudPAi56GNaA3N
jNg28MjcAbL0FbKM9QoHSJ/hXNB/xfM2fBJJYhzyeXDPRZ3Q7UzcXWWnivktmBTPeSGiz1mZ4PO2
SWnTPSGW70kGUb3vgTbdQe5gMNHWcNRU+IOQa5bAKI73GH8Qo2PJOLTkG5xjx9EnZjHR50G2sAXa
odrQ/1Ebx3Pnn/RxnuKiLNdWlvqPWchX6ESGiRXY1MpL7duBVXXLcOBLSCMPa6QDh6uukE2g36K9
fJ5C4TznihgyBa5qS4LssCdwQe6SMQu/NP007p0xab4g32a0JXuJ7cIajr5O+13utV806YP4NAux
i9DwZ4ucPu/jN6N3sXNOdD0YUs03UgJnzKL8NHYnv4LcT1O2GC5ODgA4DkzwJKafP6ckxT9SVBE+
pgK2elcwUE90FqR3VdWJPTPH+gK+Z1d4dr0PkKPdMpWBRDm6xj5OnYL2mxWdfSb528ZK+0OEnB4L
EwQ5Bh31eIydHD9a0DebKU1dbMn6SytYa4GeufUe38N8V2OPpY/RiJtqbsqdG+jxrQ/CIKfXwfQo
zFrPXWV5pEpGfMqh/TWP38osrr94oMdNyty3IpLhhi/ys+gLtUsxcFTrqTSa49SawZoGmXFAUpZ5
a19lBU13Jytv69HCqJo53lYPBWIWIDzfQRJZoDNmzZbmQU0gwxtfa5beUfcyijPznYY3sTMJNCNQ
MRQ3DGwjDGBUm3EQmIfQNsyfAbTgVTflw6rv8HtWXhfRYkRsQenRbEFvX+mbZ/aqNSc8MWG7eKIt
oA3c6i8guaMDqpBw65d93a7wZ6Lva/uWfpvREqOdY85Tfuh/VrHZyJ3o/QXwaF59RknWCotmehG6
E9/G2s/v4IuyIAxWji02s3ZhOcMgfQzGsE9J6BiCuPpG1PGALbwoCaB/8sc4y5wbGsNJdurGQFZP
ehq4ajBORsNAoVVSKa/SBnShjada+AMDxdTdwArM/M1Ej2hjdGHawV+fxh81DLrvjIbdFTWCS6PL
rr4YIPF2kzXURxxWDCXEAKQfMldy0w+BulU1f7oiE/PV5s2zs6nZ8YmAW2nZbXr6zfuE6JBqFdVj
iQ6LNm6VjMHRA1DEG8xh7uL33tMMrW6lsAN/d3L6QyuGXPWJ8BC9RBM2DzRT7VXqkbxsFHVxNZmd
bsCCTXQPYt0fnLwLltVg2lD1WZvKoYSxdLtolpLswOze2YK4sU5m2QLZMVFSJy6TI5yytGYZvaAI
Mvg8M6srklMG51MLTQXtVFLj3GuFYa0UA+61yZV7QOiDzDrvplfthncRs3xELrkcH3EXR5shjRhH
dP1s3jJ/t9ZpR9xcY+cjzWCiuHuwKjUqTHZh6ACYPuHvIL5atXVZ3IxFmj5FQd69dpSenJna4TKV
c/RYuHO7C5aLTfZzujdkx+nLtQoCSsJBN7BlRsRtfW0ep7RVj2FYmB0plPzRHsfxEXFj+dBFEh6n
Euqlofv+WQA2+1xW0UuIOOvsWGim8LaaxsG2FtV/Sczgqh/Mky+L+hHIX8vMMKxL/xamjXMtY/Xm
zw2uV6aPEYzymIC/APhnsk7myGF0A1rmLsun/FNq4u8NUh3u0fCKCE2ssPYchbpnnC36+wAic10D
e4LqEtUbvlG5SxtcNRv0oTM2x87F7KjApHUKzeCGqBv9dabqo+I3XLJZq3G6V35ACnYp8+ShiSSV
GEHXeFXT3tq2gSFoUUIaBjGQHON5Ts9g1pNjYUv/AvaIAyxNzY1nGl/zoJqfY/KcESYIjx+HW7ba
mm42fcpYKiyefG2u59Sf74ypwn5Ju2vfWUP+UC51kj3zXCHFZOahTBIYrAyPIpUvOl461mUaCihh
4NA5fy6FrHCbs2tTXCelucB/ZkAOk9I+/eIkLdTnqtNBcccgrLVhdHocxpRgF0Chgrxu3ccePsAV
LZH5u4GJVd8LiW3Wi/EoJ+VgTJ+6cqzHp1kbOOJXRseBt7vvzRb567bvfctnemM3oz5xSZoALUek
CJ22W1FhYP0/hTO0sYPP+jJH4z40fPVE9uL48qf2z79oxIoPbTozMBEPu8TRUJXR3fnYoazVqFPG
T2T0GkwBDWmRbG4N3JHiaEB3DqMvVmHvh9RiKO7uDKfZubHYBn54W/dorivyXQdjL+d0kwGS+usv
96FR++u7oQcWZCAQX/MxYqkQgyrN0NKXum4ufk2tGB6S4e+U6x+aSssFALXi+PikQSd8vACEbY8c
egd9SSwCpfhfjwFb6Ve/BM7/25L8m5ak7QZLF/HftyQ/vTF6gK1YlX/uS/7xj/1PX9L7L0mGgUcM
mKSXuHQG/9uwReajj76MqMQ/adrem5IW8VHom34J3v7RlHT/y3XQTBIfSQD2IpP7TzRuvz+iWLNo
hoKCBWkvTPbLj2kZWJCX0VPv4bPAsLkuk7G/NjkORk6Nqv3ypwvzL17W39/V9w9DTid92q0w5v8p
/ShyRwfgVudcY2xer6XD4HQC5/OSJR3rHi9S/RrhXXuTA0ks/x8fTfMVQxrvIhf1925+YmRi7Crh
XN8pb6VsDLkFiOOPW0oH8WQHIwi61mwWohvJzcnfKKuXv/4fI5vll/sWrC1ct4Hkxn38eMtOyBVm
nbrmBaq1dWAMHccX9vj6BlAqHzfSAvqb4IwPoXl/fCiPCjMMgP6EVvz+m8u6DPuoltbVtUrrqbTh
i1qFNwNYJErwpe7cAKvugh/rRQ/CNO767rtXw3/JDY/roDxOjIxaIKrTDsCIOuPuffMCq4US4A6m
OA3MasQmgRVE1V6jJ9qMeWnbv9hg38b/G/1g8r/Aoct/n4Xw62fgPmdpt1xagh/DqgKNIGT0Y+sq
eoNnpcdGN+b4u3dBO4qnd8LhmP1thMXvHKs/PnVp/rOu8sEfh2yY/REoczy5woYQTzhlEqjsZfzT
TEd1ncQ8PrhOLS7EpAEDn9AR/Ed7x/vnM3lbMjGR45uB++HmDVIukY6jYP7sjQ/J8sJMEu5tNCjx
NzvIh1SyPz6LvYPOHR8Iqun3ByWc/K40zV5cHah9D0Ydw5EZErG0Zmy7/Y6SwHmjN7C8nQuor/Y1
L4uRIhRIEXz+ze3+5xWJ5B7kvyh/fcYXH59ayzEqqXDFXPtO8ZI4dIiqs0U8+kBVwhjwr9eFf/WS
+Cx7vJf8j+9+3KM5lQKZtQcLfWIHKHGKAU06KBxPPUqGU9EANbaHFtiLSnjKMbaKSzHIkSoUfaMm
GXVG5+4N4wNip5FwARJczl02yK3oPMyn8QBnq5xS3jI3gHd1wxCzz3/tzf/2DRH/YnnxLe4fhYBL
0flxsJTmUdgHkxRX8FSEacx+0xzen5t37lLTgG/NA82SO3EBCxpq2yhBBgu8EudePRXYBpLMUajX
9AxMUoRQr4OGU/BfX+x/9TUB12DTxKjpULf9/pwZCC8HL3TEFW4lF+T9Mou6qV+FGYonlTd/92Qv
O+hv667HzM0J2HOphRkTffzEoiOl3symltadXZ3crnDfQjku/8dm6tIvUK3G9vAwhkkYwpEZUkg7
Wk/yMekzUJp2OXXf7QpaVmqyApgGL0GCLOBMcVud3i9Ry65BQm5CrHI7+MC/GPwB4k/g0/v8oBnm
z6/A7n97u/kFH38Wv4T7bPPkWmgwP0YizUz66XFO0bViecVpPM3NJkW7dKfsfIJARJK8XmBnabex
XCMHfjUUYbyTMcOmVc7fba4nHHRrC43j1iw6fzfMkdEdOBEQCFSKiIBNmqPhvDHtGXMGgyfjGWJp
RKoU+Q6oCqMpdnFE4rLZ0IXjzQDX0W/ZAgj2yNKcxISgLq9I7OJT0Bbp2SqC6jKkoa82QdWYTNCY
5nwWk5/diWrKv5lZS8QKdQAirmlGL4JQMv4+udXkQQaMyw0m0Q6zi3Q5aSs7RVFtclBZj7Skw0V5
CKnIB/S+GnzfqF/6Mk8JVQ19/5EeAkJVlUb4SfBRoQwq3KhBXOPJCR85UrCvysiB2JRF22UHyJgd
Z/W+d5qjpabEOIZE+55Bd9FdAJR9g7tdPk56IBDOB1DSXA3NtHcFKqx010jTshiCblTX935U5M0a
+2ccbji9ypco7tl2M54RJP68cl41ya0qYh1tKQ3k1kfvz7erXPetxTSarMuA1YYSkIV4qNkFWoi3
zL1g0jBssEuDoWKYg20Sae6fg8zPmNqGIkbItJ7L3vQRAqOImm5pc6izMeIT30VTVQA6rZf+iRMl
8WXIZPctKDOP9gqi3L2JTXgj7SK6NBaHpUbiUldV/apNc/6Mwj25sZbmDVZr6+sE92Lt4sHZYysM
d9bS6imWpk+10IcYl9EIWlpCUb90hzCMlRuz5/as47Ar9yBx3U2xdJN4sAqTHggDcRpN09JzCmg+
Ocr01qObRIxV3ptTA/EjdKrKX22rAf+X5AHIp8rfFP7CWKYBxznJA5/kytDi/wtLW4TOcm5HuA4r
2ACBvwkyIevPuPk8m6+bpSVtSqIggp1hLsXP7I4PVZZxpRmKViczgp3Fam9A1Qu0b9PL09gWiyjM
n0ej5Y5NYcemME04MgafxAGUmqwVycRTSQYA0cwE3ij+Dph+9ask2QeVs1jIb0kKR8Y0m4CgAs3j
BeCJW58N9SvmkOja+8HcrWcmN2+hqzWTYpN6tcthFSPact9GEhpftAUWsZ2BKnq9x8LjsA7hP4P3
1sQKcDRvKL3QwuavhzvFl+PEUZ0o68KXHrrQJsNxfAKVZT0p013+UJXLc9ctpAOWszBE1CoJKBVi
iSqIIPS2oFIofCxzQQBiMQGbGLhcnMZaZjmY/fkTDS7NS8/MWq4R/gTnSEF9kGDPHyCGsqknBivq
+xpJDYfizmUT9VNwa5BD2+9KLpdSNo54atuef/n+bQu00SkCPfyXFWWnhdoyWfo2Sy2S5aRI3ZVF
1hwijAiXfuaODDDrT5OlIRsKqOWWlU4PfcJxw14yT8j1YHvuxlpvpqV6nCyuvSgmfhSvJJ+UxcQu
JEgRH9LlXw3NtHRmU6pPMxvcNyamEksg5VGds9sqGanXFDS4DaClnR7eC4U5U8jnABF5b9ZIfZ8y
tHxtFF9mhBNBshCe3nVCOXSslGFeyE4AK1OFjCPpi1VnHiPu3XtCS1kpNp62wqoa8o1M/ChqXVVE
qrkiq18Z6bObT5llNNuQTMY3r50XznDlTfhI24ZvPvDPECFQaYQSymiAAL8XOMRQSRKRUnDW74cf
eyl9plSmxSZ3AWCtHYMcj5Vfe72D2HeCtlm4zlvs26jq2Xb4grU1pvMqMOhsbutChF9zI+bDy/dX
SIRuOu6GsVnKIHaebtPoa+Do9jvdYe5RTeSE1fFvZSTYgEsHzeWmWo4qWUwMgJgEhYEJh9vjTl/g
qvlHfk51sjGdPCS4lSY6hznfduixgWjNjtstj6dbgvY0o5SdCR0sf3M6UK460Dn621pHBhhCbKxU
aZDbULfHoIEY43OPrNDlAe4cbF+rTgTyZRzIaE2zgHTBTpnJ3kYxnayw97tvcaG5pmNd8PvfF4Es
B1QEGZ6rgpxZnr3JtY9K8obV3vLxhe6Cdbq89Xkn6tdUYJIE5Q1mkF3qQHQDdzWxWsjpbORcB00J
KklIejFwodyPU+S9NUHH+2rmRbHFlIqiPHJ545um5Zu8P4mocEV70glLgCuo0beiAfJGTUum970c
aUcdg2q5QalyWJqsKlSHohHyBbrQKJkHz0hRZ/T2CNODnhrIAjL3OJmpS55IKp4sI+AMgMibrWkM
xJNG3wBC15oEow+iTBHDJxIBf1TzoiuhIdYvv5CdiBq59ViBGtTn+/cDL61F7G/C5hWNOKImLN14
SjjSkm/Af1j5KKl+oU/nQHOf3ivG921zmrGMMPjFskawGL99dmt5Lq2ALKDewn5LRsjD+1VrakTh
m1SLfN40y9eJPX5FlpCQUPcd72sZR/KcZ+AuzHkivc23Z6S0bU6Uj9tGLEdJxstlOcx0AcM0rr2K
eeRpcC9wzzgJEbDrwVeHKXGhW7iyz92HsdFLDo52snltNKb75ozLysKfli/lCGw1Z6RzzFBPM4CV
gc5vGMjwTzPSs9SjMC3NIwKKr1jPy+YCbW1Z++BVGvsqEizylCLRciTHcQAVq+CZeL8Av9ai5eBO
x5N1YVlY8SCx47w/u2E0sq2NXd0cRj+ZvjZsQ9f359MBP7dPaQTsh1I52a3fBzwigdk3B8fNhpsY
JFjwxwMBNi34WfsQ1NcFNrID5gNJf7l23yKUaU/vT4U3AhlZZbADLx5w/L1Qpbik7tJtyFogqfh8
SoHI2y1ZiWBLGAzpLJoQjYtaeJUsP8jQWKVWCbgMpOWa/26iECI7RFjiIhx+Ao8cHoDYq/RGIEcI
1n6o2GEIR7V3VU1p36cVq72diDsSv+crJ3UeatNY2P6dZtF+XwGdrMuKTfX/2DuPJrmNNNr+lYm3
ByOBhF28TRVQvl012YYbRKubhLcJ/+vfAYcamYgZPe21kRZSO1RV5mfuPTd0eNhA7tfruyPYdCOd
kY/NegFhYIuwWkFX6TgUqqgdQDJoLkEtZb/+tmnf8TGTzczPjep5upJy29qbmlbtyZtmCj8r4u8m
Bo/Z+2gwE8cG0k76pqUWWh4H3U0mGDBDGd/BzxTVseQYvW3F6ua2iJ0gUwN/zegLjJjt587qKUIw
P3pPYiQCqqzx7e34qIz3Zm84j707FXcIGt9jLdS2mZeqg5U37Icxi5/HLEq/R1JVaO4a4n9tWurt
UGGqlxPXIyEU3EhrBNoWhVXnUaHM9hO6ap5zUvOCVta4THsNjM5uRXQOrIOqbhMPTNvx/KY30lS6
vuXWLI509tOh1OtyXkVbJdY7WX33phWzbBsThyFFJvEXyujcYJpQSJya9fA/pUS4LlvgutRUPbFG
vpGX+VGr8FyVTNlwvebhqD1GqcHL05JPyKTKW6HA0oIcwQRwRMg+cuC06+HfDNQ4xVrSNbHLVhcP
+55Nmrbtm5HPzNooQ+vhwUiPj6qHjBhqYsuvFy4OwyYD04VvhiO/6fTjMgljzm0sIFX2raLG5Hbx
ai9I1ztc10i9Cd2Qd9CPxjASUVmfwO7VHHkdZ1plIxM/M09rD05ceZcEcMARjrB+G02W96STCvBh
LLPLWhKWNT0Yr2tpG9yfbcrl1hcRp9ViJ8bngZ8MUpIjEvMiRl+PCzOYG3j94E041OuQrJ+idZPC
D2vGV+Nk1q8/onmqjnOvbfgIdTlvniTUspNWWTuSr/i9l6XiBqK3iw+GFSffzMEW6mwhubyl/mN9
BcfHuxDQuFYYDTOSNTyjyErXPDoOGO0jDdvUHXDX9hu379t91SnkC6ZhuPQqnfUmAFp/dl29OvMX
cyox5+GROKnGtRGGBp1EYXOx2MNsk08nbH9pwFfXRDvctku0Hgc/SmZLFN/tyJhwhJWF2OEUhR0P
CdPY8ZPjz3GLgmqKwUPGWAq/1H2U+YpPCKcz3Q6WaXLzSOGBhmegJ6+1+1azKxCKBJ67gWzldDAi
S3vva2l9IHhdvuVUlcBzJkW5PeZsjO3ZQHoIeV6nKNvnDFdeTH7d1u/DMI83TVOmTUB0HpAwjJ23
iYOzNUrt5Lmou+iRXIth2vZFjitLWWI/uxbuElmHX6A9ZO/k0vGdLHIjFJUycASEVhoda06wkb51
OoHRmo2P/fpjOvPPhucvNjxM/wg9+B8bnmP5kbyVb79f7/z8mp/rHZcVDrgUuB4oxU1G1f/Z7rju
J2b+HiY26bjeOkj+TXeuf3JYCwgBRY0FIVOx/6x4pPOJTCGycW3JVNJgt/l3VjysAv8wLoKDxknA
b0Eqg0Q7zYftj3O33mCDtcQTowy5TD5RdPmblYK7IlBIGBQ1eJHoYtUM1KqHLIJxEzCVHbfFzcK4
btrqnCkBoTnDh9Prxd0Ccvyrx2CBkYGXkcXEVxX+VIUdENWl/FpYkMlYOBl3bTLapCdgWb5BFQ40
K0tp9QPl5TYgePfRIa3k2uKiuBPDW1G1kPhUnD11MJ1fqywZtO0y5CB9MlFPbyi+i2lD7Mm8wLmN
yDaYPLbmG9kBZghqu8l+ibWMMYJsC6qlmTg7iKMzlnbkqCCoc6+/WbMaKO5gPaMoag3XDPLKdbhH
8O9hjnRTuW8oExBfk5t+kYzQOBBmJyGSoMT6j1A4q95rqIavFZiw217NYtvLXJ0jT43vqNjKV5hH
VCyDG81nJFXsCuo0eoN6Z3B2GdUGCBgQ+6Lekios6BXd8Zbbqbpnj1+RweBODXyWYnS4pZLs1pXF
9GDmGMTrufNnVXHOjuSfNRmzhrIH6GZiqjcS5x5yO868VBbvE6Ur13nh3tuWjuKmS7tHyhdFwpxS
gTnO8hAutY6PR0ONZnWR46fz0p8xbSXhcVF6cxqWnCGRiCxmf4nVMFwShYGXSZvzJ1nU/WNvZjgA
ep2EUDpI/SVxsvCl05B+1aNFhBqwgsu4AOKFHWdvKsjc25FxxWWJ9P45Xx2V2zUB9zKGbXNGRDV8
9xBuk7c8dxpndY56bjDLPKgRLKd+OXrIwHRGRTe5NrU6szucY80PUi2BYdY+SgpECwbBl19TWDr5
mviDHzdrZHRful6pH5iTJte4zuSzERUJJnuLnyaF0z7ibCJRuYnNs26kgyDtoYoPmuwwvc4gnI1u
aA4jzc01wpK2tYt0etXKqD1JUXjfEBs77c4WSEw3uhzdJIBw4F291F5GVJ9Rpb2kkbTvY5NCCxIz
USQbTy3Zu1lX0qPvhEkeiaXwPQuRYlPA4uF1zICNq/jemVJ1o/Q5PjkMLulVqxH1fViaKJ3nqMDm
llafXdmINeKzwjzb8N/1KjJvGpydVcB8tL5NkQIkCv4Gn/KXqdRTkwlw5Hkmj4cphAAlPySCf1WM
fbtuM3nDnNrIfb1J5BfWQlMJuI+8DgAIIyL6cCA/7sr8U86n2IrTQzPa97qbZn5tOsuWapsJJZC+
xwnk1RCoqc9fwxBZop6HQ06IKq6QbVYb1TpvtR773gIJPCd6t+3MuYFBnohbsy6mS4flYm+S+LZR
lQKmnxFd7YVDFrAO5K3I5+UaKnT8eDoHJnHhKIuL3XcivXcSaPqeb9ZLLx7NRcE3y7ntS+vW0Bvt
MPbtk5nH44OWuWvqNXSJo2yHEy2ofVMh1dgX3epHnvJlj6l0fmgq14AcmTcbXL0R4nKVP4ytRDo/
ptPWzFIiZqSXBw6gU1/a3oZUuwQFT3y7Dgb6olsBf8llSE9IpPhOUmv2Pb1K4CUwMJAjbaxUO6Up
Iy2SSTfAPBXfRhu3U6PMpxi3ExnnbbXVeSw7WmJ1lwjz1evryMdZi1B0HLSbdNFDdJic1nMvnks8
0+jEIIJn80erhnO38AzDTpxTDM/zVvcysRMq/jJJFh4ERj25zuwcC7d+B9CeB5DArwL+IGjo/CmS
7Z09pul915QvSJsQxs1n2kexK0T1OCRgNorJ6bBbz4iqx2zwjTIfSNOaapdKF9I0SmmGLINqiFaL
7ZsG9fyplercUezvZs8d9oYc8BkpKAMb03CE73hZfKJzNRP+vHp5RT6mbrxpNHc2FBowMubZ5tW+
iKg1aOn68iqIKt5rVqmtrELeTcirbuc2TEPeP4wmXGKnH5p59q6IrJB6IcLOHzJtGu9sr/1wqlic
cPbq56XwmkBTCKe2a9m5HrOEbxDiPEefHXjMvqVbld9MFpm1REcTEhzNt9AAEP0PevtlyaJ+q1no
pA0vebBazPVkBiBvH4h7L9qsoGXJi8chD0PW8qG5wXEErhyiiS95mbxQEEtuyPgtn8K3WInmwWDd
em9M3nROWiWvNqSXR4LFaFYlPBfMP2Cveeukmni2VNxsLI1/xOkUbiGpEauQOe/jNKirCzhsC+xm
3sl58cgmc/LvtgrLW+Baql9AkXYMJEneVuYtZ4x2SbvEYRMSF82Vviz3WX9nZ+kQxm6FRr33JhW/
m3nOZwt7hdqyfbjyJsxvvUrk9wQ1IoErgU0k9qJ8XRf3DpkGfmekQDQXKe9zV3q+1s/1nTXqX8GN
2DgQtOyRiTx9RucYzx0izJ0ajUznnRGT9UddYG/xEJa7OTFaaF9rFGndYlIZbO9kqXEmfCOZjnbH
FTlli33UcpQR/7bf/lMn/0WdLBHgUDn+dyXUU9JGSZm8/evu/T35IMXsLf99zfzz63/WzA41rmHb
NmoY3VqrZr71r7llxifbMqD54m1elUm/L5rFJ5tdrkDtR3GMlIfC/adZk6JZ91ybepoEIROTp/d3
ima8n38umn9EpsHQhovJLOLHzv13QM+IrMy8TPFgqMLpz8QHM/gjolyd5VyAzTO5cTe43vUr4l4q
NiJVRTIlfi708UD+o5YGYdg7u5a88Ec2bxpayZwhK5aNPTQZqtSk96pzNVnNrre5cQA2xNYR8REF
RZ9iotmyVRkBNrtWbm3Ahtj+4M2Zb3ELMCpmDeZm/bBp5whRbuFGX/RSecz8LbySnp2+eOP4BMA2
tGEKK1hk3YCwgeSEHWW18Dsz7R+A9OknhG2YAqdSjQHjr3zArRTyiZ+b5MKX6LXfCmfY15X2kIR1
qvx4SsdDK5vqZhlxvkxKiuelbQfCzcT8OaxnuZtbqhfDUyB4vGX9y3PyMwO0R4mfsKvcAW7DphOP
c/EYxZa1M/BmbVPYfr4jGv3MNOdLlVUW3r1uuHHNGeFyDtylEZUfDRWhECoxu8esTp37ENbjQ2hK
Aa/LZmO0q2bcWWbuaovv9aGHGYg8H4MhyGojIPmefBxO2s7cmpVHyag5ziac5HOfZfWBJT67M+Tm
eh/fRe4yMHyahUnVgksQ6yoqWLJnF/PS4d7gXilpblx76TZh0R28sey+mArDA9vVRQ+0wWi3Zjpz
O7aqtHg9rP6yuMahS8UrrYDl9/wtQRZ2TyHORRJc2y9zRqHsgcv62o7pfNLj2iEkyI19BMQrasLy
YT1EVxK8Ja5Wp8pvXHS+t3DDIIV4xF45m7ogPirqlX2fEaoGQc3BMtqGkIeaKg2saLWiLPW3zpAR
eTrzYsMASpgwjKk6TUxh2pQ2R7r6dMlXOx3nZ+j3pRY+6LJ7ieCHbTmbs2MMpiQ6j53Ih4eJAX/z
1oKJ+SrGpv+epAOyJeJwz2nUyEccOoBPSOO6WArbGZF7BY8MZ1J7Qwv0ldlUfwsNTAuMUXwzy+Kr
M4749QqrbI5DavabPJHijqhOyiJc+ARQsUj/vGhw0tIhzAO7CfOVyNf3xUGYvZXuyCQt820Oiuhr
HJHW5usziwwS/hrsg1lKA0FMhYHLtitwDKlBPAzQu7aZiMWFjoN+cMJt8zDUxv1o6a84ql8FyXYt
moygdURRHzw7YbdpOnHT7mGdGHsRGfazFbqfqbm+CYbpeCidvMaVh0HEyplC3sU5NXfpucmWWHbj
EHHmXPkO0caRKr6F8HF2bW88TjqFMW9mM2ZEFHH93Sg6hmjvYpyItn1bvxaJVvfXlsBEfiW1S7U+
vB+IPULkntU3BCkPvsKORJvrkWEj42OWLQOFBJr34tCHegFIE8zfOZNwoIIE40C+mURlwQmRWFBk
FR/ZD+lBU3fjxnY0zdchwz+bbTFjcVnOpXBw1nQq3mcuw7DQNrSdFTIM9sQ87gj/ZlE85dnLRI0O
G7cZz27isAPvSKFgc8toUJkQV9rUeqBFWVt3QpXsMcZhOmTmNm2K5pRmcvGrvq/3gwkWZ9CL6GYc
rJEnkC4LWiFhHS0YLTcTwKunMfLjHj+dyCK/yBU0rWQNtJg0Sb5zfQaz92KEE4mRjJuP1GpLQNBO
fc4tUd3oucQJbUFfajdN1RgISVaOzzFjO85J1TYPEjPgZ9dyMeLazPFiC9rcdq6XGVU7QLmtl2fZ
68KgcGNOzni2TGIbOSC+5hiqmI33MSksjtfu2H3r+ICH23yJ5u/sHAf+q+Ngko1MGpSk7vdTqN5N
MuHJL4uh0sR2qfuVIbD0kVXLwjdsSVnsv3KxgF/siHYvlwaMXR5W2oJpeRxtdv1J926U3DaBYzrq
QuCstxsi/TFCSHSQWiHO6AjqbVu66T53qG3jhbVyzW5C54IN6BfpD5A+HIy2FEcxOzpQtyw+2iOR
g6tc8mx3o9iQ5uDuVC2MSw+Q8zyVTsJaO7+GNiEljopgMNWecjdhm3zv2dRWCFdcPEc1Z++o0wqC
YW9YjuokuSPOaXwIU/etDhqxmoyZUD1zvonriOGpmEiYymtt3RN5vmUk+mnumnA39s2ZFL8mEAuZ
zFbVkp9V1CNimry+sNljnt2b8bFdvF9cryuO2B0/2NP3QZ+NvxSF2eOgmHWsDFw3ehsfAfBHh37M
JbZp93YAi9gpEFqS0QfT7MF6GM2k2LUauUBzesUIoT2McXo/8VxPIQ0Bn8b8NnKKZTfZGZyfKcHR
vbEHnPe4b1rfzDySG62h71ZW0vzFzNhejz3P9dr0SWSfWMPP/Q3utagKDG5OgNXJBJOH8McZi4w5
VrMIbFRBIohDj9VRkQhPexmVMc1gIJGL+ImlYMANWelAS85w9GJb6nR9PjR69JhlFXioZVgoZVSW
m4h/WA7je9YlwxP20huht8W3udInawOqt7mDbaXFPtHqy7Os++l5DRE8OaAdz3AV1L6ZtZGk8QL/
y1afWRMKXOcc/czsdui3ugPwZ6KUCk5MF2fr28zIgkl8n54G0uckBiSnuLpLn5wKUdD0SovMCW/E
KuZGH43Ra3vVjda9mt0GthV+cklMV4lvjeOV4Q4PKJsRAsciip7MOSQhNi26TVuzYtx4hTQPK9d8
8MUCsmEkThVbORzmEUhRLc8tzX0cdEZb64qOtvdcJnSDAC2xIrjcOQaipZwekUvGWmpWYA79xVUD
pPJ47s9MyLSj1jQ2hV8ocLwgXfbudAu0IKSmpUl2mYU+o3I9xHmx7G0fHp54VVYa6/6UivTBjdvm
itRiVAy0QB9Wukd0LEbwXYsm+QD3CcYjGmCGUvTijmKFN3fPOeNmnzw9/VJAmcNlx4v/QjIVnbGy
9rKDOYs3sCPlyy1HtHJsureqksMhSjSco1qiokBOWnFrzuvKhwqoyfE9GujBElM8E0dAUmhN3PQ2
6qXLLmk2SyL0sk4Qodl1LxzeSyB5SGeImr8AJcn4YLOQ2fCKhg3UagyOG48WOxhxG+O86qESduQ6
EoBux8Ud+DZXJyMj7oPOim8we9cwForuMuJqPNqxS6oCWnXrQeUtKAyFkmNvljbMDF60EwTMZvBz
8GUfU+jGXz1q7i/GbDvnkEQPhI7z4FyUoDTD+qNH3k0hLCB3s/PSFVI9zyE7VTuyzF2uLaBHJ0sc
WwSHLVmWqf0qa5Pxt3JZLidIk7lLDO8mT+f5m4HLnx16or9xnianZMQThi3VfgHzDS0uI58v3GlN
Ers+g2FjE3VFu5vLTl57iC2BZUP6qFA7BkjRIONPRR9Y0zCwgcS5M6tovCpnHamW47RNLTrgKqvj
N8xcU7MxKqAoelJhyqhpd4PGGLptUU1YJYHWBZod2zsiyJ0PZP7TBQH/cus2S/1Yjyist5zn6Xdc
veqzV4r8JdJBqvkWEp8T3sfwlDi5OAm8/juivhpAnJH9IJduZJoDGtFAZhFoi0W6rWPWwVw6OrW/
sAPLCnvsvHBHOZqLcjfatbVPcw28LCPDTe3l4+eqzSWaujbo6ia9SyK0nWmKGzl1HOPMIQESoIj5
sDiDQcHCySezlpwLrakD/Lp2MJt6URGYMTN4A7NFxWCm5zqhRskL0VBAdTl5brizIbfHY5A0vf19
6Krxwy4m/G01jsqbwTBIQh5b8x8/1M/c8b+YAtALu+yX/vsU4FiNf1qV/fiCn22/Jz7pa0vNuuv3
ezLPhuttYIk0qBWYC6wGGQqILv6//8eUnyyWRUTiSddb12S/7clM8YkmfQ0qsMmZctav+hu4b1P+
0fNhCeR6lsmYgoNaGA7r9T/uyeYC3SNljHsSTTGdtVTV/pgZ2RXuY/ZRlMNyJJ3OdMjDtaKIqyfM
bqUs2leODsW41VHavR45pMvF9Tzcm5zFT9nCkO/cJNP0HneQflD6yQYwcMkUeNsAhdnBFIXDOuXO
02x14wMFvkRAORd5eIoB2X0Mw2xdhqZ3n2JSJtsNAn0wTx12shmvK1bvjvl17OFMHawhD9JYNsB7
Ss8iZaSQ9ge0tfwbJfsxyvPlNvWm4blLGvOahVoPVhMF3vdOLsVdpA03Gfoj1C7k/bwuoWzeTCJx
nqeoKThBVfydGGm0DF5kQTVvJ+e+BrDD4m+WinlfNN0wuuCKRbg5f3cKTXuoypQbxxkQEw+aER5t
s3aAG3D+J1zHElV1nGbpVjA29PCbgTNY6qiEsR2qgNzZ+FWf0SPSjRbuXq1mES51uFizHsd37A2O
VgWr+ZCwkd+T9emeLMMc9qKaaliERWE/ouNEiLuUce5s5jlGL1Ch/Vk2MYQm0FZMAD5mwKaIzeFm
QjfKh/7MNLjbGmHWnPowSwO81faynsDEejaTd14zFhjXM9DmvqtdLtHKY/w/OP11cAoOJRIPDhlC
YnaRodttvYSohK252PVjk4/dSXdcbVsZEw/Hy2GbajRfdzrWfrFxo4VTEsUmMZSWM7zkPZhrZJed
ewbPiqk3XuZpYqrveCyf7LDzI0Izg1yVSF/jvt1yFTYka9g1zIpxAouEgKA7dSniX4juU3TvdvV3
xXfpD2ItUHyNzOvvY0QluCGYPh83ibl07yWOCO1A+ksOI3dKj0QVNQEpPClCjNIGp0uXcG+P7eBX
dWntPE22DotHiJF65VF0T4k+3i3wetOnRqCRGx4WzQVWCyWILIm9ow/JdZyd+B7c0qznH7y6BpjH
mBQani0RHzAPLoThwJC/FbZThLeRAsdT6BX2abMbMM2PRM8gAf4SufwM0mP9NF8eTYX/Zixx322p
eIfyEKI+Itw4LDYln9Dt4BkOjYOZ7VSRFXy8ZbtdafzktI0bp6SYBE9YBUrUxbbp9HCXxhnqUqcj
YGmiuWsjiSg2089G50EgELoDqdS8CtM75KOwLktthiRctCKYRDkf7KnhufcT8tDNQHHql27LOxAp
uLjVVl+Dv2rLoOnQniWEiZ4MIPIBgivnKCdvvPRygd8CX2zfWH0PWLNYmrOtmv5kQJ+5znpplpuk
sq09HN3uqnnqYYn5YGZc96hZv+gax0DuZhh5KtNPbTsmXCRVn7XeyG9Jc3G2qmzQxE+W/tiawO03
LjwItpOmt4FAjhwGvhV50pELOhlH+tBn90BAnjyTliFa1lKykoe0i64g3mPixfV0G5Lbu00TMVjM
BXP30C42Fo3MXp92NX4WUsa+GGbv6FQUkUZuwxrCg3K16175HE8Zd35rHR3LLAIbIt+0AXXb3yAV
EkEzpYyu4Bg8y9w0X5zCSv04Y/sw1TEbUjR4n1Fa9Od6tHMK0EhxprCs4KxMrFB7p0eskDpk0XIn
Mj69WHrT+wXR5bcMnMKhWkzzgL8wvYy65k1BpKJpFxoLSsFSFNuRcK4tIIgGTdqQ7J22cM9Za7wJ
TCQbgD7DbgrpY2F/dwFUKpLOJQ/lYaRJCMJFMo2yo5ynbciUDyqrGO89wb/DM5dDQr0+dROmCK28
JATC3qXKBWsgiIgaymxhHWmIQOCnQTbo9Ds018ULO0kX+XpEsRzx8r+kEPoMqwfYk03lnY4a2p/z
SHyGvpZ/V7PZvTp6ZD46wCwfmiaOQHk2YpfXZn8zLJ17TIVJnkCOviGwXCPn0I2T/jExJSSxWMk3
qXhLS9mMlwkQ6I2L+ImkUUu/U8pidN2halDFOD9GemG7m0LTk9tu8NjPsbK9gBYPDyK2CEVIVQZb
w+XIzKM73VPpAQlaAs0MswOZx66D+kxGPtHmCCbCLl5OIq/jXYFwBIN7jkIKTkvMFMFSX1kCJdlm
0YbkYlCFH5QR4nhY9OmXouuzLQlPy2c5SAOSVeq0BOAmHcO2Rn0B1mRcFpB0l2Vcx8m5LVLeb018
texef4QzaOyWKq19opdZliIsi5/rplZEjK+ePlUhneFgag7c6NNbTBDCZxkza9lgJSZFYpRwPgxz
wYHVdyer7R7oxlTKll7qNFCisdcV18wiMxMvsxbl5QHuWZs8m2wES1aXld1zE2UCHs9SxRBeShhP
Qa8zF5olWsugFtPywXCc4W02swwnv8vZxNJkz9m2zIMiGtT9KAqEf6Q2JRkOI96k4ZGXMmeaW+YP
ctWTWCXE+Uir/cam8P5R9P2zJfuL+ngle/7PLZn/llXd278+vuX/euzbPyzI/v2lv1bK9ieskrr9
kxhAhfufBZkuzE+CUlhiYzL/VC1bnzwTC4IrkY79u8T+uR8zjU84fQ0b97un2/gh/1axbMjVrPmb
pZ1imW+ByUdngeoZArPuH4tljx67C8NGO2NQGx4IhC1Qo3N4F+sxDqUTYyC6sqv8ccivx72+HvxE
lbJ7z7gM5vVakMootnrTuYfsx60Rpmm5LderBL1GHGTcLlEtD2i0icxYLx6TG2jkJlpl1Bve1+5W
W68p/ceFtV5d3nqJMV/mPmtITHvs1kuurg123zJi6DEOCiu8ByLF6UwfNlP+gXxgQ4rVl5SbU9Zd
s3HC/mH2AKim6/XajBY3LQd3ceWe7k8V3Jsz9cuAWGa9nof1ok7zkttptNFQRHxA0/VCN9erHQGs
BNpSLTg1eJy3rQ0SG48DBcHwozZwftQJ7Hzmw7IWD2ItI2qrsS6idQ95blzrtdSQa9FRUH2U4YT0
Zy1IWI8ZQbYWKU0DB7JbCxfeMPAo12KmWcuaZETOm1Ho8GIV52UtfhxLc05gguxtuJZGvenUu8mI
pvIw/aidrLWMyqinGhYwPvGWT1RpxpexsGzi1dgmlWshRiCn54tZVuFt3c7cT3kVJ623bTRku+eh
RGn4SCGZZT1IyMrV3lEf68wkq7zXFhaeik6GlYVatsKqTGoJE7c3dgBE6I0s3Vsv8oQWMPND4NfO
QzPuC0Mhb3asaY/mgWCbBCHA3VSspQ+S2A4NkcY0YeMuSg6bLkqsCwMVsU11dHQBSaKrO5B2Bacq
4rVbbU5krflaMU3Rsq/qlhXmTZXmCW4iSihi3NAdyUE5BLUNAKDLk8PRbCNLxCBEbhlKnoxaqUq0
NEPdXcEbeggxEpATgaAwupPOMgzjzguxey97c4FDfvVYFM32l1H0SjxqSJzdKKDiIBF5iyitn0g1
wJs/JfwCdmWJ6WZMSpRyuwaVRr/V2Sw/V249PTATWorNnGIqXFGhKTMSLZpYrSJI32q9Ul7AGEx7
ijMryXxjcYp5QyDjRCCFEIABvebDIsWN/UpjhNcyj3Fk0qwjmAMhGD+FVklKmgaSUN9CcRV3yzDa
AwMzZwyRzccVUjyShU5zqscHFm0arHVHRtuRpdJjG8ZgjKXWTs9ZkrPCsBpclqjrEFRFRXTXxHNz
ZzeJG3QDZEw71mHa8wuIm0UoYv4YkQaE/i2HZC7rexvsFBaKBreN0+gQ8UmzUUSleDrm3DQNjzEJ
caRQOjjxLcVekrnbZPm6hpOWWXbp8JIvWYE5V3Yo0NjiBrFQ3bUfnPK+ceto75A4FeuDdeelQ/Q5
zOvpXOe1gXuVONJ/BNaIPJJu/osrkRvC+J8InfNbqd7U76/Cn1/y61VofuIWpHqHgwETx9AZ3PyK
zxHGJ2GZBhMgLss1Gu63wRE31q/aEPA7Hv5/CFsS3o3995g5qLP/fPdB30GDIrmdpYuK5U8ggybs
XBbxk30ujJphNpeuPvq2PlIvbnul/bhDiFhELokjlCOyKme60tYSGpK6paNQe8zhrmrFSSlbthMj
1qk1w4MbUuQhKB7AkjGWX+rbLDZt19nhsyrM8bYTWcI2cTYcGmZTsWqIuGDywr4MZqPes2h86MzE
Cbc6Y/2tGdsO5guYkDvVRH5tLPOj5i4ENS5dnNSrbaYUjJcBNC97Q8dCeCknPbeQYgjUVU5LlN8h
b9y+uU+1MHtsm9B7VfkikbPRh+rUncO6XS3bGKX17L1o0jYrfsRsLwFaArI3a8cR3J1zWQSyStw7
DLEk16Bh9jWvGr/CyaMJQ1CwI7gHJB5cuVUuboDCrWSsubgRtXqfLUV+TPs8/sqGo3kxlERHrVeJ
91557ns+zbculogEIHMxH/lHeDP0trxLrEQcPM/Rgy6VGMUR7PL/SK956NOSDa6YZ3QwYzRAoqgx
h2yYJtElsH5lK6db7Fa1pbjHEqeeiEAIj0Y7j/tlceYHTxnziZO7QaqdMMvBuqIlB2yoyQfvB+sh
zYYBiDC7szuYoe5+smw2rNWko3fuys/x4jCVcnvgOAvTxAH8HSMiLvMb0xqMZ41UeJPgM0PeVWbU
+17NBKlwHOcIk2UhWduaBz/pWV/qRtkH+NhBQAJL38mRaHvSryYwmGGzfNXmoiZmKdf2cO+Wo0nq
5zs6bucYK71+XMQc3vZaU10qLeoL7ihtvpv6xR502J2D2a3++V//jSDWHOIbzTLqut8moiAZEW+V
Z5btKa1ZX5QnRK9jXvlOFzapt0Oeh+JQB+gHFpQY2CUgFFcX7/80Gf8/Jyqn2Aqq+e9D+N81GbeM
0b/9/mz9+cW/nq32J4vBOQU8VCwHRtXvz1baDI4XhuEW+FLsK7+drT9CE1ahnS0o/jkL/3PWmnQg
Ek6Tw5e50hDyb/HJTOePQ3nIPAz+6Vmwbeoriu3PPCDWEbXCOEfDzj1Arcb+cu7CVRWBNErdaJ3p
BXXhMEsdXNIaN3RFy6vGbIlzOdEPaqi1S8g9wbpOK+BfNBVk00XdgIk8xK3sTy7ERJ9QDxaaCJ0e
2WvX26qMtHOXuPoGRrb9OFB2fUkREZSbvsKDq9cNTg4FgthWhBnz/fSdASEIcf8Qyj3J62jw+JoN
0g46mxgCB9xRbHNMoJrwYWSzPik+KzxHkqBr/fD/2DuP5sitNIv+otcB9wC8bQLpmfSmWBsESVXB
e49fPweUNC2VpkujfW8UCpWKyARhPnPvuXVbmUjJ3JTdgn3SLUCtPVqHKKx/6SXvlp6bzMuHJsGp
UswXcgUZdRKQyW4Yn6cNsyBrxZbuSd/N5Gjv5ZrHVoTGXhSyeFHzkJDkmMb+gh6AVMGbBqHZVoQp
EYpGZ+4yJ2dfJll7mrnN8XM24pwp5Lq4Jw5z28f3Dg8pZrD6cqhSQ3lIEcjUrSrWyl1y08wKnm2b
LtucFemmR525sbTKpNqSJlJraCAjBS5AgqxFZu1cIh2pom7m9xCNV92hs1d5f6iI/cang9xiVgxm
LTzjvhFoexEnuiej+Vl2w+wN3folyH/yO4Defjb3Ia9WYW8zt3/PW+WbAHBPFUmZZ7TBs4cPdVsu
DhlXWYUQgzwIInoEU0Gkf7W0DypQJ9TimuemmKHiJRDPsxmXuEN6CSCyArvNFHdnWKEitI1XjAEW
9dFJquXY6nDNeZshU550BnB4k3w8CZbP+sXGuxvup94G3ct7cav05Gs1VSyDhHuci4CdijTB27bN
uDHZYCARYL9RM7zPKKnTpH6EiPvsTstVYozOJgTYuxO4I7a6tkR7p8rfFpl8TerO2ifogrwxGcmA
UzgJakN942me+PQ70l89+xm6N3vkknCb8E6VSbnDEjnTdWAjxRKLW0lHHNpmSIA6eayNRP86W4vO
Wrs9TyJ9x78zbdmpVtuEAfVBFmQZLEvhbkgYUV6M2dEHGW0dyIcA7Q2rwNMy/hvqki+i7XI/dabA
t1HaoUSY673u8hvE/4JkIWFNHpjJU2PY4aXQonxnuu+YqbTTFGJFBjkqHjP2wK3XE0rrE9Ed3+dD
Cq2ntTX6FcJtq1g1j1oBPpVs4PR+QWXEaH25tF2T7TCmjFvg/PZuSfsc8ZDmbClywk1nCO02thte
THQIW8g2kdezePejzgQM6yT2UcdB5sWhixLKCAm+HIxzK7TeF0ZUPaER4yy6gekbVuIw3lWjL0dk
mPSzgLVkoj3NgUXaq6Ciy4d62XWoOT3cpPi+l7R4SIU5E+DWaye9a0eJBISIEW8UCCdQmY0Q63NK
QZSzGNBIeeOj9leOKEz+R3FVlDGhlql9Laz0PR7syEsKNzsONc1X7w7CdxbOZ7W0EgNGlmxQUH6f
AsQJhKPLUzWgUEjs7kEjwYpwQPvkUpJsmN7c2wHG1VEj1iOi79osY2b7lkU9ZtTqo+8ymBt4o/X+
NoPttCEfRd/TeH/LrWXeZc1ybjrnKh75/1un2I82AifWFMXOCQkUyBsWqnNAUAn4EJddTvxWl5D7
Udo+tOzEDiAFGMYSbLOhl+w8sHgzkAtozA3pix54/eZC6QvK3nhTNbool4gx1EetfAiMKKRGUtue
qHWNW20/WfW3AVTPxlmoc2SDs0/LdP3EWivdES6B8nYFusxdypJX5e4hQmRaZsZX226vktBKjq2c
nt2xdVDmIenJZtM+9lpcPCo1vGSkCvpV5Xyzo3H0hiDG/RJmj4benx2ra64r1wDsCHJYQui6rOh7
AvhuM8xbgJvQJmBP+940PVnlilg2ufTl3rKY2QcIM7Y1yr6rORubvTUBXUCUyYYJ2VNroneZXfU4
WwSjAvU+LzZ0+MGY6x0NyeBPLkcsVnkksW+3LXkkic5LaKI4ZFamuJ/1MNshyEHdlcuHKoXYaCNq
Oc91ewwbBgDUrYIeujcAnPB6QVZsv2bp9GUM+v6AQ+iXsscqGoVZtCP0Z9yTpSN2YUEYmwMV76bL
hlstZFVZM9rkg4+XiuGF11E2enlwXwLL2452vJtqEj54oBHiEImXXkGyrsX0ixlXRMZmfX90hwVk
S0yEzhwE9oHnb3yKBmvch2QDMBYSEiUsqx0XtMk+Xky5C53R3BlZhXYXLuM+dJKXcYjlkd0jkNH2
3KZU65UIv5uick4gBZDrOBkThcrWd7LEP65buXZyETQiD+NNvvBU3TV2Q9KzO7PCeYfCvyq84y5g
UxK6AmviYRoBvVXr/sMtx+cuQArHrVgz3gI9wNWXuzeBbNRYbQBYputNVia5bM1DbZTxgJm7so3g
yexZW1JtzwjnmQnJtuTpnW7Q8KxTpmKdOJlW7qzTp19nUc2vk6nk1zlV8dvYqvh1ivXfEvv/U2Iz
JFgxiv+5xD4z++g/0vmPpfVvf+m30tolPsxROvDQVZqyulh+N7iof0kkMEwyHGCNGMb+XVib6l8w
/RSDOM20AfJqlMP/HmJQ7CpTSfYE/3iAr9Mv/HF+b7lwqVH1SUQvigGN8cMMw7TNqHGXIDwhdO3I
HTd1527Uw4U2suj2cY3KYNDeEzHi6eV2RjqJlPEey0J3aLjZ92at13t8jZr26+boP+INpfHnkh+/
OqW+zbBHM2hzdNqIP68WplbOvIld++gMYP9vFOvfG3exGacwh5BQ3frygfGvsLYxSs0uxEkrKiJ0
c6biwS8uZJm7lmaibrbV7OTOy8J9fz1HPFeZibT6ax5FjHK32VAtO1bAAt6STMgS4U3itoLAj064
hzEFf2hpKQhD8DKQfCYWl4yUn6J5CFnYiTwZoZtl9b0btJAc2P9h9cBSrU5u0+ur9TzZTo16ZIAC
kIKcFde8XXS7f1IlAvWxqYk3Z0iCgr4fk/o9Ryt7bwVmCdXfgu3vxRGuQIyHuBB3Ay+47NSZJS8v
oqOydYptAtGvW58lCKL7JnieglDsm3hpTnWY6Pu+N9uPmJzcG5XLybeT9gw5/lSREEP8ezxBe5/m
vdP2HXEU0XCaBGVD7Cw8JjP8y9e1Zc5XRRhRNzMWxhatl/fCwglhJu2qIi1LfxXGIqwPcKlQK4/E
BeMSWmhcJs+J5nY7xsN0FTrLg9aHGU0CWtoJxgZ5CKOthzskwdZ7Ax1yo6qIJG5JbBHDLy227zU3
re4H0lx4bbiklA8L+xa0Enp6YZnesqtZ1YSTLuKbZam3bFOMXb1qDudVfVhEJjrEVZEIcb7YVZ8y
Rb2xew+zkr1dVhXjZAbVFqi/2JirxnFa1Y6oX0a2USggOes1doy02eHi0E6hbqoTWzX3xHYD+WSw
KimrVVNZrurK+lNomfYCkc+qvjRXHaa5KjJ5F9o7a1Vp5ki8V/7kWkkMzVrWIOfkvFs7FPxUWtWq
90xX5adpIGRnlo3Ua9WF4r4ar2HLD2c5tv02W/WjVh1BIxNLsTHIcOYLoTONVsVp/6k9bVYZavYp
SR0/5anLqlSV/BBPTBnjKlchP1Wj/maECbjKT4FrHQYXyHeW704AaqxPJWzHmuiVYRf62AAj79EY
bOiQ5WjOkbd0TjHvGXLh8ndw9kCHqnPHYANVg//EKjMz8ccttcFkKh7l1GLVtkTWHRUO/rOqZCmZ
9GsUrcRAtJtcz6IrGJ3FeYpIXDOBttGS0Lcm7UA22mzIZFO4gfWRjxauuJjy6HEZq+JKIYjm9C11
epFQLXZmSfNtuPF6d0Uu4/2Qkd6wR+lhEm/VqfHOgawi95AL7WPaNU8qGpd3Z1imbTC21hHvHIFy
NqFLfqUTl8WTcHwdIiRim8q1iZjLwwVXRho3qfIYfI0z0SWN87UIHIJ3Zd0QH1eSHDNgHKhAVeto
DDbkpzkk0AxdlF+Bq4QwSk8+HMuQRY+PPAKFXUJlekO5aDebIQ6NmzazkNI3A604CraBqW/RZjcW
NwbABzdKUNANpUANoleDz5vfvrZ5HJzziAwLQGxZ/syssb6Pe7MrtxN10iVY+QCi7kAFOCs1IF75
AQ5TyszX+9jytZI/t7lGcTmt1AF8As1lNKLoNjbG9AkoVYENBk5BONNK4bRAK/KJMZBtmn4kYQfc
IP4EHSAJs2+hlYJ4rUy0QjjZoSIY5gpIcD5hCWFFabWzVoZCs5j1ac718ZXYLMgZK2tBX6kLCHZ8
CHcCf+PKZNA+8QzdSmqIIMTvnHFoHujCADkEuh3dsa42XsohZ1YxTzmTH+wct5ZlVZS1lPmZZ8DC
/IqFguw+Sy94OjQrQSJYWRJRrWp9I/VpuHRQPACb6KOMNjMCeLZx6D9uxLSSKeTQcjhgY+CAjFnd
KxGNu9ohn8kWikOwtVyusFaaO4x/ybFJmT2wP663PBumY7JSMsCm6fyDi47nPDd5ij98M2ss0jb9
Ak2biQiojURC3dA/ARzObKwwjhYuBwZ4VBwDaptz59r256/tINzonDOwR2xGwL0x6M62jewP7Jgj
pSvVaVpP5jOEheqYMI+/VWakc9T8w6hXZIiSqXkzieoqCXj0LzK7Cmc3gCJSHpVDprYtBb4aPRe+
q5F6WVVWcg3mydlbzOb5C8tk3BTc6NZmXGEmsgdrYhi94efRDNGA5fAmdjXxNVlhKA1Wz7Ml2cx7
LZjxVwQOw8ewAlRSppN+g6p9v9YlMCQBrXCVIt63PvkrNNmwWOYVy9KWA8lgvE6bs+muaBdp0lB6
ers41toAzpYP8kGtPlRIc/4EBuLZTrqu2NYrJMbqVl7M/MmOCa2VI5Mwt8E+9cmXcSNnZF3lrvCH
TwJNv8JoiEZNnxEs8+sic8tKhhuhWen9rNkP6RSgfP/k2phWAwKjaCPz0n6Sb9Y1102QFgAcuqj8
Oq+InG6F5UCP4fcVfDJ0hJkUX01Z5/xMEDvGCttB3gnJwYlA8Lh1q1+1PM64i1ZET/hJ66HuYliV
ucT8bJDTp2/Iql9bZg1I+3UTh1WiqlMCbwTlAO0SAk/IN0w4YKcVW1HW+T15nt11mSTznWXrMbiO
QTN9u9VRcMLHEhAQ23uGGrysSV+5EA0J3b/kFruK0XFLH/s/pn8cUeDxZG7B5iDQzw+QL35Axahx
XNUVaqRFqBPGfwL+0F4TfJqD5EN7hhJh04zNcnQT2ykBCPT2VYdXyMI7m9F9TmJx0GEkyXBV65AN
GTWaIcPPwrKlR3nSvBiJM4u7gb7I2ve89AmwKHH2aFwDwVaVTFEJkeBNYBFoWR8I07Qmhh9BRDeK
kyFDiGC6D9OkW2zBHfJMceraAL0Bc20itaaelXaWXIhjTyePR3sOSMWdnhtD1feAXpyvdYB9rrQh
r2zSOBUflh6Ik1s6dbEHuIosW6xMY3bLC68MKLz9PmbQe2vEYGToMolLDHuH5NNCs2IPspd2rNwk
0xC/DIJOv7cZ7rJsN7uz7c4G8uP/tnX/r7ZOsZT4WVt31cftX2hfv/6l39s691+skInIwJBgfXZ2
/9vYqXVhggMSYpfNpgIN/v9uTEzzXzQyhqZsF5ODMhR6qd8aO4MfqOg2MT4Yir5P/aONiflDY6fr
3N8GK2Tp0Cg6aN7/3D3FczP2ZYxCQnLdusx/hX6vRfVycQE378o6cYm4qxztvRVO8IjPtDnOOOpO
oomDU8vrnx2Eo1+Vml3sU2sZ1ldKxqiFcv3RrbDpOVElwbJonfJ0QCM3mEX7b0kDM2xiMvRsGYhg
qxyfM5d6gFAaJ7NfGM7gNzVKJD3UmnHf5WI58BiyH/qin/4m0OKH9TxnwLLoHCWngXP6l7CXhFqN
PrWqjlSa0y1uArWnZEFl03Xr9+Jz/+EKuf1rQskPqIjP4yEIMC1gFa7DWPLPZ9wQmAhCAALHUTQm
oMjsfdVHe3HAOfj5kX4gua1HgpupO0gZJJMFc/3mf4BSLAhMF17uGUYUWj8kMKTzzVLsCauOHwYj
s/ZzlAT3Pz/o//H1HFD+jAu4mFxNW//8DwdNNAOEEsXnkRH8TN7tSqxpMdBAMCAhZd7886NhkUbP
oUMAcX4MIwmVi+wpTxgNaqNML0Xz6afFWHLTZ+rx58fS1yHHH0SM6/kkiZCDOCaZRLiS/vzVoOFm
EbHk8bGOpgwxfkQr79d1XvoubNxNRCb5TU83fzWCbDyQYdpVGObt9h9/Z6lpLjnZGgMhXNk//Foz
vXXmvKdgrPt1Jst7vvXtMAgelV1BhPr5l/7rNSRRbfKmxrKOm+rHwU9Dn2ySt5QcK31Z7kpcz34n
uIMr8GgR2ZkxwnqnUKn7N8f962XEntjWEWfZNhMx7YfnEuTZEZNzlRyLsR6oyfltjkw+x00Rk0r7
8+/4w7Es1mv4LtYxGr9e5LI/HAvcPxbzSMXHmHYeWhPOy02lNfM5nEfz6efHWn/WH66hz2NJMtwZ
aTuaxR79z9cQjmNaFEq34zIvI3Z9ioUTyIpB939+nB+nYut3gmiECY6HDJer8efj9HbWNmBKY+J9
5ZBQzNBOIIgr0MkPpnyIYqjJmwktIo5l5kfBlkYruvz8M/xw7azfFXcPDzod9M66+v/zZ6A3S+Na
dnyGoUVRpA81VtdFhJcAKs6pDF26Wduc/+Z5/kO+jVwPS9YZXxyOLe/QFZX5xyfQENoUd4FD+CIL
t5eGFM+TbVrzdYWQZ9+YVQGrHWwA0S0za0MvGGEtH0e7mH7B/FY3HxXCz1MaFBDSVtEVYS/8Y0nE
3c/Pzv/1ORFGUxo4VAfoJX44PSmrmnEBmHFAHmG/z3NvNd5QZ3RZQWaPNooiOjCUm1BnKMLH9KKx
vIG9XATBsU9L66w6FRyBQprXStitsyP5vUz8MlIgeH7+Wf961boaZxNRnKQi+YuETVMFc4BsjIm9
1mZMvKE7pbQubbf9+XH+eie60JjWhxswQW6QH56wsWDLHYg2xjZaguAGWY8vEbjPGZGTfPj5sX58
nHOduBqYA4O3o2RU/mMO0uy2soV/z+O8bFI/dAO8/xmCJVCEKW6eKvSqaZzPOnliryIvWM+Xsvub
E6trn9lcf34iIL/XHMJoKAr4OD9856ypBEEzRnBw+rGZj05m8DDtFCiHY9hXyx06Oe1dRgFRp3FP
RPBcRUnIv6ds+4ASy3MbEjSj+n6+ZYVv9Ju2TqoG8HXXA6JP8+WSRS320Lg27pfMDL4PMPue3Tlb
LrhDJyyYdWOvXp/0RO6OPA+wxKsN/hzjXqJ9eLCjSjt0cAavIoz0va9VsSC5flzucISbAHeYN93k
jQbgK5i190VQxqFqpEdWUxF8J2lFVqcir3E8FfhHDzBDLTg0NDkEdjvNWiOUKbtvBMpERahA/yj6
3HwaTbOqNxNLMhLRp8D6ng2dNfp5B4SQlNUkuoQmd7YFdd/XmyF+7yMe3mUbyu8Mll0DYiRlI92Y
5qI2hp7dk0NtW/vR0iiGCgcIiOsQ2IocwXlF1dO49zgJuN64+8N0l5aKw8N3FHeugduekUrvvC4A
Df0JMsfFWf9uS58LJVYS0c2OsmV9jH7uUZXmfOE9kz3X9TzefJ7ewB67rVFE2l1l1lFKjDUu9GOg
h7Z5MrQ8uqQhmpYtYdYJg+bPp1WvzyzIF55Q8JXE1wKPPznS2qRrXpahrAFSxLmbybppvUbTokcS
wa2XHqyIQKuhFbdmajirC4yfM0arrKiDAQlVMX5vNPhTsFbAgRFmSvrIBqmsfAA+aj65xdCQ12Zw
bnPTiN8RYhs7HVfgG1MmGOncNFlDAla+3MmROZfXpQ0k9aGebgixGSLfsfT4a2Z3PJoA/D3rKxNr
a67XYT6WAUwGXILeHIGq95eJDCgf3/6yK4aMa8nJu+USjnMWbAJaL5To7bDc5VKwN1oQcPl91GJi
S/gCDIGTcYFWwQW2BU5ZvRGNpLFqcbl6ZWpNt6jLp/LQR3QMsA3Fo435YeXUgooJRZac4BFtFUp/
oJ7WdEMsIYvxhGF/OLJ4ZhMtvVmUzV2I/PWouU1xZndieVh0Y982Wu2im8Vy6mvgG+jhg8ewc7al
taJm7SK9zBzNCwLp3OSLs09jgBbQ4qc1Mcl8Rbc/rlox7Mczrl7AcL4mpoWZo2F4hIw0OzXBbLSa
ghBozqrxrOIBJgL5MImudlGEfRYDdHliXceyRfSQO/NRbeqcrwVIqPEI6c78eej6jdGiGeik9dqw
crqAs71pJsKr2d1P/jC7FgMSw9zJOn6yAzvfzm1lgDrKPCAl0qs6BPepyjUPFPvqKQayriqk9bGK
7ttofleV8Vb1ZIAkIjf92cb7YjByOgrN/cJiOyjQ0FYZ+Vwub7W+Mr7CWTktEMM2gxFfR3YMwNKy
H4chOJeFE37p0B1vI2ueTlGW8wC21hopN+ZrOzbNC1zS+k6PkYWJQab+sthXqVPPboUuLnFA4a4P
kbD9hpO4Osx6mZC7EQxwRohkSE56aZX6JhChc9XLjA9UZqDgGPcayxMAIXM3jVkAZ2Qw1BlPcH1D
oWRF/mivezNHy56aag6fmFiOD3MpqR/KtnLDDfqY+ZI6i7kNciTUuI/cX5I8bo5TZhNuT2AGB6WK
vjShdu/Kcbx3xnnemkvfb9f3D+7XshoiL67q/LbtmAk63GnZkY0lpYCRloHXzNQiqcuuKi3s1rM1
J+ZRVCCGsQLeCE6onEOV0Pr0XH9+Tpm3U4vGqGscmOg2lZHftFr3jIKh9nX2bNdWvcCrCcFZo/uy
UyvZsdLEd1uhHSqSVN5q/dTCs+rDly4JxzOaNr+Lg/GUjD3uGYNQwK9mMpGbLgtjJW7xnDySkxqd
MH3C9DVGtz0sQ86FmVA70CJk4i4DS7PN54YYcPynBMkNr71VuN87a8KVBLzKeDRy6bxM46KWvSZj
GE79iIe97KnHiqk+VMuiridR22vqLFq9sqw80dXOgQ5aHdSkGx3Qk775Vhmuu61WKl7dmRcnt7SL
QoSDIwwSDmPkghKmcPa9k6m7LKgDpqtmYNL8J5HFmKLRH0WMBknvMnXilwqfWII/4CWMcBTYlfUx
YUC5c2BYHyckoKTUERXuku0SYK+GUByEcj86RCvb+C5RoMTWE7mC5S0cNBPgr54cUU4ZF85g7Jv5
4NVDoO8HKbmwVXEBg6l5Qa6M27DO5IHhvnmlAOZtmmpBvSRr3c/dkSQBbal22dK6b33HV+JBU3tD
y47PI/anITslkO4+GgoDeve4ijTbIHwutMm87jW3vNGWgLJfmSWkmJZYlu2citJasUbZnoQb51Wi
fHzkq4XI+qRbEsiOBmcWav7W0Y4DzRr7uw4UGprHSrFRZ53NO92CTbgOJuU1HTt6fMToNAB6ecr0
uePu6qrLmOTZbWXL7oZEr+lg1m2EMFC5h3xamuPoFmKDzsA9l/UUXJIeUbwVDvl7WrA82aaVql8s
sBI7207S72T8xVjgHDaygH2ZJSVZ8+y01decH71t6pLtgZKLwQ4hWIY3DHMJXGrRimNY9dSyrq51
Xh0VRKLj1zvrAWwlDfghv/EYsozxMQpVoaCvAuxJymy3RRjOF7Z35bujF8NpmRKWHYp3IPPXZT9L
vHrs3bpbXRva9wTt7CmpM94aPASaT/mk5dSpfOq0vnDaD0AncM40q5ii75GAad3FBPZxY3eEoJid
+F7bUXGZZGVcx6Psn0QYDO9WE7uvYa+aYrPC0zN/0haXubecc8S5SCzz4iBsaz6xblXhNreHl7nD
ZK2lee0L+JjQ6+t1cTmmukcVhd4B6JHfESSFALYOYGVkk8mn6qaDVSTaxRrjDJrByDuDTdace8iu
bJvqsox6Uk3r6aAHK6+ChJUeWiiaV15bS/jgmgl0Nmhn4DfUxGtEZzrEdclQ3gvbRTzi+tJ2Cg/s
tuKlsDe1qjtVS9x/VPRG63Ik8wuRcxYaN/4agCzK1omSdomcCuGvw/L7YGtm8DxLw3wTRiW+Gyg/
rgIXALMslsTTS37sZE0K4mk8bIxeNl+DyoopJzUMiG38RGEcICpGIIo3+942n0NWtpt54fEaZAEX
Vf6sEa+x0Vxx7wxTCqqxwIjouDtks6REFpi+cZDmm4niBH1vhMG0aFDP0mPjxbZKT03xe5oZUeEJ
+mQ47l3JqzI8YAYxcDeO3zrA3Ht6ecur2RnsUvg2XprbJ6PNpacj/SKFst+5oQo9/PboNQMuZ7KF
9fMs8z0iUVAo/OCo7N09+r50kwMA3JMtMD3UthF5Ru+Gl6QYvmOdA/K15AWguQHRIYPdbcs06xQ3
c3ZQGuMBYxrAglRNv68Q9b2nHWQEenzeOhRCJ0jxFokMcb3Lxw7wRjclV6k+7VM7pJqn4PJoqm2M
MtPNiCppE1mTfZBNHXlaPri0JpWf9S5oA0rB20lvkbwSebNzu/Zb1xBvVYly2es2guq8Vl+bGRF+
M1f2GSiUsVnYe8A/u4OG8xYjcC6DaKZOUdcwME+5qF/HfLnp0wBKrf1UNQFwvJKBEU7+M9Ld70kd
PutK3TtGAaE2rTykcG9Ki/HpgJfcOJ16Jxe29ZZm9dEIXT6VGZpCrTTeJ0Sip0yEPOQj45jZTedj
c94lfYUAwRmBOtgfSBqJPwMmRQ6ToCMIx75/WczlYxriI9JLNCcIkmFBqjl80bDBLNjv3RTjL6uv
Ge1rXMbmXl+2Qx1/mYapPfRddCXrJ80denRB4OGiNn7APBkdnFGlXlMP/RdhNKArR3RWAz3MVd83
4oCoYL3NZ+0kzdj5YkOAZZ9U267fRmNzjGub8eiYrO0EgdTTvoRisdWQKFjwEMjB6QYpml2UT/c4
xNUvYFVmcRJVxkCHBKPW1fbGYIzmmeV32yLGRG9wmxnN+vOMOk3eoP/YI4MLpGLHEB6FYvuesv1l
qmklqw4403d6i0Vgk1IPHRy07OKaPHEn9ltR4soQiqGp3Y60nKmKvaY3AjiuafC9DYgKw0uBi20D
P5VGxHBppHzDLWmLQi773i95vDBnWncac9kHrz3qy20g0FQXpQFlNl6m65p33LNbB/NFWJIuOXbE
tptrW7tOhIyHbadm2o7e4bE0tsiGC33tTvR4Gr4lizHeJPasX2l6uuz0sElPUToGr2EuGHKHlqPf
663strZs6ERYwGrvBCna8tKtdM+NqTqQmZGs2pe6GCgdyE/X9pVuNkdqe360sAtBGgMNOttZFHaO
ThigRjTKVzLfDD9uKP82VlTdyoaIFNA1JICx7Vx45R+NtOVF2prByYwkQwH8dxe3d5gRrJuaz+MN
lSW2M8KRI1l07GzSDAoSGaBfPv8X5eaw/G3afkTtau9IeGmGmVZvbd7Rg02NwZTANcebcaHsETSb
7HqWwn5QKScTSx5i4aird5+D4iqbWKNMpYuHgrlxRkKbtonjSO2F4iOSZZueACIXexuV60tJnu/R
iHE4o3SaFkR5BJjLONO/5L3Gb71INT7zODXHRhbTbTpR7y4i0g5o9ZfLVM1z502kKh1h7gWPlaTt
q4eoInN2Tuo9pdqaqtZnTuMPaYB1JF6YijC85GHQkwoaaLgtMZfL+pgGBJdz/WuLIFYzrN4Y/hHn
nCZMFN3lrBrAsCRUqI6RDO7OCO/MUu66dBytq6zutGtMOPKMfpkN2SIZXgVLevq87kQM6xJMsaD8
JysBHP5yFxGeSJs0kXDKqwHAlmB3zFCENusu69dzkvVs2TA03/G7mq4h4HHaGFJ6ll4tF4NkvH25
juLavlguzhzAU8pG1y/LeNmhml4unbWmr6ph/YFZYj+EhFJuVTS4RCIi7+kcOLUQWbUvucZfQYDQ
HJ1i/dOy42zp9rQyXk1nvgz8oC36Lowi9Si0L5EuoTUTiacwWnHdR4LyWneYs5IkQMOvw/H6vugW
Q6WEq8lc+KHJJMo3RokFXojCGJ46A6ej0sfgNERB+YYFfrqdkbpVG+AA/DLNnt3k2AWnoNLLt9Rp
0YTVkzCJIBoyDdFAFuj3NAd8wwKFaA/yCoaB5yJd2JOGaVzRtzQvnVpPb65l6akvOU0Echv3Y9oR
IrPesEabRr/kS1691W7Moae+HU5ZNwfHjpEr3ANXtG/LDNVHYyIHfAAVYhOnZx6+773EqRLpMa1H
V30UmkuMLcu8fTs05D93/HY6ROAv9cQdGPSzYmJRqH3XDN02JBrsYjICv1T5ELw2I1JWb7EX/ZyF
hn6DzDs4yWyNQezofKRf8Djca6Zk+MFa1IXuzlUwYiq+kpVkpIAfevBSF23fZlQ9Vwkxa++EOleg
h1yBlS2quKfLRuKIoztFAMjzUVmcKYIpxONCQ/DdCSq+sOrWa7DRZq48WQF+DI014ZEwiIMg7dEH
uU/b59rR8M216ZNJr9SnLxAOpq/T4LKFainIG0apVYitCxL+xqgS8mbaobiOxq5/jLXR/aUarOB7
XE6IhyXJzJtw5M1kgaHYzdKZww1ZPM1xUHXwmthS4mloAGD5TsmA2yeQrpx/HT//F0PzN557FNSr
+OA/y9cvpD2VfRP/Ub7+21/6XeeAx1P9DpgxmOv/pl5XknQylhxsofiPv1MaCWZgm8pKCFu8gemT
g/9bt66tK4B196cR6sH25h9QGjHYs+z5w3SdjR5WUEuTbC9Nx5Q/bhQaWC91X4fRaYGRAXA2YzvU
od8JjHlT2dbwqoW5A2JNlvfMU9d8E0S+tZtrJNurPtnqTqw9JF26zNvGmNIb5paYLWxR8ARwmv2k
YvPUFT0VOnqJ2pfu5JqbMiDHfROko7ObiT06D9lYEj5DpPemNLKrKmrS25U2ts81Fe0DgH57C65e
RwUDhb9l6r5f4qg5pvAnL31LR7mwyBee2c9ds8lH1zjPmWG/xL0B/8/JjcQjLDJkI90P+0QYFINF
iYPmU4nPdnPCi/QO1718c9LMvSwpw45NM7ndFqk+3tAB/jvsPftmDCYsJbqt0BbxNNaOkO2tA+wy
8TGWTf3dWaVIKNDcIzSY5ls4AdGCxVfpt3EEkLwzyTmyWos5EQMzHtGEgeYePeA3gkqhq0gSjgBm
mFR4pBNfM6QOz221iI/iUxqlV6VxLfBcHue4/jJgKbtPRsPep5E7PEVV1z0o1U35Bhpv824FjAsb
kaKr7aXF/MgOGfcthSJEyf0f9s5sOW7lyqJfhA6MCeC15iqORVKkpBcEKVGYp0Ri/PpeoN0OsVhB
xvVzP/hG2HHNLEw5nLP32sU+01P8Mya72n0EEc5FZWjI53oc+nZp2v2TYK3gThfZC8cDtfOnWG3w
mMW/Jr3NLmNd3oD8dQ6pVNVBBtN0UQWkXRSO22zcwWtwmYl4JKppbE3JQw3T737sAw/iLrX8tVxr
MHha2cUIrnEpy1xwoYOPFMIIWnIgHW2XOHq0HYgjeCgLO3pKVUzFuC8qC9rXUJac2p3EWGFh0Cnx
sgdrFtAD0n0tobC1tj9hciz1WQ1qkDAbzZ2yLBw5vvQNyy/cBWyLnLl7AhZMKHLVYBWskFmDUjGJ
CsyM8PLsenQvQ1lS2poI4WQ1y68qpSWXpmYZcIpRT2v4m0Z3xJpWhY+BO3HM9NvQfqmHHn9yWjli
62bwH8pKz3dTRbti1bk2jRiwQtdT7vjHMED/japwXUVUuvBDrIR0rjn4d78K10r3uiRFtE800OFd
047gm6PhYpqUoEmEhxoDRBJ813IWqENQm3WyxhNg/K57GjKLSO9BaaKZDtbdmBo/lJ8FxTIs6vZo
kCjPAZLQTh+08XPK0tEhF1bjXUOYkbezrRSUtvT8chfDKwUFZQ32DJGLZkG0YT0iyY8uaj2yX1pR
w6XAQsIGwJVTtoM76v1MXN29wm8x6vvBT/0HWJ8lFcvEhZNkQwfNVlXYlBsvKvJnJ4z8bzK2XzS9
r1aiIuLQaMX46lQSXnFjGGWxJgy2IP+tbYxlJhPl8rAK+QP9IVWeEQPx3gvIt8018gCp5zv+JYhS
taqUPGJH9fENkxazlrpDJK8n7bWXVdMSfoNYTB14rcGu4pUdIeWfelUf0tJwDxx2Z9AV4Fjug41A
sW2Z1iQRhktqXvq2wz5wZ3aasy1jHUeL5pMHu7Zdqf8w08iH4MWM2pk6HRm/yONki+Alm6No6+vU
JmUepaal7qjc2NxYN0+A/CQwR2uDyiEzWkBQQTgUhL1qffWzc0cc5bZG4bjW/ZDKsj42N3YjtV+l
47KjaYykux2ByB8CCiE+EFHTlwufLc8GUXP9UwBUea1hO/+AQW5cWbDR8zVh8R7lDIdsr6UPpPYm
Gv0gXXlmla9wY8IEMrWenote3YcphlMv9fsLxObxMs9IGRAw7+wZftfNGDx/BuJ1MxoPn3C4Lg27
3g5w88LCabc4swOcszNVr3kj7GkzbM9XYPfqGcA3vbH4OgMsX2kB6NPLGcWR6WD7iPieYbJ2RucI
05Hsq/gJmQSkv9EldV3/7oE/w+sBgMBQ6judXviAwRBoCxPvzY2R9MGGVpu8A5Ot3wnDDW+ZFkFf
eem078L+ESRZcVf7nnfXGk1ABFpM+HAvRfEd9pJHk8Qt+kM0humjN0cIL5qez8qLq2LuA+S3qL3w
rIfUolSc2tC2MFiXuILXiSNDtTBY8pZDPsbXWPnbTe25dUJqTo4K1tf5uSLVOO4j+F00GfAoxMYm
+YeyEah1+fnTAMuE3V1APWRSwb3tSbFPwBA+hK3mkU4G2/fVmnkjxRt6RM0UknHmkWCNgkwyM0pC
LvxXNXNL+lE62zfC5DBTTWhtADiZavSDoUGcUUKUC04gRasV9j3IuBmP0s6kFFNNsE6wUS3h5N7W
GXGZzkxVCd4AK0hZgjvajftSJOaVHMqQSMKZxzLOZJYQr+Z2vp8Pcua2+AkZGUwXLmwHqd2kb4AX
0+ydY+ZP0e8A6s4uHrReW8h6oC7i6Go8jDMrxkxRO/qj7+87A5KMDMr8tpvpMnxPgGaKmTljveFn
mjcUzfRGpXkD1LQzq6Z/w9ZQsSC0ZWbZRDPVhvKzTVmMtjwp1cO+YWGMF5XZXxMv80ufyTjGGyTH
aeDlxDM5R++DdN/MNJ3iDawTv0F2ojfgDvmiztIiWAtrWZLeBjOZB6MAfTxliB8YVb0bc4Tgo6J5
0uzfwD5T3zvTWkrTLO8L0D+xWRBH30VeVF3Ub3Ag8sGpU3Y0MX/EMz3IgfZZ34o3qJDl+rW2mISg
IZknRq1fmoKc8y1Z2DORCL8FeCIWfu58OVOLJDqAgZBrsutmplHlC5ekyEIES1pZx8kwy+QCt39D
vI3Sou9OZTnxsyn4xJejmerOWvaUAAVcNdBp4sowhqFT2zIEOtgeeGVNKj5uVwiOhHUw/WDvC74s
1YpfSTfQqVWt+4COrDqA+HioC3dc51ZNwnkNKcRtuxygyHAnsglodvvHjqPnRIkfaD/aF6ukFrvA
WE9mldP+cH0t2aF5zG5rI1v3dq5d8nBMsAxVui9SVf+xpjkai9oosQp9bXnxIm7jbCfpKh8tpwfa
0LZ2hIxB0j568ESLpH4yKTnQYONMWfZOrv1LS/f/R6gvjlAI3WwEXJ8coZ7j4vXv89O//x//Pj8J
oGOWcGzYNUisOMIjwfr3Eco1/gd3K4o2xzBcSv9/naPc/7GB7VDj/D98zn/OUYDwEZYDQUOJ63Og
QkH+T85R709RaBVdeo78HeR8+H/FiaRu9C349OMswg7wwqydkSixm7/uxteyaIZAJ88xjQo8Pxkx
+nvVHiq8ub7uTzuYOIt0ghYyEqQjuKX/uef/xSjcy7+1gTA2h8GJGMUtfjbaz3J4Vc4Xquv5T/x1
4vxwIScKTzcubbqfDNFOR1c/jvGqnl4+vwoASfNfeTeKhyvQ5nDLUdk2jFPd/rySJmFXy52jFfJX
iYKWTAu9N9e0BqadExCVzVpAASprqXI2ershe49EJppG23Ho+m1cSfloRpwTllRCkxUsjqPp5J2z
opzfX/qcb2iwSH1lqaHbcMYI7nERUcB28zaBx4oawU3c5KIRHQqlkn6rV60Sz2uAexrdrk3kEnNn
pFPMx2eUam50lVXVnMRDuJOIZUlPpqWiqmfuhY5fG4kdWHUYSGN0pdeaoASWjctJR1sSaU53ocIc
JlA6KGL52rS9bP18+sbRLVtFVWRCT65/CTN3kWvm1hreArFm7pRvbZNQq9RU34ZitI+QKYytRtsf
oIxMqBTD3s5aw940KTsNd6iMK48m6TqxbEgYtMLuLFfxR6ipXbpTMoIG8igcdOT7XAVQS3cl/dVl
WLbRMUi6/pevSADuJqulXRYMZD90eKu1eHrtWX6+c0SWySpHb/UNfSeso34yXqUctGyJElH90Wp7
iJZDkqlH34y9aDMIZR+7TucPzTcYIfxVSadTLZC2gcMcSXnMq0ARvkerGDclaenwOInr4veldL2V
i4cr0a4hlLyqBl9XP6r2dzIN3+zJfPXhDv0YTFjldqvF31UKvl8f0c4sZFQb26K3X+emgr+I+npi
F4FXOkEfST5ZMKnHVufv5QO/Ixnc9JD7TvMYaxwdsqF2L3KvjShq9gHhPxJ7OZ4u+OZmsg8LAud8
WckNvlR9iyF4oq/O4Z3t+RisPY5T9DIyLzw46J6INRIMYE5iWdeJ2oLISDk4J909jNz2XsHqpl3n
z0F9RPYeOQBjJs6C9IAymLRcDZBXh/j2xvO5nZCVjGCVI4dZmcyd16r3k2SfmCLfVBnQOwC9sQG0
VFJQxlAcom+caz9FmxJR08fOjZmBionCUN8a0HpfAkImSKIg7Ofa7H1kOmmEKnB2i7aLBK3EzRhJ
czWGo1gS3WEfON/Ul7VGuZkUs24v/ErcBppFbFUVWbcuoXWXve08BnlNiRn3KRY+p9MRsNHD5div
sHy2A7B1EGHBi0LEiRO+L9XC0lptW6Ko+2MnqfcHhYBaNoQSX0jiU14i0MzrsK1tgtA9T19rjfKR
1Pjz/QiA26+MafidIXcjv6obsnUUIvc0GkLAcs83L7MwtB9ov0zrYPQ421iaY2w9t5BbB2v1d88M
OszMTnTU81rfdVDXQQC1A50RN+7QuiAU+WWkJEvUeZtft9bQP0vLKq6KNvRvsDtbD/RRkOVhCdfW
Q204F70ZjrdWR28N2693m8SyeKaK1h/lCE1oSCJ1PTS1uDQGOhJN7TsXaUUjy6idbslRTdwTKkqu
0jROO5oUXrd0dJMBamOevDIzUEc56S7IFj1IOWQL4ayQUJdQE3qd/ZggeDCCT3xfw6sEfSuandEx
CaVa3mx5NdB/Ct/ZVPCAtuygSFZvqpjztRNhJ9Xt+iLrBa7fqKyjh4mieQiMC68oH00kVolPNQhV
5nTg14YQgMrpQIxnfYH8alxmThDXy0QUOiHPeQL/mh3DBtelQFQZ+nun8Wkz0Y4B6T7TG6I0huAj
LN4JhBZ0CjlurfVRyv2/GnNRzR4YE6O2hlEdgBHQMx/8kOI+DOVEMDeNptsik/UL5HqKj2WXHjN4
+9so0celYhb4Gcf+tC7JHdyRxdy9wuecNibC/Yu3tlMPWMpbeOjUnxsqCi+Y/NFsZrQ//jQ+IuOx
ITHbN3R6hnOXyiyEQ8wK7SWE9zn9fMedG4mYwjikq3XnpVT0eYcn7q7yVrYRzuK2eUjkkzSnaWR3
y3Y0aX9Y2axNSFXz5A6qWdE+4F+1pQVeGDf+1VtH1GxC8w5hDd0DOyofuzjPt8pviy1NzQAMMTi9
RJvjGqg3LPVh7peU7TNMFbX3SOkD29MmzsoLUo5Q/bzDHmV37aPboeEXEbcgDT++EiSu0edSFCQQ
HA67EnkUW3T6uXvsy8QF0L3PD0lj0E5xS6HaWWY07VRR8YP1QUw7P6bbakA8+P4mdo0hqxF9OTvi
nMortm4vKO1NVcuwHIqDw0CsHMdneoL4R7WHKha4YjSSLcm6h9ZaunSS28yKfr811dK54ZdL4VwE
BK7Q52lwgtUhlug60Lwtu1G5h22dPvbUL7dFUdPKrYW2dmzJGVLRnA3fWvDzYkeMHDCPhHZ0T9Dn
2jLoPpU+iraItvytJUf72cjrbF1UvOB4klOK7sjW8cGQc2HrxWvCGr5HOts8gJuaHnmRwlsRaeGN
Slr/viDuayls/HexrIqtJy3xXbEhVYs2NoPLrC/C8V/NMzPQhltFUf44aXr3CkBc+5a7VUATnLTB
laeJfz+nVA3Bn5EE0vVgW/1GtyvjmpayRvBqyiRjzeKszASL6gzxj6JtPHh33bCB2+Y8UWy3nzqp
2U+JU43XrFRiE9WRthrjGBZ4ZSPDCAKCjaGV3ZWgW9dEYObAw63h+u2uKwdxc9l4HIhTfaMXRcnC
1yQXjkSGWpdUGooW2gE4SH0zEOp+4SJDWxd+ovb5qKx1VecGHXedSGNoEeOhpRV5E3hGuEc1jXLt
7V2egPEdfc322Fd49sVEovm12xTBGiVYSPw5aIQFxZX0Rq+TfE+2qfjuBxAuVIA7aUGNx4S8b/P4
JzyfKSypK6NGQxD2vpUDvaUt6kzG3NlFNZ6OwzWTwrg3q6C4oRJKgmTpkJ6OaHh81LFHOADFSBma
qFChW0j9y4wkoEWbuskNufbYxC30A3abI8PoJ6Aybo80Q1bDTe02LN1uBEzIrUu6u8OUu+DIDRnE
C8+g2Mja1O19idITtn+DhlDBNFtSuSofWsw8m5YJhz0QmroLmEnqpkZ5gXJEdBhL6YGPvcGJHBn+
BsekRhEyLbSHRtdpUnp5x47ZJkgr6xBS6GHDp6kcMGPTm73N62pEU1VHI9coskcdtco6r2juW35s
vLzpye0cjbDd9/rL6Hv0oIe4tKDUz7YLhLdrYOsmQkEsEzJ13YPo7XHtqVGSS2TSbbbGDq9B7gvs
5KrDDLEoGms66gJF2UKzMtrvAf/lwdZqym1Q4rtLKhcE6PCv3iYWCIBFOdXBjgqpvY11a9rj5Rfb
vo638xXduNFgLukfR9fGFJv0DeL8nlaCJG4S1edURdpWOSWdJeqk5s+xGEmiNYv63uos/EZprF0g
OrxtwSPRDEDKRbH+1avhMBs2FcQWNSGph8Ell5GSaF4yczphIzeeJ/t1SSd7GwRI7yj5qAv8ExKH
TQ1YkR1ihNbPIZMsGm9N2rnLtBH5L7fQfiGbuBnon2zMoc/nfVu9B7VggueLH/oympbS08Ids9WW
G9FRvrWLVUhHCimh9x3soVxCcS4RODZ1sPL6OX/NQrOlewqZslNBBHUpnC/AepCl25pQNwnMQUMS
XFUFbMC0C4u1iDPMcaXVtXCck+hn2HbOLgV5PS3GdujWgzeV9xXW4onGi17jRzCjiygR1W1RpNV3
eKnFglU9B7RQoWfsXEw2Bk6DVeZRv2m7cTqYsZ9u7Sxqd1pEJ2FVhrV9S/1zuk3AF96TZ5uuEVG7
SCgHScGaGth6cCllBzKKthQTk01XpxzJ9Sw+gHGih2Oo+sWXU35hELWFNCZzfLnqy9AiONNrhzS9
aIoXtvfGj4Fs2CvDb4nqlKZTHrs6oY9DQ7G/Daax3KsRoU6iRc1GeajKzTynEZXCMAH5IHmKK1AW
L3Zk1yANiQm7sQ2VHAtHAbrEVf5DSPZXlFoj8xoKofoB/ck9kGdZPAWjqweLmlC7R31eIYWRV6iG
vIhMiaK9iGLPvoryRj0BKnJ21HL7Q+aE3UWvjekvouhRa0cGD7dsVXDbwTb9nTcEsnXCsJ/Ro5VQ
SoBMHQwo1JeEBjp0azlgL8ausDnrNkBHRzjA36zCzQlUdwykQCBCrkttfE071/tulu7MRp28ZRhm
0wa/S7JMQLnCnIom1GhRjui11QYg7hSbL5IkS3ZJ1WX0k12dx8tqexg5VeDEsybg4N4qpMm5gsrx
oGVI+wpVL0Jm+QWFGw/4K9K/1KiepJVYq1QgjUF469bQgdgZb0tf5A9lmpeXasrMvSScvWA/nyMx
B3aSVl6r7aym1/IdxyWhvY4qQ3TfE61Cg8l7pFheEDCILpRTTL8wtTj4hqBEUUB3s1u2isnzYFjl
t6RO6+9VWw3uttKAgixigt5JKymdwFmkKVsaW1PF0baMvli+yTxSKYA7tkTPHzqzfQ17Dxkk5Z3L
wfeKC4ud7a+i0gVwcRd7spZeT2UH6qmxtGyrcG3Qp0zKy7SrCGiC/qGuEUKH19T9xSKxs6RZe55T
45mgbNvIxLzj+/9NuhbcGtY0f9GCMZkTTaeDXzbtbYoffWWHWfQ4yMZi4aL4TTR6cGwqq3yB4vjT
Tpr+J8aS+6nFErNxka6sNFQr1OgnZvZKm+GgbXZP3RzyGxYbeefoFImXAY1IEbX6Zuq6FolNZAPR
Ke1tRHH50kwFOpVUtvQOcp+zaWKGL6h4Grp3erlwLA1yWTi4Dxx1WE8wef0MclenNeg/2YPdX+iV
YW75Kya+41rd27H9m+6kvOlKNQIGCLpNl+If4L6NyZXvT/22kyAzfWCOW8htxJBrPjfFCtwnt4vs
h7grwZC1c5SHJLemL9hTjZHwNw5tPGVF5i1nkEcm5PRmqCZBkRqppeqVWFdZETyXfjrRfuy9nVZb
ybUYArTQDnG2NIfZ3QLbIyKm64u7AtwYO1ztmOe52itvzI9BrIlbt9ZD8HHCvDaizvpjhFTVy6Qn
257Q6kNA9OBN4QzRZeakzr1d4Q7BDAZFuf2RFLDGorTZ5ky3666y4DmpQT8GQSvIzMOYWaq03I4A
gO4VM+6iHSAMwVfVtzJraRZNwWJwdXGwwnLcql7+jOgU75IwYsViI3hgItV2ueV3l2zl3AMF9fC6
CeuU/W9Z/GlV0sWrTFUvFv7JH42nWoTUIWa9l1JPEv3CqNrgwuuDZEW1pOdla8yH1tSGkWap6fh0
tGVowgKv62FhybJyNnUxTBzNIolCeZTZQ5H7xFE7o7+N4JKvKkpYDzjJXocBn5YOSx9JryUP+tT/
ch1ODU5G3hGbKg5JNaLsyUCBmMe+MedM7jS0/Qe+f4dwO/GYY0pY2gEBl+wKSUuPvV+NGSOGpU+G
Upz1dex7yKji2eUIMiTTpSP1I3soQeWMMpHWesYv28/6C7t0rLWoLQopKVmRYWDsOl8L/kTCcm7J
pDCPzeD/qQdbewz59L6ZpiujFRTSGomhhNzceMhcIImXW90fWth1MLSFCjsSpqkAfF4I/VgFhYHi
OsKH/G54NLPfl3MFpLKi0zy5623qd51GMS6uSt7Jest5PP/CrPuhsuvNo/kGPmgQneKUE+AOzsA+
yZW7sQzRuWI1XcSkma+zsMpWn1/YuaEgdri+55gOaJITU7DeiIryo8GFRV74MCQ2S0bSGVe6IvXy
86FOXfoeV2WYkE9AjPqMeHIPjZRGe2YxVCGL9jLNVLoTMmHLyctLLtSQb0m9G/9pkZxBTcMyLOpw
Dhb4k0GdOCB0pCQxZEy5i9DSWaXRIGDM4R+fX98pCWG+Pj5oWhguxBVbnNzKlMl/qipN7vIxsoJF
FtBV02ov2acmFc2M8sdtNRpUELMpumqzYfhi/Llx8b5Sz/iWRf+GVDbUbieNjTG0q0hPw2bn5RoF
+IILFHX/7fOLPJG52fNFWsSueTMaBFe7+f5DGAyWC+WbcqcUpVu3j9hFhK4VXGemPu2mkRSxriWp
Esq03Hw+9Ln3xzKhveg+zRu0du+H9h17MELTknORZMTG45CbmMyFYFfTs3qBXcFZjJEK1p8PO78h
p7fVsnX25jxZE4DS+2GtxhelGzMsaoOMEILuG+madPkFb63v8v5+Pty5DxLWEngCQqU9cE3vhwtl
rRtYKhiuUc4DOqQth39wfWTxfjHLfOASvD1LH3oOJ3AmGv30hqJ9+tezFFPb/2re3s0xaH8T+zks
tCYzsJxjGRDepD9HSNN2qqcU//nlnntpEV8KV9gWGJ8PH41rqQk7NREPbmgfHYiKV1XIFPv5KOdu
Ko9wbl/pND5PAUU2tv7Wzpl63maBLkHCaPvjgNQqqb54fucuyEZ77dkWVXk4L++fXzpArh/BgO76
vobs2Zc/hVf+/PxyvhrjZFKLHVJwWKjRfpjqahIQ2b38K2jI/PBPX3vePxCyvIqO++Hl8BOvl6aS
u4q961XY6ubBJDBqOXV9/D3SmGFweehzeiicTyIxUI0Rivf5dX789NB3OLRQ+P58ShcnM5rtVDiw
Sp/8aoNEXQWbdkk6aX2ZaQnmicovVp+P9/G+znoSz/fZR4GzOv32ao5V3ohqdJcXAxsUMR7By7pf
bCU+vouWDuTIcCjtmngNTz5wPyQFTqZZvSP3FfRvRS4DtuxLN6GX8fnlnBmJi/AcF1QiaAj35DXx
mzhGt+OVO6Y2jB9ac4Hi7qGSyePn45x5TIaLlBrmyLw7sueJ+y8Sl6jy1PKlW+4mckBk9qx5GdmS
xexZOXw+0kcGtwfw+6+hTtZYalRiNr9DW+h8CveFHaJSdhWEIb9DatUV07eRzM8t8PNArmqb6r5O
QNgPVLjaWk2mWid0f7dmQxktlxYFcDIi0oPjJdVBWQNe3T6aroKMc6Bdk2rx5uniXKXWmakShRwn
G677sqWCPYI+WlJmA3kr4umLCyX67fTzYwWnr6fzARjY/0/mZlKnNctHhgXFJFJPxIfq10bn3Y1C
xM/51LqHNsvon2aYOcCFbVxiI+hZi70ArRA7dGaNukrxY37LAw5GiiiOoszvqh5RdkBhKS/Tet3g
s0XNSYB9QBAFVra+xObSkUeuJVq7HOzS3tHb7ldKgTlhnGRFCc+9TG20DEkKxnJgvl75Yb+cXKIe
bSYYf+2FJhBRZMP6izt7Yz5/A868awQSIel3WLPY8p+8awGZJew+Ru5LQh57Z/jWnqc+7MJE4jMe
AqvffT7gxw2PZUF5sh0gCEAQTzc82LpJzKzycud7Cm5yXObrGrzmpbAqtQ28UF1GlF4f4F+HF5+P
fObzZTenz7x9NCsfzhwyJC0zakUBgGUcv3eiN37W9HseYH0lr58PdeYiEXgwG1Hr4D+nW0f6opw3
x7bY5Z2kK4InXlKuRc2LW1/uRZPG3rKhwU4EnUnR/vPBz1wn+ypL0AufwwdO6V1uGqIZLIti1wRl
vK374iGccVleMsov1pOPI9nzJGXAQOJ45cwBB39PVNSAmhD2TraD2vA0jkW/Mr2h5SuyrH/8mrLd
QDCFMIrTh36K3Krg0Ldh12boClokyILCq5XcoE4UGwpPv//pDbR1iwvDfwLEzjldtkISpAo0vVyW
k1s7iEhFSQ+Rnk6TzWr+zwf7+AEyGFsbtgYODe3T5atGGxKJNufKNPshsrQnCB+/k8F6CHvxxR5k
/pbfb0EYimOp4NKY89+AVn+tKzlh72OhIcSA7LK2qJX6pZMt3KybsF8ARMiQ935+cedHBKGKjG3+
6E6XF7tyPZhO6a42ukPqV8/laDxYMq0xTIqMtAHz8vMBz72RbLzn2E64gHR737+RDsBKAEZuutPa
9jBm3c6205tY6F8M83FjgzMJ6BdsWJfdx2lBofP0IY7507tOM2emFujnamBF/PxiPs4ijGLobDag
4YkPnDMgA0NBrle6kxYVLSo92PLaP24hjkmtaKh709Iayy9mSfPjSsmoTBxYhB3gdqefWpBPmKgj
igm+Awqsz3zKcEWV4tT16dJPBU3sZkQdvIA5kkZLwhUq2l66u1VDHe4z+sibnm3RNDr1HV5GAG1V
xeZg3hbUs48bWZz45ptw8oCqOF/8+rMPBnYib5yBd+L0wSBJiDI6Gzg9elqyyegnB22gzvn5gzn7
lqGrpKREuMuHLWdu1ywjYZntCuXCmC67nZ4aD56rvtq1nPlgHV+wt2UeEpxhT95mN7OKqi6YiAZS
9lItiPaD0IfN51dzbgYSbAEg2HEo5969H2WC/Dqg2E8RDwEF6NzZdOK02JKb7KVL4FZ/Pty5m8cl
AU50Z8zs6QkVfJiAi88nOqbB7/neyVgccxk8fT7MuY9njpbBO0j9Borl+6samrQwppKPJ4sd7zYd
DVpsgfObZku5kaHj/eozIKVUC5svlqpzcx6KWJt9NZWyD4ceSqd6ZNlduguJd1CFhgk93FTJY5VM
90zXX4x27oXn2GPyss+ey9O7CU8OCSn0J6xNVbrFeuYeexOwzec30zj3jnATXZPlyELmfDKv+q05
tA4l953X9vpjHOkl3h1EdEFidRm9Obf/lhheibNNdTf1WKTXTuZa28hD0znBAaGxnFQro8a6gcUd
PUbbJl+dbo2zd97lhM2XaTnsf94/chk0Otl8OavNYNMmUPWzoXxSci2v2ceu99QOVCfcKqKJUVjx
Y9p3zR4bxM8IRcckZoBNn9t7qkj+QoxaRbAI1/H5jTxzH+lpswV1XYvi4umCmLn8hnhgu90X0+9q
MtRGx69VBniUyvH587HO3A7jTWPszIVadt3vb4cJwE8nb5itfWD81ik4rHJHf25G7EmuXyRwLoT6
Yodx5qPD/Ys/mNF0LvLkNelkNg4yLLm8xPkexSFAQ1Q79DHktLAA3HyrZV+vUGN0u39+rRiT/bki
xQbxdKa0iWmOpddgCUQfCiZFUpXOjlTjQ+BA4ePoYc34fMRzT5ItG2UA/NSk18634q/NFN8KHB27
LneaHuLcMzpUCYWljj3cuF0uOEh/Pt6ZaZMLZA9lsbCxWTy5tXkg7SguubVDF9K5wGy20uuyXlko
Yv+boXwAYp5gwwjx+P2lVS7pd3nBEc3wy+KW2BoMXq4SF3FrGF9MX+feUYsPavYhzJX+k3e0QxKH
G6vmrJK3D4ARXx2nJseU5xeH9dGDC/bPVx8mCN00Mc7TPjn9AI2BXpvZTMUOOw0aP7e/k61cVdQB
vhjozMRMSR2Us0XlGRvH/Dz/ej+qCeCJHnAEzELnKRyGrTfVD1+8EhZ/42RD/26Mk3cCm1Ga2DZj
IOg3Fpigq0ODGezObAUczgybbBzq0CV6WQFsTsJvZS9JCnHo1baEYFD8a1FDFjGdXntAAWcZxpoY
xGwXW0oeJtuOjqYfkowxArkIKr3Y5g3iLE634xIZLCZMx6NJoQ/wXowZCEsuiHE3+Tliq8IASVjm
jdzqHYnyb8zmG6Iv2B2WM1+LZKWbaHCjLYbCcZ85SDQ7K8qvOk12O9ycD3GZNkvucLrJqRXJRYRQ
cIc4kQT3fqrWQRs5iIXT/rK0LRJVYzIyP7+9595NVnHX4D2x5qCH908QemStRsG7iUz4uR7UM663
G9vSNlZewiUi7+nz8c594ey52exRvqchdDIeycdFbYVjsSP8aK45Xfdmuu9V8cXm9WNbbQ6NoLHF
3oQynX8yDMzGyJIDqZaIyI9VFUs0g96vOv1GE/oKQQqufPNnKIsvjkzW+XGp0nJHOVyfbsj8CpJw
1TvURMpx+h4NmAyxO2tHjC56tkYzwxmndnKQbmlHOjLxfjS3Cyby2uz2Dip/J+m1vaW3mFKVXSwD
hKG8cNWWficdbD95cQwinfoBKSBUz3Dl42uk9uJOq9AI7s0UFJo3OfUCeIydAmaBcJLwe6DnVa94
Pozb5C0OaIBigqOL/z2fnGXUqGTtgn97rC3nq0dx7okLnMVwNigzWHMo+99zRKw3Tl6kXbGDwTzS
XVqMvb5NDdV98Wadm4v+Gud0Y9RVXZ6VkIN3njNnz1BvWBKOuP789T23IAqA5/QV6LcR7PD+YvTa
rOBWyGJH08lbjjP1RSepKyXDLGrGL0xnZwejXsmZxcfddrrtFZLJqMj4VrRIEMcIew5g6gYFKFpq
FX9x+85NBIKyP6sFlr0Pm99sHC2RoKLayUQeYUqLJbDJpzKTrypGsxCJL+6kce69mHveHGCRELin
fZqpqTLuL/u0ZMgAMk6mQXSz7PcmtfhVaWnRzq5qoFmVb93FehDtxhBTQ1jGxZUXeunGB/3wzcUS
hD0jCKH+fv6kz/48JkTKSNRvaV+/f9L9EDTkV7PN6evq1fLDx8js7jMLHcl/MQ453hhdEG182Bw0
nTZGFXq8HSfRimqOei5GrV/Bu/liIT23bZ3TQSixzP9wT75DC7OzE6C93Ck8I1GDxLUvjpII7cQz
brKyfsgz/4tCxbkX+K8hTzesyWRnaPRAbwB52RJ89+rbGeJ2cZBl98WZwzr3/s5ZRtSiSSyilvT+
eak5Hm4a3Jxpxhx/ElD+p499sYQm6i0p34bLGbFGrKperON69hpoxqzMlIj+oMM+4cSPnoIavkNr
4ljA1YbPKFLyPpx8ElSKLCO+s/E2g9t7j57DrAkTuEEwpTUD4aFzabM0/+i9iZ0FpNxQ6T+Tsr1G
ilNhNi9fY6/rF/loxes2H837CtE1i73pfPE2nbsL/v+ydybLdRtb2n2ViprDgb4Z1ATNOYeHPSmR
oiYIUhLRd4lEonn6WtD1rd+W/Ft1q6Y1siNs6XRAInPvb6+1T+pS4uC6/bEBW9f9OLbMJ+ywk4tN
bkYodfsZ/tYlNdNnWazzL17wr37ifTKLoIxHsfXHr70vjWwd2AydigFsm+on0R++A96sDD4pWAwy
6X9/w3zPTvywISQxw+C6ye3CMfOHXzrTViTkft2c3GYLonye3Ec7N8DfWKtzmXd1/QRSGpSbTXLy
+7iAn0Oza6YNvi+RvqMGPyL/xdfwF987m419BBq/FseJHw5Kgbv6oCSt+gR9305ysbrXbc62cS27
8bnEv3MiF/n2iy/iL4qYpBKo+uyrtvfT2TdbnK1PFXf0uKVEWa3MPhBItQ5jKsYj2hor5EohOelA
kscxG630ZJi8sH9lc7H+Yq3c58KJY6AdotFm/vne04lGuI0sGuaWS4vWyD7XUFjQA8lWt84l34x3
IUvSyIxYAXquKSIbWkMfFSSjuputWT+sawqxz94VXXLTP7Etbo85tKt9Yqo6EOpzjkTyv62EsVmy
VWK7ZZ6QFbZjobXylLuDlyz55MV+dml2lfVYWe1yy23LENrKjfCc+1NwrnXvRYer/IuD+V99fjpg
zKB7e4f+x8IR5bayHqXF50cw/4jpgSyquxTPhaHlh7//0f/qpQhekzVgGp3Hxg8bEJpOKJ32xxL0
mjzuB3+f5lv66hzkdfb896/1/Xf78U7bq78Wp1cegz8e/1vNrae5KTgcKHimISLflWGvzTaOad8p
NBW1cWl0enonF4Adpqll96bUQD9adX/sW4iY39/Q/+EbfoFv2JucHIv/CyUQv8rXf/v23RF489p8
+49/v2Z04PVLPsEhluMfMQ6//8l/YhyC31ieYNfR9rA4oPwR42D95pByoormO2RHHYvF5p88PPM3
tg1cAvwxamnsRv8fx8H4jfoem1MqNu6ernP/VxwHXoFbiGUUbzrv7odlJLBWkvi91p/8on7Pu4yl
2u/AFvkc7//w7dz94xL+NwK7d+wG5fgf//7zXWR4JoVBaqgku3469dYtIRD0HrySycQWoyOf+7Zb
Qpya0y8qJH/1SrwG1VpqaKTz9v/+hwpJJrUUgxXCBzlXE4RN/XZUWMLdYfvFY/EvXojME1G1fQHS
f9pOK+7FoBMbZomxeq/q6j3ViveSf/7L3xwv42C042BN+eyH34hMCNkSZ+lP1AaCJPAHAGF0OaNq
Kf4HXx3XKqsOXXf6Tz8WAzOYbTbTVD3MjUZcLSg/mAw3/SvRlr/4UC4/wp/XOaoRVMo401k0NX48
1XkKSws27f6Uz6B33Wl9WLPliUG8p14Bhf37b/DnfTgvZtHqIp7hBsGPeQLI3R33ZtefgmEEVco4
36kE9hx2WvGKDQhAPpPCIWjDf70qyAt/Dxh+3zb9+NO5opvMOm/7Uz8U3eNEmh8EH7O15OKsX9xf
+1Popy+U+gurAntQ7uo/X/XbVE4roZeeDjUQEEQba1Kaevr499/kX13y9Hr+61X2/dEf7i2frYjS
pppXCRZmvsXyBKKpPbfif/bV/eGVfrjqZ0yGnWp5pbye1thdytcNI0/037i9vhso//zV0eHyfa4M
L7DJKu3X6h8+FORKx2+6vuGZa3ZxrysNiGIvl7vNbtYkSPUuNgJhHEALOCcd1ldc1laQWIPdntVA
qy+aO1L/Pt1OyI4twxp5AdWpTK2LHW1zmLzqfSWHepFthrruPSwpiDtGNzSDbthBiQZUUNh0egV5
buKJcfKWoblfRWA+V57ZXThpmX5WjVrjuVmcE9RFBjxXoMFzyfVceQu0jHHFDB1iRfFjNWT2hZQ0
qqeqbhO2gu0j46H2mRm2+csALe9oSJf3zqDd/Vra3SV2FlVGuefnXbLatf5WMpxL+433o7FJeW1S
PnSFqePQBVl/m5lbF0uSXxz2rDRFTY9ck9kAS2ItYHz3MOhEoeGs+hDBey1qdD7d1rBwYeWRkSdb
M0o9Fpc8K5irZJiKud3FOHCE7GSkKJuebfCpR9o73aWhY0fwG2ZX/QB/l1dT/cly5VwumVF+zvyu
fnLnikDSaPUvg9uYzymfvQ89Bnxf+saeNt6TSkmFeH0gI8taudcX12aIXrNF/TTO0AvAOTf3EKHl
55SvhqnNob91p/JdN/hNJ6aXnpm/f1/GOX2U7tZdzPvSmMPI3bmrXXUQ4EV3vGZQ5wAq3OWBlKh9
wYouI4RlxVFltRWyDSh24sTUgk8mTBvaU1bcZFYfwI/P2ncXMs4NkiK+xKmmgAiJ0PfD75d9PcIL
AVDhX6FIahPIY3zMKQd2YqM8aIY+++BvDPOR8S+qzwGjxfgSZgwtTl42DDEhQGSuXLj1sWhNvQc2
qfogdvNUfcrTXgsS01CjT/YQMVXo6q24Yhhje/YZ2/mwtFXzbnrYpfiMa8K0YrqT+4eTDZ/+qSOK
/8ECcFRGTBDBzhe2w0gK6Q7F4OfSBFeCkAF1VJOfQKZLhd4IlV4XMg+r0cFzg6dxENx2NnT1SNk8
4jZmphlN6/fpOua88ie63ZmitdCWrwHH/QMYaHVNuhSiaREgpxlVujzMIlCfNrFVR+LIknaAJszi
UDJ/sCVb6VdDKMZsnkKEAcYb4ZLxq7lxb9lauhpxPTvjRwWu8iUroZN7a80aunS8WTFp1hldaLEy
z42ByKj4JZw8qz4Pmdmel5TJYLGMZoQy4t308+AqNXC48UZwGjCWGWvrOMxx3rj5DeSEJZmyeh+j
5ReaLB59JKfrKPcF8G5cd4+lEszW5v2Sf2v7wDm1lYsMws2xMNjG9KkfV3WkT8BAejBxIWy4cRhc
KxAhUMkeNGZ3R6M+Mhb/TU7Ci/NxeUSBdZKdepvytTg38ByTKcWgwaPQu88nbkoDVF6yIyevlRRB
klXc5zR4UxDdXvXsA5W/ZHLrgE6oxh+/9BIiYjVWDIKXRWjJmouaVXG5y+t+jduphAjMpvIwaNz1
1VSvsULzF1ojuKRNsLphClFHY3/u9jaf22zK12LU/Fuf7u5rvQBdsJQ0KOTMxofSTq3zMnFFkeBN
P09BStu3XjsAnHx8Z9y4jRpUGCQi9tkITaCAYLpWi3IYTfeGK4bQ1utXx2GhFIL1A7yEd78V0DdM
dHdx6mFhYyxz8u+ZnhdXxsxUDFNHXIbodAaUSs0Ulzg3QadOXezOvLToOnEqGAiMmGSYv+TU73vY
rMzwjkwdEzhMRFHfkjvtDvkMeiYfm/52HPZ9dWd2l7XRczHNQz4BoDdsmgp8O0Ua4DJ0JwNBMKsu
fr4XWfnGN31mtVL7NeLom3FTpbK4KZ0lOyhUzaxx7CRCTZMOSCfnMIISiZj3NCPH2lgRZbdEanO7
j8XCN7R5aYsYyBORDQyImJdk5a51IQhMQapUfZYCcG9b3KZTcz9OrD1axuoxB9z0lcJqrIJuOljI
yMKsVcWNlZr6W2BM8hIkLPvRbrr1q7E+ja4OdTqn4tcEmXYtRXFrYbT9pJXleLsuubxOy+0ZLsH8
7FerH/sreVJ7M5zThuEzafOhuWU+K72rqxdvYM69sPL3LtuHQWTxkfv5SSgdWw4RQOhEDYok3aKD
to7IgDoMhizub5rTwS/2eOjt5aELrcixL7asvKJlxdEb34A4D1+agMZMJPv7IgtqhEoav8GBsxdW
IhdgF8/tNmJQZJlOlA5tcWzzIDSNvJ9DOQYlJF4I4l1YcsgbuETKoNkV5eAY50HHk9PDnG4rZqxw
7w2bCGFdUx2xskHqAIDmYQe7mB/HxmzO8Bpx4HpS76POn4azVY9TPBmULus4HRbiOJfrbCK54OFT
C9a/xpvTh8GcmT1FRQGzwS5Uk5/BqUKWRTyTKv9sK+wGYepOlmdF7MWpE4UbMwDv41rmkHpU1Xzr
HdIMRpF5F4vv9QbCHqgk7G4cHenhwrq++nsVAv6PlHet6zHuX9rQNaLRz0rqe7mwYwhnBiTL0Rg/
+5VeyQidwONcWgtD8AYg7n1zbQMZ9VZ1buuyijF/vNn+hKWuLCH7WSCSHSo3psv9xcKh7h2n1Haj
ooaQzmuYc7LN9ch9akJTL4EKTbUvT+ZAngxk9muVOxWkO7OCaUQtGBCO8Yka2HIz8Yw2wiWDW9fa
5qRFiPe2G27X7EtWe4S3KmPUwtpDTFLWmnZRLCDjDx5EW+zILsu3nbE74bRkz+HMPKwT93zgU0WR
pon81fmVWPfnAlDAs9NnC4/+1bRICv95MzpukMGmUa9PAw/Q2DVndc38CYYXKJ+scmwtb1Y6NRiT
NvYVVQA3jxveuaQWlhUQBH51UPupzLq/HyoExM4IE/8USfUy6FuQLoGINgaMt/VSVKyps1e8tvX0
kK485v7+iPHTyZC2DBkfXslgP07h7YcvwFZOk819jb+ITVgLqIoHFI/jts27S80GRPH3r/dzV2x/
QQ/jr080hfnTH05OrWCDY7vVnjaHD7ZzKLq4GFHTxqVoXjFDB0mFTvTWdfz57vtjBxcxLeDcnI1D
bmBXBa7ovEJcUccFwNUvDnY/l3p5f6RKSJ55TBn8dCjvmWVgCHaqTnnT2OdJjc17ZzHqH87ArNGM
4XwkuIPIhbJkacgb5bLXNCrecW+w0S74EGxl2rNvDn68mpw8R0jOKNvWybm0QY5ctTQgryp3DLDx
DUUfyil1Ttme8rdA4HUQvpv0kdkv+9VyqRfD2N7U0dcM735NDR7A6bqQzCiK8vP3p2LbMhkazVtl
/qrm//Mo5P5dsKMk3+k6+Jp/uDiyiXF7nl7VSRI7gUMwdiHGMXy+lv1pQNpEfL9nsLzMzYODlSZi
AuRfzc4GAE995vd1fhIu0x/eAcmN2aWVVJwCzttHR8u6y96ef7UM/FSx4FUoVDBuwRQVwYYfjqRT
ManUbbvi5Npsnl1itGSlXbyEZsA5w62gCa0lh4e8YtP79/eDuV/vfzoOB2xRrL3+Q+zt53E0yNY2
gbuZZjBM6fRU211wpaVp8LmZ2BpjUHPW20Bzgifsz09VsA5Y5Jw5kauCHCm7Fl4+662QIcxs30oy
2bOdtCtxYv8dXJVdO34d0l0FpqXk6P5R/Pu/evUv6tWkPGyKNf//evWHb8vrn+rUv/+J3+vUwV6M
3qtxBvRrQqR7l+N33DCr8W+UbE2yQ0SW/lGM/r1Obbm/7V1PogQUsP8BFf6nt8V0foNaTFWZKJXP
1MS/Vqc2CNr/+bIkgbljDwgG2Lwhi+Tbn58LutQ0NXQoSObBFM9Ksz3w8esXfzHrm83QBqiw0OgW
JuYeaBhfj2OvPrmqHAhHa48DUonzxDkKlYu3XdvdpF2sKToliDZlfocaQnudPK8LGSLXOdn6KUwV
KvfZeNd6zmrd23ZRmSRC2trwLjZD+OYNq6DefRzrwZzYwiBTsY49R6f+2u+F7sENU/PGgDZ3qGwA
GaRk6g483XVPQQ8VYvhY+61EuuG1TW2c82BxzRDteyATL9cxoue1bTLtaDM3ZIZlWxF65+i8glsu
mnIzzl63mk/2mo3EMUikd9D4eRL4R0bUVudigsQGVYmNm1d+SFdNm1RoeHsEKu+c7rVsU/9rxiLq
xZs5ws9MRN7pyo380Sv0x2UT5Kolb2E8VktnXtKB3QUjbpBfpqVBz3CWnjMeFCQUlWxduW/ju/LU
ZF3/srTkPNHAW/LEOddPZkJpL6wOQLV2V2ExFo/Z3jbHqlVeD2bbnUpzfip322EpZ/aKHBtOCBXy
DYF1lj8XS4FdYcWa6PnLdWeLSzrQ0zMCghac7XhnfXcstoqBEYV3EcTfzLF9ftlKZ4zMIaBSTu1t
qZ7AtrNh39WNvm+/ZUUnEiutpsfNn+DzbBrqTL5SjWpGyGjmfBy93Dv42CHJQWMVKZ7c2nzHASkv
t10kyVJ8s+WDFzWTfCGSeG5U157wtvQxIIIYYp3JSAtH7X4v8Ylhu+O0guPQrJ56BGzxJBBcVo36
RknHvW7cLb0DG+uSb1o0jvdsfBD3xdU6wQRT4FqXTd2apeVynlZLRPgMffGs8ivMGuLalzvrmQHV
C48c5AHSjAOTKsujbRz8N8RA6gjLuXjDjLGcF9Cp4AQd7SHrV+hyZfYN33F362jy0ZFYQtvdF6r3
DaeXoi/2KgSa0kJ3QwvesBbitzhI37EvWBfyAxz/4JBBI44chG9HJiC/dU7VXMicyl3K2hEyOkgY
NF2Kt273nyoHLmKW4UQN9GZETMf2f9y1qc6GQNXRVU2zeoTzZy4fjF21Kmpq5rhXt13C2ozA8Ryp
PWPW1UMLSvE5H5yAtAl1EGvC5zptXsROKMTKQSJvVAM8t2nVq6tGVdOl60ru+En4hJwxtr4zrs4E
sfJ98iGd54MrEqXa1mhtFu0EqXF6IIU9e481dK07FFbIUodUFDc9zYaDhd8g2YVNY2TUcLAB1knO
o8aWHQvIY2ewtqIhKCB5NS6sagvx4n6ZdrGunip1ByPDiBSHa6oHu4bXX5b160AxTE8yz4bxKOkF
mxKVSQAli58m0mA9LNHAu6UIPM7y3RhQbDMUnPYHAIFT/r6WI/oXlNwErG196OkT+874MjpcLUhD
7BxLpWr0y7wNmuNc+H2UD5p51OEGgEGcL7y1ROKTd6wSC7WIDrZs4oC9wzSxZ5v7Aa11sNXgpmAx
mv72aWEq58kr+uUGuPQrt9SzyYg5xKsKa9Egz0DH7BvGgapYgHy+bLXiK8EeERdA/p4aUYIBc3un
uGZgWCHOmjYr3ozGuBua9ONQm5VP+dAKrnq77s5GIA8cZtWVmor+geEV7ZEEpvdqNk4RU2Aboq0J
sLdOWb6PVy6mmaRduxzWetWv3XTtUPsCiM2klDf1SL2bv6c9dJq+HsV+1+5ijXtwzNYhHZwl0RDI
IDRSd4x/FUmxjqfZ0HEuABrbnyWbj9vbbe9na33h3OCcbNUEX4Q53nuLnc/hWFnqZPnyk7uWZC90
dIlAYC9sIlJxNUHDCaXRy/e0s+2EKKB2yZ48P/hqMuJW34Kk75YCWb2fHVLbYD3wV6zPfnW7Y06v
1wJ/FPPtXly0CxYT+GmR8qCXIlzOjnkAspx0lB9BtZ44hovjqmWCNVheBxOr1mYBmgvI4UW6XNoL
WcH/ZMLBCTNjfmAI0ISh3VVJZze4NqcuYPxlOWKkDi6ErlISXoseem7QfFlJJiS6ZsloMjQtZmpo
iMumI4sE+3L8EBRlEFtUepjzr4N4lMNFAJgpFFr/vgzex6bwumQL5umgQ07eyw9bpNl2l+Q4sA/T
1CxnrRq+AoC+rnG0XBpLXYfbDHisprNxy0ESAQizL0mrr+VhLqR+sTFTfNIcLwiHHhgmJg/chFmF
K9rnM09VWVMfqVjvBvfztumIVPxdjlLJzxTzq0sEhxw61xZFtzWjhcNce8U1MB7Hwt7ZYdU7TIHg
AC/tM9NREDEpqcC4WZ30Ou2M1AxVydJP4ekNE9pMvVKKu7Qy0yhXxngDmkrxcEeB6OrZS2c47wjM
v1Haqg+1w4ZBLfZzI6Y8aqpxeKr9HYwsbBFCWpfvYrJh249UUGwW0dCDo37HtG15H5hdf6HTXL9S
BJEPs1d9nppUj1lMO1btQj1TZuOBIa1H8j3UtDImqsvFZ10HbPlmttKkfsXpGgCLeyixL+G709rD
WG7NFePF+wZ/s+n3rG9jnoK8Z1IlnNE8hXNeVeARB/+JYO52V1ljxxcKXhQBtQeTjS+MOm+oZFW+
cNtX8lrOrf9h8Bz+rKXjZ5nSC7de5kirg+x+Guv5zqE2+eJBKqa7BhG3zqABduPJmnwoh0te9pR+
U75o/Dz2x8CpdjS6K1C/+IlNMsuMhtHL+KXVvMbbAKqR4cDAgGhtfsUVi9t95Xemvm10t8rY5Ekn
x0jXzfE/U9nWX/DLfikB6d9uuqXBnlO5gugorVsHdXoCuW9pWVl7AtWk66PAVJD1UsfhitCbh8EP
nId51SkGs2qCRU7NnoosGOf3UTAWs9+oGb8pNaAOkZdwj31vONwyrctQlRiDjZYTZ09I8RapxRWh
n9SvqF6Un0byAW9tNpw5nqVbXHawSYfM+lq7o/PYuoX5xchKraEr5AZM9hbTcgERnnpNQVwazJuz
Ll/02sdE1k3j4zaL4QJ2rnetciCMQevebW57mVKERNrG4wCLu7aVXM4oHb6mmddEOTHl20A6BQFH
YdNGKpxYNDM5+8Lqo77rtzoWAxzNTlrdg7AQ00coicabpaI3Eupp54R0WaYs3gRa0hirNRonwifH
zBAlWOMZ6x6TE0nP+zpK4WpH6P5pc9xV2c+sZtUzj7jpUz0v+mNVyvSkl15xoTszO950AF8I/q0M
C22ENcpRvX7KMAivFKhXHKZbLs6BZnJD5PpcJT3OubMJ1j3Km8WATWq3uNhUpiebPop7iYjqGRPF
9NXpZ2ZHxi7A4VvKW0qC4mMHZgGC99iVMrYGhBaNQ9OR3dX2FAjZdBDbnXH+kJH1CiLOSVMQ03Sy
3NCmS6KSouR+uKQv3TSJn9buxznFefGJnlixxcpfdsoxUj9uRLHIcBXukiU2ZaobF27yi/KAgLNZ
mR7rraV9Neatdl23MKvpZbcHkfqNHTfbUl9gcNOxcJSZH3IG1zCuN3PzTHs2vVf8r6elYXkVTfA4
N+yNR0R5b20DmFrLvfLgyi27FC1b0rpVgwxlo5oPRg6gc4/DHGe/qTjPj9hZGwnZOhvqqNe2egwd
Ae1wNtr5vrYdIbAJ4sADpwi9tjSmq6bd0CKYJcgMb8lA/Vrp+uB7pehulyxfHFAliz64VUT+kabm
16bPg3X00R2YJn07tpuFD2UaaOhsP3Yycyua6dPa+Z4YT2UAeDOcy1Vtl/Vi0/EZSyOpt74VsTXm
rKOLXy9snVzrJHPXeTb9gh4PdKveO4mKe/GNAlAa6xoZy6tCKRprXMKiTOCRgng1aZ1G6EtmVh8p
uiuFSfo0jYHxAK+Ts4AxaMfNcZEXIsg5D8xIXQiuyXiSVnHVl3RIU3Py3hvR2V90Ko8MwRVClkfM
GVDQg7R4MQybQQo7mK8l92PoUxN2Yhdu+LfO77MTVAe24IakQz8UwnvayllPgNxvdoLfm+Qmc2iv
OhvrSzobDv3mGkX0Pg3KX3vezEHu0zk9kzJ28zDPhnPeeiz0ZmP3tCANqw+NnOnarBplSNCQ3cHA
XNdSKSOCDtvd2PbQxEx02R9HdpEJDLIA2ZZRJhnPOjbnw5osppAJZu0LrW9V3HFwf5BZERxEpZuv
4OHsU1OJHh8qK1Pd9X6IIyc/0hNX9NYc/4oeCS0Jiq7zWx1o6ghA4tZacszzACgV7yQUEo9jb5or
BIh6YCs1ZVcVR1pQYeiLE66b4dATUUmGdadnc1HqoVEWeTKnTZ4ENY/xdNGqzyN7+hB9MHn5IrVi
beZJ0s4w+UK/lmOk6RoUzdKyMN8wINYGnnYrrW0F0JMDz6zq66Wa2shBYkLbcdbqpF7z/FuPSBYd
TFGw0A7ZKaVPZVcjC//U002p8xpHSd0kopKKh8683udSD27UklVJ2RbuqXILJzFrMK46gJJzoRt3
PlDycBzHhVnoPnsdif3GLVqvio3d4N9U2iBQ7ulVYtSpjZYlsF6yXS9rYf9soqbImxetH18GyyO3
oPyj7SzoDgBafQXTDoqw0LeLtYHeBQCavqRyIJAubVYzlAdxqPQyF9o0fdTAyhPFrwUPfPnU+xwi
MorK2/C1LetPY6n2623Su2SSbQXnxwIdSs41rIsgxXg+Oq/VuKRhkwECZs9s6JHW4rdJhMkzL7OX
4QqfXsvVMnpHNBFYWoVd7M6R6o76g67Hk71MPqF3Xd2Mkv12qStIuXv5Bwlrjwkc3cA2w2/PSl/H
ssMRrQTkempsMKezNpj3pfSoCPTii8wXQFFoKkPdr7wzPuI4z1e0mr078ADWqrPpNep+q/LskBXD
G+c1tmJruycBNtj57dSrCvjtuD4rhN4h9Z5ry2rSJ7ZSHwptGCJPSO8STuocDcvGxrHL8dVvkMHz
SRNxq6bPgTFcz8aKMaE0nwj/VoClbfvQw76MZvoxz/li0C8cRBvTKSGpTWX+w7bnEhzK65ftml8V
WvsiCRWRQswfhWu8wxZh/7eyO2qzvn3MO/PFok1xYanW/jo6tYj1TFhxrzVPC43O975vNNwqre/K
kKoHm++lJ62/uc0DFg49CztI4rHsfTJIxF5UuCgsCGGwzg+DAScgrP0UvTkFiBk2to3fqmwagzPO
4hyryQoeSI06yNAtpwMuqwj+0MvKJWpU7gFXrwQyELaSW5EtHHUQ8th8nOsKycKtcm021kaldbS7
qsIIgauTaFJ+bYzIVfL+xmRi7IJ/4T9Vrf9u7oaPsmPx8Iv8jLO0Oq8OD1fDmr+kVT8Nx0qrsmRx
Jzv0PJrbTr2ct8KruNWNJ8EjKaoN2YeTudcC+51FHExeSIFe7fcEuzymSI6mw044G02WBHcRaj4x
d3Ly1EAaaTsvXPBRTX/zoqL5nQaAfbfaGYhDeefeUPIwW5WXeIC9z71D+W8IcPS2bPUjdqbkouzh
SmTqPijHr3pTcMWnq5MES3s/2H0bU5jxLloEVqGnyfzI2YUCInbh29m0Cb/b46VMtT6esXVFZI5I
9OvMIxIMNE4LSt1YONN40cpMp3Ihd6Sv87Wf0+B+0nTKcOlcRHm3fq4yg8qZXC2AZaIIS2m9pY4y
HolKVWTx1llE5dTN35zRU4+sfSa2ZUcg9himsxgoRulGyTCbZl/XgPmpsxQFoQi9Av7itte2rMco
3Sx7is0CL33iZUbjhaWeg3Lh+WgEW3eoihWJDFj3F5KxVoMwbNu+0FFKl8hYK+21cxtx6+k13mQe
eKgKPG9hvpdGlldxRGIcq8zjBcS00OwssZp1fWOfxa2V9c1rAVTitpstDJgyn75ohfueCYMcQJBr
43mgDH2/MdEdOYUH3rzHo/bRX5zpzjSZl7hBlN2BVPea7kgVtAGiRlgJf23gHoyuMLzYrYol7s2i
FQzZrf2h6OmE2Xqq3RiFcBAQ8TA4Fan6sGbOR3YIziOhvO6QDas8cR+siStGg8OV/wTTghU+b83H
TK/7aMytWx9jKw29VovKJvUjUtcmmGoO6dol0C/XAkJBaRWQT37JHkIuDKiILhKk0qaz3bL+hC4Z
g/KYpfOyF4lqoODUwtjTNK4RAjcp2d7N4Kojz+3Ek+hRGA2D7ysURgiFwkmnxrf2ZRqtrAsvbge/
5wYblv5B8Re4sT9M2/NUYafiNk4pGlGgzgmMrOO1NfXTlcfVM0R6P2PvGtriChZvL2IeWEEoxZSx
Y1pnUPimbCSP+X0nxCrz0lSu99kWwI/DairlqSeqSN5pgWY/Eu4kfKOh47Z9a3l0pp50RatX4EE4
hvn8ElrwVGP/+Upuq8xixBNQ8KipETqu1FJhL22KZBsWRi28kYP3YvKIZgva9LGymGpje53QIrhf
Nbb1BDf1c1+5MiZnNh+x/w73S6bMZ7j/7RIDOmk4rzvGHYkfAwf3AA5wdATPU9ay7g5goHrW7GI6
W/lAXYaBKv9aICB4Joev3+jNvB7Nnt4ch9fRuh8ZSXkAt83xRRhpcIkV23xb66I6y9FXj7DiKIYu
5sRd2rUsq+DE/Rbf0JjnceGMJTflvGfXppmqYGjh/SxvqPBLnicBXMXL0mD4E4fU7PBLN2WSSpGV
8VKNd1tGnAhgSW8mFmWoDzrswHNps1S2db6+131jvKTGTsLYXPCNVDrETR4EBX6rshieJ9fpyODx
1M0wSPGwJ43IYadIGKYtjz3RRj2kNHopGJG+UDNSlH50qyta1u3Izt7Qr7qtmz/KspULq2zRxLk2
25Er7JTlRGr3fTX0N84Kmb7JjSwZ1dYf6YfbkdVXXCWamOU1I2vWJ6q3Gg+xuf+gs7+7Et0wHybJ
7p9ypvddYPFAlkohyM0URfuujLJ+bK4nGXzRFOQCFqf05OaOJMq3GdeB4tawSpNZ+sG66HLDv2sX
d0E07Kizq3lMN7hpHduIh7hoAi+i3izOI6bta0141RU55Dc8W0ai0lU/lP76mq1NHpl2xcnALykr
Gim5k0GsT1phpQdPGHnSm5uVkAJAxQUcL1JiNS+Q81Cz6aoWGUPgb3FuLUZM69zDVdOxl9U38VLU
9hpxVGAsTuCW4kGGG8H3OurARlDXceuYqn5YnLyI15yHTelUHVE71OVXmjfEs0P7hhqrwU6jyw9G
5W+YBrYbBx9nwoJ2P1rLegtLgDqwqp6C0fxkZSzWOCiTwra2mErJa9AKHPEZDY95zrN41GqyOJ7W
HUw6zYDa0Slm5cPm9xwVbMeJgknfwizbbuHKWZhkhud+HMo7muBMQJgnNlbyqDZbfdYW2iCmpX3a
oXsHfWOHvAxacewVD+rFn16boESBPA33U2fWa0gyiEe7sR8E81q7hTO0e3TM/GJodfOKYPtXW/Om
686EDiBY/8OCNhiFnsD+JGdn+k/2zmQ5bmTbsv9Sc6TBAUdnVvUGiI4RQQYbkZSoCYzq0DeO1oGv
rwVl3msp6pZUWVbDN0tZSgwGGvfj5+y9dhiX+npsGn1sC/Wn7+u/x9a/GVsjkFxR7//nsfVN+hme
z2v1g8Pqz3/01+Tat/7A/ohUiAExDkvHZXD81+Q6MP8A8SwgjtNsxNDlMjP+l8PK/wPeDQ47F++u
if+J34IKv0/+1/+Q4g8C+0wbqx/eUjyWzj9xWL2lR2GVoI0vARhg6KMV/dapqLShe1V0vEKNHHtF
47VM9RVlQHqIErMCM1AnM3EuWS6MCaUmzD/dYFAn4D5onFdSEytLbEnBXFV9TuYu4DbBSMrsHFvK
IPMxqpCEqKrDgfq3K/0fLFtvlFgWo3sp4cgz+Mf7SMfxx4m73w1TgX29PduxqR8EPaaNg7rweh49
8zIZM4LuX38gerIfh/x8pDTxyvGawxjnbr7xWhppQfbcUMcM6YLruvcItSpYg90DPJpYmYTFGupK
tGbzEgBEUnozyNGTVJXoZfZOTAzQMfLSNR9vhFcaErKK/N/qSaPzq9Szd3U1oFMGnfFYWPCdDzKq
6jPpGXBUsSIgbSLWndVKtapcNg6M8HwfTxXX2nBH/VAsKKgssTivxPXVXZgpn48KUNHHu9aLVq2s
Q45BSHMOMb3LHUET2nfDsIdsMN/MNGgfW2HzEEw2irHWRsE3w5gC4to34tIybiEdL07neDelATNv
vAj6zkwkZzaVxNajELQHw9Tr+G6E4KgXIyECM3Ynfg1NQqwmXdVqXqxxIrXFrS2V3Oqk5DcKZsc+
snsl+qlVa2oRtZMlHq0sER3mXYx0F5A3nrF3vdltPlj2UCWnvuW87sVdwZHQIoDkgdXQeoTtbOn3
VCja+GhbPVcu7UAb03uvdX1sGx9h5Ag4eyEox+CjC07JMcMLAoJ3REbSjdCLMsfQQDqQ3EVMRNyw
JigvQV9v8/0hUjuvGcqjZ/QawfM4tPzzYBLogBVEPyAj/GiTNhPHmllyF1yJQ/NDMqHYu0KSsTZU
cSMPFO82lyU1CuT32unV8m5eam7ruELFz0AGiuS0rLcEuQROHeKNuH+kA51Jl6enmha9wZAMqvBN
EpPUZvhmQuCt5uXF9s38jjh3Ac2Q2q0g4hJfQNi63uRt2VyLnYy8eMuxT5CcNun50e2t/oJoCklx
mdHbDhdwJq9x1js38xy7z8boics0NsUdIYTxq0XRdoXficop5XT8WsX5+L6xzUzvxcIjm0ymvhun
sfc3SbZKUUtCbueTpV1mlkSSBM8GnKH+3kqZqG+d0eOxGak+VqBR6ba3TPwcXOtOjKAF+YKyBSFm
0if9GbG7NKzPGI24dzT15cQ8eR6aF/6zzL41etIPaWmizHdxem/qmGeksyr6Nwi+xeNsrXe+oB/l
hkY0cW/zaeGcvxBY/MKV4eXySNBdDnlTT9G+M+lKfegiRz8g/eFFMBaPC8xg2HIPOYlJZ8da6KtH
ukOmPmZYbbLI0nfSdtTVQMqYvrbJ442J0hzWbgLs64X6qcPRojVtCM6BdGTIoUImWyW51T7my2IY
z8bgLeq6t1qjvZt1wG9SoKqdnhbK7+AplWaZP0Rj1tIfNzitRKNtH5dx1T4uc8m1RArNtdTmhFoy
CGIuRGPiKoyYrei9ZFUhyU4BS9p8f5BzbXDjSALlPXbH9aXoaWstoeYEWrCY1/SLBkPYG1/4iftB
F/5g3WYogRRTS5HXnz17EpfEpY1PX7LkM2liZJq4ybjNPraipXcdkrvYf7Ejv8/ft6wQgmNMtDjt
bV1WlesjyTOiYOcVhFPurBw6R2jyOJ065XHP+6IVl6xfbP3eZ4ySf3W8yrKwTszM+HclPTbrtmT/
WVSI2Cl2j1FlrXPJunZN85hYNtJ2R6y2NAMy2EfqJhBhaexfKgz8H5xxYFy8iHceQ8dpI8p6eJrr
2dgR15pseTC6jc24/mgXAbX9GkUVlinsDmGLmfRxr3SuMCy4K5Ero77D/YVCei/RrVcZLcw5qlhk
6mNDO/K5c5i12aX50cChEPZIEJBAVeRAJpP2r4iAiz8VXeR91THRL5Voq1sij64HjqTzLi9afU+I
SPyRuV21K9mktqgV7Qe8otVHIZNyb1UmLgkaLsT99F57F8TkbnocRey1QVXcpE1cPFlZ56Fs6fr9
YnB4MUYN6oygSqL7JnpaBQNVB2H+bpi84p5lvfmYBUPybpTF3eSZOju0ikAyNZMbZSKXPNBvRTHV
ucUTHMku3rd9VV0HbGDbIlfLqTCCfO/byOtHoNyEVnqYDtLRrh/ZdJoPlcP4ZJstXbWny1u/T5io
cmnJjQp916F77TKkvTSutsMYAwGxiV73jbkCZ/JByitrxYyS1G1dyHD05DYxnYrku5lyYNu11oiP
iD6IX6h5NWfa9dFLtLWPHXGfRXVzMCFEbMnBaj5ktPwndqnRPVbIhsfdXHrDRaFZexc0iXswuiUn
lAyADFT7xQdP4boXI+nVmQV7voLLNB8nQwQwVvJpN3ctmY4W7QE1zNlVUnXu45iOyxfTLDLmasHC
4KoNfhfD9EYNT33ieahLyMlGmg4Y9Y36V9Wl7ZN5Tuhu3+ACqFY30mSzCUkDJxPN6Poc8ZZf/bou
euPt/f6pK3wCNRXBTOBffyzEZLQkXjI5wUkxLXlJZcrC0PQWNcavP+eNu/f757irlhPlsW2Zb/Hy
Y1K7DLLi6MS0Yl1TzZY1u9LNi6MjFox//mGeaQouJ2BNPOc/fimGUZ0RUwSe/AKzVV0n8tittnam
1sHu1x/1cyGLtB/eE7W4Cbblrf9bxYHXEIhMEpw7i0s1UHo7NL4wsPT1ufMwjPzjzxOcQxhUBwRM
Of4bR4FACVlXRclkTSfR859bUEXmEwnO1WoG7FLybX5zOdfL9TfVNveOL7dypiy0sThH3hTrcxnL
nsGzPLXEhY90h1EYUpYgsQ5pK7MHyjVwZ2MwwsW+iRVL/+OHFP8qGmLfhKhlOW85SHUllamL3D0x
P1pTdQz7qMX0O4z4z68CnwLyJYBb7ayS5B+fmiKypipKO/cU99hw5rRKD57/W8TSf/oUDpQ+MiFU
+D/ZDNzethBH8l2+AwPcFOMjqOz/h8fEAa9sAnfg5qEs/PG75ApTMym3zslCTkjGNUTZcJwnrOSQ
CMSlb/S4/OZI9/P6xZrOGsbXAozKx/74kVVK02kqXHky6sj9IJDT4CoeKUUGQH67yp+Z1bndwiPy
6zfi55UFfg6kBzIW4BP/9EaAZWfA2BB6zKQ2QJDHOtm7cB6WzPV/A4T8D1+RhwMiBzU4rKq3i6VH
phMfVVqIXBOUl6WoUeti7GXmy4q9nuD0+tT88+8HOs+Hx4IiCefWj9d1NNPKTgJXnAoX+kJVYvYv
TD85cND57Zv+3fzx46se0J0AOCa9wFsD3n78sDrBLWyynmAy7gI/zETpAGNlFvLQjEt7qTOQE3hy
KJP1RF2HZXXuLqMadbTHOyM5XNT4bGOr+wKUzqbqXOjo3vm52/yOIv7zwgtE0Yblx4oErOYtcLBK
nSmdjYgnvMR5tUmjtHnJtMF+CQCeRy0LKOt/fSfEz+/uSoCnrsRB4zPrfLMQxgX9kog97mT4BrWu
9m3OD6gU+i9+K9gykyZan/csFReFDvdlHAk0p6Uc6AfVWWqVtQ6L2lMlpYd+FkXyjzcHJrUAf8Cr
2Ny77/abv9EmTNUly+jz1peLT9FtOtlHEeMxJwSENuqkzN+1cX5692DhrG8DrRweUfn2A1XarUU/
6dKjjAhENjOsY7OqeEz1agP79eX/Tx9G34goFYIlfs6qQzUawK0mnF7DJr7DtRBcmx2DN1TdDaek
X3/YT7eabwYEDEMIJDaWszdvHSMv0XSROZ9cUsRdyteeJ4sXkVPirz/obXgFBCeWy7V4YNjIlv62
MipoRWu38SYqiDbp7kzOcMPG8LsevC2U0O7cMNhudzKWEBom5GScSDy7xQK1boO10g9JmtMnMCYO
S9hkl+Zl8XBem4ZLK4uul703CYHheK5yDscTpsu7vqqDuvynC/H3iATshOxriLTelkIpWe6NV3bd
yVqwbEzoes8lZvNDbOIr+fVF++nl56N4BiQONlp6P/kqmTFb/aiR3LX4eY4+6QFFCFk82JE/Up9l
pX/bP1x3r78tjJJtDcLPyoRD/W7+dJeqpbSFah15cpWWX6HljyfGRcHz94aI63V0dRSz+Kdaa+s3
G4D19hGRfPLKGLL55NWr6dg/rsqywJoPISI7CUEnadmaGbPb7jAT2mhj6NeR/8kVeS63Y92hAg5i
IAKMzuMUef8Mg4D43vnBHEq6iEu+9msUUW0cLBjtkaPj8Ry1JVK2w8DPv/PQllX8JOauVwEkDUwz
uW/X907W4Y5fH6/CYDM4zH0rmhPjIkbCltvB0540rTHUkfT9chpHkAfUiAkIaZuV3zimkSMPEXl5
P9FtuLRubxy0TN07AnaM5UAQOrZoXDQLiHNlmaSGZyb5354zBBgL2uYaFbkngLTAKd/WYCo5QC/p
icBqsZFj4QxFOIhEEXs8KOIR6X2jmqlf7SVbYWAFmU8L+iZRiC/MpHOa4kbG+xLoZm2GznGe3I2z
5r89Q0FhcWtalMAuAlC1hH9wKqoUOj5Gud5fxeeYR3ReArT/eKsa3rWkKpz5G91yJG+5iFsO7kzG
gvwY+4Z+aPDsJHfwNQqSyGM19gy4Om4IIAze7lqUTf5QLyb7RTv0Qu1xqukHRG3+dey6q/GsEd0X
jXt7ocObOctX260GedMqsbaiJgK1Q22m/EO+uvPqTPy67xoUaziMrUxe46aidK+bgd5cmve53rto
z1e13UznCscBjXC/nF17B3aHnzgAcIFlMtnVUelsMN7pOuWjVb6wawUmhncVJoXdWbfVhHrlQaRG
0m1zHpfkjvNq3SKl8KZmA/hGHhH1dF6+HfrR2CxN1axSR5ZwZ4l5gqpq5CBheVPqMSiLxHRMNIYc
9lUBCKJuC3paPkFky0EXnGFDXMV0GWN01O2jqJy2OPipwwMGoZMkcCNt2Ru+1wH07FcLWuzSakhc
zKMn4Xr2fCZGVRMvusy1/hb0OKP8ZQTI9L0F5xQDv4ydaPEoM8t5TaMkiXbd0IET+/O1clfYjLm+
M5NnZ/5rRVpES3OelCihRYJ5l11RoXCRLOMt0pXuoHx3xbQUDtfV6taeuZ11wyeYWtO41yB97v4c
zZCr+Bo59lpIxJLazq89+EgiWzuxLe35sCEx4gpxHR3479uf5yL2ukvoXXnXDoKIJczNVGf7GlBC
d8bqxmtaNgaThmKWXFgZjdLeZ4EVp/focflFhEnvZN+gYCBlXSj9cdCebYw0epw8f/BromFuHF2I
RzfLKrkZ2iidv/oGk4wdmDNL3s+ioQuczNTGRCUKlCvsx4wBkFAktCt4ViTTHISBuAO89xTmOZG9
SBZqvMdFOjYoqqMI3MCGJdzJTkXb0a2fC5qSezpoi09LAk7LqTRNTauNDnnv0yBbhjGb/tzx/3tO
+ts5KW/N37bfn3GUaVV9ZeD/+uOg9Pu/+tegNPiDYyYHB8ahK3MPR+6/B6Xed6ik6frfZ6HfZ6j/
GpQGf+BJwA5OLPd6dPPYdP81KLVx/wbkIK0B6Cg//+GgFP/8j/s32bEcggm+4sCwQsC/u///Vhrb
uNnLXlbmuTKNOlHDRkjX2GpRRYSwCt3scmkjWpvtsWn32qCvtCNex/6qdeF1KGnSijkTOiMNbCRA
HmRny3u9FFI+I3aw8+3UiU+xb8VPpR68TRq7zvtRyv5GmXF/t4C+jfZpnRHpUgMJuokn/udmdHXQ
HIwsIS4NMcrZy/RyBYXtvmhRxSFJieYz0yiNvt61+usxC2T1ZOfR4F13i1pMHKruNIA3Ke3hS/Z9
eGt1mtlYbYZBBm9m7iY2/G7e2q1pw2Czhxc4SBOzpmEsjZvcTp21FiClYp9zb98BeS7djY1tFgdD
EaVPIpkB8jD/WjYttgL3KF2n+wJmW71z5WAdOw+hoKWzLwV1+S710nTTmQrZ60hb/5BZ6SMa3/zO
zZhgXvFX7JsZ1FK57bWdXvW4eFFDwAbZ9cJ41blENGZm5XRkt2CjqAJ7pzj6Axryk3FLo1I5u4Vj
5oMwC+dmDJhHiX7wxHEIAsWpfwmi56X0vXeN50SPbT9b/hF6oG1ss65xinPRSVZmr42yD+PUJoSH
WN4G8ZfHNWjGUGEoOrlBXZxRlzEIH0q8j1Q2OEHzeZ7O/dDH/saIm2Tnpe7yoKpYpuYhipnO5AIx
Xd/SLcJQCSd6WqotzaMx2chIZXt/jqIrWZfWhwZrHCKuzlgeg8IrZNjHk5deScP0i+e0JT7mKSZ0
xjMR+EhLG7upL4KuOzAbwetyTOLVmlVmhZOK17hb2pg7h7fTIYxiV3ZyY6lGXhb4PzttRgDw4Jkd
6V0/+Enk7gLGvZs8r6dskzqoX2Wt8N24AWq4Ac1XuCbOpmHn4Mgqlmgk79UnKM/wHnOME6VjHeOh
vXFmH6UaWj+U9RepFgTNDi5iXUYnL6/2FZXpE1Kyew33JWz5mH2M2yUEMfgizGnZM0KI9tE4v6Ob
3h1VS6rD4qrsWpWGeWwcme/7SFmYaVjvc8rZXWeAoyqlTk+SVtJ+8uv0bBTzcjQVr6aFcfopmK2P
Ve/LjRIxas9VAYxIatzXldf3J3IssiNV2aeWauLUpjI+k/OML2MpCStu5gPjs00nm2EvF7SKDBi3
aWlUm1gZgYEIPks2MdJ7Z1EfQAlmyCLQaLoKKVEg29zfgNmdtjA74uvKwb1FC7Y5KKLTerxC4Srb
DBkzRBvZZuKO3z47Z85stAwe++aIwGP42qx0Mz+xuTi8bFcKuRLkLhuRNf6xWimQT+g47eIB6fH1
IiLq0sHcZNbymLr9oTa74OTF00MXpEcOKtbWN+ddnHH1Y0J//RE7hVIHf9Y3mWWQWO8Met82RY9M
jGFaHMlnF6ZXOFUYpkVZfC2k2SLCn1xglMnwDhX4jY9QchP07qr+dFgEU/9GNmUbZiWuQpNIaMy6
VAPmgJyx1G3FcHSceLYakPHcD/dA3YPnAaXald8WnxcPPSRFfnDCVkyQccvEjODeDJVfn12B9ki2
vBXiPk7U/Zh1yNP4UktdXbQvs9diXc3yIfIwRWWdgQfekg+phUWrbvpkww2jpNFNAOEr+WAaHeWM
pb8lPULlGBHmpktVEZJdiCmcwSXshtTedSzr9709NWG8uMExz7yHyG3vGYMjZ2ZfwZ5lTN6mQ5z5
nnUFefHoRdAW7D67ZPh2NgoL9cHkRu3NWg1MtJzkwcbActNqE3WD0W9lVr50sYXHMhhglZX7SqFe
JeDNI8u0e+iwhnCF0IEPZrbP7Nzm16vlK+bgS24n7A6KtOVcEM6b9Y8Fvvm9VS7RO3wlN813j4bo
sydkLU9OHNCfN8bXbgk+uLF1tAYMk40YGnKJ8CdBF9p3U3vED3EIrCziKmKitkSs8F21nysHVbjT
Lt2VidugIZqUBzhnklEmxXh21GRe8PI8DEFzjcv52c2tJbSKZWcS4RGy0u6ATX7EYsToVTrYIVhL
G8O/8zsbk2umH/C1YNlqRjLIWEb9j3kUiw+F47vb1vZ41QzJidUbbwB67UaVnzgd93tnVNa5dTM/
VGOTMjYP6mSTz4V/gJ+2HJO6vyIO4DSmUX7oCxOFemA0jCqNPZsZppgoAHMFZYtjoRzkZ2lwv4iT
N/zLvJjyPimlwUm4VTfFAIlxnsZ6h6Eq+dRoV24ma7jWqWJPmIonIcerKqoRay5srFkA4LLt3430
QaEElZ9HXZETPX/IvLzYjXwfhAN1viFwIT2Ps31EbCL2MomI044dZ7loh1gNgG2q2Q6cws5O6sT7
2bDnsBti+yWqh+aB7lFehQbD2Wbn56xMY2lXd7ExQhKr28Td9OxrOK2qq7l2sq0QotljIRmurbiK
UHlYHF4GM8VybDwhdV235yne1m6Aadm5TBjunhFrVLdm3IxkeM8FYBA4+9nwUGWGfwy6HO/BaD9J
bTafCLsyMB6VaCP2jjfZSH8LQfoZtup5vGKftXZjH3wujfFOJB5sNzn1D51T3U2Vga0sN+7LORlu
QUy/x7Pa7gft1ie1uO/9jjwRjfzYMhC/0Lgct1ZVqI8sr2g5oby9giZpd+ig2iM57dYuq8fk4BYu
fkafpPMSf/0m7caXICZUpzJ94yZGrfQMmhWgxtj531wCIbcDY3y8tXbxiqlvfudNcCHywX+xc6fZ
lH7pPXvekm6NyDU3oEmzxyoGE6EnmqeBR8qBbQOsxYHPS8QNy0Jb2/leMf/mvebXiznB7MrsS9Pm
n2bTQGEdVON7u8PGziT+AswVh/CKY/CyRsB5SwnJ41DcyrAx2+KMIQ+zxICHhKl6fCOs4qrPIzwk
UEN2DDjqB8QRKma5TYZ7Q9n+1eK56r2xBFd1P+vHEZrrXgRpkG4CbC3XVd9/Ubn/mdW5gDLsBlvO
cMMTLoUzaIrg0ASQKh1EXjvAnWwQHK63RF/gW3Us2i+o0i2UFqSVkYOrrjPRLSHutfm6hKZ6NWHU
33qJ+lzERE0PukjFXdNg5mCB7BCMDXbhh24/JcVBVjG6ilLmbF4dtiLF6PIcuwjEC2rB55VFOQMn
LPwVxzfb78rEFp9oqLifZFqBQ1j6mOjOBCIlbfMdfa98bwGCResES1KW48kbFiNMB/S/tnWLYVra
vLcV/m/wN8W2pPIAhZqOUEvKSNCXPLdoJPYgUuJ3AXyBVtxQaG3Kanxug+XoWtMXxljuoRPqE00U
8MLMzHYD0RgIVGos1toJQjbKA3fu5GSyDwNOs9uiRsav5fBx7CUMz6UZwqrB/ecUIDrbSLEH5vVV
ghsYuEODc8kXxZWN2CBMIIOcKnPaRa19yZLMRirktoeicf0zFjukhD0zp9wLkJol+2JU7QNxG/Jg
ik9DkVA0oYnYYdt4ovMEIUdZWzwyNhzehiA9BzbDmEUMcOdq5ynibSqevbLVXchwTWxqo2oglY9b
NEaKJSV1QkSUuAIVxDNcah+ngLh7ivw9pmUjLIPmCexbvSMAAHVQWp4nFyMAzheEdJryEH2bLAAG
N+yLRX2sa/kQIDA5uLH9uaiGJ5Q1zq3hLve4mU1KZmfea7SQm7bpt42ccYk0ToumXY/7djGsZwZv
XdgXZfmk+44mioX5QM8GbkSBXcwGPpAlDFVDK6vprpXLE9hiVFFotTZpHaVf8lZshfYW6Kw86bpw
w9n87rDyoydPFNcAU+WlxdKyGVT1jQIYn0DS7US21JvEwBGl5YjcsUtIwxnKp1Zmqy9miPdwuoOd
JEKMwtt3wtnIips8ZoGZoYzvA9NRFwy/n/B8E+6Wa8h+U67v1YwcMuhcgU/No/IR4BfxzVwqPQ8X
y6w3JUYC6Dq4wBNpzhfYnyeDrGWIorW98caRIXzgTddMfr/UnDkKYbwAS3mNG+AqyPCvOerOXIwc
dc1yjPwcjpJhHIrkm4GFJhRuZ16LLmuuVN7eqdQ+Q8NgiUyUv0HAYO6bhiMugjr7YPfjwaodQccq
O/sILqgVTGDN/pPjJSTSpMur9obP0RB/quuc56e274f+xqujp3pc+pAjVfzRMCyiv2Vx7NNl2cS2
d40x5YPfgLsNghoIFHZOK/abC9gFcFeVKa6lbO6ziQrN6DJz0w8LyB6sFyaUWuhI8WLcDS7ulzAv
9cK2kEGNsNgNFPKDJtnPPvG5LU/wx7lNvto56EU7graR2Kuda5JAq8PEKV+KGpYImTSiJPvXwi6t
a7ugyKvBG1tJC3sFaeXViBVopUnnhyyFcrJprNZMMEcw+AXTiFSPBigHnUY9TYNf0OxMxiOVdQ6h
PakOMqhwhs243SdzcPdtNTzOLawbVQe3gT9kd1VqiG9O2g3nJUndU2P77RWWgvw01NG8dybZPkos
Elu/tV45x2c3eSU55MfmLcSvcTN2dXxt07WDkGI5N7SN5U4BBzvYNbz2DETHfvSkse+ZbGxbLDSR
XaH7qmy5jdEOwvJmZpd2fbylvwF+yTZvY0luu9tk9g6zUnTrIhUmCweTW0krvrQ8hLsFV4zC9qYa
iHxrs/lIGCbSxWm8IMGjtOgSxKh58DEwzXSrfA/tZ5kgzG2cilKoXbZTzo/vAljBvDuxi3HX4uS/
X537dAfwnqCx3IMNK47UjkevrFBrF+W4X7N0dqzoM7feqXYFdPYMHCUHKv9hyAx54DhM18XW2cuY
Bys7Q5r5Dds1O9HEieEyd8GZqC8/bICmba3Ig2WVlxuDtndYC0sB6O5MsIhFetXlcjWmNxn5i515
7nN4Q11tf1PLcEOcfBuu5wtwRBfB6r7TS1zeZS23sc5dxs+5hWG6gDyCsix067Tf5mi6z5PM7lJr
ZbjU5U3ses+1H3QHamxFOB6Pf6f1vhLmIZ7oeRS9w3kGEMh+yJkqGIg3ET/2X5e6QU3Y38z08MN2
juhy2+iCcawx06g2pQFIaoKbQK+alo3dbdAXsypDbbsiUgtNeI57H3/NaeJN3Qxrtpc59KyRjmi3
FIGfRi/7lHrO0ZfqTqO+PqbdbG05Rp5Zop/Jqar2ctA7jls8yXT6N/3YQbEVqQkwb7AOvp5opUDs
wHHLdKkRD3NmHP1s2C0jTmSlAINz2Fmq90piTQ6nafL3Fn1m1s4Ha45Bq8Rjv8vdidOXPwHb5EjY
GyZ5RTho6QpsRZROpwSsYOjI6lPV18F9FhvcSN85qEklW1SHyxOqijtvCfqtboQFo8Hc9x3hwxLc
ABlbtWNs3cIDwxNBsiuj5Ksv1KVbrHPuu6+2sOiMv/YCdlvvf2tHTJymj4VyNTJuujLYKjy9Imsy
ODDjt6YnnrbA+A/xKtmptf2/wsJzq8bGvOBu8pYswCFY0Q9IBF4sVi1S5bI7nIf5uOmG1tVIfaV3
Ww6jdTKo6xuktQD6ppGD+ajmlr/ETo7oHeAIrKxd1enVcNRjcVbuGdfcGUz+xs008xsIAsOeTg4q
nGJw8F0JTFeZmNUAf39pDxKkdQBkSbbHtFAMQVjVoDJ0ooWd4yQKhLOmKu8fDemW3b70UXzuWyPH
n2szZqvPLueEmeXDGkDhy0AoTOFcIydq6DsMxmxeD9hgPnW59vIecn3Q0bX4c+T8/7tnf/har8lK
3f9cf/BnigvWuaT/rx//2P355/hrvXbAf/gDwQNpP98PX9v54Ws3FPxTftBff/P/9n/+FfH0u268
pEH9q278bV68JnX5YzP+z3/0VzM+kH9I5FAeTXUBdRgd2L+b8agZ/lj5tp7jWTTBOTj927Vke+v/
WZmstOiRXvzViLftP1DDoVMjnw/skkOP/l9f/i+bD9ftz4vxH2w/jrMypv82RxdoZwjVC4I1z1fY
P4VZt2PuY2kU6iR7QwPJK0jmwLhul71/7yRwmI8Ofr4qRL69OLu8ZcL1lPQOHWZ4LcysNakfCytc
GaTRwSBAoX0cZlWcfXoe2R24vfbjiEb9xQFvcsK8STN3yqwtyTj4XOAIlxgZonzvgs7c9mNWXWeN
MuqXiniQmxEvAgOzWbD4gqGMl8SiY0KrOHgZ05mjFjYNnBi9ml0ayHrw72aGGqjM0+Q6s+pe7mwX
HtiGHBM/fR17I/kwtEVXXtVtncf7phty97p3zKSP90ZR4icdEG7SjafRDBX+AgcOy9jeVxBlLjV0
cWgOmBO8jVcRpRIR9ekSg7yjODSN8lQRkuIjewDraTlgSgApX2B0RcNEjjbXEzLTXA4TrRKAw9N2
GLGBbARTXfPzNJFXvuzyBBEVze2qcxDZV1nNObMcKLjn0B0quwJdZrGi6j6QzDwJQFSEDTpZIxe6
5mPMkaFluU7AfrCw10v2ZYnmuXPyTV/GqOtH0l1BIVhyjA9WrqP24pW9cTQ5ld2hYIjChYMXixsA
rwwb9DEB5nKIOZ2/yw0XUAirNc6SlfQjyNDYu0Ezv3pNlu+mYljhITM25JUQNK6soBZD66HuZMlh
ox8OebVChdR3vtBYDEd/1Btv4JhUrgQi203iW8cKaKQkhd66MoZ51jt2SFZKTf5iEN23K8soqgxc
nTnWixBrdXNbZO4T23Z8D2W/u2OD9u6LJh9fktLXW5goHLCaRN/zPNT7eazT5wIiyR0pLvN7mNkG
Uo2BTiHYymjLVuldgiCPngnksK904hq3hqYlHHatEVCytfZ1hNmX8dCKbRJem8/PBATCuFqRTsoV
1btuph0Ysm2Rd+4Q+6Q3adl6ekNY9XKsWguwZsBxibZB1R8nDKeHqcjjZyzX9jlYPLRronGmR9Zu
oPeQZSNIQnlbfBOTdAuoBwsIibiuyISxajw8lJd3CEa8Yzs5jyAntl02SJJmKD6vARzEYOpSEBph
1A7j7RDH1lloXV9JGQxhn9HSCiGqtvdJ4VbPLTvXAV5H82mykvcoa8ZNX/j+iTtd7uaGs/vcNf7N
QjrCfeR2yYmat4V4ZS8fBnspOVqBX/yc1a15NpbKy0KlbO80FTrYy6z5OgYquhKOCblXw8XM2d7f
Bbk/fDDdrHg/50v63p761Nk4ys/fK6MKKEh5w1yjbw+mBySM41UPXME9TzWVAgk9xSGjRXFbEYF5
mjSVa1jNeYZdBpTdLfwfQLnOyjfALZreVUhDTtpodIuLKf/f7J1JcuRGGqWvUheAzB1wTNuYIxic
p2RuYEwyE/PgmIEb9Tn6Yv2BqlQpU9VSy7o3bSazWpSZkowgAuH4h/e+BwEUdhodh0dmAf7yZsP4
cdqWQ1ethwDkFdcFPopLcHJoCOq9ZjiVwi82RKCaTwqtwXVr1I/xXN8nleG+j3ZJSyr8XqQre2B3
ujarOXlw60Rd5GIKzqJVLCiSJgAWGx79BcO2kBH4anSg2RZIm12L8s3pBGXwMJc3FtDNL4T6AE2S
BhNiPx+qC3gG6hFDDBUFpEy1GnJNWTb74SWqrO6lpXgqwOetgzSnM03htayTsT7BzgQihKrta8bc
dA0i9QxaZtjazjBuor6zPkHaiA8WAeWUGMMwnT/0z4pajx6/NRnbpioSV6gRjF1dSgMIhvDK2zRp
lilnK/1t1o3yqm9iNC9sKdG1RPmA6NyM2vGuHBQCijQcrHvQOd4XlEiIw6CeI/b5sAMEQTTdEc3j
nQkBs1+pqLDlES3FTKCFewuEwsL3yGKYQtOLWDANSlyi6MaABjn2yg3Z9KxCAnY2iDBpApo4Opa5
hyWomqR3NqRZXjVxQ6T1YJfwWkeC6r3iTg7OdMQoRaJ71ITrMAmao51WoFe1Gs9GazKw8yrvTZW1
/a001HtcafMs3b5p15MGM5j5yVbXpMWwm0ovhzHyLn0rTc+RYI6/Sua3SKDJ0QIEnRrHx1LU9xRw
AuMXYbFFsMixEPXsYgllRsSzf6tlXW4Nx4ystWqG5hAajCfTPqSyj4MNFhf5HGtb7Yl/ASag3bdk
Lrw7bRLwEjHVeQhduQC96uo0JCnIqTqws0ub5KS1TcTBZYmf6WBgUIxXTs6aSkmJiKzECQnDf7iJ
p7J+12NDTW+iyqLsUd5T6ATqxDucNuZQFevSruxqlaV2fpMHBqPCBSIpF5ykAGS8oVGLz0bNxo9o
mXLfdmO3oStpX8y6jjaZB3MWq+7ntpFfEs2AeP5AWA55SFLTArdUnga81ZTpZswjE5Lu2HyTVp9u
Ozl194kgbrdXA+KskIBy5bEBsWojuI8X0qYjXCAjvqV5FzHksDCx5Db5gHUqM2eRU0fGcegu2DZG
WDPYPQqVfdYjKNIQyuo7a2q5ZfXA5+p5nyMv+1qncXO04DishZumG23z/4KFMzphJTj0MexRkWRo
/GL6ErONJXgTI3nzEw86d0ZGS2sXxko1QQaHKrNOZpPEu6pNNOvxkNmxzvwDhORm52IbB0dWglAy
o/4i/sCpZmOlN6zhjY0gYJdWFO6q5TbFW2sD7uG9YyMMmfFOkXMYeovVjX05q6E6FAvDVVS+uQM3
+qZFdduRpgXbmY5dJej6amEgqzA+yZiZVETGGPqzmQojE842FeWVW9W37jJcb/R+HvJuhUGS2Jmo
uCPGMT0l5RzuCMFm8eOjtINnba5UFJ2aOVvItdmllRvGnU84xj5zOv+gCC8gM4bItbS4oRGIdm3O
6mNmxLl2sunWXwC4aZwS7dUygWrRoxHEUnr0PJ3cF73FhMpwrWvsdTQ0PstvlFzxgWatJKtFftVY
j7f2B3I3R3thxpXNgyxlflZY3e1gSv8tzie9hUJR0E4ZB2fsi1vHYFiF2CwC9dTJNWPT7jjmtX9I
itBAXTx7p5wOJIvtz9h7Hz8ahP/XXRI8hLpsym/tj33RR3n/n6bp/6deCs0PWIY/IUCURfta/NhK
/foz/26lpFC/ILl1mCotfjJ0zf9ppaTzi1DMr2A8AD4h3PG3Vkr5tFKC/4QonkWDs1j5vuua1C/k
mACTwAPH1xbT3d9pp2jrfmyncIQIR1r8z8LCh0lkkbH/TtZUMWsyg2CKrt2qAkKbGTkjPYTgS2Xj
pNPBxa5eMDwKI/LUYqu6DM3MACEWRu8NVNByRRyRWa1pbPR4jGbN3KhsXOdtBoS5zYsYpKzKq+lc
MinOnuMZgljZzOI9scLRX8kuhfQrsOdOG/Z9vbWPDad8RHPhog3Sft+fWO7Uw2VdOcU2QnUKI3/B
paSTk14u6tS17IJ2xfTuLLqpild8z0NGKsUMeW+iletMLMVMIY+qHwXc9ITcMqwBDDQ+AtJ9L4iA
cA8FYzLlRPFlhm752GWdezDqrj72ZU6JVsOwvu1hZ5pJZ25K038eitHaA6ZtWYKE5fKu2HY+j3ZT
YRcGuNVh/o58iFqHZeUoJdUhqSKbrswSViao74HOEYDDGo5pWrOejYD5yopPnqss5k4y4YvtE8df
c9NUQ0IVSbv+xhWZLtLGT4L6YXaq+YhVuzHUhVuTILBNarmq1OCM1b72qijbmqM5XJaJymKVLfNX
KUWxY2Ge9wRpcQS21iGJxwgHALKEqu/ci5lxO9urtWyIvBi30JO7hKkrcfF4Y48yRzzQX2CJBNiF
llJis/gQJ7tuBcjKVi+9Zcq7hrbihlWPMb77Bf3WN5+t3zd4+OZgXZn0ijlua3ZoO6eFrt0QvBW4
nyp6MkWkgt+fhzBNT2iTkYXTtAQE1QOvP8bMwa0tsP1byoB6K+hUWOelw3Uzsf5eAn64LVkEbKYq
DWFCSHnyEhjvYSjm3RzH6T4to2sZV+NdC2EvZruVmZvYryOweroNiV1oXbVWFld7bdJdHgRexZZQ
+ck+5qOod7M/N6+lWWVvZqultfMhuzK315zJrRfQSYeE2qO5Abd6aixWxsoKs1MCxFEeVNF9jhLV
t+u5VPaNwRUE6K+q8HNYK0GlrPIdwj1j31sK4Rcvd5k5VrWXsxxvi7KVy97HS64BrbuMzLyBcDBT
pBeL5oKxqdmwOUmd4gisyr6KAVSzcWozdUYoP5+KYGbumYiJJj965T2iJxOICDrQ1U7EUGHTKeeM
dRJSxZgGn6M68nfQKPo9I3y1TXVanDrpVo8I+K9sMkdulzv7GsCW2LjCQiSm5eWcMAaNYgIYPXZv
Ow+uHCt9qxLfSjmJa0IXwk9hFWN91gq3fE+mVZMxoJxiJ9wT1JHusU4GK2QMhF8Cut7DmfTvQ2UA
fofVcgaD+TSb4rqwEiR4LNfPkKDsM1IOKHtJMzzbuqQTStJxQGphmS85QGl0inA1wtWQCeuOAVW3
lXjmvxmEyebrlquxS+ekPRLJ+YY9yUejCAR8YzAQ8lcpgMf7yqJOZovfl2/Km8IHFrUhaNK0tr+w
eYz3BdI6fkdlHGmKMPdDiFnprs+Og0CUkI7I4zxS5LbwGsadVYTeYbSdYEVtyuO8Izl419rwDFdu
18YX0o+6hzZapsBcn4dm1Lfc1izszensDyB17TTwDwZ9twcpH2Sjx9DCR0OWee+jU0Q3fubFxGOX
xbsbC3+TCYgXqwrps7OdSiXYWcpj4CR3bV57R5Sq4ybl7r6XBgHDKzlMJioPK1gPLXNvAVdzGm1q
Y9fV5DpiXVuVtDaf6dhA6UIJ3YyDVPDYKHNfiB+Do08a5x3IvXit3HpgYtEUpFcm5aXJkANbnTu+
GWOBJse02m8hS7V1aut5W2YRDF+Mw59MxGfXs4z963705pupANMmM/SvJkuUC4Ivxb0rSVFdk8qa
6l1ZNrDVGGa9Iu+vN9BXy7tEGcT0TgM9SYTrYKVkG35jsyIORV+4L5bZzsZm5tbazhw564hkKGfl
hdFAK8rJ7w2sg12vdy5NPYdrvpHWToXSfMQ3Vl14gx2dSr+ubrRkudLioOTK+tH0NZ6Q8NgokpI1
87Ro04gpw98g2TUHI7gRKXvzOJNs0q0xPnyFNWdt5Vj6K8s2y0skXMnagKR6hp8Cl9o1tt2U+pca
2R/YvymOgqPl0LRFQuoNO6bkc9b05kPSZNWlW3lIIQfZIHxwIv9O+SMrR68djyWkbrWCDjwwporF
dd1X6XNOrvNz6DFCY/UWPFVpEF90IziHaPDmR1mraUtDmOwnRvHbYGIKKJwCFIbiry0Z5ZmiPRbZ
3KNzc7tHkEl0ILFqio0Rs5pzbLIRtIjEzQK5t7auF5SnYjDQMlCUTxd2MuXpOq4ZkHilsriO7fBJ
jezQ7B6RH6I2FK/o1OaTjKXzZvL7jXUZFPENnuqBzYTwn6fZRlmmZh70XiFw7TRhE++cmNkoOR/V
Q+D2SFMNXHcp2kQvVhtvGM+dLutdUymgEv8Uxx/rir9aNGA8/NPi+Orrl/q1SX+sjn/9oe+LBvsX
S2IV/j0D7bdgLwpnm5rZIanrQ77/Gx1t2UBYpuU57ofF+Pd0NPF3imEEpT8Vw56yqTWVBVUMxyZv
7MdiOLMgzU5B1J8tyJd9dDmntWlyF1lKJ1NxhlSkpipHDs2ijwPQ08QMp8OD7dXOsZnb4D7LvWBe
Fbz9y1omzrVZN855xC+DTBvTG+adjHLKZAqww3rWfVJNnoPWcnWy6U2/2/mtF1+Z2II5GesQdU8/
EzeAE3qNpNK6agkyYvor9E4ws75JU1HctMPQ3RGPwOYXNlf6hIR8OC3EDxjZ4BY+CT1AqxKRgckM
O85dFnn5XW22T46XzscGVBaKDze8cbQ93wmZ1XcLfmZn+bz9OWhJmRms9sScaUanYKV4DuS4VZFC
OR2nOnvoUGS+um6uyc4qAyThM3YkzVP8Bh989KzztJvWHCjVxgp7c+dHLtWfraM7e3RIrxAM98Ft
FSNg4YGnvG4ec0KsACtDG6GAoKJcC2CYD0XbpWshxy/pOKLlYcrCIWD08VkzKCAEhqHnZyhplACa
z/AxS5P8yhv6aAeKeD7VuWLRG1Hzb7LeI4GJyDLc6YER35h+kxyMLLxGUZDssFCkOAVs9rNwCg5i
KCknoqI7F4Yk0lDmjrdqATHdczJ2uxR33rpFwHrtIYU6TKYuLl0thjMH4nTwCNt+TZRVnhD2tfeO
Z2Yjx6CRbguzQj1aR/gLco6kS5xTYqely0A0yIpborKt+3ZS7Quul+zbZDbiwSQLCHjvWFznjW1c
WbELyEa0n7hW1bTWY+Fz5Hr5J6uO+530FhwzZ/V2INZpT1FobNl0je96aJprydzinIztuPatJUEg
4cYBY2b4/htC965e61oiLDZmCwDXiDZsq6gubotmmRc7vm5hQOTzKhclcgrWbEjA1Gtv9t7FB74E
w051pWrGeOQ7sE83yQxhYjnuRmkQ5t1T/J6rGU9dFlbegUdo9pUhRnLDDKjgngKumbIjqsgtDow3
9EBevgrCBuisHhxGyzBUugtI9C7nF2OcmL5yBUcr2SwGsE9IccRzPSbj2fFTsY1U013GbsUioqx0
f1sb4fyiM5qVlZFV4wXJTuGDr1L72tNqRdsU7llzFTcxhKQ7s6c3TG2rXcJaZnbmUgIDt1Fnzysm
xUvuQcvuqkGXOqxiz+EhnSTB0UTFeWTA02QrVO+IgqgA6HKdOsifOEYq6ppsPpCUIrY99PFtbFTM
hyP2VHviG6o15ZZH4t2kr/MwD6/rSJkbRzvW54xMECyuqNqemyAi6xiO6HTvOKkVrkkNNoiSl9GB
+jI/dTN7xFVOEkSw7g1t97uiogpPAva+SEGLNL8ykEM9ubLQFUv8MqjWSuuAkySuQKPm5XsmBdP9
zsnHS2t2mR/HqR2nINh64ynsGwJZE1AoASMDgMVWLAl4wimrzd3I1Bh5tleNt+QEyOe6CYoObq1Z
V3qXOaUtxkuJ6nKM+eDCvAPJRGUS5v46HCbHg4AuukbcBwhGJucxdPOqvWutqOtxMkAlKciEMLG/
rFsP80C1Ub2ZDvd1MobMvkP6xQKjUiYG+zHH46fdrVeh7NsZXdcm7xNjDpnu8RvUNQ8uJj//DMn+
qg6whMW6/38/JLv62r++/1gF/Poj32dkkke9pXjsCioKKCX/8f7JBQjx3exn8twHb8WaXtmoEyTF
x3eNgc1/sh1CJj3GaN4CTP1JU/BnGoM/ev0ciUHKMRFSQKeAHrnQA343FItaxci1rqxLN2jcp2lQ
Nt2SxHFjk9UBjDjXGj1QeXKkr+WqlBptNkjqLb70bN+ZjT7bgejMT8AsU/JNsjq60MjfMVdVmmOj
o8h+snrVf2pT0tfbcOI8qWCirP3e43HIzB29kRMV/b4bJnnXkVr1UvRBfz3XPox5zyiW/n+uXcx3
QT3sYmTRB7Z3qHbqlCw8t5ravYMzvYTPzgNtHcK5TkBEs5hS0+Q6u2j0hvDgKzmTvJQm4kvCCpFV
wpSm79o19HUc2j0RWKAWr4OAPmsFbI+/Pa/yKV1Ak6l7LKdaMVqRHQMnvqv8V2sh3J0A90w3OrL1
sq4qsBPk+TQaJ483CFohmA0sFDrPrVvTq8pbXyXh3Zyk/bXOBgzKqO82QCoo7oOm7PfJULuH3M8K
vU4Uk/wDBt7xhuompeNQ5A9Vl1ZqPhJt2roz2QKBKFt9CKQdd/s8MNGK7j2Ou3Dn1lB+xAbwYl2I
NXkM4xUL6ryQa1pA46jA+Xc0y6HGDZE4UNuLdBt7GcvM56bKFKS9PgUwUDNLxTVkQ8gfr1LdKx8G
YRbX/qoq0U3vOPYAfHcWyA7WWBjPAuYkk7GjK5fsvewGfBMXs+vd9txQv0QbngOOWx5EM8jgwqwR
TG60avrlxnHnwzxi1d8ZI1mMCBYJjepPbdt1FevNKSf7AP9j0xDmmq/SwcRD+ilkoGnOLxyuU1G/
t4Nuc+RYkCWz4PafA+//qPFZIB5/euB1nHj/OrzmVRPF9dcfXM+//uy/Tz5XoI2SlIGceYtk6t+9
j2v+YqNuMiGmLegtOG3/OQTpmBjY2/6Sek/jtMzzv28GzAUNzT/HRs3j0xTW3zkEl1bndzIrhUWU
X8TQazlUPbqwH49ANJVjiOx2hiPIaNyaGVqZTvj0u8vy39Rc/+1FwLCAMePv/AMOqy17owKUNB+6
lM3z6DaA4t3eXVepard//lI8HP7w9yguy5Iy6wr7ZwhWmVOEJaE1H0YWoauYkIIL8glIUlxGXxl0
nkOOE2BPMq0CWE9g45+//B8uJzpSiGa+K9mOg2H56YmCu82zB8fUrOuGBzN3n7242fz5Syy/4odP
bHkJmz0TAC5aCecn8lZdG1MnAqkPthweIOg+MYcmkAkSIBsFzV362xP8v3xysKr++HLKxFqvgOgw
GhXciL9/RiJgUrjPm+agBkufwjSX1br0kZWlNvVn1qtHFQysx0Fjt4IxIEr5FRtkdGLka/HUo1lk
tGWG1PVRwhoBM40PnLlEeUPPkYXlihIzKVamlqA588hf1fTRR0Te1hczIdsCXcO3Qi2Q65rArSdk
2cBCSMRZ4lgK6yrSpNrh2rc2HTk0TxM7kzOj5iFcWTSWzLO0nz84dhY+x9OSp5PX1i1BJ/a1TTrU
nWOzBkNYlpPV2oZXXV9IEPsgYEuvI+AXW8au7xBJUUNfohrv0R/m35Sb3aFYe2PFckv6Ws6SxctP
lRg/h8gAeInE2TKWwn6N+X+TVjOJP0umTF2gimuS4Stzd310k+i6mmALxD57DrQA3ZYm1LkasYmt
fcMJTjzVnlwDsVgSxe2SJrn4FHt4Lob/MEKP2UwySa5mX4cPrYNhu/PonP0+RGgYYhYZgv4wx1mw
TQCgXrKPWXcR8u0AVOGFTfgV+jjcptNSjYf+kSobt28MtvlBu1DxIsqvNbF07rkCkg0OoZKscoqx
rp1HRXTCc5T29XVRSn4PgcHmQylTdkZ13B2oIxka1DVoHRCGhHXnur4sM0GeWKFR1g2YK6nwkxui
1Kd1MhTkUEyduevjTDypMiXMq2dXZUSx2b2Q+IxXey0meYbLHD7EEaPkIi7lKnAIGIy0g7dxiBcm
q1EHZ0Q79S3Cz/omr5tz4E/Wi5699kFhBDugt5aXcrScQ15wL6BajknhKMZ9kVsvEcN+Fo6oF3aJ
a40H1cT+rXDCZG9YVX05h0Z502UITppuugxH2sy1X2ViVw8w0EvHprWOnYqBxmjH+9pX3UUc8DCH
m+rcwELeBYEFSStoXbnyZfg56VLkQI79PPbhSeXBUmkOt9WUPrJFY1TSJ8Ze4TK7QMyZgg7uGax3
4XAL0FruTSsWBwnN7EDqoTraVaMvJoLyAM6EdnmdTzw3uKNZOwPADsWtFejptTFKQqH40pwRoRgX
RBaae2v0EcBndIr4LsC/pAFyPS00r4YcDUG6bxgWlj6wfUEVTUjVvOCF+FSCtBHSkt8TDBcji4+1
W3aMbX0j2jM9IFwtzY2VqQjuUkHHMMROGYE72XCazUieSevxdkHi+E8lNjhGJXGxcdyI1Gbr2Zcz
nvS2FXfxOImD2VufATGcDS8L79NSqBVDLL7b8XxqVdmtUVTUK1gP7SYYesQwHsxpZ04ujUZjDNKE
oMA3egcDDbUA+inyxSDsj4ERsiIyxC0+ql07luEhMTo4zj6B63PKrw0DRz/W0nAJBW8G8oR1Xe46
s7Remx6ccxlVzrYZd7oKrQfbrvx1IdO6OBaosG46o7JeObe9Y5wPFr47gnzGZcQQRRgocCFU81WQ
pS10n6CaHkvpZWcOpPkogYCvGFm81CUKN9P3jNXAXH0N6xdLhYjOjPP3EQ8AGAmsLMknQauV5bK4
anLvmPXmY5pHqKQCiVPGq0+K3Ct0eEawCUjdvAyD9Gsw+sl61s3W7Uz12glV0RFY/XXFhNJf2Rnf
PY4E5zqemKzAksyOTm7WB8tjIlAO8/CpZDjI+q/mlYWfTNM6c/gCIW4cl/2vkT3LQQtG87O6Bajl
bOBpIybO8qRZERFs7dEutlsHkhPfE2d8p2UwrlNNynHTFOu0dpMnOyISdPJjvHq6zhb+yqjoCTg9
MgTPe3LV1Tmz4kHj/SOMPm8844DlzcEr4r650mKc2vt87jqwE4wknvuAuBbBDu7DbW0SReP2E7wz
Arq2LLaJUIzL8qIcO/tgt7Z97cQyPURGGH727G1ODsKeOEUufx+Nj5KTa2Mq32PYOGUPFmD0tS1k
BVOvTc17pZ2tA8/suSXw8fPYO9GVUzvzc1NYG1IVgIQkVV1fdbJq8ZMm3HlATg4K5PcKPoux4eH5
jRA2gr1Ze+2cEOEfz8fh2CMZW/l6LF3nApMJLdjGzJru17rin7nGX8415FIl/lYV/QFrdEWZX/7r
8n/+jzF+K38s8j9+8vt448MyAdfG8hfy5A/jDYHQx0b/w/D513yY3wr9DzcFlTwp5MswgvHIb4W+
JX+xmCGyGIH0/WHC+DuFvv1TaSp8MKgUxoj9mZsQR/NT3ajRh8xDWCTnGiPO9KrQJwCqVC5uBBEB
UeGAHniWTYcYlnhuHEszwluLlM0tDjD+xJ5Akem9tsKOWa+o7PX4EW87Fo77lS8qAfAsAupZH0j2
+wjDTbNhUvcGg+MlKBeFjsnKP3ML5rhigl2Da2NGCI2jNTZa97Yvux6YUuW0kFburQIgz9oZwGq8
APnK4mk55ZEJ13j9ivwUewZ5257LU4YM4Qnqfzjb6RidMVboyruPTJformQtIFbzRcddRkWaFFXe
PDQevf3WY2CfCYSrbjt3+6LqPTNfNyKH/BQDT8R/JvQbSXz1ztXVdGObWUESxzSQqOU5kzF/rgrh
xpcfN9Y/38G//g46NBZ//h18/ddLWac/fQGXH/veZctfqElN73eZSb912v4vriNM6Ffur0o72sbv
40ZmisvXgg0kDweWjZwF3ztt8X/DFqPP/7FvsxfTFAghugZ64Z/7NtnjQxYiLI89WLyYyVRoX1v1
UF3N2fA3qd4Kti84ewmJnZUMk4efuvqeiROQaVkcXfh4V3MPcZ7HvP80cQXOWs9/hVldft8PPanN
ecdI1l30jRRvP50t9QLIqjzB6+VLBs0gKuoDIGUAxEdlHYs2gBdpjZ58wP9vPvzuTvgvPeofOlQb
IR/+QzC8DtDVn3ni2hAN8cFUX3MNwyLPcsCMmey98yRnIDLB7D8FpvirP/kPbTivytWycMUu+VzL
bfP7vrhtEIENnpsfwbSMNyllzTu5QmBS/QUs+fdRtpjQ8aEIXk45dP5oQn98wUQQiWs2KIEjIygv
XOaPTKhbxJeeRQhS0Dsvf35Zfw4NYzRkf0wYGEJxcRGN/viCUyMZdgdjf+jKUadsiAIgnvOMGGYB
5EBtnjr41V5GWJg7pfJO93bxVFQQikGFpTNxmG7j3gFXM7tVjZoZCFIVNWeq3PETZKS/uAts9w/3
gcu6wFQkd/Fp8mX/6f0Wue+FSd52B9slHOnByGFpXTRhxho9LEGuY2CXw0mSdJaRXNXa8oHv4HS3
JOIcTBE5zinm0XDMJxLPQqvB50EUBPdSE5gAimdPXo1xlEenXpjE/GBhlVc56JMcVM1C72YfgHfH
qGN8uJNJeAjLSHmFTB8AeOeSIlQZ03gnlzStgCTqbDXXfWl/8XoLphcPzrEH2aPN5KK27PHG4ZRw
NrGHN33JlzaeIWz5wZ2uzZpbLsDEVZATOhnMTwgnkvIrd+mIaV+iJBsvW+X36nYspuFciAjmtWMn
A2WxUvDOl4OgRp7DXrGHxmsMDNr9VJP2PKLKe+kSEzA05KzjrzhbkparF4/knRuB0zBf+xpczHoU
ybIYrO1XryaY7Vf6at4HZDSxMr0ztCEf7LbzNvEcQ5kl7IPuaPJHslpbnuLonVGEfmQudarmL2UU
yPQHexNddREHTzApMGJ2KLFeP0w8H+jVoFbyAZPCRFKj9p8GTQqawwTzLg5ZU2prgFk7YaD3oPUa
uNaaPiDT6eNejRgKsp6mb2BPnI4UIknJSEnZ/LHm1FfNvhlIxcGOMaWENrtBnB9Tgt4IgHXoxLot
4v7oOeoH/8mrOE83qAoJScgnxX3SF456LRsPtG9Y8eVH3nr2p9p/qmh8aIGLmDtjTDF5KwYHeK+X
2Lol0PSmQ8w8bHrH5JLy7a5eRhYX+TosCQlg8vQROxZJ69ghyybuF/LOXTwon41zCLr54/qrsSUL
tPPUNkpdd0PXiIxEF764+vg3bRDggoWRzLkxRweDv/U2ctt+M4S+v+v0Es2ONNjbOETaVIemSYLg
QtLEVxAjhg4Wwej5gKUQ5FnoXy2BRy9DNXjVMnmp7BWeSnO8R7YtEGMFSNH6XYYEdUFILSJZSD/i
OMjWJTgwhJWHH6MBd7efRJcMGx3CfL2rqsLGNlrSSK+KqGuDszn70wtz5OG9nwzdrwcUqfHNMBnm
wJamn5gyQAPeN2ZUDKtZgAUxPJDBJS5ZBGG9zXVuHioriLZjDCQmKPxp51s0lBHqdeaYgDa8xLqy
vWWCQHY2c6KRgQgJs07eQXIBz8/HbkxXyk4d0NKR/NRgmtowAnFW0JMkTJqovRsizaimDXr7c6tS
ROqR1QwWRLF4vOhdoz/gBQoZLQrU3ytBZqlHuPC7bjg2nTx2T0UcOVeVKHzSwWY1nZEG5Ag0RqMp
0fGGyE6ruX33GXmR12J0Ybzh5vZPCrkO2bmqb1DWu27wZBUNYbrSUI9gFvB91fq1kC68OWZu6qAH
iyNbukvOV/2RBTGlwDkjIgyXQPFuvOMxx71skhgW42wMeErPhIFM+F5ebNn6TwuHK8EBsBB17b4f
7z4yZUDByKtKyeplwrufgX4bXscSsUFiOxyYpZk+JATsPSf1zBfrI/0vEA0hIy5BZl7lC/x6BEdu
eIyWTGjJZ4thejT8GeGObCjPPtnZjA5wbir5Oa8NYz7Okeq8o5XXM3n2smICY9WyRkVuWtYXQBC2
s62L9JT5VXAejCq8qZskAqvtP7hRpJ+ytn6d8nE5/WP5xMSj2yQd14mhCOe8Xcn45JeV+bkzMEev
MwLuLit/cO+Zo6X0N/1wtJGO9Rtr0EAOI+my5ixrb+cXZnE9dubY7WZlPuWRV23KsUES0ucoThV6
IRcdirJ7RsJBccX4VH3JpMW/r3hi1Y925JvBF98bYnD9ugrK3Qy8MgN2k3ZqTRCScWb52HHpctyG
M1riT5PrlYdYFd41fB1Cc/mTEHgBE1tPZtC8wHShFqla2ztbA6C6VPZ8rJrA5W0M3pTDQmVhjSat
mdh5J96VMU48FnLG9xsjc5p3oJs+6+0l0yB1Zh4WuuNOaUKyrMHBLLdSFxZsNaNSXtHGcpbqD999
4vN7emxne6eN/HMz8NFAZPE5B3MCL6BbLFE5ccU6eBWlS0zQaIU+zKiKeOXQTDnv674+TFHPOdiT
94XhC0nAmVkraeNeySsnPEzyNZum8YaoRL5L9sBgyJ14jpc1L2wFs3qdp4QD/+MIdJm71fisQv6K
aRDkjLRDgfWsqwZ1xmktmErZxOrVOG7fCwsH9kpaKPp4smrCJzOej01sc07nHwjvSaNkXogrLhUD
egGCQT/elvxgjOsooZIIjIUj4Nac9jojY4H59njT9tS+OQrqrcT+TFLiYCK5RboOs/RSwl+01qL2
y5cBNmt0bdpLmkOcV/ytQz/zkkXNCuNO6SpreFo4zD9ZaUWhTjPmhKJ3XfLCFdlHaYN0HkfmdE8u
hP3iRJKDdaqN5DxU9RivAH4kS9ydDB8GumRwaoL8OTVbXsO56Mr7rDSIF+8i41tba38fdYM/rnjP
VDmx4fpP5jhwW3gZk4S19lv5YNWkCBGlPTJCrl0Fdjwc4+WK6pJPHNo9j/Wu8uDwMpVvi/tg+UQT
TAevc7eEDWQNH6MhNV1Da86iFuxJKgBcmYfA4kkaE9JSrhOl5b1jxUZ33zsjpoJ1TJhz5N0xtiR9
lU2LP1ss7UM9xbsphcEkHxOPajncj0OLIV7a5KeKEimWUCAMgBjHm5Z82RWWW/N/sXceS3Ib27p+
lRN3DgYSHoM7KV/V3jc5QbTYJLxNJNzTny+rpX0pyuyt2R3sCImKkFRdaCCRuda/frMvjZAaxLcI
tclJeb/GGmFY41Y/b/kbeB611qnIloZRRtLe1wE7Sz4kxutkhOnJ6Bm5DDLh6JmD8gD0LlbzhHtX
ocYzcumhZo0SDOHDC2eW0bqFGBEHbOk2Jig7Ycb4+S/EtnfQqo71ADMy7gtxXxHkyKSCTWKV4VdB
xAIVSe+V+XcjdZBfDHV0CIkUJWewHeqNVUM+YFf4XnXtd7xvb8LJGY+sawoD1Zo3Yd+YN245D5sB
yp4n5/IA8tluqY2jh8lT8y7jEN1kbYIvsOPcOGbvXBHtXt3xtDmXq6k4cfIRlw2/cYXgHBlI6W3j
sLhSOYmiNrfqxpyb+Am3dwWQbdnX9VDCGSO/lwJyavcFJA8SKG/tUtxT+VVbC77/d9hs7smGLJOm
OEeFJDqsKlLjo+BgZMs3NGo8EEfxCu+YMY/JplRav0xFMDAN5ASWqxlHMnaQRE9BOK/YDXt4KKq1
jKNnz21zJfOCRVom7Dap17Eil0H7GUUwH+XtnI9ZCumVydfft1G66/hdaxzQR/mEcWBjAgTxc9u/
DFYWcuI1hwYSHUU/8jQLgz9W4t9/zx+6H0JodLQVzkuwo2jcft+tET/Rq6zum0NReWzGyvfFYys7
JO3ORPyUR3Jkcjpvh3//vX9o/fle6NtIFOlMHTrF338vLXmB9GNqDlNWeG+9gcd1KScSSEc/Yf8i
+XO+97yEvRiVA1Xu33/7H8b9fHto0RXzgnMR55iqHxhcs8xAT4RXHz5Cjxe8zx6h6GKC6Ov0QDiz
/Gk2HW2Jrrwt4mWb1fkS/ovZ/VvMDk7LD0/rD7j5+q2ri7R6+5/3b8X/XHPywj34dibeHN//7/+x
AFl/wO7cT7Rang/KoRkxWAv9iyUToITl1UFggtM+wlWbFfgrdmd7n+CPgsIQ5mZbfIxP/UYVtD/x
vxKvTmAAI5gQQe4/oArCHPnpNYavSKESwhG0AsyRfPS9P8I9vpZ4YdGTHciV0PVBmCdEhsiYytwa
OujO/dCYNbb0foLxJ8ZkzpGiMMQeb5FIUawRs62dvUxlvq3dOm5hotcCM9wG0MhcmTQO72VKsYYs
wTk2CAGvGZc5x97BrA8pLCNmDD7tI5p+NpExg6/GMT7RMuOQeEn6N8RB3X825sJLhxO27hYrXCZE
wpzvA6sItVV5XcW4vagaTt7eKvyk21Jc6o+cw1xyKOK3VkvJryAQA2Q0OsGxl8F0H+Nj+lymYrrv
sI474uXBYW03k0/EilXl9anGHyPAy82X7zIwCTevNMQgdGK7qM7pxA56UXxa2ApypffCBld0iiwr
7g4mFlCPen7x5uvAl7o21MEeEvtpGanyKptmV9omkAEWY+I6tnTofOOTz/2RAE0MdoO4jjIePSHy
zfesS7kDH6nGiKc+MwA/V5od/9t5PyzpNt/mWJctONB0mkzD1Y7Yyt6adozkKsJba60wAFqgwk/8
1o7Ozgpym1ijzOR3D881oxpN+9pzcDatyEe9tnOqrIBwmlU3prjkRulwtGuifUh+5zMfiZiYGOpq
eCrBPVjX3OGPB1qYMUVjnJIWZSn9hM9VI49UylePAL2J+i0CepgI6ik3psTT8A6Ui1+hnjH/YS0l
/BnIgnaLfBpgn5EUW0xPzjE5DGMMF0Ul2e57yIIuFsx6XPzSeZKsl6JcDKw8x+V7Euksa3OogIuL
8b5fpLubqwR3ayxUyE3ALuLOhw/prLCANdaNKK3HiiLl87kfrN2ShZ7jbBvtKAP4SUtk8SeHAdeW
6EWE6GG6TRh4wgvqB1aD1WkHq9DufXt7bhNJW1POFRnCHNJNLFl8hkX9Gw2MpFaEBfXvPrbh8dbU
ifXJ2PIS+uHEA64BoQkBCmOKdzx3qLEr/BUB20M8IbfAbaw3wWt5WTecZAciJuyjkaFTREloc93p
oqhXyxzYyDaxxMbHu2TFREIRqUQlFW+rxeDZDXqdgGaBlunCPrB7cENXgZMJyQ9DQpfStaCM98F+
9vMwhNtzo4xFZPR8XsLnOnrOJaNn/bJrhd/nyKO1HtGVq/Wow9fO8XXlAvroJAhZdjo09/mj19Kx
OPa6KQINkmlw8ePUP78SilZq76W65j7XQfBO7SMzrfbz4tOKtG5Dco6nPPHojHX0bGh4cdXQKNer
rI3LddHhHIURJWFsCwQg3GDdcYBiU/LrmIQ0pXLigWr1De+DabLADJuXXOZ4hWNKDER3bv9mIqpw
4IC/SBxzHV6OdRFeLi0+w6v+nD1b479Pc2AEII/Kl4l9m51jwIwOYfm2j5dwY5Jgd/DwICKZTrej
OP3QfCcwtKc6Z/3YE2qi3SJnlWwxqOcNAx7lgmhlpvvSQih8P8sJM4OMxM90bukNEQvf5yHbc1Dl
JLSXouDnOFCJjnlO8Zf1BKGb8Osee7dR3EF6s/uGhU7CR5K3n3Mzag/4YMX7qE+sx/N8xWPSGe2C
BKDjQZJ551BTs0XaC7/wlOesKCO0eFCFBSgamcvSnOLapxmyq7JITmha8CY1l3SvHIvWaRh5SkWq
cxJTUlm3ghhNG76NwwInyY3H2snCfTNJDwaHrfAbahWhUpk7jyi/OxzftWSH9SIk44FzdvKIq7m3
KtFvX6d1KB5LxjQdjJ+GZPUh1PUi5sb1jBGBrostmAfvcY7sOU1cVnfIV2BZADyQuiK7cBrVHdCJ
g6uf17xjoRldm702TrJavf6V74lrlQ6k3rkCZMk29TEyjKLtsVdgTLszU8n+Ri8YbIrE1usxnHFj
atogfDbw7cJi9bylZVJQ1NP3sZTcCPjsmAWyRXsN0a7bNsIQt47H21UUOcQWNXJ7bWrP8xtXDoHz
PFb9JNZT63bJ7ryzEvJMxz4mQfssUhxun8eY/PQX7LHYJwpH71JiGNO9g5ngW6hjoTPVlnciURZo
QvVeJVN47JpGHwatqQ/nKGYHDmmOr8fFZSNDUMMbjAtQI1ZTklSCXn5O5gPbj11iBhVjEppov7Ra
rL16CS9K4LuEJIMIZKqDdVbcLRlaKTMt/GCNQ3b8zFFKUF9P43ZyKpO3JtfGVkzlIVjiEZ6Cf44W
Wja77bz3uiqf61h0JzQEyhxXM7JY6hAMECl/j3WoDyIyJDDqmeOGqAHsCdE7mRHv7mDvupZkl1aI
/prpUH2ByWVMrE6cPKV+C0pLSuCXtre2hlW3ENtDd9312ogo4x1YqVKUxnjo+/koE9WQRBFCFLo1
EwdLnLB/qZDSNXDVdobnh7eNM6yykvgMdCDmywwCZHBO1CX6KqwfSnZVTDKYhnm49KCy2DRMFTeW
Z+Hq6DO+iVde62TrprbKgxBtnCBPbvBTcnJ7l1fWEJI7s+xMhcGsS3ISzvj+OCPKrABxd7OHofYh
ZFl261gqZGM4+IcXve0sN8HU+yeZhRxz6YTccTIaUmlG8eSIob4ykEnfpEsenHDnY/UKul4vCTCg
CLKG/r7BDSjLfQydpgG5F22vvZKGO70VTp09zX75RAhbW1wWrXTu2pwYFKOXY7B20HzQztvDd8nk
4Jck6OFEjSEG8iyybUsqxCbo5o7Ehwy54tAOm3nqCRAIGowLHAdpJPKR7Crokmy+4n5571kfVLtF
IQudi9Tcxun4FOq0pzz1u70fjV+YjqzdNPN/idtpvk/cGQwZP/idneOTZ/VudydNbivRQN7Wncrp
a6asR4OIJjwEpLwK0mS5K5fZXde+Knc1Nuv7KBwgjIaps8X48LENFfTazqMy2sqyra8I0WOLwnd9
7Y5Js42pG06q7AQeVJ1xcMNaHvNQOZe1jR8ZN63aDjBnASZgIk5tG2wNsgpWGTsWhO4yv0WvC9k1
OBm4yt1wCMyUfDgOk6PoHQtc+O5ibNBtHCoPFkyOfaBPCHsmNWfCnO2Aq1qiQ3iMzxLW+AZyVoi9
hXunUqJx+qoy7/Muw/1tLvonPFaMy7lsUPsbgc/nRmrXX/qhgD8ZIcQ4Acm3+H739WtG+a7BzhKn
t6wEBbc6YAx/tI1rkzCgNSevv8kDZ6d87OwzjM5wkfD9NyMvwZI0mieIj1gPXSd3BslPhI35I6YO
C3aVJgZSa5c54ZrNH/sqeM3kSiX9EYe694Y0wK3VCw2Nm4XercRxxgbkLeowAd4g75lendoi597o
qARTs9rMuZlvMZbzHqOWHYWdvyu3kGsZo6SWj1gF+xvSXOaNtOD6uSMBHpcoouGwNrbK8GuUHu02
hmCueU+ERiG2MVZ3M7U41uLZfRoJFJEiK7UxzSKH+J3NP94lGbMUBqoN5iwD7qBxEsHOqdEj73sv
MdiYutQ7BLkanw34cAHHHmnK2NKJZNM1PR1Igm+W19VXqeS9SDFheSb+oDguHtMegiry3bL0y1Yl
esaQ+bgGIFt6GuMpYInbZe0YpxTm94C5tirT8CsJc/ElY7trLGbli04fusA648rD8XTN4RU9lMoy
X8NRet2KbI0IoXQLyPgivUaZxzInGetktGKxSC2ysxBVta3akfmoQeWE2b6NOqgPsVhtIL6vIAjX
weeoLdjUoywbm5ntezaZArm4XsCRzPAyw6uxIOxrFWN8N2IDiJeR/Rk7E05dHfHlEQgS2Midxsgt
L1og03YHPRaE1nSxyGX1WED9rqIGTc6h7tUoKUS8weFsSoGQ55Op6RGzNYpHMN1iXbYjZTkM3l8B
kr/08v0ZIaJ1dmnssQWGBUIbrf/7DxgNpHNwtz7NDlEdkoBZ1rU9vSzOouSrgwFpS9pHSDVSMwTE
D33MOXx/gB3+hCCiUwp/h8FxBZDosCdFwmBzFT9hVGPiiXqx+vjgTnAEGAdKcFeFDat1jVNjElNs
Rs0+tdMkJtItWipYaDK6jqtePAamEteQ0qkq//6q/uS2wJSBDUTZjrbiZwIJJnBRnWAzc6gMSr8W
S1cUsSkJY1RkUbHucYYqN6pcKI6MIW7+HbtD44E/4pLcDL7e039TgqPG/P1TqWY/V9WA0M6dC1qh
TLQzPFbZBmXGA0lml5gjewzsx9yPjKPQ5XflFE52MTCAsG4cbx4wTDVJ6UwOve6gmxZy4ffzSH+s
EGr/m9v1Jw8RyocASgXvY9r88/0awjg1bGjgZCoNeEIxsVVSE02g3HfwC8jdbUosiibZviGTnO/b
HqyiTejl03rq7kuUhX//AIXGfH5/CyEeaYUfvC6yIs9X/MPCNtzWWBR1A7kGpNeuzkyEHkjqWQLx
EJhyHjiNFhn3kFbsYzPQX1QjVIm96DiS11I2ugfjzv79hdl/dmHaPM7zAjDnP6CiPsN7pDdtcmg8
PG0oNem91Coc0VhOVEW2rB7wDQuc41zrmc4E4TM/DY413CtnCDGT1jQHDF/ollH9UBeLnjbWSGmi
YmehfE8136KIal3Da6wHtgFvtoHDMKUpUy9iD8AD3z+aUljw071aNApQzQ0p5JGmQwzZMt3qOu4t
1QHt1SKDHJdav6ED+vvbYf0MjcOh9S3f8YjFBUIMfyaIJcJo05l5/N5OXPZAPIqhIQRKtzrVxNWf
+RowkgbjobL0rBqXTy5rTtXyMIUedyu2Bd2Juxjkx6ARZXt1LP6cMFuLiU6kpbQtjTSPJFxgQTMy
qj/UMQjYGk+CId7GpPAcllnTw0ggBrzBco+RRUBD8H7+Zf+LRv87NJrThS3srxmkN0n6e/L2xwd+
5Y4G5ieXDdE0LfLoNVoMNP2rShP8OUCFzs4DL5hd80eVpvgEImyxiQpk5JCqeRF/w5+DT9pehiVn
M+rzNQXzH+DP4mf42ccIP0D2pymqcNx+5uJFoxEPSeW6R8ZHTbSxsiW/T9CFnHC3GdaYe8mXELHZ
rsF3eycIej8FBeyNUJrTk1sBDDteJl/wcJMvMQOo7Q938k8O2J+PMq7OMvn1uUBgfe/njTBUQUcc
d+gcs8Gp39zEwRkGX1adcsm+2CJR3oeNSXRFU+fOvzkXOL9/2oYD7WnJi43FJeLS83zgx/oCHTTQ
uErbYxRHr2UbgT+MKg2v8rCrvY3XuP4lAseKvNrZ8y8mJ0yfCH5Mv0xLtbz7StJKNctsn+ICaX/u
qYJcwE7lW4bX3p0Pl2Nekz3pHqOx7C9FYzc7x2yIXSMyDI5rib4FJk55k1gznCkfngWkc6rD1Qg3
Z6PUgqVGwCy9Xdlw/9j3POszQh5EREBuK7Y9yJxQRbYMU9R9QuIMnZRTAar1Nm7CMZSNZM10j+Y+
dcwXA/kPPEH/UWHTXtA1thpc9ZrqunMoIIxEV5xdbQ+Hme14nWPuguVzjxP14o8DGb0RSZ8N+Qnr
0prm1yrTnB4DCemlO2YRPMS5fwnIv0HAZxZ0HaiXpgH3soB63M7nHRFt3n4KMaE2HAuVEoLn9l63
eXdQe1KxyZC5E5dketRzvtkRVjqF21HhVrMbIADjLsKrBCk3iCdkLi328QtIy6NQdUJ+hj+qYxiE
BeknVtXfTynG2mthjxgGpp4wd8BWUbCqoh4YHgN18J+tEy86lqoD6Ijj1BrJ46ItAYojpKwh5+fg
kjBsrAqH0n103Vc/m4Nt4nrVbV51044JDv6FCgeHlaOzlVexOYkdisdu1/Wjy7zCMvbAoNC2EmvY
EZuOedMwbHhTQ8Lf/PJ+gT4IM65W2WnJgmwTuL3/BsOuOZAau2zDoukPc9rVy66nBIX/kmF3wjAU
3t56aCu5D3oy9iIjmE5hICBzZbqLGJMRQ2vfTb45ozncCAL03FVa+eU3Tjodg7W09gpRKSG/qAlb
UhiHxbVXnk/0pfZEfoAIBsONNCAF+YMoZW98IFEynZpV61c14QKMRGJ82CMUrwEuRe9VxsGM6VGX
7S2zHt+BQ0ud55lg1bZqEEiYV/iSduRVpEVBTmTFGXgjZRedFrXYR5wXs+FVc1DDyxmzu7cFcoAi
flPhbe+L1ui/VpHKik0X9i0avb520m2vusrY1khSydQQ1YwAw+/FVg2UxA+zXc/zASkoLBMjqjQm
WHVlvOkULMsvDAAQkqBmdCtqQbcCxxlz87AABHEU9NVll4xps2kBsd5kTfmlay6W+mTWR3D3/B6j
Vb0Zgs9hsZFWN9mi/GtL1S15Q1bIt3X6d5uTyH3ookWMYDAy0rWRI1/61MuwEUoHrn6KUc+3NYnc
aT02QAkuDJ4BtynycweghmTkRd5KgCgDJuCkfjHJfjIJUOxc8zqMwPthfjb1G6Bu6G7AFReoimzl
Ib85yA6Yy7bPtPw5N/oBCrK1kBZhG2m9zkeb0O79FJHetGw4CcT85ipFs3/CZd7kHzkcTxz+sYSN
HeSNYhmH1yqeilSuDDSfb2ruS5ZOt8iLulu861YKrpgetTZ2I1aVmXYhIqMYR6sbZkBwOMmnIvNO
imwCJonpA+qaFyvFFvWmcwtsMJkv1u6GROvhiGCtJ35gII/wsoQIjeEwV8DaxQvrCG4dDMRC4+FE
o+FGalPJzv8CHkD+GjcnD9dFTPogSmxvNldgO0G3Slp//IzTf32deHNYbgIvq1dRYDrHGIBmm4+y
/kWK/smeRu84gHa5e/iL453yCrvYGCQ3DPsA6BcVaZCWgIE1xkaOm0U7QcLKVWIPEfiOgQdcQpLg
owXM6jG6Uu5XF44vRSuJRrt6xIPXqnEmKiAUXTowiS8wk0uIMVpwLOtbgIipDRoXXXQnLmzcg48h
EBGWUjIyHnPOmYVfOZw3xEVCYoH25FswtCUSVQazGLzNPUEu+2q0Z3a/wcs6pO64VBIV7OwIpYG/
WNry5b+F43/k8sFEn4rirwvH229Vpb2F36r07XcEho8P/iY+cnDlgBqAvggtHxbbPxSQurZkRhKC
TesaUZdHv4mPrE/8K21oZCHyo46B3/JbAYlkSVBbUjoKuPu65PsHBeQHz+jHZjXwcV6yfWFaDsWs
93MFWbBilrIxZ9QRVT5vlI4bJ210xKo5wqBUj8+ETVxSirnN2HsY44LJdkcYzJy7S4sycJ0UJjmZ
rewLd5NAyjRWcGwUG/rXhgSNm9Hz5gtCkcyNkzKeWC1QeEmdMaQECJudzeIVFjEoNgzfrb/MgOrk
e4Btg+Yte52G8czgrzvNkM+uqatNGJvL8hRZOmregaqw7UKyL7fM5dsHBuXEJ5ttCHFdTKb/tmS2
h4AYdQf7nGd7I0h8mEMTm6INWeOHlKjeb4YQ8ddxMdKric+8unOdKRKfQucyKYsoA3dlm8a1O8TS
TbkxSKlBCQBkVFwMGCXepHXSXw2jNPYiypZ1ZBIrsKr7YdpSMuXYBsTZsHa5KetpwrnJYLSOPruE
PAkh2WRq7NpPQcdtRlgOzKs01bDykKJXyJsOFnG9WyvkzjupI07jEpa3vWF7u95byjtzKerbjEr7
hkhox1rh0Ved4NI0kGIXCr0x8XcWZXq/7oLyqvJFbG5xgMInscOBIltXzFgoSPtLVTuv0o37B4Hk
OthTuhN7azHVhhuHg8S+6pT9PBW5tUMpEuyZEWbTelii6AoUDM8J2yT8qa6WK9cd5D2WckG29c7s
Pc3jk5rR50Dt84dbbee0kaPT7jFTvnUUSmsiM2EEArqpz0KzBJlWTjeDzNx1CI3QkEG/ds/MwgSO
oa3ZhkCGEeTfrLpzTbiIyLZfUEB4G8DOfDNrxmKluYuzgsXoGW55GCE2mrXo1zk+j/eRZj0qzX+M
NBOSw2lPoGSwJZYYmZIy6010Zk+GmkiZhZG7wwkv/w5W8lVEobGrz/zLRFMxWeTsvJqeKTVRk+ku
3r7YvWCubDkbr3LvalbbWsDwxIohWZVB620QY7wuMHtWiyaDJvSKK1cTREdNFY0VpFGhoJ0XmkgK
SBgfG00udYumuYL0GpJpLplMwKrcdmIaGFBqYurQsm7ObNVJE1cbipSVgry/yc68Vrohzh5Ndp01
7XWIUwcKrOeUM4TYICqmdEfBP+oSWiwOxNnsg0Y7fpBqZwO9y4MFFXt8cCX4krNyGVSJZ4GPebY1
3Sy98DrTv2OMGSUvk7NASVUiK+xdFWpRDUHbM98/pNc47Fg0pg3ZvQVilWHdRTaUI8Q/hvuKC0SV
HUetM14VpIKNRNybi1PtO+YTw8OQps740H8UsPG5ms1tc8g+53nfLdVmwafLx1DNlSSyNGRIbgZJ
S0PHlcbx51KksQ77FSnPx6hLyKVjPZvbaV4EMy2RTpopPM4+RqFZFQRb+Lh9Hh/mPnA+q7oa+69+
HorcQwGxhGjXCtXXJ+pKxFk0IHlv8w8vyo8ZfGJi6BIT3cpjlSsPF9QWTGBt9R3xXYz8p49u+x9B
PP9ZBMdjXfLX36Z0/OUP0pfzrzCP/z8iD0Gpxd9iPL9jHD6o7sfj+tcP/3ZcB59cfpgPaxXG7I+m
XIH9CbKuCyfmXwmHv7EN3U8WYCrWKRhmOQT2AYP8dljjWYiDlusjy+TQhgj7Tw5rzJx+gjRAlUzX
dJiacB2Qen8C51Vq0ZxmaY2LlU/nEWJvNK4JBIWLj7p951WWo6i0s+AuTG0mE1Zapde8vvVmwPeX
+F7I/VDYUvvFk8l8W3tW9TBIL/qCWhjRBMB+w0BycQ9Np5F6XJ/ci9SAP+7nVT2txyn3SlJUJ1w7
ErwL7EsM8pJrTleis5Gx2PiOtkW7bcOUUha381FA6fOSiZcyIxa7JNoLNt7s7HJDOjcJ3cJtnkTO
2qinwdiarWGfumimd/U9t8Kw0E6sBGhLNquhnvFkx8mnWfcW7CxV2jZHIbrMcGJgSSR3O3w2Sy5q
g1qg/8a3CAAP0rXFOlKY/tPMtmnCDy7mDzIZHa7XkUPY1xj9cZ4fUhP/ri0T5vJ7ygM/IHJBb1m5
sJfEkkbvi+e2OD4z435pFkadaywA5YuD8fBLNZr5PX6zSDjRgt6MKqoeGxCcm15io34xtVPsbhxm
hWjOErZuTv9CRNgZt+yAS9IEd6StztvWa7iRmYiicmXaaTStnGzyyRxfmi8iDoLbqACyX4HwmGIT
hZDINjBR6p0flBJvSv84NWVzQxJweOtiTUeopBO6B8n92w30r5dswEQkJYme1ZK3NJ21NNi21w8Q
JYI7A8bIdUZjjygrcDFEg/RVRh3cJOC5I/Nw+2SQJXIE9apv8q4FF184PLaen4mTIzk4GV0qZ5MC
CMoDPo89vzNBGXaVtr9gUdh+7uhjXig2HXsdLq3r6dZFvgujxPC2T3q0I+Mc3k0NO/E8O+GDRQ7r
HTG8IFjh1FFkutj+UJdKMHLMiZjGg2u9ETBPYJsU4WXT2H68U7MZn5wpq9JD5Lf9ckRNac37NFLG
pcVkeYRG55ewjxj7MuinguuPicuxtorHRt2D4LikotkTVJTAEPZKdJ73VFGqXiUfQ1f7PIEl2EGP
Y73zbDbGlIhBrfHr2PY8w53P81zkFxq001Ne3IGY+Obn6S9TOD0KDvwg2MXdeUSMZszoT/15dlyc
58hWI5kgk65Kam+lR81+FBsP80hkjJVHV35ZEr+lR9MJM+pID6uL89w6+xhiWx8j7bg0fUJF9Kjb
tQGq0oVpuKkH4ZEeiZt6ON7bZnEk8mB8Tnsr3RhhUl+BQ7ZbyVw90wP2FNdkmt7MEqSms4aeKe5i
78DrbTxWekRfdx3TesXsogHpZIif6nE+ltWElfaIoN/dims4zGbK7H9QltrM/TRdGIhGjyRLuJs5
rO7rJbjsCR4EMhaSQLt6Oo0pqc8+hpZbp0+w966nPYECxru7sNMUEXbV0bKfAkFmQWqhrsEJ9Bqm
4AMMVSzP4lEDae6z6DrwA6XUaplVfYMw6p5QJOrlbuGxSegasdNqBidCuoD52I5p8JoCtLowq0Z+
y2b/2lys6DMWPONhQlj2UCEKucmGWhIliqTPIZLhljQie9fq+deYJvPe8ZbrtA3wCnIowJNEFrtZ
ELk5GXxK5LOOQujqBtbH8rmOyGGEfXSzNN1VP+YR8E8yrHHb6vZtVHW7zDPMK0LyxhtPEiiK3fov
4ATtvkpFsE2jOdoxW6Ogj1y5rgVeg0tdQ10bBkOH0IiLuYDmpPz4i4ZqNrFI4L/6cHswnidguq+7
FxzLxoNZxv0TLuA9C2M09oi3vqvOK/YzBKJt30ELGIQVfbFzFyPXSdPSwbxKFO6BZR6VBwpysEvH
vajgUO/QFVL4NQS57huEQKeA1J31ZBj+nWqScJ8uHE1Zifizdx2S2wZv8QlYb/GuZoqcZtugTXuy
2droOWxRgtpuGZH4oRLc7YL2l6rOa2IzcaN9baDGANYMhAKlVrAroTjua1IqPjdYwr6EXWzAxIdw
X4/Vck0sbX0xtyOSFPSkdzb/4Up6k3EjtSU2Yz9zjbMvQXsS7ItqTZAjM/W5OLlTFl+GeRmEq7hi
tFz0qfLXuWXXWuZIzKozguq7KPDWgyXsaxvbOfrdZOpIrmdUSlh6sPcbPyedOwbybGK1agkhfu4b
U5IWK6t2kyqiM027u/eirL6blt68tjPcbgMM3RhCsAyccWdOllxPItHdYacFZo6B+t/PvtnSKb9B
nWKUCH8S0mgfjYQUMZY/VT4n9jqbW4zL3VQ81Vhq3yekmr7jIx5vG3rmyzayvhih+p6mVfwKbIGD
14xdrnTcp8pxDYhaMl9bdo5AWEBPWeY2eoo7Zz/Z2ZfIU18Dq3X3RBz10LtJQLbT+XUe5nDTF7W1
8f3urS2xSRts85gTNUTvYjXfYgI7YGUbqNQgyRwGVGX12lpmZ4vrqLjFaqHb5nLM7yrhXVcxEG7J
jGVb9hZycivGz3M9Jt3YbKUol+t47qMtdj7vJFc9zvWGUor6Il2wyhrtAboR5OIN6kEMRwkUh7Dj
trqYaYN174DSTZxy26SK0jcrzx8NyyPsF+eyL/gGMbpNA/9bJ7p7NYjvuBeugi6FcWX4nyvInZvW
RWQ65aZ/CudowR9RkV5sYwIYLw3pUeqEGX/E3tk0W8yI8k0QDyRwTXN5tIcGx3go6pknntJxzi8L
1jwZiJ7YiU6GBI/1jGfMbN8NRXOq++nBWRK5IwW+WhXo2vEBWN5hKTrr3lb1QxTQE6YkHOIzWNrz
Bi/gYYv6uoenKcsdQTkICo3gaxRbr1Ako89m69o3DC6h+wTuXSt61pX7tbRKcYT7LrcNyU4XhBad
hXPf/HJcUxeg58jbZEPcUYOUQ46HoAEskU7jbFPkrqsh8JI9FYt/j1Iz3gCdZjuT6vHGqvzotiMZ
puOhE4AGn9i8TmbprJnzs0RFEONhMlkbQjTEtd1kT5gkePfRlKh9M6YuWIxV1fcqQZOfSfSGxPC4
JC+vHI70S6OV3kZ6y3MPf1oXm62oboCc47UzhhdA6t8x/T+0Vom3gGHeRKO8WQq606SXMKh9zNjK
L11BFsEip8dRqttG9OTnVldUa5AzvAVzux6KJGE+aEUxXyRVjtecLG0ygVw7dfHY9B33khlacOmV
LX70QOHWzFxhBZdvubXQol/8F6X9T1Ba2zYtZuJ/jdI+gtJ+k/Lbt9/1fB+f+m3GLz4hLoOBxkze
54f9Ot8PTcJpXJsBPugtCWMauf2t4/M+waDBFNmxTLpFGsX/1/E5n0LNBwhBe93ADv8ZPAtf6KeO
LyDq3iPHEKGTh1Xbz45N/twhnR3d6mgQeCKa/UAFmA1bsrBGiyAS6qyVZrmMl70mYpaShGWSoOAK
sqse2tJJV5EbEeFN2yqupSZ0skHlW0+TPOPYw/x17Gz8DL3ptQTCIo3Wdu23UFNELU0WVaFLWa8J
pKT0vauqgVJqo3JgwhhvsD9o10JTT6FVKvQspkl7R0bsagknuXOpStdFFQBpZnP96sDiR3Imy6Oa
YhjYqbdTklG42Q/mesjS+EZoQmw1p8UjmcKwZDnWgNYATerXRKh2bzH/O2G0qYs1y/N+ic6M2+nM
vi27OL6qGVM/5RCcCd1ZzHs1dtamKvw7IlvDKzMjbDcocXBE2Av/k1PssPhqIMyVvTbKzG6PwqU6
jCnWCpokXDc1WeVMnHdkb3HYsevfVH54iqt849ZTfovpKZsPOqaVmMdgC0+gXilNTO50Kt7YOuYa
4Mq5DAl9PCq5GIfIWGiV8sQ4FbJqyEVvl3WCkpkodLO+QgQDnN0Ghs7gHNWjwA5ha8FAuYyj0t07
aKp2Vmu7/FS53DWDJa/81OBIUdajp4nYM932Vo7wByI/l3dLzn5Mpkax8/Bq2hgNdG5HE7sV2xcq
qC9mmco91IXsoIYY11crjJ6HIK135Jh470EKHemK3im7ikFfCRrWnPJpgl4elP/L3pksx41k2/aL
UIbG4QAmdxB9MMgQe0mcwKgOfefo8fVveSizSmJmKSvvm9xBzSrNikKgcxw/Z++182GT0FI48HVW
OxAPdIBRwm3JM0VYpkXqiNKDT74qx2+AhIPdQsaPT6mOFo/3RtyJeWzz6zmtn2J6hE/+VM2vBrN8
2DCLa94YFdRg3+CTWBUmsuokQBdeR2ydpY28nmAF/yrUkntHi+/x+j7FFz2+4Yjm4PdVdjdVDaED
JRBTu1CY65uEagaSf6rWCTtO79Ab8A53qtUSTsTlOAEWbQqgjNulF5/AMilnF2vzgH3xETTaUoAt
ghp7CfAZ0GwxCY+0QU474zLY2OMjQu0tRqeTvRS3jFIPCBCzVdyXzY2S9muVN1543WBFiU9kVr+X
ifLusRzuGfNbxrFNehHa+7yj4PNWQzCWwWf4L02yjcJ5eYdHvL1te9svPgclMItrUiVXpd/1T249
OToUIaYuyhGBiLBNt4HqkV3nZXA1Vp6NHiBsEWzXsawxLhlFChBgHqJDLbxMPdn5KLJp4zI96CBK
kEgAhqZ1/daAbpGSu8hCyXUvhnrZESFI64RU69D8uMCg6dYmFo1zg4nBe2/SJ2twj7qzdVdOQR9+
ScOG/CoCw1escGTiCQOyJEUKT66bYcoretjY2MMyaLjaiW92QfqJhMfZOPjlwFjerfLRWEHeJqly
uLCPdCUgbkaI3DBowHJlKK14UoBBR0cr7sxhVTaolhGOiC80G7psT9NgoLc1I3LYDKQmZiuy2sNg
W7oZhyQKGk0jKZ8YmiL6/nQTcrSI5ohjjrWPyWqXhdjamN4ju4X+mjqrIQnK6h3UEruSIM+a2OlO
mF1cc1PBtQdyNnk4EeNSvoP4Ou1c7RI0zXzA+OByjekbhPMjiD/7pCBoqlVWKUwASxGMexCU8qYM
RHPMkoD3fnLDjUu+ebe2ewItsP7Ge5DC/r4iLPK2tPPrJQrgvCvLrUir0mjtuvYYSHcipi/ne7xU
Q4LUvy97a9WhNNJpHHv606l+V/GIWJFMtgpXhLGDXmk+eDkTNWkz0FhDzzLQsJblmYE3YZSDJ8/M
AYePjMdtCnAnOM3omVd5o8jFnkS07xTbhNWy9Lm5Ktpl/tzMzSe+UeqsIXYAAEJYRAgR/JVtNuZD
tFjhDm6Y/+SCZ7oTwgj5OJQ5kFuvfVd1PrAMYzavBkAZnxc84rdzaG1aT0ZHls7wgJ/C/JB5VrKB
3ON/HKxmqoAv2fUhxRh48hZvucFk7q+ws2SbepxTqnmHzVxTITQgl4raTqymzmQa1jkx8R7pQOxp
Sg1/KwPCO+Ms2Ld5WT8tXtUdZzn0CHXLZU9Cikt6lkXja2kNaFQ5CbM4UIk8UZPtn7CR1cxPHdQb
CvPdyPHRjQp3ZVt0IiNyIm/rOSKccdERW2nALIYT2NU4JvF6kNDL0riIDw7uLb6FblC/AiPtbixv
sb7SP6l2brc4W4KFrYNsG+c94Zo1g8Iq2tQYEXeQweqtKrv8nJlj89zzHt6wrVe3mO+Ca3gu5Zrt
Q3rNTgyduRMP5wza9BqiqTwQ8PjS+CK5nskJfh/SnjmHoYX9O20llUCxMKX0wYZXhWOe2ykuunXC
m3/rpt60Z+CtXn2vZCQss43DFvZOtRiFVqLw5bFg23WX4Z8+WeTzfhpRWq3qqTC3GaTyY2xG70OF
KM/C/07x4AFIIrdmS+db+ajOwKqUIbFmoMluJvBdyChagEh8/SGxAGTfCDbFQNUQe0CFxUbYkw6J
txu3YUBkPei3STKrBhy5poUwJ6sysmHoF77tSVTr0or410yiMB2fl1oN3YacAvfVnqjlJ+y26LTM
lJVAIUQpeKvonXkPDnYgqCyAzMjFfmwlQdR3/63v/6P6HjQrxfW/r++futf4p9L++x/8VtpbF8Cy
6esEk9/mL7+X95ZOnQK8EsBFARHKUOWf5b1gamNpba7eDfw+yfGImDJNh0EP2BYdtfF3JjkXVcUP
qgtILKg68AjocZIdoDug7P/BIlCxk4yrGXlbgHGcQFt/rOd5hxiPD1ohnCMhh9rxG2HEbF1Bi3ye
aS1QwdzOTakOqhmBltSAAuloYlZOsDTE8+zeFrz5lFAVs9zQJ7hyNEmuOxSFJIzj3vBmzGiU9AN0
2KcY5ntRH/oCYRG5GIjKVmYeGu+CQgzFVaVS+g4UPlblf3NqMmj7w8h4bBqOkcdkOjyG3mSkEBH9
ZnioBy7yg1FSZ2xrAVpiG6Wj4g33XOG88/HNr00Oy6JXm5LXxOadxzEwY9kqBDgFOM7nsCjifePZ
i7MemaA+loUdPy5d5Rw4qWqTL73xaYyL5NFPhcIxVcQpNZ4LSVY1x4Ut/S6uwv41sEwSQVrM0wTW
KQiXlP3roBrorEJ/XGgcXKX0jFzi85ZsRBw2oqNsTmChdRYUI9/pHEcZiVDTWGnfdGZE84MxWz3h
UXAYUhrDjHxsb28Tnd7vh++BU3CaQkuvQ9nQZNO9zM1E3dRTW7H7WRWubRfD8b8rwn+0ImCMYiz6
71eE56/Q6Mrup0Xh+9/8PuO1/sE+G+0UUKTvwqt/7vk95x+C+S7zX4FBRg+A/7UoXHjQhDJpr9pv
nYLf1gbWCw8gO3t9F8E5ugfv76wN2nT2w9LAgsTnN/D4hbQjhDDfmNLQR/QLPkD34Pst/uI4Jqc0
apzVD9fkP5Dm+9JyOEdWPmL3uBJauv/DAhT2yGcdKvhDn5YoXQczIFN8CquXEtnSbSERxuZoyLHf
LfgFfn1sfb9+PEWhD44q3zcDLpvHxf754OBzob3AZjtEIqiynadaWKcTE+iC/cd9iuTrNWJtClZt
mTgbKsjk62RgvN1KJZ1NzrQMqhfNvW7wc7ztRgPbjtKr9VN4E2keuutuVvSDo2i5ocUQ3hdEjGz+
FycBUjggjIuPAqjHn0/CVKJ2im4JDjhabaBoCLkLA1xEgp38qXGwNYRWBrnEgKq2tkyYICOGCBoH
Ec7oLgn0bNkGadMSRGsOWP0Q9C+7gW7JcQqGDM83o5Yi6TsoK0vHfKVggPDrc+Bz9of74HuYV/hA
omqw38gJ4LswGfXGALQ/FEOFlAz0r5oZU6Tffn0k/T374aG+3HE+wg4ZWDDV/9DGchnmsYpzpAHj
O2IaiBud9Jsr1TnNnekyaP718d68RJfjBdg+hGafQB7XT+APj7dtwYEtjJzjRYm6Y0VhP9KjQP/1
Uf7k+tGYE462AKH+eOuVDBTLBVtT/6BszKk+V612guSQtX8Fsb54Yd9cP9cmcNXjxaOL/3ZRSLHr
BSPP4MFeyF5ZvJbUmIBnZp65cXPhIHm3YlSFQGOy+3kAGFXn1N4CLcE93YflVLhuc6eIlcKPONCI
hmnKLnmwSESLtF+oAjy5T3g2n4YIkTGJb6ZgE5uOjHRFxEGmWgej+HZyaG3Zvh/lkhx+fTW/4+B/
OksEr7DqUCfqNLjA1Ya9H+6a1qv38aKmw5gyrinwJx7pY7ZHg6HrrsLxvZJEoUy5IhNFp6Pw8KYH
UMr9jmkU2Sk1KSr1JVAFPdamkSXSRthyZ5cpwIunE1gABjJ0Gu0HKygaqniM62slQxqOZhbsYvT+
m04nusRRSedQp7wQHWmlQ/TCcpYdZEcSTNTb7mHQ6TB8XWKqk9DeOuyfD2RlwMzUeTJUQNa+dSr/
EaJfekwNrH0lmcqdjtH8HPPhoVWbRUcif8jYwTzfrIaF/BqkgTklhXS3NPfEWoJUWUPkIfKms6Lq
kKkqe+4IxMl1Mk6pM3LYFc5f5hlnPeOHbhshQNu7oUCgk8rYXi/MTTaGTt1xocE+1n1bvPeiOPtW
W3E1rTIzoGscKAZeq7HShWMZTx88XEgbT+f7gIDPj+mcTgB6AvlO6hwgIsp1JkiRjO/6rmQIm2ro
DNFBBrjcdUyYkKFThQwCiTciSvAeeeqKCpRfLa2GlmdwnAajPBM5DJZnQlEHIJTsIsMr9+h4r/X1
ZCiU1mu660iJdeaRVTgfXdBQMLpi80jYXHEtdEaScYlLsvDTnC3gvGBIdJ6SyfdlneqMJXT8/pE9
tPOqQtnekkvUlseOUnTdeC0WZrErdWITQzUwGY3jvFY6zymLbXBC9UTwdGWX6qmc235dZdPIrcGV
QKpAdBgJiIpj584OyWdjbRuOjDjn1WzAgdPB3l/YExYbJa36blb5TRKSoogFiwZWlPebPiSdik0z
sSUmRFUbdJQZCQHBYooeyjS6QVnxEuucq7jrzPvQIvsqVfL93GWvdlGWGxQg6drQSVkd+Judo5R1
7U39eEU/K1hVw0K2FryyVZ8CxaG/DmIMBz9LFPxiqyhT/COVll6Q1ZW1U7medX6XoZO8ap3pFROD
tEZcBl4DgIB2pA6jt+EzlGHx9SWhYGOCUz4iKUy1rXFykRpcdzpHTE3u/JqOrYkNpPXwZF0ix0w7
rd8tqF9ZplqLTLLZEscYGe/B0ollXsXrIg32/xl5RvZCygoM3HhFN7yBahyHGitfflaDiD6kQLe+
SK+dPziDGq8K3x/ArQaEO0W1uFamgS2FZt2aEe9w7C3eL2POgLnl8xw5KzP1WgvoWuAtzcZqJKAU
ExL3ZCzTkxjMcsfkKD6aWVRvRV6RLzVj5kOpk+wt2ZTXyYR/m1DzTqeAl9dp2WfIXOTUXOFjzDay
6ue9IWlSN62ZkWQ2zN8GJBPVmWCbfBNqr+My4FpRQLA3tV2AwY/4clgL7jXb7OutOYz2ljNWV56E
pjOiz9nYsTmfkAG075dgFO9sXtTzTPodYNsQLAaC9mr4inNxRAxmLocZj9rn2EN1gyfHe754nkqm
P4+GSX2RVyCEs2ykOhko+aoKL5+MAvxX6H+Rt/UWLtCJEMD7HD3MB1i82SYzlxHAL3Wh4dZoWTLA
86Mgsa+GlvJcdS3KoQQd12LE5iFPAd+kipMkBG25kXmFESwQ/K7Zqc9OvIRXXqsp4qODhE46LlTZ
SvfJ1MCZZ6jnAhMakts70G26xd4KuoLvFq/GY4XMhr+xgxyDlpRMvRXE8BFooLkfBqC8IQMEWrXk
+kbrLkvdrRPE7juLhWG9kIu4r4EIH0zQgOvA68MrahV3XYcyYFKdq6uBFJGV5cTzN2rg4TkBlbF1
Kru5SnGBwOV3hb23zKLZh6Xhngh4NO5nDgCGAS42egcP3Jw7x+4L6A3NvJeQ4E0PDAHOnP5eoTjY
KE2MN3331GbIlbyhqfZtai/jinrRObmTue8aFgULqf15uODoY8D0kPTleshTLEYaXV+VTIZCw16P
XZcQ7QtHmJYt8/QyQEcRR8NeXVD4XH4v+6yE38TXbIjB5aezCyR4KnF9dgUwZeUgHrkOmC3VrKwz
zHqUMSI+T6M9Fct/N6zfqaV/4UBnXqo3OL/YsCYqQof7k4notz/6fceKwlgQIIYeWVw8RJSzv7vQ
nX9Iz0MRHKAxprL+kYIawE7VambaVlJSPf5gIgKQCp7C1/Wk/x2Q+jdMRJ71hyk1h3fYskoG6K5O
Yf+5cPMHQEwVLgL2rHMJ8GuofL5sQMCWcm6uk9HZ0rV9mUsfUhjx4PETax1yDA0Sg63Sn51KJsyA
wIy5XmiFW+XRS441hkxpIFlVghdbsS0/NmH3GPIV1s3Z5tV0alo8G8UFfgIUVT7bOKlv62LkOzMg
Fv7ihiUgxZjCH8ao+1qajaY42K376tRUfSu9e3juZGV8zSZveuKDV0xfGe0HXkroixjPceVtVdHC
TJrSk5lmtb+XA+Le0RERe7LI6MW57+iSsUpXxqMhXOxLdNWHLUESGLApXFdtkTQC+aUznS01ofrK
Yv8lz3ImPy07WC4L5r6DNY3RdVpb/brPpO7FsT3fhv44ujurId4ybLNPoljKEx8MDBr+IjYu7NEP
Km2ZqFqhoMxjScxDZ3zGKzjrsSLTMNHy7aqQBd+GwWJ6mEIR7NHFMz6ybPMJx7fyFJttzBAcggXR
p0PjPdctotK1hyIO1KNCn4wDIwQkFAaa10o12dnvGgTmANvQvT8qJgWvPX0/OEI5VlcRCYQvmg5I
KKS+yix2QP01YDDIaNXArWVrS+YyH9O8dvnnOydnN6I08bJFlNmvva6Fr+nUJXhOn90j8M44AJth
qAaA4Vj21clSOUjBy//MMZlgu6ppD6yanp0fgMuCv3GdOfOu65K9tx0s5Aa4XQEaVvigS9we1Hw3
CO1LiRlBkV4Ag9SvMny35FIFzxSUiA8UJHXGw4wnHxnEcxpFPyT7kVhTNKddAM1R8wBr5OftXnTo
wQC1t8spKGeOPxcQtok4ppWbioUT8vRFYTwKLqfLQPdfGf7MDxgZWUVbXGJc3UtWTs5eJcSTP2QF
nxTl4B6HKSI2vodk/xwOmivZdqEZHbt6AB4SVWn3BTkyczVkk2hRkbFBVaWazfd5mgI0qQyyNQfm
eJq4SLo9//wk9cn79BawndoZV1CNmsuwNDR/LuTLiWobaGZLBwg3Gik1BpS+VYgQ+dZPBgmpnyNK
r4f8MhjARNlN8Wx+53mnIxTeUWUwpxzhMhcXoz0sewpV8WpSh0O20+RtacLgbmzqtFXjTurAaNUV
dxcuZ+Y0cXWEvqTaLdpCuKaNrem9kZNzWjOV3zUIKfledOlsPF9+pU+XODrks0jKNeIefqxbS54y
g3nfOVA5dIU8a5nFtVL7q7NiaJYHtLY0oapc31IQQ/qapLPZnrs5qE6BBMU6q4r/DmbNp/kOkTUq
Nt9ZpZmvbCQRdo45K5SXgnMRhWnNO43S+rYsLk9kKg39TFk2nt7INfxiX/UD/XvPKiaih+psAhiT
deOmCyhPkJyO9wygptshnQEU86QR/1D1qK7zuMR5H4igvu58diS1CzfBtQnCWbU24J2+QIe9ntGw
naXphadL5AY3U8Yb7QC9T+O5A6yq2vpjJ/o23CHmnh4GnuJ9OvrFDo2kvTaHyKV279rPqYEFBdEH
rwVs/unBl0ax9mw0mytbjYqT4QJcS/oEnF2RVc5qqVxE0x0GfGfjBmULJjWJmD9MbPUPI2mWn5ua
DOWtVVa+s2UkgU7abvEWRFEqjtgEuL7zFIfPyvNYQXoGtBywGN+Nliu2AokKu8nOGVd2wzCSoZ+o
j86UOPsq9+OYCMg5QiRal/f5UEktIcaCvfLYzj0F1eLtDMrpr8IrnKuQOJBDOvjWl9z1lmc/6idv
R0hQet0omXx1mml87F13PoKOKrYzLcV1lRhP8JzUM3v7doN8s0M0HYDBnS3UOjYoZRLMSB3Kg6nc
mT62iDIyl6+wNDEnEFTZnrAEeppv5M0CPHfofJyztD11QDXQkNJ1ZqOqshuGBe7GBclE3Th1FH5J
uHjXbtSclVTFV9cNYoSxPltWtKoNqt5u8s80oe5BbNoTLjzLwdXiD611naNsae7Y/eKhMQO6pcgQ
FkiSm7bJ6psRmS3sgD68LQfFajJ76E2Nur+3yvKDE42Ea3dBu0T7oU+c65pIFvsprJ3qGdSHekAu
chu7QwMoTvONotZil2p5D6UHspRkrs5/1yC9xV+bs6shfeFDZI8TuTj+4xLZ8n3fYlCsJhdxuzuW
lQ5KrqFHDAosCKamw1STBt/X9m3bouuURR2TlmHGJrjgJV/PYdOZd21cVdvJ9sxtnipr1aaOmlYx
WIF6C6KkNDfYEMeXkOFyvrZE76I+LfoeCU+Tkx9sWCIHb95Ua38yu0dY5f7HxA7Mlk+hgzc0FT28
XKM+DhI8zhoO9AtRH/VpzPv+jPb4ZVR+c1PTne4Y1k+1XHsASK7Rh6abgabkwxwY4jRPqXWXWbL7
BthDvcwBkXOvaA3y4Y6wiRCunFqyY5RnJZBb9cGel/Aujq1wk0m0wogSp+uhwxmcYz1GeaGu+tYx
3pGhjs7LdiI6DqA/8m6crhutlw/d2b6DNjl8RLwVbqIilrdBHbikEI2Rt8rKGNUyfrX6jMAmuwFa
bJcb7K7GHfAQd+OJnnyPIkd8JOR0VbdF+UIHGl1uVT+FfU0CiqmeOz6JW1iNrlatfbTs6JgSxHVt
zK74MI6Rg30rmxXCwNZCqBjHpzZiC+fQfLjpPYU6i5ZP5tndKjbxS4B2rSdxPcad4Ax99ncxCayb
qGZ8z8fPgKLOo2LiZioIhDrYufU+TIW3inKJiNlmk04Lib33lOcbi0EkayGquZgxP1+KIFy0r0Pi
yeQTvgsEph/I8rVz50dC3vqB6h4qJcihVYibOZ8Yf/AywdfsBtSEmbuq++hJmo11KnEyAImcwFLS
1ID2UhQPSVoNJQqQNN/ZJQKUyc5TxNKmRnp02MVWcxvHt4XWkeFRnR9NpYbT3Dqa18MfDmiWb1iB
BmCybdJuuiK4czpz2NdlH/OftqhPiPib+9hFb7dGuz1u8aAiHonHyrrqgYDcJYlkIxfKIzoemKQZ
HVwI8CGxVUX/HPcxDRN4P8ycfAoKMuWfBoT+RAROHV/c1rmSdTEdJjMCyR3EPkJB8oNWwF5G9FCF
GSxr3+sleNksBjIliy5b15MLmxHoG3TxOID47RU5smzhP9dElK2GelIPWBe8XTs1YUqDxUIZTvLA
psmRXfkhCeGTssC96ZAjTP4QAOYI0IhAqUXiwdyfJiWqHYC8CS8N6yk+pyn21x7rzZe06eU3Wp3j
NsmkuxzioMs/154HfFsF4TbXpRXqf5Kzh5nekbAKctKLVGLxa+ptigxq7fd+fzPWlr0JIbiuwakg
AYXDeALANpwX4hKcJ75v2U1X5qhi1vj0i9u0SxxQ5i6qc4LC5H0egKNeu0agVkOXUhaUo/iUWbYZ
7QJZlrxAJrUgepKMGITpIRry6ZoM73aLaDyYUK374V1LGXADpKpm5Z2d6INXDGUF1JjmbSiCjxEs
hvslHFMM+FG8a7J+vnZb1z03ZdwAOmwaY9NXbn/lVHl3mqxm3vtlMt1abtc+xmNx1YzNqfaXadME
dvOuaKv2M2QieiVdo66swQ33KvKfKdTGHS2ZzeApcUfLKieLfsgyuAVTEeVX5DSP1i4JlgV0lVB1
umZWUKWk8cjlvnfM+tOUFSRnsuTlRHmCLl856BJRXqJQzHplFJ9nLVw0AiSMBu191Ix14vaf/K6m
IT2XSB3Vd+EjTAjHOIaT3KOm8+4rFJL1RStZXnSTTmm+dmNQ30wuhVzi8ywcoYKCZlnSOYN+lcbe
fXChRifwowM1wjgow9tKo6WJ6MLykK/denxPXFy1Fo7yI+82suvmlq/fsfsOqf5hJ/8nY9a3cy+d
yMqE1SLtS1hCvB0SRsGIfDairvWUEsdRJ5q5SWw/LjNxGIGy/nKi93YkRZi3A1zAZnZsImpz3wy+
sCDMqDTa6lAier3GUwl5iIX5FUgQykW76j9D6xDiHA1+7xwV89QQupJlxMVN6qYg0i80R3qdQr0r
lI4yNSRcemUj/hpiuPFDhrdsJZYypGwrdCAcJOuADT1J2g82KYFqi8xOHZKe2IOuTt3Xyh3G7gF7
ptvuls6yxnZd6tCgl4X9BA4Kf2LDFoUuYQROpBnmrBiPhecwMM3n9guPTPmNmM/ywQkiKvruEk3J
MLPG7yum6Tpib2TotdNkg0Wz724BI9HuAmBB7f6SbDTzf1QgiWoI7yq25IRVyCeYQu+FL/D7X9/0
t8NHBo+uFHRqCFUH0PyWK5lRITNtMKuDS9eXnSbxhXAYLGI8vrfU/nOCrj4QDBjKAEC29tuny1fs
4BqCyw55zAyG5kRRbBnJcH8uUXdtoiNpSK9kE4J08a/G+HrA/eO0LmCA7/jYE3xhBqTpvNEwEVsL
63+eKjCnNfrzkbTqBKAm9aMO3JugnKxk57EJMMaCbduvr7GF++IPR8d+QZCPpdGvb899xOIaVqGq
Dq1V86+TMYEi2CMo97FMW7bNiB84+UHMFQGel7QnVfZs/MrIy9EdTNbj5Qf9LfrC/w9X4Ueswv/s
v1bn1+Jr+xbR8H8RviAvzKB/3958n7SfK7rr5U+KnO9/9bsDR/4DgZ4NQ8F2MTwjSPlnfzOw/0GS
k8QFIxytUdBP2e+QJCR5PPUCDhJzfrqPvIf/UuQgsPPoMPJy8Iz8PRfOz4u44BEH4MDgB9W1IHHq
rViPzmqcQQKUJ4p3tHcFQhXXQoW3zDOdnU7RTvz1w/1nB/Rs1PDCck3EMm/aqRlnXdt14Z4cZMsb
S8dOLEGPYCT3m0NEAPf518f7+aPx/QQ9IbleAM1pML/RgQSpXFp2oOLkVbF8TQMO4KSp9di69Lp+
faifF43LobjV3GtXYzn50vzcKQa+R783s8QpK4hwTryUIXO38AJL+mTnblmCZy/D9PcfJOH9yVny
JLk8DT7BX97bTLixyRi9GUqcWptuA/BT1klgd9rUEPEF+vV5vlmfLifKEwjciw6oL9HX/HyiU5W3
BaZ1cRoryYG8WtFKG1OTD8LQefSNSodciCtMV7TCZhUPUM8tHSAKhc9YmzqM6Ne/6I+nL+nMS3QK
wMgQLr3RK6UWAU55FIrT9+DrS9vKNLJk/788Frt9mGY8wjw4bx6oKIUmgB5VnJyWLOBeGO0Xryum
+15niP/6tPR1/NdXSF9nhHoI8mDgmsS9vS14kq4mLLLqxWkI42/f22B2YfzF3fyza8cihC6Pg7FK
vbmZ0IUEyMJcnOAqkiHoD3xafGAda2vRcUO/PiNLX523p6SR+DZFEJfwrefPD/E0LYAnTqmd8CVz
Bo7JwI+knkvvzidX/hVDNy8pKrL7OSZkKhpgovzFz/j5C/v9yrIfBnXCqyqQMv38BIc2ZUwoM3Ga
/M6+crLSIl8nJFauNlqe0Cag2sgym8/8vBA0tLm8vPRcCS0KWnX49a/5szsAqI7mpr7Tnvnmicry
AINbVvPy6ux2Rl4jOXZMAUStgu3fPxT1JxA6ug3OH0roqfZVpbzGOSUulze4zDyMXOuxfd0M/vXB
fl7qWb4Rc1EvBoIvi/fHx7eOOzxhTW1chUSxEwgFVvNj6RD6tVxawEhP/L94lq2fl2B9SORqnp4J
8jQjXtM/6QeVFSB1VHPQyK7MkDk8swC6sK1qUS2PBjHyLUJsQAsLoQ9+CiRfI92LqaNfbZTowOgr
QZbQIvTLCkK+OTX5vNhMHUKS5EkCtlBG/foiMZv86ZVAUUvwj54tSjZUjEHfpqWiyk7FVDjiqs3N
YmcuKBmqRBq7yGqzHuNXMU8RadKpqujUpvUstxb/2B26IgZI9G/5jbRBWHtDCHdfFoSbXyYcJXKF
5pL3yiY3MN6YKoUZ5F4S/6woEK9NTFxYLmnqmyl/phDSHj0anopGEUFeo45f7AavOtFMglyUcgFX
NHXnW0wkhtpK/JTP3YJJaR0HYWMdrNbVkE4PWsGmCMgoIFMtCZ1VRIdV7vOy4Rg+V/oCZ2oa1HIr
MQiEMHCTmIzFFU9ILaz644ydHTZiuATyaqQnyyAxKtRmVhYE+wwh2JcszZuPXl3a9RXIM4pyOom3
ht0ZzHOohpMXaw64Zd7iSPD6I5zCZ5ijPHtdJl8z3DYLEiGbKEQrILfxUmLLYXBfizmzP9dk9x0Y
FDb3SsLjo6/dEBsTkdvEGGJwV2Pg8kG1ZoZdBg3Wk5iY1ZCsbKydidi0S17gLOxkHzrkW6oWm45R
2dYjcg+uT0BH/J627/Jso1T88j0N8mKNsCbVfsmKyNZCQPaiSxvSGvVnhTGpnrmbmAYBQoUl/0qR
kn2GdpmQjt5kE3L5ypV8qfFXQX1lNherVG8E8O3MnseTLWI6jStyaRfvKtaFCZFG0y00kODaZFBy
n4GgmmhCG8QzugAfzk3S8NTQ2COdUuo4N6Q3NfDmiiH4Gs0VOeC1Xi+NwWM62IoBcR84Wn4MEsis
2F5yxWUV8/5VZkRiQEH2zTk2CjIT5ktaS1j5OsMQExYz0osD0SodnuUhNYLnlu4tG9wOUTHOJ+be
lqYBdx2ZpLs557u86kqXEWmNpfFm8XJEMYSmua+goNxXqQlQ7IYUkEesmooog8U+LAtd4o0dSfFS
DkP56C/JfANZK980qN6sVWrklr9DOqqukrzCCgJBmH8ln2CDlUvVb8w2lI/kTCZwNqWGmXtuOp99
dpKnQsQVnawsCNaIhZz15BqCluYyP2YIrOlrwsWgvawtWTyTYFPMtrzroGjRYA374mvlqu6bLxb8
oLbXnwPpgnOhvY63pM9YmdYLSM3taIK6X3XGXH9ArUhSEkZU+RnfB45BFOTXVWuqaMe+1sN02td0
dFEf7Yeqr85BOhCRROBE/BI5BrHgpCbfzDKmG1XO4cmCvtvs/XaUH4mk16rsennBOFNdOaKgET+N
YnmhUZVtsUAv9FQGbqMfuiB8srF8SZl8dZtyoK9LD93b62KUfsXUtGAuVGFsG2pAjUUqdpjROr0w
AQBBMnffZ61xLLOmPqYK5sfs9vPXEG3sNjYS444hZfEhyQZiOOeyo/+WQBBrWpL7MvXqdZC2/GQx
yKIq4nU/KGtX1BX/kG+ctZaS5d8JUfllCuPjRmc2VzTAG9QeQGPQjkSVvvP1eE2li/jYsWZ3UyYD
Qsww5EAiD8IN3fP46NNkA4uBkIDgeGNrF1X/VCNkqNdD2e56N5vXZWx+zr22+kBElY2h24KyboTO
ps/5HWQnFXd8lYjxWljer6VoRrhBJnfUi+z0uvKC8tbs+hoeTMdDbRCd073OIYoBA3Eh6GmdMLOt
kHilp+9BqgguGHyz2nZfImWyIJGpZz1+j5+EORAwZewZu/v95GI+TOKphNbeUKUX5Fwua9s1qo+h
RWbBJc/Um+lqdG3A99jv3RDVgC3QlqicF8C0prrdZ0nHEsRqrJElWLOMiX1U26aUcHJYrMehFrz6
few2BzEBdiNbNoNPVPPYkpQGR4rk3jL/SIBeRD0X44q2kJ9VWtndgiQhrM6vv831IDAxekBuckQS
2zIV49fCH2G2u5nhvg9kSAxhHLQH5Khg1MopSnqiB9P4Uzt0r2ntOltXQMJcA4xq2g/5An7oAcAc
Pivfjv3zAF9wLfMk28bj2BxS2n+72dfm1yAqvBXQufFpcFVxL6P6m50vHya0zu8yGPYH1lUAMnaA
CV0wuvsSdXH0ZUmS8SHqPe4cb3y6bQbg40jKwQyuhjiBq9DkrXcFkaitNtOY1wWIFdZxwIFtNB46
8ltPoqnmG/jCzr0E9mSsVJH11kpyFxCy0k94RtxAJhymz/xmotH6Dg1E/q5h5ndfJD65mJXVfhaD
kW8rHLOfqkAOp07Wi86OtBO5an0HFhZ5WKuxX0YGy03OcgH0FTaVL67mcfgU1sb4MHZRdmf1PRiu
JHJfslGC9FUMQfhWMv5ZNXTxz8H/Y+/MmtPGtij8V1x5h9KEhod01QVP8Rhn6k5eKAUTIRASaADB
r7/fkYSDZOyOc1zdqltXT6nYPkiHrbOntdY2Nv41MFj9ouOsHbM/WXmJq/nrxSU1TQjnlL4vIR8h
22CkyTwGUrjxaU2HCFHkqqYx0cCAWnc6CUL9kzlb0BMN9e3HhT8ZXimbbHuXTpgn7ay89dcsSJfZ
iZIkhn+R+3neG0DJ7SCiN1zbsxszh75+5kyy5Jwst3M1tbbRZ2hpGjr2TDcL+1rHUmbw/+z1zRoP
/0NdLZPrbLFYnYEM2VxSRpsHxwtmSEMrUEkvJhxuZ0ilq/5gQWTRGXgra3Xnaas19PLpEAwh0hzx
11me6og/BL0rNOk5Rul7OTBsGWjNSOw5wzFg9UbadWpttr3+xlkiXmYHlsGBqK7HkWYyINjpLLen
3oJhrIaxBIQZmOAiMsv/kMzV5edM3SRfbEAeJ6sc6uR2mtNogWSE+g+dU9QRpxbo7bXFeKLhdnIP
Whc/lCqwcND+8wNUqHPAFVvylDBg8i29zaF/qyngv5R43bnu+SnAaV9f6qd2R4/pzSzC3ukysRBC
iTTfSc4ybPfHMJjkfy5sPR0xYt66X5up6Z8qSOyiGof+OwD0KLBQI7NhLCC1twSmNkF57txKFz96
k9x7n0znOl7OT1IkaPNJBBYX9S+42IwIMWgXoEEQxrcdRJNONMUcpseOJ7RHtps8p0sWWSgOUXO3
L2cZMlgdw1r9NWEYNNApbzu9Bf5hKf0h+KnbkBnHaR+qUeduwqCsAT47UQ1oC+sgz77kAEyH1eyV
/9dC/w7qidQ7nJVnaqGbaI4wTr0SWvzNA2EZVnKP5N+kHipIyD+Rnqqq8iNkhXShKkQy9LMQKqiJ
4AEZckMVj1o8Gd+uEKp0qelZYEBt1GIFb1mCmkiU1hN0JyjTmmFQYBVJ+l7mOMzWKupWy/VNNr/3
kgBFr+97u/G+rHEchdn8feSHafL2jSD4/Kx8UOtsfEAjNY1zPZgzVHl9Y085OOFfZI7rr258ZzCp
BmI92TspCkO1z6KwQnVFg0/F6GVQq/WH2UBECHqEyfS9AnJvQlNQYmhh9h1bQ8PnWzLNPXsEp9hO
lTNloSUMdoiC3sYPL6CJMxD7Hha3bXnwgYyJ4lhnw9hTznCV2dgn4PXnV1lsJEBAFDzNuyBxpsMY
7jJYfro20fDTZpmeUuDpXSTMeWHEdcRUW4TEliEqH6Hm9W09Bq2trcwOBJj1SndAQwTz5WT2kXau
t4phB4XknsfcBHwE39zAcUMj9CImWfu8yYPsMhguUSeEcBCsTxHJCPT5pZUiTtHLkaW0VQRPv0HZ
YCJ6B+GCPkWemIG9grBtdKzF9nKaOpPOxzWAOCM80VcesueI76KulA/PLBLXpCwN///U+JtTg+4w
tvf0oXGMC4gBwx7dj4+wsGz+vY4VL/9+BxU3u47imJwQNuWFQqdgBxW3rC4HChrGooTiqPsDy3Sb
Y8JAXoyJZQUVlBdvJ3xg05txqFQ4NippGrJaLzlBipFfe2+dwSg1BKzBXtKGBy4unnz/CGGYz0yd
bHLlfJZHg7n3I/A6t/kGuVfUqcN1eD73lQsS2xNnmP2lzjr9qZ4c723egTPGadaSxC1Q/ELdlWeG
v9uoa0Y901zYNjRU1MKUm8z+6KsOqNcMlWltqaxR1VcCMpvh9QJZ+zNLw/rX2ldjBZsOZaRFx7tW
tp0+FO3TFDzLAl215cQkmuut+uoC0eoVYbeyGFGv4peo3aAx3Jl9m0LZFP/cQPMy/M3nZBud+cg2
J52TTc85NyKmH4GoNK/IQELExhQmRzEpAjj0sTLLBhs9/LJBSyDGGs5z0+7PCVIMTb/0srXV96fb
O6JJitJCGNYmiOlNbeaK6clJMrsCoHkHdjQDhI9oVcdJ70znq6p3IEgzIAP+1sl8Cq7U1Af0iAZz
Bk0QSJGQB8erfD5g5NmHvDP8hDas0OGcn6zSxTeKB8qZH2TvvcS6nKrh962XDRASGizNdXBmbrmN
dUplhUHqo3luKAxXAKu6Udaj0PCOPaKkK8BMvX7AaLSFmfBh21N/pt9686lX1jv/Z46V6kGO3dRl
kpmfbu6ycbz5MGaCeoq+funQxE8Lp/kp+r1fen6ho19ismi8Lfrey/ZwU8UdP7dG4PJg2f347Ru9
1xXybgYglPKi6xBEMGnLH3ccq0sYIGIVWBbFVXzg3iY9tQ3PP2G5n8//znNPUG7Qu3tiFkIwyU0w
1C4dZcQlmfJbXI1NsBCUKBQnNSIsHEOLnl5FgY+YtOatim/kBTagMWRBqFwgDVb/8m2tK8TI6E1i
AOIqre2ff/xRlIWpeAk9P6rhFoh7f+3hGyvsvQAOBk59VwC0ds9YewEcgnkUREWrq7jKD/zn98C9
J1UpY49Rup+xqPSrMVgpEyDgoGeLaopo5Ymr8QY4jEmlSy8UI8pdKNOqNu3CzjobB/QL3gOd19wE
UkLKVm4C5r5vCjawGDhwuoZKVXm17TQQw1OkD0MDzR0wLnR1H77q/V0gd+2SeDGlvaJRtskISIVl
3wTGCBNbM2q9snT2c//xAUCRcdOtBNxQXK1zCVT9pV2CjhFoKngZ6hfF1XgVEFvuqsQFYA7LDW+T
ESgC3yJ1HJpGF3QwwlOagGBxcejvGwHpUlcj7mBWOS6zXRGBVQDipB6/SD8h24MyKb/9hjdAU4ux
TKAWzH8rIHjaGYJHkfzysX2hUCRAvOWXj6+rffkU/nATPTqa5cvRujcAiJBRfjO/7wwRUaPaieKZ
VcV+DRuw2ARKBzqd2ba9AXDuyrfy959et7pw+0HkqFUo0Hh6poR26X4CCjMAoYmrbZtg23pplxKb
QOir2OiQ7YK+Rnpg9bowKExBcCj3oHWu8JDWw0uzI0yB1IhKHJCn4moEBJbNRFn0SnW7soTW7QJE
eFH3k3UJbAAxT6FfgVdgwf1DUYRFheAEeN7iosrXLr8I10vItMntgtY1DUZPEPwedIwMJSRs4NCk
c1JcLfSPpDCSu2D0uuiC4wF350LDQZpOF1g+BW1UUIqrfSmzXhAXpGyh8AAcjwA3668CuUEXyJOI
nYzCCNoXH0B/k3UOxAeQjOBgkA7vTH3/QMA50DFVQNtXRtC+A4EB29JRkkFdBLwwmJrS1BvOQUXV
2kQFSECJ23YgEuGasnGSqJwSBKE1VOWJTbfgdFHgpa6Ehyyu1u0CXAUhtit1FBhKlw48JZNelS42
rMB2SCfp/wlBqPJqmy1we7Z0iOB0CZdRY6o2QcTE+ycC5TNyKthGTlVlb51boKHyqPX70nARW4Al
1gPEcLieTE0dXhemINgrxdU+W3CqnO73Uwe8A96fBjV0ikPewdGpuisMAahcpGAYtitchNUgfS5Q
R6GcLHoLT4SLCkmkDsoQuNBul9q1C9R4bdlwUSRQmgUxVHCCawcCMno2DQe6j+Wb0L4DgfRe9lg0
TKJl4B2gxMovuVFKcKg1AiKjjVd+UpsqqQ6dP0nfqIN4IwSAY/rzvNs3Akel3o5OtQaqpbhaZwRg
UwRbVC5CIAwE3gLOZeccG6+CQ4dZjBpw/uVO65OFVSYrSnsFUVcWR0GvERlYJj4RxfSHHmvr0mbi
AoGulLIB3elC7jNImw9HiarKGEsiBxj35UnRvryRsmfpqCUiA/prFJWZQ3M4Y7J7vAnAMx0RS4qr
dZEB5TRR/ZKzBTGihOLBQ0LQeCPIGKhQ8M5pVXbdwl0Auii5CwaKEWBuIP8fjhLFuCjKTAXxuvio
FvlGoJIVGuj33wXAVyhl0F00q6JpM0ASoYMInPa6sO2KDzkXnbL/8/u7YCCZbFMnIil6iIL3IwQ6
TWARkBzZwTJaFyfRcVeld4EaAokAIUKVC/CUtV0gguC4gIRQHouiJd0uWwDE/Iht8eLsmaoiRz58
98PoC2pJXZBqOFGlcqJt2wWNxFE6WrRoI4ghUFhEedVtAQuh8yZ61DtjaOEuqLIVZgFN1YXKwC5e
arQZLKpqMEaQUKlqj+3zkQJOVnw1EqcjfXaGnDm7vpoAu9bOBU5HOAKKACQUV/tiZ4PDXXYXdLoN
iAGAbTn8RmgK54LNsKLWBc0CkyddQuHxFbIjhOsPukhbIYmm6Qgnrdye9r0KRLOypQRKq7YDJqOq
ozwCqUKosZHLEhjWchd4VVrmIjEG6TSScYmo4SCzVtkCFr9/IDikmTTl2IUKpdq+XTgwRPalgYJI
pkEnERZWQWMjXBLszIdZGm2zAvJH2QTSgJdqCT3RHm/V/tcPVwE5N6SEAGcWV+s6bvQ+DGl/QIRU
TKaznwApF/5AFK8rvMoL3MIvJJkPPKDBxA/uCwaQP04OEYWe+oUd8+XxzyvWi6C2CHZD7RcFc7H8
7J8EoT9qJbuCm7L3wx1Xpfic6s+rB3z80bXP2j3V7j/P/XHsMqkKoXzBiqpuU8hivn3zn8D97s7d
GiuhwOP/vJO3b2r3uRcP/M3CyayxrsCvSK8b+9sorC9cIEflF565YeImu1sUXyNKupif7MoDN/B/
RHFjMFGJdZRem2kasXsf7e6y4FUVOGL5lcNwPEr9UZbWFi9IW7KLH48Dd+3G4/2VS9yj9MoFx3eU
HkU/nuP4Pj0g+aE6+Jx1M90t9u/rVljyuWTvH8FahljVVxZ4pN1OHaRA/9I9n7Pjvr9bpzDvEkwl
e8vv7t1JzQDVEp8jvW4Q+GHk19/IEvQhvXR477uNU6QEUkivHK3rXx6DoUl/ZZe9fHw2leQx6YVZ
IBvNNrtbLOyi7B3LLn0VZX7yaJvLzqTs2teuH9ZODzE0/BXcy7WLoI4b3u9vR9VAk7/lJHFHqASN
07Rm0xXoX3p9fzTxPbfOsiz7PvJL4wuSKK1Ztla22OXXTpjIkfiLRe1sqno1r7F6lMXNpQU2QHrp
KEwbZ4hQHnXkV74Zf4/dRvRUYf5kb/pmvHLrfqtqkMovvD46d+eLZOLX3XrVaHiN9S/GcTKunVRV
/f41Fr8e5/6o5sYqOt5rLP6VCTc7uxAnLEuLypr00lGcTo4GbhzhKesvJ0TQV/uAY3fWfPfLWrns
/d9O/PqOlzA+6WVnARFJPaupJBekl47HXpPIXhRJZRd+Pw7DhPG3biNNQPVclN9kl/8wiRC9eZc8
8m1loVt2+Y9R9oQhVkXU1/mAx4ZY8aZll//E7o+TZFwLKapGsfzaeT2r1Mtaouy6n1N3sjMMcabA
7NCoHssu+2Ucz/Fsu4WKlcuyl/TKTI99ajyvZD72p4vfCb20/mpW9SrZ+/5znKRHXw7dfIk0lV7/
ubkeshvztE7esysfqjQ9yKc8rj/tRGEO/Vm9uCZ+YxSM3fiP/wIAAP//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image" Target="../media/image8.png"/><Relationship Id="rId3" Type="http://schemas.microsoft.com/office/2014/relationships/chartEx" Target="../charts/chartEx1.xml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image" Target="../media/image7.emf"/><Relationship Id="rId2" Type="http://schemas.openxmlformats.org/officeDocument/2006/relationships/image" Target="../media/image1.jpg"/><Relationship Id="rId16" Type="http://schemas.openxmlformats.org/officeDocument/2006/relationships/image" Target="../media/image6.sv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chart" Target="../charts/chart6.xml"/><Relationship Id="rId5" Type="http://schemas.openxmlformats.org/officeDocument/2006/relationships/image" Target="../media/image2.jpeg"/><Relationship Id="rId15" Type="http://schemas.openxmlformats.org/officeDocument/2006/relationships/image" Target="../media/image5.png"/><Relationship Id="rId10" Type="http://schemas.openxmlformats.org/officeDocument/2006/relationships/image" Target="../media/image4.svg"/><Relationship Id="rId19" Type="http://schemas.openxmlformats.org/officeDocument/2006/relationships/image" Target="../media/image9.svg"/><Relationship Id="rId4" Type="http://schemas.openxmlformats.org/officeDocument/2006/relationships/chart" Target="../charts/chart2.xml"/><Relationship Id="rId9" Type="http://schemas.openxmlformats.org/officeDocument/2006/relationships/image" Target="../media/image3.png"/><Relationship Id="rId1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microsoft.com/office/2014/relationships/chartEx" Target="../charts/chartEx2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195036</xdr:colOff>
      <xdr:row>0</xdr:row>
      <xdr:rowOff>149678</xdr:rowOff>
    </xdr:from>
    <xdr:to>
      <xdr:col>21</xdr:col>
      <xdr:colOff>707572</xdr:colOff>
      <xdr:row>61</xdr:row>
      <xdr:rowOff>88447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7B2D7B2-4036-508D-6F9A-853B4FA4D865}"/>
            </a:ext>
          </a:extLst>
        </xdr:cNvPr>
        <xdr:cNvSpPr/>
      </xdr:nvSpPr>
      <xdr:spPr>
        <a:xfrm>
          <a:off x="453572" y="149678"/>
          <a:ext cx="16364857" cy="11804198"/>
        </a:xfrm>
        <a:prstGeom prst="rect">
          <a:avLst/>
        </a:prstGeom>
        <a:gradFill flip="none" rotWithShape="1">
          <a:gsLst>
            <a:gs pos="0">
              <a:schemeClr val="accent3">
                <a:lumMod val="40000"/>
                <a:lumOff val="60000"/>
              </a:schemeClr>
            </a:gs>
            <a:gs pos="46000">
              <a:schemeClr val="accent3">
                <a:lumMod val="95000"/>
                <a:lumOff val="5000"/>
              </a:schemeClr>
            </a:gs>
            <a:gs pos="100000">
              <a:schemeClr val="accent3">
                <a:lumMod val="60000"/>
              </a:schemeClr>
            </a:gs>
          </a:gsLst>
          <a:path path="shap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79375</xdr:colOff>
      <xdr:row>0</xdr:row>
      <xdr:rowOff>95248</xdr:rowOff>
    </xdr:from>
    <xdr:to>
      <xdr:col>19</xdr:col>
      <xdr:colOff>666750</xdr:colOff>
      <xdr:row>61</xdr:row>
      <xdr:rowOff>127000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DE0DEFC0-F263-66E6-1341-D3CCBC24E7E3}"/>
            </a:ext>
          </a:extLst>
        </xdr:cNvPr>
        <xdr:cNvSpPr/>
      </xdr:nvSpPr>
      <xdr:spPr>
        <a:xfrm>
          <a:off x="333375" y="95248"/>
          <a:ext cx="14906625" cy="11890377"/>
        </a:xfrm>
        <a:prstGeom prst="roundRect">
          <a:avLst/>
        </a:prstGeom>
        <a:noFill/>
        <a:ln>
          <a:noFill/>
        </a:ln>
        <a:effectLst>
          <a:outerShdw blurRad="88900" dir="5400000" algn="ctr" rotWithShape="0">
            <a:schemeClr val="bg1">
              <a:lumMod val="85000"/>
              <a:alpha val="43000"/>
            </a:schemeClr>
          </a:outerShdw>
          <a:softEdge rad="6350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133348</xdr:colOff>
      <xdr:row>0</xdr:row>
      <xdr:rowOff>122638</xdr:rowOff>
    </xdr:from>
    <xdr:to>
      <xdr:col>21</xdr:col>
      <xdr:colOff>628649</xdr:colOff>
      <xdr:row>7</xdr:row>
      <xdr:rowOff>92077</xdr:rowOff>
    </xdr:to>
    <xdr:sp macro="" textlink="">
      <xdr:nvSpPr>
        <xdr:cNvPr id="4" name="Rectángulo 3" descr="ANÁ">
          <a:extLst>
            <a:ext uri="{FF2B5EF4-FFF2-40B4-BE49-F238E27FC236}">
              <a16:creationId xmlns:a16="http://schemas.microsoft.com/office/drawing/2014/main" id="{B688E5B8-AB53-76CF-D606-9C24BE8E64B4}"/>
            </a:ext>
          </a:extLst>
        </xdr:cNvPr>
        <xdr:cNvSpPr/>
      </xdr:nvSpPr>
      <xdr:spPr>
        <a:xfrm rot="5400000">
          <a:off x="7873404" y="-7358882"/>
          <a:ext cx="1384582" cy="16347622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149679</xdr:colOff>
      <xdr:row>10</xdr:row>
      <xdr:rowOff>40822</xdr:rowOff>
    </xdr:from>
    <xdr:to>
      <xdr:col>15</xdr:col>
      <xdr:colOff>299358</xdr:colOff>
      <xdr:row>27</xdr:row>
      <xdr:rowOff>122463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D039EB6-A98A-4F23-93FE-B11912EBA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297656</xdr:colOff>
      <xdr:row>4</xdr:row>
      <xdr:rowOff>142875</xdr:rowOff>
    </xdr:from>
    <xdr:to>
      <xdr:col>9</xdr:col>
      <xdr:colOff>726281</xdr:colOff>
      <xdr:row>9</xdr:row>
      <xdr:rowOff>95249</xdr:rowOff>
    </xdr:to>
    <xdr:sp macro="" textlink="">
      <xdr:nvSpPr>
        <xdr:cNvPr id="8" name="Rectángulo: esquinas diagonales redondeadas 7">
          <a:extLst>
            <a:ext uri="{FF2B5EF4-FFF2-40B4-BE49-F238E27FC236}">
              <a16:creationId xmlns:a16="http://schemas.microsoft.com/office/drawing/2014/main" id="{98666658-24FE-8B3F-9D11-668F7C550D64}"/>
            </a:ext>
          </a:extLst>
        </xdr:cNvPr>
        <xdr:cNvSpPr/>
      </xdr:nvSpPr>
      <xdr:spPr>
        <a:xfrm>
          <a:off x="5738812" y="904875"/>
          <a:ext cx="1952625" cy="976312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542925</xdr:colOff>
      <xdr:row>4</xdr:row>
      <xdr:rowOff>100013</xdr:rowOff>
    </xdr:from>
    <xdr:to>
      <xdr:col>15</xdr:col>
      <xdr:colOff>209550</xdr:colOff>
      <xdr:row>9</xdr:row>
      <xdr:rowOff>52387</xdr:rowOff>
    </xdr:to>
    <xdr:sp macro="" textlink="">
      <xdr:nvSpPr>
        <xdr:cNvPr id="9" name="Rectángulo: esquinas diagonales redondeadas 8">
          <a:extLst>
            <a:ext uri="{FF2B5EF4-FFF2-40B4-BE49-F238E27FC236}">
              <a16:creationId xmlns:a16="http://schemas.microsoft.com/office/drawing/2014/main" id="{FF3FA83E-642D-4292-819A-DDF3EC22D194}"/>
            </a:ext>
          </a:extLst>
        </xdr:cNvPr>
        <xdr:cNvSpPr/>
      </xdr:nvSpPr>
      <xdr:spPr>
        <a:xfrm>
          <a:off x="9801225" y="862013"/>
          <a:ext cx="1952625" cy="981074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638176</xdr:colOff>
      <xdr:row>4</xdr:row>
      <xdr:rowOff>233362</xdr:rowOff>
    </xdr:from>
    <xdr:to>
      <xdr:col>9</xdr:col>
      <xdr:colOff>650082</xdr:colOff>
      <xdr:row>6</xdr:row>
      <xdr:rowOff>185736</xdr:rowOff>
    </xdr:to>
    <xdr:sp macro="" textlink="Análisis!A6">
      <xdr:nvSpPr>
        <xdr:cNvPr id="10" name="CuadroTexto 9">
          <a:extLst>
            <a:ext uri="{FF2B5EF4-FFF2-40B4-BE49-F238E27FC236}">
              <a16:creationId xmlns:a16="http://schemas.microsoft.com/office/drawing/2014/main" id="{6DD30D28-1E77-5FDB-7C0B-AF31FC391AC4}"/>
            </a:ext>
          </a:extLst>
        </xdr:cNvPr>
        <xdr:cNvSpPr txBox="1"/>
      </xdr:nvSpPr>
      <xdr:spPr>
        <a:xfrm>
          <a:off x="6086476" y="995362"/>
          <a:ext cx="1535906" cy="409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3374D2-75FA-4980-AE26-C4E7322E7621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24,788,610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560386</xdr:colOff>
      <xdr:row>6</xdr:row>
      <xdr:rowOff>166687</xdr:rowOff>
    </xdr:from>
    <xdr:to>
      <xdr:col>9</xdr:col>
      <xdr:colOff>477043</xdr:colOff>
      <xdr:row>9</xdr:row>
      <xdr:rowOff>59531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9840E4E-E3B9-C90F-36DA-6766E767F87F}"/>
            </a:ext>
          </a:extLst>
        </xdr:cNvPr>
        <xdr:cNvSpPr txBox="1"/>
      </xdr:nvSpPr>
      <xdr:spPr>
        <a:xfrm>
          <a:off x="6008686" y="1385887"/>
          <a:ext cx="1440657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 Ventas </a:t>
          </a:r>
          <a:r>
            <a:rPr lang="es-ES" sz="1200" b="1">
              <a:solidFill>
                <a:srgbClr val="FF0066"/>
              </a:solidFill>
            </a:rPr>
            <a:t>Unidades Físicas</a:t>
          </a:r>
        </a:p>
      </xdr:txBody>
    </xdr:sp>
    <xdr:clientData/>
  </xdr:twoCellAnchor>
  <xdr:twoCellAnchor>
    <xdr:from>
      <xdr:col>12</xdr:col>
      <xdr:colOff>704850</xdr:colOff>
      <xdr:row>4</xdr:row>
      <xdr:rowOff>222250</xdr:rowOff>
    </xdr:from>
    <xdr:to>
      <xdr:col>15</xdr:col>
      <xdr:colOff>101600</xdr:colOff>
      <xdr:row>6</xdr:row>
      <xdr:rowOff>142875</xdr:rowOff>
    </xdr:to>
    <xdr:sp macro="" textlink="Análisis!B6">
      <xdr:nvSpPr>
        <xdr:cNvPr id="20" name="CuadroTexto 19">
          <a:extLst>
            <a:ext uri="{FF2B5EF4-FFF2-40B4-BE49-F238E27FC236}">
              <a16:creationId xmlns:a16="http://schemas.microsoft.com/office/drawing/2014/main" id="{D67ADD3D-2BA1-B6B4-53C6-0C2B06BDD272}"/>
            </a:ext>
          </a:extLst>
        </xdr:cNvPr>
        <xdr:cNvSpPr txBox="1"/>
      </xdr:nvSpPr>
      <xdr:spPr>
        <a:xfrm>
          <a:off x="9963150" y="984250"/>
          <a:ext cx="1682750" cy="37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DA26DFC-D637-4BBF-BFE5-40AF7E716B35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$899,362,125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13</xdr:col>
      <xdr:colOff>6350</xdr:colOff>
      <xdr:row>6</xdr:row>
      <xdr:rowOff>123825</xdr:rowOff>
    </xdr:from>
    <xdr:to>
      <xdr:col>15</xdr:col>
      <xdr:colOff>38100</xdr:colOff>
      <xdr:row>9</xdr:row>
      <xdr:rowOff>28575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8F22C0A8-2F6B-4F86-0AA7-B328F1842BAE}"/>
            </a:ext>
          </a:extLst>
        </xdr:cNvPr>
        <xdr:cNvSpPr txBox="1"/>
      </xdr:nvSpPr>
      <xdr:spPr>
        <a:xfrm>
          <a:off x="10026650" y="1343025"/>
          <a:ext cx="15557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</a:t>
          </a:r>
          <a:r>
            <a:rPr lang="es-ES" sz="1200" baseline="0"/>
            <a:t> Ventas </a:t>
          </a:r>
          <a:r>
            <a:rPr lang="es-ES" sz="1200" b="1" baseline="0">
              <a:solidFill>
                <a:srgbClr val="FF0066"/>
              </a:solidFill>
            </a:rPr>
            <a:t>Unidades Monetarias</a:t>
          </a:r>
          <a:endParaRPr lang="es-ES" sz="1200" b="1">
            <a:solidFill>
              <a:srgbClr val="FF0066"/>
            </a:solidFill>
          </a:endParaRPr>
        </a:p>
      </xdr:txBody>
    </xdr:sp>
    <xdr:clientData/>
  </xdr:twoCellAnchor>
  <xdr:twoCellAnchor editAs="oneCell">
    <xdr:from>
      <xdr:col>1</xdr:col>
      <xdr:colOff>163285</xdr:colOff>
      <xdr:row>0</xdr:row>
      <xdr:rowOff>108858</xdr:rowOff>
    </xdr:from>
    <xdr:to>
      <xdr:col>7</xdr:col>
      <xdr:colOff>122464</xdr:colOff>
      <xdr:row>61</xdr:row>
      <xdr:rowOff>40823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0D9C7B0-4DEC-AD82-50EB-CE541FC8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21" y="108858"/>
          <a:ext cx="5143500" cy="11797394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>
    <xdr:from>
      <xdr:col>15</xdr:col>
      <xdr:colOff>376463</xdr:colOff>
      <xdr:row>12</xdr:row>
      <xdr:rowOff>124167</xdr:rowOff>
    </xdr:from>
    <xdr:to>
      <xdr:col>21</xdr:col>
      <xdr:colOff>539750</xdr:colOff>
      <xdr:row>27</xdr:row>
      <xdr:rowOff>115660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301E098A-3F60-4A0E-A9CE-EBB9852A9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1238" y="2486367"/>
              <a:ext cx="4735287" cy="2925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204107</xdr:colOff>
      <xdr:row>7</xdr:row>
      <xdr:rowOff>136070</xdr:rowOff>
    </xdr:from>
    <xdr:to>
      <xdr:col>7</xdr:col>
      <xdr:colOff>40822</xdr:colOff>
      <xdr:row>25</xdr:row>
      <xdr:rowOff>13606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27AD495-4E54-4176-ABE0-F642767AE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454479</xdr:colOff>
      <xdr:row>4</xdr:row>
      <xdr:rowOff>266701</xdr:rowOff>
    </xdr:from>
    <xdr:to>
      <xdr:col>12</xdr:col>
      <xdr:colOff>54429</xdr:colOff>
      <xdr:row>9</xdr:row>
      <xdr:rowOff>82343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C1953E6-499E-D023-AC07-207D7929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3336" y="1028701"/>
          <a:ext cx="1123950" cy="849785"/>
        </a:xfrm>
        <a:prstGeom prst="rect">
          <a:avLst/>
        </a:prstGeom>
        <a:ln w="19050">
          <a:solidFill>
            <a:srgbClr val="FF0066"/>
          </a:solidFill>
        </a:ln>
      </xdr:spPr>
    </xdr:pic>
    <xdr:clientData/>
  </xdr:twoCellAnchor>
  <xdr:twoCellAnchor>
    <xdr:from>
      <xdr:col>1</xdr:col>
      <xdr:colOff>217714</xdr:colOff>
      <xdr:row>45</xdr:row>
      <xdr:rowOff>149678</xdr:rowOff>
    </xdr:from>
    <xdr:to>
      <xdr:col>7</xdr:col>
      <xdr:colOff>54429</xdr:colOff>
      <xdr:row>61</xdr:row>
      <xdr:rowOff>95250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CB836A-20FB-4A6F-8463-43880145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140603</xdr:colOff>
      <xdr:row>47</xdr:row>
      <xdr:rowOff>68036</xdr:rowOff>
    </xdr:from>
    <xdr:to>
      <xdr:col>13</xdr:col>
      <xdr:colOff>40822</xdr:colOff>
      <xdr:row>61</xdr:row>
      <xdr:rowOff>81642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036070E-3A59-4743-948E-97B8B9D30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154214</xdr:colOff>
      <xdr:row>27</xdr:row>
      <xdr:rowOff>190497</xdr:rowOff>
    </xdr:from>
    <xdr:to>
      <xdr:col>14</xdr:col>
      <xdr:colOff>312963</xdr:colOff>
      <xdr:row>44</xdr:row>
      <xdr:rowOff>190500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4DE11D6-6A6A-41B2-BF26-4CDC3A3AD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748393</xdr:colOff>
      <xdr:row>43</xdr:row>
      <xdr:rowOff>54428</xdr:rowOff>
    </xdr:from>
    <xdr:to>
      <xdr:col>10</xdr:col>
      <xdr:colOff>40821</xdr:colOff>
      <xdr:row>46</xdr:row>
      <xdr:rowOff>149678</xdr:rowOff>
    </xdr:to>
    <xdr:sp macro="" textlink="Análisis!C139">
      <xdr:nvSpPr>
        <xdr:cNvPr id="35" name="Rectángulo: esquinas diagonales redondeadas 34">
          <a:extLst>
            <a:ext uri="{FF2B5EF4-FFF2-40B4-BE49-F238E27FC236}">
              <a16:creationId xmlns:a16="http://schemas.microsoft.com/office/drawing/2014/main" id="{8429B077-F5DA-A440-AF63-C376493D43E1}"/>
            </a:ext>
          </a:extLst>
        </xdr:cNvPr>
        <xdr:cNvSpPr/>
      </xdr:nvSpPr>
      <xdr:spPr>
        <a:xfrm>
          <a:off x="6191250" y="8409214"/>
          <a:ext cx="1578428" cy="748393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154214</xdr:colOff>
      <xdr:row>43</xdr:row>
      <xdr:rowOff>40821</xdr:rowOff>
    </xdr:from>
    <xdr:to>
      <xdr:col>12</xdr:col>
      <xdr:colOff>122464</xdr:colOff>
      <xdr:row>46</xdr:row>
      <xdr:rowOff>163284</xdr:rowOff>
    </xdr:to>
    <xdr:sp macro="" textlink="Análisis!C139">
      <xdr:nvSpPr>
        <xdr:cNvPr id="36" name="Rectángulo: esquinas diagonales redondeadas 35">
          <a:extLst>
            <a:ext uri="{FF2B5EF4-FFF2-40B4-BE49-F238E27FC236}">
              <a16:creationId xmlns:a16="http://schemas.microsoft.com/office/drawing/2014/main" id="{27F8B934-CD14-474C-B17F-9CE267445954}"/>
            </a:ext>
          </a:extLst>
        </xdr:cNvPr>
        <xdr:cNvSpPr/>
      </xdr:nvSpPr>
      <xdr:spPr>
        <a:xfrm>
          <a:off x="7883071" y="8395607"/>
          <a:ext cx="1492250" cy="775606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476248</xdr:colOff>
      <xdr:row>42</xdr:row>
      <xdr:rowOff>68035</xdr:rowOff>
    </xdr:from>
    <xdr:to>
      <xdr:col>9</xdr:col>
      <xdr:colOff>571499</xdr:colOff>
      <xdr:row>45</xdr:row>
      <xdr:rowOff>95249</xdr:rowOff>
    </xdr:to>
    <xdr:sp macro="" textlink="Análisis!C139">
      <xdr:nvSpPr>
        <xdr:cNvPr id="37" name="CuadroTexto 36">
          <a:extLst>
            <a:ext uri="{FF2B5EF4-FFF2-40B4-BE49-F238E27FC236}">
              <a16:creationId xmlns:a16="http://schemas.microsoft.com/office/drawing/2014/main" id="{A3EE98FB-F05C-2B4C-F803-AB010CB8F04B}"/>
            </a:ext>
          </a:extLst>
        </xdr:cNvPr>
        <xdr:cNvSpPr txBox="1"/>
      </xdr:nvSpPr>
      <xdr:spPr>
        <a:xfrm>
          <a:off x="5919105" y="8232321"/>
          <a:ext cx="1619251" cy="680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3838EA-8166-4C30-A20B-AD1B5D74C861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 editAs="oneCell">
    <xdr:from>
      <xdr:col>9</xdr:col>
      <xdr:colOff>285748</xdr:colOff>
      <xdr:row>43</xdr:row>
      <xdr:rowOff>68035</xdr:rowOff>
    </xdr:from>
    <xdr:to>
      <xdr:col>10</xdr:col>
      <xdr:colOff>571499</xdr:colOff>
      <xdr:row>47</xdr:row>
      <xdr:rowOff>128766</xdr:rowOff>
    </xdr:to>
    <xdr:pic>
      <xdr:nvPicPr>
        <xdr:cNvPr id="39" name="Gráfico 38" descr="Batería con relleno sólido">
          <a:extLst>
            <a:ext uri="{FF2B5EF4-FFF2-40B4-BE49-F238E27FC236}">
              <a16:creationId xmlns:a16="http://schemas.microsoft.com/office/drawing/2014/main" id="{F2EB929D-C77D-8A70-C295-2777AE1F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7252605" y="8422821"/>
          <a:ext cx="1047751" cy="904374"/>
        </a:xfrm>
        <a:prstGeom prst="rect">
          <a:avLst/>
        </a:prstGeom>
        <a:effectLst>
          <a:outerShdw blurRad="50800" dist="38100" dir="2700000" algn="tl" rotWithShape="0">
            <a:schemeClr val="tx1">
              <a:alpha val="40000"/>
            </a:schemeClr>
          </a:outerShdw>
        </a:effectLst>
      </xdr:spPr>
    </xdr:pic>
    <xdr:clientData/>
  </xdr:twoCellAnchor>
  <xdr:twoCellAnchor>
    <xdr:from>
      <xdr:col>10</xdr:col>
      <xdr:colOff>476250</xdr:colOff>
      <xdr:row>42</xdr:row>
      <xdr:rowOff>95250</xdr:rowOff>
    </xdr:from>
    <xdr:to>
      <xdr:col>12</xdr:col>
      <xdr:colOff>612322</xdr:colOff>
      <xdr:row>44</xdr:row>
      <xdr:rowOff>258535</xdr:rowOff>
    </xdr:to>
    <xdr:sp macro="" textlink="Análisis!C155">
      <xdr:nvSpPr>
        <xdr:cNvPr id="40" name="CuadroTexto 39">
          <a:extLst>
            <a:ext uri="{FF2B5EF4-FFF2-40B4-BE49-F238E27FC236}">
              <a16:creationId xmlns:a16="http://schemas.microsoft.com/office/drawing/2014/main" id="{274E7BF4-5A10-3677-E0CB-5EB3CCB4B7DB}"/>
            </a:ext>
          </a:extLst>
        </xdr:cNvPr>
        <xdr:cNvSpPr txBox="1"/>
      </xdr:nvSpPr>
      <xdr:spPr>
        <a:xfrm>
          <a:off x="8205107" y="8259536"/>
          <a:ext cx="1660072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F5E34AB-34AD-4BB7-BB19-74EB13316775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680356</xdr:colOff>
      <xdr:row>44</xdr:row>
      <xdr:rowOff>122463</xdr:rowOff>
    </xdr:from>
    <xdr:to>
      <xdr:col>9</xdr:col>
      <xdr:colOff>299356</xdr:colOff>
      <xdr:row>45</xdr:row>
      <xdr:rowOff>122463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F3F17826-405A-13F2-0E9A-B2736787FB4A}"/>
            </a:ext>
          </a:extLst>
        </xdr:cNvPr>
        <xdr:cNvSpPr txBox="1"/>
      </xdr:nvSpPr>
      <xdr:spPr>
        <a:xfrm>
          <a:off x="6123213" y="8667749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>
              <a:solidFill>
                <a:srgbClr val="FF0066"/>
              </a:solidFill>
            </a:rPr>
            <a:t>Abril </a:t>
          </a:r>
          <a:r>
            <a:rPr lang="es-ES" sz="1800" b="0">
              <a:solidFill>
                <a:srgbClr val="FF0066"/>
              </a:solidFill>
            </a:rPr>
            <a:t>2020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10</xdr:col>
      <xdr:colOff>616857</xdr:colOff>
      <xdr:row>44</xdr:row>
      <xdr:rowOff>108855</xdr:rowOff>
    </xdr:from>
    <xdr:to>
      <xdr:col>12</xdr:col>
      <xdr:colOff>235857</xdr:colOff>
      <xdr:row>45</xdr:row>
      <xdr:rowOff>108855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93D0213F-0027-4719-A044-53C49E28B948}"/>
            </a:ext>
          </a:extLst>
        </xdr:cNvPr>
        <xdr:cNvSpPr txBox="1"/>
      </xdr:nvSpPr>
      <xdr:spPr>
        <a:xfrm>
          <a:off x="8345714" y="8654141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>
              <a:solidFill>
                <a:srgbClr val="FF0066"/>
              </a:solidFill>
            </a:rPr>
            <a:t>Julio </a:t>
          </a:r>
          <a:r>
            <a:rPr lang="es-ES" sz="1800" b="0">
              <a:solidFill>
                <a:srgbClr val="FF0066"/>
              </a:solidFill>
            </a:rPr>
            <a:t>2021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</xdr:col>
      <xdr:colOff>204107</xdr:colOff>
      <xdr:row>25</xdr:row>
      <xdr:rowOff>81643</xdr:rowOff>
    </xdr:from>
    <xdr:to>
      <xdr:col>7</xdr:col>
      <xdr:colOff>40821</xdr:colOff>
      <xdr:row>45</xdr:row>
      <xdr:rowOff>68036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E0736FC-315D-4AF7-BE17-06764B658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122463</xdr:colOff>
      <xdr:row>45</xdr:row>
      <xdr:rowOff>13607</xdr:rowOff>
    </xdr:from>
    <xdr:to>
      <xdr:col>21</xdr:col>
      <xdr:colOff>585108</xdr:colOff>
      <xdr:row>61</xdr:row>
      <xdr:rowOff>108856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4E5E25F-53F6-47D3-B6DA-6F30FE6D4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707573</xdr:colOff>
      <xdr:row>4</xdr:row>
      <xdr:rowOff>108857</xdr:rowOff>
    </xdr:from>
    <xdr:to>
      <xdr:col>19</xdr:col>
      <xdr:colOff>1</xdr:colOff>
      <xdr:row>12</xdr:row>
      <xdr:rowOff>27214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8633FC-9DCF-4A73-83AD-BC2DC521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666750</xdr:colOff>
      <xdr:row>3</xdr:row>
      <xdr:rowOff>176893</xdr:rowOff>
    </xdr:from>
    <xdr:to>
      <xdr:col>21</xdr:col>
      <xdr:colOff>489856</xdr:colOff>
      <xdr:row>10</xdr:row>
      <xdr:rowOff>163286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9A5FC0E-032D-A3B5-788A-F2A7463DAE73}"/>
            </a:ext>
          </a:extLst>
        </xdr:cNvPr>
        <xdr:cNvSpPr/>
      </xdr:nvSpPr>
      <xdr:spPr>
        <a:xfrm>
          <a:off x="14491607" y="748393"/>
          <a:ext cx="2109106" cy="1401536"/>
        </a:xfrm>
        <a:prstGeom prst="rect">
          <a:avLst/>
        </a:prstGeom>
        <a:gradFill flip="none" rotWithShape="1">
          <a:gsLst>
            <a:gs pos="0">
              <a:schemeClr val="accent3">
                <a:lumMod val="89000"/>
              </a:schemeClr>
            </a:gs>
            <a:gs pos="23000">
              <a:schemeClr val="accent3">
                <a:lumMod val="89000"/>
              </a:schemeClr>
            </a:gs>
            <a:gs pos="69000">
              <a:schemeClr val="accent3">
                <a:lumMod val="75000"/>
              </a:schemeClr>
            </a:gs>
            <a:gs pos="97000">
              <a:schemeClr val="accent3">
                <a:lumMod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408215</xdr:colOff>
      <xdr:row>45</xdr:row>
      <xdr:rowOff>122464</xdr:rowOff>
    </xdr:from>
    <xdr:to>
      <xdr:col>20</xdr:col>
      <xdr:colOff>489858</xdr:colOff>
      <xdr:row>47</xdr:row>
      <xdr:rowOff>68036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CF942BB8-1316-047F-A673-1E22E864E1C9}"/>
            </a:ext>
          </a:extLst>
        </xdr:cNvPr>
        <xdr:cNvSpPr txBox="1"/>
      </xdr:nvSpPr>
      <xdr:spPr>
        <a:xfrm>
          <a:off x="11947072" y="8939893"/>
          <a:ext cx="3891643" cy="326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517072</xdr:colOff>
      <xdr:row>53</xdr:row>
      <xdr:rowOff>54428</xdr:rowOff>
    </xdr:from>
    <xdr:to>
      <xdr:col>7</xdr:col>
      <xdr:colOff>421822</xdr:colOff>
      <xdr:row>55</xdr:row>
      <xdr:rowOff>68035</xdr:rowOff>
    </xdr:to>
    <xdr:sp macro="" textlink="">
      <xdr:nvSpPr>
        <xdr:cNvPr id="13" name="Flecha: a la izquierda y derecha 12">
          <a:extLst>
            <a:ext uri="{FF2B5EF4-FFF2-40B4-BE49-F238E27FC236}">
              <a16:creationId xmlns:a16="http://schemas.microsoft.com/office/drawing/2014/main" id="{725F2512-3086-C8F5-F458-D7D8D77F8C05}"/>
            </a:ext>
          </a:extLst>
        </xdr:cNvPr>
        <xdr:cNvSpPr/>
      </xdr:nvSpPr>
      <xdr:spPr>
        <a:xfrm>
          <a:off x="5197929" y="10395857"/>
          <a:ext cx="666750" cy="394607"/>
        </a:xfrm>
        <a:prstGeom prst="leftRightArrow">
          <a:avLst/>
        </a:prstGeom>
        <a:solidFill>
          <a:schemeClr val="bg2">
            <a:lumMod val="25000"/>
          </a:schemeClr>
        </a:solidFill>
        <a:ln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408214</xdr:colOff>
      <xdr:row>27</xdr:row>
      <xdr:rowOff>176893</xdr:rowOff>
    </xdr:from>
    <xdr:to>
      <xdr:col>21</xdr:col>
      <xdr:colOff>544286</xdr:colOff>
      <xdr:row>44</xdr:row>
      <xdr:rowOff>190500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30A92E3-4810-4198-8AAC-C14C967B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557892</xdr:colOff>
      <xdr:row>28</xdr:row>
      <xdr:rowOff>68036</xdr:rowOff>
    </xdr:from>
    <xdr:to>
      <xdr:col>20</xdr:col>
      <xdr:colOff>285750</xdr:colOff>
      <xdr:row>31</xdr:row>
      <xdr:rowOff>40821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43E78B5-0F39-0E86-C257-9743B73F5048}"/>
            </a:ext>
          </a:extLst>
        </xdr:cNvPr>
        <xdr:cNvSpPr txBox="1"/>
      </xdr:nvSpPr>
      <xdr:spPr>
        <a:xfrm>
          <a:off x="11334749" y="5565322"/>
          <a:ext cx="4299858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707572</xdr:colOff>
      <xdr:row>34</xdr:row>
      <xdr:rowOff>136069</xdr:rowOff>
    </xdr:from>
    <xdr:to>
      <xdr:col>15</xdr:col>
      <xdr:colOff>449037</xdr:colOff>
      <xdr:row>37</xdr:row>
      <xdr:rowOff>68034</xdr:rowOff>
    </xdr:to>
    <xdr:pic>
      <xdr:nvPicPr>
        <xdr:cNvPr id="32" name="Gráfico 31" descr="Edificio indio contorno">
          <a:extLst>
            <a:ext uri="{FF2B5EF4-FFF2-40B4-BE49-F238E27FC236}">
              <a16:creationId xmlns:a16="http://schemas.microsoft.com/office/drawing/2014/main" id="{5F05E683-6F9E-995D-01FD-C31E6336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484429" y="6776355"/>
          <a:ext cx="503465" cy="503465"/>
        </a:xfrm>
        <a:prstGeom prst="rect">
          <a:avLst/>
        </a:prstGeom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</xdr:pic>
    <xdr:clientData/>
  </xdr:twoCellAnchor>
  <xdr:twoCellAnchor>
    <xdr:from>
      <xdr:col>6</xdr:col>
      <xdr:colOff>3628</xdr:colOff>
      <xdr:row>1</xdr:row>
      <xdr:rowOff>11910</xdr:rowOff>
    </xdr:from>
    <xdr:to>
      <xdr:col>16</xdr:col>
      <xdr:colOff>530677</xdr:colOff>
      <xdr:row>6</xdr:row>
      <xdr:rowOff>23816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F4719C7-0555-557D-F0B9-6A2EAF3A51FF}"/>
            </a:ext>
          </a:extLst>
        </xdr:cNvPr>
        <xdr:cNvSpPr txBox="1"/>
      </xdr:nvSpPr>
      <xdr:spPr>
        <a:xfrm>
          <a:off x="4684485" y="202410"/>
          <a:ext cx="8147049" cy="104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3200" b="0" baseline="0">
              <a:ln>
                <a:noFill/>
              </a:ln>
              <a:solidFill>
                <a:schemeClr val="bg1">
                  <a:lumMod val="95000"/>
                </a:schemeClr>
              </a:solidFill>
              <a:latin typeface="Avenir Next LT Pro Light" panose="020B0304020202020204" pitchFamily="34" charset="0"/>
              <a:cs typeface="Aparajita" panose="02020603050405020304" pitchFamily="18" charset="0"/>
            </a:rPr>
            <a:t>DASHBOARD - ANÁLISIS DE VENTAS </a:t>
          </a:r>
        </a:p>
      </xdr:txBody>
    </xdr:sp>
    <xdr:clientData/>
  </xdr:twoCellAnchor>
  <xdr:twoCellAnchor editAs="oneCell">
    <xdr:from>
      <xdr:col>18</xdr:col>
      <xdr:colOff>729480</xdr:colOff>
      <xdr:row>4</xdr:row>
      <xdr:rowOff>108858</xdr:rowOff>
    </xdr:from>
    <xdr:to>
      <xdr:col>21</xdr:col>
      <xdr:colOff>449036</xdr:colOff>
      <xdr:row>10</xdr:row>
      <xdr:rowOff>43163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7578D9C-A831-D9B6-095E-FD96FCC71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337" y="870858"/>
          <a:ext cx="2005556" cy="1158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517070</xdr:colOff>
      <xdr:row>3</xdr:row>
      <xdr:rowOff>122464</xdr:rowOff>
    </xdr:from>
    <xdr:to>
      <xdr:col>20</xdr:col>
      <xdr:colOff>95250</xdr:colOff>
      <xdr:row>5</xdr:row>
      <xdr:rowOff>1</xdr:rowOff>
    </xdr:to>
    <xdr:pic>
      <xdr:nvPicPr>
        <xdr:cNvPr id="48" name="Gráfico 47" descr="Marca de insignia1 con relleno sólido">
          <a:extLst>
            <a:ext uri="{FF2B5EF4-FFF2-40B4-BE49-F238E27FC236}">
              <a16:creationId xmlns:a16="http://schemas.microsoft.com/office/drawing/2014/main" id="{C3B07815-4491-F6C0-597F-394DF095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5103927" y="693964"/>
          <a:ext cx="340180" cy="340180"/>
        </a:xfrm>
        <a:prstGeom prst="rect">
          <a:avLst/>
        </a:prstGeom>
      </xdr:spPr>
    </xdr:pic>
    <xdr:clientData/>
  </xdr:twoCellAnchor>
  <xdr:twoCellAnchor editAs="oneCell">
    <xdr:from>
      <xdr:col>19</xdr:col>
      <xdr:colOff>653143</xdr:colOff>
      <xdr:row>45</xdr:row>
      <xdr:rowOff>163285</xdr:rowOff>
    </xdr:from>
    <xdr:to>
      <xdr:col>21</xdr:col>
      <xdr:colOff>461828</xdr:colOff>
      <xdr:row>56</xdr:row>
      <xdr:rowOff>81642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0" name="Retailer">
              <a:extLst>
                <a:ext uri="{FF2B5EF4-FFF2-40B4-BE49-F238E27FC236}">
                  <a16:creationId xmlns:a16="http://schemas.microsoft.com/office/drawing/2014/main" id="{67D78010-A0D5-4FC5-A527-71B5A9274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0" y="8980714"/>
              <a:ext cx="1332685" cy="2013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408215</xdr:colOff>
      <xdr:row>34</xdr:row>
      <xdr:rowOff>156480</xdr:rowOff>
    </xdr:from>
    <xdr:to>
      <xdr:col>14</xdr:col>
      <xdr:colOff>149679</xdr:colOff>
      <xdr:row>44</xdr:row>
      <xdr:rowOff>27214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on 1">
              <a:extLst>
                <a:ext uri="{FF2B5EF4-FFF2-40B4-BE49-F238E27FC236}">
                  <a16:creationId xmlns:a16="http://schemas.microsoft.com/office/drawing/2014/main" id="{FCA06E6B-E2A0-0B11-8138-8ABAA666C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1072" y="6796766"/>
              <a:ext cx="1265464" cy="17757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92528</xdr:colOff>
      <xdr:row>38</xdr:row>
      <xdr:rowOff>136071</xdr:rowOff>
    </xdr:from>
    <xdr:to>
      <xdr:col>7</xdr:col>
      <xdr:colOff>666750</xdr:colOff>
      <xdr:row>44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ct">
              <a:extLst>
                <a:ext uri="{FF2B5EF4-FFF2-40B4-BE49-F238E27FC236}">
                  <a16:creationId xmlns:a16="http://schemas.microsoft.com/office/drawing/2014/main" id="{C9B8DF24-B4D9-58E8-17FC-E2537F0821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1385" y="7538357"/>
              <a:ext cx="2098222" cy="1197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131988</xdr:colOff>
      <xdr:row>10</xdr:row>
      <xdr:rowOff>175534</xdr:rowOff>
    </xdr:from>
    <xdr:to>
      <xdr:col>14</xdr:col>
      <xdr:colOff>571501</xdr:colOff>
      <xdr:row>15</xdr:row>
      <xdr:rowOff>122464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Años (Invoice Date)">
              <a:extLst>
                <a:ext uri="{FF2B5EF4-FFF2-40B4-BE49-F238E27FC236}">
                  <a16:creationId xmlns:a16="http://schemas.microsoft.com/office/drawing/2014/main" id="{C0E19A99-B9D7-9CEA-0481-66F05DEA74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Invoice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6845" y="2162177"/>
              <a:ext cx="1201513" cy="899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0.26623</cdr:x>
      <cdr:y>0.03162</cdr:y>
    </cdr:from>
    <cdr:to>
      <cdr:x>0.98051</cdr:x>
      <cdr:y>0.11462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336754" y="107134"/>
          <a:ext cx="3586426" cy="28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0.00527</cdr:x>
      <cdr:y>0.02008</cdr:y>
    </cdr:from>
    <cdr:to>
      <cdr:x>1</cdr:x>
      <cdr:y>0.11156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27215" y="68036"/>
          <a:ext cx="5138963" cy="309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9</xdr:row>
      <xdr:rowOff>180975</xdr:rowOff>
    </xdr:from>
    <xdr:to>
      <xdr:col>10</xdr:col>
      <xdr:colOff>581026</xdr:colOff>
      <xdr:row>22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0C372FC-4223-4C99-8FCE-030175349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1" y="1933575"/>
              <a:ext cx="390525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9525</xdr:colOff>
      <xdr:row>64</xdr:row>
      <xdr:rowOff>0</xdr:rowOff>
    </xdr:from>
    <xdr:to>
      <xdr:col>6</xdr:col>
      <xdr:colOff>514350</xdr:colOff>
      <xdr:row>78</xdr:row>
      <xdr:rowOff>68034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DE6574B-44B5-4D79-9587-83A484EBE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103</xdr:row>
      <xdr:rowOff>9525</xdr:rowOff>
    </xdr:from>
    <xdr:to>
      <xdr:col>17</xdr:col>
      <xdr:colOff>219075</xdr:colOff>
      <xdr:row>117</xdr:row>
      <xdr:rowOff>38100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C107768-F6E9-4ED1-8978-DF77C8167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</xdr:colOff>
      <xdr:row>115</xdr:row>
      <xdr:rowOff>0</xdr:rowOff>
    </xdr:from>
    <xdr:to>
      <xdr:col>8</xdr:col>
      <xdr:colOff>19050</xdr:colOff>
      <xdr:row>128</xdr:row>
      <xdr:rowOff>47625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CF0A11B-01B0-4A2F-8227-BC577B0B7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66675</xdr:colOff>
      <xdr:row>121</xdr:row>
      <xdr:rowOff>0</xdr:rowOff>
    </xdr:from>
    <xdr:to>
      <xdr:col>14</xdr:col>
      <xdr:colOff>276225</xdr:colOff>
      <xdr:row>134</xdr:row>
      <xdr:rowOff>137430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84CD9E9-769A-4862-A863-EA11CAC9E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133</xdr:row>
      <xdr:rowOff>19050</xdr:rowOff>
    </xdr:from>
    <xdr:to>
      <xdr:col>7</xdr:col>
      <xdr:colOff>138339</xdr:colOff>
      <xdr:row>147</xdr:row>
      <xdr:rowOff>87087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06E7EC-0FF7-4227-B40C-F0DB72580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8468</xdr:colOff>
      <xdr:row>164</xdr:row>
      <xdr:rowOff>10584</xdr:rowOff>
    </xdr:from>
    <xdr:to>
      <xdr:col>16</xdr:col>
      <xdr:colOff>506942</xdr:colOff>
      <xdr:row>179</xdr:row>
      <xdr:rowOff>154820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3B895C2-A009-43EA-AED4-5D01CBFF1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914400</xdr:colOff>
      <xdr:row>169</xdr:row>
      <xdr:rowOff>161925</xdr:rowOff>
    </xdr:from>
    <xdr:to>
      <xdr:col>4</xdr:col>
      <xdr:colOff>228601</xdr:colOff>
      <xdr:row>180</xdr:row>
      <xdr:rowOff>39460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907922D-F34D-4A9A-AE6A-FED644CD3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1047750</xdr:colOff>
      <xdr:row>185</xdr:row>
      <xdr:rowOff>114300</xdr:rowOff>
    </xdr:from>
    <xdr:to>
      <xdr:col>12</xdr:col>
      <xdr:colOff>140152</xdr:colOff>
      <xdr:row>198</xdr:row>
      <xdr:rowOff>142875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9BFF662-859A-44F4-9D93-1FCB0F0C9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381001</xdr:colOff>
      <xdr:row>87</xdr:row>
      <xdr:rowOff>22412</xdr:rowOff>
    </xdr:from>
    <xdr:to>
      <xdr:col>17</xdr:col>
      <xdr:colOff>347383</xdr:colOff>
      <xdr:row>98</xdr:row>
      <xdr:rowOff>156882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2517C2E-52CF-4B59-A28D-4C3FB2E78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134470</xdr:colOff>
      <xdr:row>171</xdr:row>
      <xdr:rowOff>100853</xdr:rowOff>
    </xdr:from>
    <xdr:to>
      <xdr:col>4</xdr:col>
      <xdr:colOff>950898</xdr:colOff>
      <xdr:row>179</xdr:row>
      <xdr:rowOff>100853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882D8EB-2D8A-4987-9BD9-C51F035FE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0.23959</cdr:x>
      <cdr:y>0.02643</cdr:y>
    </cdr:from>
    <cdr:to>
      <cdr:x>0.95387</cdr:x>
      <cdr:y>0.10943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145634" y="96904"/>
          <a:ext cx="3415366" cy="304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0.10783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0" y="0"/>
          <a:ext cx="3219450" cy="2649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0.14525</cdr:x>
      <cdr:y>0.0042</cdr:y>
    </cdr:from>
    <cdr:to>
      <cdr:x>0.87448</cdr:x>
      <cdr:y>0.11231</cdr:y>
    </cdr:to>
    <cdr:sp macro="" textlink="">
      <cdr:nvSpPr>
        <cdr:cNvPr id="2" name="CuadroTexto 11">
          <a:extLst xmlns:a="http://schemas.openxmlformats.org/drawingml/2006/main">
            <a:ext uri="{FF2B5EF4-FFF2-40B4-BE49-F238E27FC236}">
              <a16:creationId xmlns:a16="http://schemas.microsoft.com/office/drawing/2014/main" id="{CF942BB8-1316-047F-A673-1E22E864E1C9}"/>
            </a:ext>
          </a:extLst>
        </cdr:cNvPr>
        <cdr:cNvSpPr txBox="1"/>
      </cdr:nvSpPr>
      <cdr:spPr>
        <a:xfrm xmlns:a="http://schemas.openxmlformats.org/drawingml/2006/main">
          <a:off x="661306" y="12700"/>
          <a:ext cx="3320143" cy="3265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0.13016</cdr:x>
      <cdr:y>0.02408</cdr:y>
    </cdr:from>
    <cdr:to>
      <cdr:x>0.9425</cdr:x>
      <cdr:y>0.24135</cdr:y>
    </cdr:to>
    <cdr:sp macro="" textlink="">
      <cdr:nvSpPr>
        <cdr:cNvPr id="2" name="CuadroTexto 14">
          <a:extLst xmlns:a="http://schemas.openxmlformats.org/drawingml/2006/main">
            <a:ext uri="{FF2B5EF4-FFF2-40B4-BE49-F238E27FC236}">
              <a16:creationId xmlns:a16="http://schemas.microsoft.com/office/drawing/2014/main" id="{A43E78B5-0F39-0E86-C257-9743B73F5048}"/>
            </a:ext>
          </a:extLst>
        </cdr:cNvPr>
        <cdr:cNvSpPr txBox="1"/>
      </cdr:nvSpPr>
      <cdr:spPr>
        <a:xfrm xmlns:a="http://schemas.openxmlformats.org/drawingml/2006/main">
          <a:off x="688975" y="60325"/>
          <a:ext cx="4299858" cy="5442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457227430554" createdVersion="8" refreshedVersion="8" minRefreshableVersion="3" recordCount="9648" xr:uid="{447A7DDE-3958-4325-960C-F972BA883EB3}">
  <cacheSource type="worksheet">
    <worksheetSource name="Tabla2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165">
      <sharedItems containsSemiMixedTypes="0" containsString="0" containsNumber="1" minValue="0" maxValue="825000.00000000012" count="3512">
        <n v="6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600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35"/>
        <n v="0.25"/>
        <n v="0.45"/>
        <n v="0.35000000000000003"/>
        <n v="0.2"/>
        <n v="0.15000000000000002"/>
        <n v="0.4"/>
        <n v="0.55000000000000004"/>
        <n v="0.30000000000000004"/>
        <n v="0.15"/>
        <n v="0.24999999999999997"/>
        <n v="0.45000000000000007"/>
        <n v="0.1"/>
        <n v="0.39999999999999997"/>
        <n v="0.60000000000000009"/>
        <n v="0.50000000000000011"/>
        <n v="0.44999999999999996"/>
        <n v="0.65000000000000013"/>
        <n v="0.55000000000000016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07"/>
        <n v="0.59000000000000008"/>
        <n v="0.57000000000000006"/>
        <n v="0.65"/>
        <n v="0.31"/>
        <n v="0.49000000000000005"/>
        <n v="0.28000000000000003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06"/>
        <n v="0.67"/>
        <n v="0.54"/>
        <n v="0.56000000000000005"/>
        <n v="0.54999999999999993"/>
        <n v="0.70000000000000007"/>
        <n v="0.7400000000000001"/>
        <n v="0.48000000000000004"/>
        <n v="0.6100000000000001"/>
        <n v="0.64000000000000012"/>
        <n v="0.26"/>
        <n v="0.59"/>
        <n v="0.76000000000000012"/>
        <n v="0.77000000000000013"/>
        <n v="0.73000000000000009"/>
        <n v="0.69000000000000017"/>
        <n v="0.66000000000000014"/>
        <n v="0.67000000000000015"/>
        <n v="0.32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32999999999999996"/>
        <n v="0.28999999999999998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62000000000000011"/>
        <n v="0.42999999999999994"/>
        <n v="0.43999999999999995"/>
        <n v="0.53000000000000014"/>
        <n v="0.54000000000000015"/>
        <n v="0.37000000000000005"/>
        <n v="0.18000000000000002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0-01-01T00:00:00" endDate="2022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2"/>
        </groupItems>
      </fieldGroup>
    </cacheField>
    <cacheField name="Trimestres (Invoice Date)" numFmtId="0" databaseField="0">
      <fieldGroup base="2">
        <rangePr groupBy="quarters" startDate="2020-01-01T00:00:00" endDate="2022-01-01T00:00:00"/>
        <groupItems count="6">
          <s v="&lt;01/01/2020"/>
          <s v="Trim.1"/>
          <s v="Trim.2"/>
          <s v="Trim.3"/>
          <s v="Trim.4"/>
          <s v="&gt;01/01/2022"/>
        </groupItems>
      </fieldGroup>
    </cacheField>
    <cacheField name="Año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7998346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785790162037" createdVersion="8" refreshedVersion="8" minRefreshableVersion="3" recordCount="9648" xr:uid="{ECD02285-88D9-4B28-9F1E-41538C02CD3A}">
  <cacheSource type="worksheet">
    <worksheetSource name="Tabla2[[Retailer ID]:[Sales Method]]"/>
  </cacheSource>
  <cacheFields count="12"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7">
      <sharedItems containsSemiMixedTypes="0" containsString="0" containsNumber="1" minValue="7" maxValue="110.00000000000001"/>
    </cacheField>
    <cacheField name="Units Sold" numFmtId="166">
      <sharedItems containsSemiMixedTypes="0" containsString="0" containsNumber="1" containsInteger="1" minValue="0" maxValue="12750"/>
    </cacheField>
    <cacheField name="Total Sales" numFmtId="167">
      <sharedItems containsSemiMixedTypes="0" containsString="0" containsNumber="1" minValue="0" maxValue="825000.00000000012"/>
    </cacheField>
    <cacheField name="Operating Profit" numFmtId="167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0"/>
    <x v="0"/>
    <x v="0"/>
    <x v="0"/>
    <x v="0"/>
  </r>
  <r>
    <x v="0"/>
    <n v="1185732"/>
    <x v="1"/>
    <x v="0"/>
    <x v="0"/>
    <x v="0"/>
    <x v="1"/>
    <n v="50"/>
    <n v="10000"/>
    <x v="1"/>
    <x v="1"/>
    <x v="1"/>
    <x v="0"/>
  </r>
  <r>
    <x v="0"/>
    <n v="1185732"/>
    <x v="2"/>
    <x v="0"/>
    <x v="0"/>
    <x v="0"/>
    <x v="2"/>
    <n v="40"/>
    <n v="10000"/>
    <x v="2"/>
    <x v="2"/>
    <x v="2"/>
    <x v="0"/>
  </r>
  <r>
    <x v="0"/>
    <n v="1185732"/>
    <x v="3"/>
    <x v="0"/>
    <x v="0"/>
    <x v="0"/>
    <x v="3"/>
    <n v="45"/>
    <n v="8500"/>
    <x v="3"/>
    <x v="3"/>
    <x v="2"/>
    <x v="0"/>
  </r>
  <r>
    <x v="0"/>
    <n v="1185732"/>
    <x v="4"/>
    <x v="0"/>
    <x v="0"/>
    <x v="0"/>
    <x v="4"/>
    <n v="60"/>
    <n v="9000"/>
    <x v="4"/>
    <x v="4"/>
    <x v="1"/>
    <x v="0"/>
  </r>
  <r>
    <x v="0"/>
    <n v="1185732"/>
    <x v="5"/>
    <x v="0"/>
    <x v="0"/>
    <x v="0"/>
    <x v="5"/>
    <n v="50"/>
    <n v="10000"/>
    <x v="1"/>
    <x v="5"/>
    <x v="3"/>
    <x v="0"/>
  </r>
  <r>
    <x v="0"/>
    <n v="1185732"/>
    <x v="6"/>
    <x v="0"/>
    <x v="0"/>
    <x v="0"/>
    <x v="0"/>
    <n v="50"/>
    <n v="12500"/>
    <x v="5"/>
    <x v="6"/>
    <x v="0"/>
    <x v="0"/>
  </r>
  <r>
    <x v="0"/>
    <n v="1185732"/>
    <x v="7"/>
    <x v="0"/>
    <x v="0"/>
    <x v="0"/>
    <x v="1"/>
    <n v="50"/>
    <n v="9000"/>
    <x v="6"/>
    <x v="7"/>
    <x v="1"/>
    <x v="1"/>
  </r>
  <r>
    <x v="0"/>
    <n v="1185732"/>
    <x v="8"/>
    <x v="0"/>
    <x v="0"/>
    <x v="0"/>
    <x v="2"/>
    <n v="40"/>
    <n v="9500"/>
    <x v="7"/>
    <x v="8"/>
    <x v="2"/>
    <x v="1"/>
  </r>
  <r>
    <x v="0"/>
    <n v="1185732"/>
    <x v="9"/>
    <x v="0"/>
    <x v="0"/>
    <x v="0"/>
    <x v="3"/>
    <n v="45"/>
    <n v="8250"/>
    <x v="8"/>
    <x v="9"/>
    <x v="2"/>
    <x v="1"/>
  </r>
  <r>
    <x v="0"/>
    <n v="1185732"/>
    <x v="10"/>
    <x v="0"/>
    <x v="0"/>
    <x v="0"/>
    <x v="4"/>
    <n v="60"/>
    <n v="9000"/>
    <x v="4"/>
    <x v="4"/>
    <x v="1"/>
    <x v="1"/>
  </r>
  <r>
    <x v="0"/>
    <n v="1185732"/>
    <x v="11"/>
    <x v="0"/>
    <x v="0"/>
    <x v="0"/>
    <x v="5"/>
    <n v="50"/>
    <n v="10000"/>
    <x v="1"/>
    <x v="5"/>
    <x v="3"/>
    <x v="1"/>
  </r>
  <r>
    <x v="0"/>
    <n v="1185732"/>
    <x v="12"/>
    <x v="0"/>
    <x v="0"/>
    <x v="0"/>
    <x v="0"/>
    <n v="50"/>
    <n v="12200"/>
    <x v="9"/>
    <x v="10"/>
    <x v="0"/>
    <x v="1"/>
  </r>
  <r>
    <x v="0"/>
    <n v="1185732"/>
    <x v="13"/>
    <x v="0"/>
    <x v="0"/>
    <x v="0"/>
    <x v="1"/>
    <n v="50"/>
    <n v="9250"/>
    <x v="10"/>
    <x v="11"/>
    <x v="1"/>
    <x v="1"/>
  </r>
  <r>
    <x v="0"/>
    <n v="1185732"/>
    <x v="14"/>
    <x v="0"/>
    <x v="0"/>
    <x v="0"/>
    <x v="2"/>
    <n v="40"/>
    <n v="9500"/>
    <x v="7"/>
    <x v="8"/>
    <x v="2"/>
    <x v="1"/>
  </r>
  <r>
    <x v="0"/>
    <n v="1185732"/>
    <x v="15"/>
    <x v="0"/>
    <x v="0"/>
    <x v="0"/>
    <x v="3"/>
    <n v="45"/>
    <n v="8000"/>
    <x v="11"/>
    <x v="12"/>
    <x v="2"/>
    <x v="1"/>
  </r>
  <r>
    <x v="0"/>
    <n v="1185732"/>
    <x v="16"/>
    <x v="0"/>
    <x v="0"/>
    <x v="0"/>
    <x v="4"/>
    <n v="60"/>
    <n v="8500"/>
    <x v="12"/>
    <x v="13"/>
    <x v="1"/>
    <x v="1"/>
  </r>
  <r>
    <x v="0"/>
    <n v="1185732"/>
    <x v="17"/>
    <x v="0"/>
    <x v="0"/>
    <x v="0"/>
    <x v="5"/>
    <n v="50"/>
    <n v="9500"/>
    <x v="13"/>
    <x v="14"/>
    <x v="3"/>
    <x v="1"/>
  </r>
  <r>
    <x v="0"/>
    <n v="1185732"/>
    <x v="18"/>
    <x v="0"/>
    <x v="0"/>
    <x v="0"/>
    <x v="0"/>
    <n v="50"/>
    <n v="12000"/>
    <x v="14"/>
    <x v="0"/>
    <x v="0"/>
    <x v="1"/>
  </r>
  <r>
    <x v="0"/>
    <n v="1185732"/>
    <x v="19"/>
    <x v="0"/>
    <x v="0"/>
    <x v="0"/>
    <x v="1"/>
    <n v="50"/>
    <n v="9000"/>
    <x v="6"/>
    <x v="7"/>
    <x v="1"/>
    <x v="1"/>
  </r>
  <r>
    <x v="0"/>
    <n v="1185732"/>
    <x v="20"/>
    <x v="0"/>
    <x v="0"/>
    <x v="0"/>
    <x v="2"/>
    <n v="40"/>
    <n v="9000"/>
    <x v="11"/>
    <x v="12"/>
    <x v="2"/>
    <x v="1"/>
  </r>
  <r>
    <x v="0"/>
    <n v="1185732"/>
    <x v="21"/>
    <x v="0"/>
    <x v="0"/>
    <x v="0"/>
    <x v="3"/>
    <n v="45"/>
    <n v="8250"/>
    <x v="8"/>
    <x v="9"/>
    <x v="2"/>
    <x v="1"/>
  </r>
  <r>
    <x v="0"/>
    <n v="1185732"/>
    <x v="22"/>
    <x v="0"/>
    <x v="0"/>
    <x v="0"/>
    <x v="4"/>
    <n v="60"/>
    <n v="8250"/>
    <x v="15"/>
    <x v="15"/>
    <x v="1"/>
    <x v="1"/>
  </r>
  <r>
    <x v="0"/>
    <n v="1185732"/>
    <x v="23"/>
    <x v="0"/>
    <x v="0"/>
    <x v="0"/>
    <x v="5"/>
    <n v="50"/>
    <n v="9500"/>
    <x v="13"/>
    <x v="14"/>
    <x v="3"/>
    <x v="1"/>
  </r>
  <r>
    <x v="0"/>
    <n v="1185732"/>
    <x v="24"/>
    <x v="0"/>
    <x v="0"/>
    <x v="0"/>
    <x v="0"/>
    <n v="60"/>
    <n v="12200"/>
    <x v="16"/>
    <x v="16"/>
    <x v="0"/>
    <x v="1"/>
  </r>
  <r>
    <x v="0"/>
    <n v="1185732"/>
    <x v="25"/>
    <x v="0"/>
    <x v="0"/>
    <x v="0"/>
    <x v="1"/>
    <n v="55.000000000000007"/>
    <n v="9250"/>
    <x v="17"/>
    <x v="17"/>
    <x v="1"/>
    <x v="1"/>
  </r>
  <r>
    <x v="0"/>
    <n v="1185732"/>
    <x v="26"/>
    <x v="0"/>
    <x v="0"/>
    <x v="0"/>
    <x v="2"/>
    <n v="50"/>
    <n v="9000"/>
    <x v="6"/>
    <x v="18"/>
    <x v="2"/>
    <x v="1"/>
  </r>
  <r>
    <x v="0"/>
    <n v="1185732"/>
    <x v="27"/>
    <x v="0"/>
    <x v="0"/>
    <x v="0"/>
    <x v="3"/>
    <n v="50"/>
    <n v="8500"/>
    <x v="18"/>
    <x v="19"/>
    <x v="2"/>
    <x v="1"/>
  </r>
  <r>
    <x v="0"/>
    <n v="1185732"/>
    <x v="28"/>
    <x v="0"/>
    <x v="0"/>
    <x v="0"/>
    <x v="4"/>
    <n v="60"/>
    <n v="8750"/>
    <x v="19"/>
    <x v="18"/>
    <x v="1"/>
    <x v="1"/>
  </r>
  <r>
    <x v="0"/>
    <n v="1185732"/>
    <x v="29"/>
    <x v="0"/>
    <x v="0"/>
    <x v="0"/>
    <x v="5"/>
    <n v="65"/>
    <n v="10000"/>
    <x v="20"/>
    <x v="20"/>
    <x v="3"/>
    <x v="1"/>
  </r>
  <r>
    <x v="0"/>
    <n v="1185732"/>
    <x v="30"/>
    <x v="0"/>
    <x v="0"/>
    <x v="0"/>
    <x v="0"/>
    <n v="60"/>
    <n v="12500"/>
    <x v="21"/>
    <x v="21"/>
    <x v="0"/>
    <x v="1"/>
  </r>
  <r>
    <x v="0"/>
    <n v="1185732"/>
    <x v="31"/>
    <x v="0"/>
    <x v="0"/>
    <x v="0"/>
    <x v="1"/>
    <n v="55.000000000000007"/>
    <n v="10000"/>
    <x v="22"/>
    <x v="22"/>
    <x v="1"/>
    <x v="1"/>
  </r>
  <r>
    <x v="0"/>
    <n v="1185732"/>
    <x v="32"/>
    <x v="0"/>
    <x v="0"/>
    <x v="0"/>
    <x v="2"/>
    <n v="50"/>
    <n v="9250"/>
    <x v="10"/>
    <x v="23"/>
    <x v="2"/>
    <x v="1"/>
  </r>
  <r>
    <x v="0"/>
    <n v="1185732"/>
    <x v="33"/>
    <x v="0"/>
    <x v="0"/>
    <x v="0"/>
    <x v="3"/>
    <n v="50"/>
    <n v="9000"/>
    <x v="6"/>
    <x v="18"/>
    <x v="2"/>
    <x v="1"/>
  </r>
  <r>
    <x v="0"/>
    <n v="1185732"/>
    <x v="34"/>
    <x v="0"/>
    <x v="0"/>
    <x v="0"/>
    <x v="4"/>
    <n v="60"/>
    <n v="9000"/>
    <x v="4"/>
    <x v="4"/>
    <x v="1"/>
    <x v="1"/>
  </r>
  <r>
    <x v="0"/>
    <n v="1185732"/>
    <x v="35"/>
    <x v="0"/>
    <x v="0"/>
    <x v="0"/>
    <x v="5"/>
    <n v="65"/>
    <n v="10500"/>
    <x v="23"/>
    <x v="24"/>
    <x v="3"/>
    <x v="1"/>
  </r>
  <r>
    <x v="0"/>
    <n v="1185732"/>
    <x v="36"/>
    <x v="0"/>
    <x v="0"/>
    <x v="0"/>
    <x v="0"/>
    <n v="60"/>
    <n v="12750"/>
    <x v="24"/>
    <x v="25"/>
    <x v="0"/>
    <x v="1"/>
  </r>
  <r>
    <x v="0"/>
    <n v="1185732"/>
    <x v="37"/>
    <x v="0"/>
    <x v="0"/>
    <x v="0"/>
    <x v="1"/>
    <n v="55.000000000000007"/>
    <n v="10250"/>
    <x v="25"/>
    <x v="26"/>
    <x v="1"/>
    <x v="1"/>
  </r>
  <r>
    <x v="0"/>
    <n v="1185732"/>
    <x v="38"/>
    <x v="0"/>
    <x v="0"/>
    <x v="0"/>
    <x v="2"/>
    <n v="50"/>
    <n v="9500"/>
    <x v="13"/>
    <x v="27"/>
    <x v="2"/>
    <x v="1"/>
  </r>
  <r>
    <x v="0"/>
    <n v="1185732"/>
    <x v="39"/>
    <x v="0"/>
    <x v="0"/>
    <x v="0"/>
    <x v="3"/>
    <n v="50"/>
    <n v="9000"/>
    <x v="6"/>
    <x v="18"/>
    <x v="2"/>
    <x v="1"/>
  </r>
  <r>
    <x v="0"/>
    <n v="1185732"/>
    <x v="40"/>
    <x v="0"/>
    <x v="0"/>
    <x v="0"/>
    <x v="4"/>
    <n v="60"/>
    <n v="9250"/>
    <x v="26"/>
    <x v="28"/>
    <x v="1"/>
    <x v="1"/>
  </r>
  <r>
    <x v="0"/>
    <n v="1185732"/>
    <x v="41"/>
    <x v="0"/>
    <x v="0"/>
    <x v="0"/>
    <x v="5"/>
    <n v="65"/>
    <n v="11000"/>
    <x v="27"/>
    <x v="29"/>
    <x v="3"/>
    <x v="1"/>
  </r>
  <r>
    <x v="0"/>
    <n v="1185732"/>
    <x v="42"/>
    <x v="0"/>
    <x v="0"/>
    <x v="0"/>
    <x v="0"/>
    <n v="60"/>
    <n v="12500"/>
    <x v="21"/>
    <x v="21"/>
    <x v="0"/>
    <x v="1"/>
  </r>
  <r>
    <x v="0"/>
    <n v="1185732"/>
    <x v="43"/>
    <x v="0"/>
    <x v="0"/>
    <x v="0"/>
    <x v="1"/>
    <n v="55.000000000000007"/>
    <n v="10250"/>
    <x v="25"/>
    <x v="26"/>
    <x v="1"/>
    <x v="1"/>
  </r>
  <r>
    <x v="0"/>
    <n v="1185732"/>
    <x v="44"/>
    <x v="0"/>
    <x v="0"/>
    <x v="0"/>
    <x v="2"/>
    <n v="50"/>
    <n v="9500"/>
    <x v="13"/>
    <x v="27"/>
    <x v="2"/>
    <x v="1"/>
  </r>
  <r>
    <x v="0"/>
    <n v="1185732"/>
    <x v="45"/>
    <x v="0"/>
    <x v="0"/>
    <x v="0"/>
    <x v="3"/>
    <n v="50"/>
    <n v="9250"/>
    <x v="10"/>
    <x v="23"/>
    <x v="2"/>
    <x v="1"/>
  </r>
  <r>
    <x v="1"/>
    <n v="1185732"/>
    <x v="46"/>
    <x v="0"/>
    <x v="0"/>
    <x v="0"/>
    <x v="4"/>
    <n v="60"/>
    <n v="9000"/>
    <x v="4"/>
    <x v="4"/>
    <x v="1"/>
    <x v="1"/>
  </r>
  <r>
    <x v="1"/>
    <n v="1185732"/>
    <x v="47"/>
    <x v="0"/>
    <x v="0"/>
    <x v="0"/>
    <x v="5"/>
    <n v="65"/>
    <n v="10750"/>
    <x v="28"/>
    <x v="30"/>
    <x v="3"/>
    <x v="1"/>
  </r>
  <r>
    <x v="1"/>
    <n v="1185732"/>
    <x v="48"/>
    <x v="0"/>
    <x v="0"/>
    <x v="0"/>
    <x v="0"/>
    <n v="60"/>
    <n v="12000"/>
    <x v="29"/>
    <x v="31"/>
    <x v="0"/>
    <x v="1"/>
  </r>
  <r>
    <x v="1"/>
    <n v="1185732"/>
    <x v="49"/>
    <x v="0"/>
    <x v="0"/>
    <x v="0"/>
    <x v="1"/>
    <n v="55.000000000000007"/>
    <n v="10000"/>
    <x v="22"/>
    <x v="22"/>
    <x v="1"/>
    <x v="1"/>
  </r>
  <r>
    <x v="1"/>
    <n v="1185732"/>
    <x v="50"/>
    <x v="0"/>
    <x v="0"/>
    <x v="0"/>
    <x v="2"/>
    <n v="50"/>
    <n v="9250"/>
    <x v="10"/>
    <x v="23"/>
    <x v="2"/>
    <x v="1"/>
  </r>
  <r>
    <x v="1"/>
    <n v="1185732"/>
    <x v="51"/>
    <x v="0"/>
    <x v="0"/>
    <x v="0"/>
    <x v="3"/>
    <n v="50"/>
    <n v="9000"/>
    <x v="6"/>
    <x v="18"/>
    <x v="2"/>
    <x v="1"/>
  </r>
  <r>
    <x v="1"/>
    <n v="1185732"/>
    <x v="52"/>
    <x v="0"/>
    <x v="0"/>
    <x v="0"/>
    <x v="4"/>
    <n v="60"/>
    <n v="9000"/>
    <x v="4"/>
    <x v="4"/>
    <x v="1"/>
    <x v="1"/>
  </r>
  <r>
    <x v="1"/>
    <n v="1185732"/>
    <x v="53"/>
    <x v="0"/>
    <x v="0"/>
    <x v="0"/>
    <x v="5"/>
    <n v="65"/>
    <n v="10000"/>
    <x v="20"/>
    <x v="20"/>
    <x v="3"/>
    <x v="1"/>
  </r>
  <r>
    <x v="1"/>
    <n v="1185732"/>
    <x v="54"/>
    <x v="0"/>
    <x v="0"/>
    <x v="0"/>
    <x v="4"/>
    <n v="65"/>
    <n v="8750"/>
    <x v="30"/>
    <x v="24"/>
    <x v="1"/>
    <x v="1"/>
  </r>
  <r>
    <x v="1"/>
    <n v="1185732"/>
    <x v="55"/>
    <x v="0"/>
    <x v="0"/>
    <x v="0"/>
    <x v="5"/>
    <n v="70"/>
    <n v="10000"/>
    <x v="31"/>
    <x v="32"/>
    <x v="3"/>
    <x v="1"/>
  </r>
  <r>
    <x v="1"/>
    <n v="1185732"/>
    <x v="56"/>
    <x v="0"/>
    <x v="0"/>
    <x v="0"/>
    <x v="0"/>
    <n v="65"/>
    <n v="11500"/>
    <x v="32"/>
    <x v="33"/>
    <x v="0"/>
    <x v="1"/>
  </r>
  <r>
    <x v="1"/>
    <n v="1185732"/>
    <x v="57"/>
    <x v="0"/>
    <x v="0"/>
    <x v="0"/>
    <x v="1"/>
    <n v="55.000000000000007"/>
    <n v="9750"/>
    <x v="33"/>
    <x v="34"/>
    <x v="1"/>
    <x v="1"/>
  </r>
  <r>
    <x v="1"/>
    <n v="1185732"/>
    <x v="58"/>
    <x v="0"/>
    <x v="0"/>
    <x v="0"/>
    <x v="2"/>
    <n v="55.000000000000007"/>
    <n v="9200"/>
    <x v="34"/>
    <x v="35"/>
    <x v="2"/>
    <x v="1"/>
  </r>
  <r>
    <x v="1"/>
    <n v="1185732"/>
    <x v="59"/>
    <x v="0"/>
    <x v="0"/>
    <x v="0"/>
    <x v="3"/>
    <n v="55.000000000000007"/>
    <n v="9000"/>
    <x v="35"/>
    <x v="36"/>
    <x v="2"/>
    <x v="1"/>
  </r>
  <r>
    <x v="1"/>
    <n v="1185732"/>
    <x v="60"/>
    <x v="0"/>
    <x v="0"/>
    <x v="0"/>
    <x v="4"/>
    <n v="65"/>
    <n v="8750"/>
    <x v="30"/>
    <x v="24"/>
    <x v="1"/>
    <x v="1"/>
  </r>
  <r>
    <x v="1"/>
    <n v="1185732"/>
    <x v="61"/>
    <x v="0"/>
    <x v="0"/>
    <x v="0"/>
    <x v="5"/>
    <n v="70"/>
    <n v="9750"/>
    <x v="23"/>
    <x v="24"/>
    <x v="3"/>
    <x v="1"/>
  </r>
  <r>
    <x v="1"/>
    <n v="1185732"/>
    <x v="62"/>
    <x v="0"/>
    <x v="0"/>
    <x v="0"/>
    <x v="0"/>
    <n v="65"/>
    <n v="12000"/>
    <x v="36"/>
    <x v="37"/>
    <x v="0"/>
    <x v="1"/>
  </r>
  <r>
    <x v="1"/>
    <n v="1185732"/>
    <x v="63"/>
    <x v="0"/>
    <x v="0"/>
    <x v="0"/>
    <x v="1"/>
    <n v="55.000000000000007"/>
    <n v="10000"/>
    <x v="22"/>
    <x v="22"/>
    <x v="1"/>
    <x v="1"/>
  </r>
  <r>
    <x v="1"/>
    <n v="1185732"/>
    <x v="64"/>
    <x v="0"/>
    <x v="0"/>
    <x v="0"/>
    <x v="2"/>
    <n v="55.000000000000007"/>
    <n v="9500"/>
    <x v="37"/>
    <x v="38"/>
    <x v="2"/>
    <x v="1"/>
  </r>
  <r>
    <x v="1"/>
    <n v="1185732"/>
    <x v="65"/>
    <x v="0"/>
    <x v="0"/>
    <x v="0"/>
    <x v="3"/>
    <n v="55.000000000000007"/>
    <n v="9000"/>
    <x v="35"/>
    <x v="36"/>
    <x v="2"/>
    <x v="1"/>
  </r>
  <r>
    <x v="1"/>
    <n v="1185732"/>
    <x v="66"/>
    <x v="0"/>
    <x v="0"/>
    <x v="0"/>
    <x v="4"/>
    <n v="65"/>
    <n v="9000"/>
    <x v="38"/>
    <x v="39"/>
    <x v="1"/>
    <x v="1"/>
  </r>
  <r>
    <x v="1"/>
    <n v="1185732"/>
    <x v="67"/>
    <x v="0"/>
    <x v="0"/>
    <x v="0"/>
    <x v="5"/>
    <n v="70"/>
    <n v="10000"/>
    <x v="31"/>
    <x v="32"/>
    <x v="3"/>
    <x v="1"/>
  </r>
  <r>
    <x v="2"/>
    <n v="1197831"/>
    <x v="68"/>
    <x v="0"/>
    <x v="0"/>
    <x v="0"/>
    <x v="0"/>
    <n v="25"/>
    <n v="9000"/>
    <x v="39"/>
    <x v="40"/>
    <x v="2"/>
    <x v="1"/>
  </r>
  <r>
    <x v="2"/>
    <n v="1197831"/>
    <x v="69"/>
    <x v="0"/>
    <x v="0"/>
    <x v="0"/>
    <x v="1"/>
    <n v="35"/>
    <n v="9000"/>
    <x v="40"/>
    <x v="41"/>
    <x v="2"/>
    <x v="1"/>
  </r>
  <r>
    <x v="2"/>
    <n v="1197831"/>
    <x v="70"/>
    <x v="0"/>
    <x v="0"/>
    <x v="0"/>
    <x v="2"/>
    <n v="35"/>
    <n v="7000"/>
    <x v="41"/>
    <x v="42"/>
    <x v="2"/>
    <x v="1"/>
  </r>
  <r>
    <x v="2"/>
    <n v="1197831"/>
    <x v="71"/>
    <x v="0"/>
    <x v="0"/>
    <x v="0"/>
    <x v="3"/>
    <n v="35"/>
    <n v="7000"/>
    <x v="41"/>
    <x v="41"/>
    <x v="4"/>
    <x v="1"/>
  </r>
  <r>
    <x v="2"/>
    <n v="1197831"/>
    <x v="72"/>
    <x v="1"/>
    <x v="1"/>
    <x v="1"/>
    <x v="4"/>
    <n v="40"/>
    <n v="5500"/>
    <x v="42"/>
    <x v="43"/>
    <x v="1"/>
    <x v="1"/>
  </r>
  <r>
    <x v="2"/>
    <n v="1197831"/>
    <x v="73"/>
    <x v="1"/>
    <x v="1"/>
    <x v="1"/>
    <x v="5"/>
    <n v="35"/>
    <n v="7000"/>
    <x v="41"/>
    <x v="44"/>
    <x v="0"/>
    <x v="1"/>
  </r>
  <r>
    <x v="2"/>
    <n v="1197831"/>
    <x v="74"/>
    <x v="1"/>
    <x v="1"/>
    <x v="1"/>
    <x v="0"/>
    <n v="25"/>
    <n v="8500"/>
    <x v="43"/>
    <x v="45"/>
    <x v="2"/>
    <x v="1"/>
  </r>
  <r>
    <x v="2"/>
    <n v="1197831"/>
    <x v="75"/>
    <x v="1"/>
    <x v="1"/>
    <x v="1"/>
    <x v="1"/>
    <n v="35"/>
    <n v="8500"/>
    <x v="44"/>
    <x v="46"/>
    <x v="2"/>
    <x v="1"/>
  </r>
  <r>
    <x v="2"/>
    <n v="1197831"/>
    <x v="76"/>
    <x v="1"/>
    <x v="1"/>
    <x v="1"/>
    <x v="2"/>
    <n v="35"/>
    <n v="6750"/>
    <x v="45"/>
    <x v="47"/>
    <x v="2"/>
    <x v="1"/>
  </r>
  <r>
    <x v="2"/>
    <n v="1197831"/>
    <x v="77"/>
    <x v="1"/>
    <x v="1"/>
    <x v="1"/>
    <x v="3"/>
    <n v="35"/>
    <n v="6250"/>
    <x v="46"/>
    <x v="48"/>
    <x v="4"/>
    <x v="1"/>
  </r>
  <r>
    <x v="2"/>
    <n v="1197831"/>
    <x v="78"/>
    <x v="1"/>
    <x v="1"/>
    <x v="1"/>
    <x v="4"/>
    <n v="40"/>
    <n v="5000"/>
    <x v="47"/>
    <x v="49"/>
    <x v="1"/>
    <x v="1"/>
  </r>
  <r>
    <x v="2"/>
    <n v="1197831"/>
    <x v="79"/>
    <x v="1"/>
    <x v="1"/>
    <x v="1"/>
    <x v="5"/>
    <n v="35"/>
    <n v="7000"/>
    <x v="41"/>
    <x v="44"/>
    <x v="0"/>
    <x v="1"/>
  </r>
  <r>
    <x v="2"/>
    <n v="1197831"/>
    <x v="80"/>
    <x v="1"/>
    <x v="1"/>
    <x v="1"/>
    <x v="0"/>
    <n v="30"/>
    <n v="8750"/>
    <x v="48"/>
    <x v="50"/>
    <x v="2"/>
    <x v="1"/>
  </r>
  <r>
    <x v="2"/>
    <n v="1197831"/>
    <x v="81"/>
    <x v="1"/>
    <x v="1"/>
    <x v="1"/>
    <x v="1"/>
    <n v="40"/>
    <n v="8750"/>
    <x v="49"/>
    <x v="51"/>
    <x v="2"/>
    <x v="1"/>
  </r>
  <r>
    <x v="2"/>
    <n v="1197831"/>
    <x v="82"/>
    <x v="1"/>
    <x v="1"/>
    <x v="1"/>
    <x v="2"/>
    <n v="35"/>
    <n v="7000"/>
    <x v="41"/>
    <x v="42"/>
    <x v="2"/>
    <x v="1"/>
  </r>
  <r>
    <x v="2"/>
    <n v="1197831"/>
    <x v="83"/>
    <x v="1"/>
    <x v="1"/>
    <x v="1"/>
    <x v="3"/>
    <n v="40"/>
    <n v="6000"/>
    <x v="50"/>
    <x v="52"/>
    <x v="4"/>
    <x v="1"/>
  </r>
  <r>
    <x v="2"/>
    <n v="1197831"/>
    <x v="84"/>
    <x v="1"/>
    <x v="1"/>
    <x v="1"/>
    <x v="4"/>
    <n v="45"/>
    <n v="5000"/>
    <x v="39"/>
    <x v="53"/>
    <x v="1"/>
    <x v="1"/>
  </r>
  <r>
    <x v="2"/>
    <n v="1197831"/>
    <x v="85"/>
    <x v="1"/>
    <x v="1"/>
    <x v="1"/>
    <x v="5"/>
    <n v="40"/>
    <n v="6500"/>
    <x v="51"/>
    <x v="54"/>
    <x v="0"/>
    <x v="1"/>
  </r>
  <r>
    <x v="2"/>
    <n v="1197831"/>
    <x v="86"/>
    <x v="1"/>
    <x v="1"/>
    <x v="1"/>
    <x v="0"/>
    <n v="30"/>
    <n v="9000"/>
    <x v="52"/>
    <x v="55"/>
    <x v="2"/>
    <x v="1"/>
  </r>
  <r>
    <x v="2"/>
    <n v="1197831"/>
    <x v="87"/>
    <x v="1"/>
    <x v="1"/>
    <x v="1"/>
    <x v="1"/>
    <n v="40"/>
    <n v="9000"/>
    <x v="11"/>
    <x v="12"/>
    <x v="2"/>
    <x v="1"/>
  </r>
  <r>
    <x v="2"/>
    <n v="1197831"/>
    <x v="88"/>
    <x v="1"/>
    <x v="1"/>
    <x v="1"/>
    <x v="2"/>
    <n v="35"/>
    <n v="7250"/>
    <x v="53"/>
    <x v="56"/>
    <x v="2"/>
    <x v="1"/>
  </r>
  <r>
    <x v="2"/>
    <n v="1197831"/>
    <x v="89"/>
    <x v="1"/>
    <x v="1"/>
    <x v="1"/>
    <x v="3"/>
    <n v="40"/>
    <n v="6250"/>
    <x v="54"/>
    <x v="57"/>
    <x v="4"/>
    <x v="1"/>
  </r>
  <r>
    <x v="1"/>
    <n v="1197831"/>
    <x v="90"/>
    <x v="1"/>
    <x v="1"/>
    <x v="1"/>
    <x v="4"/>
    <n v="45"/>
    <n v="5250"/>
    <x v="45"/>
    <x v="58"/>
    <x v="1"/>
    <x v="1"/>
  </r>
  <r>
    <x v="1"/>
    <n v="1197831"/>
    <x v="91"/>
    <x v="1"/>
    <x v="1"/>
    <x v="1"/>
    <x v="5"/>
    <n v="40"/>
    <n v="8000"/>
    <x v="55"/>
    <x v="59"/>
    <x v="0"/>
    <x v="1"/>
  </r>
  <r>
    <x v="1"/>
    <n v="1197831"/>
    <x v="92"/>
    <x v="1"/>
    <x v="1"/>
    <x v="1"/>
    <x v="0"/>
    <n v="30"/>
    <n v="9250"/>
    <x v="56"/>
    <x v="60"/>
    <x v="2"/>
    <x v="1"/>
  </r>
  <r>
    <x v="1"/>
    <n v="1197831"/>
    <x v="93"/>
    <x v="1"/>
    <x v="1"/>
    <x v="1"/>
    <x v="1"/>
    <n v="40"/>
    <n v="9250"/>
    <x v="57"/>
    <x v="61"/>
    <x v="2"/>
    <x v="1"/>
  </r>
  <r>
    <x v="1"/>
    <n v="1197831"/>
    <x v="94"/>
    <x v="1"/>
    <x v="1"/>
    <x v="1"/>
    <x v="2"/>
    <n v="35"/>
    <n v="7750"/>
    <x v="58"/>
    <x v="62"/>
    <x v="2"/>
    <x v="1"/>
  </r>
  <r>
    <x v="1"/>
    <n v="1197831"/>
    <x v="95"/>
    <x v="1"/>
    <x v="1"/>
    <x v="1"/>
    <x v="3"/>
    <n v="40"/>
    <n v="7000"/>
    <x v="59"/>
    <x v="63"/>
    <x v="4"/>
    <x v="1"/>
  </r>
  <r>
    <x v="1"/>
    <n v="1197831"/>
    <x v="96"/>
    <x v="1"/>
    <x v="1"/>
    <x v="1"/>
    <x v="4"/>
    <n v="45"/>
    <n v="6000"/>
    <x v="52"/>
    <x v="64"/>
    <x v="1"/>
    <x v="1"/>
  </r>
  <r>
    <x v="1"/>
    <n v="1197831"/>
    <x v="97"/>
    <x v="1"/>
    <x v="1"/>
    <x v="1"/>
    <x v="5"/>
    <n v="40"/>
    <n v="9500"/>
    <x v="7"/>
    <x v="65"/>
    <x v="0"/>
    <x v="1"/>
  </r>
  <r>
    <x v="1"/>
    <n v="1197831"/>
    <x v="98"/>
    <x v="1"/>
    <x v="1"/>
    <x v="1"/>
    <x v="0"/>
    <n v="40"/>
    <n v="9500"/>
    <x v="7"/>
    <x v="8"/>
    <x v="2"/>
    <x v="1"/>
  </r>
  <r>
    <x v="1"/>
    <n v="1197831"/>
    <x v="99"/>
    <x v="1"/>
    <x v="1"/>
    <x v="1"/>
    <x v="1"/>
    <n v="45"/>
    <n v="9500"/>
    <x v="60"/>
    <x v="66"/>
    <x v="2"/>
    <x v="1"/>
  </r>
  <r>
    <x v="1"/>
    <n v="1197831"/>
    <x v="100"/>
    <x v="1"/>
    <x v="1"/>
    <x v="1"/>
    <x v="2"/>
    <n v="40"/>
    <n v="8000"/>
    <x v="55"/>
    <x v="67"/>
    <x v="2"/>
    <x v="1"/>
  </r>
  <r>
    <x v="1"/>
    <n v="1197831"/>
    <x v="101"/>
    <x v="1"/>
    <x v="1"/>
    <x v="1"/>
    <x v="3"/>
    <n v="40"/>
    <n v="7500"/>
    <x v="61"/>
    <x v="7"/>
    <x v="4"/>
    <x v="1"/>
  </r>
  <r>
    <x v="1"/>
    <n v="1197831"/>
    <x v="102"/>
    <x v="1"/>
    <x v="1"/>
    <x v="1"/>
    <x v="4"/>
    <n v="45"/>
    <n v="6500"/>
    <x v="62"/>
    <x v="68"/>
    <x v="1"/>
    <x v="1"/>
  </r>
  <r>
    <x v="1"/>
    <n v="1197831"/>
    <x v="103"/>
    <x v="1"/>
    <x v="1"/>
    <x v="1"/>
    <x v="5"/>
    <n v="50"/>
    <n v="10000"/>
    <x v="1"/>
    <x v="69"/>
    <x v="0"/>
    <x v="1"/>
  </r>
  <r>
    <x v="1"/>
    <n v="1197831"/>
    <x v="104"/>
    <x v="1"/>
    <x v="1"/>
    <x v="1"/>
    <x v="0"/>
    <n v="40"/>
    <n v="9500"/>
    <x v="7"/>
    <x v="8"/>
    <x v="2"/>
    <x v="1"/>
  </r>
  <r>
    <x v="1"/>
    <n v="1197831"/>
    <x v="105"/>
    <x v="1"/>
    <x v="1"/>
    <x v="1"/>
    <x v="1"/>
    <n v="45"/>
    <n v="9500"/>
    <x v="60"/>
    <x v="66"/>
    <x v="2"/>
    <x v="1"/>
  </r>
  <r>
    <x v="1"/>
    <n v="1197831"/>
    <x v="106"/>
    <x v="1"/>
    <x v="1"/>
    <x v="1"/>
    <x v="2"/>
    <n v="40"/>
    <n v="11000"/>
    <x v="63"/>
    <x v="70"/>
    <x v="2"/>
    <x v="1"/>
  </r>
  <r>
    <x v="1"/>
    <n v="1197831"/>
    <x v="107"/>
    <x v="1"/>
    <x v="1"/>
    <x v="1"/>
    <x v="3"/>
    <n v="40"/>
    <n v="7000"/>
    <x v="59"/>
    <x v="63"/>
    <x v="4"/>
    <x v="1"/>
  </r>
  <r>
    <x v="1"/>
    <n v="1197831"/>
    <x v="108"/>
    <x v="1"/>
    <x v="1"/>
    <x v="1"/>
    <x v="4"/>
    <n v="45"/>
    <n v="7000"/>
    <x v="40"/>
    <x v="55"/>
    <x v="1"/>
    <x v="1"/>
  </r>
  <r>
    <x v="1"/>
    <n v="1197831"/>
    <x v="109"/>
    <x v="1"/>
    <x v="1"/>
    <x v="1"/>
    <x v="5"/>
    <n v="50"/>
    <n v="9750"/>
    <x v="64"/>
    <x v="71"/>
    <x v="0"/>
    <x v="1"/>
  </r>
  <r>
    <x v="1"/>
    <n v="1197831"/>
    <x v="110"/>
    <x v="1"/>
    <x v="1"/>
    <x v="1"/>
    <x v="0"/>
    <n v="40"/>
    <n v="9250"/>
    <x v="57"/>
    <x v="61"/>
    <x v="2"/>
    <x v="1"/>
  </r>
  <r>
    <x v="1"/>
    <n v="1197831"/>
    <x v="111"/>
    <x v="1"/>
    <x v="1"/>
    <x v="1"/>
    <x v="1"/>
    <n v="45"/>
    <n v="9250"/>
    <x v="65"/>
    <x v="72"/>
    <x v="2"/>
    <x v="1"/>
  </r>
  <r>
    <x v="1"/>
    <n v="1197831"/>
    <x v="112"/>
    <x v="1"/>
    <x v="1"/>
    <x v="1"/>
    <x v="2"/>
    <n v="40"/>
    <n v="11000"/>
    <x v="63"/>
    <x v="70"/>
    <x v="2"/>
    <x v="1"/>
  </r>
  <r>
    <x v="1"/>
    <n v="1197831"/>
    <x v="113"/>
    <x v="1"/>
    <x v="1"/>
    <x v="1"/>
    <x v="3"/>
    <n v="40"/>
    <n v="6500"/>
    <x v="51"/>
    <x v="73"/>
    <x v="4"/>
    <x v="1"/>
  </r>
  <r>
    <x v="1"/>
    <n v="1197831"/>
    <x v="114"/>
    <x v="1"/>
    <x v="1"/>
    <x v="1"/>
    <x v="4"/>
    <n v="45"/>
    <n v="6500"/>
    <x v="62"/>
    <x v="68"/>
    <x v="1"/>
    <x v="1"/>
  </r>
  <r>
    <x v="1"/>
    <n v="1197831"/>
    <x v="115"/>
    <x v="1"/>
    <x v="1"/>
    <x v="1"/>
    <x v="5"/>
    <n v="50"/>
    <n v="9000"/>
    <x v="6"/>
    <x v="74"/>
    <x v="0"/>
    <x v="1"/>
  </r>
  <r>
    <x v="1"/>
    <n v="1197831"/>
    <x v="116"/>
    <x v="1"/>
    <x v="1"/>
    <x v="1"/>
    <x v="0"/>
    <n v="45"/>
    <n v="8500"/>
    <x v="3"/>
    <x v="3"/>
    <x v="2"/>
    <x v="1"/>
  </r>
  <r>
    <x v="1"/>
    <n v="1197831"/>
    <x v="117"/>
    <x v="1"/>
    <x v="1"/>
    <x v="1"/>
    <x v="1"/>
    <n v="45"/>
    <n v="8500"/>
    <x v="3"/>
    <x v="3"/>
    <x v="2"/>
    <x v="1"/>
  </r>
  <r>
    <x v="1"/>
    <n v="1197831"/>
    <x v="118"/>
    <x v="1"/>
    <x v="1"/>
    <x v="1"/>
    <x v="2"/>
    <n v="50"/>
    <n v="9000"/>
    <x v="6"/>
    <x v="18"/>
    <x v="2"/>
    <x v="1"/>
  </r>
  <r>
    <x v="1"/>
    <n v="1197831"/>
    <x v="119"/>
    <x v="1"/>
    <x v="1"/>
    <x v="1"/>
    <x v="3"/>
    <n v="50"/>
    <n v="6250"/>
    <x v="66"/>
    <x v="75"/>
    <x v="4"/>
    <x v="1"/>
  </r>
  <r>
    <x v="1"/>
    <n v="1197831"/>
    <x v="120"/>
    <x v="1"/>
    <x v="1"/>
    <x v="1"/>
    <x v="4"/>
    <n v="45"/>
    <n v="6250"/>
    <x v="67"/>
    <x v="76"/>
    <x v="1"/>
    <x v="1"/>
  </r>
  <r>
    <x v="1"/>
    <n v="1197831"/>
    <x v="121"/>
    <x v="1"/>
    <x v="1"/>
    <x v="1"/>
    <x v="5"/>
    <n v="55.000000000000007"/>
    <n v="8500"/>
    <x v="68"/>
    <x v="77"/>
    <x v="0"/>
    <x v="1"/>
  </r>
  <r>
    <x v="1"/>
    <n v="1197831"/>
    <x v="122"/>
    <x v="1"/>
    <x v="1"/>
    <x v="1"/>
    <x v="0"/>
    <n v="45"/>
    <n v="8000"/>
    <x v="11"/>
    <x v="12"/>
    <x v="2"/>
    <x v="1"/>
  </r>
  <r>
    <x v="1"/>
    <n v="1197831"/>
    <x v="123"/>
    <x v="1"/>
    <x v="1"/>
    <x v="1"/>
    <x v="1"/>
    <n v="45"/>
    <n v="8000"/>
    <x v="11"/>
    <x v="12"/>
    <x v="2"/>
    <x v="1"/>
  </r>
  <r>
    <x v="1"/>
    <n v="1197831"/>
    <x v="124"/>
    <x v="1"/>
    <x v="1"/>
    <x v="1"/>
    <x v="2"/>
    <n v="50"/>
    <n v="7500"/>
    <x v="69"/>
    <x v="78"/>
    <x v="2"/>
    <x v="1"/>
  </r>
  <r>
    <x v="1"/>
    <n v="1197831"/>
    <x v="125"/>
    <x v="1"/>
    <x v="1"/>
    <x v="1"/>
    <x v="3"/>
    <n v="50"/>
    <n v="6000"/>
    <x v="61"/>
    <x v="7"/>
    <x v="4"/>
    <x v="1"/>
  </r>
  <r>
    <x v="1"/>
    <n v="1197831"/>
    <x v="126"/>
    <x v="1"/>
    <x v="1"/>
    <x v="1"/>
    <x v="4"/>
    <n v="45"/>
    <n v="5750"/>
    <x v="70"/>
    <x v="79"/>
    <x v="1"/>
    <x v="1"/>
  </r>
  <r>
    <x v="1"/>
    <n v="1197831"/>
    <x v="127"/>
    <x v="1"/>
    <x v="1"/>
    <x v="1"/>
    <x v="5"/>
    <n v="55.000000000000007"/>
    <n v="7500"/>
    <x v="71"/>
    <x v="80"/>
    <x v="0"/>
    <x v="1"/>
  </r>
  <r>
    <x v="1"/>
    <n v="1197831"/>
    <x v="128"/>
    <x v="1"/>
    <x v="1"/>
    <x v="1"/>
    <x v="0"/>
    <n v="45"/>
    <n v="9000"/>
    <x v="72"/>
    <x v="81"/>
    <x v="2"/>
    <x v="1"/>
  </r>
  <r>
    <x v="1"/>
    <n v="1197831"/>
    <x v="129"/>
    <x v="1"/>
    <x v="1"/>
    <x v="1"/>
    <x v="1"/>
    <n v="45"/>
    <n v="9000"/>
    <x v="72"/>
    <x v="81"/>
    <x v="2"/>
    <x v="1"/>
  </r>
  <r>
    <x v="1"/>
    <n v="1197831"/>
    <x v="130"/>
    <x v="1"/>
    <x v="1"/>
    <x v="1"/>
    <x v="2"/>
    <n v="50"/>
    <n v="8250"/>
    <x v="73"/>
    <x v="82"/>
    <x v="2"/>
    <x v="1"/>
  </r>
  <r>
    <x v="1"/>
    <n v="1197831"/>
    <x v="131"/>
    <x v="1"/>
    <x v="1"/>
    <x v="1"/>
    <x v="3"/>
    <n v="50"/>
    <n v="6750"/>
    <x v="74"/>
    <x v="83"/>
    <x v="4"/>
    <x v="1"/>
  </r>
  <r>
    <x v="1"/>
    <n v="1197831"/>
    <x v="132"/>
    <x v="1"/>
    <x v="1"/>
    <x v="1"/>
    <x v="4"/>
    <n v="45"/>
    <n v="6500"/>
    <x v="62"/>
    <x v="68"/>
    <x v="1"/>
    <x v="1"/>
  </r>
  <r>
    <x v="1"/>
    <n v="1197831"/>
    <x v="133"/>
    <x v="1"/>
    <x v="1"/>
    <x v="1"/>
    <x v="5"/>
    <n v="55.000000000000007"/>
    <n v="8500"/>
    <x v="68"/>
    <x v="77"/>
    <x v="0"/>
    <x v="1"/>
  </r>
  <r>
    <x v="1"/>
    <n v="1197831"/>
    <x v="134"/>
    <x v="1"/>
    <x v="1"/>
    <x v="1"/>
    <x v="0"/>
    <n v="45"/>
    <n v="9500"/>
    <x v="60"/>
    <x v="66"/>
    <x v="2"/>
    <x v="1"/>
  </r>
  <r>
    <x v="1"/>
    <n v="1197831"/>
    <x v="135"/>
    <x v="1"/>
    <x v="1"/>
    <x v="1"/>
    <x v="1"/>
    <n v="45"/>
    <n v="9500"/>
    <x v="60"/>
    <x v="66"/>
    <x v="2"/>
    <x v="1"/>
  </r>
  <r>
    <x v="1"/>
    <n v="1197831"/>
    <x v="136"/>
    <x v="1"/>
    <x v="1"/>
    <x v="1"/>
    <x v="2"/>
    <n v="50"/>
    <n v="8500"/>
    <x v="18"/>
    <x v="19"/>
    <x v="2"/>
    <x v="1"/>
  </r>
  <r>
    <x v="1"/>
    <n v="1197831"/>
    <x v="137"/>
    <x v="1"/>
    <x v="1"/>
    <x v="1"/>
    <x v="3"/>
    <n v="50"/>
    <n v="7000"/>
    <x v="49"/>
    <x v="18"/>
    <x v="4"/>
    <x v="1"/>
  </r>
  <r>
    <x v="1"/>
    <n v="1197831"/>
    <x v="138"/>
    <x v="1"/>
    <x v="1"/>
    <x v="1"/>
    <x v="4"/>
    <n v="45"/>
    <n v="6500"/>
    <x v="62"/>
    <x v="68"/>
    <x v="1"/>
    <x v="1"/>
  </r>
  <r>
    <x v="1"/>
    <n v="1197831"/>
    <x v="139"/>
    <x v="1"/>
    <x v="1"/>
    <x v="1"/>
    <x v="5"/>
    <n v="55.000000000000007"/>
    <n v="9000"/>
    <x v="35"/>
    <x v="84"/>
    <x v="0"/>
    <x v="1"/>
  </r>
  <r>
    <x v="3"/>
    <n v="1128299"/>
    <x v="140"/>
    <x v="1"/>
    <x v="1"/>
    <x v="1"/>
    <x v="0"/>
    <n v="40"/>
    <n v="7750"/>
    <x v="75"/>
    <x v="85"/>
    <x v="5"/>
    <x v="1"/>
  </r>
  <r>
    <x v="3"/>
    <n v="1128299"/>
    <x v="141"/>
    <x v="1"/>
    <x v="1"/>
    <x v="1"/>
    <x v="1"/>
    <n v="50"/>
    <n v="7750"/>
    <x v="76"/>
    <x v="86"/>
    <x v="6"/>
    <x v="1"/>
  </r>
  <r>
    <x v="3"/>
    <n v="1128299"/>
    <x v="142"/>
    <x v="1"/>
    <x v="1"/>
    <x v="1"/>
    <x v="2"/>
    <n v="50"/>
    <n v="7750"/>
    <x v="76"/>
    <x v="87"/>
    <x v="5"/>
    <x v="1"/>
  </r>
  <r>
    <x v="3"/>
    <n v="1128299"/>
    <x v="143"/>
    <x v="1"/>
    <x v="1"/>
    <x v="1"/>
    <x v="3"/>
    <n v="50"/>
    <n v="6250"/>
    <x v="66"/>
    <x v="88"/>
    <x v="1"/>
    <x v="1"/>
  </r>
  <r>
    <x v="3"/>
    <n v="1128299"/>
    <x v="144"/>
    <x v="2"/>
    <x v="2"/>
    <x v="2"/>
    <x v="4"/>
    <n v="55.000000000000007"/>
    <n v="5750"/>
    <x v="77"/>
    <x v="89"/>
    <x v="0"/>
    <x v="1"/>
  </r>
  <r>
    <x v="3"/>
    <n v="1128299"/>
    <x v="145"/>
    <x v="2"/>
    <x v="2"/>
    <x v="2"/>
    <x v="5"/>
    <n v="50"/>
    <n v="7750"/>
    <x v="76"/>
    <x v="90"/>
    <x v="7"/>
    <x v="1"/>
  </r>
  <r>
    <x v="3"/>
    <n v="1128299"/>
    <x v="146"/>
    <x v="2"/>
    <x v="2"/>
    <x v="2"/>
    <x v="0"/>
    <n v="40"/>
    <n v="8250"/>
    <x v="78"/>
    <x v="91"/>
    <x v="5"/>
    <x v="1"/>
  </r>
  <r>
    <x v="3"/>
    <n v="1128299"/>
    <x v="147"/>
    <x v="2"/>
    <x v="2"/>
    <x v="2"/>
    <x v="1"/>
    <n v="50"/>
    <n v="7250"/>
    <x v="79"/>
    <x v="92"/>
    <x v="6"/>
    <x v="1"/>
  </r>
  <r>
    <x v="3"/>
    <n v="1128299"/>
    <x v="148"/>
    <x v="2"/>
    <x v="2"/>
    <x v="2"/>
    <x v="2"/>
    <n v="50"/>
    <n v="7250"/>
    <x v="79"/>
    <x v="93"/>
    <x v="5"/>
    <x v="1"/>
  </r>
  <r>
    <x v="3"/>
    <n v="1128299"/>
    <x v="149"/>
    <x v="2"/>
    <x v="2"/>
    <x v="2"/>
    <x v="3"/>
    <n v="50"/>
    <n v="5750"/>
    <x v="80"/>
    <x v="94"/>
    <x v="1"/>
    <x v="1"/>
  </r>
  <r>
    <x v="3"/>
    <n v="1128299"/>
    <x v="150"/>
    <x v="2"/>
    <x v="2"/>
    <x v="2"/>
    <x v="4"/>
    <n v="55.000000000000007"/>
    <n v="5000"/>
    <x v="81"/>
    <x v="95"/>
    <x v="0"/>
    <x v="1"/>
  </r>
  <r>
    <x v="3"/>
    <n v="1128299"/>
    <x v="151"/>
    <x v="2"/>
    <x v="2"/>
    <x v="2"/>
    <x v="5"/>
    <n v="50"/>
    <n v="7000"/>
    <x v="49"/>
    <x v="96"/>
    <x v="7"/>
    <x v="1"/>
  </r>
  <r>
    <x v="3"/>
    <n v="1128299"/>
    <x v="152"/>
    <x v="2"/>
    <x v="2"/>
    <x v="2"/>
    <x v="0"/>
    <n v="50"/>
    <n v="8500"/>
    <x v="18"/>
    <x v="19"/>
    <x v="5"/>
    <x v="1"/>
  </r>
  <r>
    <x v="3"/>
    <n v="1128299"/>
    <x v="153"/>
    <x v="2"/>
    <x v="2"/>
    <x v="2"/>
    <x v="1"/>
    <n v="60"/>
    <n v="7000"/>
    <x v="82"/>
    <x v="97"/>
    <x v="6"/>
    <x v="1"/>
  </r>
  <r>
    <x v="3"/>
    <n v="1128299"/>
    <x v="154"/>
    <x v="2"/>
    <x v="2"/>
    <x v="2"/>
    <x v="2"/>
    <n v="60"/>
    <n v="7000"/>
    <x v="82"/>
    <x v="98"/>
    <x v="5"/>
    <x v="1"/>
  </r>
  <r>
    <x v="3"/>
    <n v="1128299"/>
    <x v="155"/>
    <x v="2"/>
    <x v="2"/>
    <x v="2"/>
    <x v="3"/>
    <n v="60"/>
    <n v="6000"/>
    <x v="11"/>
    <x v="52"/>
    <x v="1"/>
    <x v="1"/>
  </r>
  <r>
    <x v="3"/>
    <n v="1128299"/>
    <x v="156"/>
    <x v="2"/>
    <x v="2"/>
    <x v="2"/>
    <x v="4"/>
    <n v="65"/>
    <n v="5000"/>
    <x v="83"/>
    <x v="20"/>
    <x v="0"/>
    <x v="1"/>
  </r>
  <r>
    <x v="3"/>
    <n v="1128299"/>
    <x v="157"/>
    <x v="2"/>
    <x v="2"/>
    <x v="2"/>
    <x v="5"/>
    <n v="60"/>
    <n v="7000"/>
    <x v="82"/>
    <x v="99"/>
    <x v="7"/>
    <x v="1"/>
  </r>
  <r>
    <x v="3"/>
    <n v="1128299"/>
    <x v="158"/>
    <x v="2"/>
    <x v="2"/>
    <x v="2"/>
    <x v="0"/>
    <n v="60"/>
    <n v="8750"/>
    <x v="19"/>
    <x v="100"/>
    <x v="5"/>
    <x v="1"/>
  </r>
  <r>
    <x v="3"/>
    <n v="1128299"/>
    <x v="159"/>
    <x v="2"/>
    <x v="2"/>
    <x v="2"/>
    <x v="1"/>
    <n v="65"/>
    <n v="6750"/>
    <x v="84"/>
    <x v="68"/>
    <x v="6"/>
    <x v="1"/>
  </r>
  <r>
    <x v="3"/>
    <n v="1128299"/>
    <x v="160"/>
    <x v="2"/>
    <x v="2"/>
    <x v="2"/>
    <x v="2"/>
    <n v="65"/>
    <n v="7250"/>
    <x v="85"/>
    <x v="101"/>
    <x v="5"/>
    <x v="1"/>
  </r>
  <r>
    <x v="3"/>
    <n v="1128299"/>
    <x v="161"/>
    <x v="2"/>
    <x v="2"/>
    <x v="2"/>
    <x v="3"/>
    <n v="60"/>
    <n v="6250"/>
    <x v="69"/>
    <x v="57"/>
    <x v="1"/>
    <x v="1"/>
  </r>
  <r>
    <x v="3"/>
    <n v="1128299"/>
    <x v="162"/>
    <x v="2"/>
    <x v="2"/>
    <x v="2"/>
    <x v="4"/>
    <n v="65"/>
    <n v="5250"/>
    <x v="86"/>
    <x v="24"/>
    <x v="0"/>
    <x v="1"/>
  </r>
  <r>
    <x v="3"/>
    <n v="1128299"/>
    <x v="163"/>
    <x v="2"/>
    <x v="2"/>
    <x v="2"/>
    <x v="5"/>
    <n v="80"/>
    <n v="7000"/>
    <x v="87"/>
    <x v="102"/>
    <x v="7"/>
    <x v="1"/>
  </r>
  <r>
    <x v="3"/>
    <n v="1128299"/>
    <x v="164"/>
    <x v="2"/>
    <x v="2"/>
    <x v="2"/>
    <x v="0"/>
    <n v="60"/>
    <n v="9000"/>
    <x v="4"/>
    <x v="103"/>
    <x v="8"/>
    <x v="1"/>
  </r>
  <r>
    <x v="3"/>
    <n v="1128299"/>
    <x v="165"/>
    <x v="2"/>
    <x v="2"/>
    <x v="2"/>
    <x v="1"/>
    <n v="65"/>
    <n v="7500"/>
    <x v="64"/>
    <x v="104"/>
    <x v="3"/>
    <x v="1"/>
  </r>
  <r>
    <x v="3"/>
    <n v="1128299"/>
    <x v="166"/>
    <x v="2"/>
    <x v="2"/>
    <x v="2"/>
    <x v="2"/>
    <n v="65"/>
    <n v="7500"/>
    <x v="64"/>
    <x v="105"/>
    <x v="8"/>
    <x v="1"/>
  </r>
  <r>
    <x v="3"/>
    <n v="1128299"/>
    <x v="167"/>
    <x v="2"/>
    <x v="2"/>
    <x v="2"/>
    <x v="3"/>
    <n v="60"/>
    <n v="6500"/>
    <x v="88"/>
    <x v="106"/>
    <x v="2"/>
    <x v="1"/>
  </r>
  <r>
    <x v="3"/>
    <n v="1128299"/>
    <x v="168"/>
    <x v="2"/>
    <x v="2"/>
    <x v="2"/>
    <x v="4"/>
    <n v="65"/>
    <n v="5500"/>
    <x v="89"/>
    <x v="107"/>
    <x v="9"/>
    <x v="1"/>
  </r>
  <r>
    <x v="3"/>
    <n v="1128299"/>
    <x v="169"/>
    <x v="2"/>
    <x v="2"/>
    <x v="2"/>
    <x v="5"/>
    <n v="80"/>
    <n v="7250"/>
    <x v="90"/>
    <x v="108"/>
    <x v="6"/>
    <x v="1"/>
  </r>
  <r>
    <x v="3"/>
    <n v="1128299"/>
    <x v="170"/>
    <x v="2"/>
    <x v="2"/>
    <x v="2"/>
    <x v="0"/>
    <n v="60"/>
    <n v="9750"/>
    <x v="38"/>
    <x v="109"/>
    <x v="8"/>
    <x v="1"/>
  </r>
  <r>
    <x v="3"/>
    <n v="1128299"/>
    <x v="171"/>
    <x v="2"/>
    <x v="2"/>
    <x v="2"/>
    <x v="1"/>
    <n v="65"/>
    <n v="8250"/>
    <x v="91"/>
    <x v="110"/>
    <x v="3"/>
    <x v="1"/>
  </r>
  <r>
    <x v="3"/>
    <n v="1128299"/>
    <x v="172"/>
    <x v="2"/>
    <x v="2"/>
    <x v="2"/>
    <x v="2"/>
    <n v="65"/>
    <n v="8250"/>
    <x v="91"/>
    <x v="111"/>
    <x v="8"/>
    <x v="1"/>
  </r>
  <r>
    <x v="3"/>
    <n v="1128299"/>
    <x v="173"/>
    <x v="2"/>
    <x v="2"/>
    <x v="2"/>
    <x v="3"/>
    <n v="60"/>
    <n v="7000"/>
    <x v="82"/>
    <x v="98"/>
    <x v="2"/>
    <x v="1"/>
  </r>
  <r>
    <x v="3"/>
    <n v="1128299"/>
    <x v="174"/>
    <x v="2"/>
    <x v="2"/>
    <x v="2"/>
    <x v="4"/>
    <n v="65"/>
    <n v="5750"/>
    <x v="92"/>
    <x v="112"/>
    <x v="9"/>
    <x v="1"/>
  </r>
  <r>
    <x v="3"/>
    <n v="1128299"/>
    <x v="175"/>
    <x v="2"/>
    <x v="2"/>
    <x v="2"/>
    <x v="5"/>
    <n v="80"/>
    <n v="8750"/>
    <x v="31"/>
    <x v="2"/>
    <x v="6"/>
    <x v="1"/>
  </r>
  <r>
    <x v="3"/>
    <n v="1128299"/>
    <x v="176"/>
    <x v="2"/>
    <x v="2"/>
    <x v="2"/>
    <x v="0"/>
    <n v="60"/>
    <n v="10250"/>
    <x v="93"/>
    <x v="113"/>
    <x v="5"/>
    <x v="1"/>
  </r>
  <r>
    <x v="3"/>
    <n v="1128299"/>
    <x v="177"/>
    <x v="2"/>
    <x v="2"/>
    <x v="2"/>
    <x v="1"/>
    <n v="65"/>
    <n v="8750"/>
    <x v="30"/>
    <x v="114"/>
    <x v="6"/>
    <x v="1"/>
  </r>
  <r>
    <x v="3"/>
    <n v="1128299"/>
    <x v="178"/>
    <x v="2"/>
    <x v="2"/>
    <x v="2"/>
    <x v="2"/>
    <n v="65"/>
    <n v="8250"/>
    <x v="91"/>
    <x v="115"/>
    <x v="5"/>
    <x v="1"/>
  </r>
  <r>
    <x v="3"/>
    <n v="1128299"/>
    <x v="179"/>
    <x v="2"/>
    <x v="2"/>
    <x v="2"/>
    <x v="3"/>
    <n v="60"/>
    <n v="7250"/>
    <x v="94"/>
    <x v="116"/>
    <x v="1"/>
    <x v="1"/>
  </r>
  <r>
    <x v="3"/>
    <n v="1128299"/>
    <x v="180"/>
    <x v="2"/>
    <x v="2"/>
    <x v="2"/>
    <x v="4"/>
    <n v="65"/>
    <n v="7750"/>
    <x v="95"/>
    <x v="117"/>
    <x v="0"/>
    <x v="1"/>
  </r>
  <r>
    <x v="3"/>
    <n v="1128299"/>
    <x v="181"/>
    <x v="2"/>
    <x v="2"/>
    <x v="2"/>
    <x v="5"/>
    <n v="80"/>
    <n v="7750"/>
    <x v="96"/>
    <x v="118"/>
    <x v="7"/>
    <x v="1"/>
  </r>
  <r>
    <x v="3"/>
    <n v="1128299"/>
    <x v="182"/>
    <x v="2"/>
    <x v="2"/>
    <x v="2"/>
    <x v="0"/>
    <n v="65"/>
    <n v="9750"/>
    <x v="97"/>
    <x v="119"/>
    <x v="5"/>
    <x v="1"/>
  </r>
  <r>
    <x v="3"/>
    <n v="1128299"/>
    <x v="183"/>
    <x v="2"/>
    <x v="2"/>
    <x v="2"/>
    <x v="1"/>
    <n v="70"/>
    <n v="9250"/>
    <x v="98"/>
    <x v="120"/>
    <x v="6"/>
    <x v="1"/>
  </r>
  <r>
    <x v="3"/>
    <n v="1128299"/>
    <x v="184"/>
    <x v="2"/>
    <x v="2"/>
    <x v="2"/>
    <x v="2"/>
    <n v="65"/>
    <n v="8000"/>
    <x v="99"/>
    <x v="121"/>
    <x v="5"/>
    <x v="1"/>
  </r>
  <r>
    <x v="3"/>
    <n v="1128299"/>
    <x v="185"/>
    <x v="2"/>
    <x v="2"/>
    <x v="2"/>
    <x v="3"/>
    <n v="65"/>
    <n v="7500"/>
    <x v="64"/>
    <x v="122"/>
    <x v="1"/>
    <x v="1"/>
  </r>
  <r>
    <x v="3"/>
    <n v="1128299"/>
    <x v="186"/>
    <x v="2"/>
    <x v="2"/>
    <x v="2"/>
    <x v="4"/>
    <n v="75"/>
    <n v="7500"/>
    <x v="100"/>
    <x v="123"/>
    <x v="0"/>
    <x v="1"/>
  </r>
  <r>
    <x v="3"/>
    <n v="1128299"/>
    <x v="187"/>
    <x v="2"/>
    <x v="2"/>
    <x v="2"/>
    <x v="5"/>
    <n v="80"/>
    <n v="7250"/>
    <x v="90"/>
    <x v="124"/>
    <x v="7"/>
    <x v="1"/>
  </r>
  <r>
    <x v="3"/>
    <n v="1128299"/>
    <x v="188"/>
    <x v="2"/>
    <x v="2"/>
    <x v="2"/>
    <x v="0"/>
    <n v="55.000000000000007"/>
    <n v="9250"/>
    <x v="17"/>
    <x v="125"/>
    <x v="10"/>
    <x v="1"/>
  </r>
  <r>
    <x v="3"/>
    <n v="1128299"/>
    <x v="189"/>
    <x v="2"/>
    <x v="2"/>
    <x v="2"/>
    <x v="1"/>
    <n v="60.000000000000007"/>
    <n v="9250"/>
    <x v="101"/>
    <x v="126"/>
    <x v="11"/>
    <x v="1"/>
  </r>
  <r>
    <x v="3"/>
    <n v="1128299"/>
    <x v="190"/>
    <x v="2"/>
    <x v="2"/>
    <x v="2"/>
    <x v="2"/>
    <n v="55.000000000000007"/>
    <n v="7750"/>
    <x v="102"/>
    <x v="127"/>
    <x v="10"/>
    <x v="1"/>
  </r>
  <r>
    <x v="3"/>
    <n v="1128299"/>
    <x v="191"/>
    <x v="2"/>
    <x v="2"/>
    <x v="2"/>
    <x v="3"/>
    <n v="55.000000000000007"/>
    <n v="7250"/>
    <x v="103"/>
    <x v="128"/>
    <x v="12"/>
    <x v="1"/>
  </r>
  <r>
    <x v="3"/>
    <n v="1128299"/>
    <x v="192"/>
    <x v="2"/>
    <x v="2"/>
    <x v="2"/>
    <x v="4"/>
    <n v="65"/>
    <n v="7250"/>
    <x v="85"/>
    <x v="129"/>
    <x v="13"/>
    <x v="1"/>
  </r>
  <r>
    <x v="3"/>
    <n v="1128299"/>
    <x v="193"/>
    <x v="2"/>
    <x v="2"/>
    <x v="2"/>
    <x v="5"/>
    <n v="70"/>
    <n v="7750"/>
    <x v="104"/>
    <x v="130"/>
    <x v="14"/>
    <x v="1"/>
  </r>
  <r>
    <x v="3"/>
    <n v="1128299"/>
    <x v="194"/>
    <x v="2"/>
    <x v="2"/>
    <x v="2"/>
    <x v="0"/>
    <n v="55.000000000000007"/>
    <n v="8750"/>
    <x v="105"/>
    <x v="131"/>
    <x v="10"/>
    <x v="1"/>
  </r>
  <r>
    <x v="3"/>
    <n v="1128299"/>
    <x v="195"/>
    <x v="2"/>
    <x v="2"/>
    <x v="2"/>
    <x v="1"/>
    <n v="60.000000000000007"/>
    <n v="8750"/>
    <x v="106"/>
    <x v="132"/>
    <x v="11"/>
    <x v="1"/>
  </r>
  <r>
    <x v="3"/>
    <n v="1128299"/>
    <x v="196"/>
    <x v="2"/>
    <x v="2"/>
    <x v="2"/>
    <x v="2"/>
    <n v="55.000000000000007"/>
    <n v="7000"/>
    <x v="107"/>
    <x v="133"/>
    <x v="10"/>
    <x v="1"/>
  </r>
  <r>
    <x v="3"/>
    <n v="1128299"/>
    <x v="197"/>
    <x v="2"/>
    <x v="2"/>
    <x v="2"/>
    <x v="3"/>
    <n v="55.000000000000007"/>
    <n v="6750"/>
    <x v="108"/>
    <x v="134"/>
    <x v="12"/>
    <x v="1"/>
  </r>
  <r>
    <x v="3"/>
    <n v="1128299"/>
    <x v="198"/>
    <x v="2"/>
    <x v="2"/>
    <x v="2"/>
    <x v="4"/>
    <n v="65"/>
    <n v="6500"/>
    <x v="109"/>
    <x v="135"/>
    <x v="13"/>
    <x v="1"/>
  </r>
  <r>
    <x v="3"/>
    <n v="1128299"/>
    <x v="199"/>
    <x v="2"/>
    <x v="2"/>
    <x v="2"/>
    <x v="5"/>
    <n v="70"/>
    <n v="7000"/>
    <x v="110"/>
    <x v="136"/>
    <x v="14"/>
    <x v="1"/>
  </r>
  <r>
    <x v="3"/>
    <n v="1128299"/>
    <x v="200"/>
    <x v="2"/>
    <x v="2"/>
    <x v="2"/>
    <x v="0"/>
    <n v="55.000000000000007"/>
    <n v="8750"/>
    <x v="105"/>
    <x v="131"/>
    <x v="10"/>
    <x v="1"/>
  </r>
  <r>
    <x v="3"/>
    <n v="1128299"/>
    <x v="201"/>
    <x v="2"/>
    <x v="2"/>
    <x v="2"/>
    <x v="1"/>
    <n v="60.000000000000007"/>
    <n v="8750"/>
    <x v="106"/>
    <x v="132"/>
    <x v="11"/>
    <x v="1"/>
  </r>
  <r>
    <x v="3"/>
    <n v="1128299"/>
    <x v="202"/>
    <x v="2"/>
    <x v="2"/>
    <x v="2"/>
    <x v="2"/>
    <n v="55.000000000000007"/>
    <n v="7250"/>
    <x v="103"/>
    <x v="137"/>
    <x v="10"/>
    <x v="1"/>
  </r>
  <r>
    <x v="3"/>
    <n v="1128299"/>
    <x v="203"/>
    <x v="2"/>
    <x v="2"/>
    <x v="2"/>
    <x v="3"/>
    <n v="55.000000000000007"/>
    <n v="7000"/>
    <x v="107"/>
    <x v="138"/>
    <x v="12"/>
    <x v="1"/>
  </r>
  <r>
    <x v="3"/>
    <n v="1128299"/>
    <x v="204"/>
    <x v="2"/>
    <x v="2"/>
    <x v="2"/>
    <x v="4"/>
    <n v="65"/>
    <n v="6500"/>
    <x v="109"/>
    <x v="135"/>
    <x v="13"/>
    <x v="1"/>
  </r>
  <r>
    <x v="3"/>
    <n v="1128299"/>
    <x v="205"/>
    <x v="2"/>
    <x v="2"/>
    <x v="2"/>
    <x v="5"/>
    <n v="70"/>
    <n v="7750"/>
    <x v="104"/>
    <x v="130"/>
    <x v="14"/>
    <x v="1"/>
  </r>
  <r>
    <x v="3"/>
    <n v="1128299"/>
    <x v="206"/>
    <x v="2"/>
    <x v="2"/>
    <x v="2"/>
    <x v="0"/>
    <n v="55.000000000000007"/>
    <n v="9750"/>
    <x v="33"/>
    <x v="139"/>
    <x v="10"/>
    <x v="1"/>
  </r>
  <r>
    <x v="3"/>
    <n v="1128299"/>
    <x v="207"/>
    <x v="2"/>
    <x v="2"/>
    <x v="2"/>
    <x v="1"/>
    <n v="60.000000000000007"/>
    <n v="9750"/>
    <x v="111"/>
    <x v="140"/>
    <x v="11"/>
    <x v="1"/>
  </r>
  <r>
    <x v="3"/>
    <n v="1128299"/>
    <x v="208"/>
    <x v="2"/>
    <x v="2"/>
    <x v="2"/>
    <x v="2"/>
    <n v="55.000000000000007"/>
    <n v="7750"/>
    <x v="102"/>
    <x v="127"/>
    <x v="10"/>
    <x v="1"/>
  </r>
  <r>
    <x v="3"/>
    <n v="1128299"/>
    <x v="209"/>
    <x v="2"/>
    <x v="2"/>
    <x v="2"/>
    <x v="3"/>
    <n v="55.000000000000007"/>
    <n v="7750"/>
    <x v="102"/>
    <x v="141"/>
    <x v="12"/>
    <x v="1"/>
  </r>
  <r>
    <x v="3"/>
    <n v="1128299"/>
    <x v="210"/>
    <x v="2"/>
    <x v="2"/>
    <x v="2"/>
    <x v="4"/>
    <n v="65"/>
    <n v="7000"/>
    <x v="112"/>
    <x v="142"/>
    <x v="13"/>
    <x v="1"/>
  </r>
  <r>
    <x v="3"/>
    <n v="1128299"/>
    <x v="211"/>
    <x v="2"/>
    <x v="2"/>
    <x v="2"/>
    <x v="5"/>
    <n v="70"/>
    <n v="8000"/>
    <x v="87"/>
    <x v="143"/>
    <x v="14"/>
    <x v="1"/>
  </r>
  <r>
    <x v="4"/>
    <n v="1189833"/>
    <x v="212"/>
    <x v="2"/>
    <x v="2"/>
    <x v="2"/>
    <x v="0"/>
    <n v="35"/>
    <n v="7000"/>
    <x v="41"/>
    <x v="144"/>
    <x v="8"/>
    <x v="1"/>
  </r>
  <r>
    <x v="4"/>
    <n v="1189833"/>
    <x v="213"/>
    <x v="2"/>
    <x v="2"/>
    <x v="2"/>
    <x v="1"/>
    <n v="45"/>
    <n v="7000"/>
    <x v="40"/>
    <x v="40"/>
    <x v="3"/>
    <x v="1"/>
  </r>
  <r>
    <x v="4"/>
    <n v="1189833"/>
    <x v="214"/>
    <x v="2"/>
    <x v="2"/>
    <x v="2"/>
    <x v="2"/>
    <n v="45"/>
    <n v="7000"/>
    <x v="40"/>
    <x v="63"/>
    <x v="8"/>
    <x v="1"/>
  </r>
  <r>
    <x v="4"/>
    <n v="1189833"/>
    <x v="215"/>
    <x v="2"/>
    <x v="2"/>
    <x v="2"/>
    <x v="3"/>
    <n v="45"/>
    <n v="5500"/>
    <x v="113"/>
    <x v="145"/>
    <x v="2"/>
    <x v="1"/>
  </r>
  <r>
    <x v="4"/>
    <n v="1189833"/>
    <x v="216"/>
    <x v="2"/>
    <x v="2"/>
    <x v="3"/>
    <x v="4"/>
    <n v="50"/>
    <n v="5000"/>
    <x v="54"/>
    <x v="146"/>
    <x v="9"/>
    <x v="1"/>
  </r>
  <r>
    <x v="4"/>
    <n v="1189833"/>
    <x v="217"/>
    <x v="2"/>
    <x v="2"/>
    <x v="3"/>
    <x v="5"/>
    <n v="45"/>
    <n v="7000"/>
    <x v="40"/>
    <x v="147"/>
    <x v="6"/>
    <x v="1"/>
  </r>
  <r>
    <x v="4"/>
    <n v="1189833"/>
    <x v="218"/>
    <x v="2"/>
    <x v="2"/>
    <x v="3"/>
    <x v="0"/>
    <n v="35"/>
    <n v="7500"/>
    <x v="48"/>
    <x v="148"/>
    <x v="8"/>
    <x v="1"/>
  </r>
  <r>
    <x v="4"/>
    <n v="1189833"/>
    <x v="219"/>
    <x v="2"/>
    <x v="2"/>
    <x v="3"/>
    <x v="1"/>
    <n v="45"/>
    <n v="6500"/>
    <x v="62"/>
    <x v="149"/>
    <x v="3"/>
    <x v="1"/>
  </r>
  <r>
    <x v="4"/>
    <n v="1189833"/>
    <x v="220"/>
    <x v="2"/>
    <x v="2"/>
    <x v="3"/>
    <x v="2"/>
    <n v="45"/>
    <n v="6750"/>
    <x v="114"/>
    <x v="150"/>
    <x v="8"/>
    <x v="1"/>
  </r>
  <r>
    <x v="4"/>
    <n v="1189833"/>
    <x v="221"/>
    <x v="2"/>
    <x v="2"/>
    <x v="3"/>
    <x v="3"/>
    <n v="45"/>
    <n v="5250"/>
    <x v="45"/>
    <x v="47"/>
    <x v="2"/>
    <x v="1"/>
  </r>
  <r>
    <x v="4"/>
    <n v="1189833"/>
    <x v="222"/>
    <x v="2"/>
    <x v="2"/>
    <x v="3"/>
    <x v="4"/>
    <n v="50"/>
    <n v="4500"/>
    <x v="39"/>
    <x v="151"/>
    <x v="9"/>
    <x v="1"/>
  </r>
  <r>
    <x v="4"/>
    <n v="1189833"/>
    <x v="223"/>
    <x v="2"/>
    <x v="2"/>
    <x v="3"/>
    <x v="5"/>
    <n v="45"/>
    <n v="6500"/>
    <x v="62"/>
    <x v="152"/>
    <x v="6"/>
    <x v="1"/>
  </r>
  <r>
    <x v="4"/>
    <n v="1189833"/>
    <x v="224"/>
    <x v="2"/>
    <x v="2"/>
    <x v="3"/>
    <x v="0"/>
    <n v="35"/>
    <n v="8000"/>
    <x v="59"/>
    <x v="67"/>
    <x v="8"/>
    <x v="1"/>
  </r>
  <r>
    <x v="4"/>
    <n v="1189833"/>
    <x v="225"/>
    <x v="2"/>
    <x v="2"/>
    <x v="3"/>
    <x v="1"/>
    <n v="45"/>
    <n v="6500"/>
    <x v="62"/>
    <x v="149"/>
    <x v="3"/>
    <x v="1"/>
  </r>
  <r>
    <x v="4"/>
    <n v="1189833"/>
    <x v="226"/>
    <x v="2"/>
    <x v="2"/>
    <x v="3"/>
    <x v="2"/>
    <n v="45"/>
    <n v="6500"/>
    <x v="62"/>
    <x v="73"/>
    <x v="8"/>
    <x v="1"/>
  </r>
  <r>
    <x v="4"/>
    <n v="1189833"/>
    <x v="227"/>
    <x v="2"/>
    <x v="2"/>
    <x v="3"/>
    <x v="3"/>
    <n v="45"/>
    <n v="5500"/>
    <x v="113"/>
    <x v="145"/>
    <x v="2"/>
    <x v="1"/>
  </r>
  <r>
    <x v="4"/>
    <n v="1189833"/>
    <x v="228"/>
    <x v="2"/>
    <x v="2"/>
    <x v="3"/>
    <x v="4"/>
    <n v="50"/>
    <n v="4250"/>
    <x v="43"/>
    <x v="153"/>
    <x v="9"/>
    <x v="1"/>
  </r>
  <r>
    <x v="4"/>
    <n v="1189833"/>
    <x v="229"/>
    <x v="2"/>
    <x v="2"/>
    <x v="3"/>
    <x v="5"/>
    <n v="45"/>
    <n v="6250"/>
    <x v="67"/>
    <x v="154"/>
    <x v="6"/>
    <x v="1"/>
  </r>
  <r>
    <x v="4"/>
    <n v="1189833"/>
    <x v="230"/>
    <x v="2"/>
    <x v="2"/>
    <x v="3"/>
    <x v="0"/>
    <n v="45"/>
    <n v="8000"/>
    <x v="11"/>
    <x v="155"/>
    <x v="8"/>
    <x v="1"/>
  </r>
  <r>
    <x v="4"/>
    <n v="1189833"/>
    <x v="231"/>
    <x v="2"/>
    <x v="2"/>
    <x v="3"/>
    <x v="1"/>
    <n v="50"/>
    <n v="6000"/>
    <x v="61"/>
    <x v="156"/>
    <x v="3"/>
    <x v="1"/>
  </r>
  <r>
    <x v="4"/>
    <n v="1189833"/>
    <x v="232"/>
    <x v="2"/>
    <x v="2"/>
    <x v="3"/>
    <x v="2"/>
    <n v="50"/>
    <n v="6250"/>
    <x v="66"/>
    <x v="5"/>
    <x v="8"/>
    <x v="1"/>
  </r>
  <r>
    <x v="4"/>
    <n v="1189833"/>
    <x v="233"/>
    <x v="2"/>
    <x v="2"/>
    <x v="3"/>
    <x v="3"/>
    <n v="45"/>
    <n v="5250"/>
    <x v="45"/>
    <x v="47"/>
    <x v="2"/>
    <x v="1"/>
  </r>
  <r>
    <x v="4"/>
    <n v="1189833"/>
    <x v="234"/>
    <x v="2"/>
    <x v="2"/>
    <x v="3"/>
    <x v="4"/>
    <n v="50"/>
    <n v="4250"/>
    <x v="43"/>
    <x v="153"/>
    <x v="9"/>
    <x v="1"/>
  </r>
  <r>
    <x v="4"/>
    <n v="1189833"/>
    <x v="235"/>
    <x v="2"/>
    <x v="2"/>
    <x v="3"/>
    <x v="5"/>
    <n v="65"/>
    <n v="6000"/>
    <x v="88"/>
    <x v="157"/>
    <x v="6"/>
    <x v="1"/>
  </r>
  <r>
    <x v="4"/>
    <n v="1189833"/>
    <x v="236"/>
    <x v="2"/>
    <x v="2"/>
    <x v="3"/>
    <x v="0"/>
    <n v="45"/>
    <n v="8000"/>
    <x v="11"/>
    <x v="155"/>
    <x v="8"/>
    <x v="1"/>
  </r>
  <r>
    <x v="4"/>
    <n v="1189833"/>
    <x v="237"/>
    <x v="2"/>
    <x v="2"/>
    <x v="3"/>
    <x v="1"/>
    <n v="50"/>
    <n v="6500"/>
    <x v="83"/>
    <x v="158"/>
    <x v="3"/>
    <x v="1"/>
  </r>
  <r>
    <x v="4"/>
    <n v="1189833"/>
    <x v="238"/>
    <x v="2"/>
    <x v="2"/>
    <x v="3"/>
    <x v="2"/>
    <n v="50"/>
    <n v="6500"/>
    <x v="83"/>
    <x v="54"/>
    <x v="8"/>
    <x v="1"/>
  </r>
  <r>
    <x v="4"/>
    <n v="1189833"/>
    <x v="239"/>
    <x v="2"/>
    <x v="2"/>
    <x v="3"/>
    <x v="3"/>
    <n v="45"/>
    <n v="5500"/>
    <x v="113"/>
    <x v="145"/>
    <x v="2"/>
    <x v="1"/>
  </r>
  <r>
    <x v="4"/>
    <n v="1189833"/>
    <x v="240"/>
    <x v="2"/>
    <x v="2"/>
    <x v="3"/>
    <x v="4"/>
    <n v="50"/>
    <n v="4500"/>
    <x v="39"/>
    <x v="151"/>
    <x v="9"/>
    <x v="1"/>
  </r>
  <r>
    <x v="4"/>
    <n v="1189833"/>
    <x v="241"/>
    <x v="2"/>
    <x v="2"/>
    <x v="3"/>
    <x v="5"/>
    <n v="65"/>
    <n v="6250"/>
    <x v="115"/>
    <x v="158"/>
    <x v="6"/>
    <x v="1"/>
  </r>
  <r>
    <x v="4"/>
    <n v="1189833"/>
    <x v="242"/>
    <x v="2"/>
    <x v="2"/>
    <x v="3"/>
    <x v="0"/>
    <n v="45"/>
    <n v="9000"/>
    <x v="72"/>
    <x v="4"/>
    <x v="8"/>
    <x v="1"/>
  </r>
  <r>
    <x v="4"/>
    <n v="1189833"/>
    <x v="243"/>
    <x v="2"/>
    <x v="2"/>
    <x v="3"/>
    <x v="1"/>
    <n v="50"/>
    <n v="7500"/>
    <x v="69"/>
    <x v="88"/>
    <x v="3"/>
    <x v="1"/>
  </r>
  <r>
    <x v="4"/>
    <n v="1189833"/>
    <x v="244"/>
    <x v="2"/>
    <x v="2"/>
    <x v="3"/>
    <x v="2"/>
    <n v="50"/>
    <n v="7500"/>
    <x v="69"/>
    <x v="1"/>
    <x v="8"/>
    <x v="1"/>
  </r>
  <r>
    <x v="4"/>
    <n v="1189833"/>
    <x v="245"/>
    <x v="2"/>
    <x v="2"/>
    <x v="3"/>
    <x v="3"/>
    <n v="45"/>
    <n v="6250"/>
    <x v="67"/>
    <x v="48"/>
    <x v="2"/>
    <x v="1"/>
  </r>
  <r>
    <x v="4"/>
    <n v="1189833"/>
    <x v="246"/>
    <x v="2"/>
    <x v="2"/>
    <x v="3"/>
    <x v="4"/>
    <n v="50"/>
    <n v="5000"/>
    <x v="54"/>
    <x v="146"/>
    <x v="9"/>
    <x v="1"/>
  </r>
  <r>
    <x v="4"/>
    <n v="1189833"/>
    <x v="247"/>
    <x v="2"/>
    <x v="2"/>
    <x v="3"/>
    <x v="5"/>
    <n v="65"/>
    <n v="8000"/>
    <x v="99"/>
    <x v="159"/>
    <x v="6"/>
    <x v="1"/>
  </r>
  <r>
    <x v="4"/>
    <n v="1189833"/>
    <x v="248"/>
    <x v="2"/>
    <x v="2"/>
    <x v="3"/>
    <x v="0"/>
    <n v="45"/>
    <n v="9500"/>
    <x v="60"/>
    <x v="160"/>
    <x v="8"/>
    <x v="1"/>
  </r>
  <r>
    <x v="4"/>
    <n v="1189833"/>
    <x v="249"/>
    <x v="2"/>
    <x v="2"/>
    <x v="3"/>
    <x v="1"/>
    <n v="50"/>
    <n v="8000"/>
    <x v="2"/>
    <x v="161"/>
    <x v="3"/>
    <x v="1"/>
  </r>
  <r>
    <x v="4"/>
    <n v="1189833"/>
    <x v="250"/>
    <x v="2"/>
    <x v="2"/>
    <x v="3"/>
    <x v="2"/>
    <n v="50"/>
    <n v="7500"/>
    <x v="69"/>
    <x v="1"/>
    <x v="8"/>
    <x v="1"/>
  </r>
  <r>
    <x v="4"/>
    <n v="1189833"/>
    <x v="251"/>
    <x v="2"/>
    <x v="2"/>
    <x v="3"/>
    <x v="3"/>
    <n v="45"/>
    <n v="6500"/>
    <x v="62"/>
    <x v="162"/>
    <x v="2"/>
    <x v="1"/>
  </r>
  <r>
    <x v="4"/>
    <n v="1189833"/>
    <x v="252"/>
    <x v="2"/>
    <x v="2"/>
    <x v="3"/>
    <x v="4"/>
    <n v="50"/>
    <n v="7000"/>
    <x v="49"/>
    <x v="163"/>
    <x v="9"/>
    <x v="1"/>
  </r>
  <r>
    <x v="4"/>
    <n v="1189833"/>
    <x v="253"/>
    <x v="2"/>
    <x v="2"/>
    <x v="3"/>
    <x v="5"/>
    <n v="65"/>
    <n v="7000"/>
    <x v="112"/>
    <x v="164"/>
    <x v="6"/>
    <x v="1"/>
  </r>
  <r>
    <x v="4"/>
    <n v="1189833"/>
    <x v="254"/>
    <x v="2"/>
    <x v="2"/>
    <x v="3"/>
    <x v="0"/>
    <n v="50"/>
    <n v="9000"/>
    <x v="6"/>
    <x v="165"/>
    <x v="8"/>
    <x v="1"/>
  </r>
  <r>
    <x v="4"/>
    <n v="1189833"/>
    <x v="255"/>
    <x v="2"/>
    <x v="2"/>
    <x v="3"/>
    <x v="1"/>
    <n v="55.000000000000007"/>
    <n v="8500"/>
    <x v="68"/>
    <x v="153"/>
    <x v="3"/>
    <x v="1"/>
  </r>
  <r>
    <x v="4"/>
    <n v="1189833"/>
    <x v="256"/>
    <x v="2"/>
    <x v="2"/>
    <x v="3"/>
    <x v="2"/>
    <n v="50"/>
    <n v="7250"/>
    <x v="79"/>
    <x v="166"/>
    <x v="8"/>
    <x v="1"/>
  </r>
  <r>
    <x v="4"/>
    <n v="1189833"/>
    <x v="257"/>
    <x v="2"/>
    <x v="2"/>
    <x v="3"/>
    <x v="3"/>
    <n v="50"/>
    <n v="6750"/>
    <x v="74"/>
    <x v="167"/>
    <x v="2"/>
    <x v="1"/>
  </r>
  <r>
    <x v="4"/>
    <n v="1189833"/>
    <x v="258"/>
    <x v="2"/>
    <x v="2"/>
    <x v="3"/>
    <x v="4"/>
    <n v="60"/>
    <n v="6750"/>
    <x v="72"/>
    <x v="168"/>
    <x v="9"/>
    <x v="1"/>
  </r>
  <r>
    <x v="4"/>
    <n v="1189833"/>
    <x v="259"/>
    <x v="2"/>
    <x v="2"/>
    <x v="3"/>
    <x v="5"/>
    <n v="65"/>
    <n v="6500"/>
    <x v="109"/>
    <x v="169"/>
    <x v="6"/>
    <x v="1"/>
  </r>
  <r>
    <x v="4"/>
    <n v="1189833"/>
    <x v="260"/>
    <x v="2"/>
    <x v="2"/>
    <x v="3"/>
    <x v="0"/>
    <n v="50"/>
    <n v="8500"/>
    <x v="18"/>
    <x v="170"/>
    <x v="8"/>
    <x v="1"/>
  </r>
  <r>
    <x v="4"/>
    <n v="1189833"/>
    <x v="261"/>
    <x v="2"/>
    <x v="2"/>
    <x v="3"/>
    <x v="1"/>
    <n v="55.000000000000007"/>
    <n v="8500"/>
    <x v="68"/>
    <x v="153"/>
    <x v="3"/>
    <x v="1"/>
  </r>
  <r>
    <x v="4"/>
    <n v="1189833"/>
    <x v="262"/>
    <x v="2"/>
    <x v="2"/>
    <x v="3"/>
    <x v="2"/>
    <n v="50"/>
    <n v="7000"/>
    <x v="49"/>
    <x v="2"/>
    <x v="8"/>
    <x v="1"/>
  </r>
  <r>
    <x v="4"/>
    <n v="1189833"/>
    <x v="263"/>
    <x v="2"/>
    <x v="2"/>
    <x v="3"/>
    <x v="3"/>
    <n v="50"/>
    <n v="6500"/>
    <x v="83"/>
    <x v="114"/>
    <x v="2"/>
    <x v="1"/>
  </r>
  <r>
    <x v="4"/>
    <n v="1189833"/>
    <x v="264"/>
    <x v="2"/>
    <x v="2"/>
    <x v="3"/>
    <x v="4"/>
    <n v="60"/>
    <n v="6500"/>
    <x v="88"/>
    <x v="171"/>
    <x v="9"/>
    <x v="1"/>
  </r>
  <r>
    <x v="4"/>
    <n v="1189833"/>
    <x v="265"/>
    <x v="2"/>
    <x v="2"/>
    <x v="3"/>
    <x v="5"/>
    <n v="65"/>
    <n v="7000"/>
    <x v="112"/>
    <x v="164"/>
    <x v="6"/>
    <x v="1"/>
  </r>
  <r>
    <x v="4"/>
    <n v="1189833"/>
    <x v="266"/>
    <x v="2"/>
    <x v="2"/>
    <x v="3"/>
    <x v="0"/>
    <n v="50"/>
    <n v="8000"/>
    <x v="2"/>
    <x v="59"/>
    <x v="8"/>
    <x v="1"/>
  </r>
  <r>
    <x v="4"/>
    <n v="1189833"/>
    <x v="267"/>
    <x v="2"/>
    <x v="2"/>
    <x v="3"/>
    <x v="1"/>
    <n v="55.000000000000007"/>
    <n v="8000"/>
    <x v="116"/>
    <x v="172"/>
    <x v="3"/>
    <x v="1"/>
  </r>
  <r>
    <x v="4"/>
    <n v="1189833"/>
    <x v="268"/>
    <x v="2"/>
    <x v="2"/>
    <x v="3"/>
    <x v="2"/>
    <n v="50"/>
    <n v="6500"/>
    <x v="83"/>
    <x v="54"/>
    <x v="8"/>
    <x v="1"/>
  </r>
  <r>
    <x v="4"/>
    <n v="1189833"/>
    <x v="269"/>
    <x v="2"/>
    <x v="2"/>
    <x v="3"/>
    <x v="3"/>
    <n v="50"/>
    <n v="6250"/>
    <x v="66"/>
    <x v="173"/>
    <x v="2"/>
    <x v="1"/>
  </r>
  <r>
    <x v="4"/>
    <n v="1189833"/>
    <x v="270"/>
    <x v="2"/>
    <x v="2"/>
    <x v="3"/>
    <x v="4"/>
    <n v="60"/>
    <n v="6000"/>
    <x v="11"/>
    <x v="174"/>
    <x v="9"/>
    <x v="1"/>
  </r>
  <r>
    <x v="4"/>
    <n v="1189833"/>
    <x v="271"/>
    <x v="2"/>
    <x v="2"/>
    <x v="3"/>
    <x v="5"/>
    <n v="65"/>
    <n v="6500"/>
    <x v="109"/>
    <x v="169"/>
    <x v="6"/>
    <x v="1"/>
  </r>
  <r>
    <x v="4"/>
    <n v="1189833"/>
    <x v="272"/>
    <x v="2"/>
    <x v="2"/>
    <x v="3"/>
    <x v="0"/>
    <n v="50"/>
    <n v="8250"/>
    <x v="73"/>
    <x v="175"/>
    <x v="8"/>
    <x v="1"/>
  </r>
  <r>
    <x v="4"/>
    <n v="1189833"/>
    <x v="273"/>
    <x v="2"/>
    <x v="2"/>
    <x v="3"/>
    <x v="1"/>
    <n v="55.000000000000007"/>
    <n v="8250"/>
    <x v="117"/>
    <x v="176"/>
    <x v="3"/>
    <x v="1"/>
  </r>
  <r>
    <x v="4"/>
    <n v="1189833"/>
    <x v="274"/>
    <x v="2"/>
    <x v="2"/>
    <x v="3"/>
    <x v="2"/>
    <n v="50"/>
    <n v="6750"/>
    <x v="74"/>
    <x v="7"/>
    <x v="8"/>
    <x v="1"/>
  </r>
  <r>
    <x v="4"/>
    <n v="1189833"/>
    <x v="275"/>
    <x v="2"/>
    <x v="2"/>
    <x v="3"/>
    <x v="3"/>
    <n v="50"/>
    <n v="6500"/>
    <x v="83"/>
    <x v="114"/>
    <x v="2"/>
    <x v="1"/>
  </r>
  <r>
    <x v="4"/>
    <n v="1189833"/>
    <x v="276"/>
    <x v="2"/>
    <x v="2"/>
    <x v="3"/>
    <x v="4"/>
    <n v="60"/>
    <n v="6000"/>
    <x v="11"/>
    <x v="174"/>
    <x v="9"/>
    <x v="1"/>
  </r>
  <r>
    <x v="4"/>
    <n v="1189833"/>
    <x v="277"/>
    <x v="2"/>
    <x v="2"/>
    <x v="3"/>
    <x v="5"/>
    <n v="65"/>
    <n v="7000"/>
    <x v="112"/>
    <x v="164"/>
    <x v="6"/>
    <x v="1"/>
  </r>
  <r>
    <x v="4"/>
    <n v="1189833"/>
    <x v="278"/>
    <x v="2"/>
    <x v="2"/>
    <x v="3"/>
    <x v="0"/>
    <n v="50"/>
    <n v="9000"/>
    <x v="6"/>
    <x v="165"/>
    <x v="8"/>
    <x v="1"/>
  </r>
  <r>
    <x v="4"/>
    <n v="1189833"/>
    <x v="279"/>
    <x v="2"/>
    <x v="2"/>
    <x v="3"/>
    <x v="1"/>
    <n v="55.000000000000007"/>
    <n v="9000"/>
    <x v="35"/>
    <x v="151"/>
    <x v="3"/>
    <x v="1"/>
  </r>
  <r>
    <x v="4"/>
    <n v="1189833"/>
    <x v="280"/>
    <x v="2"/>
    <x v="2"/>
    <x v="3"/>
    <x v="2"/>
    <n v="50"/>
    <n v="7000"/>
    <x v="49"/>
    <x v="2"/>
    <x v="8"/>
    <x v="1"/>
  </r>
  <r>
    <x v="4"/>
    <n v="1189833"/>
    <x v="281"/>
    <x v="2"/>
    <x v="2"/>
    <x v="3"/>
    <x v="3"/>
    <n v="50"/>
    <n v="7000"/>
    <x v="49"/>
    <x v="51"/>
    <x v="2"/>
    <x v="1"/>
  </r>
  <r>
    <x v="4"/>
    <n v="1189833"/>
    <x v="282"/>
    <x v="2"/>
    <x v="2"/>
    <x v="3"/>
    <x v="4"/>
    <n v="60"/>
    <n v="6250"/>
    <x v="69"/>
    <x v="80"/>
    <x v="9"/>
    <x v="1"/>
  </r>
  <r>
    <x v="4"/>
    <n v="1189833"/>
    <x v="283"/>
    <x v="2"/>
    <x v="2"/>
    <x v="3"/>
    <x v="5"/>
    <n v="65"/>
    <n v="7250"/>
    <x v="85"/>
    <x v="177"/>
    <x v="6"/>
    <x v="1"/>
  </r>
  <r>
    <x v="0"/>
    <n v="1185732"/>
    <x v="284"/>
    <x v="2"/>
    <x v="2"/>
    <x v="3"/>
    <x v="0"/>
    <n v="45"/>
    <n v="4750"/>
    <x v="118"/>
    <x v="178"/>
    <x v="8"/>
    <x v="1"/>
  </r>
  <r>
    <x v="0"/>
    <n v="1185732"/>
    <x v="285"/>
    <x v="2"/>
    <x v="2"/>
    <x v="3"/>
    <x v="1"/>
    <n v="45"/>
    <n v="2750"/>
    <x v="119"/>
    <x v="179"/>
    <x v="2"/>
    <x v="1"/>
  </r>
  <r>
    <x v="0"/>
    <n v="1185732"/>
    <x v="286"/>
    <x v="2"/>
    <x v="2"/>
    <x v="3"/>
    <x v="2"/>
    <n v="35"/>
    <n v="2750"/>
    <x v="120"/>
    <x v="180"/>
    <x v="2"/>
    <x v="1"/>
  </r>
  <r>
    <x v="0"/>
    <n v="1185732"/>
    <x v="287"/>
    <x v="2"/>
    <x v="2"/>
    <x v="3"/>
    <x v="3"/>
    <n v="40"/>
    <n v="1250"/>
    <x v="121"/>
    <x v="181"/>
    <x v="8"/>
    <x v="1"/>
  </r>
  <r>
    <x v="0"/>
    <n v="1185732"/>
    <x v="288"/>
    <x v="3"/>
    <x v="3"/>
    <x v="4"/>
    <x v="4"/>
    <n v="54.999999999999993"/>
    <n v="1750"/>
    <x v="122"/>
    <x v="182"/>
    <x v="2"/>
    <x v="1"/>
  </r>
  <r>
    <x v="0"/>
    <n v="1185732"/>
    <x v="289"/>
    <x v="3"/>
    <x v="3"/>
    <x v="4"/>
    <x v="5"/>
    <n v="45"/>
    <n v="2750"/>
    <x v="119"/>
    <x v="183"/>
    <x v="0"/>
    <x v="1"/>
  </r>
  <r>
    <x v="0"/>
    <n v="1185732"/>
    <x v="290"/>
    <x v="3"/>
    <x v="3"/>
    <x v="4"/>
    <x v="0"/>
    <n v="45"/>
    <n v="5250"/>
    <x v="45"/>
    <x v="55"/>
    <x v="8"/>
    <x v="1"/>
  </r>
  <r>
    <x v="0"/>
    <n v="1185732"/>
    <x v="291"/>
    <x v="3"/>
    <x v="3"/>
    <x v="4"/>
    <x v="1"/>
    <n v="45"/>
    <n v="1750"/>
    <x v="123"/>
    <x v="184"/>
    <x v="2"/>
    <x v="1"/>
  </r>
  <r>
    <x v="0"/>
    <n v="1185732"/>
    <x v="292"/>
    <x v="3"/>
    <x v="3"/>
    <x v="4"/>
    <x v="2"/>
    <n v="35"/>
    <n v="2250"/>
    <x v="123"/>
    <x v="184"/>
    <x v="2"/>
    <x v="1"/>
  </r>
  <r>
    <x v="0"/>
    <n v="1185732"/>
    <x v="293"/>
    <x v="3"/>
    <x v="3"/>
    <x v="4"/>
    <x v="3"/>
    <n v="40"/>
    <n v="1000"/>
    <x v="124"/>
    <x v="185"/>
    <x v="8"/>
    <x v="1"/>
  </r>
  <r>
    <x v="0"/>
    <n v="1185732"/>
    <x v="294"/>
    <x v="3"/>
    <x v="3"/>
    <x v="4"/>
    <x v="4"/>
    <n v="54.999999999999993"/>
    <n v="1750"/>
    <x v="122"/>
    <x v="182"/>
    <x v="2"/>
    <x v="1"/>
  </r>
  <r>
    <x v="0"/>
    <n v="1185732"/>
    <x v="295"/>
    <x v="3"/>
    <x v="3"/>
    <x v="4"/>
    <x v="5"/>
    <n v="45"/>
    <n v="2750"/>
    <x v="119"/>
    <x v="183"/>
    <x v="0"/>
    <x v="1"/>
  </r>
  <r>
    <x v="0"/>
    <n v="1185732"/>
    <x v="296"/>
    <x v="3"/>
    <x v="3"/>
    <x v="4"/>
    <x v="0"/>
    <n v="50"/>
    <n v="4950"/>
    <x v="113"/>
    <x v="186"/>
    <x v="8"/>
    <x v="1"/>
  </r>
  <r>
    <x v="0"/>
    <n v="1185732"/>
    <x v="297"/>
    <x v="3"/>
    <x v="3"/>
    <x v="4"/>
    <x v="1"/>
    <n v="50"/>
    <n v="2000"/>
    <x v="125"/>
    <x v="187"/>
    <x v="2"/>
    <x v="1"/>
  </r>
  <r>
    <x v="0"/>
    <n v="1185732"/>
    <x v="298"/>
    <x v="3"/>
    <x v="3"/>
    <x v="4"/>
    <x v="2"/>
    <n v="40"/>
    <n v="2250"/>
    <x v="126"/>
    <x v="188"/>
    <x v="2"/>
    <x v="1"/>
  </r>
  <r>
    <x v="0"/>
    <n v="1185732"/>
    <x v="299"/>
    <x v="3"/>
    <x v="3"/>
    <x v="4"/>
    <x v="3"/>
    <n v="45"/>
    <n v="750"/>
    <x v="127"/>
    <x v="189"/>
    <x v="8"/>
    <x v="1"/>
  </r>
  <r>
    <x v="0"/>
    <n v="1185732"/>
    <x v="300"/>
    <x v="3"/>
    <x v="3"/>
    <x v="4"/>
    <x v="4"/>
    <n v="60"/>
    <n v="1250"/>
    <x v="128"/>
    <x v="190"/>
    <x v="2"/>
    <x v="1"/>
  </r>
  <r>
    <x v="0"/>
    <n v="1185732"/>
    <x v="301"/>
    <x v="3"/>
    <x v="3"/>
    <x v="4"/>
    <x v="5"/>
    <n v="50"/>
    <n v="2250"/>
    <x v="129"/>
    <x v="154"/>
    <x v="0"/>
    <x v="1"/>
  </r>
  <r>
    <x v="0"/>
    <n v="1185732"/>
    <x v="302"/>
    <x v="3"/>
    <x v="3"/>
    <x v="4"/>
    <x v="0"/>
    <n v="50"/>
    <n v="4500"/>
    <x v="39"/>
    <x v="191"/>
    <x v="8"/>
    <x v="1"/>
  </r>
  <r>
    <x v="0"/>
    <n v="1185732"/>
    <x v="303"/>
    <x v="3"/>
    <x v="3"/>
    <x v="4"/>
    <x v="1"/>
    <n v="50"/>
    <n v="1500"/>
    <x v="128"/>
    <x v="190"/>
    <x v="2"/>
    <x v="1"/>
  </r>
  <r>
    <x v="0"/>
    <n v="1185732"/>
    <x v="304"/>
    <x v="3"/>
    <x v="3"/>
    <x v="4"/>
    <x v="2"/>
    <n v="40"/>
    <n v="1500"/>
    <x v="0"/>
    <x v="192"/>
    <x v="2"/>
    <x v="1"/>
  </r>
  <r>
    <x v="0"/>
    <n v="1185732"/>
    <x v="305"/>
    <x v="3"/>
    <x v="3"/>
    <x v="4"/>
    <x v="3"/>
    <n v="45"/>
    <n v="750"/>
    <x v="127"/>
    <x v="189"/>
    <x v="8"/>
    <x v="1"/>
  </r>
  <r>
    <x v="0"/>
    <n v="1185732"/>
    <x v="306"/>
    <x v="3"/>
    <x v="3"/>
    <x v="4"/>
    <x v="4"/>
    <n v="60"/>
    <n v="1000"/>
    <x v="0"/>
    <x v="192"/>
    <x v="2"/>
    <x v="1"/>
  </r>
  <r>
    <x v="0"/>
    <n v="1185732"/>
    <x v="307"/>
    <x v="3"/>
    <x v="3"/>
    <x v="4"/>
    <x v="5"/>
    <n v="50"/>
    <n v="2250"/>
    <x v="129"/>
    <x v="154"/>
    <x v="0"/>
    <x v="1"/>
  </r>
  <r>
    <x v="0"/>
    <n v="1185732"/>
    <x v="308"/>
    <x v="3"/>
    <x v="3"/>
    <x v="4"/>
    <x v="0"/>
    <n v="60"/>
    <n v="4950"/>
    <x v="130"/>
    <x v="193"/>
    <x v="8"/>
    <x v="1"/>
  </r>
  <r>
    <x v="0"/>
    <n v="1185732"/>
    <x v="309"/>
    <x v="3"/>
    <x v="3"/>
    <x v="4"/>
    <x v="1"/>
    <n v="55.000000000000007"/>
    <n v="2000"/>
    <x v="131"/>
    <x v="194"/>
    <x v="2"/>
    <x v="1"/>
  </r>
  <r>
    <x v="0"/>
    <n v="1185732"/>
    <x v="310"/>
    <x v="3"/>
    <x v="3"/>
    <x v="4"/>
    <x v="2"/>
    <n v="50"/>
    <n v="1750"/>
    <x v="132"/>
    <x v="195"/>
    <x v="2"/>
    <x v="1"/>
  </r>
  <r>
    <x v="0"/>
    <n v="1185732"/>
    <x v="311"/>
    <x v="3"/>
    <x v="3"/>
    <x v="4"/>
    <x v="3"/>
    <n v="50"/>
    <n v="1000"/>
    <x v="121"/>
    <x v="181"/>
    <x v="8"/>
    <x v="1"/>
  </r>
  <r>
    <x v="0"/>
    <n v="1185732"/>
    <x v="312"/>
    <x v="3"/>
    <x v="3"/>
    <x v="4"/>
    <x v="4"/>
    <n v="60"/>
    <n v="1250"/>
    <x v="128"/>
    <x v="190"/>
    <x v="2"/>
    <x v="1"/>
  </r>
  <r>
    <x v="0"/>
    <n v="1185732"/>
    <x v="313"/>
    <x v="3"/>
    <x v="3"/>
    <x v="4"/>
    <x v="5"/>
    <n v="65"/>
    <n v="2500"/>
    <x v="133"/>
    <x v="158"/>
    <x v="0"/>
    <x v="1"/>
  </r>
  <r>
    <x v="0"/>
    <n v="1185732"/>
    <x v="314"/>
    <x v="3"/>
    <x v="3"/>
    <x v="4"/>
    <x v="0"/>
    <n v="50"/>
    <n v="5000"/>
    <x v="54"/>
    <x v="161"/>
    <x v="8"/>
    <x v="1"/>
  </r>
  <r>
    <x v="0"/>
    <n v="1185732"/>
    <x v="315"/>
    <x v="3"/>
    <x v="3"/>
    <x v="4"/>
    <x v="1"/>
    <n v="45.000000000000007"/>
    <n v="2500"/>
    <x v="134"/>
    <x v="196"/>
    <x v="2"/>
    <x v="1"/>
  </r>
  <r>
    <x v="0"/>
    <n v="1185732"/>
    <x v="316"/>
    <x v="3"/>
    <x v="3"/>
    <x v="4"/>
    <x v="2"/>
    <n v="40"/>
    <n v="2000"/>
    <x v="135"/>
    <x v="197"/>
    <x v="2"/>
    <x v="1"/>
  </r>
  <r>
    <x v="0"/>
    <n v="1185732"/>
    <x v="317"/>
    <x v="3"/>
    <x v="3"/>
    <x v="4"/>
    <x v="3"/>
    <n v="40"/>
    <n v="1750"/>
    <x v="136"/>
    <x v="197"/>
    <x v="8"/>
    <x v="1"/>
  </r>
  <r>
    <x v="0"/>
    <n v="1185732"/>
    <x v="318"/>
    <x v="3"/>
    <x v="3"/>
    <x v="4"/>
    <x v="4"/>
    <n v="50"/>
    <n v="1750"/>
    <x v="132"/>
    <x v="195"/>
    <x v="2"/>
    <x v="1"/>
  </r>
  <r>
    <x v="0"/>
    <n v="1185732"/>
    <x v="319"/>
    <x v="3"/>
    <x v="3"/>
    <x v="4"/>
    <x v="5"/>
    <n v="55.000000000000007"/>
    <n v="3500"/>
    <x v="137"/>
    <x v="198"/>
    <x v="0"/>
    <x v="1"/>
  </r>
  <r>
    <x v="0"/>
    <n v="1185732"/>
    <x v="320"/>
    <x v="3"/>
    <x v="3"/>
    <x v="4"/>
    <x v="0"/>
    <n v="50"/>
    <n v="5750"/>
    <x v="80"/>
    <x v="199"/>
    <x v="8"/>
    <x v="1"/>
  </r>
  <r>
    <x v="0"/>
    <n v="1185732"/>
    <x v="321"/>
    <x v="3"/>
    <x v="3"/>
    <x v="4"/>
    <x v="1"/>
    <n v="45.000000000000007"/>
    <n v="3250"/>
    <x v="138"/>
    <x v="200"/>
    <x v="2"/>
    <x v="1"/>
  </r>
  <r>
    <x v="0"/>
    <n v="1185732"/>
    <x v="322"/>
    <x v="3"/>
    <x v="3"/>
    <x v="4"/>
    <x v="2"/>
    <n v="40"/>
    <n v="2500"/>
    <x v="125"/>
    <x v="187"/>
    <x v="2"/>
    <x v="1"/>
  </r>
  <r>
    <x v="0"/>
    <n v="1185732"/>
    <x v="323"/>
    <x v="3"/>
    <x v="3"/>
    <x v="4"/>
    <x v="3"/>
    <n v="40"/>
    <n v="2000"/>
    <x v="135"/>
    <x v="201"/>
    <x v="8"/>
    <x v="1"/>
  </r>
  <r>
    <x v="0"/>
    <n v="1185732"/>
    <x v="324"/>
    <x v="3"/>
    <x v="3"/>
    <x v="4"/>
    <x v="4"/>
    <n v="50"/>
    <n v="2250"/>
    <x v="129"/>
    <x v="196"/>
    <x v="2"/>
    <x v="1"/>
  </r>
  <r>
    <x v="0"/>
    <n v="1185732"/>
    <x v="325"/>
    <x v="3"/>
    <x v="3"/>
    <x v="4"/>
    <x v="5"/>
    <n v="55.000000000000007"/>
    <n v="4000"/>
    <x v="139"/>
    <x v="172"/>
    <x v="0"/>
    <x v="1"/>
  </r>
  <r>
    <x v="0"/>
    <n v="1185732"/>
    <x v="326"/>
    <x v="3"/>
    <x v="3"/>
    <x v="4"/>
    <x v="0"/>
    <n v="50"/>
    <n v="5500"/>
    <x v="140"/>
    <x v="202"/>
    <x v="8"/>
    <x v="1"/>
  </r>
  <r>
    <x v="0"/>
    <n v="1185732"/>
    <x v="327"/>
    <x v="3"/>
    <x v="3"/>
    <x v="4"/>
    <x v="1"/>
    <n v="45.000000000000007"/>
    <n v="3250"/>
    <x v="138"/>
    <x v="200"/>
    <x v="2"/>
    <x v="1"/>
  </r>
  <r>
    <x v="0"/>
    <n v="1185732"/>
    <x v="328"/>
    <x v="3"/>
    <x v="3"/>
    <x v="4"/>
    <x v="2"/>
    <n v="40"/>
    <n v="2500"/>
    <x v="125"/>
    <x v="187"/>
    <x v="2"/>
    <x v="1"/>
  </r>
  <r>
    <x v="0"/>
    <n v="1185732"/>
    <x v="329"/>
    <x v="3"/>
    <x v="3"/>
    <x v="4"/>
    <x v="3"/>
    <n v="40"/>
    <n v="2250"/>
    <x v="126"/>
    <x v="203"/>
    <x v="8"/>
    <x v="1"/>
  </r>
  <r>
    <x v="0"/>
    <n v="1185732"/>
    <x v="330"/>
    <x v="3"/>
    <x v="3"/>
    <x v="4"/>
    <x v="4"/>
    <n v="50"/>
    <n v="2000"/>
    <x v="125"/>
    <x v="187"/>
    <x v="2"/>
    <x v="1"/>
  </r>
  <r>
    <x v="0"/>
    <n v="1185732"/>
    <x v="331"/>
    <x v="3"/>
    <x v="3"/>
    <x v="4"/>
    <x v="5"/>
    <n v="55.000000000000007"/>
    <n v="3750"/>
    <x v="141"/>
    <x v="204"/>
    <x v="0"/>
    <x v="1"/>
  </r>
  <r>
    <x v="0"/>
    <n v="1185732"/>
    <x v="332"/>
    <x v="3"/>
    <x v="3"/>
    <x v="4"/>
    <x v="0"/>
    <n v="50"/>
    <n v="5000"/>
    <x v="54"/>
    <x v="161"/>
    <x v="8"/>
    <x v="1"/>
  </r>
  <r>
    <x v="0"/>
    <n v="1185732"/>
    <x v="333"/>
    <x v="3"/>
    <x v="3"/>
    <x v="4"/>
    <x v="1"/>
    <n v="45.000000000000007"/>
    <n v="3000"/>
    <x v="142"/>
    <x v="205"/>
    <x v="2"/>
    <x v="1"/>
  </r>
  <r>
    <x v="0"/>
    <n v="1185732"/>
    <x v="334"/>
    <x v="3"/>
    <x v="3"/>
    <x v="4"/>
    <x v="2"/>
    <n v="40"/>
    <n v="2000"/>
    <x v="135"/>
    <x v="197"/>
    <x v="2"/>
    <x v="1"/>
  </r>
  <r>
    <x v="0"/>
    <n v="1185732"/>
    <x v="335"/>
    <x v="3"/>
    <x v="3"/>
    <x v="4"/>
    <x v="3"/>
    <n v="40"/>
    <n v="1750"/>
    <x v="136"/>
    <x v="197"/>
    <x v="8"/>
    <x v="1"/>
  </r>
  <r>
    <x v="0"/>
    <n v="1185732"/>
    <x v="336"/>
    <x v="3"/>
    <x v="3"/>
    <x v="4"/>
    <x v="4"/>
    <n v="50"/>
    <n v="1750"/>
    <x v="132"/>
    <x v="195"/>
    <x v="2"/>
    <x v="1"/>
  </r>
  <r>
    <x v="0"/>
    <n v="1185732"/>
    <x v="337"/>
    <x v="3"/>
    <x v="3"/>
    <x v="4"/>
    <x v="5"/>
    <n v="55.000000000000007"/>
    <n v="2500"/>
    <x v="143"/>
    <x v="206"/>
    <x v="0"/>
    <x v="1"/>
  </r>
  <r>
    <x v="0"/>
    <n v="1185732"/>
    <x v="338"/>
    <x v="3"/>
    <x v="3"/>
    <x v="4"/>
    <x v="0"/>
    <n v="60"/>
    <n v="4250"/>
    <x v="144"/>
    <x v="207"/>
    <x v="8"/>
    <x v="1"/>
  </r>
  <r>
    <x v="0"/>
    <n v="1185732"/>
    <x v="339"/>
    <x v="3"/>
    <x v="3"/>
    <x v="4"/>
    <x v="1"/>
    <n v="50"/>
    <n v="2500"/>
    <x v="145"/>
    <x v="208"/>
    <x v="2"/>
    <x v="1"/>
  </r>
  <r>
    <x v="0"/>
    <n v="1185732"/>
    <x v="340"/>
    <x v="3"/>
    <x v="3"/>
    <x v="4"/>
    <x v="2"/>
    <n v="50"/>
    <n v="1500"/>
    <x v="128"/>
    <x v="190"/>
    <x v="2"/>
    <x v="1"/>
  </r>
  <r>
    <x v="0"/>
    <n v="1185732"/>
    <x v="341"/>
    <x v="3"/>
    <x v="3"/>
    <x v="4"/>
    <x v="3"/>
    <n v="50"/>
    <n v="1250"/>
    <x v="146"/>
    <x v="209"/>
    <x v="8"/>
    <x v="1"/>
  </r>
  <r>
    <x v="0"/>
    <n v="1185732"/>
    <x v="342"/>
    <x v="3"/>
    <x v="3"/>
    <x v="4"/>
    <x v="4"/>
    <n v="60"/>
    <n v="1250"/>
    <x v="128"/>
    <x v="190"/>
    <x v="2"/>
    <x v="1"/>
  </r>
  <r>
    <x v="0"/>
    <n v="1185732"/>
    <x v="343"/>
    <x v="3"/>
    <x v="3"/>
    <x v="4"/>
    <x v="5"/>
    <n v="64.999999999999986"/>
    <n v="2500"/>
    <x v="147"/>
    <x v="210"/>
    <x v="0"/>
    <x v="1"/>
  </r>
  <r>
    <x v="0"/>
    <n v="1185732"/>
    <x v="344"/>
    <x v="3"/>
    <x v="3"/>
    <x v="4"/>
    <x v="0"/>
    <n v="60"/>
    <n v="4000"/>
    <x v="50"/>
    <x v="211"/>
    <x v="8"/>
    <x v="1"/>
  </r>
  <r>
    <x v="0"/>
    <n v="1185732"/>
    <x v="345"/>
    <x v="3"/>
    <x v="3"/>
    <x v="4"/>
    <x v="1"/>
    <n v="50"/>
    <n v="2500"/>
    <x v="145"/>
    <x v="208"/>
    <x v="2"/>
    <x v="1"/>
  </r>
  <r>
    <x v="0"/>
    <n v="1185732"/>
    <x v="346"/>
    <x v="3"/>
    <x v="3"/>
    <x v="4"/>
    <x v="2"/>
    <n v="50"/>
    <n v="1950"/>
    <x v="148"/>
    <x v="212"/>
    <x v="2"/>
    <x v="1"/>
  </r>
  <r>
    <x v="0"/>
    <n v="1185732"/>
    <x v="347"/>
    <x v="3"/>
    <x v="3"/>
    <x v="4"/>
    <x v="3"/>
    <n v="50"/>
    <n v="1750"/>
    <x v="132"/>
    <x v="187"/>
    <x v="8"/>
    <x v="1"/>
  </r>
  <r>
    <x v="0"/>
    <n v="1185732"/>
    <x v="348"/>
    <x v="3"/>
    <x v="3"/>
    <x v="4"/>
    <x v="4"/>
    <n v="60"/>
    <n v="1500"/>
    <x v="126"/>
    <x v="188"/>
    <x v="2"/>
    <x v="1"/>
  </r>
  <r>
    <x v="0"/>
    <n v="1185732"/>
    <x v="349"/>
    <x v="3"/>
    <x v="3"/>
    <x v="4"/>
    <x v="5"/>
    <n v="64.999999999999986"/>
    <n v="2500"/>
    <x v="147"/>
    <x v="210"/>
    <x v="0"/>
    <x v="1"/>
  </r>
  <r>
    <x v="0"/>
    <n v="1185732"/>
    <x v="350"/>
    <x v="3"/>
    <x v="3"/>
    <x v="4"/>
    <x v="0"/>
    <n v="60"/>
    <n v="5000"/>
    <x v="61"/>
    <x v="213"/>
    <x v="8"/>
    <x v="1"/>
  </r>
  <r>
    <x v="0"/>
    <n v="1185732"/>
    <x v="351"/>
    <x v="3"/>
    <x v="3"/>
    <x v="4"/>
    <x v="1"/>
    <n v="50"/>
    <n v="3000"/>
    <x v="149"/>
    <x v="214"/>
    <x v="2"/>
    <x v="1"/>
  </r>
  <r>
    <x v="0"/>
    <n v="1185732"/>
    <x v="352"/>
    <x v="3"/>
    <x v="3"/>
    <x v="4"/>
    <x v="2"/>
    <n v="50"/>
    <n v="2500"/>
    <x v="145"/>
    <x v="208"/>
    <x v="2"/>
    <x v="1"/>
  </r>
  <r>
    <x v="0"/>
    <n v="1185732"/>
    <x v="353"/>
    <x v="3"/>
    <x v="3"/>
    <x v="4"/>
    <x v="3"/>
    <n v="50"/>
    <n v="2000"/>
    <x v="125"/>
    <x v="215"/>
    <x v="8"/>
    <x v="1"/>
  </r>
  <r>
    <x v="0"/>
    <n v="1185732"/>
    <x v="354"/>
    <x v="3"/>
    <x v="3"/>
    <x v="4"/>
    <x v="4"/>
    <n v="60"/>
    <n v="2000"/>
    <x v="150"/>
    <x v="216"/>
    <x v="2"/>
    <x v="1"/>
  </r>
  <r>
    <x v="0"/>
    <n v="1185732"/>
    <x v="355"/>
    <x v="3"/>
    <x v="3"/>
    <x v="4"/>
    <x v="5"/>
    <n v="64.999999999999986"/>
    <n v="3000"/>
    <x v="151"/>
    <x v="217"/>
    <x v="0"/>
    <x v="1"/>
  </r>
  <r>
    <x v="2"/>
    <n v="1197831"/>
    <x v="356"/>
    <x v="3"/>
    <x v="3"/>
    <x v="4"/>
    <x v="0"/>
    <n v="20"/>
    <n v="7250"/>
    <x v="152"/>
    <x v="218"/>
    <x v="1"/>
    <x v="1"/>
  </r>
  <r>
    <x v="2"/>
    <n v="1197831"/>
    <x v="357"/>
    <x v="3"/>
    <x v="3"/>
    <x v="4"/>
    <x v="1"/>
    <n v="30"/>
    <n v="7250"/>
    <x v="153"/>
    <x v="219"/>
    <x v="1"/>
    <x v="1"/>
  </r>
  <r>
    <x v="2"/>
    <n v="1197831"/>
    <x v="358"/>
    <x v="3"/>
    <x v="3"/>
    <x v="4"/>
    <x v="2"/>
    <n v="30"/>
    <n v="5250"/>
    <x v="154"/>
    <x v="220"/>
    <x v="1"/>
    <x v="1"/>
  </r>
  <r>
    <x v="2"/>
    <n v="1197831"/>
    <x v="359"/>
    <x v="3"/>
    <x v="3"/>
    <x v="4"/>
    <x v="3"/>
    <n v="35"/>
    <n v="5250"/>
    <x v="155"/>
    <x v="221"/>
    <x v="8"/>
    <x v="1"/>
  </r>
  <r>
    <x v="2"/>
    <n v="1197831"/>
    <x v="360"/>
    <x v="1"/>
    <x v="1"/>
    <x v="5"/>
    <x v="4"/>
    <n v="40"/>
    <n v="3750"/>
    <x v="149"/>
    <x v="222"/>
    <x v="3"/>
    <x v="1"/>
  </r>
  <r>
    <x v="2"/>
    <n v="1197831"/>
    <x v="361"/>
    <x v="1"/>
    <x v="1"/>
    <x v="5"/>
    <x v="5"/>
    <n v="35"/>
    <n v="5250"/>
    <x v="155"/>
    <x v="47"/>
    <x v="4"/>
    <x v="1"/>
  </r>
  <r>
    <x v="2"/>
    <n v="1197831"/>
    <x v="362"/>
    <x v="1"/>
    <x v="1"/>
    <x v="5"/>
    <x v="0"/>
    <n v="25"/>
    <n v="6750"/>
    <x v="156"/>
    <x v="223"/>
    <x v="1"/>
    <x v="1"/>
  </r>
  <r>
    <x v="2"/>
    <n v="1197831"/>
    <x v="363"/>
    <x v="1"/>
    <x v="1"/>
    <x v="5"/>
    <x v="1"/>
    <n v="35"/>
    <n v="6500"/>
    <x v="157"/>
    <x v="224"/>
    <x v="1"/>
    <x v="1"/>
  </r>
  <r>
    <x v="2"/>
    <n v="1197831"/>
    <x v="364"/>
    <x v="1"/>
    <x v="1"/>
    <x v="5"/>
    <x v="2"/>
    <n v="35"/>
    <n v="4750"/>
    <x v="158"/>
    <x v="225"/>
    <x v="1"/>
    <x v="1"/>
  </r>
  <r>
    <x v="2"/>
    <n v="1197831"/>
    <x v="365"/>
    <x v="1"/>
    <x v="1"/>
    <x v="5"/>
    <x v="3"/>
    <n v="35"/>
    <n v="4250"/>
    <x v="159"/>
    <x v="226"/>
    <x v="8"/>
    <x v="1"/>
  </r>
  <r>
    <x v="2"/>
    <n v="1197831"/>
    <x v="366"/>
    <x v="1"/>
    <x v="1"/>
    <x v="5"/>
    <x v="4"/>
    <n v="40"/>
    <n v="3000"/>
    <x v="150"/>
    <x v="227"/>
    <x v="3"/>
    <x v="1"/>
  </r>
  <r>
    <x v="2"/>
    <n v="1197831"/>
    <x v="367"/>
    <x v="1"/>
    <x v="1"/>
    <x v="5"/>
    <x v="5"/>
    <n v="35"/>
    <n v="5000"/>
    <x v="160"/>
    <x v="40"/>
    <x v="4"/>
    <x v="1"/>
  </r>
  <r>
    <x v="2"/>
    <n v="1197831"/>
    <x v="368"/>
    <x v="1"/>
    <x v="1"/>
    <x v="5"/>
    <x v="0"/>
    <n v="30"/>
    <n v="6750"/>
    <x v="161"/>
    <x v="58"/>
    <x v="2"/>
    <x v="1"/>
  </r>
  <r>
    <x v="2"/>
    <n v="1197831"/>
    <x v="369"/>
    <x v="1"/>
    <x v="1"/>
    <x v="5"/>
    <x v="1"/>
    <n v="40"/>
    <n v="6750"/>
    <x v="52"/>
    <x v="55"/>
    <x v="2"/>
    <x v="1"/>
  </r>
  <r>
    <x v="2"/>
    <n v="1197831"/>
    <x v="370"/>
    <x v="1"/>
    <x v="1"/>
    <x v="5"/>
    <x v="2"/>
    <n v="30"/>
    <n v="5000"/>
    <x v="149"/>
    <x v="214"/>
    <x v="2"/>
    <x v="1"/>
  </r>
  <r>
    <x v="2"/>
    <n v="1197831"/>
    <x v="371"/>
    <x v="1"/>
    <x v="1"/>
    <x v="5"/>
    <x v="3"/>
    <n v="35"/>
    <n v="4000"/>
    <x v="162"/>
    <x v="147"/>
    <x v="4"/>
    <x v="1"/>
  </r>
  <r>
    <x v="2"/>
    <n v="1197831"/>
    <x v="372"/>
    <x v="1"/>
    <x v="1"/>
    <x v="5"/>
    <x v="4"/>
    <n v="40"/>
    <n v="3000"/>
    <x v="150"/>
    <x v="203"/>
    <x v="1"/>
    <x v="1"/>
  </r>
  <r>
    <x v="2"/>
    <n v="1197831"/>
    <x v="373"/>
    <x v="1"/>
    <x v="1"/>
    <x v="5"/>
    <x v="5"/>
    <n v="35"/>
    <n v="4500"/>
    <x v="154"/>
    <x v="40"/>
    <x v="0"/>
    <x v="1"/>
  </r>
  <r>
    <x v="2"/>
    <n v="1197831"/>
    <x v="374"/>
    <x v="1"/>
    <x v="1"/>
    <x v="5"/>
    <x v="0"/>
    <n v="20"/>
    <n v="7000"/>
    <x v="162"/>
    <x v="136"/>
    <x v="2"/>
    <x v="1"/>
  </r>
  <r>
    <x v="2"/>
    <n v="1197831"/>
    <x v="375"/>
    <x v="1"/>
    <x v="1"/>
    <x v="5"/>
    <x v="1"/>
    <n v="30.000000000000004"/>
    <n v="7000"/>
    <x v="163"/>
    <x v="221"/>
    <x v="2"/>
    <x v="1"/>
  </r>
  <r>
    <x v="2"/>
    <n v="1197831"/>
    <x v="376"/>
    <x v="1"/>
    <x v="1"/>
    <x v="5"/>
    <x v="2"/>
    <n v="24.999999999999996"/>
    <n v="5250"/>
    <x v="164"/>
    <x v="228"/>
    <x v="2"/>
    <x v="1"/>
  </r>
  <r>
    <x v="2"/>
    <n v="1197831"/>
    <x v="377"/>
    <x v="1"/>
    <x v="1"/>
    <x v="5"/>
    <x v="3"/>
    <n v="30.000000000000004"/>
    <n v="4250"/>
    <x v="165"/>
    <x v="229"/>
    <x v="4"/>
    <x v="1"/>
  </r>
  <r>
    <x v="2"/>
    <n v="1197831"/>
    <x v="378"/>
    <x v="1"/>
    <x v="1"/>
    <x v="5"/>
    <x v="4"/>
    <n v="35"/>
    <n v="3250"/>
    <x v="166"/>
    <x v="212"/>
    <x v="1"/>
    <x v="1"/>
  </r>
  <r>
    <x v="2"/>
    <n v="1197831"/>
    <x v="379"/>
    <x v="1"/>
    <x v="1"/>
    <x v="5"/>
    <x v="5"/>
    <n v="30.000000000000004"/>
    <n v="6000"/>
    <x v="167"/>
    <x v="230"/>
    <x v="0"/>
    <x v="1"/>
  </r>
  <r>
    <x v="2"/>
    <n v="1197831"/>
    <x v="380"/>
    <x v="1"/>
    <x v="1"/>
    <x v="5"/>
    <x v="0"/>
    <n v="20"/>
    <n v="7500"/>
    <x v="149"/>
    <x v="214"/>
    <x v="2"/>
    <x v="1"/>
  </r>
  <r>
    <x v="2"/>
    <n v="1197831"/>
    <x v="381"/>
    <x v="1"/>
    <x v="1"/>
    <x v="5"/>
    <x v="1"/>
    <n v="30.000000000000004"/>
    <n v="7750"/>
    <x v="168"/>
    <x v="231"/>
    <x v="2"/>
    <x v="1"/>
  </r>
  <r>
    <x v="2"/>
    <n v="1197831"/>
    <x v="382"/>
    <x v="1"/>
    <x v="1"/>
    <x v="5"/>
    <x v="2"/>
    <n v="24.999999999999996"/>
    <n v="6250"/>
    <x v="169"/>
    <x v="232"/>
    <x v="2"/>
    <x v="1"/>
  </r>
  <r>
    <x v="2"/>
    <n v="1197831"/>
    <x v="383"/>
    <x v="1"/>
    <x v="1"/>
    <x v="5"/>
    <x v="3"/>
    <n v="35"/>
    <n v="5500"/>
    <x v="170"/>
    <x v="145"/>
    <x v="4"/>
    <x v="1"/>
  </r>
  <r>
    <x v="2"/>
    <n v="1197831"/>
    <x v="384"/>
    <x v="1"/>
    <x v="1"/>
    <x v="5"/>
    <x v="4"/>
    <n v="50"/>
    <n v="4500"/>
    <x v="39"/>
    <x v="53"/>
    <x v="1"/>
    <x v="1"/>
  </r>
  <r>
    <x v="2"/>
    <n v="1197831"/>
    <x v="385"/>
    <x v="1"/>
    <x v="1"/>
    <x v="5"/>
    <x v="5"/>
    <n v="45"/>
    <n v="8000"/>
    <x v="11"/>
    <x v="165"/>
    <x v="0"/>
    <x v="1"/>
  </r>
  <r>
    <x v="2"/>
    <n v="1197831"/>
    <x v="386"/>
    <x v="1"/>
    <x v="1"/>
    <x v="5"/>
    <x v="0"/>
    <n v="45"/>
    <n v="8000"/>
    <x v="11"/>
    <x v="12"/>
    <x v="2"/>
    <x v="1"/>
  </r>
  <r>
    <x v="2"/>
    <n v="1197831"/>
    <x v="387"/>
    <x v="1"/>
    <x v="1"/>
    <x v="5"/>
    <x v="1"/>
    <n v="50"/>
    <n v="8000"/>
    <x v="2"/>
    <x v="2"/>
    <x v="2"/>
    <x v="1"/>
  </r>
  <r>
    <x v="2"/>
    <n v="1197831"/>
    <x v="388"/>
    <x v="1"/>
    <x v="1"/>
    <x v="5"/>
    <x v="2"/>
    <n v="45"/>
    <n v="6500"/>
    <x v="62"/>
    <x v="162"/>
    <x v="2"/>
    <x v="1"/>
  </r>
  <r>
    <x v="2"/>
    <n v="1197831"/>
    <x v="389"/>
    <x v="1"/>
    <x v="1"/>
    <x v="5"/>
    <x v="3"/>
    <n v="45"/>
    <n v="6000"/>
    <x v="52"/>
    <x v="150"/>
    <x v="4"/>
    <x v="1"/>
  </r>
  <r>
    <x v="2"/>
    <n v="1197831"/>
    <x v="390"/>
    <x v="1"/>
    <x v="1"/>
    <x v="5"/>
    <x v="4"/>
    <n v="50"/>
    <n v="5000"/>
    <x v="54"/>
    <x v="156"/>
    <x v="1"/>
    <x v="1"/>
  </r>
  <r>
    <x v="2"/>
    <n v="1197831"/>
    <x v="391"/>
    <x v="1"/>
    <x v="1"/>
    <x v="5"/>
    <x v="5"/>
    <n v="55.000000000000007"/>
    <n v="8750"/>
    <x v="105"/>
    <x v="233"/>
    <x v="0"/>
    <x v="1"/>
  </r>
  <r>
    <x v="2"/>
    <n v="1197831"/>
    <x v="392"/>
    <x v="1"/>
    <x v="1"/>
    <x v="5"/>
    <x v="0"/>
    <n v="45"/>
    <n v="8250"/>
    <x v="8"/>
    <x v="15"/>
    <x v="15"/>
    <x v="1"/>
  </r>
  <r>
    <x v="2"/>
    <n v="1197831"/>
    <x v="393"/>
    <x v="1"/>
    <x v="1"/>
    <x v="5"/>
    <x v="1"/>
    <n v="50"/>
    <n v="8250"/>
    <x v="73"/>
    <x v="175"/>
    <x v="15"/>
    <x v="1"/>
  </r>
  <r>
    <x v="2"/>
    <n v="1197831"/>
    <x v="394"/>
    <x v="1"/>
    <x v="1"/>
    <x v="5"/>
    <x v="2"/>
    <n v="45"/>
    <n v="9750"/>
    <x v="84"/>
    <x v="234"/>
    <x v="15"/>
    <x v="1"/>
  </r>
  <r>
    <x v="2"/>
    <n v="1197831"/>
    <x v="395"/>
    <x v="1"/>
    <x v="1"/>
    <x v="5"/>
    <x v="3"/>
    <n v="45"/>
    <n v="5750"/>
    <x v="70"/>
    <x v="235"/>
    <x v="0"/>
    <x v="1"/>
  </r>
  <r>
    <x v="2"/>
    <n v="1197831"/>
    <x v="396"/>
    <x v="1"/>
    <x v="1"/>
    <x v="5"/>
    <x v="4"/>
    <n v="50"/>
    <n v="5750"/>
    <x v="80"/>
    <x v="236"/>
    <x v="2"/>
    <x v="1"/>
  </r>
  <r>
    <x v="2"/>
    <n v="1197831"/>
    <x v="397"/>
    <x v="1"/>
    <x v="1"/>
    <x v="5"/>
    <x v="5"/>
    <n v="60"/>
    <n v="8500"/>
    <x v="12"/>
    <x v="237"/>
    <x v="9"/>
    <x v="1"/>
  </r>
  <r>
    <x v="2"/>
    <n v="1197831"/>
    <x v="398"/>
    <x v="1"/>
    <x v="1"/>
    <x v="5"/>
    <x v="0"/>
    <n v="50"/>
    <n v="8000"/>
    <x v="2"/>
    <x v="59"/>
    <x v="15"/>
    <x v="1"/>
  </r>
  <r>
    <x v="2"/>
    <n v="1197831"/>
    <x v="399"/>
    <x v="1"/>
    <x v="1"/>
    <x v="5"/>
    <x v="1"/>
    <n v="55.000000000000007"/>
    <n v="8000"/>
    <x v="116"/>
    <x v="238"/>
    <x v="15"/>
    <x v="1"/>
  </r>
  <r>
    <x v="2"/>
    <n v="1197831"/>
    <x v="400"/>
    <x v="1"/>
    <x v="1"/>
    <x v="5"/>
    <x v="2"/>
    <n v="50"/>
    <n v="9750"/>
    <x v="64"/>
    <x v="239"/>
    <x v="15"/>
    <x v="1"/>
  </r>
  <r>
    <x v="2"/>
    <n v="1197831"/>
    <x v="401"/>
    <x v="1"/>
    <x v="1"/>
    <x v="5"/>
    <x v="3"/>
    <n v="50"/>
    <n v="5250"/>
    <x v="48"/>
    <x v="78"/>
    <x v="0"/>
    <x v="1"/>
  </r>
  <r>
    <x v="2"/>
    <n v="1197831"/>
    <x v="402"/>
    <x v="1"/>
    <x v="1"/>
    <x v="5"/>
    <x v="4"/>
    <n v="55.000000000000007"/>
    <n v="5250"/>
    <x v="171"/>
    <x v="240"/>
    <x v="2"/>
    <x v="1"/>
  </r>
  <r>
    <x v="2"/>
    <n v="1197831"/>
    <x v="403"/>
    <x v="1"/>
    <x v="1"/>
    <x v="5"/>
    <x v="5"/>
    <n v="60"/>
    <n v="7750"/>
    <x v="172"/>
    <x v="241"/>
    <x v="9"/>
    <x v="1"/>
  </r>
  <r>
    <x v="2"/>
    <n v="1197831"/>
    <x v="404"/>
    <x v="1"/>
    <x v="1"/>
    <x v="5"/>
    <x v="0"/>
    <n v="55.000000000000007"/>
    <n v="7250"/>
    <x v="103"/>
    <x v="242"/>
    <x v="15"/>
    <x v="1"/>
  </r>
  <r>
    <x v="2"/>
    <n v="1197831"/>
    <x v="405"/>
    <x v="1"/>
    <x v="1"/>
    <x v="5"/>
    <x v="1"/>
    <n v="55.000000000000007"/>
    <n v="6750"/>
    <x v="108"/>
    <x v="15"/>
    <x v="15"/>
    <x v="1"/>
  </r>
  <r>
    <x v="2"/>
    <n v="1197831"/>
    <x v="406"/>
    <x v="1"/>
    <x v="1"/>
    <x v="5"/>
    <x v="2"/>
    <n v="60"/>
    <n v="7250"/>
    <x v="94"/>
    <x v="243"/>
    <x v="15"/>
    <x v="1"/>
  </r>
  <r>
    <x v="2"/>
    <n v="1197831"/>
    <x v="407"/>
    <x v="1"/>
    <x v="1"/>
    <x v="5"/>
    <x v="3"/>
    <n v="60"/>
    <n v="4500"/>
    <x v="52"/>
    <x v="7"/>
    <x v="0"/>
    <x v="1"/>
  </r>
  <r>
    <x v="2"/>
    <n v="1197831"/>
    <x v="408"/>
    <x v="1"/>
    <x v="1"/>
    <x v="5"/>
    <x v="4"/>
    <n v="55.000000000000007"/>
    <n v="4500"/>
    <x v="173"/>
    <x v="145"/>
    <x v="2"/>
    <x v="1"/>
  </r>
  <r>
    <x v="2"/>
    <n v="1197831"/>
    <x v="409"/>
    <x v="1"/>
    <x v="1"/>
    <x v="5"/>
    <x v="5"/>
    <n v="50"/>
    <n v="6750"/>
    <x v="74"/>
    <x v="244"/>
    <x v="9"/>
    <x v="1"/>
  </r>
  <r>
    <x v="2"/>
    <n v="1197831"/>
    <x v="410"/>
    <x v="1"/>
    <x v="1"/>
    <x v="5"/>
    <x v="0"/>
    <n v="40"/>
    <n v="6250"/>
    <x v="54"/>
    <x v="245"/>
    <x v="15"/>
    <x v="1"/>
  </r>
  <r>
    <x v="2"/>
    <n v="1197831"/>
    <x v="411"/>
    <x v="1"/>
    <x v="1"/>
    <x v="5"/>
    <x v="1"/>
    <n v="40"/>
    <n v="6250"/>
    <x v="54"/>
    <x v="245"/>
    <x v="15"/>
    <x v="1"/>
  </r>
  <r>
    <x v="2"/>
    <n v="1197831"/>
    <x v="412"/>
    <x v="1"/>
    <x v="1"/>
    <x v="5"/>
    <x v="2"/>
    <n v="45"/>
    <n v="5750"/>
    <x v="70"/>
    <x v="246"/>
    <x v="15"/>
    <x v="1"/>
  </r>
  <r>
    <x v="2"/>
    <n v="1197831"/>
    <x v="413"/>
    <x v="1"/>
    <x v="1"/>
    <x v="5"/>
    <x v="3"/>
    <n v="45"/>
    <n v="4250"/>
    <x v="174"/>
    <x v="247"/>
    <x v="0"/>
    <x v="1"/>
  </r>
  <r>
    <x v="2"/>
    <n v="1197831"/>
    <x v="414"/>
    <x v="1"/>
    <x v="1"/>
    <x v="5"/>
    <x v="4"/>
    <n v="40"/>
    <n v="4000"/>
    <x v="175"/>
    <x v="143"/>
    <x v="2"/>
    <x v="1"/>
  </r>
  <r>
    <x v="2"/>
    <n v="1197831"/>
    <x v="415"/>
    <x v="1"/>
    <x v="1"/>
    <x v="5"/>
    <x v="5"/>
    <n v="50"/>
    <n v="5750"/>
    <x v="80"/>
    <x v="248"/>
    <x v="9"/>
    <x v="1"/>
  </r>
  <r>
    <x v="2"/>
    <n v="1197831"/>
    <x v="416"/>
    <x v="1"/>
    <x v="1"/>
    <x v="5"/>
    <x v="0"/>
    <n v="40"/>
    <n v="7250"/>
    <x v="176"/>
    <x v="249"/>
    <x v="15"/>
    <x v="1"/>
  </r>
  <r>
    <x v="2"/>
    <n v="1197831"/>
    <x v="417"/>
    <x v="1"/>
    <x v="1"/>
    <x v="5"/>
    <x v="1"/>
    <n v="40"/>
    <n v="7250"/>
    <x v="176"/>
    <x v="249"/>
    <x v="15"/>
    <x v="1"/>
  </r>
  <r>
    <x v="2"/>
    <n v="1197831"/>
    <x v="418"/>
    <x v="1"/>
    <x v="1"/>
    <x v="5"/>
    <x v="2"/>
    <n v="65"/>
    <n v="6500"/>
    <x v="109"/>
    <x v="250"/>
    <x v="15"/>
    <x v="1"/>
  </r>
  <r>
    <x v="2"/>
    <n v="1197831"/>
    <x v="419"/>
    <x v="1"/>
    <x v="1"/>
    <x v="5"/>
    <x v="3"/>
    <n v="65"/>
    <n v="5000"/>
    <x v="83"/>
    <x v="20"/>
    <x v="0"/>
    <x v="1"/>
  </r>
  <r>
    <x v="2"/>
    <n v="1197831"/>
    <x v="420"/>
    <x v="1"/>
    <x v="1"/>
    <x v="5"/>
    <x v="4"/>
    <n v="60"/>
    <n v="4750"/>
    <x v="177"/>
    <x v="251"/>
    <x v="2"/>
    <x v="1"/>
  </r>
  <r>
    <x v="2"/>
    <n v="1197831"/>
    <x v="421"/>
    <x v="1"/>
    <x v="1"/>
    <x v="5"/>
    <x v="5"/>
    <n v="70"/>
    <n v="6750"/>
    <x v="178"/>
    <x v="252"/>
    <x v="9"/>
    <x v="1"/>
  </r>
  <r>
    <x v="2"/>
    <n v="1197831"/>
    <x v="422"/>
    <x v="1"/>
    <x v="1"/>
    <x v="5"/>
    <x v="0"/>
    <n v="60"/>
    <n v="8250"/>
    <x v="15"/>
    <x v="253"/>
    <x v="15"/>
    <x v="1"/>
  </r>
  <r>
    <x v="2"/>
    <n v="1197831"/>
    <x v="423"/>
    <x v="1"/>
    <x v="1"/>
    <x v="5"/>
    <x v="1"/>
    <n v="60"/>
    <n v="8250"/>
    <x v="15"/>
    <x v="253"/>
    <x v="15"/>
    <x v="1"/>
  </r>
  <r>
    <x v="2"/>
    <n v="1197831"/>
    <x v="424"/>
    <x v="1"/>
    <x v="1"/>
    <x v="5"/>
    <x v="2"/>
    <n v="65"/>
    <n v="7250"/>
    <x v="85"/>
    <x v="254"/>
    <x v="15"/>
    <x v="1"/>
  </r>
  <r>
    <x v="2"/>
    <n v="1197831"/>
    <x v="425"/>
    <x v="1"/>
    <x v="1"/>
    <x v="5"/>
    <x v="3"/>
    <n v="65"/>
    <n v="5750"/>
    <x v="92"/>
    <x v="255"/>
    <x v="0"/>
    <x v="1"/>
  </r>
  <r>
    <x v="2"/>
    <n v="1197831"/>
    <x v="426"/>
    <x v="1"/>
    <x v="1"/>
    <x v="5"/>
    <x v="4"/>
    <n v="60"/>
    <n v="5250"/>
    <x v="40"/>
    <x v="41"/>
    <x v="2"/>
    <x v="1"/>
  </r>
  <r>
    <x v="2"/>
    <n v="1197831"/>
    <x v="427"/>
    <x v="1"/>
    <x v="1"/>
    <x v="5"/>
    <x v="5"/>
    <n v="70"/>
    <n v="7750"/>
    <x v="104"/>
    <x v="256"/>
    <x v="9"/>
    <x v="1"/>
  </r>
  <r>
    <x v="0"/>
    <n v="1185732"/>
    <x v="428"/>
    <x v="1"/>
    <x v="1"/>
    <x v="5"/>
    <x v="0"/>
    <n v="45"/>
    <n v="4250"/>
    <x v="174"/>
    <x v="257"/>
    <x v="9"/>
    <x v="1"/>
  </r>
  <r>
    <x v="0"/>
    <n v="1185732"/>
    <x v="429"/>
    <x v="1"/>
    <x v="1"/>
    <x v="5"/>
    <x v="1"/>
    <n v="45"/>
    <n v="2250"/>
    <x v="179"/>
    <x v="258"/>
    <x v="2"/>
    <x v="1"/>
  </r>
  <r>
    <x v="0"/>
    <n v="1185732"/>
    <x v="430"/>
    <x v="1"/>
    <x v="1"/>
    <x v="5"/>
    <x v="2"/>
    <n v="35"/>
    <n v="2250"/>
    <x v="123"/>
    <x v="188"/>
    <x v="15"/>
    <x v="1"/>
  </r>
  <r>
    <x v="0"/>
    <n v="1185732"/>
    <x v="431"/>
    <x v="1"/>
    <x v="1"/>
    <x v="5"/>
    <x v="3"/>
    <n v="40"/>
    <n v="750"/>
    <x v="180"/>
    <x v="259"/>
    <x v="15"/>
    <x v="1"/>
  </r>
  <r>
    <x v="0"/>
    <n v="1185732"/>
    <x v="432"/>
    <x v="0"/>
    <x v="4"/>
    <x v="6"/>
    <x v="4"/>
    <n v="54.999999999999993"/>
    <n v="1250"/>
    <x v="181"/>
    <x v="260"/>
    <x v="2"/>
    <x v="1"/>
  </r>
  <r>
    <x v="0"/>
    <n v="1185732"/>
    <x v="433"/>
    <x v="0"/>
    <x v="4"/>
    <x v="6"/>
    <x v="5"/>
    <n v="45"/>
    <n v="2250"/>
    <x v="179"/>
    <x v="261"/>
    <x v="1"/>
    <x v="1"/>
  </r>
  <r>
    <x v="0"/>
    <n v="1185732"/>
    <x v="434"/>
    <x v="0"/>
    <x v="4"/>
    <x v="6"/>
    <x v="0"/>
    <n v="45"/>
    <n v="4750"/>
    <x v="118"/>
    <x v="262"/>
    <x v="9"/>
    <x v="1"/>
  </r>
  <r>
    <x v="0"/>
    <n v="1185732"/>
    <x v="435"/>
    <x v="0"/>
    <x v="4"/>
    <x v="6"/>
    <x v="1"/>
    <n v="45"/>
    <n v="1250"/>
    <x v="182"/>
    <x v="263"/>
    <x v="2"/>
    <x v="1"/>
  </r>
  <r>
    <x v="0"/>
    <n v="1185732"/>
    <x v="436"/>
    <x v="0"/>
    <x v="4"/>
    <x v="6"/>
    <x v="2"/>
    <n v="35"/>
    <n v="1750"/>
    <x v="183"/>
    <x v="264"/>
    <x v="15"/>
    <x v="1"/>
  </r>
  <r>
    <x v="0"/>
    <n v="1185732"/>
    <x v="437"/>
    <x v="0"/>
    <x v="4"/>
    <x v="6"/>
    <x v="3"/>
    <n v="40"/>
    <n v="500"/>
    <x v="184"/>
    <x v="265"/>
    <x v="15"/>
    <x v="1"/>
  </r>
  <r>
    <x v="0"/>
    <n v="1185732"/>
    <x v="438"/>
    <x v="0"/>
    <x v="4"/>
    <x v="6"/>
    <x v="4"/>
    <n v="54.999999999999993"/>
    <n v="1250"/>
    <x v="181"/>
    <x v="260"/>
    <x v="2"/>
    <x v="1"/>
  </r>
  <r>
    <x v="0"/>
    <n v="1185732"/>
    <x v="439"/>
    <x v="0"/>
    <x v="4"/>
    <x v="6"/>
    <x v="5"/>
    <n v="45"/>
    <n v="2250"/>
    <x v="179"/>
    <x v="261"/>
    <x v="1"/>
    <x v="1"/>
  </r>
  <r>
    <x v="0"/>
    <n v="1185732"/>
    <x v="440"/>
    <x v="0"/>
    <x v="4"/>
    <x v="6"/>
    <x v="0"/>
    <n v="50"/>
    <n v="4450"/>
    <x v="185"/>
    <x v="266"/>
    <x v="9"/>
    <x v="1"/>
  </r>
  <r>
    <x v="0"/>
    <n v="1185732"/>
    <x v="441"/>
    <x v="0"/>
    <x v="4"/>
    <x v="6"/>
    <x v="1"/>
    <n v="50"/>
    <n v="1500"/>
    <x v="128"/>
    <x v="190"/>
    <x v="2"/>
    <x v="1"/>
  </r>
  <r>
    <x v="0"/>
    <n v="1185732"/>
    <x v="442"/>
    <x v="0"/>
    <x v="4"/>
    <x v="6"/>
    <x v="2"/>
    <n v="40"/>
    <n v="1750"/>
    <x v="136"/>
    <x v="267"/>
    <x v="15"/>
    <x v="1"/>
  </r>
  <r>
    <x v="0"/>
    <n v="1185732"/>
    <x v="443"/>
    <x v="0"/>
    <x v="4"/>
    <x v="6"/>
    <x v="3"/>
    <n v="45"/>
    <n v="250"/>
    <x v="186"/>
    <x v="268"/>
    <x v="15"/>
    <x v="1"/>
  </r>
  <r>
    <x v="0"/>
    <n v="1185732"/>
    <x v="444"/>
    <x v="0"/>
    <x v="4"/>
    <x v="6"/>
    <x v="4"/>
    <n v="60"/>
    <n v="750"/>
    <x v="187"/>
    <x v="189"/>
    <x v="1"/>
    <x v="1"/>
  </r>
  <r>
    <x v="0"/>
    <n v="1185732"/>
    <x v="445"/>
    <x v="0"/>
    <x v="4"/>
    <x v="6"/>
    <x v="5"/>
    <n v="50"/>
    <n v="1750"/>
    <x v="132"/>
    <x v="269"/>
    <x v="3"/>
    <x v="1"/>
  </r>
  <r>
    <x v="0"/>
    <n v="1185732"/>
    <x v="446"/>
    <x v="0"/>
    <x v="4"/>
    <x v="6"/>
    <x v="0"/>
    <n v="50"/>
    <n v="4500"/>
    <x v="39"/>
    <x v="57"/>
    <x v="0"/>
    <x v="1"/>
  </r>
  <r>
    <x v="0"/>
    <n v="1185732"/>
    <x v="447"/>
    <x v="0"/>
    <x v="4"/>
    <x v="6"/>
    <x v="1"/>
    <n v="50"/>
    <n v="1500"/>
    <x v="128"/>
    <x v="270"/>
    <x v="1"/>
    <x v="1"/>
  </r>
  <r>
    <x v="0"/>
    <n v="1185732"/>
    <x v="448"/>
    <x v="0"/>
    <x v="4"/>
    <x v="6"/>
    <x v="2"/>
    <n v="40"/>
    <n v="1500"/>
    <x v="0"/>
    <x v="192"/>
    <x v="2"/>
    <x v="1"/>
  </r>
  <r>
    <x v="0"/>
    <n v="1185732"/>
    <x v="449"/>
    <x v="0"/>
    <x v="4"/>
    <x v="6"/>
    <x v="3"/>
    <n v="45"/>
    <n v="750"/>
    <x v="127"/>
    <x v="271"/>
    <x v="2"/>
    <x v="1"/>
  </r>
  <r>
    <x v="0"/>
    <n v="1185732"/>
    <x v="450"/>
    <x v="0"/>
    <x v="4"/>
    <x v="6"/>
    <x v="4"/>
    <n v="60"/>
    <n v="750"/>
    <x v="187"/>
    <x v="189"/>
    <x v="1"/>
    <x v="1"/>
  </r>
  <r>
    <x v="0"/>
    <n v="1185732"/>
    <x v="451"/>
    <x v="0"/>
    <x v="4"/>
    <x v="6"/>
    <x v="5"/>
    <n v="50"/>
    <n v="2000"/>
    <x v="125"/>
    <x v="209"/>
    <x v="3"/>
    <x v="1"/>
  </r>
  <r>
    <x v="0"/>
    <n v="1185732"/>
    <x v="452"/>
    <x v="0"/>
    <x v="4"/>
    <x v="6"/>
    <x v="0"/>
    <n v="60"/>
    <n v="4700"/>
    <x v="188"/>
    <x v="272"/>
    <x v="0"/>
    <x v="1"/>
  </r>
  <r>
    <x v="0"/>
    <n v="1185732"/>
    <x v="453"/>
    <x v="0"/>
    <x v="4"/>
    <x v="6"/>
    <x v="1"/>
    <n v="60.000000000000007"/>
    <n v="1750"/>
    <x v="189"/>
    <x v="273"/>
    <x v="1"/>
    <x v="1"/>
  </r>
  <r>
    <x v="0"/>
    <n v="1185732"/>
    <x v="454"/>
    <x v="0"/>
    <x v="4"/>
    <x v="6"/>
    <x v="2"/>
    <n v="55.000000000000007"/>
    <n v="1500"/>
    <x v="190"/>
    <x v="274"/>
    <x v="2"/>
    <x v="1"/>
  </r>
  <r>
    <x v="0"/>
    <n v="1185732"/>
    <x v="455"/>
    <x v="0"/>
    <x v="4"/>
    <x v="6"/>
    <x v="3"/>
    <n v="55.000000000000007"/>
    <n v="1000"/>
    <x v="191"/>
    <x v="275"/>
    <x v="2"/>
    <x v="1"/>
  </r>
  <r>
    <x v="0"/>
    <n v="1185732"/>
    <x v="456"/>
    <x v="0"/>
    <x v="4"/>
    <x v="6"/>
    <x v="4"/>
    <n v="65"/>
    <n v="1250"/>
    <x v="192"/>
    <x v="276"/>
    <x v="1"/>
    <x v="1"/>
  </r>
  <r>
    <x v="0"/>
    <n v="1185732"/>
    <x v="457"/>
    <x v="0"/>
    <x v="4"/>
    <x v="6"/>
    <x v="5"/>
    <n v="70"/>
    <n v="2500"/>
    <x v="160"/>
    <x v="214"/>
    <x v="1"/>
    <x v="1"/>
  </r>
  <r>
    <x v="0"/>
    <n v="1185732"/>
    <x v="458"/>
    <x v="0"/>
    <x v="4"/>
    <x v="6"/>
    <x v="0"/>
    <n v="65"/>
    <n v="5000"/>
    <x v="83"/>
    <x v="29"/>
    <x v="9"/>
    <x v="1"/>
  </r>
  <r>
    <x v="0"/>
    <n v="1185732"/>
    <x v="459"/>
    <x v="0"/>
    <x v="4"/>
    <x v="6"/>
    <x v="1"/>
    <n v="60.000000000000007"/>
    <n v="2500"/>
    <x v="193"/>
    <x v="96"/>
    <x v="2"/>
    <x v="1"/>
  </r>
  <r>
    <x v="0"/>
    <n v="1185732"/>
    <x v="460"/>
    <x v="0"/>
    <x v="4"/>
    <x v="6"/>
    <x v="2"/>
    <n v="55.000000000000007"/>
    <n v="1750"/>
    <x v="194"/>
    <x v="194"/>
    <x v="15"/>
    <x v="1"/>
  </r>
  <r>
    <x v="0"/>
    <n v="1185732"/>
    <x v="461"/>
    <x v="0"/>
    <x v="4"/>
    <x v="6"/>
    <x v="3"/>
    <n v="55.000000000000007"/>
    <n v="1500"/>
    <x v="190"/>
    <x v="277"/>
    <x v="15"/>
    <x v="1"/>
  </r>
  <r>
    <x v="0"/>
    <n v="1185732"/>
    <x v="462"/>
    <x v="0"/>
    <x v="4"/>
    <x v="6"/>
    <x v="4"/>
    <n v="65"/>
    <n v="1500"/>
    <x v="148"/>
    <x v="212"/>
    <x v="2"/>
    <x v="1"/>
  </r>
  <r>
    <x v="0"/>
    <n v="1185732"/>
    <x v="463"/>
    <x v="0"/>
    <x v="4"/>
    <x v="6"/>
    <x v="5"/>
    <n v="70"/>
    <n v="3000"/>
    <x v="195"/>
    <x v="147"/>
    <x v="1"/>
    <x v="1"/>
  </r>
  <r>
    <x v="0"/>
    <n v="1185732"/>
    <x v="464"/>
    <x v="0"/>
    <x v="4"/>
    <x v="6"/>
    <x v="0"/>
    <n v="65"/>
    <n v="5000"/>
    <x v="83"/>
    <x v="29"/>
    <x v="9"/>
    <x v="1"/>
  </r>
  <r>
    <x v="0"/>
    <n v="1185732"/>
    <x v="465"/>
    <x v="0"/>
    <x v="4"/>
    <x v="6"/>
    <x v="1"/>
    <n v="60.000000000000007"/>
    <n v="3000"/>
    <x v="167"/>
    <x v="99"/>
    <x v="2"/>
    <x v="1"/>
  </r>
  <r>
    <x v="0"/>
    <n v="1185732"/>
    <x v="466"/>
    <x v="0"/>
    <x v="4"/>
    <x v="6"/>
    <x v="2"/>
    <n v="55.000000000000007"/>
    <n v="2250"/>
    <x v="196"/>
    <x v="278"/>
    <x v="15"/>
    <x v="1"/>
  </r>
  <r>
    <x v="0"/>
    <n v="1185732"/>
    <x v="467"/>
    <x v="0"/>
    <x v="4"/>
    <x v="6"/>
    <x v="3"/>
    <n v="55.000000000000007"/>
    <n v="1750"/>
    <x v="194"/>
    <x v="194"/>
    <x v="15"/>
    <x v="1"/>
  </r>
  <r>
    <x v="0"/>
    <n v="1185732"/>
    <x v="468"/>
    <x v="0"/>
    <x v="4"/>
    <x v="6"/>
    <x v="4"/>
    <n v="65"/>
    <n v="2000"/>
    <x v="197"/>
    <x v="279"/>
    <x v="2"/>
    <x v="1"/>
  </r>
  <r>
    <x v="0"/>
    <n v="1185732"/>
    <x v="469"/>
    <x v="0"/>
    <x v="4"/>
    <x v="6"/>
    <x v="5"/>
    <n v="70"/>
    <n v="3750"/>
    <x v="48"/>
    <x v="40"/>
    <x v="1"/>
    <x v="1"/>
  </r>
  <r>
    <x v="0"/>
    <n v="1185732"/>
    <x v="470"/>
    <x v="0"/>
    <x v="4"/>
    <x v="6"/>
    <x v="0"/>
    <n v="65"/>
    <n v="5250"/>
    <x v="86"/>
    <x v="115"/>
    <x v="9"/>
    <x v="1"/>
  </r>
  <r>
    <x v="0"/>
    <n v="1185732"/>
    <x v="471"/>
    <x v="0"/>
    <x v="4"/>
    <x v="6"/>
    <x v="1"/>
    <n v="60.000000000000007"/>
    <n v="3000"/>
    <x v="167"/>
    <x v="99"/>
    <x v="2"/>
    <x v="1"/>
  </r>
  <r>
    <x v="0"/>
    <n v="1185732"/>
    <x v="472"/>
    <x v="0"/>
    <x v="4"/>
    <x v="6"/>
    <x v="2"/>
    <n v="55.000000000000007"/>
    <n v="2250"/>
    <x v="196"/>
    <x v="278"/>
    <x v="15"/>
    <x v="1"/>
  </r>
  <r>
    <x v="0"/>
    <n v="1185732"/>
    <x v="473"/>
    <x v="0"/>
    <x v="4"/>
    <x v="6"/>
    <x v="3"/>
    <n v="55.000000000000007"/>
    <n v="2000"/>
    <x v="131"/>
    <x v="280"/>
    <x v="15"/>
    <x v="1"/>
  </r>
  <r>
    <x v="0"/>
    <n v="1185732"/>
    <x v="474"/>
    <x v="0"/>
    <x v="4"/>
    <x v="6"/>
    <x v="4"/>
    <n v="65"/>
    <n v="1750"/>
    <x v="166"/>
    <x v="281"/>
    <x v="2"/>
    <x v="1"/>
  </r>
  <r>
    <x v="0"/>
    <n v="1185732"/>
    <x v="475"/>
    <x v="0"/>
    <x v="4"/>
    <x v="6"/>
    <x v="5"/>
    <n v="70"/>
    <n v="3500"/>
    <x v="41"/>
    <x v="221"/>
    <x v="1"/>
    <x v="1"/>
  </r>
  <r>
    <x v="0"/>
    <n v="1185732"/>
    <x v="476"/>
    <x v="0"/>
    <x v="4"/>
    <x v="6"/>
    <x v="0"/>
    <n v="65"/>
    <n v="4750"/>
    <x v="198"/>
    <x v="282"/>
    <x v="0"/>
    <x v="1"/>
  </r>
  <r>
    <x v="0"/>
    <n v="1185732"/>
    <x v="477"/>
    <x v="0"/>
    <x v="4"/>
    <x v="6"/>
    <x v="1"/>
    <n v="50"/>
    <n v="2750"/>
    <x v="199"/>
    <x v="283"/>
    <x v="1"/>
    <x v="1"/>
  </r>
  <r>
    <x v="0"/>
    <n v="1185732"/>
    <x v="478"/>
    <x v="0"/>
    <x v="4"/>
    <x v="6"/>
    <x v="2"/>
    <n v="45"/>
    <n v="2000"/>
    <x v="126"/>
    <x v="188"/>
    <x v="2"/>
    <x v="1"/>
  </r>
  <r>
    <x v="0"/>
    <n v="1185732"/>
    <x v="479"/>
    <x v="0"/>
    <x v="4"/>
    <x v="6"/>
    <x v="3"/>
    <n v="45"/>
    <n v="1750"/>
    <x v="123"/>
    <x v="184"/>
    <x v="2"/>
    <x v="1"/>
  </r>
  <r>
    <x v="0"/>
    <n v="1185732"/>
    <x v="480"/>
    <x v="0"/>
    <x v="4"/>
    <x v="6"/>
    <x v="4"/>
    <n v="54.999999999999993"/>
    <n v="1250"/>
    <x v="181"/>
    <x v="284"/>
    <x v="1"/>
    <x v="1"/>
  </r>
  <r>
    <x v="0"/>
    <n v="1185732"/>
    <x v="481"/>
    <x v="0"/>
    <x v="4"/>
    <x v="6"/>
    <x v="5"/>
    <n v="60"/>
    <n v="2250"/>
    <x v="200"/>
    <x v="285"/>
    <x v="3"/>
    <x v="1"/>
  </r>
  <r>
    <x v="0"/>
    <n v="1185732"/>
    <x v="482"/>
    <x v="0"/>
    <x v="4"/>
    <x v="6"/>
    <x v="0"/>
    <n v="60"/>
    <n v="4000"/>
    <x v="50"/>
    <x v="213"/>
    <x v="0"/>
    <x v="1"/>
  </r>
  <r>
    <x v="0"/>
    <n v="1185732"/>
    <x v="483"/>
    <x v="0"/>
    <x v="4"/>
    <x v="6"/>
    <x v="1"/>
    <n v="50"/>
    <n v="2250"/>
    <x v="129"/>
    <x v="285"/>
    <x v="1"/>
    <x v="1"/>
  </r>
  <r>
    <x v="0"/>
    <n v="1185732"/>
    <x v="484"/>
    <x v="0"/>
    <x v="4"/>
    <x v="6"/>
    <x v="2"/>
    <n v="50"/>
    <n v="1250"/>
    <x v="146"/>
    <x v="269"/>
    <x v="2"/>
    <x v="1"/>
  </r>
  <r>
    <x v="0"/>
    <n v="1185732"/>
    <x v="485"/>
    <x v="0"/>
    <x v="4"/>
    <x v="6"/>
    <x v="3"/>
    <n v="50"/>
    <n v="1000"/>
    <x v="121"/>
    <x v="286"/>
    <x v="2"/>
    <x v="1"/>
  </r>
  <r>
    <x v="0"/>
    <n v="1185732"/>
    <x v="486"/>
    <x v="0"/>
    <x v="4"/>
    <x v="6"/>
    <x v="4"/>
    <n v="60"/>
    <n v="1000"/>
    <x v="0"/>
    <x v="287"/>
    <x v="1"/>
    <x v="1"/>
  </r>
  <r>
    <x v="0"/>
    <n v="1185732"/>
    <x v="487"/>
    <x v="0"/>
    <x v="4"/>
    <x v="6"/>
    <x v="5"/>
    <n v="64.999999999999986"/>
    <n v="2250"/>
    <x v="201"/>
    <x v="288"/>
    <x v="3"/>
    <x v="1"/>
  </r>
  <r>
    <x v="0"/>
    <n v="1185732"/>
    <x v="488"/>
    <x v="0"/>
    <x v="4"/>
    <x v="6"/>
    <x v="0"/>
    <n v="70"/>
    <n v="3750"/>
    <x v="48"/>
    <x v="82"/>
    <x v="9"/>
    <x v="1"/>
  </r>
  <r>
    <x v="0"/>
    <n v="1185732"/>
    <x v="489"/>
    <x v="0"/>
    <x v="4"/>
    <x v="6"/>
    <x v="1"/>
    <n v="60.000000000000007"/>
    <n v="2000"/>
    <x v="202"/>
    <x v="216"/>
    <x v="2"/>
    <x v="1"/>
  </r>
  <r>
    <x v="0"/>
    <n v="1185732"/>
    <x v="490"/>
    <x v="0"/>
    <x v="4"/>
    <x v="6"/>
    <x v="2"/>
    <n v="60.000000000000007"/>
    <n v="1950"/>
    <x v="203"/>
    <x v="289"/>
    <x v="15"/>
    <x v="1"/>
  </r>
  <r>
    <x v="0"/>
    <n v="1185732"/>
    <x v="491"/>
    <x v="0"/>
    <x v="4"/>
    <x v="6"/>
    <x v="3"/>
    <n v="60.000000000000007"/>
    <n v="1750"/>
    <x v="189"/>
    <x v="216"/>
    <x v="15"/>
    <x v="1"/>
  </r>
  <r>
    <x v="0"/>
    <n v="1185732"/>
    <x v="492"/>
    <x v="0"/>
    <x v="4"/>
    <x v="6"/>
    <x v="4"/>
    <n v="70"/>
    <n v="1500"/>
    <x v="204"/>
    <x v="290"/>
    <x v="2"/>
    <x v="1"/>
  </r>
  <r>
    <x v="0"/>
    <n v="1185732"/>
    <x v="493"/>
    <x v="0"/>
    <x v="4"/>
    <x v="6"/>
    <x v="5"/>
    <n v="75"/>
    <n v="2500"/>
    <x v="205"/>
    <x v="154"/>
    <x v="1"/>
    <x v="1"/>
  </r>
  <r>
    <x v="0"/>
    <n v="1185732"/>
    <x v="494"/>
    <x v="0"/>
    <x v="4"/>
    <x v="6"/>
    <x v="0"/>
    <n v="70"/>
    <n v="4750"/>
    <x v="206"/>
    <x v="291"/>
    <x v="9"/>
    <x v="1"/>
  </r>
  <r>
    <x v="0"/>
    <n v="1185732"/>
    <x v="495"/>
    <x v="0"/>
    <x v="4"/>
    <x v="6"/>
    <x v="1"/>
    <n v="60.000000000000007"/>
    <n v="2750"/>
    <x v="207"/>
    <x v="292"/>
    <x v="2"/>
    <x v="1"/>
  </r>
  <r>
    <x v="0"/>
    <n v="1185732"/>
    <x v="496"/>
    <x v="0"/>
    <x v="4"/>
    <x v="6"/>
    <x v="2"/>
    <n v="60.000000000000007"/>
    <n v="2250"/>
    <x v="142"/>
    <x v="293"/>
    <x v="15"/>
    <x v="1"/>
  </r>
  <r>
    <x v="0"/>
    <n v="1185732"/>
    <x v="497"/>
    <x v="0"/>
    <x v="4"/>
    <x v="6"/>
    <x v="3"/>
    <n v="60.000000000000007"/>
    <n v="1750"/>
    <x v="189"/>
    <x v="216"/>
    <x v="15"/>
    <x v="1"/>
  </r>
  <r>
    <x v="0"/>
    <n v="1185732"/>
    <x v="498"/>
    <x v="0"/>
    <x v="4"/>
    <x v="6"/>
    <x v="4"/>
    <n v="70"/>
    <n v="1750"/>
    <x v="208"/>
    <x v="294"/>
    <x v="2"/>
    <x v="1"/>
  </r>
  <r>
    <x v="0"/>
    <n v="1185732"/>
    <x v="0"/>
    <x v="0"/>
    <x v="4"/>
    <x v="6"/>
    <x v="5"/>
    <n v="75"/>
    <n v="2750"/>
    <x v="209"/>
    <x v="183"/>
    <x v="1"/>
    <x v="1"/>
  </r>
  <r>
    <x v="3"/>
    <n v="1128299"/>
    <x v="1"/>
    <x v="0"/>
    <x v="4"/>
    <x v="6"/>
    <x v="0"/>
    <n v="35"/>
    <n v="4500"/>
    <x v="154"/>
    <x v="147"/>
    <x v="8"/>
    <x v="1"/>
  </r>
  <r>
    <x v="3"/>
    <n v="1128299"/>
    <x v="2"/>
    <x v="0"/>
    <x v="4"/>
    <x v="6"/>
    <x v="1"/>
    <n v="45"/>
    <n v="4500"/>
    <x v="161"/>
    <x v="223"/>
    <x v="3"/>
    <x v="1"/>
  </r>
  <r>
    <x v="3"/>
    <n v="1128299"/>
    <x v="3"/>
    <x v="0"/>
    <x v="4"/>
    <x v="6"/>
    <x v="2"/>
    <n v="45"/>
    <n v="4500"/>
    <x v="161"/>
    <x v="64"/>
    <x v="8"/>
    <x v="1"/>
  </r>
  <r>
    <x v="3"/>
    <n v="1128299"/>
    <x v="4"/>
    <x v="0"/>
    <x v="4"/>
    <x v="6"/>
    <x v="3"/>
    <n v="45"/>
    <n v="3000"/>
    <x v="200"/>
    <x v="220"/>
    <x v="2"/>
    <x v="1"/>
  </r>
  <r>
    <x v="3"/>
    <n v="1128299"/>
    <x v="5"/>
    <x v="2"/>
    <x v="5"/>
    <x v="7"/>
    <x v="4"/>
    <n v="50"/>
    <n v="2500"/>
    <x v="145"/>
    <x v="295"/>
    <x v="9"/>
    <x v="1"/>
  </r>
  <r>
    <x v="3"/>
    <n v="1128299"/>
    <x v="6"/>
    <x v="2"/>
    <x v="5"/>
    <x v="7"/>
    <x v="5"/>
    <n v="45"/>
    <n v="4750"/>
    <x v="118"/>
    <x v="296"/>
    <x v="6"/>
    <x v="1"/>
  </r>
  <r>
    <x v="3"/>
    <n v="1128299"/>
    <x v="7"/>
    <x v="2"/>
    <x v="5"/>
    <x v="7"/>
    <x v="0"/>
    <n v="35"/>
    <n v="5250"/>
    <x v="155"/>
    <x v="221"/>
    <x v="8"/>
    <x v="1"/>
  </r>
  <r>
    <x v="3"/>
    <n v="1128299"/>
    <x v="499"/>
    <x v="2"/>
    <x v="5"/>
    <x v="7"/>
    <x v="1"/>
    <n v="45"/>
    <n v="4250"/>
    <x v="174"/>
    <x v="297"/>
    <x v="3"/>
    <x v="1"/>
  </r>
  <r>
    <x v="3"/>
    <n v="1128299"/>
    <x v="500"/>
    <x v="2"/>
    <x v="5"/>
    <x v="7"/>
    <x v="2"/>
    <n v="45"/>
    <n v="4250"/>
    <x v="174"/>
    <x v="298"/>
    <x v="8"/>
    <x v="1"/>
  </r>
  <r>
    <x v="3"/>
    <n v="1128299"/>
    <x v="501"/>
    <x v="2"/>
    <x v="5"/>
    <x v="7"/>
    <x v="3"/>
    <n v="45"/>
    <n v="2750"/>
    <x v="119"/>
    <x v="179"/>
    <x v="2"/>
    <x v="1"/>
  </r>
  <r>
    <x v="3"/>
    <n v="1128299"/>
    <x v="502"/>
    <x v="2"/>
    <x v="5"/>
    <x v="7"/>
    <x v="4"/>
    <n v="50"/>
    <n v="2000"/>
    <x v="125"/>
    <x v="299"/>
    <x v="9"/>
    <x v="1"/>
  </r>
  <r>
    <x v="3"/>
    <n v="1128299"/>
    <x v="503"/>
    <x v="2"/>
    <x v="5"/>
    <x v="7"/>
    <x v="5"/>
    <n v="45"/>
    <n v="4000"/>
    <x v="210"/>
    <x v="203"/>
    <x v="6"/>
    <x v="1"/>
  </r>
  <r>
    <x v="3"/>
    <n v="1128299"/>
    <x v="504"/>
    <x v="2"/>
    <x v="5"/>
    <x v="7"/>
    <x v="0"/>
    <n v="45"/>
    <n v="5500"/>
    <x v="113"/>
    <x v="186"/>
    <x v="8"/>
    <x v="1"/>
  </r>
  <r>
    <x v="3"/>
    <n v="1128299"/>
    <x v="505"/>
    <x v="2"/>
    <x v="5"/>
    <x v="7"/>
    <x v="1"/>
    <n v="54.999999999999993"/>
    <n v="4000"/>
    <x v="211"/>
    <x v="300"/>
    <x v="3"/>
    <x v="1"/>
  </r>
  <r>
    <x v="3"/>
    <n v="1128299"/>
    <x v="506"/>
    <x v="2"/>
    <x v="5"/>
    <x v="7"/>
    <x v="2"/>
    <n v="54.999999999999993"/>
    <n v="4000"/>
    <x v="211"/>
    <x v="301"/>
    <x v="8"/>
    <x v="1"/>
  </r>
  <r>
    <x v="3"/>
    <n v="1128299"/>
    <x v="507"/>
    <x v="2"/>
    <x v="5"/>
    <x v="7"/>
    <x v="3"/>
    <n v="54.999999999999993"/>
    <n v="3000"/>
    <x v="212"/>
    <x v="302"/>
    <x v="2"/>
    <x v="1"/>
  </r>
  <r>
    <x v="3"/>
    <n v="1128299"/>
    <x v="508"/>
    <x v="2"/>
    <x v="5"/>
    <x v="7"/>
    <x v="4"/>
    <n v="60"/>
    <n v="1750"/>
    <x v="204"/>
    <x v="292"/>
    <x v="9"/>
    <x v="1"/>
  </r>
  <r>
    <x v="3"/>
    <n v="1128299"/>
    <x v="509"/>
    <x v="2"/>
    <x v="5"/>
    <x v="7"/>
    <x v="5"/>
    <n v="54.999999999999993"/>
    <n v="3750"/>
    <x v="213"/>
    <x v="283"/>
    <x v="6"/>
    <x v="1"/>
  </r>
  <r>
    <x v="3"/>
    <n v="1128299"/>
    <x v="510"/>
    <x v="2"/>
    <x v="5"/>
    <x v="7"/>
    <x v="0"/>
    <n v="60"/>
    <n v="5500"/>
    <x v="78"/>
    <x v="303"/>
    <x v="8"/>
    <x v="1"/>
  </r>
  <r>
    <x v="3"/>
    <n v="1128299"/>
    <x v="8"/>
    <x v="2"/>
    <x v="5"/>
    <x v="7"/>
    <x v="1"/>
    <n v="65"/>
    <n v="3500"/>
    <x v="157"/>
    <x v="304"/>
    <x v="3"/>
    <x v="1"/>
  </r>
  <r>
    <x v="3"/>
    <n v="1128299"/>
    <x v="9"/>
    <x v="2"/>
    <x v="5"/>
    <x v="7"/>
    <x v="2"/>
    <n v="65"/>
    <n v="4000"/>
    <x v="51"/>
    <x v="159"/>
    <x v="8"/>
    <x v="1"/>
  </r>
  <r>
    <x v="3"/>
    <n v="1128299"/>
    <x v="10"/>
    <x v="2"/>
    <x v="5"/>
    <x v="7"/>
    <x v="3"/>
    <n v="60"/>
    <n v="3000"/>
    <x v="210"/>
    <x v="305"/>
    <x v="2"/>
    <x v="1"/>
  </r>
  <r>
    <x v="3"/>
    <n v="1128299"/>
    <x v="11"/>
    <x v="2"/>
    <x v="5"/>
    <x v="7"/>
    <x v="4"/>
    <n v="65"/>
    <n v="2000"/>
    <x v="197"/>
    <x v="306"/>
    <x v="9"/>
    <x v="1"/>
  </r>
  <r>
    <x v="3"/>
    <n v="1128299"/>
    <x v="12"/>
    <x v="2"/>
    <x v="5"/>
    <x v="7"/>
    <x v="5"/>
    <n v="80"/>
    <n v="3500"/>
    <x v="59"/>
    <x v="143"/>
    <x v="6"/>
    <x v="1"/>
  </r>
  <r>
    <x v="3"/>
    <n v="1128299"/>
    <x v="13"/>
    <x v="2"/>
    <x v="5"/>
    <x v="7"/>
    <x v="0"/>
    <n v="60"/>
    <n v="5500"/>
    <x v="78"/>
    <x v="15"/>
    <x v="4"/>
    <x v="1"/>
  </r>
  <r>
    <x v="3"/>
    <n v="1128299"/>
    <x v="14"/>
    <x v="2"/>
    <x v="5"/>
    <x v="7"/>
    <x v="1"/>
    <n v="65"/>
    <n v="4000"/>
    <x v="51"/>
    <x v="157"/>
    <x v="1"/>
    <x v="1"/>
  </r>
  <r>
    <x v="3"/>
    <n v="1128299"/>
    <x v="15"/>
    <x v="2"/>
    <x v="5"/>
    <x v="7"/>
    <x v="2"/>
    <n v="65"/>
    <n v="4000"/>
    <x v="51"/>
    <x v="73"/>
    <x v="4"/>
    <x v="1"/>
  </r>
  <r>
    <x v="3"/>
    <n v="1128299"/>
    <x v="16"/>
    <x v="2"/>
    <x v="5"/>
    <x v="7"/>
    <x v="3"/>
    <n v="60"/>
    <n v="3000"/>
    <x v="210"/>
    <x v="307"/>
    <x v="15"/>
    <x v="1"/>
  </r>
  <r>
    <x v="3"/>
    <n v="1128299"/>
    <x v="17"/>
    <x v="2"/>
    <x v="5"/>
    <x v="7"/>
    <x v="4"/>
    <n v="65"/>
    <n v="2000"/>
    <x v="197"/>
    <x v="308"/>
    <x v="16"/>
    <x v="1"/>
  </r>
  <r>
    <x v="3"/>
    <n v="1128299"/>
    <x v="18"/>
    <x v="2"/>
    <x v="5"/>
    <x v="7"/>
    <x v="5"/>
    <n v="80"/>
    <n v="4500"/>
    <x v="11"/>
    <x v="191"/>
    <x v="3"/>
    <x v="1"/>
  </r>
  <r>
    <x v="3"/>
    <n v="1128299"/>
    <x v="19"/>
    <x v="2"/>
    <x v="5"/>
    <x v="7"/>
    <x v="0"/>
    <n v="60"/>
    <n v="7000"/>
    <x v="82"/>
    <x v="309"/>
    <x v="4"/>
    <x v="1"/>
  </r>
  <r>
    <x v="3"/>
    <n v="1128299"/>
    <x v="20"/>
    <x v="2"/>
    <x v="5"/>
    <x v="7"/>
    <x v="1"/>
    <n v="65"/>
    <n v="5500"/>
    <x v="89"/>
    <x v="310"/>
    <x v="1"/>
    <x v="1"/>
  </r>
  <r>
    <x v="3"/>
    <n v="1128299"/>
    <x v="21"/>
    <x v="2"/>
    <x v="5"/>
    <x v="7"/>
    <x v="2"/>
    <n v="65"/>
    <n v="5500"/>
    <x v="89"/>
    <x v="311"/>
    <x v="4"/>
    <x v="1"/>
  </r>
  <r>
    <x v="3"/>
    <n v="1128299"/>
    <x v="22"/>
    <x v="2"/>
    <x v="5"/>
    <x v="7"/>
    <x v="3"/>
    <n v="60"/>
    <n v="4250"/>
    <x v="144"/>
    <x v="312"/>
    <x v="15"/>
    <x v="1"/>
  </r>
  <r>
    <x v="3"/>
    <n v="1128299"/>
    <x v="23"/>
    <x v="2"/>
    <x v="5"/>
    <x v="7"/>
    <x v="4"/>
    <n v="65"/>
    <n v="3000"/>
    <x v="214"/>
    <x v="313"/>
    <x v="16"/>
    <x v="1"/>
  </r>
  <r>
    <x v="3"/>
    <n v="1128299"/>
    <x v="24"/>
    <x v="2"/>
    <x v="5"/>
    <x v="7"/>
    <x v="5"/>
    <n v="80"/>
    <n v="6000"/>
    <x v="215"/>
    <x v="213"/>
    <x v="3"/>
    <x v="1"/>
  </r>
  <r>
    <x v="3"/>
    <n v="1128299"/>
    <x v="25"/>
    <x v="2"/>
    <x v="5"/>
    <x v="7"/>
    <x v="0"/>
    <n v="60"/>
    <n v="7500"/>
    <x v="6"/>
    <x v="165"/>
    <x v="8"/>
    <x v="1"/>
  </r>
  <r>
    <x v="3"/>
    <n v="1128299"/>
    <x v="26"/>
    <x v="2"/>
    <x v="5"/>
    <x v="7"/>
    <x v="1"/>
    <n v="65"/>
    <n v="6000"/>
    <x v="88"/>
    <x v="314"/>
    <x v="3"/>
    <x v="1"/>
  </r>
  <r>
    <x v="3"/>
    <n v="1128299"/>
    <x v="27"/>
    <x v="2"/>
    <x v="5"/>
    <x v="7"/>
    <x v="2"/>
    <n v="65"/>
    <n v="5500"/>
    <x v="89"/>
    <x v="315"/>
    <x v="8"/>
    <x v="0"/>
  </r>
  <r>
    <x v="3"/>
    <n v="1128299"/>
    <x v="28"/>
    <x v="2"/>
    <x v="5"/>
    <x v="7"/>
    <x v="3"/>
    <n v="60"/>
    <n v="4500"/>
    <x v="52"/>
    <x v="55"/>
    <x v="2"/>
    <x v="0"/>
  </r>
  <r>
    <x v="3"/>
    <n v="1128299"/>
    <x v="511"/>
    <x v="2"/>
    <x v="5"/>
    <x v="7"/>
    <x v="4"/>
    <n v="65"/>
    <n v="5000"/>
    <x v="83"/>
    <x v="29"/>
    <x v="9"/>
    <x v="0"/>
  </r>
  <r>
    <x v="3"/>
    <n v="1128299"/>
    <x v="512"/>
    <x v="2"/>
    <x v="5"/>
    <x v="7"/>
    <x v="5"/>
    <n v="80"/>
    <n v="5000"/>
    <x v="2"/>
    <x v="316"/>
    <x v="6"/>
    <x v="0"/>
  </r>
  <r>
    <x v="3"/>
    <n v="1128299"/>
    <x v="513"/>
    <x v="2"/>
    <x v="5"/>
    <x v="7"/>
    <x v="0"/>
    <n v="65"/>
    <n v="7000"/>
    <x v="112"/>
    <x v="317"/>
    <x v="8"/>
    <x v="0"/>
  </r>
  <r>
    <x v="3"/>
    <n v="1128299"/>
    <x v="514"/>
    <x v="2"/>
    <x v="5"/>
    <x v="7"/>
    <x v="1"/>
    <n v="70"/>
    <n v="6500"/>
    <x v="112"/>
    <x v="114"/>
    <x v="3"/>
    <x v="0"/>
  </r>
  <r>
    <x v="3"/>
    <n v="1128299"/>
    <x v="515"/>
    <x v="2"/>
    <x v="5"/>
    <x v="7"/>
    <x v="2"/>
    <n v="65"/>
    <n v="5250"/>
    <x v="86"/>
    <x v="106"/>
    <x v="8"/>
    <x v="0"/>
  </r>
  <r>
    <x v="3"/>
    <n v="1128299"/>
    <x v="516"/>
    <x v="2"/>
    <x v="5"/>
    <x v="7"/>
    <x v="3"/>
    <n v="65"/>
    <n v="4750"/>
    <x v="198"/>
    <x v="318"/>
    <x v="2"/>
    <x v="0"/>
  </r>
  <r>
    <x v="3"/>
    <n v="1128299"/>
    <x v="517"/>
    <x v="2"/>
    <x v="5"/>
    <x v="7"/>
    <x v="4"/>
    <n v="75"/>
    <n v="4750"/>
    <x v="216"/>
    <x v="319"/>
    <x v="9"/>
    <x v="0"/>
  </r>
  <r>
    <x v="3"/>
    <n v="1128299"/>
    <x v="518"/>
    <x v="2"/>
    <x v="5"/>
    <x v="7"/>
    <x v="5"/>
    <n v="80"/>
    <n v="4000"/>
    <x v="55"/>
    <x v="320"/>
    <x v="6"/>
    <x v="0"/>
  </r>
  <r>
    <x v="3"/>
    <n v="1128299"/>
    <x v="519"/>
    <x v="2"/>
    <x v="5"/>
    <x v="7"/>
    <x v="0"/>
    <n v="60.000000000000007"/>
    <n v="6000"/>
    <x v="217"/>
    <x v="321"/>
    <x v="5"/>
    <x v="0"/>
  </r>
  <r>
    <x v="3"/>
    <n v="1128299"/>
    <x v="520"/>
    <x v="2"/>
    <x v="5"/>
    <x v="7"/>
    <x v="1"/>
    <n v="65.000000000000014"/>
    <n v="6000"/>
    <x v="218"/>
    <x v="308"/>
    <x v="6"/>
    <x v="0"/>
  </r>
  <r>
    <x v="3"/>
    <n v="1128299"/>
    <x v="521"/>
    <x v="2"/>
    <x v="5"/>
    <x v="7"/>
    <x v="2"/>
    <n v="60.000000000000007"/>
    <n v="4500"/>
    <x v="219"/>
    <x v="322"/>
    <x v="5"/>
    <x v="0"/>
  </r>
  <r>
    <x v="3"/>
    <n v="1128299"/>
    <x v="522"/>
    <x v="2"/>
    <x v="5"/>
    <x v="7"/>
    <x v="3"/>
    <n v="60.000000000000007"/>
    <n v="4000"/>
    <x v="220"/>
    <x v="307"/>
    <x v="1"/>
    <x v="0"/>
  </r>
  <r>
    <x v="3"/>
    <n v="1128299"/>
    <x v="523"/>
    <x v="2"/>
    <x v="5"/>
    <x v="7"/>
    <x v="4"/>
    <n v="70"/>
    <n v="4000"/>
    <x v="59"/>
    <x v="323"/>
    <x v="17"/>
    <x v="0"/>
  </r>
  <r>
    <x v="3"/>
    <n v="1128299"/>
    <x v="524"/>
    <x v="2"/>
    <x v="5"/>
    <x v="7"/>
    <x v="5"/>
    <n v="75.000000000000014"/>
    <n v="4500"/>
    <x v="221"/>
    <x v="324"/>
    <x v="7"/>
    <x v="0"/>
  </r>
  <r>
    <x v="3"/>
    <n v="1128299"/>
    <x v="525"/>
    <x v="2"/>
    <x v="5"/>
    <x v="7"/>
    <x v="0"/>
    <n v="60.000000000000007"/>
    <n v="5500"/>
    <x v="222"/>
    <x v="133"/>
    <x v="5"/>
    <x v="0"/>
  </r>
  <r>
    <x v="3"/>
    <n v="1128299"/>
    <x v="526"/>
    <x v="2"/>
    <x v="5"/>
    <x v="7"/>
    <x v="1"/>
    <n v="65.000000000000014"/>
    <n v="5500"/>
    <x v="223"/>
    <x v="325"/>
    <x v="6"/>
    <x v="0"/>
  </r>
  <r>
    <x v="3"/>
    <n v="1128299"/>
    <x v="527"/>
    <x v="2"/>
    <x v="5"/>
    <x v="7"/>
    <x v="2"/>
    <n v="60.000000000000007"/>
    <n v="3750"/>
    <x v="224"/>
    <x v="132"/>
    <x v="5"/>
    <x v="0"/>
  </r>
  <r>
    <x v="3"/>
    <n v="1128299"/>
    <x v="528"/>
    <x v="2"/>
    <x v="5"/>
    <x v="7"/>
    <x v="3"/>
    <n v="60.000000000000007"/>
    <n v="3500"/>
    <x v="163"/>
    <x v="99"/>
    <x v="1"/>
    <x v="0"/>
  </r>
  <r>
    <x v="3"/>
    <n v="1128299"/>
    <x v="529"/>
    <x v="2"/>
    <x v="5"/>
    <x v="7"/>
    <x v="4"/>
    <n v="70"/>
    <n v="3250"/>
    <x v="157"/>
    <x v="326"/>
    <x v="17"/>
    <x v="0"/>
  </r>
  <r>
    <x v="3"/>
    <n v="1128299"/>
    <x v="530"/>
    <x v="2"/>
    <x v="5"/>
    <x v="7"/>
    <x v="5"/>
    <n v="75.000000000000014"/>
    <n v="3750"/>
    <x v="225"/>
    <x v="327"/>
    <x v="7"/>
    <x v="0"/>
  </r>
  <r>
    <x v="3"/>
    <n v="1128299"/>
    <x v="29"/>
    <x v="2"/>
    <x v="5"/>
    <x v="7"/>
    <x v="0"/>
    <n v="60.000000000000007"/>
    <n v="5750"/>
    <x v="226"/>
    <x v="328"/>
    <x v="5"/>
    <x v="0"/>
  </r>
  <r>
    <x v="3"/>
    <n v="1128299"/>
    <x v="30"/>
    <x v="2"/>
    <x v="5"/>
    <x v="7"/>
    <x v="1"/>
    <n v="65.000000000000014"/>
    <n v="5750"/>
    <x v="227"/>
    <x v="329"/>
    <x v="6"/>
    <x v="0"/>
  </r>
  <r>
    <x v="3"/>
    <n v="1128299"/>
    <x v="31"/>
    <x v="2"/>
    <x v="5"/>
    <x v="7"/>
    <x v="2"/>
    <n v="60.000000000000007"/>
    <n v="4250"/>
    <x v="228"/>
    <x v="330"/>
    <x v="5"/>
    <x v="0"/>
  </r>
  <r>
    <x v="3"/>
    <n v="1128299"/>
    <x v="32"/>
    <x v="2"/>
    <x v="5"/>
    <x v="7"/>
    <x v="3"/>
    <n v="60.000000000000007"/>
    <n v="4000"/>
    <x v="220"/>
    <x v="307"/>
    <x v="1"/>
    <x v="0"/>
  </r>
  <r>
    <x v="3"/>
    <n v="1128299"/>
    <x v="33"/>
    <x v="2"/>
    <x v="5"/>
    <x v="7"/>
    <x v="4"/>
    <n v="70"/>
    <n v="3500"/>
    <x v="41"/>
    <x v="331"/>
    <x v="17"/>
    <x v="0"/>
  </r>
  <r>
    <x v="3"/>
    <n v="1128299"/>
    <x v="34"/>
    <x v="2"/>
    <x v="5"/>
    <x v="7"/>
    <x v="5"/>
    <n v="75.000000000000014"/>
    <n v="4750"/>
    <x v="229"/>
    <x v="332"/>
    <x v="7"/>
    <x v="0"/>
  </r>
  <r>
    <x v="3"/>
    <n v="1128299"/>
    <x v="35"/>
    <x v="2"/>
    <x v="5"/>
    <x v="7"/>
    <x v="0"/>
    <n v="60.000000000000007"/>
    <n v="6750"/>
    <x v="230"/>
    <x v="333"/>
    <x v="5"/>
    <x v="0"/>
  </r>
  <r>
    <x v="3"/>
    <n v="1128299"/>
    <x v="36"/>
    <x v="2"/>
    <x v="5"/>
    <x v="7"/>
    <x v="1"/>
    <n v="65.000000000000014"/>
    <n v="6750"/>
    <x v="231"/>
    <x v="334"/>
    <x v="6"/>
    <x v="0"/>
  </r>
  <r>
    <x v="3"/>
    <n v="1128299"/>
    <x v="37"/>
    <x v="2"/>
    <x v="5"/>
    <x v="7"/>
    <x v="2"/>
    <n v="60.000000000000007"/>
    <n v="4750"/>
    <x v="232"/>
    <x v="335"/>
    <x v="5"/>
    <x v="0"/>
  </r>
  <r>
    <x v="3"/>
    <n v="1128299"/>
    <x v="38"/>
    <x v="2"/>
    <x v="5"/>
    <x v="7"/>
    <x v="3"/>
    <n v="60.000000000000007"/>
    <n v="4750"/>
    <x v="232"/>
    <x v="336"/>
    <x v="1"/>
    <x v="0"/>
  </r>
  <r>
    <x v="3"/>
    <n v="1128299"/>
    <x v="39"/>
    <x v="2"/>
    <x v="5"/>
    <x v="7"/>
    <x v="4"/>
    <n v="70"/>
    <n v="4000"/>
    <x v="59"/>
    <x v="323"/>
    <x v="17"/>
    <x v="0"/>
  </r>
  <r>
    <x v="3"/>
    <n v="1128299"/>
    <x v="40"/>
    <x v="2"/>
    <x v="5"/>
    <x v="7"/>
    <x v="5"/>
    <n v="75.000000000000014"/>
    <n v="5000"/>
    <x v="233"/>
    <x v="337"/>
    <x v="7"/>
    <x v="0"/>
  </r>
  <r>
    <x v="3"/>
    <n v="1128299"/>
    <x v="41"/>
    <x v="2"/>
    <x v="5"/>
    <x v="7"/>
    <x v="0"/>
    <n v="30"/>
    <n v="4250"/>
    <x v="234"/>
    <x v="338"/>
    <x v="5"/>
    <x v="0"/>
  </r>
  <r>
    <x v="3"/>
    <n v="1128299"/>
    <x v="42"/>
    <x v="2"/>
    <x v="5"/>
    <x v="7"/>
    <x v="1"/>
    <n v="40"/>
    <n v="4250"/>
    <x v="235"/>
    <x v="339"/>
    <x v="6"/>
    <x v="0"/>
  </r>
  <r>
    <x v="3"/>
    <n v="1128299"/>
    <x v="43"/>
    <x v="2"/>
    <x v="5"/>
    <x v="7"/>
    <x v="2"/>
    <n v="40"/>
    <n v="4250"/>
    <x v="235"/>
    <x v="340"/>
    <x v="5"/>
    <x v="0"/>
  </r>
  <r>
    <x v="3"/>
    <n v="1128299"/>
    <x v="44"/>
    <x v="2"/>
    <x v="5"/>
    <x v="7"/>
    <x v="3"/>
    <n v="40"/>
    <n v="2750"/>
    <x v="236"/>
    <x v="277"/>
    <x v="1"/>
    <x v="0"/>
  </r>
  <r>
    <x v="3"/>
    <n v="1128299"/>
    <x v="531"/>
    <x v="2"/>
    <x v="6"/>
    <x v="8"/>
    <x v="4"/>
    <n v="45"/>
    <n v="2250"/>
    <x v="179"/>
    <x v="223"/>
    <x v="0"/>
    <x v="0"/>
  </r>
  <r>
    <x v="3"/>
    <n v="1128299"/>
    <x v="532"/>
    <x v="2"/>
    <x v="6"/>
    <x v="8"/>
    <x v="5"/>
    <n v="40"/>
    <n v="4750"/>
    <x v="237"/>
    <x v="341"/>
    <x v="7"/>
    <x v="0"/>
  </r>
  <r>
    <x v="3"/>
    <n v="1128299"/>
    <x v="533"/>
    <x v="2"/>
    <x v="6"/>
    <x v="8"/>
    <x v="0"/>
    <n v="30"/>
    <n v="5250"/>
    <x v="154"/>
    <x v="342"/>
    <x v="5"/>
    <x v="0"/>
  </r>
  <r>
    <x v="3"/>
    <n v="1128299"/>
    <x v="534"/>
    <x v="2"/>
    <x v="6"/>
    <x v="8"/>
    <x v="1"/>
    <n v="40"/>
    <n v="4250"/>
    <x v="235"/>
    <x v="339"/>
    <x v="6"/>
    <x v="0"/>
  </r>
  <r>
    <x v="3"/>
    <n v="1128299"/>
    <x v="535"/>
    <x v="2"/>
    <x v="6"/>
    <x v="8"/>
    <x v="2"/>
    <n v="40"/>
    <n v="4250"/>
    <x v="235"/>
    <x v="340"/>
    <x v="5"/>
    <x v="0"/>
  </r>
  <r>
    <x v="3"/>
    <n v="1128299"/>
    <x v="536"/>
    <x v="2"/>
    <x v="6"/>
    <x v="8"/>
    <x v="3"/>
    <n v="40"/>
    <n v="2750"/>
    <x v="236"/>
    <x v="277"/>
    <x v="1"/>
    <x v="0"/>
  </r>
  <r>
    <x v="3"/>
    <n v="1128299"/>
    <x v="537"/>
    <x v="2"/>
    <x v="6"/>
    <x v="8"/>
    <x v="4"/>
    <n v="45"/>
    <n v="2000"/>
    <x v="126"/>
    <x v="343"/>
    <x v="0"/>
    <x v="0"/>
  </r>
  <r>
    <x v="3"/>
    <n v="1128299"/>
    <x v="538"/>
    <x v="2"/>
    <x v="6"/>
    <x v="8"/>
    <x v="5"/>
    <n v="40"/>
    <n v="4000"/>
    <x v="175"/>
    <x v="344"/>
    <x v="7"/>
    <x v="0"/>
  </r>
  <r>
    <x v="3"/>
    <n v="1128299"/>
    <x v="539"/>
    <x v="2"/>
    <x v="6"/>
    <x v="8"/>
    <x v="0"/>
    <n v="40"/>
    <n v="5500"/>
    <x v="42"/>
    <x v="345"/>
    <x v="5"/>
    <x v="0"/>
  </r>
  <r>
    <x v="3"/>
    <n v="1128299"/>
    <x v="540"/>
    <x v="2"/>
    <x v="6"/>
    <x v="8"/>
    <x v="1"/>
    <n v="49.999999999999993"/>
    <n v="4000"/>
    <x v="238"/>
    <x v="215"/>
    <x v="6"/>
    <x v="0"/>
  </r>
  <r>
    <x v="3"/>
    <n v="1128299"/>
    <x v="541"/>
    <x v="2"/>
    <x v="6"/>
    <x v="8"/>
    <x v="2"/>
    <n v="54.999999999999993"/>
    <n v="4000"/>
    <x v="211"/>
    <x v="346"/>
    <x v="5"/>
    <x v="0"/>
  </r>
  <r>
    <x v="3"/>
    <n v="1128299"/>
    <x v="542"/>
    <x v="2"/>
    <x v="6"/>
    <x v="8"/>
    <x v="3"/>
    <n v="54.999999999999993"/>
    <n v="3000"/>
    <x v="212"/>
    <x v="347"/>
    <x v="1"/>
    <x v="0"/>
  </r>
  <r>
    <x v="3"/>
    <n v="1128299"/>
    <x v="45"/>
    <x v="2"/>
    <x v="6"/>
    <x v="8"/>
    <x v="4"/>
    <n v="60"/>
    <n v="1500"/>
    <x v="126"/>
    <x v="343"/>
    <x v="0"/>
    <x v="0"/>
  </r>
  <r>
    <x v="3"/>
    <n v="1128299"/>
    <x v="543"/>
    <x v="2"/>
    <x v="6"/>
    <x v="8"/>
    <x v="5"/>
    <n v="54.999999999999993"/>
    <n v="3500"/>
    <x v="239"/>
    <x v="348"/>
    <x v="7"/>
    <x v="0"/>
  </r>
  <r>
    <x v="3"/>
    <n v="1128299"/>
    <x v="544"/>
    <x v="2"/>
    <x v="6"/>
    <x v="8"/>
    <x v="0"/>
    <n v="60"/>
    <n v="5250"/>
    <x v="40"/>
    <x v="349"/>
    <x v="5"/>
    <x v="0"/>
  </r>
  <r>
    <x v="3"/>
    <n v="1128299"/>
    <x v="545"/>
    <x v="2"/>
    <x v="6"/>
    <x v="8"/>
    <x v="1"/>
    <n v="65"/>
    <n v="3250"/>
    <x v="240"/>
    <x v="350"/>
    <x v="6"/>
    <x v="0"/>
  </r>
  <r>
    <x v="3"/>
    <n v="1128299"/>
    <x v="546"/>
    <x v="2"/>
    <x v="6"/>
    <x v="8"/>
    <x v="2"/>
    <n v="65"/>
    <n v="3750"/>
    <x v="241"/>
    <x v="351"/>
    <x v="5"/>
    <x v="0"/>
  </r>
  <r>
    <x v="3"/>
    <n v="1128299"/>
    <x v="547"/>
    <x v="2"/>
    <x v="6"/>
    <x v="8"/>
    <x v="3"/>
    <n v="60"/>
    <n v="2750"/>
    <x v="242"/>
    <x v="278"/>
    <x v="1"/>
    <x v="0"/>
  </r>
  <r>
    <x v="3"/>
    <n v="1128299"/>
    <x v="548"/>
    <x v="2"/>
    <x v="6"/>
    <x v="8"/>
    <x v="4"/>
    <n v="65"/>
    <n v="1750"/>
    <x v="166"/>
    <x v="304"/>
    <x v="0"/>
    <x v="0"/>
  </r>
  <r>
    <x v="3"/>
    <n v="1128299"/>
    <x v="549"/>
    <x v="2"/>
    <x v="6"/>
    <x v="8"/>
    <x v="5"/>
    <n v="80"/>
    <n v="3250"/>
    <x v="51"/>
    <x v="352"/>
    <x v="7"/>
    <x v="0"/>
  </r>
  <r>
    <x v="3"/>
    <n v="1128299"/>
    <x v="550"/>
    <x v="2"/>
    <x v="6"/>
    <x v="8"/>
    <x v="0"/>
    <n v="60"/>
    <n v="5250"/>
    <x v="40"/>
    <x v="18"/>
    <x v="0"/>
    <x v="0"/>
  </r>
  <r>
    <x v="3"/>
    <n v="1128299"/>
    <x v="551"/>
    <x v="2"/>
    <x v="6"/>
    <x v="8"/>
    <x v="1"/>
    <n v="65"/>
    <n v="3750"/>
    <x v="241"/>
    <x v="353"/>
    <x v="2"/>
    <x v="0"/>
  </r>
  <r>
    <x v="3"/>
    <n v="1128299"/>
    <x v="552"/>
    <x v="2"/>
    <x v="6"/>
    <x v="8"/>
    <x v="2"/>
    <n v="65"/>
    <n v="3750"/>
    <x v="241"/>
    <x v="104"/>
    <x v="0"/>
    <x v="0"/>
  </r>
  <r>
    <x v="3"/>
    <n v="1128299"/>
    <x v="553"/>
    <x v="2"/>
    <x v="6"/>
    <x v="8"/>
    <x v="3"/>
    <n v="60"/>
    <n v="2750"/>
    <x v="242"/>
    <x v="354"/>
    <x v="18"/>
    <x v="0"/>
  </r>
  <r>
    <x v="3"/>
    <n v="1128299"/>
    <x v="554"/>
    <x v="2"/>
    <x v="6"/>
    <x v="8"/>
    <x v="4"/>
    <n v="65"/>
    <n v="1750"/>
    <x v="166"/>
    <x v="355"/>
    <x v="19"/>
    <x v="0"/>
  </r>
  <r>
    <x v="3"/>
    <n v="1128299"/>
    <x v="555"/>
    <x v="2"/>
    <x v="6"/>
    <x v="8"/>
    <x v="5"/>
    <n v="80"/>
    <n v="4750"/>
    <x v="7"/>
    <x v="356"/>
    <x v="1"/>
    <x v="0"/>
  </r>
  <r>
    <x v="3"/>
    <n v="1128299"/>
    <x v="556"/>
    <x v="2"/>
    <x v="6"/>
    <x v="8"/>
    <x v="0"/>
    <n v="60"/>
    <n v="7250"/>
    <x v="94"/>
    <x v="357"/>
    <x v="0"/>
    <x v="0"/>
  </r>
  <r>
    <x v="3"/>
    <n v="1128299"/>
    <x v="557"/>
    <x v="2"/>
    <x v="6"/>
    <x v="8"/>
    <x v="1"/>
    <n v="65"/>
    <n v="5750"/>
    <x v="92"/>
    <x v="358"/>
    <x v="2"/>
    <x v="0"/>
  </r>
  <r>
    <x v="3"/>
    <n v="1128299"/>
    <x v="558"/>
    <x v="2"/>
    <x v="6"/>
    <x v="8"/>
    <x v="2"/>
    <n v="65"/>
    <n v="5750"/>
    <x v="92"/>
    <x v="255"/>
    <x v="0"/>
    <x v="0"/>
  </r>
  <r>
    <x v="3"/>
    <n v="1128299"/>
    <x v="46"/>
    <x v="2"/>
    <x v="6"/>
    <x v="8"/>
    <x v="3"/>
    <n v="65"/>
    <n v="4500"/>
    <x v="62"/>
    <x v="359"/>
    <x v="18"/>
    <x v="0"/>
  </r>
  <r>
    <x v="3"/>
    <n v="1128299"/>
    <x v="47"/>
    <x v="2"/>
    <x v="6"/>
    <x v="8"/>
    <x v="4"/>
    <n v="70"/>
    <n v="3250"/>
    <x v="157"/>
    <x v="360"/>
    <x v="19"/>
    <x v="0"/>
  </r>
  <r>
    <x v="3"/>
    <n v="1128299"/>
    <x v="48"/>
    <x v="2"/>
    <x v="6"/>
    <x v="8"/>
    <x v="5"/>
    <n v="85.000000000000014"/>
    <n v="6250"/>
    <x v="243"/>
    <x v="361"/>
    <x v="1"/>
    <x v="0"/>
  </r>
  <r>
    <x v="3"/>
    <n v="1128299"/>
    <x v="49"/>
    <x v="2"/>
    <x v="6"/>
    <x v="8"/>
    <x v="0"/>
    <n v="65"/>
    <n v="7750"/>
    <x v="95"/>
    <x v="362"/>
    <x v="4"/>
    <x v="0"/>
  </r>
  <r>
    <x v="3"/>
    <n v="1128299"/>
    <x v="50"/>
    <x v="2"/>
    <x v="6"/>
    <x v="8"/>
    <x v="1"/>
    <n v="70"/>
    <n v="6250"/>
    <x v="244"/>
    <x v="78"/>
    <x v="1"/>
    <x v="0"/>
  </r>
  <r>
    <x v="3"/>
    <n v="1128299"/>
    <x v="51"/>
    <x v="2"/>
    <x v="6"/>
    <x v="8"/>
    <x v="2"/>
    <n v="70"/>
    <n v="5750"/>
    <x v="245"/>
    <x v="363"/>
    <x v="4"/>
    <x v="0"/>
  </r>
  <r>
    <x v="3"/>
    <n v="1128299"/>
    <x v="52"/>
    <x v="2"/>
    <x v="6"/>
    <x v="8"/>
    <x v="3"/>
    <n v="65"/>
    <n v="4750"/>
    <x v="198"/>
    <x v="364"/>
    <x v="15"/>
    <x v="0"/>
  </r>
  <r>
    <x v="3"/>
    <n v="1128299"/>
    <x v="53"/>
    <x v="2"/>
    <x v="6"/>
    <x v="8"/>
    <x v="4"/>
    <n v="70"/>
    <n v="5250"/>
    <x v="246"/>
    <x v="365"/>
    <x v="16"/>
    <x v="0"/>
  </r>
  <r>
    <x v="3"/>
    <n v="1128299"/>
    <x v="54"/>
    <x v="2"/>
    <x v="6"/>
    <x v="8"/>
    <x v="5"/>
    <n v="85.000000000000014"/>
    <n v="5250"/>
    <x v="247"/>
    <x v="366"/>
    <x v="3"/>
    <x v="0"/>
  </r>
  <r>
    <x v="3"/>
    <n v="1128299"/>
    <x v="55"/>
    <x v="2"/>
    <x v="6"/>
    <x v="8"/>
    <x v="0"/>
    <n v="70"/>
    <n v="7250"/>
    <x v="248"/>
    <x v="367"/>
    <x v="4"/>
    <x v="0"/>
  </r>
  <r>
    <x v="3"/>
    <n v="1128299"/>
    <x v="56"/>
    <x v="2"/>
    <x v="6"/>
    <x v="8"/>
    <x v="1"/>
    <n v="75.000000000000014"/>
    <n v="6750"/>
    <x v="249"/>
    <x v="368"/>
    <x v="1"/>
    <x v="0"/>
  </r>
  <r>
    <x v="3"/>
    <n v="1128299"/>
    <x v="57"/>
    <x v="2"/>
    <x v="6"/>
    <x v="8"/>
    <x v="2"/>
    <n v="70"/>
    <n v="5500"/>
    <x v="250"/>
    <x v="36"/>
    <x v="4"/>
    <x v="0"/>
  </r>
  <r>
    <x v="3"/>
    <n v="1128299"/>
    <x v="58"/>
    <x v="2"/>
    <x v="6"/>
    <x v="8"/>
    <x v="3"/>
    <n v="70"/>
    <n v="5000"/>
    <x v="49"/>
    <x v="2"/>
    <x v="15"/>
    <x v="0"/>
  </r>
  <r>
    <x v="3"/>
    <n v="1128299"/>
    <x v="59"/>
    <x v="2"/>
    <x v="6"/>
    <x v="8"/>
    <x v="4"/>
    <n v="75"/>
    <n v="5000"/>
    <x v="69"/>
    <x v="369"/>
    <x v="16"/>
    <x v="0"/>
  </r>
  <r>
    <x v="3"/>
    <n v="1128299"/>
    <x v="60"/>
    <x v="2"/>
    <x v="6"/>
    <x v="8"/>
    <x v="5"/>
    <n v="80"/>
    <n v="4000"/>
    <x v="55"/>
    <x v="316"/>
    <x v="3"/>
    <x v="0"/>
  </r>
  <r>
    <x v="3"/>
    <n v="1128299"/>
    <x v="61"/>
    <x v="2"/>
    <x v="6"/>
    <x v="8"/>
    <x v="0"/>
    <n v="65.000000000000014"/>
    <n v="6000"/>
    <x v="218"/>
    <x v="370"/>
    <x v="8"/>
    <x v="0"/>
  </r>
  <r>
    <x v="3"/>
    <n v="1128299"/>
    <x v="62"/>
    <x v="2"/>
    <x v="6"/>
    <x v="8"/>
    <x v="1"/>
    <n v="70.000000000000014"/>
    <n v="6000"/>
    <x v="251"/>
    <x v="371"/>
    <x v="3"/>
    <x v="0"/>
  </r>
  <r>
    <x v="3"/>
    <n v="1128299"/>
    <x v="63"/>
    <x v="2"/>
    <x v="6"/>
    <x v="8"/>
    <x v="2"/>
    <n v="65.000000000000014"/>
    <n v="4500"/>
    <x v="252"/>
    <x v="372"/>
    <x v="8"/>
    <x v="0"/>
  </r>
  <r>
    <x v="3"/>
    <n v="1128299"/>
    <x v="64"/>
    <x v="2"/>
    <x v="6"/>
    <x v="8"/>
    <x v="3"/>
    <n v="65.000000000000014"/>
    <n v="4000"/>
    <x v="253"/>
    <x v="373"/>
    <x v="2"/>
    <x v="0"/>
  </r>
  <r>
    <x v="3"/>
    <n v="1128299"/>
    <x v="65"/>
    <x v="2"/>
    <x v="6"/>
    <x v="8"/>
    <x v="4"/>
    <n v="75.000000000000014"/>
    <n v="4000"/>
    <x v="254"/>
    <x v="374"/>
    <x v="20"/>
    <x v="0"/>
  </r>
  <r>
    <x v="3"/>
    <n v="1128299"/>
    <x v="66"/>
    <x v="2"/>
    <x v="6"/>
    <x v="8"/>
    <x v="5"/>
    <n v="70"/>
    <n v="4250"/>
    <x v="44"/>
    <x v="226"/>
    <x v="6"/>
    <x v="0"/>
  </r>
  <r>
    <x v="3"/>
    <n v="1128299"/>
    <x v="559"/>
    <x v="2"/>
    <x v="6"/>
    <x v="8"/>
    <x v="0"/>
    <n v="55.000000000000007"/>
    <n v="5250"/>
    <x v="171"/>
    <x v="133"/>
    <x v="8"/>
    <x v="0"/>
  </r>
  <r>
    <x v="3"/>
    <n v="1128299"/>
    <x v="560"/>
    <x v="2"/>
    <x v="6"/>
    <x v="8"/>
    <x v="1"/>
    <n v="60.000000000000007"/>
    <n v="5250"/>
    <x v="255"/>
    <x v="132"/>
    <x v="3"/>
    <x v="0"/>
  </r>
  <r>
    <x v="3"/>
    <n v="1128299"/>
    <x v="561"/>
    <x v="2"/>
    <x v="6"/>
    <x v="8"/>
    <x v="2"/>
    <n v="55.000000000000007"/>
    <n v="3500"/>
    <x v="137"/>
    <x v="345"/>
    <x v="8"/>
    <x v="0"/>
  </r>
  <r>
    <x v="3"/>
    <n v="1128299"/>
    <x v="562"/>
    <x v="2"/>
    <x v="6"/>
    <x v="8"/>
    <x v="3"/>
    <n v="55.000000000000007"/>
    <n v="3250"/>
    <x v="256"/>
    <x v="375"/>
    <x v="2"/>
    <x v="0"/>
  </r>
  <r>
    <x v="3"/>
    <n v="1128299"/>
    <x v="563"/>
    <x v="2"/>
    <x v="6"/>
    <x v="8"/>
    <x v="4"/>
    <n v="65"/>
    <n v="3000"/>
    <x v="214"/>
    <x v="376"/>
    <x v="20"/>
    <x v="0"/>
  </r>
  <r>
    <x v="3"/>
    <n v="1128299"/>
    <x v="564"/>
    <x v="2"/>
    <x v="6"/>
    <x v="8"/>
    <x v="5"/>
    <n v="70"/>
    <n v="3500"/>
    <x v="41"/>
    <x v="136"/>
    <x v="6"/>
    <x v="0"/>
  </r>
  <r>
    <x v="3"/>
    <n v="1128299"/>
    <x v="565"/>
    <x v="2"/>
    <x v="6"/>
    <x v="8"/>
    <x v="0"/>
    <n v="55.000000000000007"/>
    <n v="5750"/>
    <x v="77"/>
    <x v="377"/>
    <x v="8"/>
    <x v="0"/>
  </r>
  <r>
    <x v="3"/>
    <n v="1128299"/>
    <x v="566"/>
    <x v="2"/>
    <x v="6"/>
    <x v="8"/>
    <x v="1"/>
    <n v="60.000000000000007"/>
    <n v="5750"/>
    <x v="226"/>
    <x v="378"/>
    <x v="3"/>
    <x v="0"/>
  </r>
  <r>
    <x v="3"/>
    <n v="1128299"/>
    <x v="567"/>
    <x v="2"/>
    <x v="6"/>
    <x v="8"/>
    <x v="2"/>
    <n v="55.000000000000007"/>
    <n v="4250"/>
    <x v="257"/>
    <x v="379"/>
    <x v="8"/>
    <x v="0"/>
  </r>
  <r>
    <x v="3"/>
    <n v="1128299"/>
    <x v="568"/>
    <x v="2"/>
    <x v="6"/>
    <x v="8"/>
    <x v="3"/>
    <n v="65.000000000000014"/>
    <n v="4000"/>
    <x v="253"/>
    <x v="373"/>
    <x v="2"/>
    <x v="0"/>
  </r>
  <r>
    <x v="3"/>
    <n v="1128299"/>
    <x v="569"/>
    <x v="2"/>
    <x v="6"/>
    <x v="8"/>
    <x v="4"/>
    <n v="75.000000000000014"/>
    <n v="3750"/>
    <x v="225"/>
    <x v="380"/>
    <x v="20"/>
    <x v="0"/>
  </r>
  <r>
    <x v="3"/>
    <n v="1128299"/>
    <x v="570"/>
    <x v="2"/>
    <x v="6"/>
    <x v="8"/>
    <x v="5"/>
    <n v="80.000000000000014"/>
    <n v="5000"/>
    <x v="258"/>
    <x v="381"/>
    <x v="6"/>
    <x v="0"/>
  </r>
  <r>
    <x v="3"/>
    <n v="1128299"/>
    <x v="571"/>
    <x v="2"/>
    <x v="6"/>
    <x v="8"/>
    <x v="0"/>
    <n v="65.000000000000014"/>
    <n v="7000"/>
    <x v="259"/>
    <x v="382"/>
    <x v="8"/>
    <x v="0"/>
  </r>
  <r>
    <x v="3"/>
    <n v="1128299"/>
    <x v="572"/>
    <x v="2"/>
    <x v="6"/>
    <x v="8"/>
    <x v="1"/>
    <n v="70.000000000000014"/>
    <n v="7000"/>
    <x v="260"/>
    <x v="331"/>
    <x v="3"/>
    <x v="0"/>
  </r>
  <r>
    <x v="3"/>
    <n v="1128299"/>
    <x v="573"/>
    <x v="2"/>
    <x v="6"/>
    <x v="8"/>
    <x v="2"/>
    <n v="65.000000000000014"/>
    <n v="5000"/>
    <x v="261"/>
    <x v="383"/>
    <x v="8"/>
    <x v="0"/>
  </r>
  <r>
    <x v="3"/>
    <n v="1128299"/>
    <x v="574"/>
    <x v="2"/>
    <x v="6"/>
    <x v="8"/>
    <x v="3"/>
    <n v="65.000000000000014"/>
    <n v="5000"/>
    <x v="261"/>
    <x v="384"/>
    <x v="2"/>
    <x v="0"/>
  </r>
  <r>
    <x v="3"/>
    <n v="1128299"/>
    <x v="575"/>
    <x v="2"/>
    <x v="6"/>
    <x v="8"/>
    <x v="4"/>
    <n v="75.000000000000014"/>
    <n v="4250"/>
    <x v="262"/>
    <x v="385"/>
    <x v="20"/>
    <x v="0"/>
  </r>
  <r>
    <x v="3"/>
    <n v="1128299"/>
    <x v="576"/>
    <x v="2"/>
    <x v="6"/>
    <x v="8"/>
    <x v="5"/>
    <n v="80.000000000000014"/>
    <n v="5250"/>
    <x v="251"/>
    <x v="102"/>
    <x v="6"/>
    <x v="0"/>
  </r>
  <r>
    <x v="3"/>
    <n v="1128299"/>
    <x v="577"/>
    <x v="2"/>
    <x v="6"/>
    <x v="8"/>
    <x v="0"/>
    <n v="40"/>
    <n v="4500"/>
    <x v="210"/>
    <x v="386"/>
    <x v="1"/>
    <x v="0"/>
  </r>
  <r>
    <x v="3"/>
    <n v="1128299"/>
    <x v="578"/>
    <x v="2"/>
    <x v="6"/>
    <x v="8"/>
    <x v="1"/>
    <n v="50"/>
    <n v="4500"/>
    <x v="39"/>
    <x v="154"/>
    <x v="3"/>
    <x v="0"/>
  </r>
  <r>
    <x v="3"/>
    <n v="1128299"/>
    <x v="579"/>
    <x v="2"/>
    <x v="6"/>
    <x v="8"/>
    <x v="2"/>
    <n v="50"/>
    <n v="4500"/>
    <x v="39"/>
    <x v="154"/>
    <x v="3"/>
    <x v="0"/>
  </r>
  <r>
    <x v="3"/>
    <n v="1128299"/>
    <x v="580"/>
    <x v="2"/>
    <x v="6"/>
    <x v="8"/>
    <x v="3"/>
    <n v="50"/>
    <n v="3000"/>
    <x v="149"/>
    <x v="343"/>
    <x v="1"/>
    <x v="0"/>
  </r>
  <r>
    <x v="3"/>
    <n v="1128299"/>
    <x v="581"/>
    <x v="2"/>
    <x v="7"/>
    <x v="9"/>
    <x v="4"/>
    <n v="55.000000000000007"/>
    <n v="2500"/>
    <x v="143"/>
    <x v="387"/>
    <x v="3"/>
    <x v="0"/>
  </r>
  <r>
    <x v="3"/>
    <n v="1128299"/>
    <x v="582"/>
    <x v="2"/>
    <x v="7"/>
    <x v="9"/>
    <x v="5"/>
    <n v="50"/>
    <n v="5000"/>
    <x v="54"/>
    <x v="388"/>
    <x v="6"/>
    <x v="0"/>
  </r>
  <r>
    <x v="3"/>
    <n v="1128299"/>
    <x v="583"/>
    <x v="2"/>
    <x v="7"/>
    <x v="9"/>
    <x v="0"/>
    <n v="40"/>
    <n v="5500"/>
    <x v="42"/>
    <x v="43"/>
    <x v="1"/>
    <x v="0"/>
  </r>
  <r>
    <x v="3"/>
    <n v="1128299"/>
    <x v="584"/>
    <x v="2"/>
    <x v="7"/>
    <x v="9"/>
    <x v="1"/>
    <n v="50"/>
    <n v="4500"/>
    <x v="39"/>
    <x v="154"/>
    <x v="3"/>
    <x v="0"/>
  </r>
  <r>
    <x v="3"/>
    <n v="1128299"/>
    <x v="585"/>
    <x v="2"/>
    <x v="7"/>
    <x v="9"/>
    <x v="2"/>
    <n v="50"/>
    <n v="4500"/>
    <x v="39"/>
    <x v="154"/>
    <x v="3"/>
    <x v="0"/>
  </r>
  <r>
    <x v="3"/>
    <n v="1128299"/>
    <x v="586"/>
    <x v="2"/>
    <x v="7"/>
    <x v="9"/>
    <x v="3"/>
    <n v="50"/>
    <n v="3000"/>
    <x v="149"/>
    <x v="343"/>
    <x v="1"/>
    <x v="0"/>
  </r>
  <r>
    <x v="3"/>
    <n v="1128299"/>
    <x v="587"/>
    <x v="2"/>
    <x v="7"/>
    <x v="9"/>
    <x v="4"/>
    <n v="55.000000000000007"/>
    <n v="2250"/>
    <x v="196"/>
    <x v="389"/>
    <x v="3"/>
    <x v="0"/>
  </r>
  <r>
    <x v="3"/>
    <n v="1128299"/>
    <x v="588"/>
    <x v="2"/>
    <x v="7"/>
    <x v="9"/>
    <x v="5"/>
    <n v="50"/>
    <n v="4250"/>
    <x v="43"/>
    <x v="390"/>
    <x v="6"/>
    <x v="0"/>
  </r>
  <r>
    <x v="3"/>
    <n v="1128299"/>
    <x v="589"/>
    <x v="2"/>
    <x v="7"/>
    <x v="9"/>
    <x v="0"/>
    <n v="50"/>
    <n v="5750"/>
    <x v="80"/>
    <x v="94"/>
    <x v="1"/>
    <x v="0"/>
  </r>
  <r>
    <x v="3"/>
    <n v="1128299"/>
    <x v="590"/>
    <x v="2"/>
    <x v="7"/>
    <x v="9"/>
    <x v="1"/>
    <n v="60"/>
    <n v="4250"/>
    <x v="144"/>
    <x v="391"/>
    <x v="3"/>
    <x v="0"/>
  </r>
  <r>
    <x v="3"/>
    <n v="1128299"/>
    <x v="591"/>
    <x v="2"/>
    <x v="7"/>
    <x v="9"/>
    <x v="2"/>
    <n v="64.999999999999986"/>
    <n v="4250"/>
    <x v="263"/>
    <x v="392"/>
    <x v="3"/>
    <x v="0"/>
  </r>
  <r>
    <x v="3"/>
    <n v="1128299"/>
    <x v="592"/>
    <x v="2"/>
    <x v="7"/>
    <x v="9"/>
    <x v="3"/>
    <n v="64.999999999999986"/>
    <n v="3250"/>
    <x v="264"/>
    <x v="393"/>
    <x v="1"/>
    <x v="0"/>
  </r>
  <r>
    <x v="3"/>
    <n v="1128299"/>
    <x v="593"/>
    <x v="2"/>
    <x v="7"/>
    <x v="9"/>
    <x v="4"/>
    <n v="70"/>
    <n v="1750"/>
    <x v="208"/>
    <x v="394"/>
    <x v="3"/>
    <x v="0"/>
  </r>
  <r>
    <x v="3"/>
    <n v="1128299"/>
    <x v="594"/>
    <x v="2"/>
    <x v="7"/>
    <x v="9"/>
    <x v="5"/>
    <n v="64.999999999999986"/>
    <n v="3750"/>
    <x v="265"/>
    <x v="395"/>
    <x v="6"/>
    <x v="0"/>
  </r>
  <r>
    <x v="3"/>
    <n v="1128299"/>
    <x v="595"/>
    <x v="2"/>
    <x v="7"/>
    <x v="9"/>
    <x v="0"/>
    <n v="70"/>
    <n v="5500"/>
    <x v="250"/>
    <x v="396"/>
    <x v="1"/>
    <x v="0"/>
  </r>
  <r>
    <x v="3"/>
    <n v="1128299"/>
    <x v="596"/>
    <x v="2"/>
    <x v="7"/>
    <x v="9"/>
    <x v="1"/>
    <n v="75"/>
    <n v="3500"/>
    <x v="48"/>
    <x v="397"/>
    <x v="3"/>
    <x v="0"/>
  </r>
  <r>
    <x v="3"/>
    <n v="1128299"/>
    <x v="597"/>
    <x v="2"/>
    <x v="7"/>
    <x v="9"/>
    <x v="2"/>
    <n v="75"/>
    <n v="4000"/>
    <x v="61"/>
    <x v="156"/>
    <x v="3"/>
    <x v="0"/>
  </r>
  <r>
    <x v="3"/>
    <n v="1128299"/>
    <x v="598"/>
    <x v="2"/>
    <x v="7"/>
    <x v="9"/>
    <x v="3"/>
    <n v="60"/>
    <n v="3000"/>
    <x v="210"/>
    <x v="386"/>
    <x v="1"/>
    <x v="0"/>
  </r>
  <r>
    <x v="3"/>
    <n v="1128299"/>
    <x v="599"/>
    <x v="2"/>
    <x v="7"/>
    <x v="9"/>
    <x v="4"/>
    <n v="65"/>
    <n v="2000"/>
    <x v="197"/>
    <x v="398"/>
    <x v="3"/>
    <x v="0"/>
  </r>
  <r>
    <x v="3"/>
    <n v="1128299"/>
    <x v="600"/>
    <x v="2"/>
    <x v="7"/>
    <x v="9"/>
    <x v="5"/>
    <n v="80"/>
    <n v="3500"/>
    <x v="59"/>
    <x v="143"/>
    <x v="6"/>
    <x v="0"/>
  </r>
  <r>
    <x v="3"/>
    <n v="1128299"/>
    <x v="601"/>
    <x v="2"/>
    <x v="7"/>
    <x v="9"/>
    <x v="0"/>
    <n v="60"/>
    <n v="5500"/>
    <x v="78"/>
    <x v="186"/>
    <x v="1"/>
    <x v="0"/>
  </r>
  <r>
    <x v="3"/>
    <n v="1128299"/>
    <x v="602"/>
    <x v="2"/>
    <x v="7"/>
    <x v="9"/>
    <x v="1"/>
    <n v="65"/>
    <n v="4000"/>
    <x v="51"/>
    <x v="399"/>
    <x v="3"/>
    <x v="0"/>
  </r>
  <r>
    <x v="3"/>
    <n v="1128299"/>
    <x v="603"/>
    <x v="2"/>
    <x v="7"/>
    <x v="9"/>
    <x v="2"/>
    <n v="65"/>
    <n v="4000"/>
    <x v="51"/>
    <x v="399"/>
    <x v="3"/>
    <x v="0"/>
  </r>
  <r>
    <x v="3"/>
    <n v="1128299"/>
    <x v="604"/>
    <x v="2"/>
    <x v="7"/>
    <x v="9"/>
    <x v="3"/>
    <n v="60"/>
    <n v="3000"/>
    <x v="210"/>
    <x v="386"/>
    <x v="1"/>
    <x v="0"/>
  </r>
  <r>
    <x v="3"/>
    <n v="1128299"/>
    <x v="605"/>
    <x v="2"/>
    <x v="7"/>
    <x v="9"/>
    <x v="4"/>
    <n v="65"/>
    <n v="2000"/>
    <x v="197"/>
    <x v="398"/>
    <x v="3"/>
    <x v="0"/>
  </r>
  <r>
    <x v="3"/>
    <n v="1128299"/>
    <x v="606"/>
    <x v="2"/>
    <x v="7"/>
    <x v="9"/>
    <x v="5"/>
    <n v="80"/>
    <n v="5000"/>
    <x v="2"/>
    <x v="316"/>
    <x v="6"/>
    <x v="0"/>
  </r>
  <r>
    <x v="3"/>
    <n v="1128299"/>
    <x v="607"/>
    <x v="2"/>
    <x v="7"/>
    <x v="9"/>
    <x v="0"/>
    <n v="75"/>
    <n v="7500"/>
    <x v="100"/>
    <x v="400"/>
    <x v="1"/>
    <x v="0"/>
  </r>
  <r>
    <x v="3"/>
    <n v="1128299"/>
    <x v="608"/>
    <x v="2"/>
    <x v="7"/>
    <x v="9"/>
    <x v="1"/>
    <n v="80"/>
    <n v="6250"/>
    <x v="1"/>
    <x v="5"/>
    <x v="3"/>
    <x v="0"/>
  </r>
  <r>
    <x v="3"/>
    <n v="1128299"/>
    <x v="609"/>
    <x v="2"/>
    <x v="7"/>
    <x v="9"/>
    <x v="2"/>
    <n v="80"/>
    <n v="6250"/>
    <x v="1"/>
    <x v="5"/>
    <x v="3"/>
    <x v="0"/>
  </r>
  <r>
    <x v="3"/>
    <n v="1128299"/>
    <x v="610"/>
    <x v="2"/>
    <x v="7"/>
    <x v="9"/>
    <x v="3"/>
    <n v="80"/>
    <n v="5000"/>
    <x v="2"/>
    <x v="213"/>
    <x v="1"/>
    <x v="0"/>
  </r>
  <r>
    <x v="3"/>
    <n v="1128299"/>
    <x v="611"/>
    <x v="2"/>
    <x v="7"/>
    <x v="9"/>
    <x v="4"/>
    <n v="85.000000000000014"/>
    <n v="3750"/>
    <x v="262"/>
    <x v="401"/>
    <x v="3"/>
    <x v="0"/>
  </r>
  <r>
    <x v="3"/>
    <n v="1128299"/>
    <x v="612"/>
    <x v="2"/>
    <x v="7"/>
    <x v="9"/>
    <x v="5"/>
    <n v="100"/>
    <n v="6750"/>
    <x v="266"/>
    <x v="7"/>
    <x v="6"/>
    <x v="0"/>
  </r>
  <r>
    <x v="3"/>
    <n v="1128299"/>
    <x v="613"/>
    <x v="2"/>
    <x v="7"/>
    <x v="9"/>
    <x v="0"/>
    <n v="80"/>
    <n v="8250"/>
    <x v="267"/>
    <x v="402"/>
    <x v="1"/>
    <x v="0"/>
  </r>
  <r>
    <x v="3"/>
    <n v="1128299"/>
    <x v="614"/>
    <x v="2"/>
    <x v="7"/>
    <x v="9"/>
    <x v="1"/>
    <n v="85.000000000000014"/>
    <n v="6750"/>
    <x v="268"/>
    <x v="403"/>
    <x v="3"/>
    <x v="0"/>
  </r>
  <r>
    <x v="3"/>
    <n v="1128299"/>
    <x v="615"/>
    <x v="2"/>
    <x v="7"/>
    <x v="9"/>
    <x v="2"/>
    <n v="85.000000000000014"/>
    <n v="6250"/>
    <x v="243"/>
    <x v="404"/>
    <x v="3"/>
    <x v="0"/>
  </r>
  <r>
    <x v="3"/>
    <n v="1128299"/>
    <x v="616"/>
    <x v="2"/>
    <x v="7"/>
    <x v="9"/>
    <x v="3"/>
    <n v="80"/>
    <n v="5250"/>
    <x v="82"/>
    <x v="63"/>
    <x v="1"/>
    <x v="0"/>
  </r>
  <r>
    <x v="3"/>
    <n v="1128299"/>
    <x v="617"/>
    <x v="2"/>
    <x v="7"/>
    <x v="9"/>
    <x v="4"/>
    <n v="85.000000000000014"/>
    <n v="5750"/>
    <x v="269"/>
    <x v="405"/>
    <x v="3"/>
    <x v="0"/>
  </r>
  <r>
    <x v="3"/>
    <n v="1128299"/>
    <x v="618"/>
    <x v="2"/>
    <x v="7"/>
    <x v="9"/>
    <x v="5"/>
    <n v="100"/>
    <n v="5750"/>
    <x v="270"/>
    <x v="199"/>
    <x v="6"/>
    <x v="0"/>
  </r>
  <r>
    <x v="3"/>
    <n v="1128299"/>
    <x v="619"/>
    <x v="2"/>
    <x v="7"/>
    <x v="9"/>
    <x v="0"/>
    <n v="85.000000000000014"/>
    <n v="7750"/>
    <x v="271"/>
    <x v="406"/>
    <x v="1"/>
    <x v="0"/>
  </r>
  <r>
    <x v="3"/>
    <n v="1128299"/>
    <x v="620"/>
    <x v="2"/>
    <x v="7"/>
    <x v="9"/>
    <x v="1"/>
    <n v="80.000000000000014"/>
    <n v="7500"/>
    <x v="272"/>
    <x v="407"/>
    <x v="3"/>
    <x v="0"/>
  </r>
  <r>
    <x v="3"/>
    <n v="1128299"/>
    <x v="621"/>
    <x v="2"/>
    <x v="7"/>
    <x v="9"/>
    <x v="2"/>
    <n v="75.000000000000014"/>
    <n v="6250"/>
    <x v="273"/>
    <x v="408"/>
    <x v="3"/>
    <x v="0"/>
  </r>
  <r>
    <x v="3"/>
    <n v="1128299"/>
    <x v="622"/>
    <x v="2"/>
    <x v="7"/>
    <x v="9"/>
    <x v="3"/>
    <n v="75.000000000000014"/>
    <n v="5750"/>
    <x v="274"/>
    <x v="409"/>
    <x v="1"/>
    <x v="0"/>
  </r>
  <r>
    <x v="3"/>
    <n v="1128299"/>
    <x v="623"/>
    <x v="2"/>
    <x v="7"/>
    <x v="9"/>
    <x v="4"/>
    <n v="75"/>
    <n v="5750"/>
    <x v="275"/>
    <x v="410"/>
    <x v="3"/>
    <x v="0"/>
  </r>
  <r>
    <x v="3"/>
    <n v="1128299"/>
    <x v="624"/>
    <x v="2"/>
    <x v="7"/>
    <x v="9"/>
    <x v="5"/>
    <n v="80"/>
    <n v="4000"/>
    <x v="55"/>
    <x v="320"/>
    <x v="6"/>
    <x v="0"/>
  </r>
  <r>
    <x v="3"/>
    <n v="1128299"/>
    <x v="625"/>
    <x v="2"/>
    <x v="7"/>
    <x v="9"/>
    <x v="0"/>
    <n v="70.000000000000014"/>
    <n v="6000"/>
    <x v="251"/>
    <x v="411"/>
    <x v="1"/>
    <x v="0"/>
  </r>
  <r>
    <x v="3"/>
    <n v="1128299"/>
    <x v="626"/>
    <x v="2"/>
    <x v="7"/>
    <x v="9"/>
    <x v="1"/>
    <n v="75.000000000000028"/>
    <n v="6000"/>
    <x v="276"/>
    <x v="412"/>
    <x v="3"/>
    <x v="0"/>
  </r>
  <r>
    <x v="3"/>
    <n v="1128299"/>
    <x v="627"/>
    <x v="2"/>
    <x v="7"/>
    <x v="9"/>
    <x v="2"/>
    <n v="70.000000000000014"/>
    <n v="4500"/>
    <x v="255"/>
    <x v="132"/>
    <x v="3"/>
    <x v="0"/>
  </r>
  <r>
    <x v="3"/>
    <n v="1128299"/>
    <x v="628"/>
    <x v="2"/>
    <x v="7"/>
    <x v="9"/>
    <x v="3"/>
    <n v="70.000000000000014"/>
    <n v="4000"/>
    <x v="277"/>
    <x v="102"/>
    <x v="1"/>
    <x v="0"/>
  </r>
  <r>
    <x v="3"/>
    <n v="1128299"/>
    <x v="629"/>
    <x v="2"/>
    <x v="7"/>
    <x v="9"/>
    <x v="4"/>
    <n v="80.000000000000014"/>
    <n v="4250"/>
    <x v="278"/>
    <x v="413"/>
    <x v="3"/>
    <x v="0"/>
  </r>
  <r>
    <x v="3"/>
    <n v="1128299"/>
    <x v="67"/>
    <x v="2"/>
    <x v="7"/>
    <x v="9"/>
    <x v="5"/>
    <n v="65"/>
    <n v="4500"/>
    <x v="62"/>
    <x v="152"/>
    <x v="6"/>
    <x v="0"/>
  </r>
  <r>
    <x v="3"/>
    <n v="1128299"/>
    <x v="68"/>
    <x v="2"/>
    <x v="7"/>
    <x v="9"/>
    <x v="0"/>
    <n v="60.000000000000007"/>
    <n v="5500"/>
    <x v="222"/>
    <x v="414"/>
    <x v="1"/>
    <x v="0"/>
  </r>
  <r>
    <x v="3"/>
    <n v="1128299"/>
    <x v="69"/>
    <x v="2"/>
    <x v="7"/>
    <x v="9"/>
    <x v="1"/>
    <n v="65.000000000000014"/>
    <n v="5500"/>
    <x v="223"/>
    <x v="415"/>
    <x v="3"/>
    <x v="0"/>
  </r>
  <r>
    <x v="3"/>
    <n v="1128299"/>
    <x v="70"/>
    <x v="2"/>
    <x v="7"/>
    <x v="9"/>
    <x v="2"/>
    <n v="60.000000000000007"/>
    <n v="3750"/>
    <x v="224"/>
    <x v="416"/>
    <x v="3"/>
    <x v="0"/>
  </r>
  <r>
    <x v="3"/>
    <n v="1128299"/>
    <x v="71"/>
    <x v="2"/>
    <x v="7"/>
    <x v="9"/>
    <x v="3"/>
    <n v="60.000000000000007"/>
    <n v="3500"/>
    <x v="163"/>
    <x v="99"/>
    <x v="1"/>
    <x v="0"/>
  </r>
  <r>
    <x v="3"/>
    <n v="1128299"/>
    <x v="72"/>
    <x v="2"/>
    <x v="7"/>
    <x v="9"/>
    <x v="4"/>
    <n v="70"/>
    <n v="3250"/>
    <x v="157"/>
    <x v="304"/>
    <x v="3"/>
    <x v="0"/>
  </r>
  <r>
    <x v="3"/>
    <n v="1128299"/>
    <x v="73"/>
    <x v="2"/>
    <x v="7"/>
    <x v="9"/>
    <x v="5"/>
    <n v="75.000000000000014"/>
    <n v="3750"/>
    <x v="225"/>
    <x v="337"/>
    <x v="6"/>
    <x v="0"/>
  </r>
  <r>
    <x v="3"/>
    <n v="1128299"/>
    <x v="74"/>
    <x v="2"/>
    <x v="7"/>
    <x v="9"/>
    <x v="0"/>
    <n v="60.000000000000007"/>
    <n v="6000"/>
    <x v="217"/>
    <x v="417"/>
    <x v="1"/>
    <x v="0"/>
  </r>
  <r>
    <x v="3"/>
    <n v="1128299"/>
    <x v="75"/>
    <x v="2"/>
    <x v="7"/>
    <x v="9"/>
    <x v="1"/>
    <n v="65.000000000000014"/>
    <n v="6250"/>
    <x v="279"/>
    <x v="418"/>
    <x v="3"/>
    <x v="0"/>
  </r>
  <r>
    <x v="3"/>
    <n v="1128299"/>
    <x v="76"/>
    <x v="2"/>
    <x v="7"/>
    <x v="9"/>
    <x v="2"/>
    <n v="60.000000000000007"/>
    <n v="4750"/>
    <x v="232"/>
    <x v="419"/>
    <x v="3"/>
    <x v="0"/>
  </r>
  <r>
    <x v="3"/>
    <n v="1128299"/>
    <x v="77"/>
    <x v="2"/>
    <x v="7"/>
    <x v="9"/>
    <x v="3"/>
    <n v="70.000000000000014"/>
    <n v="4500"/>
    <x v="255"/>
    <x v="420"/>
    <x v="1"/>
    <x v="0"/>
  </r>
  <r>
    <x v="3"/>
    <n v="1128299"/>
    <x v="78"/>
    <x v="2"/>
    <x v="7"/>
    <x v="9"/>
    <x v="4"/>
    <n v="90.000000000000014"/>
    <n v="4250"/>
    <x v="280"/>
    <x v="421"/>
    <x v="3"/>
    <x v="0"/>
  </r>
  <r>
    <x v="3"/>
    <n v="1128299"/>
    <x v="79"/>
    <x v="2"/>
    <x v="7"/>
    <x v="9"/>
    <x v="5"/>
    <n v="95.000000000000014"/>
    <n v="5500"/>
    <x v="37"/>
    <x v="422"/>
    <x v="6"/>
    <x v="0"/>
  </r>
  <r>
    <x v="3"/>
    <n v="1128299"/>
    <x v="80"/>
    <x v="2"/>
    <x v="7"/>
    <x v="9"/>
    <x v="0"/>
    <n v="80.000000000000014"/>
    <n v="7500"/>
    <x v="272"/>
    <x v="423"/>
    <x v="1"/>
    <x v="0"/>
  </r>
  <r>
    <x v="3"/>
    <n v="1128299"/>
    <x v="81"/>
    <x v="2"/>
    <x v="7"/>
    <x v="9"/>
    <x v="1"/>
    <n v="85.000000000000014"/>
    <n v="7500"/>
    <x v="281"/>
    <x v="361"/>
    <x v="3"/>
    <x v="0"/>
  </r>
  <r>
    <x v="3"/>
    <n v="1128299"/>
    <x v="82"/>
    <x v="2"/>
    <x v="7"/>
    <x v="9"/>
    <x v="2"/>
    <n v="80.000000000000014"/>
    <n v="5500"/>
    <x v="116"/>
    <x v="172"/>
    <x v="3"/>
    <x v="0"/>
  </r>
  <r>
    <x v="3"/>
    <n v="1128299"/>
    <x v="83"/>
    <x v="2"/>
    <x v="7"/>
    <x v="9"/>
    <x v="3"/>
    <n v="80.000000000000014"/>
    <n v="5500"/>
    <x v="116"/>
    <x v="303"/>
    <x v="1"/>
    <x v="0"/>
  </r>
  <r>
    <x v="3"/>
    <n v="1128299"/>
    <x v="84"/>
    <x v="2"/>
    <x v="7"/>
    <x v="9"/>
    <x v="4"/>
    <n v="90.000000000000014"/>
    <n v="4750"/>
    <x v="282"/>
    <x v="424"/>
    <x v="3"/>
    <x v="0"/>
  </r>
  <r>
    <x v="3"/>
    <n v="1128299"/>
    <x v="85"/>
    <x v="2"/>
    <x v="7"/>
    <x v="9"/>
    <x v="5"/>
    <n v="95.000000000000014"/>
    <n v="5750"/>
    <x v="283"/>
    <x v="425"/>
    <x v="6"/>
    <x v="0"/>
  </r>
  <r>
    <x v="0"/>
    <n v="1185732"/>
    <x v="86"/>
    <x v="2"/>
    <x v="7"/>
    <x v="9"/>
    <x v="0"/>
    <n v="45"/>
    <n v="10500"/>
    <x v="178"/>
    <x v="426"/>
    <x v="4"/>
    <x v="0"/>
  </r>
  <r>
    <x v="0"/>
    <n v="1185732"/>
    <x v="87"/>
    <x v="2"/>
    <x v="7"/>
    <x v="9"/>
    <x v="1"/>
    <n v="45"/>
    <n v="8500"/>
    <x v="3"/>
    <x v="3"/>
    <x v="2"/>
    <x v="0"/>
  </r>
  <r>
    <x v="0"/>
    <n v="1185732"/>
    <x v="88"/>
    <x v="2"/>
    <x v="7"/>
    <x v="9"/>
    <x v="2"/>
    <n v="35"/>
    <n v="8500"/>
    <x v="44"/>
    <x v="45"/>
    <x v="3"/>
    <x v="0"/>
  </r>
  <r>
    <x v="0"/>
    <n v="1185732"/>
    <x v="89"/>
    <x v="2"/>
    <x v="7"/>
    <x v="9"/>
    <x v="3"/>
    <n v="40"/>
    <n v="7000"/>
    <x v="59"/>
    <x v="97"/>
    <x v="1"/>
    <x v="0"/>
  </r>
  <r>
    <x v="0"/>
    <n v="1185732"/>
    <x v="90"/>
    <x v="4"/>
    <x v="8"/>
    <x v="10"/>
    <x v="4"/>
    <n v="55.000000000000007"/>
    <n v="7500"/>
    <x v="71"/>
    <x v="82"/>
    <x v="2"/>
    <x v="0"/>
  </r>
  <r>
    <x v="0"/>
    <n v="1185732"/>
    <x v="91"/>
    <x v="4"/>
    <x v="8"/>
    <x v="10"/>
    <x v="5"/>
    <n v="45"/>
    <n v="8500"/>
    <x v="3"/>
    <x v="427"/>
    <x v="0"/>
    <x v="0"/>
  </r>
  <r>
    <x v="0"/>
    <n v="1185732"/>
    <x v="92"/>
    <x v="4"/>
    <x v="8"/>
    <x v="10"/>
    <x v="0"/>
    <n v="45"/>
    <n v="11000"/>
    <x v="15"/>
    <x v="428"/>
    <x v="4"/>
    <x v="0"/>
  </r>
  <r>
    <x v="0"/>
    <n v="1185732"/>
    <x v="93"/>
    <x v="4"/>
    <x v="8"/>
    <x v="10"/>
    <x v="1"/>
    <n v="45"/>
    <n v="7500"/>
    <x v="74"/>
    <x v="167"/>
    <x v="2"/>
    <x v="0"/>
  </r>
  <r>
    <x v="0"/>
    <n v="1185732"/>
    <x v="94"/>
    <x v="4"/>
    <x v="8"/>
    <x v="10"/>
    <x v="2"/>
    <n v="35"/>
    <n v="8000"/>
    <x v="59"/>
    <x v="429"/>
    <x v="3"/>
    <x v="0"/>
  </r>
  <r>
    <x v="3"/>
    <n v="1185732"/>
    <x v="95"/>
    <x v="4"/>
    <x v="8"/>
    <x v="10"/>
    <x v="3"/>
    <n v="40"/>
    <n v="6750"/>
    <x v="52"/>
    <x v="64"/>
    <x v="1"/>
    <x v="0"/>
  </r>
  <r>
    <x v="0"/>
    <n v="1185732"/>
    <x v="96"/>
    <x v="4"/>
    <x v="8"/>
    <x v="10"/>
    <x v="4"/>
    <n v="55.000000000000007"/>
    <n v="7500"/>
    <x v="71"/>
    <x v="82"/>
    <x v="2"/>
    <x v="0"/>
  </r>
  <r>
    <x v="0"/>
    <n v="1185732"/>
    <x v="97"/>
    <x v="4"/>
    <x v="8"/>
    <x v="10"/>
    <x v="5"/>
    <n v="45"/>
    <n v="8500"/>
    <x v="3"/>
    <x v="427"/>
    <x v="0"/>
    <x v="0"/>
  </r>
  <r>
    <x v="0"/>
    <n v="1185732"/>
    <x v="98"/>
    <x v="4"/>
    <x v="8"/>
    <x v="10"/>
    <x v="0"/>
    <n v="45"/>
    <n v="10700"/>
    <x v="284"/>
    <x v="430"/>
    <x v="4"/>
    <x v="0"/>
  </r>
  <r>
    <x v="0"/>
    <n v="1185732"/>
    <x v="99"/>
    <x v="4"/>
    <x v="8"/>
    <x v="10"/>
    <x v="1"/>
    <n v="45"/>
    <n v="7500"/>
    <x v="74"/>
    <x v="167"/>
    <x v="2"/>
    <x v="0"/>
  </r>
  <r>
    <x v="0"/>
    <n v="1185732"/>
    <x v="100"/>
    <x v="4"/>
    <x v="8"/>
    <x v="10"/>
    <x v="2"/>
    <n v="35"/>
    <n v="7750"/>
    <x v="58"/>
    <x v="431"/>
    <x v="3"/>
    <x v="0"/>
  </r>
  <r>
    <x v="0"/>
    <n v="1185732"/>
    <x v="101"/>
    <x v="4"/>
    <x v="8"/>
    <x v="10"/>
    <x v="3"/>
    <n v="40"/>
    <n v="6250"/>
    <x v="54"/>
    <x v="156"/>
    <x v="1"/>
    <x v="0"/>
  </r>
  <r>
    <x v="0"/>
    <n v="1185732"/>
    <x v="102"/>
    <x v="4"/>
    <x v="8"/>
    <x v="10"/>
    <x v="4"/>
    <n v="55.000000000000007"/>
    <n v="6750"/>
    <x v="108"/>
    <x v="432"/>
    <x v="2"/>
    <x v="0"/>
  </r>
  <r>
    <x v="0"/>
    <n v="1185732"/>
    <x v="103"/>
    <x v="4"/>
    <x v="8"/>
    <x v="10"/>
    <x v="5"/>
    <n v="45"/>
    <n v="7750"/>
    <x v="285"/>
    <x v="433"/>
    <x v="0"/>
    <x v="0"/>
  </r>
  <r>
    <x v="0"/>
    <n v="1185732"/>
    <x v="53"/>
    <x v="4"/>
    <x v="8"/>
    <x v="10"/>
    <x v="0"/>
    <n v="45"/>
    <n v="10250"/>
    <x v="286"/>
    <x v="434"/>
    <x v="4"/>
    <x v="0"/>
  </r>
  <r>
    <x v="0"/>
    <n v="1185732"/>
    <x v="53"/>
    <x v="4"/>
    <x v="8"/>
    <x v="10"/>
    <x v="1"/>
    <n v="45"/>
    <n v="7250"/>
    <x v="287"/>
    <x v="435"/>
    <x v="2"/>
    <x v="0"/>
  </r>
  <r>
    <x v="3"/>
    <n v="1185732"/>
    <x v="53"/>
    <x v="4"/>
    <x v="8"/>
    <x v="10"/>
    <x v="2"/>
    <n v="35"/>
    <n v="7250"/>
    <x v="53"/>
    <x v="436"/>
    <x v="3"/>
    <x v="0"/>
  </r>
  <r>
    <x v="3"/>
    <n v="1185732"/>
    <x v="53"/>
    <x v="4"/>
    <x v="8"/>
    <x v="10"/>
    <x v="3"/>
    <n v="40"/>
    <n v="6500"/>
    <x v="51"/>
    <x v="157"/>
    <x v="1"/>
    <x v="0"/>
  </r>
  <r>
    <x v="3"/>
    <n v="1185732"/>
    <x v="53"/>
    <x v="4"/>
    <x v="8"/>
    <x v="10"/>
    <x v="4"/>
    <n v="55.000000000000007"/>
    <n v="6750"/>
    <x v="108"/>
    <x v="432"/>
    <x v="2"/>
    <x v="0"/>
  </r>
  <r>
    <x v="3"/>
    <n v="1185732"/>
    <x v="53"/>
    <x v="4"/>
    <x v="8"/>
    <x v="10"/>
    <x v="5"/>
    <n v="45"/>
    <n v="8000"/>
    <x v="11"/>
    <x v="165"/>
    <x v="0"/>
    <x v="0"/>
  </r>
  <r>
    <x v="3"/>
    <n v="1185732"/>
    <x v="53"/>
    <x v="4"/>
    <x v="8"/>
    <x v="10"/>
    <x v="0"/>
    <n v="55.000000000000007"/>
    <n v="10700"/>
    <x v="288"/>
    <x v="437"/>
    <x v="4"/>
    <x v="0"/>
  </r>
  <r>
    <x v="3"/>
    <n v="1185732"/>
    <x v="53"/>
    <x v="4"/>
    <x v="8"/>
    <x v="10"/>
    <x v="1"/>
    <n v="55.000000000000007"/>
    <n v="7750"/>
    <x v="102"/>
    <x v="438"/>
    <x v="2"/>
    <x v="0"/>
  </r>
  <r>
    <x v="3"/>
    <n v="1185732"/>
    <x v="53"/>
    <x v="4"/>
    <x v="8"/>
    <x v="10"/>
    <x v="2"/>
    <n v="50"/>
    <n v="7500"/>
    <x v="69"/>
    <x v="88"/>
    <x v="3"/>
    <x v="0"/>
  </r>
  <r>
    <x v="3"/>
    <n v="1185732"/>
    <x v="53"/>
    <x v="4"/>
    <x v="8"/>
    <x v="10"/>
    <x v="3"/>
    <n v="50"/>
    <n v="7000"/>
    <x v="49"/>
    <x v="148"/>
    <x v="1"/>
    <x v="0"/>
  </r>
  <r>
    <x v="3"/>
    <n v="1185732"/>
    <x v="53"/>
    <x v="4"/>
    <x v="8"/>
    <x v="10"/>
    <x v="4"/>
    <n v="60"/>
    <n v="7250"/>
    <x v="94"/>
    <x v="439"/>
    <x v="2"/>
    <x v="0"/>
  </r>
  <r>
    <x v="3"/>
    <n v="1185732"/>
    <x v="53"/>
    <x v="4"/>
    <x v="8"/>
    <x v="10"/>
    <x v="5"/>
    <n v="65"/>
    <n v="8250"/>
    <x v="91"/>
    <x v="440"/>
    <x v="0"/>
    <x v="0"/>
  </r>
  <r>
    <x v="3"/>
    <n v="1185732"/>
    <x v="53"/>
    <x v="4"/>
    <x v="8"/>
    <x v="10"/>
    <x v="0"/>
    <n v="60"/>
    <n v="10750"/>
    <x v="289"/>
    <x v="441"/>
    <x v="4"/>
    <x v="0"/>
  </r>
  <r>
    <x v="3"/>
    <n v="1185732"/>
    <x v="53"/>
    <x v="4"/>
    <x v="8"/>
    <x v="10"/>
    <x v="1"/>
    <n v="55.000000000000007"/>
    <n v="8250"/>
    <x v="117"/>
    <x v="442"/>
    <x v="2"/>
    <x v="0"/>
  </r>
  <r>
    <x v="3"/>
    <n v="1185732"/>
    <x v="118"/>
    <x v="4"/>
    <x v="8"/>
    <x v="10"/>
    <x v="2"/>
    <n v="50"/>
    <n v="8000"/>
    <x v="2"/>
    <x v="161"/>
    <x v="3"/>
    <x v="0"/>
  </r>
  <r>
    <x v="3"/>
    <n v="1185732"/>
    <x v="119"/>
    <x v="4"/>
    <x v="8"/>
    <x v="10"/>
    <x v="3"/>
    <n v="50"/>
    <n v="7750"/>
    <x v="76"/>
    <x v="443"/>
    <x v="1"/>
    <x v="0"/>
  </r>
  <r>
    <x v="3"/>
    <n v="1185732"/>
    <x v="120"/>
    <x v="4"/>
    <x v="8"/>
    <x v="10"/>
    <x v="4"/>
    <n v="65"/>
    <n v="7750"/>
    <x v="95"/>
    <x v="444"/>
    <x v="2"/>
    <x v="0"/>
  </r>
  <r>
    <x v="3"/>
    <n v="1185732"/>
    <x v="121"/>
    <x v="4"/>
    <x v="8"/>
    <x v="10"/>
    <x v="5"/>
    <n v="70"/>
    <n v="9250"/>
    <x v="98"/>
    <x v="445"/>
    <x v="0"/>
    <x v="0"/>
  </r>
  <r>
    <x v="3"/>
    <n v="1185732"/>
    <x v="122"/>
    <x v="4"/>
    <x v="8"/>
    <x v="10"/>
    <x v="0"/>
    <n v="65"/>
    <n v="11500"/>
    <x v="32"/>
    <x v="446"/>
    <x v="4"/>
    <x v="0"/>
  </r>
  <r>
    <x v="3"/>
    <n v="1185732"/>
    <x v="123"/>
    <x v="4"/>
    <x v="8"/>
    <x v="10"/>
    <x v="1"/>
    <n v="60.000000000000007"/>
    <n v="9000"/>
    <x v="290"/>
    <x v="447"/>
    <x v="2"/>
    <x v="0"/>
  </r>
  <r>
    <x v="3"/>
    <n v="1185732"/>
    <x v="124"/>
    <x v="4"/>
    <x v="8"/>
    <x v="10"/>
    <x v="2"/>
    <n v="55.000000000000007"/>
    <n v="8250"/>
    <x v="117"/>
    <x v="176"/>
    <x v="3"/>
    <x v="0"/>
  </r>
  <r>
    <x v="3"/>
    <n v="1185732"/>
    <x v="125"/>
    <x v="4"/>
    <x v="8"/>
    <x v="10"/>
    <x v="3"/>
    <n v="55.000000000000007"/>
    <n v="7750"/>
    <x v="102"/>
    <x v="448"/>
    <x v="1"/>
    <x v="0"/>
  </r>
  <r>
    <x v="3"/>
    <n v="1185732"/>
    <x v="126"/>
    <x v="4"/>
    <x v="8"/>
    <x v="10"/>
    <x v="4"/>
    <n v="65"/>
    <n v="8000"/>
    <x v="99"/>
    <x v="317"/>
    <x v="2"/>
    <x v="0"/>
  </r>
  <r>
    <x v="3"/>
    <n v="1185732"/>
    <x v="127"/>
    <x v="4"/>
    <x v="8"/>
    <x v="10"/>
    <x v="5"/>
    <n v="70"/>
    <n v="9750"/>
    <x v="23"/>
    <x v="449"/>
    <x v="0"/>
    <x v="0"/>
  </r>
  <r>
    <x v="3"/>
    <n v="1185732"/>
    <x v="630"/>
    <x v="4"/>
    <x v="8"/>
    <x v="10"/>
    <x v="0"/>
    <n v="65"/>
    <n v="11250"/>
    <x v="291"/>
    <x v="450"/>
    <x v="4"/>
    <x v="0"/>
  </r>
  <r>
    <x v="3"/>
    <n v="1185732"/>
    <x v="631"/>
    <x v="4"/>
    <x v="8"/>
    <x v="10"/>
    <x v="1"/>
    <n v="60.000000000000007"/>
    <n v="9000"/>
    <x v="290"/>
    <x v="447"/>
    <x v="2"/>
    <x v="0"/>
  </r>
  <r>
    <x v="3"/>
    <n v="1185732"/>
    <x v="632"/>
    <x v="4"/>
    <x v="8"/>
    <x v="10"/>
    <x v="2"/>
    <n v="55.000000000000007"/>
    <n v="8250"/>
    <x v="117"/>
    <x v="176"/>
    <x v="3"/>
    <x v="0"/>
  </r>
  <r>
    <x v="0"/>
    <n v="1185732"/>
    <x v="633"/>
    <x v="4"/>
    <x v="8"/>
    <x v="10"/>
    <x v="3"/>
    <n v="45"/>
    <n v="7750"/>
    <x v="285"/>
    <x v="451"/>
    <x v="1"/>
    <x v="0"/>
  </r>
  <r>
    <x v="0"/>
    <n v="1185732"/>
    <x v="634"/>
    <x v="4"/>
    <x v="8"/>
    <x v="10"/>
    <x v="4"/>
    <n v="55.000000000000007"/>
    <n v="7500"/>
    <x v="71"/>
    <x v="82"/>
    <x v="2"/>
    <x v="0"/>
  </r>
  <r>
    <x v="0"/>
    <n v="1185732"/>
    <x v="635"/>
    <x v="4"/>
    <x v="8"/>
    <x v="10"/>
    <x v="5"/>
    <n v="60.000000000000007"/>
    <n v="9250"/>
    <x v="101"/>
    <x v="452"/>
    <x v="0"/>
    <x v="0"/>
  </r>
  <r>
    <x v="0"/>
    <n v="1185732"/>
    <x v="636"/>
    <x v="4"/>
    <x v="8"/>
    <x v="10"/>
    <x v="0"/>
    <n v="55.000000000000007"/>
    <n v="10500"/>
    <x v="292"/>
    <x v="453"/>
    <x v="4"/>
    <x v="0"/>
  </r>
  <r>
    <x v="0"/>
    <n v="1185732"/>
    <x v="637"/>
    <x v="4"/>
    <x v="8"/>
    <x v="10"/>
    <x v="1"/>
    <n v="50.000000000000014"/>
    <n v="8500"/>
    <x v="293"/>
    <x v="454"/>
    <x v="2"/>
    <x v="0"/>
  </r>
  <r>
    <x v="2"/>
    <n v="1185732"/>
    <x v="638"/>
    <x v="4"/>
    <x v="8"/>
    <x v="10"/>
    <x v="2"/>
    <n v="45"/>
    <n v="7500"/>
    <x v="74"/>
    <x v="76"/>
    <x v="3"/>
    <x v="0"/>
  </r>
  <r>
    <x v="2"/>
    <n v="1185732"/>
    <x v="639"/>
    <x v="4"/>
    <x v="8"/>
    <x v="10"/>
    <x v="3"/>
    <n v="45"/>
    <n v="7250"/>
    <x v="287"/>
    <x v="455"/>
    <x v="1"/>
    <x v="0"/>
  </r>
  <r>
    <x v="2"/>
    <n v="1185732"/>
    <x v="640"/>
    <x v="4"/>
    <x v="8"/>
    <x v="10"/>
    <x v="4"/>
    <n v="55.000000000000007"/>
    <n v="7250"/>
    <x v="103"/>
    <x v="456"/>
    <x v="2"/>
    <x v="0"/>
  </r>
  <r>
    <x v="2"/>
    <n v="1185732"/>
    <x v="641"/>
    <x v="4"/>
    <x v="8"/>
    <x v="10"/>
    <x v="5"/>
    <n v="60.000000000000007"/>
    <n v="8250"/>
    <x v="35"/>
    <x v="84"/>
    <x v="0"/>
    <x v="0"/>
  </r>
  <r>
    <x v="2"/>
    <n v="1185732"/>
    <x v="642"/>
    <x v="4"/>
    <x v="8"/>
    <x v="10"/>
    <x v="0"/>
    <n v="60.000000000000007"/>
    <n v="10000"/>
    <x v="272"/>
    <x v="457"/>
    <x v="4"/>
    <x v="0"/>
  </r>
  <r>
    <x v="2"/>
    <n v="1185732"/>
    <x v="643"/>
    <x v="4"/>
    <x v="8"/>
    <x v="10"/>
    <x v="1"/>
    <n v="50.000000000000014"/>
    <n v="8250"/>
    <x v="294"/>
    <x v="131"/>
    <x v="2"/>
    <x v="0"/>
  </r>
  <r>
    <x v="2"/>
    <n v="1185732"/>
    <x v="644"/>
    <x v="4"/>
    <x v="8"/>
    <x v="10"/>
    <x v="2"/>
    <n v="50.000000000000014"/>
    <n v="7250"/>
    <x v="295"/>
    <x v="458"/>
    <x v="3"/>
    <x v="0"/>
  </r>
  <r>
    <x v="2"/>
    <n v="1185732"/>
    <x v="645"/>
    <x v="4"/>
    <x v="8"/>
    <x v="10"/>
    <x v="3"/>
    <n v="50.000000000000014"/>
    <n v="7000"/>
    <x v="296"/>
    <x v="459"/>
    <x v="1"/>
    <x v="0"/>
  </r>
  <r>
    <x v="2"/>
    <n v="1185732"/>
    <x v="646"/>
    <x v="4"/>
    <x v="8"/>
    <x v="10"/>
    <x v="4"/>
    <n v="60.000000000000007"/>
    <n v="7000"/>
    <x v="251"/>
    <x v="98"/>
    <x v="2"/>
    <x v="0"/>
  </r>
  <r>
    <x v="2"/>
    <n v="1185732"/>
    <x v="647"/>
    <x v="4"/>
    <x v="8"/>
    <x v="10"/>
    <x v="5"/>
    <n v="65"/>
    <n v="8250"/>
    <x v="91"/>
    <x v="440"/>
    <x v="0"/>
    <x v="0"/>
  </r>
  <r>
    <x v="2"/>
    <n v="1185732"/>
    <x v="648"/>
    <x v="4"/>
    <x v="8"/>
    <x v="10"/>
    <x v="0"/>
    <n v="60.000000000000007"/>
    <n v="9750"/>
    <x v="111"/>
    <x v="460"/>
    <x v="4"/>
    <x v="0"/>
  </r>
  <r>
    <x v="2"/>
    <n v="1185732"/>
    <x v="649"/>
    <x v="4"/>
    <x v="8"/>
    <x v="10"/>
    <x v="1"/>
    <n v="50.000000000000014"/>
    <n v="8000"/>
    <x v="297"/>
    <x v="323"/>
    <x v="2"/>
    <x v="0"/>
  </r>
  <r>
    <x v="2"/>
    <n v="1185732"/>
    <x v="650"/>
    <x v="4"/>
    <x v="8"/>
    <x v="10"/>
    <x v="2"/>
    <n v="50.000000000000014"/>
    <n v="7450"/>
    <x v="298"/>
    <x v="461"/>
    <x v="3"/>
    <x v="0"/>
  </r>
  <r>
    <x v="2"/>
    <n v="1185732"/>
    <x v="651"/>
    <x v="4"/>
    <x v="8"/>
    <x v="10"/>
    <x v="3"/>
    <n v="50.000000000000014"/>
    <n v="7750"/>
    <x v="299"/>
    <x v="462"/>
    <x v="1"/>
    <x v="0"/>
  </r>
  <r>
    <x v="2"/>
    <n v="1185732"/>
    <x v="652"/>
    <x v="4"/>
    <x v="8"/>
    <x v="10"/>
    <x v="4"/>
    <n v="65"/>
    <n v="7500"/>
    <x v="64"/>
    <x v="24"/>
    <x v="2"/>
    <x v="0"/>
  </r>
  <r>
    <x v="2"/>
    <n v="1185732"/>
    <x v="653"/>
    <x v="4"/>
    <x v="8"/>
    <x v="10"/>
    <x v="5"/>
    <n v="70"/>
    <n v="8500"/>
    <x v="300"/>
    <x v="463"/>
    <x v="0"/>
    <x v="0"/>
  </r>
  <r>
    <x v="2"/>
    <n v="1185732"/>
    <x v="575"/>
    <x v="4"/>
    <x v="8"/>
    <x v="10"/>
    <x v="0"/>
    <n v="65"/>
    <n v="10750"/>
    <x v="28"/>
    <x v="464"/>
    <x v="4"/>
    <x v="0"/>
  </r>
  <r>
    <x v="2"/>
    <n v="1185732"/>
    <x v="575"/>
    <x v="4"/>
    <x v="8"/>
    <x v="10"/>
    <x v="1"/>
    <n v="55.000000000000007"/>
    <n v="8750"/>
    <x v="105"/>
    <x v="465"/>
    <x v="2"/>
    <x v="0"/>
  </r>
  <r>
    <x v="2"/>
    <n v="1185732"/>
    <x v="575"/>
    <x v="4"/>
    <x v="8"/>
    <x v="10"/>
    <x v="2"/>
    <n v="55.000000000000007"/>
    <n v="8250"/>
    <x v="117"/>
    <x v="176"/>
    <x v="3"/>
    <x v="0"/>
  </r>
  <r>
    <x v="2"/>
    <n v="1185732"/>
    <x v="575"/>
    <x v="4"/>
    <x v="8"/>
    <x v="10"/>
    <x v="3"/>
    <n v="55.000000000000007"/>
    <n v="7750"/>
    <x v="102"/>
    <x v="448"/>
    <x v="1"/>
    <x v="0"/>
  </r>
  <r>
    <x v="0"/>
    <n v="1185732"/>
    <x v="575"/>
    <x v="4"/>
    <x v="8"/>
    <x v="10"/>
    <x v="4"/>
    <n v="65"/>
    <n v="7750"/>
    <x v="95"/>
    <x v="444"/>
    <x v="2"/>
    <x v="0"/>
  </r>
  <r>
    <x v="0"/>
    <n v="1185732"/>
    <x v="575"/>
    <x v="4"/>
    <x v="8"/>
    <x v="10"/>
    <x v="5"/>
    <n v="70"/>
    <n v="8750"/>
    <x v="301"/>
    <x v="466"/>
    <x v="0"/>
    <x v="0"/>
  </r>
  <r>
    <x v="0"/>
    <n v="1185732"/>
    <x v="654"/>
    <x v="4"/>
    <x v="8"/>
    <x v="10"/>
    <x v="0"/>
    <n v="35"/>
    <n v="4500"/>
    <x v="154"/>
    <x v="342"/>
    <x v="5"/>
    <x v="0"/>
  </r>
  <r>
    <x v="0"/>
    <n v="1185732"/>
    <x v="655"/>
    <x v="4"/>
    <x v="8"/>
    <x v="10"/>
    <x v="1"/>
    <n v="35"/>
    <n v="2500"/>
    <x v="132"/>
    <x v="190"/>
    <x v="1"/>
    <x v="0"/>
  </r>
  <r>
    <x v="0"/>
    <n v="1185732"/>
    <x v="656"/>
    <x v="4"/>
    <x v="8"/>
    <x v="10"/>
    <x v="2"/>
    <n v="25"/>
    <n v="2500"/>
    <x v="146"/>
    <x v="467"/>
    <x v="1"/>
    <x v="0"/>
  </r>
  <r>
    <x v="0"/>
    <n v="1185732"/>
    <x v="128"/>
    <x v="4"/>
    <x v="8"/>
    <x v="10"/>
    <x v="3"/>
    <n v="30.000000000000004"/>
    <n v="1000"/>
    <x v="302"/>
    <x v="468"/>
    <x v="5"/>
    <x v="0"/>
  </r>
  <r>
    <x v="0"/>
    <n v="1185732"/>
    <x v="129"/>
    <x v="3"/>
    <x v="9"/>
    <x v="11"/>
    <x v="4"/>
    <n v="44.999999999999993"/>
    <n v="1500"/>
    <x v="303"/>
    <x v="469"/>
    <x v="1"/>
    <x v="0"/>
  </r>
  <r>
    <x v="0"/>
    <n v="1185732"/>
    <x v="130"/>
    <x v="3"/>
    <x v="9"/>
    <x v="11"/>
    <x v="5"/>
    <n v="35"/>
    <n v="2500"/>
    <x v="132"/>
    <x v="196"/>
    <x v="4"/>
    <x v="0"/>
  </r>
  <r>
    <x v="0"/>
    <n v="1185732"/>
    <x v="131"/>
    <x v="3"/>
    <x v="9"/>
    <x v="11"/>
    <x v="0"/>
    <n v="35"/>
    <n v="5000"/>
    <x v="160"/>
    <x v="470"/>
    <x v="5"/>
    <x v="0"/>
  </r>
  <r>
    <x v="0"/>
    <n v="1185732"/>
    <x v="132"/>
    <x v="3"/>
    <x v="9"/>
    <x v="11"/>
    <x v="1"/>
    <n v="35"/>
    <n v="1500"/>
    <x v="304"/>
    <x v="471"/>
    <x v="1"/>
    <x v="0"/>
  </r>
  <r>
    <x v="0"/>
    <n v="1185732"/>
    <x v="133"/>
    <x v="3"/>
    <x v="9"/>
    <x v="11"/>
    <x v="2"/>
    <n v="25"/>
    <n v="2000"/>
    <x v="121"/>
    <x v="472"/>
    <x v="1"/>
    <x v="0"/>
  </r>
  <r>
    <x v="0"/>
    <n v="1185732"/>
    <x v="134"/>
    <x v="3"/>
    <x v="9"/>
    <x v="11"/>
    <x v="3"/>
    <n v="30.000000000000004"/>
    <n v="750"/>
    <x v="305"/>
    <x v="473"/>
    <x v="5"/>
    <x v="0"/>
  </r>
  <r>
    <x v="0"/>
    <n v="1185732"/>
    <x v="135"/>
    <x v="3"/>
    <x v="9"/>
    <x v="11"/>
    <x v="4"/>
    <n v="44.999999999999993"/>
    <n v="1500"/>
    <x v="303"/>
    <x v="469"/>
    <x v="1"/>
    <x v="0"/>
  </r>
  <r>
    <x v="0"/>
    <n v="1185732"/>
    <x v="136"/>
    <x v="3"/>
    <x v="9"/>
    <x v="11"/>
    <x v="5"/>
    <n v="35"/>
    <n v="2250"/>
    <x v="123"/>
    <x v="258"/>
    <x v="4"/>
    <x v="0"/>
  </r>
  <r>
    <x v="0"/>
    <n v="1185732"/>
    <x v="137"/>
    <x v="3"/>
    <x v="9"/>
    <x v="11"/>
    <x v="0"/>
    <n v="40"/>
    <n v="4450"/>
    <x v="306"/>
    <x v="474"/>
    <x v="5"/>
    <x v="0"/>
  </r>
  <r>
    <x v="0"/>
    <n v="1185732"/>
    <x v="138"/>
    <x v="3"/>
    <x v="9"/>
    <x v="11"/>
    <x v="1"/>
    <n v="40"/>
    <n v="1250"/>
    <x v="121"/>
    <x v="472"/>
    <x v="1"/>
    <x v="0"/>
  </r>
  <r>
    <x v="0"/>
    <n v="1185732"/>
    <x v="139"/>
    <x v="3"/>
    <x v="9"/>
    <x v="11"/>
    <x v="2"/>
    <n v="30.000000000000004"/>
    <n v="1750"/>
    <x v="307"/>
    <x v="475"/>
    <x v="1"/>
    <x v="0"/>
  </r>
  <r>
    <x v="0"/>
    <n v="1185732"/>
    <x v="140"/>
    <x v="3"/>
    <x v="9"/>
    <x v="11"/>
    <x v="3"/>
    <n v="35"/>
    <n v="250"/>
    <x v="308"/>
    <x v="476"/>
    <x v="5"/>
    <x v="0"/>
  </r>
  <r>
    <x v="0"/>
    <n v="1185732"/>
    <x v="141"/>
    <x v="3"/>
    <x v="9"/>
    <x v="11"/>
    <x v="4"/>
    <n v="50"/>
    <n v="750"/>
    <x v="309"/>
    <x v="477"/>
    <x v="1"/>
    <x v="0"/>
  </r>
  <r>
    <x v="0"/>
    <n v="1185732"/>
    <x v="142"/>
    <x v="3"/>
    <x v="9"/>
    <x v="11"/>
    <x v="5"/>
    <n v="40"/>
    <n v="1750"/>
    <x v="136"/>
    <x v="478"/>
    <x v="4"/>
    <x v="0"/>
  </r>
  <r>
    <x v="0"/>
    <n v="1185732"/>
    <x v="143"/>
    <x v="3"/>
    <x v="9"/>
    <x v="11"/>
    <x v="0"/>
    <n v="40"/>
    <n v="4000"/>
    <x v="175"/>
    <x v="479"/>
    <x v="5"/>
    <x v="0"/>
  </r>
  <r>
    <x v="0"/>
    <n v="1185732"/>
    <x v="144"/>
    <x v="3"/>
    <x v="9"/>
    <x v="11"/>
    <x v="1"/>
    <n v="40"/>
    <n v="1000"/>
    <x v="124"/>
    <x v="480"/>
    <x v="1"/>
    <x v="0"/>
  </r>
  <r>
    <x v="0"/>
    <n v="1185732"/>
    <x v="145"/>
    <x v="3"/>
    <x v="9"/>
    <x v="11"/>
    <x v="2"/>
    <n v="30.000000000000004"/>
    <n v="1000"/>
    <x v="302"/>
    <x v="481"/>
    <x v="1"/>
    <x v="0"/>
  </r>
  <r>
    <x v="0"/>
    <n v="1185732"/>
    <x v="146"/>
    <x v="3"/>
    <x v="9"/>
    <x v="11"/>
    <x v="3"/>
    <n v="35"/>
    <n v="250"/>
    <x v="308"/>
    <x v="476"/>
    <x v="5"/>
    <x v="0"/>
  </r>
  <r>
    <x v="0"/>
    <n v="1185732"/>
    <x v="147"/>
    <x v="3"/>
    <x v="9"/>
    <x v="11"/>
    <x v="4"/>
    <n v="50"/>
    <n v="500"/>
    <x v="310"/>
    <x v="482"/>
    <x v="1"/>
    <x v="0"/>
  </r>
  <r>
    <x v="0"/>
    <n v="1185732"/>
    <x v="148"/>
    <x v="3"/>
    <x v="9"/>
    <x v="11"/>
    <x v="5"/>
    <n v="40"/>
    <n v="1750"/>
    <x v="136"/>
    <x v="478"/>
    <x v="4"/>
    <x v="0"/>
  </r>
  <r>
    <x v="0"/>
    <n v="1185732"/>
    <x v="149"/>
    <x v="3"/>
    <x v="9"/>
    <x v="11"/>
    <x v="0"/>
    <n v="50"/>
    <n v="4450"/>
    <x v="185"/>
    <x v="483"/>
    <x v="5"/>
    <x v="0"/>
  </r>
  <r>
    <x v="0"/>
    <n v="1185732"/>
    <x v="150"/>
    <x v="3"/>
    <x v="9"/>
    <x v="11"/>
    <x v="1"/>
    <n v="45.000000000000007"/>
    <n v="1500"/>
    <x v="311"/>
    <x v="484"/>
    <x v="1"/>
    <x v="0"/>
  </r>
  <r>
    <x v="0"/>
    <n v="1185732"/>
    <x v="151"/>
    <x v="3"/>
    <x v="9"/>
    <x v="11"/>
    <x v="2"/>
    <n v="40"/>
    <n v="1250"/>
    <x v="121"/>
    <x v="472"/>
    <x v="1"/>
    <x v="0"/>
  </r>
  <r>
    <x v="0"/>
    <n v="1185732"/>
    <x v="152"/>
    <x v="3"/>
    <x v="9"/>
    <x v="11"/>
    <x v="3"/>
    <n v="40"/>
    <n v="500"/>
    <x v="184"/>
    <x v="485"/>
    <x v="5"/>
    <x v="0"/>
  </r>
  <r>
    <x v="0"/>
    <n v="1185732"/>
    <x v="153"/>
    <x v="3"/>
    <x v="9"/>
    <x v="11"/>
    <x v="4"/>
    <n v="54.999999999999993"/>
    <n v="750"/>
    <x v="312"/>
    <x v="486"/>
    <x v="1"/>
    <x v="0"/>
  </r>
  <r>
    <x v="0"/>
    <n v="1185732"/>
    <x v="154"/>
    <x v="3"/>
    <x v="9"/>
    <x v="11"/>
    <x v="5"/>
    <n v="60"/>
    <n v="1750"/>
    <x v="204"/>
    <x v="220"/>
    <x v="4"/>
    <x v="0"/>
  </r>
  <r>
    <x v="0"/>
    <n v="1185732"/>
    <x v="657"/>
    <x v="3"/>
    <x v="9"/>
    <x v="11"/>
    <x v="0"/>
    <n v="45"/>
    <n v="4250"/>
    <x v="174"/>
    <x v="487"/>
    <x v="5"/>
    <x v="1"/>
  </r>
  <r>
    <x v="0"/>
    <n v="1185732"/>
    <x v="658"/>
    <x v="3"/>
    <x v="9"/>
    <x v="11"/>
    <x v="1"/>
    <n v="40.000000000000007"/>
    <n v="1750"/>
    <x v="313"/>
    <x v="488"/>
    <x v="1"/>
    <x v="1"/>
  </r>
  <r>
    <x v="0"/>
    <n v="1185732"/>
    <x v="659"/>
    <x v="3"/>
    <x v="9"/>
    <x v="11"/>
    <x v="2"/>
    <n v="35"/>
    <n v="1750"/>
    <x v="183"/>
    <x v="489"/>
    <x v="1"/>
    <x v="1"/>
  </r>
  <r>
    <x v="0"/>
    <n v="1185732"/>
    <x v="660"/>
    <x v="3"/>
    <x v="9"/>
    <x v="11"/>
    <x v="3"/>
    <n v="35"/>
    <n v="1500"/>
    <x v="304"/>
    <x v="489"/>
    <x v="5"/>
    <x v="1"/>
  </r>
  <r>
    <x v="0"/>
    <n v="1185732"/>
    <x v="661"/>
    <x v="3"/>
    <x v="9"/>
    <x v="11"/>
    <x v="4"/>
    <n v="50"/>
    <n v="1500"/>
    <x v="128"/>
    <x v="270"/>
    <x v="1"/>
    <x v="1"/>
  </r>
  <r>
    <x v="0"/>
    <n v="1185732"/>
    <x v="662"/>
    <x v="3"/>
    <x v="9"/>
    <x v="11"/>
    <x v="5"/>
    <n v="55.000000000000007"/>
    <n v="3250"/>
    <x v="256"/>
    <x v="490"/>
    <x v="4"/>
    <x v="1"/>
  </r>
  <r>
    <x v="0"/>
    <n v="1185732"/>
    <x v="663"/>
    <x v="3"/>
    <x v="9"/>
    <x v="11"/>
    <x v="0"/>
    <n v="50"/>
    <n v="5500"/>
    <x v="140"/>
    <x v="198"/>
    <x v="5"/>
    <x v="1"/>
  </r>
  <r>
    <x v="0"/>
    <n v="1185732"/>
    <x v="664"/>
    <x v="3"/>
    <x v="9"/>
    <x v="11"/>
    <x v="1"/>
    <n v="45.000000000000007"/>
    <n v="3000"/>
    <x v="142"/>
    <x v="491"/>
    <x v="1"/>
    <x v="1"/>
  </r>
  <r>
    <x v="0"/>
    <n v="1185732"/>
    <x v="665"/>
    <x v="3"/>
    <x v="9"/>
    <x v="11"/>
    <x v="2"/>
    <n v="40"/>
    <n v="2250"/>
    <x v="126"/>
    <x v="492"/>
    <x v="1"/>
    <x v="1"/>
  </r>
  <r>
    <x v="0"/>
    <n v="1185732"/>
    <x v="666"/>
    <x v="3"/>
    <x v="9"/>
    <x v="11"/>
    <x v="3"/>
    <n v="40"/>
    <n v="1750"/>
    <x v="136"/>
    <x v="493"/>
    <x v="5"/>
    <x v="1"/>
  </r>
  <r>
    <x v="0"/>
    <n v="1185732"/>
    <x v="667"/>
    <x v="3"/>
    <x v="9"/>
    <x v="11"/>
    <x v="4"/>
    <n v="50"/>
    <n v="2000"/>
    <x v="125"/>
    <x v="227"/>
    <x v="1"/>
    <x v="1"/>
  </r>
  <r>
    <x v="0"/>
    <n v="1185732"/>
    <x v="668"/>
    <x v="3"/>
    <x v="9"/>
    <x v="11"/>
    <x v="5"/>
    <n v="55.000000000000007"/>
    <n v="3750"/>
    <x v="141"/>
    <x v="494"/>
    <x v="4"/>
    <x v="1"/>
  </r>
  <r>
    <x v="0"/>
    <n v="1185732"/>
    <x v="669"/>
    <x v="3"/>
    <x v="9"/>
    <x v="11"/>
    <x v="0"/>
    <n v="50"/>
    <n v="5250"/>
    <x v="48"/>
    <x v="495"/>
    <x v="5"/>
    <x v="1"/>
  </r>
  <r>
    <x v="0"/>
    <n v="1185732"/>
    <x v="670"/>
    <x v="3"/>
    <x v="9"/>
    <x v="11"/>
    <x v="1"/>
    <n v="45.000000000000007"/>
    <n v="3000"/>
    <x v="142"/>
    <x v="491"/>
    <x v="1"/>
    <x v="1"/>
  </r>
  <r>
    <x v="0"/>
    <n v="1185732"/>
    <x v="671"/>
    <x v="3"/>
    <x v="9"/>
    <x v="11"/>
    <x v="2"/>
    <n v="40"/>
    <n v="2250"/>
    <x v="126"/>
    <x v="492"/>
    <x v="1"/>
    <x v="1"/>
  </r>
  <r>
    <x v="0"/>
    <n v="1185732"/>
    <x v="672"/>
    <x v="3"/>
    <x v="9"/>
    <x v="11"/>
    <x v="3"/>
    <n v="35"/>
    <n v="1750"/>
    <x v="183"/>
    <x v="496"/>
    <x v="5"/>
    <x v="1"/>
  </r>
  <r>
    <x v="0"/>
    <n v="1185732"/>
    <x v="673"/>
    <x v="3"/>
    <x v="9"/>
    <x v="11"/>
    <x v="4"/>
    <n v="45"/>
    <n v="1500"/>
    <x v="314"/>
    <x v="497"/>
    <x v="1"/>
    <x v="1"/>
  </r>
  <r>
    <x v="0"/>
    <n v="1185732"/>
    <x v="674"/>
    <x v="3"/>
    <x v="9"/>
    <x v="11"/>
    <x v="5"/>
    <n v="50"/>
    <n v="3250"/>
    <x v="133"/>
    <x v="149"/>
    <x v="4"/>
    <x v="1"/>
  </r>
  <r>
    <x v="0"/>
    <n v="1185732"/>
    <x v="675"/>
    <x v="3"/>
    <x v="9"/>
    <x v="11"/>
    <x v="0"/>
    <n v="45"/>
    <n v="4500"/>
    <x v="161"/>
    <x v="58"/>
    <x v="5"/>
    <x v="1"/>
  </r>
  <r>
    <x v="0"/>
    <n v="1185732"/>
    <x v="676"/>
    <x v="3"/>
    <x v="9"/>
    <x v="11"/>
    <x v="1"/>
    <n v="40.000000000000007"/>
    <n v="2500"/>
    <x v="315"/>
    <x v="498"/>
    <x v="1"/>
    <x v="1"/>
  </r>
  <r>
    <x v="0"/>
    <n v="1185732"/>
    <x v="677"/>
    <x v="3"/>
    <x v="9"/>
    <x v="11"/>
    <x v="2"/>
    <n v="25"/>
    <n v="1500"/>
    <x v="309"/>
    <x v="477"/>
    <x v="1"/>
    <x v="1"/>
  </r>
  <r>
    <x v="0"/>
    <n v="1185732"/>
    <x v="678"/>
    <x v="3"/>
    <x v="9"/>
    <x v="11"/>
    <x v="3"/>
    <n v="25"/>
    <n v="1250"/>
    <x v="316"/>
    <x v="499"/>
    <x v="5"/>
    <x v="1"/>
  </r>
  <r>
    <x v="0"/>
    <n v="1185732"/>
    <x v="679"/>
    <x v="3"/>
    <x v="9"/>
    <x v="11"/>
    <x v="4"/>
    <n v="35"/>
    <n v="1250"/>
    <x v="317"/>
    <x v="500"/>
    <x v="1"/>
    <x v="1"/>
  </r>
  <r>
    <x v="0"/>
    <n v="1185732"/>
    <x v="680"/>
    <x v="3"/>
    <x v="9"/>
    <x v="11"/>
    <x v="5"/>
    <n v="40"/>
    <n v="2000"/>
    <x v="135"/>
    <x v="203"/>
    <x v="4"/>
    <x v="1"/>
  </r>
  <r>
    <x v="0"/>
    <n v="1185732"/>
    <x v="681"/>
    <x v="3"/>
    <x v="9"/>
    <x v="11"/>
    <x v="0"/>
    <n v="44.999999999999993"/>
    <n v="3750"/>
    <x v="318"/>
    <x v="501"/>
    <x v="5"/>
    <x v="1"/>
  </r>
  <r>
    <x v="0"/>
    <n v="1185732"/>
    <x v="682"/>
    <x v="3"/>
    <x v="9"/>
    <x v="11"/>
    <x v="1"/>
    <n v="35"/>
    <n v="2000"/>
    <x v="136"/>
    <x v="192"/>
    <x v="1"/>
    <x v="1"/>
  </r>
  <r>
    <x v="0"/>
    <n v="1185732"/>
    <x v="683"/>
    <x v="3"/>
    <x v="9"/>
    <x v="11"/>
    <x v="2"/>
    <n v="35"/>
    <n v="1000"/>
    <x v="319"/>
    <x v="502"/>
    <x v="1"/>
    <x v="1"/>
  </r>
  <r>
    <x v="0"/>
    <n v="1185732"/>
    <x v="684"/>
    <x v="3"/>
    <x v="9"/>
    <x v="11"/>
    <x v="3"/>
    <n v="35"/>
    <n v="750"/>
    <x v="320"/>
    <x v="503"/>
    <x v="5"/>
    <x v="1"/>
  </r>
  <r>
    <x v="0"/>
    <n v="1185732"/>
    <x v="685"/>
    <x v="3"/>
    <x v="9"/>
    <x v="11"/>
    <x v="4"/>
    <n v="44.999999999999993"/>
    <n v="750"/>
    <x v="321"/>
    <x v="504"/>
    <x v="1"/>
    <x v="1"/>
  </r>
  <r>
    <x v="0"/>
    <n v="1185732"/>
    <x v="686"/>
    <x v="3"/>
    <x v="9"/>
    <x v="11"/>
    <x v="5"/>
    <n v="49.999999999999986"/>
    <n v="2000"/>
    <x v="322"/>
    <x v="505"/>
    <x v="4"/>
    <x v="1"/>
  </r>
  <r>
    <x v="0"/>
    <n v="1185732"/>
    <x v="687"/>
    <x v="3"/>
    <x v="9"/>
    <x v="11"/>
    <x v="0"/>
    <n v="50"/>
    <n v="3500"/>
    <x v="160"/>
    <x v="470"/>
    <x v="5"/>
    <x v="1"/>
  </r>
  <r>
    <x v="0"/>
    <n v="1185732"/>
    <x v="688"/>
    <x v="3"/>
    <x v="9"/>
    <x v="11"/>
    <x v="1"/>
    <n v="40"/>
    <n v="2000"/>
    <x v="135"/>
    <x v="506"/>
    <x v="1"/>
    <x v="1"/>
  </r>
  <r>
    <x v="0"/>
    <n v="1185732"/>
    <x v="689"/>
    <x v="3"/>
    <x v="9"/>
    <x v="11"/>
    <x v="2"/>
    <n v="40"/>
    <n v="1450"/>
    <x v="323"/>
    <x v="507"/>
    <x v="1"/>
    <x v="1"/>
  </r>
  <r>
    <x v="0"/>
    <n v="1185732"/>
    <x v="690"/>
    <x v="3"/>
    <x v="9"/>
    <x v="11"/>
    <x v="3"/>
    <n v="40"/>
    <n v="1500"/>
    <x v="0"/>
    <x v="488"/>
    <x v="5"/>
    <x v="1"/>
  </r>
  <r>
    <x v="0"/>
    <n v="1185732"/>
    <x v="691"/>
    <x v="3"/>
    <x v="9"/>
    <x v="11"/>
    <x v="4"/>
    <n v="54.999999999999993"/>
    <n v="1250"/>
    <x v="181"/>
    <x v="284"/>
    <x v="1"/>
    <x v="1"/>
  </r>
  <r>
    <x v="0"/>
    <n v="1185732"/>
    <x v="692"/>
    <x v="3"/>
    <x v="9"/>
    <x v="11"/>
    <x v="5"/>
    <n v="59.999999999999986"/>
    <n v="2250"/>
    <x v="324"/>
    <x v="508"/>
    <x v="4"/>
    <x v="1"/>
  </r>
  <r>
    <x v="0"/>
    <n v="1185732"/>
    <x v="155"/>
    <x v="3"/>
    <x v="9"/>
    <x v="11"/>
    <x v="0"/>
    <n v="54.999999999999993"/>
    <n v="4750"/>
    <x v="325"/>
    <x v="509"/>
    <x v="5"/>
    <x v="1"/>
  </r>
  <r>
    <x v="0"/>
    <n v="1185732"/>
    <x v="156"/>
    <x v="3"/>
    <x v="9"/>
    <x v="11"/>
    <x v="1"/>
    <n v="45"/>
    <n v="2750"/>
    <x v="119"/>
    <x v="510"/>
    <x v="1"/>
    <x v="1"/>
  </r>
  <r>
    <x v="0"/>
    <n v="1185732"/>
    <x v="157"/>
    <x v="3"/>
    <x v="9"/>
    <x v="11"/>
    <x v="2"/>
    <n v="45"/>
    <n v="2250"/>
    <x v="179"/>
    <x v="261"/>
    <x v="1"/>
    <x v="1"/>
  </r>
  <r>
    <x v="0"/>
    <n v="1185732"/>
    <x v="158"/>
    <x v="3"/>
    <x v="9"/>
    <x v="11"/>
    <x v="3"/>
    <n v="45"/>
    <n v="1750"/>
    <x v="123"/>
    <x v="511"/>
    <x v="5"/>
    <x v="1"/>
  </r>
  <r>
    <x v="0"/>
    <n v="1185732"/>
    <x v="159"/>
    <x v="3"/>
    <x v="9"/>
    <x v="11"/>
    <x v="4"/>
    <n v="54.999999999999993"/>
    <n v="1750"/>
    <x v="122"/>
    <x v="512"/>
    <x v="1"/>
    <x v="1"/>
  </r>
  <r>
    <x v="0"/>
    <n v="1185732"/>
    <x v="160"/>
    <x v="3"/>
    <x v="9"/>
    <x v="11"/>
    <x v="5"/>
    <n v="59.999999999999986"/>
    <n v="2750"/>
    <x v="212"/>
    <x v="354"/>
    <x v="4"/>
    <x v="1"/>
  </r>
  <r>
    <x v="4"/>
    <n v="1189833"/>
    <x v="161"/>
    <x v="3"/>
    <x v="9"/>
    <x v="11"/>
    <x v="0"/>
    <n v="35"/>
    <n v="4750"/>
    <x v="158"/>
    <x v="513"/>
    <x v="4"/>
    <x v="1"/>
  </r>
  <r>
    <x v="4"/>
    <n v="1189833"/>
    <x v="162"/>
    <x v="3"/>
    <x v="9"/>
    <x v="11"/>
    <x v="1"/>
    <n v="45"/>
    <n v="4750"/>
    <x v="118"/>
    <x v="514"/>
    <x v="1"/>
    <x v="1"/>
  </r>
  <r>
    <x v="4"/>
    <n v="1189833"/>
    <x v="163"/>
    <x v="3"/>
    <x v="9"/>
    <x v="11"/>
    <x v="2"/>
    <n v="45"/>
    <n v="4750"/>
    <x v="118"/>
    <x v="515"/>
    <x v="4"/>
    <x v="1"/>
  </r>
  <r>
    <x v="4"/>
    <n v="1189833"/>
    <x v="164"/>
    <x v="3"/>
    <x v="9"/>
    <x v="11"/>
    <x v="3"/>
    <n v="45"/>
    <n v="3250"/>
    <x v="326"/>
    <x v="516"/>
    <x v="15"/>
    <x v="1"/>
  </r>
  <r>
    <x v="4"/>
    <n v="1189833"/>
    <x v="165"/>
    <x v="3"/>
    <x v="10"/>
    <x v="12"/>
    <x v="4"/>
    <n v="50"/>
    <n v="2750"/>
    <x v="199"/>
    <x v="517"/>
    <x v="16"/>
    <x v="1"/>
  </r>
  <r>
    <x v="4"/>
    <n v="1189833"/>
    <x v="166"/>
    <x v="3"/>
    <x v="10"/>
    <x v="12"/>
    <x v="5"/>
    <n v="45"/>
    <n v="4750"/>
    <x v="118"/>
    <x v="518"/>
    <x v="3"/>
    <x v="1"/>
  </r>
  <r>
    <x v="4"/>
    <n v="1189833"/>
    <x v="167"/>
    <x v="3"/>
    <x v="10"/>
    <x v="12"/>
    <x v="0"/>
    <n v="35"/>
    <n v="5250"/>
    <x v="155"/>
    <x v="47"/>
    <x v="4"/>
    <x v="1"/>
  </r>
  <r>
    <x v="4"/>
    <n v="1189833"/>
    <x v="168"/>
    <x v="3"/>
    <x v="10"/>
    <x v="12"/>
    <x v="1"/>
    <n v="45"/>
    <n v="4250"/>
    <x v="174"/>
    <x v="519"/>
    <x v="1"/>
    <x v="1"/>
  </r>
  <r>
    <x v="4"/>
    <n v="1189833"/>
    <x v="169"/>
    <x v="3"/>
    <x v="10"/>
    <x v="12"/>
    <x v="2"/>
    <n v="45"/>
    <n v="4500"/>
    <x v="161"/>
    <x v="520"/>
    <x v="4"/>
    <x v="1"/>
  </r>
  <r>
    <x v="4"/>
    <n v="1189833"/>
    <x v="170"/>
    <x v="3"/>
    <x v="10"/>
    <x v="12"/>
    <x v="3"/>
    <n v="45"/>
    <n v="3000"/>
    <x v="200"/>
    <x v="521"/>
    <x v="15"/>
    <x v="1"/>
  </r>
  <r>
    <x v="4"/>
    <n v="1189833"/>
    <x v="171"/>
    <x v="3"/>
    <x v="10"/>
    <x v="12"/>
    <x v="4"/>
    <n v="50"/>
    <n v="2250"/>
    <x v="129"/>
    <x v="522"/>
    <x v="16"/>
    <x v="1"/>
  </r>
  <r>
    <x v="4"/>
    <n v="1189833"/>
    <x v="172"/>
    <x v="3"/>
    <x v="10"/>
    <x v="12"/>
    <x v="5"/>
    <n v="45"/>
    <n v="4250"/>
    <x v="174"/>
    <x v="297"/>
    <x v="3"/>
    <x v="1"/>
  </r>
  <r>
    <x v="4"/>
    <n v="1189833"/>
    <x v="173"/>
    <x v="3"/>
    <x v="10"/>
    <x v="12"/>
    <x v="0"/>
    <n v="35"/>
    <n v="5750"/>
    <x v="327"/>
    <x v="523"/>
    <x v="4"/>
    <x v="1"/>
  </r>
  <r>
    <x v="4"/>
    <n v="1189833"/>
    <x v="174"/>
    <x v="3"/>
    <x v="10"/>
    <x v="12"/>
    <x v="1"/>
    <n v="45"/>
    <n v="4250"/>
    <x v="174"/>
    <x v="519"/>
    <x v="1"/>
    <x v="1"/>
  </r>
  <r>
    <x v="4"/>
    <n v="1189833"/>
    <x v="175"/>
    <x v="3"/>
    <x v="10"/>
    <x v="12"/>
    <x v="2"/>
    <n v="45"/>
    <n v="4250"/>
    <x v="174"/>
    <x v="524"/>
    <x v="4"/>
    <x v="1"/>
  </r>
  <r>
    <x v="4"/>
    <n v="1189833"/>
    <x v="176"/>
    <x v="3"/>
    <x v="10"/>
    <x v="12"/>
    <x v="3"/>
    <n v="45"/>
    <n v="3250"/>
    <x v="326"/>
    <x v="516"/>
    <x v="15"/>
    <x v="1"/>
  </r>
  <r>
    <x v="4"/>
    <n v="1189833"/>
    <x v="177"/>
    <x v="3"/>
    <x v="10"/>
    <x v="12"/>
    <x v="4"/>
    <n v="50"/>
    <n v="2000"/>
    <x v="125"/>
    <x v="525"/>
    <x v="16"/>
    <x v="1"/>
  </r>
  <r>
    <x v="4"/>
    <n v="1189833"/>
    <x v="178"/>
    <x v="3"/>
    <x v="10"/>
    <x v="12"/>
    <x v="5"/>
    <n v="45"/>
    <n v="4000"/>
    <x v="210"/>
    <x v="343"/>
    <x v="3"/>
    <x v="1"/>
  </r>
  <r>
    <x v="4"/>
    <n v="1189833"/>
    <x v="179"/>
    <x v="3"/>
    <x v="10"/>
    <x v="12"/>
    <x v="0"/>
    <n v="45"/>
    <n v="5750"/>
    <x v="70"/>
    <x v="526"/>
    <x v="4"/>
    <x v="1"/>
  </r>
  <r>
    <x v="4"/>
    <n v="1189833"/>
    <x v="180"/>
    <x v="3"/>
    <x v="10"/>
    <x v="12"/>
    <x v="1"/>
    <n v="45"/>
    <n v="3750"/>
    <x v="156"/>
    <x v="223"/>
    <x v="1"/>
    <x v="1"/>
  </r>
  <r>
    <x v="4"/>
    <n v="1189833"/>
    <x v="181"/>
    <x v="3"/>
    <x v="10"/>
    <x v="12"/>
    <x v="2"/>
    <n v="45"/>
    <n v="4000"/>
    <x v="210"/>
    <x v="64"/>
    <x v="4"/>
    <x v="1"/>
  </r>
  <r>
    <x v="4"/>
    <n v="1189833"/>
    <x v="182"/>
    <x v="3"/>
    <x v="10"/>
    <x v="12"/>
    <x v="3"/>
    <n v="40"/>
    <n v="3000"/>
    <x v="150"/>
    <x v="527"/>
    <x v="15"/>
    <x v="1"/>
  </r>
  <r>
    <x v="4"/>
    <n v="1189833"/>
    <x v="183"/>
    <x v="3"/>
    <x v="10"/>
    <x v="12"/>
    <x v="4"/>
    <n v="45"/>
    <n v="2000"/>
    <x v="126"/>
    <x v="293"/>
    <x v="16"/>
    <x v="1"/>
  </r>
  <r>
    <x v="4"/>
    <n v="1189833"/>
    <x v="184"/>
    <x v="3"/>
    <x v="10"/>
    <x v="12"/>
    <x v="5"/>
    <n v="60"/>
    <n v="3750"/>
    <x v="39"/>
    <x v="154"/>
    <x v="3"/>
    <x v="1"/>
  </r>
  <r>
    <x v="4"/>
    <n v="1189833"/>
    <x v="185"/>
    <x v="3"/>
    <x v="10"/>
    <x v="12"/>
    <x v="0"/>
    <n v="40"/>
    <n v="5750"/>
    <x v="328"/>
    <x v="528"/>
    <x v="4"/>
    <x v="1"/>
  </r>
  <r>
    <x v="4"/>
    <n v="1189833"/>
    <x v="186"/>
    <x v="3"/>
    <x v="10"/>
    <x v="12"/>
    <x v="1"/>
    <n v="45"/>
    <n v="4250"/>
    <x v="174"/>
    <x v="519"/>
    <x v="1"/>
    <x v="1"/>
  </r>
  <r>
    <x v="4"/>
    <n v="1189833"/>
    <x v="187"/>
    <x v="3"/>
    <x v="10"/>
    <x v="12"/>
    <x v="2"/>
    <n v="45"/>
    <n v="4250"/>
    <x v="174"/>
    <x v="524"/>
    <x v="4"/>
    <x v="1"/>
  </r>
  <r>
    <x v="4"/>
    <n v="1189833"/>
    <x v="188"/>
    <x v="3"/>
    <x v="10"/>
    <x v="12"/>
    <x v="3"/>
    <n v="40"/>
    <n v="3250"/>
    <x v="197"/>
    <x v="529"/>
    <x v="15"/>
    <x v="1"/>
  </r>
  <r>
    <x v="4"/>
    <n v="1189833"/>
    <x v="189"/>
    <x v="3"/>
    <x v="10"/>
    <x v="12"/>
    <x v="4"/>
    <n v="45"/>
    <n v="2250"/>
    <x v="179"/>
    <x v="530"/>
    <x v="16"/>
    <x v="1"/>
  </r>
  <r>
    <x v="4"/>
    <n v="1189833"/>
    <x v="190"/>
    <x v="3"/>
    <x v="10"/>
    <x v="12"/>
    <x v="5"/>
    <n v="60"/>
    <n v="4000"/>
    <x v="50"/>
    <x v="49"/>
    <x v="3"/>
    <x v="1"/>
  </r>
  <r>
    <x v="4"/>
    <n v="1189833"/>
    <x v="191"/>
    <x v="3"/>
    <x v="10"/>
    <x v="12"/>
    <x v="0"/>
    <n v="40"/>
    <n v="6750"/>
    <x v="52"/>
    <x v="150"/>
    <x v="4"/>
    <x v="1"/>
  </r>
  <r>
    <x v="4"/>
    <n v="1189833"/>
    <x v="192"/>
    <x v="3"/>
    <x v="10"/>
    <x v="12"/>
    <x v="1"/>
    <n v="45"/>
    <n v="5250"/>
    <x v="45"/>
    <x v="58"/>
    <x v="1"/>
    <x v="1"/>
  </r>
  <r>
    <x v="4"/>
    <n v="1189833"/>
    <x v="193"/>
    <x v="3"/>
    <x v="10"/>
    <x v="12"/>
    <x v="2"/>
    <n v="45"/>
    <n v="5500"/>
    <x v="113"/>
    <x v="531"/>
    <x v="4"/>
    <x v="1"/>
  </r>
  <r>
    <x v="4"/>
    <n v="1189833"/>
    <x v="194"/>
    <x v="3"/>
    <x v="10"/>
    <x v="12"/>
    <x v="3"/>
    <n v="40"/>
    <n v="4250"/>
    <x v="235"/>
    <x v="532"/>
    <x v="15"/>
    <x v="1"/>
  </r>
  <r>
    <x v="4"/>
    <n v="1189833"/>
    <x v="195"/>
    <x v="3"/>
    <x v="10"/>
    <x v="12"/>
    <x v="4"/>
    <n v="45"/>
    <n v="3000"/>
    <x v="200"/>
    <x v="533"/>
    <x v="16"/>
    <x v="1"/>
  </r>
  <r>
    <x v="4"/>
    <n v="1189833"/>
    <x v="196"/>
    <x v="3"/>
    <x v="10"/>
    <x v="12"/>
    <x v="5"/>
    <n v="60"/>
    <n v="6000"/>
    <x v="11"/>
    <x v="191"/>
    <x v="3"/>
    <x v="1"/>
  </r>
  <r>
    <x v="4"/>
    <n v="1189833"/>
    <x v="197"/>
    <x v="3"/>
    <x v="10"/>
    <x v="12"/>
    <x v="0"/>
    <n v="40"/>
    <n v="7500"/>
    <x v="61"/>
    <x v="7"/>
    <x v="4"/>
    <x v="1"/>
  </r>
  <r>
    <x v="4"/>
    <n v="1189833"/>
    <x v="198"/>
    <x v="3"/>
    <x v="10"/>
    <x v="12"/>
    <x v="1"/>
    <n v="45"/>
    <n v="6000"/>
    <x v="52"/>
    <x v="64"/>
    <x v="1"/>
    <x v="1"/>
  </r>
  <r>
    <x v="4"/>
    <n v="1189833"/>
    <x v="199"/>
    <x v="3"/>
    <x v="10"/>
    <x v="12"/>
    <x v="2"/>
    <n v="45"/>
    <n v="5500"/>
    <x v="113"/>
    <x v="531"/>
    <x v="4"/>
    <x v="1"/>
  </r>
  <r>
    <x v="4"/>
    <n v="1189833"/>
    <x v="200"/>
    <x v="3"/>
    <x v="10"/>
    <x v="12"/>
    <x v="3"/>
    <n v="40"/>
    <n v="4500"/>
    <x v="210"/>
    <x v="307"/>
    <x v="15"/>
    <x v="1"/>
  </r>
  <r>
    <x v="4"/>
    <n v="1189833"/>
    <x v="201"/>
    <x v="3"/>
    <x v="10"/>
    <x v="12"/>
    <x v="4"/>
    <n v="45"/>
    <n v="4750"/>
    <x v="118"/>
    <x v="534"/>
    <x v="16"/>
    <x v="1"/>
  </r>
  <r>
    <x v="4"/>
    <n v="1189833"/>
    <x v="202"/>
    <x v="3"/>
    <x v="10"/>
    <x v="12"/>
    <x v="5"/>
    <n v="60"/>
    <n v="4750"/>
    <x v="177"/>
    <x v="535"/>
    <x v="3"/>
    <x v="1"/>
  </r>
  <r>
    <x v="4"/>
    <n v="1189833"/>
    <x v="203"/>
    <x v="3"/>
    <x v="10"/>
    <x v="12"/>
    <x v="0"/>
    <n v="45"/>
    <n v="6750"/>
    <x v="114"/>
    <x v="536"/>
    <x v="4"/>
    <x v="1"/>
  </r>
  <r>
    <x v="4"/>
    <n v="1189833"/>
    <x v="204"/>
    <x v="3"/>
    <x v="10"/>
    <x v="12"/>
    <x v="1"/>
    <n v="55.000000000000007"/>
    <n v="6250"/>
    <x v="329"/>
    <x v="204"/>
    <x v="1"/>
    <x v="1"/>
  </r>
  <r>
    <x v="4"/>
    <n v="1189833"/>
    <x v="205"/>
    <x v="3"/>
    <x v="10"/>
    <x v="12"/>
    <x v="2"/>
    <n v="50"/>
    <n v="5000"/>
    <x v="54"/>
    <x v="57"/>
    <x v="4"/>
    <x v="1"/>
  </r>
  <r>
    <x v="4"/>
    <n v="1189833"/>
    <x v="206"/>
    <x v="3"/>
    <x v="10"/>
    <x v="12"/>
    <x v="3"/>
    <n v="45"/>
    <n v="4250"/>
    <x v="174"/>
    <x v="298"/>
    <x v="15"/>
    <x v="1"/>
  </r>
  <r>
    <x v="4"/>
    <n v="1189833"/>
    <x v="207"/>
    <x v="3"/>
    <x v="10"/>
    <x v="12"/>
    <x v="4"/>
    <n v="54.999999999999993"/>
    <n v="4250"/>
    <x v="330"/>
    <x v="537"/>
    <x v="16"/>
    <x v="1"/>
  </r>
  <r>
    <x v="4"/>
    <n v="1189833"/>
    <x v="208"/>
    <x v="3"/>
    <x v="10"/>
    <x v="12"/>
    <x v="5"/>
    <n v="60"/>
    <n v="4000"/>
    <x v="50"/>
    <x v="49"/>
    <x v="3"/>
    <x v="1"/>
  </r>
  <r>
    <x v="4"/>
    <n v="1189833"/>
    <x v="209"/>
    <x v="3"/>
    <x v="10"/>
    <x v="12"/>
    <x v="0"/>
    <n v="45"/>
    <n v="6000"/>
    <x v="52"/>
    <x v="150"/>
    <x v="4"/>
    <x v="1"/>
  </r>
  <r>
    <x v="4"/>
    <n v="1189833"/>
    <x v="210"/>
    <x v="3"/>
    <x v="10"/>
    <x v="12"/>
    <x v="1"/>
    <n v="50"/>
    <n v="6000"/>
    <x v="61"/>
    <x v="191"/>
    <x v="1"/>
    <x v="1"/>
  </r>
  <r>
    <x v="4"/>
    <n v="1189833"/>
    <x v="211"/>
    <x v="3"/>
    <x v="10"/>
    <x v="12"/>
    <x v="2"/>
    <n v="45"/>
    <n v="4500"/>
    <x v="161"/>
    <x v="520"/>
    <x v="4"/>
    <x v="1"/>
  </r>
  <r>
    <x v="4"/>
    <n v="1189833"/>
    <x v="212"/>
    <x v="3"/>
    <x v="10"/>
    <x v="12"/>
    <x v="3"/>
    <n v="45"/>
    <n v="4000"/>
    <x v="210"/>
    <x v="307"/>
    <x v="15"/>
    <x v="1"/>
  </r>
  <r>
    <x v="4"/>
    <n v="1189833"/>
    <x v="213"/>
    <x v="3"/>
    <x v="10"/>
    <x v="12"/>
    <x v="4"/>
    <n v="54.999999999999993"/>
    <n v="4000"/>
    <x v="211"/>
    <x v="303"/>
    <x v="16"/>
    <x v="1"/>
  </r>
  <r>
    <x v="4"/>
    <n v="1189833"/>
    <x v="693"/>
    <x v="3"/>
    <x v="10"/>
    <x v="12"/>
    <x v="5"/>
    <n v="60"/>
    <n v="4500"/>
    <x v="52"/>
    <x v="53"/>
    <x v="3"/>
    <x v="1"/>
  </r>
  <r>
    <x v="4"/>
    <n v="1189833"/>
    <x v="694"/>
    <x v="3"/>
    <x v="10"/>
    <x v="12"/>
    <x v="0"/>
    <n v="45"/>
    <n v="5500"/>
    <x v="113"/>
    <x v="531"/>
    <x v="4"/>
    <x v="1"/>
  </r>
  <r>
    <x v="4"/>
    <n v="1189833"/>
    <x v="695"/>
    <x v="3"/>
    <x v="10"/>
    <x v="12"/>
    <x v="1"/>
    <n v="50"/>
    <n v="5500"/>
    <x v="140"/>
    <x v="538"/>
    <x v="1"/>
    <x v="1"/>
  </r>
  <r>
    <x v="4"/>
    <n v="1189833"/>
    <x v="696"/>
    <x v="3"/>
    <x v="10"/>
    <x v="12"/>
    <x v="2"/>
    <n v="45"/>
    <n v="4000"/>
    <x v="210"/>
    <x v="64"/>
    <x v="4"/>
    <x v="1"/>
  </r>
  <r>
    <x v="4"/>
    <n v="1189833"/>
    <x v="697"/>
    <x v="3"/>
    <x v="10"/>
    <x v="12"/>
    <x v="3"/>
    <n v="45"/>
    <n v="3750"/>
    <x v="156"/>
    <x v="53"/>
    <x v="15"/>
    <x v="1"/>
  </r>
  <r>
    <x v="4"/>
    <n v="1189833"/>
    <x v="698"/>
    <x v="3"/>
    <x v="10"/>
    <x v="12"/>
    <x v="4"/>
    <n v="54.999999999999993"/>
    <n v="3500"/>
    <x v="239"/>
    <x v="396"/>
    <x v="16"/>
    <x v="1"/>
  </r>
  <r>
    <x v="4"/>
    <n v="1189833"/>
    <x v="699"/>
    <x v="3"/>
    <x v="10"/>
    <x v="12"/>
    <x v="5"/>
    <n v="60"/>
    <n v="4000"/>
    <x v="50"/>
    <x v="49"/>
    <x v="3"/>
    <x v="1"/>
  </r>
  <r>
    <x v="4"/>
    <n v="1189833"/>
    <x v="700"/>
    <x v="3"/>
    <x v="10"/>
    <x v="12"/>
    <x v="0"/>
    <n v="40"/>
    <n v="5750"/>
    <x v="328"/>
    <x v="528"/>
    <x v="4"/>
    <x v="1"/>
  </r>
  <r>
    <x v="4"/>
    <n v="1189833"/>
    <x v="701"/>
    <x v="3"/>
    <x v="10"/>
    <x v="12"/>
    <x v="1"/>
    <n v="45.000000000000007"/>
    <n v="5750"/>
    <x v="331"/>
    <x v="79"/>
    <x v="1"/>
    <x v="1"/>
  </r>
  <r>
    <x v="4"/>
    <n v="1189833"/>
    <x v="702"/>
    <x v="3"/>
    <x v="10"/>
    <x v="12"/>
    <x v="2"/>
    <n v="40"/>
    <n v="4250"/>
    <x v="235"/>
    <x v="298"/>
    <x v="4"/>
    <x v="1"/>
  </r>
  <r>
    <x v="4"/>
    <n v="1189833"/>
    <x v="703"/>
    <x v="3"/>
    <x v="10"/>
    <x v="12"/>
    <x v="3"/>
    <n v="40"/>
    <n v="4250"/>
    <x v="235"/>
    <x v="532"/>
    <x v="15"/>
    <x v="1"/>
  </r>
  <r>
    <x v="4"/>
    <n v="1189833"/>
    <x v="704"/>
    <x v="3"/>
    <x v="10"/>
    <x v="12"/>
    <x v="4"/>
    <n v="54.999999999999993"/>
    <n v="3750"/>
    <x v="213"/>
    <x v="539"/>
    <x v="16"/>
    <x v="1"/>
  </r>
  <r>
    <x v="4"/>
    <n v="1189833"/>
    <x v="705"/>
    <x v="3"/>
    <x v="10"/>
    <x v="12"/>
    <x v="5"/>
    <n v="60"/>
    <n v="4750"/>
    <x v="177"/>
    <x v="535"/>
    <x v="3"/>
    <x v="1"/>
  </r>
  <r>
    <x v="4"/>
    <n v="1189833"/>
    <x v="706"/>
    <x v="3"/>
    <x v="10"/>
    <x v="12"/>
    <x v="0"/>
    <n v="45"/>
    <n v="6750"/>
    <x v="114"/>
    <x v="536"/>
    <x v="4"/>
    <x v="1"/>
  </r>
  <r>
    <x v="4"/>
    <n v="1189833"/>
    <x v="707"/>
    <x v="3"/>
    <x v="10"/>
    <x v="12"/>
    <x v="1"/>
    <n v="50"/>
    <n v="6750"/>
    <x v="74"/>
    <x v="540"/>
    <x v="1"/>
    <x v="1"/>
  </r>
  <r>
    <x v="4"/>
    <n v="1189833"/>
    <x v="708"/>
    <x v="3"/>
    <x v="10"/>
    <x v="12"/>
    <x v="2"/>
    <n v="45"/>
    <n v="4750"/>
    <x v="118"/>
    <x v="515"/>
    <x v="4"/>
    <x v="1"/>
  </r>
  <r>
    <x v="4"/>
    <n v="1189833"/>
    <x v="709"/>
    <x v="3"/>
    <x v="10"/>
    <x v="12"/>
    <x v="3"/>
    <n v="45"/>
    <n v="4750"/>
    <x v="118"/>
    <x v="178"/>
    <x v="15"/>
    <x v="1"/>
  </r>
  <r>
    <x v="4"/>
    <n v="1189833"/>
    <x v="710"/>
    <x v="3"/>
    <x v="10"/>
    <x v="12"/>
    <x v="4"/>
    <n v="54.999999999999993"/>
    <n v="4000"/>
    <x v="211"/>
    <x v="303"/>
    <x v="16"/>
    <x v="1"/>
  </r>
  <r>
    <x v="4"/>
    <n v="1189833"/>
    <x v="214"/>
    <x v="3"/>
    <x v="10"/>
    <x v="12"/>
    <x v="5"/>
    <n v="60"/>
    <n v="5000"/>
    <x v="61"/>
    <x v="156"/>
    <x v="3"/>
    <x v="1"/>
  </r>
  <r>
    <x v="2"/>
    <n v="1197831"/>
    <x v="215"/>
    <x v="3"/>
    <x v="10"/>
    <x v="12"/>
    <x v="0"/>
    <n v="20"/>
    <n v="7000"/>
    <x v="162"/>
    <x v="136"/>
    <x v="2"/>
    <x v="1"/>
  </r>
  <r>
    <x v="2"/>
    <n v="1197831"/>
    <x v="216"/>
    <x v="3"/>
    <x v="10"/>
    <x v="12"/>
    <x v="1"/>
    <n v="30"/>
    <n v="7000"/>
    <x v="195"/>
    <x v="221"/>
    <x v="2"/>
    <x v="1"/>
  </r>
  <r>
    <x v="2"/>
    <n v="1197831"/>
    <x v="217"/>
    <x v="3"/>
    <x v="10"/>
    <x v="12"/>
    <x v="2"/>
    <n v="30"/>
    <n v="5000"/>
    <x v="149"/>
    <x v="214"/>
    <x v="2"/>
    <x v="1"/>
  </r>
  <r>
    <x v="2"/>
    <n v="1197831"/>
    <x v="218"/>
    <x v="3"/>
    <x v="10"/>
    <x v="12"/>
    <x v="3"/>
    <n v="35"/>
    <n v="5000"/>
    <x v="160"/>
    <x v="40"/>
    <x v="4"/>
    <x v="1"/>
  </r>
  <r>
    <x v="2"/>
    <n v="1197831"/>
    <x v="219"/>
    <x v="1"/>
    <x v="11"/>
    <x v="13"/>
    <x v="4"/>
    <n v="40"/>
    <n v="3500"/>
    <x v="162"/>
    <x v="216"/>
    <x v="1"/>
    <x v="1"/>
  </r>
  <r>
    <x v="2"/>
    <n v="1197831"/>
    <x v="220"/>
    <x v="1"/>
    <x v="11"/>
    <x v="13"/>
    <x v="5"/>
    <n v="35"/>
    <n v="5000"/>
    <x v="160"/>
    <x v="541"/>
    <x v="0"/>
    <x v="1"/>
  </r>
  <r>
    <x v="2"/>
    <n v="1197831"/>
    <x v="221"/>
    <x v="1"/>
    <x v="11"/>
    <x v="13"/>
    <x v="0"/>
    <n v="25"/>
    <n v="6500"/>
    <x v="133"/>
    <x v="304"/>
    <x v="2"/>
    <x v="1"/>
  </r>
  <r>
    <x v="2"/>
    <n v="1197831"/>
    <x v="222"/>
    <x v="1"/>
    <x v="11"/>
    <x v="13"/>
    <x v="1"/>
    <n v="35"/>
    <n v="6250"/>
    <x v="46"/>
    <x v="542"/>
    <x v="2"/>
    <x v="1"/>
  </r>
  <r>
    <x v="2"/>
    <n v="1197831"/>
    <x v="223"/>
    <x v="1"/>
    <x v="11"/>
    <x v="13"/>
    <x v="2"/>
    <n v="35"/>
    <n v="4500"/>
    <x v="154"/>
    <x v="543"/>
    <x v="2"/>
    <x v="1"/>
  </r>
  <r>
    <x v="2"/>
    <n v="1197831"/>
    <x v="224"/>
    <x v="1"/>
    <x v="11"/>
    <x v="13"/>
    <x v="3"/>
    <n v="35"/>
    <n v="4000"/>
    <x v="162"/>
    <x v="147"/>
    <x v="4"/>
    <x v="1"/>
  </r>
  <r>
    <x v="2"/>
    <n v="1197831"/>
    <x v="225"/>
    <x v="1"/>
    <x v="11"/>
    <x v="13"/>
    <x v="4"/>
    <n v="40"/>
    <n v="2750"/>
    <x v="236"/>
    <x v="277"/>
    <x v="1"/>
    <x v="1"/>
  </r>
  <r>
    <x v="2"/>
    <n v="1197831"/>
    <x v="226"/>
    <x v="1"/>
    <x v="11"/>
    <x v="13"/>
    <x v="5"/>
    <n v="35"/>
    <n v="4750"/>
    <x v="158"/>
    <x v="544"/>
    <x v="0"/>
    <x v="1"/>
  </r>
  <r>
    <x v="2"/>
    <n v="1197831"/>
    <x v="227"/>
    <x v="1"/>
    <x v="11"/>
    <x v="13"/>
    <x v="0"/>
    <n v="30"/>
    <n v="6500"/>
    <x v="214"/>
    <x v="157"/>
    <x v="15"/>
    <x v="1"/>
  </r>
  <r>
    <x v="2"/>
    <n v="1197831"/>
    <x v="228"/>
    <x v="1"/>
    <x v="11"/>
    <x v="13"/>
    <x v="1"/>
    <n v="40"/>
    <n v="6500"/>
    <x v="51"/>
    <x v="545"/>
    <x v="15"/>
    <x v="1"/>
  </r>
  <r>
    <x v="2"/>
    <n v="1197831"/>
    <x v="711"/>
    <x v="1"/>
    <x v="11"/>
    <x v="13"/>
    <x v="2"/>
    <n v="30"/>
    <n v="4750"/>
    <x v="332"/>
    <x v="546"/>
    <x v="15"/>
    <x v="1"/>
  </r>
  <r>
    <x v="2"/>
    <n v="1197831"/>
    <x v="712"/>
    <x v="1"/>
    <x v="11"/>
    <x v="13"/>
    <x v="3"/>
    <n v="35"/>
    <n v="3750"/>
    <x v="333"/>
    <x v="397"/>
    <x v="0"/>
    <x v="1"/>
  </r>
  <r>
    <x v="2"/>
    <n v="1197831"/>
    <x v="713"/>
    <x v="1"/>
    <x v="11"/>
    <x v="13"/>
    <x v="4"/>
    <n v="40"/>
    <n v="2750"/>
    <x v="236"/>
    <x v="194"/>
    <x v="2"/>
    <x v="1"/>
  </r>
  <r>
    <x v="2"/>
    <n v="1197831"/>
    <x v="714"/>
    <x v="1"/>
    <x v="11"/>
    <x v="13"/>
    <x v="5"/>
    <n v="35"/>
    <n v="4250"/>
    <x v="159"/>
    <x v="547"/>
    <x v="9"/>
    <x v="1"/>
  </r>
  <r>
    <x v="2"/>
    <n v="1197831"/>
    <x v="715"/>
    <x v="1"/>
    <x v="11"/>
    <x v="13"/>
    <x v="0"/>
    <n v="20"/>
    <n v="6750"/>
    <x v="200"/>
    <x v="521"/>
    <x v="15"/>
    <x v="1"/>
  </r>
  <r>
    <x v="2"/>
    <n v="1197831"/>
    <x v="716"/>
    <x v="1"/>
    <x v="11"/>
    <x v="13"/>
    <x v="1"/>
    <n v="25.000000000000007"/>
    <n v="6750"/>
    <x v="334"/>
    <x v="522"/>
    <x v="15"/>
    <x v="1"/>
  </r>
  <r>
    <x v="2"/>
    <n v="1197831"/>
    <x v="717"/>
    <x v="1"/>
    <x v="11"/>
    <x v="13"/>
    <x v="2"/>
    <n v="19.999999999999996"/>
    <n v="5000"/>
    <x v="335"/>
    <x v="548"/>
    <x v="15"/>
    <x v="1"/>
  </r>
  <r>
    <x v="2"/>
    <n v="1197831"/>
    <x v="718"/>
    <x v="1"/>
    <x v="11"/>
    <x v="13"/>
    <x v="3"/>
    <n v="25.000000000000007"/>
    <n v="4000"/>
    <x v="336"/>
    <x v="549"/>
    <x v="0"/>
    <x v="1"/>
  </r>
  <r>
    <x v="2"/>
    <n v="1197831"/>
    <x v="719"/>
    <x v="1"/>
    <x v="11"/>
    <x v="13"/>
    <x v="4"/>
    <n v="30"/>
    <n v="3000"/>
    <x v="126"/>
    <x v="188"/>
    <x v="2"/>
    <x v="1"/>
  </r>
  <r>
    <x v="2"/>
    <n v="1197831"/>
    <x v="720"/>
    <x v="1"/>
    <x v="11"/>
    <x v="13"/>
    <x v="5"/>
    <n v="25.000000000000007"/>
    <n v="5750"/>
    <x v="337"/>
    <x v="550"/>
    <x v="9"/>
    <x v="1"/>
  </r>
  <r>
    <x v="2"/>
    <n v="1197831"/>
    <x v="721"/>
    <x v="1"/>
    <x v="11"/>
    <x v="13"/>
    <x v="0"/>
    <n v="14.999999999999996"/>
    <n v="7250"/>
    <x v="338"/>
    <x v="551"/>
    <x v="15"/>
    <x v="1"/>
  </r>
  <r>
    <x v="2"/>
    <n v="1197831"/>
    <x v="722"/>
    <x v="1"/>
    <x v="11"/>
    <x v="13"/>
    <x v="1"/>
    <n v="25.000000000000007"/>
    <n v="7500"/>
    <x v="339"/>
    <x v="552"/>
    <x v="15"/>
    <x v="1"/>
  </r>
  <r>
    <x v="2"/>
    <n v="1197831"/>
    <x v="723"/>
    <x v="1"/>
    <x v="11"/>
    <x v="13"/>
    <x v="2"/>
    <n v="19.999999999999996"/>
    <n v="6000"/>
    <x v="340"/>
    <x v="527"/>
    <x v="15"/>
    <x v="1"/>
  </r>
  <r>
    <x v="2"/>
    <n v="1197831"/>
    <x v="229"/>
    <x v="1"/>
    <x v="11"/>
    <x v="13"/>
    <x v="3"/>
    <n v="30.000000000000004"/>
    <n v="5250"/>
    <x v="341"/>
    <x v="132"/>
    <x v="0"/>
    <x v="1"/>
  </r>
  <r>
    <x v="2"/>
    <n v="1197831"/>
    <x v="230"/>
    <x v="1"/>
    <x v="11"/>
    <x v="13"/>
    <x v="4"/>
    <n v="45"/>
    <n v="4250"/>
    <x v="174"/>
    <x v="487"/>
    <x v="2"/>
    <x v="1"/>
  </r>
  <r>
    <x v="2"/>
    <n v="1197831"/>
    <x v="231"/>
    <x v="1"/>
    <x v="11"/>
    <x v="13"/>
    <x v="5"/>
    <n v="40"/>
    <n v="7750"/>
    <x v="75"/>
    <x v="553"/>
    <x v="9"/>
    <x v="1"/>
  </r>
  <r>
    <x v="2"/>
    <n v="1197831"/>
    <x v="232"/>
    <x v="1"/>
    <x v="11"/>
    <x v="13"/>
    <x v="0"/>
    <n v="40"/>
    <n v="7750"/>
    <x v="75"/>
    <x v="554"/>
    <x v="15"/>
    <x v="1"/>
  </r>
  <r>
    <x v="2"/>
    <n v="1197831"/>
    <x v="233"/>
    <x v="1"/>
    <x v="11"/>
    <x v="13"/>
    <x v="1"/>
    <n v="45"/>
    <n v="7750"/>
    <x v="285"/>
    <x v="555"/>
    <x v="15"/>
    <x v="1"/>
  </r>
  <r>
    <x v="2"/>
    <n v="1197831"/>
    <x v="234"/>
    <x v="1"/>
    <x v="11"/>
    <x v="13"/>
    <x v="2"/>
    <n v="40"/>
    <n v="6500"/>
    <x v="51"/>
    <x v="545"/>
    <x v="15"/>
    <x v="1"/>
  </r>
  <r>
    <x v="2"/>
    <n v="1197831"/>
    <x v="235"/>
    <x v="1"/>
    <x v="11"/>
    <x v="13"/>
    <x v="3"/>
    <n v="40"/>
    <n v="6000"/>
    <x v="50"/>
    <x v="213"/>
    <x v="0"/>
    <x v="1"/>
  </r>
  <r>
    <x v="2"/>
    <n v="1197831"/>
    <x v="236"/>
    <x v="1"/>
    <x v="11"/>
    <x v="13"/>
    <x v="4"/>
    <n v="45"/>
    <n v="5000"/>
    <x v="39"/>
    <x v="40"/>
    <x v="2"/>
    <x v="1"/>
  </r>
  <r>
    <x v="2"/>
    <n v="1197831"/>
    <x v="237"/>
    <x v="1"/>
    <x v="11"/>
    <x v="13"/>
    <x v="5"/>
    <n v="50"/>
    <n v="8750"/>
    <x v="244"/>
    <x v="233"/>
    <x v="9"/>
    <x v="1"/>
  </r>
  <r>
    <x v="2"/>
    <n v="1197831"/>
    <x v="238"/>
    <x v="1"/>
    <x v="11"/>
    <x v="13"/>
    <x v="0"/>
    <n v="40"/>
    <n v="8250"/>
    <x v="78"/>
    <x v="556"/>
    <x v="18"/>
    <x v="1"/>
  </r>
  <r>
    <x v="2"/>
    <n v="1197831"/>
    <x v="239"/>
    <x v="1"/>
    <x v="11"/>
    <x v="13"/>
    <x v="1"/>
    <n v="45"/>
    <n v="8250"/>
    <x v="8"/>
    <x v="557"/>
    <x v="18"/>
    <x v="1"/>
  </r>
  <r>
    <x v="2"/>
    <n v="1197831"/>
    <x v="240"/>
    <x v="1"/>
    <x v="11"/>
    <x v="13"/>
    <x v="2"/>
    <n v="40"/>
    <n v="9750"/>
    <x v="88"/>
    <x v="234"/>
    <x v="18"/>
    <x v="1"/>
  </r>
  <r>
    <x v="2"/>
    <n v="1197831"/>
    <x v="241"/>
    <x v="1"/>
    <x v="11"/>
    <x v="13"/>
    <x v="3"/>
    <n v="40"/>
    <n v="5750"/>
    <x v="328"/>
    <x v="558"/>
    <x v="9"/>
    <x v="1"/>
  </r>
  <r>
    <x v="2"/>
    <n v="1197831"/>
    <x v="242"/>
    <x v="1"/>
    <x v="11"/>
    <x v="13"/>
    <x v="4"/>
    <n v="45"/>
    <n v="5500"/>
    <x v="113"/>
    <x v="559"/>
    <x v="15"/>
    <x v="1"/>
  </r>
  <r>
    <x v="2"/>
    <n v="1197831"/>
    <x v="243"/>
    <x v="1"/>
    <x v="11"/>
    <x v="13"/>
    <x v="5"/>
    <n v="54.999999999999993"/>
    <n v="8250"/>
    <x v="342"/>
    <x v="560"/>
    <x v="16"/>
    <x v="1"/>
  </r>
  <r>
    <x v="2"/>
    <n v="1197831"/>
    <x v="244"/>
    <x v="1"/>
    <x v="11"/>
    <x v="13"/>
    <x v="0"/>
    <n v="45"/>
    <n v="7750"/>
    <x v="285"/>
    <x v="561"/>
    <x v="18"/>
    <x v="1"/>
  </r>
  <r>
    <x v="2"/>
    <n v="1197831"/>
    <x v="245"/>
    <x v="1"/>
    <x v="11"/>
    <x v="13"/>
    <x v="1"/>
    <n v="55.000000000000007"/>
    <n v="7750"/>
    <x v="102"/>
    <x v="562"/>
    <x v="18"/>
    <x v="1"/>
  </r>
  <r>
    <x v="2"/>
    <n v="1197831"/>
    <x v="246"/>
    <x v="1"/>
    <x v="11"/>
    <x v="13"/>
    <x v="2"/>
    <n v="50"/>
    <n v="9500"/>
    <x v="13"/>
    <x v="563"/>
    <x v="18"/>
    <x v="1"/>
  </r>
  <r>
    <x v="2"/>
    <n v="1197831"/>
    <x v="247"/>
    <x v="1"/>
    <x v="11"/>
    <x v="13"/>
    <x v="3"/>
    <n v="45"/>
    <n v="4750"/>
    <x v="118"/>
    <x v="262"/>
    <x v="9"/>
    <x v="1"/>
  </r>
  <r>
    <x v="2"/>
    <n v="1197831"/>
    <x v="248"/>
    <x v="1"/>
    <x v="11"/>
    <x v="13"/>
    <x v="4"/>
    <n v="50"/>
    <n v="4750"/>
    <x v="343"/>
    <x v="564"/>
    <x v="15"/>
    <x v="1"/>
  </r>
  <r>
    <x v="2"/>
    <n v="1197831"/>
    <x v="249"/>
    <x v="1"/>
    <x v="11"/>
    <x v="13"/>
    <x v="5"/>
    <n v="54.999999999999993"/>
    <n v="7250"/>
    <x v="344"/>
    <x v="565"/>
    <x v="16"/>
    <x v="1"/>
  </r>
  <r>
    <x v="2"/>
    <n v="1197831"/>
    <x v="250"/>
    <x v="1"/>
    <x v="11"/>
    <x v="13"/>
    <x v="0"/>
    <n v="50"/>
    <n v="6750"/>
    <x v="74"/>
    <x v="566"/>
    <x v="18"/>
    <x v="1"/>
  </r>
  <r>
    <x v="2"/>
    <n v="1197831"/>
    <x v="251"/>
    <x v="1"/>
    <x v="11"/>
    <x v="13"/>
    <x v="1"/>
    <n v="50"/>
    <n v="6250"/>
    <x v="66"/>
    <x v="75"/>
    <x v="18"/>
    <x v="1"/>
  </r>
  <r>
    <x v="2"/>
    <n v="1197831"/>
    <x v="252"/>
    <x v="1"/>
    <x v="11"/>
    <x v="13"/>
    <x v="2"/>
    <n v="54.999999999999993"/>
    <n v="6750"/>
    <x v="345"/>
    <x v="557"/>
    <x v="18"/>
    <x v="1"/>
  </r>
  <r>
    <x v="2"/>
    <n v="1197831"/>
    <x v="253"/>
    <x v="1"/>
    <x v="11"/>
    <x v="13"/>
    <x v="3"/>
    <n v="54.999999999999993"/>
    <n v="4000"/>
    <x v="211"/>
    <x v="567"/>
    <x v="9"/>
    <x v="1"/>
  </r>
  <r>
    <x v="2"/>
    <n v="1197831"/>
    <x v="254"/>
    <x v="1"/>
    <x v="11"/>
    <x v="13"/>
    <x v="4"/>
    <n v="50"/>
    <n v="4000"/>
    <x v="47"/>
    <x v="316"/>
    <x v="15"/>
    <x v="1"/>
  </r>
  <r>
    <x v="2"/>
    <n v="1197831"/>
    <x v="255"/>
    <x v="1"/>
    <x v="11"/>
    <x v="13"/>
    <x v="5"/>
    <n v="45"/>
    <n v="6250"/>
    <x v="67"/>
    <x v="568"/>
    <x v="16"/>
    <x v="1"/>
  </r>
  <r>
    <x v="2"/>
    <n v="1197831"/>
    <x v="256"/>
    <x v="1"/>
    <x v="11"/>
    <x v="13"/>
    <x v="0"/>
    <n v="35"/>
    <n v="5750"/>
    <x v="327"/>
    <x v="569"/>
    <x v="18"/>
    <x v="1"/>
  </r>
  <r>
    <x v="2"/>
    <n v="1197831"/>
    <x v="257"/>
    <x v="1"/>
    <x v="11"/>
    <x v="13"/>
    <x v="1"/>
    <n v="35"/>
    <n v="5750"/>
    <x v="327"/>
    <x v="569"/>
    <x v="18"/>
    <x v="1"/>
  </r>
  <r>
    <x v="2"/>
    <n v="1197831"/>
    <x v="258"/>
    <x v="1"/>
    <x v="11"/>
    <x v="13"/>
    <x v="2"/>
    <n v="40"/>
    <n v="5250"/>
    <x v="195"/>
    <x v="570"/>
    <x v="18"/>
    <x v="1"/>
  </r>
  <r>
    <x v="2"/>
    <n v="1197831"/>
    <x v="259"/>
    <x v="1"/>
    <x v="11"/>
    <x v="13"/>
    <x v="3"/>
    <n v="40"/>
    <n v="3750"/>
    <x v="149"/>
    <x v="538"/>
    <x v="9"/>
    <x v="1"/>
  </r>
  <r>
    <x v="2"/>
    <n v="1197831"/>
    <x v="260"/>
    <x v="1"/>
    <x v="11"/>
    <x v="13"/>
    <x v="4"/>
    <n v="35"/>
    <n v="3500"/>
    <x v="208"/>
    <x v="571"/>
    <x v="15"/>
    <x v="1"/>
  </r>
  <r>
    <x v="2"/>
    <n v="1197831"/>
    <x v="261"/>
    <x v="1"/>
    <x v="11"/>
    <x v="13"/>
    <x v="5"/>
    <n v="45"/>
    <n v="5250"/>
    <x v="45"/>
    <x v="333"/>
    <x v="16"/>
    <x v="1"/>
  </r>
  <r>
    <x v="2"/>
    <n v="1197831"/>
    <x v="262"/>
    <x v="1"/>
    <x v="11"/>
    <x v="13"/>
    <x v="0"/>
    <n v="30.000000000000004"/>
    <n v="6750"/>
    <x v="346"/>
    <x v="520"/>
    <x v="18"/>
    <x v="1"/>
  </r>
  <r>
    <x v="2"/>
    <n v="1197831"/>
    <x v="263"/>
    <x v="1"/>
    <x v="11"/>
    <x v="13"/>
    <x v="1"/>
    <n v="30.000000000000004"/>
    <n v="6750"/>
    <x v="346"/>
    <x v="520"/>
    <x v="18"/>
    <x v="1"/>
  </r>
  <r>
    <x v="2"/>
    <n v="1197831"/>
    <x v="264"/>
    <x v="1"/>
    <x v="11"/>
    <x v="13"/>
    <x v="2"/>
    <n v="55.000000000000007"/>
    <n v="6000"/>
    <x v="222"/>
    <x v="15"/>
    <x v="18"/>
    <x v="1"/>
  </r>
  <r>
    <x v="2"/>
    <n v="1197831"/>
    <x v="265"/>
    <x v="1"/>
    <x v="11"/>
    <x v="13"/>
    <x v="3"/>
    <n v="55.000000000000007"/>
    <n v="4750"/>
    <x v="347"/>
    <x v="572"/>
    <x v="9"/>
    <x v="1"/>
  </r>
  <r>
    <x v="2"/>
    <n v="1197831"/>
    <x v="266"/>
    <x v="1"/>
    <x v="11"/>
    <x v="13"/>
    <x v="4"/>
    <n v="54.999999999999993"/>
    <n v="4500"/>
    <x v="348"/>
    <x v="559"/>
    <x v="15"/>
    <x v="1"/>
  </r>
  <r>
    <x v="2"/>
    <n v="1197831"/>
    <x v="267"/>
    <x v="1"/>
    <x v="11"/>
    <x v="13"/>
    <x v="5"/>
    <n v="65"/>
    <n v="6500"/>
    <x v="109"/>
    <x v="573"/>
    <x v="16"/>
    <x v="1"/>
  </r>
  <r>
    <x v="2"/>
    <n v="1197831"/>
    <x v="268"/>
    <x v="1"/>
    <x v="11"/>
    <x v="13"/>
    <x v="0"/>
    <n v="54.999999999999993"/>
    <n v="8000"/>
    <x v="349"/>
    <x v="574"/>
    <x v="18"/>
    <x v="1"/>
  </r>
  <r>
    <x v="2"/>
    <n v="1197831"/>
    <x v="269"/>
    <x v="1"/>
    <x v="11"/>
    <x v="13"/>
    <x v="1"/>
    <n v="54.999999999999993"/>
    <n v="8000"/>
    <x v="349"/>
    <x v="574"/>
    <x v="18"/>
    <x v="1"/>
  </r>
  <r>
    <x v="2"/>
    <n v="1197831"/>
    <x v="270"/>
    <x v="1"/>
    <x v="11"/>
    <x v="13"/>
    <x v="2"/>
    <n v="60"/>
    <n v="7000"/>
    <x v="82"/>
    <x v="575"/>
    <x v="18"/>
    <x v="1"/>
  </r>
  <r>
    <x v="2"/>
    <n v="1197831"/>
    <x v="271"/>
    <x v="1"/>
    <x v="11"/>
    <x v="13"/>
    <x v="3"/>
    <n v="60"/>
    <n v="5500"/>
    <x v="78"/>
    <x v="576"/>
    <x v="9"/>
    <x v="1"/>
  </r>
  <r>
    <x v="2"/>
    <n v="1197831"/>
    <x v="272"/>
    <x v="1"/>
    <x v="11"/>
    <x v="13"/>
    <x v="4"/>
    <n v="54.999999999999993"/>
    <n v="5000"/>
    <x v="350"/>
    <x v="577"/>
    <x v="15"/>
    <x v="1"/>
  </r>
  <r>
    <x v="2"/>
    <n v="1197831"/>
    <x v="273"/>
    <x v="1"/>
    <x v="11"/>
    <x v="13"/>
    <x v="5"/>
    <n v="65"/>
    <n v="7500"/>
    <x v="64"/>
    <x v="578"/>
    <x v="16"/>
    <x v="1"/>
  </r>
  <r>
    <x v="0"/>
    <n v="1185732"/>
    <x v="274"/>
    <x v="1"/>
    <x v="11"/>
    <x v="13"/>
    <x v="0"/>
    <n v="35"/>
    <n v="4250"/>
    <x v="159"/>
    <x v="226"/>
    <x v="8"/>
    <x v="1"/>
  </r>
  <r>
    <x v="0"/>
    <n v="1185732"/>
    <x v="275"/>
    <x v="1"/>
    <x v="11"/>
    <x v="13"/>
    <x v="1"/>
    <n v="35"/>
    <n v="2250"/>
    <x v="123"/>
    <x v="184"/>
    <x v="2"/>
    <x v="1"/>
  </r>
  <r>
    <x v="0"/>
    <n v="1185732"/>
    <x v="276"/>
    <x v="1"/>
    <x v="11"/>
    <x v="13"/>
    <x v="2"/>
    <n v="25"/>
    <n v="2250"/>
    <x v="182"/>
    <x v="263"/>
    <x v="2"/>
    <x v="1"/>
  </r>
  <r>
    <x v="0"/>
    <n v="1185732"/>
    <x v="277"/>
    <x v="1"/>
    <x v="11"/>
    <x v="13"/>
    <x v="3"/>
    <n v="30.000000000000004"/>
    <n v="750"/>
    <x v="305"/>
    <x v="579"/>
    <x v="8"/>
    <x v="1"/>
  </r>
  <r>
    <x v="0"/>
    <n v="1185732"/>
    <x v="278"/>
    <x v="3"/>
    <x v="12"/>
    <x v="14"/>
    <x v="4"/>
    <n v="44.999999999999993"/>
    <n v="1250"/>
    <x v="351"/>
    <x v="580"/>
    <x v="2"/>
    <x v="1"/>
  </r>
  <r>
    <x v="0"/>
    <n v="1185732"/>
    <x v="279"/>
    <x v="3"/>
    <x v="12"/>
    <x v="14"/>
    <x v="5"/>
    <n v="35"/>
    <n v="2250"/>
    <x v="123"/>
    <x v="196"/>
    <x v="0"/>
    <x v="1"/>
  </r>
  <r>
    <x v="0"/>
    <n v="1185732"/>
    <x v="280"/>
    <x v="3"/>
    <x v="12"/>
    <x v="14"/>
    <x v="0"/>
    <n v="35"/>
    <n v="4750"/>
    <x v="158"/>
    <x v="581"/>
    <x v="8"/>
    <x v="1"/>
  </r>
  <r>
    <x v="0"/>
    <n v="1185732"/>
    <x v="281"/>
    <x v="3"/>
    <x v="12"/>
    <x v="14"/>
    <x v="1"/>
    <n v="35"/>
    <n v="1250"/>
    <x v="317"/>
    <x v="582"/>
    <x v="2"/>
    <x v="1"/>
  </r>
  <r>
    <x v="0"/>
    <n v="1185732"/>
    <x v="282"/>
    <x v="3"/>
    <x v="12"/>
    <x v="14"/>
    <x v="2"/>
    <n v="25"/>
    <n v="1750"/>
    <x v="317"/>
    <x v="582"/>
    <x v="2"/>
    <x v="1"/>
  </r>
  <r>
    <x v="0"/>
    <n v="1185732"/>
    <x v="283"/>
    <x v="3"/>
    <x v="12"/>
    <x v="14"/>
    <x v="3"/>
    <n v="30.000000000000004"/>
    <n v="500"/>
    <x v="352"/>
    <x v="583"/>
    <x v="8"/>
    <x v="1"/>
  </r>
  <r>
    <x v="0"/>
    <n v="1185732"/>
    <x v="284"/>
    <x v="3"/>
    <x v="12"/>
    <x v="14"/>
    <x v="4"/>
    <n v="44.999999999999993"/>
    <n v="1250"/>
    <x v="351"/>
    <x v="580"/>
    <x v="2"/>
    <x v="1"/>
  </r>
  <r>
    <x v="0"/>
    <n v="1185732"/>
    <x v="285"/>
    <x v="3"/>
    <x v="12"/>
    <x v="14"/>
    <x v="5"/>
    <n v="35"/>
    <n v="2000"/>
    <x v="136"/>
    <x v="187"/>
    <x v="0"/>
    <x v="1"/>
  </r>
  <r>
    <x v="0"/>
    <n v="1185732"/>
    <x v="286"/>
    <x v="3"/>
    <x v="12"/>
    <x v="14"/>
    <x v="0"/>
    <n v="40"/>
    <n v="4200"/>
    <x v="353"/>
    <x v="584"/>
    <x v="8"/>
    <x v="1"/>
  </r>
  <r>
    <x v="0"/>
    <n v="1185732"/>
    <x v="287"/>
    <x v="3"/>
    <x v="12"/>
    <x v="14"/>
    <x v="1"/>
    <n v="40"/>
    <n v="1000"/>
    <x v="124"/>
    <x v="585"/>
    <x v="2"/>
    <x v="1"/>
  </r>
  <r>
    <x v="0"/>
    <n v="1185732"/>
    <x v="288"/>
    <x v="3"/>
    <x v="12"/>
    <x v="14"/>
    <x v="2"/>
    <n v="30.000000000000004"/>
    <n v="1500"/>
    <x v="354"/>
    <x v="475"/>
    <x v="2"/>
    <x v="1"/>
  </r>
  <r>
    <x v="0"/>
    <n v="1185732"/>
    <x v="289"/>
    <x v="3"/>
    <x v="12"/>
    <x v="14"/>
    <x v="3"/>
    <n v="35"/>
    <n v="0"/>
    <x v="355"/>
    <x v="586"/>
    <x v="8"/>
    <x v="1"/>
  </r>
  <r>
    <x v="0"/>
    <n v="1185732"/>
    <x v="290"/>
    <x v="3"/>
    <x v="12"/>
    <x v="14"/>
    <x v="4"/>
    <n v="50"/>
    <n v="500"/>
    <x v="310"/>
    <x v="587"/>
    <x v="2"/>
    <x v="1"/>
  </r>
  <r>
    <x v="0"/>
    <n v="1185732"/>
    <x v="291"/>
    <x v="3"/>
    <x v="12"/>
    <x v="14"/>
    <x v="5"/>
    <n v="40"/>
    <n v="1500"/>
    <x v="0"/>
    <x v="227"/>
    <x v="0"/>
    <x v="1"/>
  </r>
  <r>
    <x v="0"/>
    <n v="1185732"/>
    <x v="292"/>
    <x v="3"/>
    <x v="12"/>
    <x v="14"/>
    <x v="0"/>
    <n v="40"/>
    <n v="3750"/>
    <x v="149"/>
    <x v="49"/>
    <x v="8"/>
    <x v="1"/>
  </r>
  <r>
    <x v="0"/>
    <n v="1185732"/>
    <x v="293"/>
    <x v="3"/>
    <x v="12"/>
    <x v="14"/>
    <x v="1"/>
    <n v="35"/>
    <n v="750"/>
    <x v="320"/>
    <x v="503"/>
    <x v="2"/>
    <x v="1"/>
  </r>
  <r>
    <x v="0"/>
    <n v="1185732"/>
    <x v="294"/>
    <x v="3"/>
    <x v="12"/>
    <x v="14"/>
    <x v="2"/>
    <n v="25.000000000000007"/>
    <n v="750"/>
    <x v="356"/>
    <x v="588"/>
    <x v="2"/>
    <x v="1"/>
  </r>
  <r>
    <x v="0"/>
    <n v="1185732"/>
    <x v="295"/>
    <x v="3"/>
    <x v="12"/>
    <x v="14"/>
    <x v="3"/>
    <n v="30"/>
    <n v="0"/>
    <x v="355"/>
    <x v="586"/>
    <x v="8"/>
    <x v="1"/>
  </r>
  <r>
    <x v="0"/>
    <n v="1185732"/>
    <x v="296"/>
    <x v="3"/>
    <x v="12"/>
    <x v="14"/>
    <x v="4"/>
    <n v="45"/>
    <n v="250"/>
    <x v="186"/>
    <x v="589"/>
    <x v="2"/>
    <x v="1"/>
  </r>
  <r>
    <x v="0"/>
    <n v="1185732"/>
    <x v="297"/>
    <x v="3"/>
    <x v="12"/>
    <x v="14"/>
    <x v="5"/>
    <n v="35"/>
    <n v="1500"/>
    <x v="304"/>
    <x v="190"/>
    <x v="0"/>
    <x v="1"/>
  </r>
  <r>
    <x v="0"/>
    <n v="1185732"/>
    <x v="298"/>
    <x v="3"/>
    <x v="12"/>
    <x v="14"/>
    <x v="0"/>
    <n v="45"/>
    <n v="4200"/>
    <x v="357"/>
    <x v="590"/>
    <x v="8"/>
    <x v="1"/>
  </r>
  <r>
    <x v="0"/>
    <n v="1185732"/>
    <x v="299"/>
    <x v="3"/>
    <x v="12"/>
    <x v="14"/>
    <x v="1"/>
    <n v="40.000000000000007"/>
    <n v="1250"/>
    <x v="358"/>
    <x v="286"/>
    <x v="2"/>
    <x v="1"/>
  </r>
  <r>
    <x v="0"/>
    <n v="1185732"/>
    <x v="300"/>
    <x v="3"/>
    <x v="12"/>
    <x v="14"/>
    <x v="2"/>
    <n v="35"/>
    <n v="1000"/>
    <x v="319"/>
    <x v="591"/>
    <x v="2"/>
    <x v="1"/>
  </r>
  <r>
    <x v="0"/>
    <n v="1185732"/>
    <x v="301"/>
    <x v="3"/>
    <x v="12"/>
    <x v="14"/>
    <x v="3"/>
    <n v="35"/>
    <n v="250"/>
    <x v="308"/>
    <x v="592"/>
    <x v="8"/>
    <x v="1"/>
  </r>
  <r>
    <x v="0"/>
    <n v="1185732"/>
    <x v="302"/>
    <x v="3"/>
    <x v="12"/>
    <x v="14"/>
    <x v="4"/>
    <n v="49.999999999999993"/>
    <n v="500"/>
    <x v="359"/>
    <x v="593"/>
    <x v="2"/>
    <x v="1"/>
  </r>
  <r>
    <x v="0"/>
    <n v="1185732"/>
    <x v="303"/>
    <x v="3"/>
    <x v="12"/>
    <x v="14"/>
    <x v="5"/>
    <n v="54.999999999999993"/>
    <n v="1500"/>
    <x v="360"/>
    <x v="594"/>
    <x v="0"/>
    <x v="1"/>
  </r>
  <r>
    <x v="0"/>
    <n v="1185732"/>
    <x v="304"/>
    <x v="3"/>
    <x v="12"/>
    <x v="14"/>
    <x v="0"/>
    <n v="40"/>
    <n v="4000"/>
    <x v="175"/>
    <x v="320"/>
    <x v="8"/>
    <x v="1"/>
  </r>
  <r>
    <x v="0"/>
    <n v="1185732"/>
    <x v="305"/>
    <x v="3"/>
    <x v="12"/>
    <x v="14"/>
    <x v="1"/>
    <n v="35.000000000000007"/>
    <n v="1500"/>
    <x v="307"/>
    <x v="489"/>
    <x v="2"/>
    <x v="1"/>
  </r>
  <r>
    <x v="0"/>
    <n v="1185732"/>
    <x v="306"/>
    <x v="3"/>
    <x v="12"/>
    <x v="14"/>
    <x v="2"/>
    <n v="30.000000000000004"/>
    <n v="1750"/>
    <x v="307"/>
    <x v="489"/>
    <x v="2"/>
    <x v="1"/>
  </r>
  <r>
    <x v="0"/>
    <n v="1185732"/>
    <x v="307"/>
    <x v="3"/>
    <x v="12"/>
    <x v="14"/>
    <x v="3"/>
    <n v="30.000000000000004"/>
    <n v="1500"/>
    <x v="354"/>
    <x v="595"/>
    <x v="8"/>
    <x v="1"/>
  </r>
  <r>
    <x v="0"/>
    <n v="1185732"/>
    <x v="308"/>
    <x v="3"/>
    <x v="12"/>
    <x v="14"/>
    <x v="4"/>
    <n v="45"/>
    <n v="1500"/>
    <x v="314"/>
    <x v="596"/>
    <x v="2"/>
    <x v="1"/>
  </r>
  <r>
    <x v="0"/>
    <n v="1185732"/>
    <x v="309"/>
    <x v="3"/>
    <x v="12"/>
    <x v="14"/>
    <x v="5"/>
    <n v="50"/>
    <n v="3250"/>
    <x v="133"/>
    <x v="158"/>
    <x v="0"/>
    <x v="1"/>
  </r>
  <r>
    <x v="0"/>
    <n v="1185732"/>
    <x v="310"/>
    <x v="3"/>
    <x v="12"/>
    <x v="14"/>
    <x v="0"/>
    <n v="45"/>
    <n v="5500"/>
    <x v="113"/>
    <x v="186"/>
    <x v="8"/>
    <x v="1"/>
  </r>
  <r>
    <x v="0"/>
    <n v="1185732"/>
    <x v="311"/>
    <x v="3"/>
    <x v="12"/>
    <x v="14"/>
    <x v="1"/>
    <n v="40.000000000000007"/>
    <n v="3000"/>
    <x v="202"/>
    <x v="216"/>
    <x v="2"/>
    <x v="1"/>
  </r>
  <r>
    <x v="0"/>
    <n v="1185732"/>
    <x v="312"/>
    <x v="3"/>
    <x v="12"/>
    <x v="14"/>
    <x v="2"/>
    <n v="35"/>
    <n v="2250"/>
    <x v="123"/>
    <x v="184"/>
    <x v="2"/>
    <x v="1"/>
  </r>
  <r>
    <x v="0"/>
    <n v="1185732"/>
    <x v="313"/>
    <x v="3"/>
    <x v="12"/>
    <x v="14"/>
    <x v="3"/>
    <n v="35"/>
    <n v="1750"/>
    <x v="183"/>
    <x v="597"/>
    <x v="8"/>
    <x v="1"/>
  </r>
  <r>
    <x v="0"/>
    <n v="1185732"/>
    <x v="314"/>
    <x v="3"/>
    <x v="12"/>
    <x v="14"/>
    <x v="4"/>
    <n v="45"/>
    <n v="1750"/>
    <x v="123"/>
    <x v="184"/>
    <x v="2"/>
    <x v="1"/>
  </r>
  <r>
    <x v="0"/>
    <n v="1185732"/>
    <x v="315"/>
    <x v="3"/>
    <x v="12"/>
    <x v="14"/>
    <x v="5"/>
    <n v="50"/>
    <n v="3500"/>
    <x v="160"/>
    <x v="541"/>
    <x v="0"/>
    <x v="1"/>
  </r>
  <r>
    <x v="0"/>
    <n v="1185732"/>
    <x v="316"/>
    <x v="3"/>
    <x v="12"/>
    <x v="14"/>
    <x v="0"/>
    <n v="45"/>
    <n v="5000"/>
    <x v="39"/>
    <x v="191"/>
    <x v="8"/>
    <x v="1"/>
  </r>
  <r>
    <x v="0"/>
    <n v="1185732"/>
    <x v="317"/>
    <x v="3"/>
    <x v="12"/>
    <x v="14"/>
    <x v="1"/>
    <n v="45.000000000000007"/>
    <n v="2750"/>
    <x v="196"/>
    <x v="179"/>
    <x v="2"/>
    <x v="1"/>
  </r>
  <r>
    <x v="0"/>
    <n v="1185732"/>
    <x v="318"/>
    <x v="3"/>
    <x v="12"/>
    <x v="14"/>
    <x v="2"/>
    <n v="40"/>
    <n v="2000"/>
    <x v="135"/>
    <x v="197"/>
    <x v="2"/>
    <x v="1"/>
  </r>
  <r>
    <x v="0"/>
    <n v="1185732"/>
    <x v="319"/>
    <x v="3"/>
    <x v="12"/>
    <x v="14"/>
    <x v="3"/>
    <n v="30.000000000000004"/>
    <n v="1250"/>
    <x v="361"/>
    <x v="598"/>
    <x v="8"/>
    <x v="1"/>
  </r>
  <r>
    <x v="0"/>
    <n v="1185732"/>
    <x v="320"/>
    <x v="3"/>
    <x v="12"/>
    <x v="14"/>
    <x v="4"/>
    <n v="40"/>
    <n v="1000"/>
    <x v="124"/>
    <x v="585"/>
    <x v="2"/>
    <x v="1"/>
  </r>
  <r>
    <x v="0"/>
    <n v="1185732"/>
    <x v="321"/>
    <x v="3"/>
    <x v="12"/>
    <x v="14"/>
    <x v="5"/>
    <n v="45"/>
    <n v="2750"/>
    <x v="119"/>
    <x v="183"/>
    <x v="0"/>
    <x v="1"/>
  </r>
  <r>
    <x v="0"/>
    <n v="1185732"/>
    <x v="322"/>
    <x v="3"/>
    <x v="12"/>
    <x v="14"/>
    <x v="0"/>
    <n v="40"/>
    <n v="4000"/>
    <x v="175"/>
    <x v="320"/>
    <x v="8"/>
    <x v="1"/>
  </r>
  <r>
    <x v="0"/>
    <n v="1185732"/>
    <x v="323"/>
    <x v="3"/>
    <x v="12"/>
    <x v="14"/>
    <x v="1"/>
    <n v="35.000000000000007"/>
    <n v="2000"/>
    <x v="313"/>
    <x v="493"/>
    <x v="2"/>
    <x v="1"/>
  </r>
  <r>
    <x v="0"/>
    <n v="1185732"/>
    <x v="324"/>
    <x v="3"/>
    <x v="12"/>
    <x v="14"/>
    <x v="2"/>
    <n v="20"/>
    <n v="1000"/>
    <x v="184"/>
    <x v="599"/>
    <x v="2"/>
    <x v="1"/>
  </r>
  <r>
    <x v="0"/>
    <n v="1185732"/>
    <x v="325"/>
    <x v="3"/>
    <x v="12"/>
    <x v="14"/>
    <x v="3"/>
    <n v="20"/>
    <n v="750"/>
    <x v="362"/>
    <x v="600"/>
    <x v="8"/>
    <x v="1"/>
  </r>
  <r>
    <x v="0"/>
    <n v="1185732"/>
    <x v="326"/>
    <x v="3"/>
    <x v="12"/>
    <x v="14"/>
    <x v="4"/>
    <n v="30"/>
    <n v="750"/>
    <x v="363"/>
    <x v="601"/>
    <x v="2"/>
    <x v="1"/>
  </r>
  <r>
    <x v="0"/>
    <n v="1185732"/>
    <x v="327"/>
    <x v="3"/>
    <x v="12"/>
    <x v="14"/>
    <x v="5"/>
    <n v="35"/>
    <n v="1500"/>
    <x v="304"/>
    <x v="190"/>
    <x v="0"/>
    <x v="1"/>
  </r>
  <r>
    <x v="0"/>
    <n v="1185732"/>
    <x v="328"/>
    <x v="3"/>
    <x v="12"/>
    <x v="14"/>
    <x v="0"/>
    <n v="40"/>
    <n v="3250"/>
    <x v="197"/>
    <x v="602"/>
    <x v="8"/>
    <x v="1"/>
  </r>
  <r>
    <x v="0"/>
    <n v="1185732"/>
    <x v="329"/>
    <x v="3"/>
    <x v="12"/>
    <x v="14"/>
    <x v="1"/>
    <n v="30"/>
    <n v="1500"/>
    <x v="187"/>
    <x v="603"/>
    <x v="2"/>
    <x v="1"/>
  </r>
  <r>
    <x v="0"/>
    <n v="1185732"/>
    <x v="330"/>
    <x v="3"/>
    <x v="12"/>
    <x v="14"/>
    <x v="2"/>
    <n v="30"/>
    <n v="500"/>
    <x v="362"/>
    <x v="604"/>
    <x v="2"/>
    <x v="1"/>
  </r>
  <r>
    <x v="0"/>
    <n v="1185732"/>
    <x v="331"/>
    <x v="3"/>
    <x v="12"/>
    <x v="14"/>
    <x v="3"/>
    <n v="30"/>
    <n v="250"/>
    <x v="364"/>
    <x v="605"/>
    <x v="8"/>
    <x v="1"/>
  </r>
  <r>
    <x v="0"/>
    <n v="1185732"/>
    <x v="332"/>
    <x v="3"/>
    <x v="12"/>
    <x v="14"/>
    <x v="4"/>
    <n v="40"/>
    <n v="250"/>
    <x v="365"/>
    <x v="592"/>
    <x v="2"/>
    <x v="1"/>
  </r>
  <r>
    <x v="0"/>
    <n v="1185732"/>
    <x v="333"/>
    <x v="3"/>
    <x v="12"/>
    <x v="14"/>
    <x v="5"/>
    <n v="44.999999999999993"/>
    <n v="1500"/>
    <x v="303"/>
    <x v="606"/>
    <x v="0"/>
    <x v="1"/>
  </r>
  <r>
    <x v="0"/>
    <n v="1185732"/>
    <x v="334"/>
    <x v="3"/>
    <x v="12"/>
    <x v="14"/>
    <x v="0"/>
    <n v="40"/>
    <n v="3000"/>
    <x v="150"/>
    <x v="607"/>
    <x v="8"/>
    <x v="1"/>
  </r>
  <r>
    <x v="0"/>
    <n v="1185732"/>
    <x v="335"/>
    <x v="3"/>
    <x v="12"/>
    <x v="14"/>
    <x v="1"/>
    <n v="30.000000000000004"/>
    <n v="1500"/>
    <x v="354"/>
    <x v="475"/>
    <x v="2"/>
    <x v="1"/>
  </r>
  <r>
    <x v="0"/>
    <n v="1185732"/>
    <x v="336"/>
    <x v="3"/>
    <x v="12"/>
    <x v="14"/>
    <x v="2"/>
    <n v="30.000000000000004"/>
    <n v="950"/>
    <x v="366"/>
    <x v="608"/>
    <x v="2"/>
    <x v="1"/>
  </r>
  <r>
    <x v="0"/>
    <n v="1185732"/>
    <x v="337"/>
    <x v="3"/>
    <x v="12"/>
    <x v="14"/>
    <x v="3"/>
    <n v="30.000000000000004"/>
    <n v="1250"/>
    <x v="361"/>
    <x v="598"/>
    <x v="8"/>
    <x v="1"/>
  </r>
  <r>
    <x v="0"/>
    <n v="1185732"/>
    <x v="338"/>
    <x v="3"/>
    <x v="12"/>
    <x v="14"/>
    <x v="4"/>
    <n v="49.999999999999993"/>
    <n v="1000"/>
    <x v="367"/>
    <x v="609"/>
    <x v="2"/>
    <x v="1"/>
  </r>
  <r>
    <x v="0"/>
    <n v="1185732"/>
    <x v="339"/>
    <x v="3"/>
    <x v="12"/>
    <x v="14"/>
    <x v="5"/>
    <n v="54.999999999999986"/>
    <n v="2000"/>
    <x v="368"/>
    <x v="610"/>
    <x v="0"/>
    <x v="1"/>
  </r>
  <r>
    <x v="0"/>
    <n v="1185732"/>
    <x v="340"/>
    <x v="3"/>
    <x v="12"/>
    <x v="14"/>
    <x v="0"/>
    <n v="49.999999999999993"/>
    <n v="4500"/>
    <x v="369"/>
    <x v="191"/>
    <x v="8"/>
    <x v="1"/>
  </r>
  <r>
    <x v="0"/>
    <n v="1185732"/>
    <x v="341"/>
    <x v="3"/>
    <x v="12"/>
    <x v="14"/>
    <x v="1"/>
    <n v="40"/>
    <n v="2500"/>
    <x v="125"/>
    <x v="187"/>
    <x v="2"/>
    <x v="1"/>
  </r>
  <r>
    <x v="0"/>
    <n v="1185732"/>
    <x v="342"/>
    <x v="3"/>
    <x v="12"/>
    <x v="14"/>
    <x v="2"/>
    <n v="40"/>
    <n v="2000"/>
    <x v="135"/>
    <x v="197"/>
    <x v="2"/>
    <x v="1"/>
  </r>
  <r>
    <x v="0"/>
    <n v="1185732"/>
    <x v="343"/>
    <x v="3"/>
    <x v="12"/>
    <x v="14"/>
    <x v="3"/>
    <n v="40"/>
    <n v="1500"/>
    <x v="0"/>
    <x v="506"/>
    <x v="8"/>
    <x v="1"/>
  </r>
  <r>
    <x v="0"/>
    <n v="1185732"/>
    <x v="344"/>
    <x v="3"/>
    <x v="12"/>
    <x v="14"/>
    <x v="4"/>
    <n v="49.999999999999993"/>
    <n v="1500"/>
    <x v="370"/>
    <x v="611"/>
    <x v="2"/>
    <x v="1"/>
  </r>
  <r>
    <x v="0"/>
    <n v="1185732"/>
    <x v="345"/>
    <x v="3"/>
    <x v="12"/>
    <x v="14"/>
    <x v="5"/>
    <n v="54.999999999999986"/>
    <n v="2500"/>
    <x v="371"/>
    <x v="612"/>
    <x v="0"/>
    <x v="1"/>
  </r>
  <r>
    <x v="2"/>
    <n v="1197831"/>
    <x v="346"/>
    <x v="3"/>
    <x v="12"/>
    <x v="14"/>
    <x v="0"/>
    <n v="20"/>
    <n v="6750"/>
    <x v="200"/>
    <x v="521"/>
    <x v="15"/>
    <x v="1"/>
  </r>
  <r>
    <x v="2"/>
    <n v="1197831"/>
    <x v="347"/>
    <x v="3"/>
    <x v="12"/>
    <x v="14"/>
    <x v="1"/>
    <n v="30"/>
    <n v="6750"/>
    <x v="161"/>
    <x v="64"/>
    <x v="15"/>
    <x v="1"/>
  </r>
  <r>
    <x v="2"/>
    <n v="1197831"/>
    <x v="348"/>
    <x v="3"/>
    <x v="12"/>
    <x v="14"/>
    <x v="2"/>
    <n v="30"/>
    <n v="4750"/>
    <x v="332"/>
    <x v="546"/>
    <x v="15"/>
    <x v="1"/>
  </r>
  <r>
    <x v="2"/>
    <n v="1197831"/>
    <x v="349"/>
    <x v="3"/>
    <x v="12"/>
    <x v="14"/>
    <x v="3"/>
    <n v="35"/>
    <n v="4750"/>
    <x v="158"/>
    <x v="544"/>
    <x v="0"/>
    <x v="1"/>
  </r>
  <r>
    <x v="2"/>
    <n v="1197831"/>
    <x v="350"/>
    <x v="1"/>
    <x v="13"/>
    <x v="15"/>
    <x v="4"/>
    <n v="40"/>
    <n v="3250"/>
    <x v="197"/>
    <x v="279"/>
    <x v="2"/>
    <x v="1"/>
  </r>
  <r>
    <x v="2"/>
    <n v="1197831"/>
    <x v="351"/>
    <x v="1"/>
    <x v="13"/>
    <x v="15"/>
    <x v="5"/>
    <n v="35"/>
    <n v="4750"/>
    <x v="158"/>
    <x v="613"/>
    <x v="9"/>
    <x v="1"/>
  </r>
  <r>
    <x v="2"/>
    <n v="1197831"/>
    <x v="352"/>
    <x v="1"/>
    <x v="13"/>
    <x v="15"/>
    <x v="0"/>
    <n v="25"/>
    <n v="6250"/>
    <x v="372"/>
    <x v="614"/>
    <x v="15"/>
    <x v="1"/>
  </r>
  <r>
    <x v="2"/>
    <n v="1197831"/>
    <x v="353"/>
    <x v="1"/>
    <x v="13"/>
    <x v="15"/>
    <x v="1"/>
    <n v="35"/>
    <n v="6000"/>
    <x v="195"/>
    <x v="97"/>
    <x v="15"/>
    <x v="1"/>
  </r>
  <r>
    <x v="2"/>
    <n v="1197831"/>
    <x v="354"/>
    <x v="1"/>
    <x v="13"/>
    <x v="15"/>
    <x v="2"/>
    <n v="35"/>
    <n v="4250"/>
    <x v="159"/>
    <x v="615"/>
    <x v="15"/>
    <x v="1"/>
  </r>
  <r>
    <x v="2"/>
    <n v="1197831"/>
    <x v="355"/>
    <x v="1"/>
    <x v="13"/>
    <x v="15"/>
    <x v="3"/>
    <n v="35"/>
    <n v="3750"/>
    <x v="333"/>
    <x v="397"/>
    <x v="0"/>
    <x v="1"/>
  </r>
  <r>
    <x v="2"/>
    <n v="1197831"/>
    <x v="356"/>
    <x v="1"/>
    <x v="13"/>
    <x v="15"/>
    <x v="4"/>
    <n v="40"/>
    <n v="2500"/>
    <x v="125"/>
    <x v="187"/>
    <x v="2"/>
    <x v="1"/>
  </r>
  <r>
    <x v="2"/>
    <n v="1197831"/>
    <x v="357"/>
    <x v="1"/>
    <x v="13"/>
    <x v="15"/>
    <x v="5"/>
    <n v="35"/>
    <n v="4500"/>
    <x v="154"/>
    <x v="145"/>
    <x v="9"/>
    <x v="1"/>
  </r>
  <r>
    <x v="2"/>
    <n v="1197831"/>
    <x v="358"/>
    <x v="1"/>
    <x v="13"/>
    <x v="15"/>
    <x v="0"/>
    <n v="30"/>
    <n v="6250"/>
    <x v="205"/>
    <x v="616"/>
    <x v="18"/>
    <x v="1"/>
  </r>
  <r>
    <x v="2"/>
    <n v="1197831"/>
    <x v="359"/>
    <x v="1"/>
    <x v="13"/>
    <x v="15"/>
    <x v="1"/>
    <n v="40"/>
    <n v="6250"/>
    <x v="54"/>
    <x v="617"/>
    <x v="18"/>
    <x v="1"/>
  </r>
  <r>
    <x v="2"/>
    <n v="1197831"/>
    <x v="360"/>
    <x v="1"/>
    <x v="13"/>
    <x v="15"/>
    <x v="2"/>
    <n v="30"/>
    <n v="4500"/>
    <x v="200"/>
    <x v="618"/>
    <x v="18"/>
    <x v="1"/>
  </r>
  <r>
    <x v="2"/>
    <n v="1197831"/>
    <x v="361"/>
    <x v="1"/>
    <x v="13"/>
    <x v="15"/>
    <x v="3"/>
    <n v="35"/>
    <n v="3500"/>
    <x v="208"/>
    <x v="619"/>
    <x v="9"/>
    <x v="1"/>
  </r>
  <r>
    <x v="2"/>
    <n v="1197831"/>
    <x v="362"/>
    <x v="1"/>
    <x v="13"/>
    <x v="15"/>
    <x v="4"/>
    <n v="40"/>
    <n v="2500"/>
    <x v="125"/>
    <x v="215"/>
    <x v="15"/>
    <x v="1"/>
  </r>
  <r>
    <x v="2"/>
    <n v="1197831"/>
    <x v="363"/>
    <x v="1"/>
    <x v="13"/>
    <x v="15"/>
    <x v="5"/>
    <n v="35"/>
    <n v="4000"/>
    <x v="162"/>
    <x v="102"/>
    <x v="16"/>
    <x v="1"/>
  </r>
  <r>
    <x v="2"/>
    <n v="1197831"/>
    <x v="364"/>
    <x v="1"/>
    <x v="13"/>
    <x v="15"/>
    <x v="0"/>
    <n v="20"/>
    <n v="6500"/>
    <x v="197"/>
    <x v="516"/>
    <x v="18"/>
    <x v="1"/>
  </r>
  <r>
    <x v="2"/>
    <n v="1197831"/>
    <x v="365"/>
    <x v="1"/>
    <x v="13"/>
    <x v="15"/>
    <x v="1"/>
    <n v="20.000000000000007"/>
    <n v="6500"/>
    <x v="373"/>
    <x v="620"/>
    <x v="18"/>
    <x v="1"/>
  </r>
  <r>
    <x v="2"/>
    <n v="1197831"/>
    <x v="366"/>
    <x v="1"/>
    <x v="13"/>
    <x v="15"/>
    <x v="2"/>
    <n v="14.999999999999996"/>
    <n v="4750"/>
    <x v="374"/>
    <x v="621"/>
    <x v="18"/>
    <x v="1"/>
  </r>
  <r>
    <x v="2"/>
    <n v="1197831"/>
    <x v="367"/>
    <x v="1"/>
    <x v="13"/>
    <x v="15"/>
    <x v="3"/>
    <n v="20.000000000000007"/>
    <n v="3750"/>
    <x v="375"/>
    <x v="622"/>
    <x v="9"/>
    <x v="1"/>
  </r>
  <r>
    <x v="2"/>
    <n v="1197831"/>
    <x v="368"/>
    <x v="1"/>
    <x v="13"/>
    <x v="15"/>
    <x v="4"/>
    <n v="25"/>
    <n v="2750"/>
    <x v="376"/>
    <x v="623"/>
    <x v="15"/>
    <x v="1"/>
  </r>
  <r>
    <x v="2"/>
    <n v="1197831"/>
    <x v="369"/>
    <x v="1"/>
    <x v="13"/>
    <x v="15"/>
    <x v="5"/>
    <n v="20.000000000000007"/>
    <n v="5500"/>
    <x v="377"/>
    <x v="624"/>
    <x v="16"/>
    <x v="1"/>
  </r>
  <r>
    <x v="2"/>
    <n v="1197831"/>
    <x v="370"/>
    <x v="1"/>
    <x v="13"/>
    <x v="15"/>
    <x v="0"/>
    <n v="9.9999999999999964"/>
    <n v="7000"/>
    <x v="378"/>
    <x v="625"/>
    <x v="18"/>
    <x v="1"/>
  </r>
  <r>
    <x v="2"/>
    <n v="1197831"/>
    <x v="371"/>
    <x v="1"/>
    <x v="13"/>
    <x v="15"/>
    <x v="1"/>
    <n v="20.000000000000007"/>
    <n v="7250"/>
    <x v="379"/>
    <x v="626"/>
    <x v="18"/>
    <x v="1"/>
  </r>
  <r>
    <x v="2"/>
    <n v="1197831"/>
    <x v="372"/>
    <x v="1"/>
    <x v="13"/>
    <x v="15"/>
    <x v="2"/>
    <n v="14.999999999999996"/>
    <n v="5750"/>
    <x v="380"/>
    <x v="627"/>
    <x v="18"/>
    <x v="1"/>
  </r>
  <r>
    <x v="2"/>
    <n v="1197831"/>
    <x v="373"/>
    <x v="1"/>
    <x v="13"/>
    <x v="15"/>
    <x v="3"/>
    <n v="35"/>
    <n v="5000"/>
    <x v="160"/>
    <x v="198"/>
    <x v="9"/>
    <x v="1"/>
  </r>
  <r>
    <x v="2"/>
    <n v="1197831"/>
    <x v="374"/>
    <x v="1"/>
    <x v="13"/>
    <x v="15"/>
    <x v="4"/>
    <n v="50"/>
    <n v="4000"/>
    <x v="47"/>
    <x v="316"/>
    <x v="15"/>
    <x v="1"/>
  </r>
  <r>
    <x v="2"/>
    <n v="1197831"/>
    <x v="375"/>
    <x v="1"/>
    <x v="13"/>
    <x v="15"/>
    <x v="5"/>
    <n v="45"/>
    <n v="7500"/>
    <x v="74"/>
    <x v="628"/>
    <x v="16"/>
    <x v="1"/>
  </r>
  <r>
    <x v="2"/>
    <n v="1197831"/>
    <x v="376"/>
    <x v="1"/>
    <x v="13"/>
    <x v="15"/>
    <x v="0"/>
    <n v="45"/>
    <n v="7500"/>
    <x v="74"/>
    <x v="566"/>
    <x v="18"/>
    <x v="1"/>
  </r>
  <r>
    <x v="2"/>
    <n v="1197831"/>
    <x v="377"/>
    <x v="1"/>
    <x v="13"/>
    <x v="15"/>
    <x v="1"/>
    <n v="50"/>
    <n v="7500"/>
    <x v="69"/>
    <x v="629"/>
    <x v="18"/>
    <x v="1"/>
  </r>
  <r>
    <x v="2"/>
    <n v="1197831"/>
    <x v="378"/>
    <x v="1"/>
    <x v="13"/>
    <x v="15"/>
    <x v="2"/>
    <n v="45"/>
    <n v="6500"/>
    <x v="62"/>
    <x v="359"/>
    <x v="18"/>
    <x v="1"/>
  </r>
  <r>
    <x v="2"/>
    <n v="1197831"/>
    <x v="379"/>
    <x v="1"/>
    <x v="13"/>
    <x v="15"/>
    <x v="3"/>
    <n v="45"/>
    <n v="6000"/>
    <x v="52"/>
    <x v="15"/>
    <x v="9"/>
    <x v="1"/>
  </r>
  <r>
    <x v="2"/>
    <n v="1197831"/>
    <x v="380"/>
    <x v="1"/>
    <x v="13"/>
    <x v="15"/>
    <x v="4"/>
    <n v="50"/>
    <n v="5000"/>
    <x v="54"/>
    <x v="245"/>
    <x v="15"/>
    <x v="1"/>
  </r>
  <r>
    <x v="2"/>
    <n v="1197831"/>
    <x v="381"/>
    <x v="1"/>
    <x v="13"/>
    <x v="15"/>
    <x v="5"/>
    <n v="55.000000000000007"/>
    <n v="8750"/>
    <x v="105"/>
    <x v="630"/>
    <x v="16"/>
    <x v="1"/>
  </r>
  <r>
    <x v="2"/>
    <n v="1197831"/>
    <x v="382"/>
    <x v="1"/>
    <x v="13"/>
    <x v="15"/>
    <x v="0"/>
    <n v="45"/>
    <n v="8250"/>
    <x v="8"/>
    <x v="631"/>
    <x v="21"/>
    <x v="1"/>
  </r>
  <r>
    <x v="2"/>
    <n v="1197831"/>
    <x v="383"/>
    <x v="1"/>
    <x v="13"/>
    <x v="15"/>
    <x v="1"/>
    <n v="50"/>
    <n v="8250"/>
    <x v="73"/>
    <x v="632"/>
    <x v="21"/>
    <x v="1"/>
  </r>
  <r>
    <x v="2"/>
    <n v="1197831"/>
    <x v="384"/>
    <x v="1"/>
    <x v="13"/>
    <x v="15"/>
    <x v="2"/>
    <n v="45"/>
    <n v="9750"/>
    <x v="84"/>
    <x v="633"/>
    <x v="21"/>
    <x v="1"/>
  </r>
  <r>
    <x v="2"/>
    <n v="1197831"/>
    <x v="385"/>
    <x v="1"/>
    <x v="13"/>
    <x v="15"/>
    <x v="3"/>
    <n v="45"/>
    <n v="5750"/>
    <x v="70"/>
    <x v="634"/>
    <x v="16"/>
    <x v="1"/>
  </r>
  <r>
    <x v="2"/>
    <n v="1197831"/>
    <x v="386"/>
    <x v="1"/>
    <x v="13"/>
    <x v="15"/>
    <x v="4"/>
    <n v="50"/>
    <n v="5250"/>
    <x v="48"/>
    <x v="167"/>
    <x v="18"/>
    <x v="1"/>
  </r>
  <r>
    <x v="2"/>
    <n v="1197831"/>
    <x v="387"/>
    <x v="1"/>
    <x v="13"/>
    <x v="15"/>
    <x v="5"/>
    <n v="60"/>
    <n v="8000"/>
    <x v="215"/>
    <x v="635"/>
    <x v="19"/>
    <x v="1"/>
  </r>
  <r>
    <x v="2"/>
    <n v="1197831"/>
    <x v="388"/>
    <x v="1"/>
    <x v="13"/>
    <x v="15"/>
    <x v="0"/>
    <n v="40"/>
    <n v="7500"/>
    <x v="61"/>
    <x v="636"/>
    <x v="21"/>
    <x v="1"/>
  </r>
  <r>
    <x v="2"/>
    <n v="1197831"/>
    <x v="389"/>
    <x v="1"/>
    <x v="13"/>
    <x v="15"/>
    <x v="1"/>
    <n v="55.000000000000007"/>
    <n v="7500"/>
    <x v="71"/>
    <x v="637"/>
    <x v="21"/>
    <x v="1"/>
  </r>
  <r>
    <x v="2"/>
    <n v="1197831"/>
    <x v="390"/>
    <x v="1"/>
    <x v="13"/>
    <x v="15"/>
    <x v="2"/>
    <n v="55.000000000000007"/>
    <n v="9250"/>
    <x v="17"/>
    <x v="638"/>
    <x v="21"/>
    <x v="1"/>
  </r>
  <r>
    <x v="2"/>
    <n v="1197831"/>
    <x v="391"/>
    <x v="1"/>
    <x v="13"/>
    <x v="15"/>
    <x v="3"/>
    <n v="50"/>
    <n v="4250"/>
    <x v="43"/>
    <x v="639"/>
    <x v="16"/>
    <x v="1"/>
  </r>
  <r>
    <x v="2"/>
    <n v="1197831"/>
    <x v="392"/>
    <x v="1"/>
    <x v="13"/>
    <x v="15"/>
    <x v="4"/>
    <n v="55.000000000000007"/>
    <n v="4250"/>
    <x v="257"/>
    <x v="640"/>
    <x v="18"/>
    <x v="1"/>
  </r>
  <r>
    <x v="2"/>
    <n v="1197831"/>
    <x v="393"/>
    <x v="1"/>
    <x v="13"/>
    <x v="15"/>
    <x v="5"/>
    <n v="60"/>
    <n v="6750"/>
    <x v="72"/>
    <x v="460"/>
    <x v="19"/>
    <x v="1"/>
  </r>
  <r>
    <x v="2"/>
    <n v="1197831"/>
    <x v="394"/>
    <x v="1"/>
    <x v="13"/>
    <x v="15"/>
    <x v="0"/>
    <n v="55.000000000000007"/>
    <n v="6250"/>
    <x v="329"/>
    <x v="641"/>
    <x v="21"/>
    <x v="1"/>
  </r>
  <r>
    <x v="2"/>
    <n v="1197831"/>
    <x v="395"/>
    <x v="1"/>
    <x v="13"/>
    <x v="15"/>
    <x v="1"/>
    <n v="55.000000000000007"/>
    <n v="5750"/>
    <x v="77"/>
    <x v="248"/>
    <x v="21"/>
    <x v="1"/>
  </r>
  <r>
    <x v="2"/>
    <n v="1197831"/>
    <x v="396"/>
    <x v="1"/>
    <x v="13"/>
    <x v="15"/>
    <x v="2"/>
    <n v="60"/>
    <n v="6250"/>
    <x v="69"/>
    <x v="642"/>
    <x v="21"/>
    <x v="1"/>
  </r>
  <r>
    <x v="2"/>
    <n v="1197831"/>
    <x v="397"/>
    <x v="1"/>
    <x v="13"/>
    <x v="15"/>
    <x v="3"/>
    <n v="60"/>
    <n v="3500"/>
    <x v="195"/>
    <x v="411"/>
    <x v="16"/>
    <x v="1"/>
  </r>
  <r>
    <x v="2"/>
    <n v="1197831"/>
    <x v="398"/>
    <x v="1"/>
    <x v="13"/>
    <x v="15"/>
    <x v="4"/>
    <n v="45"/>
    <n v="3500"/>
    <x v="154"/>
    <x v="58"/>
    <x v="18"/>
    <x v="1"/>
  </r>
  <r>
    <x v="2"/>
    <n v="1197831"/>
    <x v="399"/>
    <x v="1"/>
    <x v="13"/>
    <x v="15"/>
    <x v="5"/>
    <n v="40"/>
    <n v="5750"/>
    <x v="328"/>
    <x v="643"/>
    <x v="19"/>
    <x v="1"/>
  </r>
  <r>
    <x v="2"/>
    <n v="1197831"/>
    <x v="400"/>
    <x v="1"/>
    <x v="13"/>
    <x v="15"/>
    <x v="0"/>
    <n v="30.000000000000004"/>
    <n v="5250"/>
    <x v="341"/>
    <x v="40"/>
    <x v="21"/>
    <x v="1"/>
  </r>
  <r>
    <x v="2"/>
    <n v="1197831"/>
    <x v="401"/>
    <x v="1"/>
    <x v="13"/>
    <x v="15"/>
    <x v="1"/>
    <n v="30.000000000000004"/>
    <n v="5250"/>
    <x v="341"/>
    <x v="40"/>
    <x v="21"/>
    <x v="1"/>
  </r>
  <r>
    <x v="2"/>
    <n v="1197831"/>
    <x v="402"/>
    <x v="1"/>
    <x v="13"/>
    <x v="15"/>
    <x v="2"/>
    <n v="35"/>
    <n v="4750"/>
    <x v="158"/>
    <x v="644"/>
    <x v="21"/>
    <x v="1"/>
  </r>
  <r>
    <x v="2"/>
    <n v="1197831"/>
    <x v="403"/>
    <x v="1"/>
    <x v="13"/>
    <x v="15"/>
    <x v="3"/>
    <n v="35"/>
    <n v="3250"/>
    <x v="166"/>
    <x v="645"/>
    <x v="16"/>
    <x v="1"/>
  </r>
  <r>
    <x v="2"/>
    <n v="1197831"/>
    <x v="404"/>
    <x v="1"/>
    <x v="13"/>
    <x v="15"/>
    <x v="4"/>
    <n v="30.000000000000004"/>
    <n v="3000"/>
    <x v="381"/>
    <x v="646"/>
    <x v="18"/>
    <x v="1"/>
  </r>
  <r>
    <x v="2"/>
    <n v="1197831"/>
    <x v="405"/>
    <x v="1"/>
    <x v="13"/>
    <x v="15"/>
    <x v="5"/>
    <n v="40"/>
    <n v="4750"/>
    <x v="237"/>
    <x v="647"/>
    <x v="19"/>
    <x v="1"/>
  </r>
  <r>
    <x v="2"/>
    <n v="1197831"/>
    <x v="406"/>
    <x v="1"/>
    <x v="13"/>
    <x v="15"/>
    <x v="0"/>
    <n v="20.000000000000004"/>
    <n v="6250"/>
    <x v="382"/>
    <x v="648"/>
    <x v="21"/>
    <x v="1"/>
  </r>
  <r>
    <x v="2"/>
    <n v="1197831"/>
    <x v="407"/>
    <x v="1"/>
    <x v="13"/>
    <x v="15"/>
    <x v="1"/>
    <n v="20.000000000000004"/>
    <n v="6250"/>
    <x v="382"/>
    <x v="648"/>
    <x v="21"/>
    <x v="1"/>
  </r>
  <r>
    <x v="2"/>
    <n v="1197831"/>
    <x v="408"/>
    <x v="1"/>
    <x v="13"/>
    <x v="15"/>
    <x v="2"/>
    <n v="45.000000000000007"/>
    <n v="5750"/>
    <x v="331"/>
    <x v="235"/>
    <x v="21"/>
    <x v="1"/>
  </r>
  <r>
    <x v="2"/>
    <n v="1197831"/>
    <x v="409"/>
    <x v="1"/>
    <x v="13"/>
    <x v="15"/>
    <x v="3"/>
    <n v="45.000000000000007"/>
    <n v="4500"/>
    <x v="346"/>
    <x v="649"/>
    <x v="16"/>
    <x v="1"/>
  </r>
  <r>
    <x v="2"/>
    <n v="1197831"/>
    <x v="410"/>
    <x v="1"/>
    <x v="13"/>
    <x v="15"/>
    <x v="4"/>
    <n v="49.999999999999993"/>
    <n v="4250"/>
    <x v="383"/>
    <x v="650"/>
    <x v="18"/>
    <x v="1"/>
  </r>
  <r>
    <x v="2"/>
    <n v="1197831"/>
    <x v="411"/>
    <x v="1"/>
    <x v="13"/>
    <x v="15"/>
    <x v="5"/>
    <n v="60"/>
    <n v="6250"/>
    <x v="69"/>
    <x v="651"/>
    <x v="19"/>
    <x v="1"/>
  </r>
  <r>
    <x v="2"/>
    <n v="1197831"/>
    <x v="412"/>
    <x v="1"/>
    <x v="13"/>
    <x v="15"/>
    <x v="0"/>
    <n v="60"/>
    <n v="7750"/>
    <x v="172"/>
    <x v="652"/>
    <x v="21"/>
    <x v="1"/>
  </r>
  <r>
    <x v="2"/>
    <n v="1197831"/>
    <x v="413"/>
    <x v="1"/>
    <x v="13"/>
    <x v="15"/>
    <x v="1"/>
    <n v="60"/>
    <n v="7750"/>
    <x v="172"/>
    <x v="652"/>
    <x v="21"/>
    <x v="1"/>
  </r>
  <r>
    <x v="2"/>
    <n v="1197831"/>
    <x v="414"/>
    <x v="1"/>
    <x v="13"/>
    <x v="15"/>
    <x v="2"/>
    <n v="65"/>
    <n v="7000"/>
    <x v="112"/>
    <x v="653"/>
    <x v="21"/>
    <x v="1"/>
  </r>
  <r>
    <x v="2"/>
    <n v="1197831"/>
    <x v="415"/>
    <x v="1"/>
    <x v="13"/>
    <x v="15"/>
    <x v="3"/>
    <n v="65"/>
    <n v="5500"/>
    <x v="89"/>
    <x v="171"/>
    <x v="16"/>
    <x v="1"/>
  </r>
  <r>
    <x v="2"/>
    <n v="1197831"/>
    <x v="416"/>
    <x v="1"/>
    <x v="13"/>
    <x v="15"/>
    <x v="4"/>
    <n v="60"/>
    <n v="5000"/>
    <x v="61"/>
    <x v="7"/>
    <x v="18"/>
    <x v="1"/>
  </r>
  <r>
    <x v="2"/>
    <n v="1197831"/>
    <x v="417"/>
    <x v="1"/>
    <x v="13"/>
    <x v="15"/>
    <x v="5"/>
    <n v="70"/>
    <n v="7500"/>
    <x v="19"/>
    <x v="654"/>
    <x v="19"/>
    <x v="1"/>
  </r>
  <r>
    <x v="5"/>
    <n v="1185732"/>
    <x v="418"/>
    <x v="1"/>
    <x v="13"/>
    <x v="15"/>
    <x v="0"/>
    <n v="40"/>
    <n v="4500"/>
    <x v="210"/>
    <x v="305"/>
    <x v="2"/>
    <x v="1"/>
  </r>
  <r>
    <x v="5"/>
    <n v="1185732"/>
    <x v="419"/>
    <x v="1"/>
    <x v="13"/>
    <x v="15"/>
    <x v="1"/>
    <n v="40"/>
    <n v="2500"/>
    <x v="125"/>
    <x v="187"/>
    <x v="2"/>
    <x v="1"/>
  </r>
  <r>
    <x v="5"/>
    <n v="1185732"/>
    <x v="420"/>
    <x v="1"/>
    <x v="13"/>
    <x v="15"/>
    <x v="2"/>
    <n v="30.000000000000004"/>
    <n v="2500"/>
    <x v="384"/>
    <x v="498"/>
    <x v="15"/>
    <x v="1"/>
  </r>
  <r>
    <x v="5"/>
    <n v="1185732"/>
    <x v="421"/>
    <x v="1"/>
    <x v="13"/>
    <x v="15"/>
    <x v="3"/>
    <n v="35"/>
    <n v="1000"/>
    <x v="319"/>
    <x v="502"/>
    <x v="1"/>
    <x v="1"/>
  </r>
  <r>
    <x v="5"/>
    <n v="1185732"/>
    <x v="422"/>
    <x v="0"/>
    <x v="14"/>
    <x v="16"/>
    <x v="4"/>
    <n v="50"/>
    <n v="1500"/>
    <x v="128"/>
    <x v="467"/>
    <x v="3"/>
    <x v="1"/>
  </r>
  <r>
    <x v="5"/>
    <n v="1185732"/>
    <x v="423"/>
    <x v="0"/>
    <x v="14"/>
    <x v="16"/>
    <x v="5"/>
    <n v="40"/>
    <n v="2500"/>
    <x v="125"/>
    <x v="215"/>
    <x v="8"/>
    <x v="1"/>
  </r>
  <r>
    <x v="5"/>
    <n v="1185732"/>
    <x v="424"/>
    <x v="0"/>
    <x v="14"/>
    <x v="16"/>
    <x v="0"/>
    <n v="40"/>
    <n v="5000"/>
    <x v="47"/>
    <x v="429"/>
    <x v="2"/>
    <x v="1"/>
  </r>
  <r>
    <x v="5"/>
    <n v="1185732"/>
    <x v="425"/>
    <x v="0"/>
    <x v="14"/>
    <x v="16"/>
    <x v="1"/>
    <n v="40"/>
    <n v="1500"/>
    <x v="0"/>
    <x v="192"/>
    <x v="2"/>
    <x v="1"/>
  </r>
  <r>
    <x v="5"/>
    <n v="1185732"/>
    <x v="426"/>
    <x v="0"/>
    <x v="14"/>
    <x v="16"/>
    <x v="2"/>
    <n v="30.000000000000004"/>
    <n v="2000"/>
    <x v="385"/>
    <x v="506"/>
    <x v="15"/>
    <x v="1"/>
  </r>
  <r>
    <x v="5"/>
    <n v="1185732"/>
    <x v="427"/>
    <x v="0"/>
    <x v="14"/>
    <x v="16"/>
    <x v="3"/>
    <n v="35"/>
    <n v="750"/>
    <x v="320"/>
    <x v="655"/>
    <x v="1"/>
    <x v="1"/>
  </r>
  <r>
    <x v="5"/>
    <n v="1185732"/>
    <x v="428"/>
    <x v="0"/>
    <x v="14"/>
    <x v="16"/>
    <x v="4"/>
    <n v="50"/>
    <n v="1500"/>
    <x v="128"/>
    <x v="467"/>
    <x v="3"/>
    <x v="1"/>
  </r>
  <r>
    <x v="5"/>
    <n v="1185732"/>
    <x v="429"/>
    <x v="0"/>
    <x v="14"/>
    <x v="16"/>
    <x v="5"/>
    <n v="40"/>
    <n v="2500"/>
    <x v="125"/>
    <x v="215"/>
    <x v="8"/>
    <x v="1"/>
  </r>
  <r>
    <x v="5"/>
    <n v="1185732"/>
    <x v="430"/>
    <x v="0"/>
    <x v="14"/>
    <x v="16"/>
    <x v="0"/>
    <n v="40"/>
    <n v="4700"/>
    <x v="386"/>
    <x v="656"/>
    <x v="2"/>
    <x v="1"/>
  </r>
  <r>
    <x v="5"/>
    <n v="1185732"/>
    <x v="431"/>
    <x v="0"/>
    <x v="14"/>
    <x v="16"/>
    <x v="1"/>
    <n v="40"/>
    <n v="1750"/>
    <x v="136"/>
    <x v="597"/>
    <x v="2"/>
    <x v="1"/>
  </r>
  <r>
    <x v="5"/>
    <n v="1185732"/>
    <x v="432"/>
    <x v="0"/>
    <x v="14"/>
    <x v="16"/>
    <x v="2"/>
    <n v="30.000000000000004"/>
    <n v="2000"/>
    <x v="385"/>
    <x v="506"/>
    <x v="15"/>
    <x v="1"/>
  </r>
  <r>
    <x v="5"/>
    <n v="1185732"/>
    <x v="433"/>
    <x v="0"/>
    <x v="14"/>
    <x v="16"/>
    <x v="3"/>
    <n v="35"/>
    <n v="500"/>
    <x v="387"/>
    <x v="604"/>
    <x v="1"/>
    <x v="1"/>
  </r>
  <r>
    <x v="5"/>
    <n v="1185732"/>
    <x v="434"/>
    <x v="0"/>
    <x v="14"/>
    <x v="16"/>
    <x v="4"/>
    <n v="50"/>
    <n v="1000"/>
    <x v="121"/>
    <x v="657"/>
    <x v="3"/>
    <x v="1"/>
  </r>
  <r>
    <x v="5"/>
    <n v="1185732"/>
    <x v="435"/>
    <x v="0"/>
    <x v="14"/>
    <x v="16"/>
    <x v="5"/>
    <n v="40"/>
    <n v="2000"/>
    <x v="135"/>
    <x v="201"/>
    <x v="8"/>
    <x v="1"/>
  </r>
  <r>
    <x v="5"/>
    <n v="1185732"/>
    <x v="436"/>
    <x v="0"/>
    <x v="14"/>
    <x v="16"/>
    <x v="0"/>
    <n v="40"/>
    <n v="4500"/>
    <x v="210"/>
    <x v="305"/>
    <x v="2"/>
    <x v="1"/>
  </r>
  <r>
    <x v="5"/>
    <n v="1185732"/>
    <x v="437"/>
    <x v="0"/>
    <x v="14"/>
    <x v="16"/>
    <x v="1"/>
    <n v="40"/>
    <n v="1500"/>
    <x v="0"/>
    <x v="192"/>
    <x v="2"/>
    <x v="1"/>
  </r>
  <r>
    <x v="5"/>
    <n v="1185732"/>
    <x v="438"/>
    <x v="0"/>
    <x v="14"/>
    <x v="16"/>
    <x v="2"/>
    <n v="30.000000000000004"/>
    <n v="1500"/>
    <x v="354"/>
    <x v="287"/>
    <x v="15"/>
    <x v="1"/>
  </r>
  <r>
    <x v="5"/>
    <n v="1185732"/>
    <x v="439"/>
    <x v="0"/>
    <x v="14"/>
    <x v="16"/>
    <x v="3"/>
    <n v="35"/>
    <n v="750"/>
    <x v="320"/>
    <x v="655"/>
    <x v="1"/>
    <x v="1"/>
  </r>
  <r>
    <x v="5"/>
    <n v="1185732"/>
    <x v="440"/>
    <x v="0"/>
    <x v="14"/>
    <x v="16"/>
    <x v="4"/>
    <n v="50"/>
    <n v="750"/>
    <x v="309"/>
    <x v="658"/>
    <x v="3"/>
    <x v="1"/>
  </r>
  <r>
    <x v="5"/>
    <n v="1185732"/>
    <x v="441"/>
    <x v="0"/>
    <x v="14"/>
    <x v="16"/>
    <x v="5"/>
    <n v="40"/>
    <n v="2250"/>
    <x v="126"/>
    <x v="203"/>
    <x v="8"/>
    <x v="1"/>
  </r>
  <r>
    <x v="5"/>
    <n v="1185732"/>
    <x v="442"/>
    <x v="0"/>
    <x v="14"/>
    <x v="16"/>
    <x v="0"/>
    <n v="54.999999999999993"/>
    <n v="4950"/>
    <x v="388"/>
    <x v="659"/>
    <x v="2"/>
    <x v="1"/>
  </r>
  <r>
    <x v="5"/>
    <n v="1185732"/>
    <x v="443"/>
    <x v="0"/>
    <x v="14"/>
    <x v="16"/>
    <x v="1"/>
    <n v="50"/>
    <n v="2000"/>
    <x v="125"/>
    <x v="187"/>
    <x v="2"/>
    <x v="1"/>
  </r>
  <r>
    <x v="5"/>
    <n v="1185732"/>
    <x v="444"/>
    <x v="0"/>
    <x v="14"/>
    <x v="16"/>
    <x v="2"/>
    <n v="45"/>
    <n v="1750"/>
    <x v="123"/>
    <x v="188"/>
    <x v="15"/>
    <x v="1"/>
  </r>
  <r>
    <x v="5"/>
    <n v="1185732"/>
    <x v="445"/>
    <x v="0"/>
    <x v="14"/>
    <x v="16"/>
    <x v="3"/>
    <n v="45"/>
    <n v="1250"/>
    <x v="182"/>
    <x v="660"/>
    <x v="1"/>
    <x v="1"/>
  </r>
  <r>
    <x v="5"/>
    <n v="1185732"/>
    <x v="446"/>
    <x v="0"/>
    <x v="14"/>
    <x v="16"/>
    <x v="4"/>
    <n v="54.999999999999993"/>
    <n v="1500"/>
    <x v="360"/>
    <x v="284"/>
    <x v="3"/>
    <x v="1"/>
  </r>
  <r>
    <x v="5"/>
    <n v="1185732"/>
    <x v="447"/>
    <x v="0"/>
    <x v="14"/>
    <x v="16"/>
    <x v="5"/>
    <n v="60"/>
    <n v="2750"/>
    <x v="242"/>
    <x v="43"/>
    <x v="8"/>
    <x v="1"/>
  </r>
  <r>
    <x v="5"/>
    <n v="1185732"/>
    <x v="448"/>
    <x v="0"/>
    <x v="14"/>
    <x v="16"/>
    <x v="0"/>
    <n v="54.999999999999993"/>
    <n v="5250"/>
    <x v="389"/>
    <x v="661"/>
    <x v="2"/>
    <x v="1"/>
  </r>
  <r>
    <x v="5"/>
    <n v="1185732"/>
    <x v="449"/>
    <x v="0"/>
    <x v="14"/>
    <x v="16"/>
    <x v="1"/>
    <n v="50"/>
    <n v="2750"/>
    <x v="199"/>
    <x v="662"/>
    <x v="2"/>
    <x v="1"/>
  </r>
  <r>
    <x v="5"/>
    <n v="1185732"/>
    <x v="450"/>
    <x v="0"/>
    <x v="14"/>
    <x v="16"/>
    <x v="2"/>
    <n v="45"/>
    <n v="2000"/>
    <x v="126"/>
    <x v="203"/>
    <x v="15"/>
    <x v="1"/>
  </r>
  <r>
    <x v="5"/>
    <n v="1185732"/>
    <x v="451"/>
    <x v="0"/>
    <x v="14"/>
    <x v="16"/>
    <x v="3"/>
    <n v="45"/>
    <n v="1750"/>
    <x v="123"/>
    <x v="596"/>
    <x v="1"/>
    <x v="1"/>
  </r>
  <r>
    <x v="5"/>
    <n v="1185732"/>
    <x v="452"/>
    <x v="0"/>
    <x v="14"/>
    <x v="16"/>
    <x v="4"/>
    <n v="54.999999999999993"/>
    <n v="1750"/>
    <x v="122"/>
    <x v="663"/>
    <x v="3"/>
    <x v="1"/>
  </r>
  <r>
    <x v="5"/>
    <n v="1185732"/>
    <x v="453"/>
    <x v="0"/>
    <x v="14"/>
    <x v="16"/>
    <x v="5"/>
    <n v="60"/>
    <n v="3250"/>
    <x v="214"/>
    <x v="157"/>
    <x v="8"/>
    <x v="1"/>
  </r>
  <r>
    <x v="5"/>
    <n v="1185732"/>
    <x v="454"/>
    <x v="0"/>
    <x v="14"/>
    <x v="16"/>
    <x v="0"/>
    <n v="54.999999999999993"/>
    <n v="5500"/>
    <x v="390"/>
    <x v="664"/>
    <x v="2"/>
    <x v="1"/>
  </r>
  <r>
    <x v="5"/>
    <n v="1185732"/>
    <x v="455"/>
    <x v="0"/>
    <x v="14"/>
    <x v="16"/>
    <x v="1"/>
    <n v="50"/>
    <n v="3000"/>
    <x v="149"/>
    <x v="214"/>
    <x v="2"/>
    <x v="1"/>
  </r>
  <r>
    <x v="5"/>
    <n v="1185732"/>
    <x v="456"/>
    <x v="0"/>
    <x v="14"/>
    <x v="16"/>
    <x v="2"/>
    <n v="45"/>
    <n v="2250"/>
    <x v="179"/>
    <x v="646"/>
    <x v="15"/>
    <x v="1"/>
  </r>
  <r>
    <x v="5"/>
    <n v="1185732"/>
    <x v="457"/>
    <x v="0"/>
    <x v="14"/>
    <x v="16"/>
    <x v="3"/>
    <n v="45"/>
    <n v="1750"/>
    <x v="123"/>
    <x v="596"/>
    <x v="1"/>
    <x v="1"/>
  </r>
  <r>
    <x v="5"/>
    <n v="1185732"/>
    <x v="458"/>
    <x v="0"/>
    <x v="14"/>
    <x v="16"/>
    <x v="4"/>
    <n v="54.999999999999993"/>
    <n v="2000"/>
    <x v="391"/>
    <x v="623"/>
    <x v="3"/>
    <x v="1"/>
  </r>
  <r>
    <x v="5"/>
    <n v="1185732"/>
    <x v="487"/>
    <x v="0"/>
    <x v="14"/>
    <x v="16"/>
    <x v="5"/>
    <n v="60"/>
    <n v="3750"/>
    <x v="39"/>
    <x v="191"/>
    <x v="8"/>
    <x v="1"/>
  </r>
  <r>
    <x v="5"/>
    <n v="1185732"/>
    <x v="488"/>
    <x v="0"/>
    <x v="14"/>
    <x v="16"/>
    <x v="0"/>
    <n v="54.999999999999993"/>
    <n v="5250"/>
    <x v="389"/>
    <x v="661"/>
    <x v="2"/>
    <x v="1"/>
  </r>
  <r>
    <x v="5"/>
    <n v="1185732"/>
    <x v="489"/>
    <x v="0"/>
    <x v="14"/>
    <x v="16"/>
    <x v="1"/>
    <n v="50"/>
    <n v="3000"/>
    <x v="149"/>
    <x v="214"/>
    <x v="2"/>
    <x v="1"/>
  </r>
  <r>
    <x v="5"/>
    <n v="1185732"/>
    <x v="490"/>
    <x v="0"/>
    <x v="14"/>
    <x v="16"/>
    <x v="2"/>
    <n v="45"/>
    <n v="2250"/>
    <x v="179"/>
    <x v="646"/>
    <x v="15"/>
    <x v="1"/>
  </r>
  <r>
    <x v="5"/>
    <n v="1185732"/>
    <x v="491"/>
    <x v="0"/>
    <x v="14"/>
    <x v="16"/>
    <x v="3"/>
    <n v="45"/>
    <n v="1750"/>
    <x v="123"/>
    <x v="596"/>
    <x v="1"/>
    <x v="1"/>
  </r>
  <r>
    <x v="5"/>
    <n v="1185732"/>
    <x v="492"/>
    <x v="0"/>
    <x v="14"/>
    <x v="16"/>
    <x v="4"/>
    <n v="54.999999999999993"/>
    <n v="1500"/>
    <x v="360"/>
    <x v="284"/>
    <x v="3"/>
    <x v="1"/>
  </r>
  <r>
    <x v="5"/>
    <n v="1185732"/>
    <x v="493"/>
    <x v="0"/>
    <x v="14"/>
    <x v="16"/>
    <x v="5"/>
    <n v="60"/>
    <n v="3250"/>
    <x v="214"/>
    <x v="157"/>
    <x v="8"/>
    <x v="1"/>
  </r>
  <r>
    <x v="5"/>
    <n v="1185732"/>
    <x v="494"/>
    <x v="0"/>
    <x v="14"/>
    <x v="16"/>
    <x v="0"/>
    <n v="54.999999999999993"/>
    <n v="4500"/>
    <x v="348"/>
    <x v="665"/>
    <x v="2"/>
    <x v="1"/>
  </r>
  <r>
    <x v="5"/>
    <n v="1185732"/>
    <x v="495"/>
    <x v="0"/>
    <x v="14"/>
    <x v="16"/>
    <x v="1"/>
    <n v="50"/>
    <n v="2500"/>
    <x v="145"/>
    <x v="208"/>
    <x v="2"/>
    <x v="1"/>
  </r>
  <r>
    <x v="5"/>
    <n v="1185732"/>
    <x v="496"/>
    <x v="0"/>
    <x v="14"/>
    <x v="16"/>
    <x v="2"/>
    <n v="45"/>
    <n v="1500"/>
    <x v="314"/>
    <x v="666"/>
    <x v="15"/>
    <x v="1"/>
  </r>
  <r>
    <x v="5"/>
    <n v="1185732"/>
    <x v="497"/>
    <x v="0"/>
    <x v="14"/>
    <x v="16"/>
    <x v="3"/>
    <n v="45"/>
    <n v="1250"/>
    <x v="182"/>
    <x v="660"/>
    <x v="1"/>
    <x v="1"/>
  </r>
  <r>
    <x v="5"/>
    <n v="1185732"/>
    <x v="498"/>
    <x v="0"/>
    <x v="14"/>
    <x v="16"/>
    <x v="4"/>
    <n v="54.999999999999993"/>
    <n v="1250"/>
    <x v="181"/>
    <x v="667"/>
    <x v="3"/>
    <x v="1"/>
  </r>
  <r>
    <x v="5"/>
    <n v="1185732"/>
    <x v="393"/>
    <x v="0"/>
    <x v="14"/>
    <x v="16"/>
    <x v="5"/>
    <n v="60"/>
    <n v="2250"/>
    <x v="200"/>
    <x v="386"/>
    <x v="8"/>
    <x v="1"/>
  </r>
  <r>
    <x v="5"/>
    <n v="1185732"/>
    <x v="425"/>
    <x v="0"/>
    <x v="14"/>
    <x v="16"/>
    <x v="0"/>
    <n v="60"/>
    <n v="4000"/>
    <x v="50"/>
    <x v="97"/>
    <x v="2"/>
    <x v="1"/>
  </r>
  <r>
    <x v="5"/>
    <n v="1185732"/>
    <x v="425"/>
    <x v="0"/>
    <x v="14"/>
    <x v="16"/>
    <x v="1"/>
    <n v="55.000000000000007"/>
    <n v="2250"/>
    <x v="196"/>
    <x v="179"/>
    <x v="2"/>
    <x v="1"/>
  </r>
  <r>
    <x v="5"/>
    <n v="1185732"/>
    <x v="425"/>
    <x v="0"/>
    <x v="14"/>
    <x v="16"/>
    <x v="2"/>
    <n v="55.000000000000007"/>
    <n v="1250"/>
    <x v="392"/>
    <x v="668"/>
    <x v="15"/>
    <x v="1"/>
  </r>
  <r>
    <x v="5"/>
    <n v="1185732"/>
    <x v="425"/>
    <x v="0"/>
    <x v="14"/>
    <x v="16"/>
    <x v="3"/>
    <n v="55.000000000000007"/>
    <n v="1000"/>
    <x v="191"/>
    <x v="669"/>
    <x v="1"/>
    <x v="1"/>
  </r>
  <r>
    <x v="5"/>
    <n v="1185732"/>
    <x v="425"/>
    <x v="0"/>
    <x v="14"/>
    <x v="16"/>
    <x v="4"/>
    <n v="65"/>
    <n v="1000"/>
    <x v="393"/>
    <x v="670"/>
    <x v="3"/>
    <x v="1"/>
  </r>
  <r>
    <x v="5"/>
    <n v="1185732"/>
    <x v="425"/>
    <x v="0"/>
    <x v="14"/>
    <x v="16"/>
    <x v="5"/>
    <n v="70"/>
    <n v="2250"/>
    <x v="154"/>
    <x v="147"/>
    <x v="8"/>
    <x v="1"/>
  </r>
  <r>
    <x v="5"/>
    <n v="1185732"/>
    <x v="455"/>
    <x v="0"/>
    <x v="14"/>
    <x v="16"/>
    <x v="0"/>
    <n v="65"/>
    <n v="3750"/>
    <x v="241"/>
    <x v="353"/>
    <x v="2"/>
    <x v="1"/>
  </r>
  <r>
    <x v="5"/>
    <n v="1185732"/>
    <x v="455"/>
    <x v="0"/>
    <x v="14"/>
    <x v="16"/>
    <x v="1"/>
    <n v="55.000000000000007"/>
    <n v="2000"/>
    <x v="131"/>
    <x v="194"/>
    <x v="2"/>
    <x v="1"/>
  </r>
  <r>
    <x v="5"/>
    <n v="1185732"/>
    <x v="455"/>
    <x v="0"/>
    <x v="14"/>
    <x v="16"/>
    <x v="2"/>
    <n v="55.000000000000007"/>
    <n v="1950"/>
    <x v="394"/>
    <x v="671"/>
    <x v="15"/>
    <x v="1"/>
  </r>
  <r>
    <x v="5"/>
    <n v="1185732"/>
    <x v="455"/>
    <x v="0"/>
    <x v="14"/>
    <x v="16"/>
    <x v="3"/>
    <n v="55.000000000000007"/>
    <n v="1750"/>
    <x v="194"/>
    <x v="274"/>
    <x v="1"/>
    <x v="1"/>
  </r>
  <r>
    <x v="5"/>
    <n v="1185732"/>
    <x v="455"/>
    <x v="0"/>
    <x v="14"/>
    <x v="16"/>
    <x v="4"/>
    <n v="65"/>
    <n v="1500"/>
    <x v="148"/>
    <x v="276"/>
    <x v="3"/>
    <x v="1"/>
  </r>
  <r>
    <x v="5"/>
    <n v="1185732"/>
    <x v="455"/>
    <x v="0"/>
    <x v="14"/>
    <x v="16"/>
    <x v="5"/>
    <n v="70"/>
    <n v="2500"/>
    <x v="160"/>
    <x v="429"/>
    <x v="8"/>
    <x v="1"/>
  </r>
  <r>
    <x v="5"/>
    <n v="1185732"/>
    <x v="484"/>
    <x v="0"/>
    <x v="14"/>
    <x v="16"/>
    <x v="0"/>
    <n v="65"/>
    <n v="4750"/>
    <x v="198"/>
    <x v="318"/>
    <x v="2"/>
    <x v="1"/>
  </r>
  <r>
    <x v="5"/>
    <n v="1185732"/>
    <x v="484"/>
    <x v="0"/>
    <x v="14"/>
    <x v="16"/>
    <x v="1"/>
    <n v="55.000000000000007"/>
    <n v="2750"/>
    <x v="395"/>
    <x v="672"/>
    <x v="2"/>
    <x v="1"/>
  </r>
  <r>
    <x v="5"/>
    <n v="1185732"/>
    <x v="484"/>
    <x v="0"/>
    <x v="14"/>
    <x v="16"/>
    <x v="2"/>
    <n v="55.000000000000007"/>
    <n v="2500"/>
    <x v="143"/>
    <x v="299"/>
    <x v="15"/>
    <x v="1"/>
  </r>
  <r>
    <x v="5"/>
    <n v="1185732"/>
    <x v="484"/>
    <x v="0"/>
    <x v="14"/>
    <x v="16"/>
    <x v="3"/>
    <n v="55.000000000000007"/>
    <n v="2000"/>
    <x v="131"/>
    <x v="277"/>
    <x v="1"/>
    <x v="1"/>
  </r>
  <r>
    <x v="5"/>
    <n v="1185732"/>
    <x v="484"/>
    <x v="0"/>
    <x v="14"/>
    <x v="16"/>
    <x v="4"/>
    <n v="65"/>
    <n v="2000"/>
    <x v="197"/>
    <x v="398"/>
    <x v="3"/>
    <x v="1"/>
  </r>
  <r>
    <x v="5"/>
    <n v="1185732"/>
    <x v="484"/>
    <x v="0"/>
    <x v="14"/>
    <x v="16"/>
    <x v="5"/>
    <n v="70"/>
    <n v="3000"/>
    <x v="195"/>
    <x v="97"/>
    <x v="8"/>
    <x v="1"/>
  </r>
  <r>
    <x v="3"/>
    <n v="1128299"/>
    <x v="174"/>
    <x v="0"/>
    <x v="14"/>
    <x v="16"/>
    <x v="0"/>
    <n v="35"/>
    <n v="3750"/>
    <x v="333"/>
    <x v="673"/>
    <x v="3"/>
    <x v="1"/>
  </r>
  <r>
    <x v="3"/>
    <n v="1128299"/>
    <x v="174"/>
    <x v="0"/>
    <x v="14"/>
    <x v="16"/>
    <x v="1"/>
    <n v="45"/>
    <n v="3750"/>
    <x v="156"/>
    <x v="285"/>
    <x v="6"/>
    <x v="1"/>
  </r>
  <r>
    <x v="3"/>
    <n v="1128299"/>
    <x v="174"/>
    <x v="0"/>
    <x v="14"/>
    <x v="16"/>
    <x v="2"/>
    <n v="45"/>
    <n v="3750"/>
    <x v="156"/>
    <x v="674"/>
    <x v="3"/>
    <x v="1"/>
  </r>
  <r>
    <x v="3"/>
    <n v="1128299"/>
    <x v="174"/>
    <x v="0"/>
    <x v="14"/>
    <x v="16"/>
    <x v="3"/>
    <n v="45"/>
    <n v="2250"/>
    <x v="179"/>
    <x v="675"/>
    <x v="3"/>
    <x v="1"/>
  </r>
  <r>
    <x v="5"/>
    <n v="1185732"/>
    <x v="188"/>
    <x v="2"/>
    <x v="15"/>
    <x v="17"/>
    <x v="5"/>
    <n v="55.000000000000007"/>
    <n v="3000"/>
    <x v="207"/>
    <x v="676"/>
    <x v="1"/>
    <x v="1"/>
  </r>
  <r>
    <x v="5"/>
    <n v="1185732"/>
    <x v="696"/>
    <x v="2"/>
    <x v="15"/>
    <x v="17"/>
    <x v="0"/>
    <n v="55.000000000000007"/>
    <n v="5750"/>
    <x v="77"/>
    <x v="677"/>
    <x v="5"/>
    <x v="1"/>
  </r>
  <r>
    <x v="5"/>
    <n v="1185732"/>
    <x v="696"/>
    <x v="2"/>
    <x v="15"/>
    <x v="17"/>
    <x v="1"/>
    <n v="55.000000000000007"/>
    <n v="2250"/>
    <x v="196"/>
    <x v="678"/>
    <x v="5"/>
    <x v="1"/>
  </r>
  <r>
    <x v="5"/>
    <n v="1185732"/>
    <x v="696"/>
    <x v="2"/>
    <x v="15"/>
    <x v="17"/>
    <x v="2"/>
    <n v="45"/>
    <n v="2750"/>
    <x v="119"/>
    <x v="679"/>
    <x v="3"/>
    <x v="1"/>
  </r>
  <r>
    <x v="5"/>
    <n v="1185732"/>
    <x v="696"/>
    <x v="2"/>
    <x v="15"/>
    <x v="17"/>
    <x v="3"/>
    <n v="49.999999999999993"/>
    <n v="1750"/>
    <x v="396"/>
    <x v="680"/>
    <x v="3"/>
    <x v="1"/>
  </r>
  <r>
    <x v="5"/>
    <n v="1185732"/>
    <x v="696"/>
    <x v="2"/>
    <x v="15"/>
    <x v="17"/>
    <x v="4"/>
    <n v="65.000000000000014"/>
    <n v="2500"/>
    <x v="397"/>
    <x v="681"/>
    <x v="3"/>
    <x v="1"/>
  </r>
  <r>
    <x v="5"/>
    <n v="1185732"/>
    <x v="696"/>
    <x v="2"/>
    <x v="15"/>
    <x v="17"/>
    <x v="5"/>
    <n v="55.000000000000007"/>
    <n v="3500"/>
    <x v="137"/>
    <x v="292"/>
    <x v="1"/>
    <x v="1"/>
  </r>
  <r>
    <x v="5"/>
    <n v="1185732"/>
    <x v="225"/>
    <x v="2"/>
    <x v="15"/>
    <x v="17"/>
    <x v="0"/>
    <n v="55.000000000000007"/>
    <n v="5450"/>
    <x v="398"/>
    <x v="682"/>
    <x v="5"/>
    <x v="1"/>
  </r>
  <r>
    <x v="5"/>
    <n v="1185732"/>
    <x v="225"/>
    <x v="2"/>
    <x v="15"/>
    <x v="17"/>
    <x v="1"/>
    <n v="55.000000000000007"/>
    <n v="2500"/>
    <x v="143"/>
    <x v="683"/>
    <x v="5"/>
    <x v="1"/>
  </r>
  <r>
    <x v="5"/>
    <n v="1185732"/>
    <x v="225"/>
    <x v="2"/>
    <x v="15"/>
    <x v="17"/>
    <x v="2"/>
    <n v="45"/>
    <n v="2750"/>
    <x v="119"/>
    <x v="679"/>
    <x v="3"/>
    <x v="1"/>
  </r>
  <r>
    <x v="5"/>
    <n v="1185732"/>
    <x v="225"/>
    <x v="2"/>
    <x v="15"/>
    <x v="17"/>
    <x v="3"/>
    <n v="49.999999999999993"/>
    <n v="1250"/>
    <x v="399"/>
    <x v="684"/>
    <x v="3"/>
    <x v="1"/>
  </r>
  <r>
    <x v="5"/>
    <n v="1185732"/>
    <x v="225"/>
    <x v="2"/>
    <x v="15"/>
    <x v="17"/>
    <x v="4"/>
    <n v="65.000000000000014"/>
    <n v="1750"/>
    <x v="400"/>
    <x v="685"/>
    <x v="3"/>
    <x v="1"/>
  </r>
  <r>
    <x v="5"/>
    <n v="1185732"/>
    <x v="225"/>
    <x v="2"/>
    <x v="15"/>
    <x v="17"/>
    <x v="5"/>
    <n v="55.000000000000007"/>
    <n v="2750"/>
    <x v="395"/>
    <x v="686"/>
    <x v="1"/>
    <x v="1"/>
  </r>
  <r>
    <x v="5"/>
    <n v="1185732"/>
    <x v="244"/>
    <x v="2"/>
    <x v="15"/>
    <x v="17"/>
    <x v="0"/>
    <n v="55.000000000000007"/>
    <n v="5250"/>
    <x v="171"/>
    <x v="687"/>
    <x v="5"/>
    <x v="1"/>
  </r>
  <r>
    <x v="5"/>
    <n v="1185732"/>
    <x v="244"/>
    <x v="2"/>
    <x v="15"/>
    <x v="17"/>
    <x v="1"/>
    <n v="55.000000000000007"/>
    <n v="2250"/>
    <x v="196"/>
    <x v="678"/>
    <x v="5"/>
    <x v="1"/>
  </r>
  <r>
    <x v="5"/>
    <n v="1185732"/>
    <x v="244"/>
    <x v="2"/>
    <x v="15"/>
    <x v="17"/>
    <x v="2"/>
    <n v="45"/>
    <n v="2250"/>
    <x v="179"/>
    <x v="675"/>
    <x v="3"/>
    <x v="1"/>
  </r>
  <r>
    <x v="5"/>
    <n v="1185732"/>
    <x v="244"/>
    <x v="2"/>
    <x v="15"/>
    <x v="17"/>
    <x v="3"/>
    <n v="49.999999999999993"/>
    <n v="1500"/>
    <x v="370"/>
    <x v="688"/>
    <x v="3"/>
    <x v="1"/>
  </r>
  <r>
    <x v="5"/>
    <n v="1185732"/>
    <x v="244"/>
    <x v="2"/>
    <x v="15"/>
    <x v="17"/>
    <x v="4"/>
    <n v="60.000000000000007"/>
    <n v="1500"/>
    <x v="381"/>
    <x v="689"/>
    <x v="3"/>
    <x v="1"/>
  </r>
  <r>
    <x v="5"/>
    <n v="1185732"/>
    <x v="244"/>
    <x v="2"/>
    <x v="15"/>
    <x v="17"/>
    <x v="5"/>
    <n v="50"/>
    <n v="3000"/>
    <x v="149"/>
    <x v="343"/>
    <x v="1"/>
    <x v="1"/>
  </r>
  <r>
    <x v="5"/>
    <n v="1185732"/>
    <x v="273"/>
    <x v="2"/>
    <x v="15"/>
    <x v="17"/>
    <x v="0"/>
    <n v="65"/>
    <n v="5700"/>
    <x v="401"/>
    <x v="690"/>
    <x v="5"/>
    <x v="1"/>
  </r>
  <r>
    <x v="5"/>
    <n v="1185732"/>
    <x v="273"/>
    <x v="2"/>
    <x v="15"/>
    <x v="17"/>
    <x v="1"/>
    <n v="60.000000000000007"/>
    <n v="2750"/>
    <x v="207"/>
    <x v="691"/>
    <x v="5"/>
    <x v="1"/>
  </r>
  <r>
    <x v="5"/>
    <n v="1185732"/>
    <x v="273"/>
    <x v="2"/>
    <x v="15"/>
    <x v="17"/>
    <x v="2"/>
    <n v="55.000000000000007"/>
    <n v="3000"/>
    <x v="207"/>
    <x v="692"/>
    <x v="3"/>
    <x v="1"/>
  </r>
  <r>
    <x v="5"/>
    <n v="1185732"/>
    <x v="273"/>
    <x v="2"/>
    <x v="15"/>
    <x v="17"/>
    <x v="3"/>
    <n v="55.000000000000007"/>
    <n v="2500"/>
    <x v="143"/>
    <x v="387"/>
    <x v="3"/>
    <x v="1"/>
  </r>
  <r>
    <x v="5"/>
    <n v="1185732"/>
    <x v="273"/>
    <x v="2"/>
    <x v="15"/>
    <x v="17"/>
    <x v="4"/>
    <n v="65"/>
    <n v="2750"/>
    <x v="402"/>
    <x v="693"/>
    <x v="3"/>
    <x v="1"/>
  </r>
  <r>
    <x v="5"/>
    <n v="1185732"/>
    <x v="273"/>
    <x v="2"/>
    <x v="15"/>
    <x v="17"/>
    <x v="5"/>
    <n v="70"/>
    <n v="4000"/>
    <x v="59"/>
    <x v="97"/>
    <x v="1"/>
    <x v="1"/>
  </r>
  <r>
    <x v="5"/>
    <n v="1185732"/>
    <x v="306"/>
    <x v="2"/>
    <x v="15"/>
    <x v="17"/>
    <x v="0"/>
    <n v="65"/>
    <n v="6500"/>
    <x v="109"/>
    <x v="694"/>
    <x v="5"/>
    <x v="1"/>
  </r>
  <r>
    <x v="5"/>
    <n v="1185732"/>
    <x v="306"/>
    <x v="2"/>
    <x v="15"/>
    <x v="17"/>
    <x v="1"/>
    <n v="60.000000000000007"/>
    <n v="4000"/>
    <x v="220"/>
    <x v="102"/>
    <x v="5"/>
    <x v="1"/>
  </r>
  <r>
    <x v="5"/>
    <n v="1185732"/>
    <x v="306"/>
    <x v="2"/>
    <x v="15"/>
    <x v="17"/>
    <x v="2"/>
    <n v="55.000000000000007"/>
    <n v="3250"/>
    <x v="256"/>
    <x v="695"/>
    <x v="3"/>
    <x v="1"/>
  </r>
  <r>
    <x v="5"/>
    <n v="1185732"/>
    <x v="306"/>
    <x v="2"/>
    <x v="15"/>
    <x v="17"/>
    <x v="3"/>
    <n v="55.000000000000007"/>
    <n v="3000"/>
    <x v="207"/>
    <x v="692"/>
    <x v="3"/>
    <x v="1"/>
  </r>
  <r>
    <x v="5"/>
    <n v="1185732"/>
    <x v="306"/>
    <x v="2"/>
    <x v="15"/>
    <x v="17"/>
    <x v="4"/>
    <n v="65"/>
    <n v="3000"/>
    <x v="214"/>
    <x v="696"/>
    <x v="3"/>
    <x v="1"/>
  </r>
  <r>
    <x v="5"/>
    <n v="1185732"/>
    <x v="306"/>
    <x v="2"/>
    <x v="15"/>
    <x v="17"/>
    <x v="5"/>
    <n v="70"/>
    <n v="4500"/>
    <x v="40"/>
    <x v="55"/>
    <x v="1"/>
    <x v="1"/>
  </r>
  <r>
    <x v="5"/>
    <n v="1185732"/>
    <x v="334"/>
    <x v="2"/>
    <x v="15"/>
    <x v="17"/>
    <x v="0"/>
    <n v="65"/>
    <n v="6750"/>
    <x v="84"/>
    <x v="697"/>
    <x v="5"/>
    <x v="1"/>
  </r>
  <r>
    <x v="5"/>
    <n v="1185732"/>
    <x v="334"/>
    <x v="2"/>
    <x v="15"/>
    <x v="17"/>
    <x v="1"/>
    <n v="60.000000000000007"/>
    <n v="4250"/>
    <x v="228"/>
    <x v="330"/>
    <x v="5"/>
    <x v="1"/>
  </r>
  <r>
    <x v="5"/>
    <n v="1185732"/>
    <x v="334"/>
    <x v="2"/>
    <x v="15"/>
    <x v="17"/>
    <x v="2"/>
    <n v="55.000000000000007"/>
    <n v="3500"/>
    <x v="137"/>
    <x v="698"/>
    <x v="3"/>
    <x v="1"/>
  </r>
  <r>
    <x v="5"/>
    <n v="1185732"/>
    <x v="334"/>
    <x v="2"/>
    <x v="15"/>
    <x v="17"/>
    <x v="3"/>
    <n v="55.000000000000007"/>
    <n v="3000"/>
    <x v="207"/>
    <x v="692"/>
    <x v="3"/>
    <x v="1"/>
  </r>
  <r>
    <x v="5"/>
    <n v="1185732"/>
    <x v="334"/>
    <x v="2"/>
    <x v="15"/>
    <x v="17"/>
    <x v="4"/>
    <n v="65"/>
    <n v="3250"/>
    <x v="240"/>
    <x v="699"/>
    <x v="3"/>
    <x v="1"/>
  </r>
  <r>
    <x v="5"/>
    <n v="1185732"/>
    <x v="334"/>
    <x v="2"/>
    <x v="15"/>
    <x v="17"/>
    <x v="5"/>
    <n v="70"/>
    <n v="5000"/>
    <x v="49"/>
    <x v="148"/>
    <x v="1"/>
    <x v="1"/>
  </r>
  <r>
    <x v="5"/>
    <n v="1185732"/>
    <x v="366"/>
    <x v="2"/>
    <x v="15"/>
    <x v="17"/>
    <x v="0"/>
    <n v="65"/>
    <n v="6500"/>
    <x v="109"/>
    <x v="694"/>
    <x v="5"/>
    <x v="1"/>
  </r>
  <r>
    <x v="5"/>
    <n v="1185732"/>
    <x v="366"/>
    <x v="2"/>
    <x v="15"/>
    <x v="17"/>
    <x v="1"/>
    <n v="60.000000000000007"/>
    <n v="4250"/>
    <x v="228"/>
    <x v="330"/>
    <x v="5"/>
    <x v="1"/>
  </r>
  <r>
    <x v="5"/>
    <n v="1185732"/>
    <x v="366"/>
    <x v="2"/>
    <x v="15"/>
    <x v="17"/>
    <x v="2"/>
    <n v="55.000000000000007"/>
    <n v="3500"/>
    <x v="137"/>
    <x v="698"/>
    <x v="3"/>
    <x v="1"/>
  </r>
  <r>
    <x v="5"/>
    <n v="1185732"/>
    <x v="366"/>
    <x v="2"/>
    <x v="15"/>
    <x v="17"/>
    <x v="3"/>
    <n v="55.000000000000007"/>
    <n v="2500"/>
    <x v="143"/>
    <x v="387"/>
    <x v="3"/>
    <x v="1"/>
  </r>
  <r>
    <x v="5"/>
    <n v="1185732"/>
    <x v="366"/>
    <x v="2"/>
    <x v="15"/>
    <x v="17"/>
    <x v="4"/>
    <n v="65"/>
    <n v="2250"/>
    <x v="326"/>
    <x v="700"/>
    <x v="3"/>
    <x v="1"/>
  </r>
  <r>
    <x v="5"/>
    <n v="1185732"/>
    <x v="366"/>
    <x v="2"/>
    <x v="15"/>
    <x v="17"/>
    <x v="5"/>
    <n v="70"/>
    <n v="4000"/>
    <x v="59"/>
    <x v="97"/>
    <x v="1"/>
    <x v="1"/>
  </r>
  <r>
    <x v="5"/>
    <n v="1185732"/>
    <x v="396"/>
    <x v="2"/>
    <x v="15"/>
    <x v="17"/>
    <x v="0"/>
    <n v="65"/>
    <n v="5250"/>
    <x v="86"/>
    <x v="701"/>
    <x v="5"/>
    <x v="1"/>
  </r>
  <r>
    <x v="5"/>
    <n v="1185732"/>
    <x v="396"/>
    <x v="2"/>
    <x v="15"/>
    <x v="17"/>
    <x v="1"/>
    <n v="60.000000000000007"/>
    <n v="3250"/>
    <x v="403"/>
    <x v="645"/>
    <x v="5"/>
    <x v="1"/>
  </r>
  <r>
    <x v="5"/>
    <n v="1185732"/>
    <x v="396"/>
    <x v="2"/>
    <x v="15"/>
    <x v="17"/>
    <x v="2"/>
    <n v="55.000000000000007"/>
    <n v="2250"/>
    <x v="196"/>
    <x v="389"/>
    <x v="3"/>
    <x v="1"/>
  </r>
  <r>
    <x v="5"/>
    <n v="1185732"/>
    <x v="396"/>
    <x v="2"/>
    <x v="15"/>
    <x v="17"/>
    <x v="3"/>
    <n v="55.000000000000007"/>
    <n v="2000"/>
    <x v="131"/>
    <x v="668"/>
    <x v="3"/>
    <x v="1"/>
  </r>
  <r>
    <x v="5"/>
    <n v="1185732"/>
    <x v="396"/>
    <x v="2"/>
    <x v="15"/>
    <x v="17"/>
    <x v="4"/>
    <n v="65"/>
    <n v="2000"/>
    <x v="197"/>
    <x v="398"/>
    <x v="3"/>
    <x v="1"/>
  </r>
  <r>
    <x v="5"/>
    <n v="1185732"/>
    <x v="396"/>
    <x v="2"/>
    <x v="15"/>
    <x v="17"/>
    <x v="5"/>
    <n v="70"/>
    <n v="3000"/>
    <x v="195"/>
    <x v="147"/>
    <x v="1"/>
    <x v="1"/>
  </r>
  <r>
    <x v="5"/>
    <n v="1185732"/>
    <x v="428"/>
    <x v="2"/>
    <x v="15"/>
    <x v="17"/>
    <x v="0"/>
    <n v="70"/>
    <n v="4500"/>
    <x v="40"/>
    <x v="349"/>
    <x v="5"/>
    <x v="1"/>
  </r>
  <r>
    <x v="5"/>
    <n v="1185732"/>
    <x v="428"/>
    <x v="2"/>
    <x v="15"/>
    <x v="17"/>
    <x v="1"/>
    <n v="65.000000000000014"/>
    <n v="2750"/>
    <x v="256"/>
    <x v="702"/>
    <x v="5"/>
    <x v="1"/>
  </r>
  <r>
    <x v="5"/>
    <n v="1185732"/>
    <x v="428"/>
    <x v="2"/>
    <x v="15"/>
    <x v="17"/>
    <x v="2"/>
    <n v="65.000000000000014"/>
    <n v="1750"/>
    <x v="400"/>
    <x v="685"/>
    <x v="3"/>
    <x v="1"/>
  </r>
  <r>
    <x v="5"/>
    <n v="1185732"/>
    <x v="428"/>
    <x v="2"/>
    <x v="15"/>
    <x v="17"/>
    <x v="3"/>
    <n v="65.000000000000014"/>
    <n v="1500"/>
    <x v="404"/>
    <x v="703"/>
    <x v="3"/>
    <x v="1"/>
  </r>
  <r>
    <x v="5"/>
    <n v="1185732"/>
    <x v="428"/>
    <x v="2"/>
    <x v="15"/>
    <x v="17"/>
    <x v="4"/>
    <n v="75.000000000000014"/>
    <n v="1500"/>
    <x v="134"/>
    <x v="704"/>
    <x v="3"/>
    <x v="1"/>
  </r>
  <r>
    <x v="5"/>
    <n v="1185732"/>
    <x v="428"/>
    <x v="2"/>
    <x v="15"/>
    <x v="17"/>
    <x v="5"/>
    <n v="80"/>
    <n v="2750"/>
    <x v="42"/>
    <x v="43"/>
    <x v="1"/>
    <x v="1"/>
  </r>
  <r>
    <x v="5"/>
    <n v="1185732"/>
    <x v="458"/>
    <x v="2"/>
    <x v="15"/>
    <x v="17"/>
    <x v="0"/>
    <n v="75.000000000000014"/>
    <n v="4250"/>
    <x v="262"/>
    <x v="705"/>
    <x v="5"/>
    <x v="1"/>
  </r>
  <r>
    <x v="5"/>
    <n v="1185732"/>
    <x v="458"/>
    <x v="2"/>
    <x v="15"/>
    <x v="17"/>
    <x v="1"/>
    <n v="65.000000000000014"/>
    <n v="3000"/>
    <x v="403"/>
    <x v="645"/>
    <x v="5"/>
    <x v="1"/>
  </r>
  <r>
    <x v="5"/>
    <n v="1185732"/>
    <x v="458"/>
    <x v="2"/>
    <x v="15"/>
    <x v="17"/>
    <x v="2"/>
    <n v="65.000000000000014"/>
    <n v="3200"/>
    <x v="405"/>
    <x v="706"/>
    <x v="3"/>
    <x v="1"/>
  </r>
  <r>
    <x v="5"/>
    <n v="1185732"/>
    <x v="458"/>
    <x v="2"/>
    <x v="15"/>
    <x v="17"/>
    <x v="3"/>
    <n v="65.000000000000014"/>
    <n v="3000"/>
    <x v="403"/>
    <x v="707"/>
    <x v="3"/>
    <x v="1"/>
  </r>
  <r>
    <x v="5"/>
    <n v="1185732"/>
    <x v="458"/>
    <x v="2"/>
    <x v="15"/>
    <x v="17"/>
    <x v="4"/>
    <n v="75.000000000000014"/>
    <n v="2750"/>
    <x v="141"/>
    <x v="708"/>
    <x v="3"/>
    <x v="1"/>
  </r>
  <r>
    <x v="5"/>
    <n v="1185732"/>
    <x v="458"/>
    <x v="2"/>
    <x v="15"/>
    <x v="17"/>
    <x v="5"/>
    <n v="80"/>
    <n v="3750"/>
    <x v="61"/>
    <x v="191"/>
    <x v="1"/>
    <x v="1"/>
  </r>
  <r>
    <x v="5"/>
    <n v="1185732"/>
    <x v="487"/>
    <x v="2"/>
    <x v="15"/>
    <x v="17"/>
    <x v="0"/>
    <n v="75.000000000000014"/>
    <n v="6000"/>
    <x v="406"/>
    <x v="709"/>
    <x v="5"/>
    <x v="1"/>
  </r>
  <r>
    <x v="5"/>
    <n v="1185732"/>
    <x v="487"/>
    <x v="2"/>
    <x v="15"/>
    <x v="17"/>
    <x v="1"/>
    <n v="65.000000000000014"/>
    <n v="4000"/>
    <x v="253"/>
    <x v="710"/>
    <x v="5"/>
    <x v="1"/>
  </r>
  <r>
    <x v="0"/>
    <n v="1128299"/>
    <x v="174"/>
    <x v="2"/>
    <x v="15"/>
    <x v="17"/>
    <x v="0"/>
    <n v="35"/>
    <n v="3750"/>
    <x v="333"/>
    <x v="673"/>
    <x v="3"/>
    <x v="1"/>
  </r>
  <r>
    <x v="0"/>
    <n v="1128299"/>
    <x v="174"/>
    <x v="2"/>
    <x v="15"/>
    <x v="17"/>
    <x v="1"/>
    <n v="45"/>
    <n v="3750"/>
    <x v="156"/>
    <x v="285"/>
    <x v="6"/>
    <x v="1"/>
  </r>
  <r>
    <x v="0"/>
    <n v="1128299"/>
    <x v="174"/>
    <x v="2"/>
    <x v="15"/>
    <x v="17"/>
    <x v="2"/>
    <n v="45"/>
    <n v="3750"/>
    <x v="156"/>
    <x v="674"/>
    <x v="3"/>
    <x v="1"/>
  </r>
  <r>
    <x v="0"/>
    <n v="1128299"/>
    <x v="174"/>
    <x v="2"/>
    <x v="15"/>
    <x v="17"/>
    <x v="3"/>
    <n v="45"/>
    <n v="2250"/>
    <x v="179"/>
    <x v="675"/>
    <x v="3"/>
    <x v="1"/>
  </r>
  <r>
    <x v="0"/>
    <n v="1128299"/>
    <x v="174"/>
    <x v="2"/>
    <x v="15"/>
    <x v="17"/>
    <x v="4"/>
    <n v="50"/>
    <n v="1750"/>
    <x v="132"/>
    <x v="500"/>
    <x v="11"/>
    <x v="1"/>
  </r>
  <r>
    <x v="0"/>
    <n v="1128299"/>
    <x v="174"/>
    <x v="2"/>
    <x v="15"/>
    <x v="17"/>
    <x v="5"/>
    <n v="45"/>
    <n v="4250"/>
    <x v="174"/>
    <x v="298"/>
    <x v="8"/>
    <x v="1"/>
  </r>
  <r>
    <x v="0"/>
    <n v="1128299"/>
    <x v="205"/>
    <x v="2"/>
    <x v="15"/>
    <x v="17"/>
    <x v="0"/>
    <n v="35"/>
    <n v="4750"/>
    <x v="158"/>
    <x v="711"/>
    <x v="3"/>
    <x v="1"/>
  </r>
  <r>
    <x v="0"/>
    <n v="1128299"/>
    <x v="205"/>
    <x v="2"/>
    <x v="15"/>
    <x v="17"/>
    <x v="1"/>
    <n v="45"/>
    <n v="3750"/>
    <x v="156"/>
    <x v="285"/>
    <x v="6"/>
    <x v="1"/>
  </r>
  <r>
    <x v="0"/>
    <n v="1128299"/>
    <x v="205"/>
    <x v="2"/>
    <x v="15"/>
    <x v="17"/>
    <x v="2"/>
    <n v="45"/>
    <n v="3750"/>
    <x v="156"/>
    <x v="674"/>
    <x v="3"/>
    <x v="1"/>
  </r>
  <r>
    <x v="0"/>
    <n v="1128299"/>
    <x v="205"/>
    <x v="2"/>
    <x v="16"/>
    <x v="18"/>
    <x v="3"/>
    <n v="45"/>
    <n v="2250"/>
    <x v="179"/>
    <x v="675"/>
    <x v="3"/>
    <x v="1"/>
  </r>
  <r>
    <x v="0"/>
    <n v="1128299"/>
    <x v="205"/>
    <x v="2"/>
    <x v="16"/>
    <x v="18"/>
    <x v="4"/>
    <n v="50"/>
    <n v="1500"/>
    <x v="128"/>
    <x v="477"/>
    <x v="11"/>
    <x v="1"/>
  </r>
  <r>
    <x v="0"/>
    <n v="1128299"/>
    <x v="205"/>
    <x v="2"/>
    <x v="16"/>
    <x v="18"/>
    <x v="5"/>
    <n v="45"/>
    <n v="3500"/>
    <x v="154"/>
    <x v="147"/>
    <x v="8"/>
    <x v="1"/>
  </r>
  <r>
    <x v="0"/>
    <n v="1128299"/>
    <x v="214"/>
    <x v="2"/>
    <x v="16"/>
    <x v="18"/>
    <x v="0"/>
    <n v="45"/>
    <n v="5000"/>
    <x v="39"/>
    <x v="154"/>
    <x v="3"/>
    <x v="1"/>
  </r>
  <r>
    <x v="0"/>
    <n v="1128299"/>
    <x v="214"/>
    <x v="2"/>
    <x v="16"/>
    <x v="18"/>
    <x v="1"/>
    <n v="54.999999999999993"/>
    <n v="3500"/>
    <x v="239"/>
    <x v="712"/>
    <x v="6"/>
    <x v="1"/>
  </r>
  <r>
    <x v="0"/>
    <n v="1128299"/>
    <x v="214"/>
    <x v="2"/>
    <x v="16"/>
    <x v="18"/>
    <x v="2"/>
    <n v="59.999999999999986"/>
    <n v="3750"/>
    <x v="407"/>
    <x v="713"/>
    <x v="3"/>
    <x v="1"/>
  </r>
  <r>
    <x v="0"/>
    <n v="1128299"/>
    <x v="214"/>
    <x v="2"/>
    <x v="16"/>
    <x v="18"/>
    <x v="3"/>
    <n v="54.999999999999993"/>
    <n v="2750"/>
    <x v="408"/>
    <x v="714"/>
    <x v="3"/>
    <x v="1"/>
  </r>
  <r>
    <x v="0"/>
    <n v="1128299"/>
    <x v="214"/>
    <x v="2"/>
    <x v="16"/>
    <x v="18"/>
    <x v="4"/>
    <n v="60"/>
    <n v="1250"/>
    <x v="128"/>
    <x v="477"/>
    <x v="11"/>
    <x v="1"/>
  </r>
  <r>
    <x v="0"/>
    <n v="1128299"/>
    <x v="214"/>
    <x v="2"/>
    <x v="16"/>
    <x v="18"/>
    <x v="5"/>
    <n v="54.999999999999993"/>
    <n v="3250"/>
    <x v="409"/>
    <x v="715"/>
    <x v="8"/>
    <x v="1"/>
  </r>
  <r>
    <x v="0"/>
    <n v="1128299"/>
    <x v="233"/>
    <x v="2"/>
    <x v="16"/>
    <x v="18"/>
    <x v="0"/>
    <n v="60"/>
    <n v="5000"/>
    <x v="61"/>
    <x v="156"/>
    <x v="3"/>
    <x v="1"/>
  </r>
  <r>
    <x v="0"/>
    <n v="1128299"/>
    <x v="233"/>
    <x v="2"/>
    <x v="16"/>
    <x v="18"/>
    <x v="1"/>
    <n v="65"/>
    <n v="3000"/>
    <x v="214"/>
    <x v="716"/>
    <x v="6"/>
    <x v="1"/>
  </r>
  <r>
    <x v="0"/>
    <n v="1128299"/>
    <x v="233"/>
    <x v="2"/>
    <x v="16"/>
    <x v="18"/>
    <x v="2"/>
    <n v="65"/>
    <n v="3500"/>
    <x v="157"/>
    <x v="304"/>
    <x v="3"/>
    <x v="1"/>
  </r>
  <r>
    <x v="0"/>
    <n v="1128299"/>
    <x v="233"/>
    <x v="2"/>
    <x v="16"/>
    <x v="18"/>
    <x v="3"/>
    <n v="50"/>
    <n v="2500"/>
    <x v="145"/>
    <x v="717"/>
    <x v="3"/>
    <x v="1"/>
  </r>
  <r>
    <x v="0"/>
    <n v="1128299"/>
    <x v="233"/>
    <x v="2"/>
    <x v="16"/>
    <x v="18"/>
    <x v="4"/>
    <n v="55.000000000000007"/>
    <n v="1500"/>
    <x v="190"/>
    <x v="718"/>
    <x v="11"/>
    <x v="1"/>
  </r>
  <r>
    <x v="0"/>
    <n v="1128299"/>
    <x v="233"/>
    <x v="2"/>
    <x v="16"/>
    <x v="18"/>
    <x v="5"/>
    <n v="70"/>
    <n v="3250"/>
    <x v="157"/>
    <x v="164"/>
    <x v="8"/>
    <x v="1"/>
  </r>
  <r>
    <x v="0"/>
    <n v="1128299"/>
    <x v="264"/>
    <x v="2"/>
    <x v="16"/>
    <x v="18"/>
    <x v="0"/>
    <n v="54.999999999999993"/>
    <n v="5250"/>
    <x v="389"/>
    <x v="719"/>
    <x v="3"/>
    <x v="1"/>
  </r>
  <r>
    <x v="0"/>
    <n v="1128299"/>
    <x v="264"/>
    <x v="2"/>
    <x v="16"/>
    <x v="18"/>
    <x v="1"/>
    <n v="60"/>
    <n v="3750"/>
    <x v="39"/>
    <x v="343"/>
    <x v="6"/>
    <x v="1"/>
  </r>
  <r>
    <x v="0"/>
    <n v="1128299"/>
    <x v="264"/>
    <x v="2"/>
    <x v="16"/>
    <x v="18"/>
    <x v="2"/>
    <n v="60"/>
    <n v="3750"/>
    <x v="39"/>
    <x v="154"/>
    <x v="3"/>
    <x v="1"/>
  </r>
  <r>
    <x v="0"/>
    <n v="1128299"/>
    <x v="264"/>
    <x v="2"/>
    <x v="16"/>
    <x v="18"/>
    <x v="3"/>
    <n v="54.999999999999993"/>
    <n v="2750"/>
    <x v="408"/>
    <x v="714"/>
    <x v="3"/>
    <x v="1"/>
  </r>
  <r>
    <x v="0"/>
    <n v="1128299"/>
    <x v="264"/>
    <x v="2"/>
    <x v="16"/>
    <x v="18"/>
    <x v="4"/>
    <n v="60"/>
    <n v="1750"/>
    <x v="204"/>
    <x v="471"/>
    <x v="11"/>
    <x v="1"/>
  </r>
  <r>
    <x v="0"/>
    <n v="1128299"/>
    <x v="264"/>
    <x v="2"/>
    <x v="16"/>
    <x v="18"/>
    <x v="5"/>
    <n v="75"/>
    <n v="4750"/>
    <x v="216"/>
    <x v="720"/>
    <x v="8"/>
    <x v="1"/>
  </r>
  <r>
    <x v="0"/>
    <n v="1128299"/>
    <x v="294"/>
    <x v="2"/>
    <x v="16"/>
    <x v="18"/>
    <x v="0"/>
    <n v="70"/>
    <n v="7250"/>
    <x v="248"/>
    <x v="721"/>
    <x v="3"/>
    <x v="1"/>
  </r>
  <r>
    <x v="0"/>
    <n v="1128299"/>
    <x v="294"/>
    <x v="2"/>
    <x v="16"/>
    <x v="18"/>
    <x v="1"/>
    <n v="75"/>
    <n v="6000"/>
    <x v="6"/>
    <x v="191"/>
    <x v="6"/>
    <x v="1"/>
  </r>
  <r>
    <x v="0"/>
    <n v="1128299"/>
    <x v="294"/>
    <x v="2"/>
    <x v="16"/>
    <x v="18"/>
    <x v="2"/>
    <n v="75"/>
    <n v="6000"/>
    <x v="6"/>
    <x v="57"/>
    <x v="3"/>
    <x v="1"/>
  </r>
  <r>
    <x v="0"/>
    <n v="1128299"/>
    <x v="294"/>
    <x v="2"/>
    <x v="16"/>
    <x v="18"/>
    <x v="3"/>
    <n v="75"/>
    <n v="4750"/>
    <x v="216"/>
    <x v="722"/>
    <x v="3"/>
    <x v="1"/>
  </r>
  <r>
    <x v="0"/>
    <n v="1128299"/>
    <x v="294"/>
    <x v="2"/>
    <x v="16"/>
    <x v="18"/>
    <x v="4"/>
    <n v="85.000000000000014"/>
    <n v="3500"/>
    <x v="410"/>
    <x v="338"/>
    <x v="11"/>
    <x v="1"/>
  </r>
  <r>
    <x v="0"/>
    <n v="1128299"/>
    <x v="294"/>
    <x v="2"/>
    <x v="16"/>
    <x v="18"/>
    <x v="5"/>
    <n v="100"/>
    <n v="6500"/>
    <x v="20"/>
    <x v="723"/>
    <x v="8"/>
    <x v="1"/>
  </r>
  <r>
    <x v="0"/>
    <n v="1128299"/>
    <x v="323"/>
    <x v="2"/>
    <x v="16"/>
    <x v="18"/>
    <x v="0"/>
    <n v="80"/>
    <n v="8000"/>
    <x v="411"/>
    <x v="59"/>
    <x v="3"/>
    <x v="1"/>
  </r>
  <r>
    <x v="0"/>
    <n v="1128299"/>
    <x v="323"/>
    <x v="2"/>
    <x v="16"/>
    <x v="18"/>
    <x v="1"/>
    <n v="85.000000000000014"/>
    <n v="6500"/>
    <x v="412"/>
    <x v="724"/>
    <x v="6"/>
    <x v="1"/>
  </r>
  <r>
    <x v="0"/>
    <n v="1128299"/>
    <x v="323"/>
    <x v="2"/>
    <x v="16"/>
    <x v="18"/>
    <x v="2"/>
    <n v="85.000000000000014"/>
    <n v="6000"/>
    <x v="413"/>
    <x v="639"/>
    <x v="3"/>
    <x v="1"/>
  </r>
  <r>
    <x v="0"/>
    <n v="1128299"/>
    <x v="323"/>
    <x v="2"/>
    <x v="16"/>
    <x v="18"/>
    <x v="3"/>
    <n v="80"/>
    <n v="5000"/>
    <x v="2"/>
    <x v="161"/>
    <x v="3"/>
    <x v="1"/>
  </r>
  <r>
    <x v="0"/>
    <n v="1128299"/>
    <x v="323"/>
    <x v="2"/>
    <x v="16"/>
    <x v="18"/>
    <x v="4"/>
    <n v="85.000000000000014"/>
    <n v="5500"/>
    <x v="68"/>
    <x v="725"/>
    <x v="11"/>
    <x v="1"/>
  </r>
  <r>
    <x v="0"/>
    <n v="1128299"/>
    <x v="323"/>
    <x v="2"/>
    <x v="16"/>
    <x v="18"/>
    <x v="5"/>
    <n v="100"/>
    <n v="5500"/>
    <x v="414"/>
    <x v="726"/>
    <x v="8"/>
    <x v="1"/>
  </r>
  <r>
    <x v="0"/>
    <n v="1128299"/>
    <x v="355"/>
    <x v="2"/>
    <x v="16"/>
    <x v="18"/>
    <x v="0"/>
    <n v="85.000000000000014"/>
    <n v="7500"/>
    <x v="281"/>
    <x v="361"/>
    <x v="3"/>
    <x v="1"/>
  </r>
  <r>
    <x v="0"/>
    <n v="1128299"/>
    <x v="355"/>
    <x v="2"/>
    <x v="16"/>
    <x v="18"/>
    <x v="1"/>
    <n v="75.000000000000014"/>
    <n v="7250"/>
    <x v="415"/>
    <x v="727"/>
    <x v="6"/>
    <x v="1"/>
  </r>
  <r>
    <x v="0"/>
    <n v="1128299"/>
    <x v="355"/>
    <x v="2"/>
    <x v="16"/>
    <x v="18"/>
    <x v="2"/>
    <n v="70"/>
    <n v="6000"/>
    <x v="82"/>
    <x v="148"/>
    <x v="3"/>
    <x v="1"/>
  </r>
  <r>
    <x v="0"/>
    <n v="1128299"/>
    <x v="355"/>
    <x v="2"/>
    <x v="16"/>
    <x v="18"/>
    <x v="3"/>
    <n v="70"/>
    <n v="5250"/>
    <x v="246"/>
    <x v="50"/>
    <x v="3"/>
    <x v="1"/>
  </r>
  <r>
    <x v="1"/>
    <n v="1128299"/>
    <x v="355"/>
    <x v="2"/>
    <x v="16"/>
    <x v="18"/>
    <x v="4"/>
    <n v="70"/>
    <n v="5250"/>
    <x v="246"/>
    <x v="543"/>
    <x v="11"/>
    <x v="1"/>
  </r>
  <r>
    <x v="1"/>
    <n v="1128299"/>
    <x v="355"/>
    <x v="2"/>
    <x v="16"/>
    <x v="18"/>
    <x v="5"/>
    <n v="75"/>
    <n v="3500"/>
    <x v="48"/>
    <x v="148"/>
    <x v="8"/>
    <x v="1"/>
  </r>
  <r>
    <x v="1"/>
    <n v="1128299"/>
    <x v="387"/>
    <x v="2"/>
    <x v="16"/>
    <x v="18"/>
    <x v="0"/>
    <n v="65.000000000000014"/>
    <n v="5500"/>
    <x v="223"/>
    <x v="415"/>
    <x v="3"/>
    <x v="1"/>
  </r>
  <r>
    <x v="1"/>
    <n v="1128299"/>
    <x v="387"/>
    <x v="2"/>
    <x v="16"/>
    <x v="18"/>
    <x v="1"/>
    <n v="70.000000000000014"/>
    <n v="5500"/>
    <x v="107"/>
    <x v="345"/>
    <x v="6"/>
    <x v="1"/>
  </r>
  <r>
    <x v="1"/>
    <n v="1128299"/>
    <x v="387"/>
    <x v="2"/>
    <x v="16"/>
    <x v="18"/>
    <x v="2"/>
    <n v="65.000000000000014"/>
    <n v="3750"/>
    <x v="416"/>
    <x v="728"/>
    <x v="3"/>
    <x v="1"/>
  </r>
  <r>
    <x v="1"/>
    <n v="1128299"/>
    <x v="387"/>
    <x v="2"/>
    <x v="16"/>
    <x v="18"/>
    <x v="3"/>
    <n v="65.000000000000014"/>
    <n v="3250"/>
    <x v="417"/>
    <x v="729"/>
    <x v="3"/>
    <x v="1"/>
  </r>
  <r>
    <x v="1"/>
    <n v="1128299"/>
    <x v="387"/>
    <x v="2"/>
    <x v="16"/>
    <x v="18"/>
    <x v="4"/>
    <n v="75.000000000000014"/>
    <n v="3500"/>
    <x v="418"/>
    <x v="730"/>
    <x v="11"/>
    <x v="1"/>
  </r>
  <r>
    <x v="1"/>
    <n v="1128299"/>
    <x v="387"/>
    <x v="2"/>
    <x v="16"/>
    <x v="18"/>
    <x v="5"/>
    <n v="60"/>
    <n v="3750"/>
    <x v="39"/>
    <x v="191"/>
    <x v="8"/>
    <x v="1"/>
  </r>
  <r>
    <x v="1"/>
    <n v="1128299"/>
    <x v="416"/>
    <x v="2"/>
    <x v="16"/>
    <x v="18"/>
    <x v="0"/>
    <n v="55.000000000000007"/>
    <n v="4750"/>
    <x v="347"/>
    <x v="731"/>
    <x v="3"/>
    <x v="1"/>
  </r>
  <r>
    <x v="1"/>
    <n v="1128299"/>
    <x v="416"/>
    <x v="2"/>
    <x v="16"/>
    <x v="18"/>
    <x v="1"/>
    <n v="65.000000000000014"/>
    <n v="4750"/>
    <x v="419"/>
    <x v="732"/>
    <x v="6"/>
    <x v="1"/>
  </r>
  <r>
    <x v="1"/>
    <n v="1128299"/>
    <x v="416"/>
    <x v="2"/>
    <x v="16"/>
    <x v="18"/>
    <x v="2"/>
    <n v="60.000000000000007"/>
    <n v="3000"/>
    <x v="167"/>
    <x v="733"/>
    <x v="3"/>
    <x v="1"/>
  </r>
  <r>
    <x v="1"/>
    <n v="1128299"/>
    <x v="416"/>
    <x v="2"/>
    <x v="16"/>
    <x v="18"/>
    <x v="3"/>
    <n v="55.000000000000007"/>
    <n v="2750"/>
    <x v="395"/>
    <x v="734"/>
    <x v="3"/>
    <x v="1"/>
  </r>
  <r>
    <x v="1"/>
    <n v="1128299"/>
    <x v="416"/>
    <x v="2"/>
    <x v="16"/>
    <x v="18"/>
    <x v="4"/>
    <n v="65"/>
    <n v="2500"/>
    <x v="133"/>
    <x v="276"/>
    <x v="11"/>
    <x v="1"/>
  </r>
  <r>
    <x v="1"/>
    <n v="1128299"/>
    <x v="416"/>
    <x v="2"/>
    <x v="16"/>
    <x v="18"/>
    <x v="5"/>
    <n v="70"/>
    <n v="3000"/>
    <x v="195"/>
    <x v="97"/>
    <x v="8"/>
    <x v="1"/>
  </r>
  <r>
    <x v="1"/>
    <n v="1128299"/>
    <x v="447"/>
    <x v="2"/>
    <x v="16"/>
    <x v="18"/>
    <x v="0"/>
    <n v="55.000000000000007"/>
    <n v="5250"/>
    <x v="171"/>
    <x v="735"/>
    <x v="3"/>
    <x v="1"/>
  </r>
  <r>
    <x v="1"/>
    <n v="1128299"/>
    <x v="447"/>
    <x v="2"/>
    <x v="16"/>
    <x v="18"/>
    <x v="1"/>
    <n v="60.000000000000007"/>
    <n v="6000"/>
    <x v="217"/>
    <x v="736"/>
    <x v="6"/>
    <x v="1"/>
  </r>
  <r>
    <x v="1"/>
    <n v="1128299"/>
    <x v="447"/>
    <x v="2"/>
    <x v="16"/>
    <x v="18"/>
    <x v="2"/>
    <n v="55.000000000000007"/>
    <n v="4250"/>
    <x v="257"/>
    <x v="737"/>
    <x v="3"/>
    <x v="1"/>
  </r>
  <r>
    <x v="1"/>
    <n v="1128299"/>
    <x v="447"/>
    <x v="2"/>
    <x v="16"/>
    <x v="18"/>
    <x v="3"/>
    <n v="65.000000000000014"/>
    <n v="4000"/>
    <x v="253"/>
    <x v="738"/>
    <x v="3"/>
    <x v="1"/>
  </r>
  <r>
    <x v="1"/>
    <n v="1128299"/>
    <x v="447"/>
    <x v="2"/>
    <x v="16"/>
    <x v="18"/>
    <x v="4"/>
    <n v="85.000000000000014"/>
    <n v="3750"/>
    <x v="262"/>
    <x v="739"/>
    <x v="11"/>
    <x v="1"/>
  </r>
  <r>
    <x v="1"/>
    <n v="1128299"/>
    <x v="447"/>
    <x v="2"/>
    <x v="16"/>
    <x v="18"/>
    <x v="5"/>
    <n v="90.000000000000014"/>
    <n v="5000"/>
    <x v="406"/>
    <x v="423"/>
    <x v="8"/>
    <x v="1"/>
  </r>
  <r>
    <x v="1"/>
    <n v="1128299"/>
    <x v="476"/>
    <x v="2"/>
    <x v="16"/>
    <x v="18"/>
    <x v="0"/>
    <n v="75.000000000000014"/>
    <n v="7000"/>
    <x v="106"/>
    <x v="740"/>
    <x v="3"/>
    <x v="1"/>
  </r>
  <r>
    <x v="1"/>
    <n v="1128299"/>
    <x v="476"/>
    <x v="2"/>
    <x v="16"/>
    <x v="18"/>
    <x v="1"/>
    <n v="85.000000000000014"/>
    <n v="7000"/>
    <x v="420"/>
    <x v="741"/>
    <x v="6"/>
    <x v="1"/>
  </r>
  <r>
    <x v="2"/>
    <n v="1128299"/>
    <x v="476"/>
    <x v="2"/>
    <x v="16"/>
    <x v="18"/>
    <x v="2"/>
    <n v="80.000000000000014"/>
    <n v="5000"/>
    <x v="258"/>
    <x v="742"/>
    <x v="3"/>
    <x v="1"/>
  </r>
  <r>
    <x v="2"/>
    <n v="1128299"/>
    <x v="476"/>
    <x v="2"/>
    <x v="16"/>
    <x v="18"/>
    <x v="3"/>
    <n v="80.000000000000014"/>
    <n v="5000"/>
    <x v="258"/>
    <x v="742"/>
    <x v="3"/>
    <x v="1"/>
  </r>
  <r>
    <x v="2"/>
    <n v="1128299"/>
    <x v="476"/>
    <x v="2"/>
    <x v="16"/>
    <x v="18"/>
    <x v="4"/>
    <n v="90.000000000000014"/>
    <n v="4250"/>
    <x v="280"/>
    <x v="229"/>
    <x v="11"/>
    <x v="1"/>
  </r>
  <r>
    <x v="2"/>
    <n v="1128299"/>
    <x v="476"/>
    <x v="2"/>
    <x v="16"/>
    <x v="18"/>
    <x v="5"/>
    <n v="95.000000000000014"/>
    <n v="5250"/>
    <x v="421"/>
    <x v="743"/>
    <x v="8"/>
    <x v="1"/>
  </r>
  <r>
    <x v="2"/>
    <n v="1128299"/>
    <x v="181"/>
    <x v="2"/>
    <x v="16"/>
    <x v="18"/>
    <x v="0"/>
    <n v="40"/>
    <n v="4250"/>
    <x v="235"/>
    <x v="744"/>
    <x v="1"/>
    <x v="1"/>
  </r>
  <r>
    <x v="2"/>
    <n v="1128299"/>
    <x v="181"/>
    <x v="2"/>
    <x v="16"/>
    <x v="18"/>
    <x v="1"/>
    <n v="50"/>
    <n v="4250"/>
    <x v="43"/>
    <x v="745"/>
    <x v="3"/>
    <x v="1"/>
  </r>
  <r>
    <x v="2"/>
    <n v="1128299"/>
    <x v="181"/>
    <x v="2"/>
    <x v="16"/>
    <x v="18"/>
    <x v="2"/>
    <n v="50"/>
    <n v="4250"/>
    <x v="43"/>
    <x v="391"/>
    <x v="1"/>
    <x v="1"/>
  </r>
  <r>
    <x v="2"/>
    <n v="1128299"/>
    <x v="181"/>
    <x v="2"/>
    <x v="16"/>
    <x v="18"/>
    <x v="3"/>
    <n v="50"/>
    <n v="2750"/>
    <x v="199"/>
    <x v="283"/>
    <x v="1"/>
    <x v="1"/>
  </r>
  <r>
    <x v="2"/>
    <n v="1128299"/>
    <x v="181"/>
    <x v="2"/>
    <x v="16"/>
    <x v="18"/>
    <x v="4"/>
    <n v="55.000000000000007"/>
    <n v="2250"/>
    <x v="196"/>
    <x v="746"/>
    <x v="6"/>
    <x v="1"/>
  </r>
  <r>
    <x v="2"/>
    <n v="1128299"/>
    <x v="181"/>
    <x v="2"/>
    <x v="16"/>
    <x v="18"/>
    <x v="5"/>
    <n v="50"/>
    <n v="4750"/>
    <x v="343"/>
    <x v="747"/>
    <x v="4"/>
    <x v="1"/>
  </r>
  <r>
    <x v="2"/>
    <n v="1128299"/>
    <x v="212"/>
    <x v="2"/>
    <x v="16"/>
    <x v="18"/>
    <x v="0"/>
    <n v="40"/>
    <n v="5250"/>
    <x v="195"/>
    <x v="147"/>
    <x v="1"/>
    <x v="1"/>
  </r>
  <r>
    <x v="2"/>
    <n v="1128299"/>
    <x v="212"/>
    <x v="2"/>
    <x v="16"/>
    <x v="18"/>
    <x v="1"/>
    <n v="50"/>
    <n v="4250"/>
    <x v="43"/>
    <x v="745"/>
    <x v="3"/>
    <x v="1"/>
  </r>
  <r>
    <x v="2"/>
    <n v="1128299"/>
    <x v="212"/>
    <x v="2"/>
    <x v="16"/>
    <x v="18"/>
    <x v="2"/>
    <n v="50"/>
    <n v="4250"/>
    <x v="43"/>
    <x v="391"/>
    <x v="1"/>
    <x v="1"/>
  </r>
  <r>
    <x v="2"/>
    <n v="1128299"/>
    <x v="212"/>
    <x v="4"/>
    <x v="8"/>
    <x v="19"/>
    <x v="3"/>
    <n v="50"/>
    <n v="2750"/>
    <x v="199"/>
    <x v="283"/>
    <x v="1"/>
    <x v="1"/>
  </r>
  <r>
    <x v="2"/>
    <n v="1128299"/>
    <x v="212"/>
    <x v="4"/>
    <x v="8"/>
    <x v="19"/>
    <x v="4"/>
    <n v="55.000000000000007"/>
    <n v="2000"/>
    <x v="131"/>
    <x v="748"/>
    <x v="6"/>
    <x v="1"/>
  </r>
  <r>
    <x v="2"/>
    <n v="1128299"/>
    <x v="212"/>
    <x v="4"/>
    <x v="8"/>
    <x v="19"/>
    <x v="5"/>
    <n v="50"/>
    <n v="4000"/>
    <x v="47"/>
    <x v="191"/>
    <x v="4"/>
    <x v="1"/>
  </r>
  <r>
    <x v="2"/>
    <n v="1128299"/>
    <x v="221"/>
    <x v="4"/>
    <x v="8"/>
    <x v="19"/>
    <x v="0"/>
    <n v="50"/>
    <n v="5500"/>
    <x v="140"/>
    <x v="538"/>
    <x v="1"/>
    <x v="1"/>
  </r>
  <r>
    <x v="2"/>
    <n v="1128299"/>
    <x v="221"/>
    <x v="4"/>
    <x v="8"/>
    <x v="19"/>
    <x v="1"/>
    <n v="60"/>
    <n v="4000"/>
    <x v="50"/>
    <x v="49"/>
    <x v="3"/>
    <x v="1"/>
  </r>
  <r>
    <x v="2"/>
    <n v="1128299"/>
    <x v="221"/>
    <x v="4"/>
    <x v="8"/>
    <x v="19"/>
    <x v="2"/>
    <n v="64.999999999999986"/>
    <n v="4250"/>
    <x v="263"/>
    <x v="749"/>
    <x v="1"/>
    <x v="1"/>
  </r>
  <r>
    <x v="2"/>
    <n v="1128299"/>
    <x v="221"/>
    <x v="4"/>
    <x v="8"/>
    <x v="19"/>
    <x v="3"/>
    <n v="60"/>
    <n v="3250"/>
    <x v="214"/>
    <x v="152"/>
    <x v="1"/>
    <x v="1"/>
  </r>
  <r>
    <x v="2"/>
    <n v="1128299"/>
    <x v="221"/>
    <x v="4"/>
    <x v="8"/>
    <x v="19"/>
    <x v="4"/>
    <n v="65"/>
    <n v="1750"/>
    <x v="166"/>
    <x v="750"/>
    <x v="6"/>
    <x v="1"/>
  </r>
  <r>
    <x v="2"/>
    <n v="1128299"/>
    <x v="221"/>
    <x v="4"/>
    <x v="8"/>
    <x v="19"/>
    <x v="5"/>
    <n v="60"/>
    <n v="3750"/>
    <x v="39"/>
    <x v="540"/>
    <x v="4"/>
    <x v="1"/>
  </r>
  <r>
    <x v="1"/>
    <n v="1128299"/>
    <x v="240"/>
    <x v="4"/>
    <x v="8"/>
    <x v="19"/>
    <x v="0"/>
    <n v="65"/>
    <n v="5500"/>
    <x v="89"/>
    <x v="310"/>
    <x v="1"/>
    <x v="1"/>
  </r>
  <r>
    <x v="1"/>
    <n v="1128299"/>
    <x v="240"/>
    <x v="4"/>
    <x v="8"/>
    <x v="19"/>
    <x v="1"/>
    <n v="70"/>
    <n v="3500"/>
    <x v="41"/>
    <x v="751"/>
    <x v="3"/>
    <x v="1"/>
  </r>
  <r>
    <x v="1"/>
    <n v="1128299"/>
    <x v="240"/>
    <x v="4"/>
    <x v="8"/>
    <x v="19"/>
    <x v="2"/>
    <n v="70"/>
    <n v="4000"/>
    <x v="59"/>
    <x v="97"/>
    <x v="1"/>
    <x v="1"/>
  </r>
  <r>
    <x v="1"/>
    <n v="1128299"/>
    <x v="240"/>
    <x v="4"/>
    <x v="8"/>
    <x v="19"/>
    <x v="3"/>
    <n v="55.000000000000007"/>
    <n v="3000"/>
    <x v="207"/>
    <x v="676"/>
    <x v="1"/>
    <x v="1"/>
  </r>
  <r>
    <x v="1"/>
    <n v="1128299"/>
    <x v="240"/>
    <x v="4"/>
    <x v="8"/>
    <x v="19"/>
    <x v="4"/>
    <n v="60.000000000000007"/>
    <n v="2000"/>
    <x v="202"/>
    <x v="344"/>
    <x v="6"/>
    <x v="1"/>
  </r>
  <r>
    <x v="1"/>
    <n v="1128299"/>
    <x v="240"/>
    <x v="4"/>
    <x v="8"/>
    <x v="19"/>
    <x v="5"/>
    <n v="75.000000000000014"/>
    <n v="3750"/>
    <x v="225"/>
    <x v="752"/>
    <x v="4"/>
    <x v="1"/>
  </r>
  <r>
    <x v="1"/>
    <n v="1128299"/>
    <x v="271"/>
    <x v="4"/>
    <x v="8"/>
    <x v="19"/>
    <x v="0"/>
    <n v="60"/>
    <n v="5750"/>
    <x v="422"/>
    <x v="528"/>
    <x v="1"/>
    <x v="1"/>
  </r>
  <r>
    <x v="1"/>
    <n v="1128299"/>
    <x v="271"/>
    <x v="4"/>
    <x v="8"/>
    <x v="19"/>
    <x v="1"/>
    <n v="65"/>
    <n v="4250"/>
    <x v="423"/>
    <x v="753"/>
    <x v="3"/>
    <x v="1"/>
  </r>
  <r>
    <x v="1"/>
    <n v="1128299"/>
    <x v="271"/>
    <x v="4"/>
    <x v="8"/>
    <x v="19"/>
    <x v="2"/>
    <n v="65"/>
    <n v="4250"/>
    <x v="423"/>
    <x v="754"/>
    <x v="1"/>
    <x v="1"/>
  </r>
  <r>
    <x v="1"/>
    <n v="1128299"/>
    <x v="271"/>
    <x v="4"/>
    <x v="8"/>
    <x v="19"/>
    <x v="3"/>
    <n v="60"/>
    <n v="3250"/>
    <x v="214"/>
    <x v="152"/>
    <x v="1"/>
    <x v="1"/>
  </r>
  <r>
    <x v="1"/>
    <n v="1128299"/>
    <x v="271"/>
    <x v="4"/>
    <x v="8"/>
    <x v="19"/>
    <x v="4"/>
    <n v="54.999999999999993"/>
    <n v="2250"/>
    <x v="424"/>
    <x v="755"/>
    <x v="6"/>
    <x v="1"/>
  </r>
  <r>
    <x v="1"/>
    <n v="1128299"/>
    <x v="271"/>
    <x v="4"/>
    <x v="8"/>
    <x v="19"/>
    <x v="5"/>
    <n v="70"/>
    <n v="5750"/>
    <x v="245"/>
    <x v="363"/>
    <x v="4"/>
    <x v="1"/>
  </r>
  <r>
    <x v="1"/>
    <n v="1128299"/>
    <x v="301"/>
    <x v="4"/>
    <x v="8"/>
    <x v="19"/>
    <x v="0"/>
    <n v="64.999999999999986"/>
    <n v="8250"/>
    <x v="425"/>
    <x v="756"/>
    <x v="1"/>
    <x v="1"/>
  </r>
  <r>
    <x v="1"/>
    <n v="1128299"/>
    <x v="301"/>
    <x v="4"/>
    <x v="8"/>
    <x v="19"/>
    <x v="1"/>
    <n v="70"/>
    <n v="7000"/>
    <x v="110"/>
    <x v="44"/>
    <x v="3"/>
    <x v="0"/>
  </r>
  <r>
    <x v="1"/>
    <n v="1128299"/>
    <x v="301"/>
    <x v="4"/>
    <x v="8"/>
    <x v="19"/>
    <x v="2"/>
    <n v="85"/>
    <n v="7000"/>
    <x v="300"/>
    <x v="757"/>
    <x v="1"/>
    <x v="0"/>
  </r>
  <r>
    <x v="1"/>
    <n v="1128299"/>
    <x v="301"/>
    <x v="4"/>
    <x v="8"/>
    <x v="19"/>
    <x v="3"/>
    <n v="85"/>
    <n v="5750"/>
    <x v="426"/>
    <x v="758"/>
    <x v="1"/>
    <x v="0"/>
  </r>
  <r>
    <x v="1"/>
    <n v="1128299"/>
    <x v="301"/>
    <x v="4"/>
    <x v="8"/>
    <x v="19"/>
    <x v="4"/>
    <n v="95"/>
    <n v="4500"/>
    <x v="60"/>
    <x v="178"/>
    <x v="6"/>
    <x v="0"/>
  </r>
  <r>
    <x v="1"/>
    <n v="1128299"/>
    <x v="301"/>
    <x v="4"/>
    <x v="8"/>
    <x v="19"/>
    <x v="5"/>
    <n v="110.00000000000001"/>
    <n v="7500"/>
    <x v="427"/>
    <x v="759"/>
    <x v="4"/>
    <x v="0"/>
  </r>
  <r>
    <x v="1"/>
    <n v="1128299"/>
    <x v="330"/>
    <x v="4"/>
    <x v="8"/>
    <x v="19"/>
    <x v="0"/>
    <n v="90"/>
    <n v="9000"/>
    <x v="428"/>
    <x v="760"/>
    <x v="1"/>
    <x v="0"/>
  </r>
  <r>
    <x v="1"/>
    <n v="1128299"/>
    <x v="330"/>
    <x v="4"/>
    <x v="8"/>
    <x v="19"/>
    <x v="1"/>
    <n v="95"/>
    <n v="7500"/>
    <x v="429"/>
    <x v="761"/>
    <x v="3"/>
    <x v="0"/>
  </r>
  <r>
    <x v="1"/>
    <n v="1128299"/>
    <x v="330"/>
    <x v="4"/>
    <x v="8"/>
    <x v="19"/>
    <x v="2"/>
    <n v="95"/>
    <n v="7000"/>
    <x v="430"/>
    <x v="762"/>
    <x v="1"/>
    <x v="0"/>
  </r>
  <r>
    <x v="1"/>
    <n v="1128299"/>
    <x v="330"/>
    <x v="4"/>
    <x v="8"/>
    <x v="19"/>
    <x v="3"/>
    <n v="90"/>
    <n v="6000"/>
    <x v="4"/>
    <x v="4"/>
    <x v="1"/>
    <x v="0"/>
  </r>
  <r>
    <x v="1"/>
    <n v="1128299"/>
    <x v="330"/>
    <x v="4"/>
    <x v="8"/>
    <x v="19"/>
    <x v="4"/>
    <n v="95"/>
    <n v="6500"/>
    <x v="431"/>
    <x v="763"/>
    <x v="6"/>
    <x v="0"/>
  </r>
  <r>
    <x v="1"/>
    <n v="1128299"/>
    <x v="330"/>
    <x v="4"/>
    <x v="8"/>
    <x v="19"/>
    <x v="5"/>
    <n v="110.00000000000001"/>
    <n v="6500"/>
    <x v="432"/>
    <x v="764"/>
    <x v="4"/>
    <x v="0"/>
  </r>
  <r>
    <x v="1"/>
    <n v="1128299"/>
    <x v="362"/>
    <x v="4"/>
    <x v="8"/>
    <x v="19"/>
    <x v="0"/>
    <n v="95"/>
    <n v="8500"/>
    <x v="433"/>
    <x v="765"/>
    <x v="1"/>
    <x v="0"/>
  </r>
  <r>
    <x v="1"/>
    <n v="1128299"/>
    <x v="362"/>
    <x v="4"/>
    <x v="8"/>
    <x v="19"/>
    <x v="1"/>
    <n v="85.000000000000014"/>
    <n v="8250"/>
    <x v="434"/>
    <x v="766"/>
    <x v="3"/>
    <x v="0"/>
  </r>
  <r>
    <x v="1"/>
    <n v="1128299"/>
    <x v="362"/>
    <x v="4"/>
    <x v="8"/>
    <x v="19"/>
    <x v="2"/>
    <n v="80"/>
    <n v="7000"/>
    <x v="87"/>
    <x v="767"/>
    <x v="1"/>
    <x v="0"/>
  </r>
  <r>
    <x v="1"/>
    <n v="1128299"/>
    <x v="362"/>
    <x v="4"/>
    <x v="8"/>
    <x v="19"/>
    <x v="3"/>
    <n v="80"/>
    <n v="4750"/>
    <x v="7"/>
    <x v="356"/>
    <x v="1"/>
    <x v="0"/>
  </r>
  <r>
    <x v="1"/>
    <n v="1128299"/>
    <x v="362"/>
    <x v="4"/>
    <x v="8"/>
    <x v="19"/>
    <x v="4"/>
    <n v="80"/>
    <n v="4750"/>
    <x v="7"/>
    <x v="768"/>
    <x v="6"/>
    <x v="0"/>
  </r>
  <r>
    <x v="1"/>
    <n v="1128299"/>
    <x v="362"/>
    <x v="4"/>
    <x v="8"/>
    <x v="19"/>
    <x v="5"/>
    <n v="85"/>
    <n v="3000"/>
    <x v="144"/>
    <x v="769"/>
    <x v="4"/>
    <x v="0"/>
  </r>
  <r>
    <x v="1"/>
    <n v="1128299"/>
    <x v="394"/>
    <x v="4"/>
    <x v="8"/>
    <x v="19"/>
    <x v="0"/>
    <n v="60.000000000000007"/>
    <n v="5000"/>
    <x v="254"/>
    <x v="230"/>
    <x v="1"/>
    <x v="0"/>
  </r>
  <r>
    <x v="1"/>
    <n v="1128299"/>
    <x v="394"/>
    <x v="4"/>
    <x v="8"/>
    <x v="19"/>
    <x v="1"/>
    <n v="65.000000000000014"/>
    <n v="5000"/>
    <x v="261"/>
    <x v="770"/>
    <x v="3"/>
    <x v="0"/>
  </r>
  <r>
    <x v="1"/>
    <n v="1128299"/>
    <x v="394"/>
    <x v="4"/>
    <x v="8"/>
    <x v="19"/>
    <x v="2"/>
    <n v="60.000000000000007"/>
    <n v="3000"/>
    <x v="167"/>
    <x v="293"/>
    <x v="1"/>
    <x v="0"/>
  </r>
  <r>
    <x v="1"/>
    <n v="1128299"/>
    <x v="394"/>
    <x v="4"/>
    <x v="8"/>
    <x v="19"/>
    <x v="3"/>
    <n v="60.000000000000007"/>
    <n v="2500"/>
    <x v="193"/>
    <x v="733"/>
    <x v="1"/>
    <x v="0"/>
  </r>
  <r>
    <x v="1"/>
    <n v="1128299"/>
    <x v="394"/>
    <x v="4"/>
    <x v="8"/>
    <x v="19"/>
    <x v="4"/>
    <n v="70"/>
    <n v="2750"/>
    <x v="170"/>
    <x v="194"/>
    <x v="6"/>
    <x v="0"/>
  </r>
  <r>
    <x v="1"/>
    <n v="1128299"/>
    <x v="394"/>
    <x v="4"/>
    <x v="8"/>
    <x v="19"/>
    <x v="5"/>
    <n v="54.999999999999993"/>
    <n v="3000"/>
    <x v="212"/>
    <x v="354"/>
    <x v="4"/>
    <x v="0"/>
  </r>
  <r>
    <x v="1"/>
    <n v="1128299"/>
    <x v="423"/>
    <x v="4"/>
    <x v="8"/>
    <x v="19"/>
    <x v="0"/>
    <n v="50"/>
    <n v="4000"/>
    <x v="47"/>
    <x v="49"/>
    <x v="1"/>
    <x v="0"/>
  </r>
  <r>
    <x v="1"/>
    <n v="1128299"/>
    <x v="423"/>
    <x v="4"/>
    <x v="8"/>
    <x v="19"/>
    <x v="1"/>
    <n v="65.000000000000014"/>
    <n v="5750"/>
    <x v="227"/>
    <x v="771"/>
    <x v="3"/>
    <x v="0"/>
  </r>
  <r>
    <x v="1"/>
    <n v="1128299"/>
    <x v="423"/>
    <x v="4"/>
    <x v="8"/>
    <x v="19"/>
    <x v="2"/>
    <n v="60.000000000000007"/>
    <n v="4000"/>
    <x v="220"/>
    <x v="307"/>
    <x v="1"/>
    <x v="0"/>
  </r>
  <r>
    <x v="1"/>
    <n v="1128299"/>
    <x v="423"/>
    <x v="4"/>
    <x v="8"/>
    <x v="19"/>
    <x v="3"/>
    <n v="55.000000000000007"/>
    <n v="3750"/>
    <x v="141"/>
    <x v="772"/>
    <x v="1"/>
    <x v="0"/>
  </r>
  <r>
    <x v="1"/>
    <n v="1128299"/>
    <x v="423"/>
    <x v="4"/>
    <x v="8"/>
    <x v="19"/>
    <x v="4"/>
    <n v="65"/>
    <n v="3500"/>
    <x v="157"/>
    <x v="279"/>
    <x v="6"/>
    <x v="0"/>
  </r>
  <r>
    <x v="1"/>
    <n v="1128299"/>
    <x v="423"/>
    <x v="4"/>
    <x v="8"/>
    <x v="19"/>
    <x v="5"/>
    <n v="70"/>
    <n v="4000"/>
    <x v="59"/>
    <x v="63"/>
    <x v="4"/>
    <x v="0"/>
  </r>
  <r>
    <x v="1"/>
    <n v="1128299"/>
    <x v="454"/>
    <x v="4"/>
    <x v="8"/>
    <x v="19"/>
    <x v="0"/>
    <n v="55.000000000000007"/>
    <n v="6250"/>
    <x v="329"/>
    <x v="204"/>
    <x v="1"/>
    <x v="0"/>
  </r>
  <r>
    <x v="1"/>
    <n v="1128299"/>
    <x v="454"/>
    <x v="4"/>
    <x v="8"/>
    <x v="19"/>
    <x v="1"/>
    <n v="60.000000000000007"/>
    <n v="7000"/>
    <x v="251"/>
    <x v="371"/>
    <x v="3"/>
    <x v="0"/>
  </r>
  <r>
    <x v="1"/>
    <n v="1128299"/>
    <x v="454"/>
    <x v="4"/>
    <x v="8"/>
    <x v="19"/>
    <x v="2"/>
    <n v="55.000000000000007"/>
    <n v="5250"/>
    <x v="171"/>
    <x v="773"/>
    <x v="1"/>
    <x v="0"/>
  </r>
  <r>
    <x v="1"/>
    <n v="1128299"/>
    <x v="454"/>
    <x v="4"/>
    <x v="8"/>
    <x v="19"/>
    <x v="3"/>
    <n v="65.000000000000014"/>
    <n v="5000"/>
    <x v="261"/>
    <x v="774"/>
    <x v="1"/>
    <x v="0"/>
  </r>
  <r>
    <x v="1"/>
    <n v="1128299"/>
    <x v="454"/>
    <x v="4"/>
    <x v="8"/>
    <x v="19"/>
    <x v="4"/>
    <n v="85.000000000000014"/>
    <n v="4750"/>
    <x v="435"/>
    <x v="775"/>
    <x v="6"/>
    <x v="0"/>
  </r>
  <r>
    <x v="1"/>
    <n v="1128299"/>
    <x v="454"/>
    <x v="4"/>
    <x v="8"/>
    <x v="19"/>
    <x v="5"/>
    <n v="90.000000000000014"/>
    <n v="6000"/>
    <x v="290"/>
    <x v="776"/>
    <x v="4"/>
    <x v="0"/>
  </r>
  <r>
    <x v="1"/>
    <n v="1128299"/>
    <x v="483"/>
    <x v="4"/>
    <x v="8"/>
    <x v="19"/>
    <x v="0"/>
    <n v="75.000000000000014"/>
    <n v="8000"/>
    <x v="272"/>
    <x v="423"/>
    <x v="1"/>
    <x v="0"/>
  </r>
  <r>
    <x v="1"/>
    <n v="1128299"/>
    <x v="483"/>
    <x v="4"/>
    <x v="8"/>
    <x v="19"/>
    <x v="1"/>
    <n v="85.000000000000014"/>
    <n v="8000"/>
    <x v="436"/>
    <x v="777"/>
    <x v="3"/>
    <x v="0"/>
  </r>
  <r>
    <x v="3"/>
    <n v="1128299"/>
    <x v="483"/>
    <x v="4"/>
    <x v="8"/>
    <x v="19"/>
    <x v="2"/>
    <n v="80.000000000000014"/>
    <n v="6000"/>
    <x v="437"/>
    <x v="155"/>
    <x v="1"/>
    <x v="0"/>
  </r>
  <r>
    <x v="3"/>
    <n v="1128299"/>
    <x v="483"/>
    <x v="4"/>
    <x v="8"/>
    <x v="19"/>
    <x v="3"/>
    <n v="80.000000000000014"/>
    <n v="6000"/>
    <x v="437"/>
    <x v="155"/>
    <x v="1"/>
    <x v="0"/>
  </r>
  <r>
    <x v="3"/>
    <n v="1128299"/>
    <x v="483"/>
    <x v="4"/>
    <x v="8"/>
    <x v="19"/>
    <x v="4"/>
    <n v="90.000000000000014"/>
    <n v="5250"/>
    <x v="438"/>
    <x v="420"/>
    <x v="6"/>
    <x v="0"/>
  </r>
  <r>
    <x v="3"/>
    <n v="1128299"/>
    <x v="483"/>
    <x v="4"/>
    <x v="8"/>
    <x v="19"/>
    <x v="5"/>
    <n v="95.000000000000014"/>
    <n v="6250"/>
    <x v="439"/>
    <x v="778"/>
    <x v="4"/>
    <x v="0"/>
  </r>
  <r>
    <x v="3"/>
    <n v="1185732"/>
    <x v="176"/>
    <x v="4"/>
    <x v="8"/>
    <x v="19"/>
    <x v="0"/>
    <n v="45"/>
    <n v="8500"/>
    <x v="3"/>
    <x v="779"/>
    <x v="4"/>
    <x v="0"/>
  </r>
  <r>
    <x v="3"/>
    <n v="1185732"/>
    <x v="176"/>
    <x v="4"/>
    <x v="8"/>
    <x v="19"/>
    <x v="1"/>
    <n v="45"/>
    <n v="6500"/>
    <x v="62"/>
    <x v="162"/>
    <x v="2"/>
    <x v="0"/>
  </r>
  <r>
    <x v="3"/>
    <n v="1185732"/>
    <x v="176"/>
    <x v="4"/>
    <x v="8"/>
    <x v="19"/>
    <x v="2"/>
    <n v="35"/>
    <n v="6500"/>
    <x v="157"/>
    <x v="304"/>
    <x v="3"/>
    <x v="0"/>
  </r>
  <r>
    <x v="3"/>
    <n v="1185732"/>
    <x v="176"/>
    <x v="4"/>
    <x v="8"/>
    <x v="19"/>
    <x v="3"/>
    <n v="40"/>
    <n v="5000"/>
    <x v="47"/>
    <x v="49"/>
    <x v="1"/>
    <x v="0"/>
  </r>
  <r>
    <x v="3"/>
    <n v="1185732"/>
    <x v="176"/>
    <x v="4"/>
    <x v="8"/>
    <x v="19"/>
    <x v="4"/>
    <n v="55.000000000000007"/>
    <n v="5500"/>
    <x v="440"/>
    <x v="780"/>
    <x v="2"/>
    <x v="0"/>
  </r>
  <r>
    <x v="3"/>
    <n v="1185732"/>
    <x v="176"/>
    <x v="4"/>
    <x v="8"/>
    <x v="19"/>
    <x v="5"/>
    <n v="45"/>
    <n v="6500"/>
    <x v="62"/>
    <x v="122"/>
    <x v="0"/>
    <x v="0"/>
  </r>
  <r>
    <x v="3"/>
    <n v="1185732"/>
    <x v="205"/>
    <x v="4"/>
    <x v="8"/>
    <x v="19"/>
    <x v="0"/>
    <n v="45"/>
    <n v="9000"/>
    <x v="72"/>
    <x v="781"/>
    <x v="4"/>
    <x v="0"/>
  </r>
  <r>
    <x v="3"/>
    <n v="1185732"/>
    <x v="205"/>
    <x v="4"/>
    <x v="8"/>
    <x v="19"/>
    <x v="1"/>
    <n v="45"/>
    <n v="5500"/>
    <x v="113"/>
    <x v="145"/>
    <x v="2"/>
    <x v="0"/>
  </r>
  <r>
    <x v="3"/>
    <n v="1185732"/>
    <x v="205"/>
    <x v="4"/>
    <x v="8"/>
    <x v="19"/>
    <x v="2"/>
    <n v="35"/>
    <n v="6000"/>
    <x v="195"/>
    <x v="214"/>
    <x v="3"/>
    <x v="0"/>
  </r>
  <r>
    <x v="3"/>
    <n v="1185732"/>
    <x v="205"/>
    <x v="0"/>
    <x v="0"/>
    <x v="20"/>
    <x v="3"/>
    <n v="40"/>
    <n v="4750"/>
    <x v="237"/>
    <x v="782"/>
    <x v="1"/>
    <x v="0"/>
  </r>
  <r>
    <x v="3"/>
    <n v="1185732"/>
    <x v="205"/>
    <x v="0"/>
    <x v="0"/>
    <x v="20"/>
    <x v="4"/>
    <n v="55.000000000000007"/>
    <n v="5500"/>
    <x v="440"/>
    <x v="780"/>
    <x v="2"/>
    <x v="0"/>
  </r>
  <r>
    <x v="3"/>
    <n v="1185732"/>
    <x v="205"/>
    <x v="0"/>
    <x v="0"/>
    <x v="20"/>
    <x v="5"/>
    <n v="45"/>
    <n v="6500"/>
    <x v="62"/>
    <x v="122"/>
    <x v="0"/>
    <x v="0"/>
  </r>
  <r>
    <x v="3"/>
    <n v="1185732"/>
    <x v="710"/>
    <x v="0"/>
    <x v="0"/>
    <x v="20"/>
    <x v="0"/>
    <n v="45"/>
    <n v="8700"/>
    <x v="441"/>
    <x v="783"/>
    <x v="4"/>
    <x v="0"/>
  </r>
  <r>
    <x v="3"/>
    <n v="1185732"/>
    <x v="710"/>
    <x v="0"/>
    <x v="0"/>
    <x v="20"/>
    <x v="1"/>
    <n v="45"/>
    <n v="5500"/>
    <x v="113"/>
    <x v="145"/>
    <x v="2"/>
    <x v="0"/>
  </r>
  <r>
    <x v="3"/>
    <n v="1185732"/>
    <x v="710"/>
    <x v="0"/>
    <x v="0"/>
    <x v="20"/>
    <x v="2"/>
    <n v="35"/>
    <n v="5750"/>
    <x v="327"/>
    <x v="784"/>
    <x v="3"/>
    <x v="0"/>
  </r>
  <r>
    <x v="3"/>
    <n v="1185732"/>
    <x v="710"/>
    <x v="0"/>
    <x v="0"/>
    <x v="20"/>
    <x v="3"/>
    <n v="40"/>
    <n v="4250"/>
    <x v="235"/>
    <x v="744"/>
    <x v="1"/>
    <x v="0"/>
  </r>
  <r>
    <x v="3"/>
    <n v="1185732"/>
    <x v="710"/>
    <x v="0"/>
    <x v="0"/>
    <x v="20"/>
    <x v="4"/>
    <n v="55.000000000000007"/>
    <n v="4750"/>
    <x v="347"/>
    <x v="509"/>
    <x v="2"/>
    <x v="0"/>
  </r>
  <r>
    <x v="3"/>
    <n v="1185732"/>
    <x v="710"/>
    <x v="0"/>
    <x v="0"/>
    <x v="20"/>
    <x v="5"/>
    <n v="45"/>
    <n v="5750"/>
    <x v="70"/>
    <x v="235"/>
    <x v="0"/>
    <x v="0"/>
  </r>
  <r>
    <x v="3"/>
    <n v="1185732"/>
    <x v="232"/>
    <x v="0"/>
    <x v="0"/>
    <x v="20"/>
    <x v="0"/>
    <n v="45"/>
    <n v="8250"/>
    <x v="8"/>
    <x v="785"/>
    <x v="4"/>
    <x v="0"/>
  </r>
  <r>
    <x v="3"/>
    <n v="1185732"/>
    <x v="232"/>
    <x v="0"/>
    <x v="0"/>
    <x v="20"/>
    <x v="1"/>
    <n v="45"/>
    <n v="5250"/>
    <x v="45"/>
    <x v="47"/>
    <x v="2"/>
    <x v="0"/>
  </r>
  <r>
    <x v="3"/>
    <n v="1185732"/>
    <x v="232"/>
    <x v="0"/>
    <x v="0"/>
    <x v="20"/>
    <x v="2"/>
    <n v="35"/>
    <n v="5250"/>
    <x v="155"/>
    <x v="786"/>
    <x v="3"/>
    <x v="0"/>
  </r>
  <r>
    <x v="3"/>
    <n v="1185732"/>
    <x v="232"/>
    <x v="0"/>
    <x v="0"/>
    <x v="20"/>
    <x v="3"/>
    <n v="40"/>
    <n v="4500"/>
    <x v="210"/>
    <x v="386"/>
    <x v="1"/>
    <x v="0"/>
  </r>
  <r>
    <x v="3"/>
    <n v="1185732"/>
    <x v="232"/>
    <x v="0"/>
    <x v="0"/>
    <x v="20"/>
    <x v="4"/>
    <n v="55.000000000000007"/>
    <n v="4750"/>
    <x v="347"/>
    <x v="509"/>
    <x v="2"/>
    <x v="0"/>
  </r>
  <r>
    <x v="3"/>
    <n v="1185732"/>
    <x v="232"/>
    <x v="0"/>
    <x v="0"/>
    <x v="20"/>
    <x v="5"/>
    <n v="45"/>
    <n v="6000"/>
    <x v="52"/>
    <x v="7"/>
    <x v="0"/>
    <x v="0"/>
  </r>
  <r>
    <x v="3"/>
    <n v="1185732"/>
    <x v="261"/>
    <x v="0"/>
    <x v="0"/>
    <x v="20"/>
    <x v="0"/>
    <n v="55.000000000000007"/>
    <n v="8700"/>
    <x v="442"/>
    <x v="787"/>
    <x v="4"/>
    <x v="0"/>
  </r>
  <r>
    <x v="3"/>
    <n v="1185732"/>
    <x v="261"/>
    <x v="0"/>
    <x v="0"/>
    <x v="20"/>
    <x v="1"/>
    <n v="55.000000000000007"/>
    <n v="5750"/>
    <x v="77"/>
    <x v="788"/>
    <x v="2"/>
    <x v="0"/>
  </r>
  <r>
    <x v="3"/>
    <n v="1185732"/>
    <x v="261"/>
    <x v="0"/>
    <x v="0"/>
    <x v="20"/>
    <x v="2"/>
    <n v="50"/>
    <n v="5500"/>
    <x v="140"/>
    <x v="295"/>
    <x v="3"/>
    <x v="0"/>
  </r>
  <r>
    <x v="3"/>
    <n v="1185732"/>
    <x v="261"/>
    <x v="0"/>
    <x v="0"/>
    <x v="20"/>
    <x v="3"/>
    <n v="50"/>
    <n v="5000"/>
    <x v="54"/>
    <x v="156"/>
    <x v="1"/>
    <x v="0"/>
  </r>
  <r>
    <x v="3"/>
    <n v="1185732"/>
    <x v="261"/>
    <x v="0"/>
    <x v="0"/>
    <x v="20"/>
    <x v="4"/>
    <n v="60"/>
    <n v="5250"/>
    <x v="40"/>
    <x v="41"/>
    <x v="2"/>
    <x v="0"/>
  </r>
  <r>
    <x v="3"/>
    <n v="1185732"/>
    <x v="261"/>
    <x v="0"/>
    <x v="0"/>
    <x v="20"/>
    <x v="5"/>
    <n v="65"/>
    <n v="6250"/>
    <x v="115"/>
    <x v="789"/>
    <x v="0"/>
    <x v="0"/>
  </r>
  <r>
    <x v="3"/>
    <n v="1185732"/>
    <x v="294"/>
    <x v="0"/>
    <x v="0"/>
    <x v="20"/>
    <x v="0"/>
    <n v="60"/>
    <n v="8750"/>
    <x v="19"/>
    <x v="790"/>
    <x v="4"/>
    <x v="0"/>
  </r>
  <r>
    <x v="3"/>
    <n v="1185732"/>
    <x v="294"/>
    <x v="0"/>
    <x v="0"/>
    <x v="20"/>
    <x v="1"/>
    <n v="55.000000000000007"/>
    <n v="6250"/>
    <x v="329"/>
    <x v="791"/>
    <x v="2"/>
    <x v="0"/>
  </r>
  <r>
    <x v="3"/>
    <n v="1185732"/>
    <x v="294"/>
    <x v="0"/>
    <x v="0"/>
    <x v="20"/>
    <x v="2"/>
    <n v="50"/>
    <n v="6000"/>
    <x v="61"/>
    <x v="156"/>
    <x v="3"/>
    <x v="0"/>
  </r>
  <r>
    <x v="3"/>
    <n v="1185732"/>
    <x v="294"/>
    <x v="0"/>
    <x v="0"/>
    <x v="20"/>
    <x v="3"/>
    <n v="50"/>
    <n v="5750"/>
    <x v="80"/>
    <x v="94"/>
    <x v="1"/>
    <x v="0"/>
  </r>
  <r>
    <x v="3"/>
    <n v="1185732"/>
    <x v="294"/>
    <x v="0"/>
    <x v="0"/>
    <x v="20"/>
    <x v="4"/>
    <n v="65"/>
    <n v="5750"/>
    <x v="92"/>
    <x v="358"/>
    <x v="2"/>
    <x v="0"/>
  </r>
  <r>
    <x v="3"/>
    <n v="1185732"/>
    <x v="294"/>
    <x v="0"/>
    <x v="0"/>
    <x v="20"/>
    <x v="5"/>
    <n v="70"/>
    <n v="7250"/>
    <x v="248"/>
    <x v="792"/>
    <x v="0"/>
    <x v="0"/>
  </r>
  <r>
    <x v="3"/>
    <n v="1185732"/>
    <x v="322"/>
    <x v="0"/>
    <x v="0"/>
    <x v="20"/>
    <x v="0"/>
    <n v="65"/>
    <n v="9500"/>
    <x v="431"/>
    <x v="793"/>
    <x v="4"/>
    <x v="0"/>
  </r>
  <r>
    <x v="3"/>
    <n v="1185732"/>
    <x v="322"/>
    <x v="0"/>
    <x v="0"/>
    <x v="20"/>
    <x v="1"/>
    <n v="60.000000000000007"/>
    <n v="7000"/>
    <x v="251"/>
    <x v="98"/>
    <x v="2"/>
    <x v="0"/>
  </r>
  <r>
    <x v="3"/>
    <n v="1185732"/>
    <x v="322"/>
    <x v="0"/>
    <x v="0"/>
    <x v="20"/>
    <x v="2"/>
    <n v="55.000000000000007"/>
    <n v="6250"/>
    <x v="329"/>
    <x v="794"/>
    <x v="3"/>
    <x v="0"/>
  </r>
  <r>
    <x v="3"/>
    <n v="1185732"/>
    <x v="322"/>
    <x v="0"/>
    <x v="0"/>
    <x v="20"/>
    <x v="3"/>
    <n v="55.000000000000007"/>
    <n v="5750"/>
    <x v="77"/>
    <x v="795"/>
    <x v="1"/>
    <x v="0"/>
  </r>
  <r>
    <x v="3"/>
    <n v="1185732"/>
    <x v="322"/>
    <x v="0"/>
    <x v="0"/>
    <x v="20"/>
    <x v="4"/>
    <n v="65"/>
    <n v="6000"/>
    <x v="88"/>
    <x v="106"/>
    <x v="2"/>
    <x v="0"/>
  </r>
  <r>
    <x v="3"/>
    <n v="1185732"/>
    <x v="322"/>
    <x v="0"/>
    <x v="0"/>
    <x v="20"/>
    <x v="5"/>
    <n v="70"/>
    <n v="7750"/>
    <x v="104"/>
    <x v="796"/>
    <x v="0"/>
    <x v="0"/>
  </r>
  <r>
    <x v="3"/>
    <n v="1185732"/>
    <x v="354"/>
    <x v="0"/>
    <x v="0"/>
    <x v="20"/>
    <x v="0"/>
    <n v="65"/>
    <n v="9250"/>
    <x v="443"/>
    <x v="797"/>
    <x v="4"/>
    <x v="0"/>
  </r>
  <r>
    <x v="3"/>
    <n v="1185732"/>
    <x v="354"/>
    <x v="0"/>
    <x v="0"/>
    <x v="20"/>
    <x v="1"/>
    <n v="60.000000000000007"/>
    <n v="7000"/>
    <x v="251"/>
    <x v="98"/>
    <x v="2"/>
    <x v="0"/>
  </r>
  <r>
    <x v="3"/>
    <n v="1185732"/>
    <x v="354"/>
    <x v="0"/>
    <x v="0"/>
    <x v="20"/>
    <x v="2"/>
    <n v="55.000000000000007"/>
    <n v="6250"/>
    <x v="329"/>
    <x v="794"/>
    <x v="3"/>
    <x v="0"/>
  </r>
  <r>
    <x v="3"/>
    <n v="1185732"/>
    <x v="354"/>
    <x v="0"/>
    <x v="0"/>
    <x v="20"/>
    <x v="3"/>
    <n v="45"/>
    <n v="5750"/>
    <x v="70"/>
    <x v="79"/>
    <x v="1"/>
    <x v="0"/>
  </r>
  <r>
    <x v="3"/>
    <n v="1185732"/>
    <x v="354"/>
    <x v="0"/>
    <x v="0"/>
    <x v="20"/>
    <x v="4"/>
    <n v="55.000000000000007"/>
    <n v="5500"/>
    <x v="440"/>
    <x v="780"/>
    <x v="2"/>
    <x v="0"/>
  </r>
  <r>
    <x v="3"/>
    <n v="1185732"/>
    <x v="354"/>
    <x v="0"/>
    <x v="0"/>
    <x v="20"/>
    <x v="5"/>
    <n v="60.000000000000007"/>
    <n v="7250"/>
    <x v="444"/>
    <x v="798"/>
    <x v="0"/>
    <x v="0"/>
  </r>
  <r>
    <x v="3"/>
    <n v="1185732"/>
    <x v="384"/>
    <x v="0"/>
    <x v="0"/>
    <x v="20"/>
    <x v="0"/>
    <n v="55.000000000000007"/>
    <n v="8500"/>
    <x v="68"/>
    <x v="799"/>
    <x v="4"/>
    <x v="0"/>
  </r>
  <r>
    <x v="3"/>
    <n v="1185732"/>
    <x v="384"/>
    <x v="0"/>
    <x v="0"/>
    <x v="20"/>
    <x v="1"/>
    <n v="50.000000000000014"/>
    <n v="6500"/>
    <x v="445"/>
    <x v="326"/>
    <x v="2"/>
    <x v="0"/>
  </r>
  <r>
    <x v="3"/>
    <n v="1185732"/>
    <x v="384"/>
    <x v="0"/>
    <x v="0"/>
    <x v="20"/>
    <x v="2"/>
    <n v="45"/>
    <n v="5500"/>
    <x v="113"/>
    <x v="183"/>
    <x v="3"/>
    <x v="0"/>
  </r>
  <r>
    <x v="3"/>
    <n v="1185732"/>
    <x v="384"/>
    <x v="0"/>
    <x v="0"/>
    <x v="20"/>
    <x v="3"/>
    <n v="45"/>
    <n v="5250"/>
    <x v="45"/>
    <x v="58"/>
    <x v="1"/>
    <x v="0"/>
  </r>
  <r>
    <x v="3"/>
    <n v="1185732"/>
    <x v="384"/>
    <x v="0"/>
    <x v="0"/>
    <x v="20"/>
    <x v="4"/>
    <n v="55.000000000000007"/>
    <n v="5250"/>
    <x v="171"/>
    <x v="240"/>
    <x v="2"/>
    <x v="0"/>
  </r>
  <r>
    <x v="3"/>
    <n v="1185732"/>
    <x v="384"/>
    <x v="0"/>
    <x v="0"/>
    <x v="20"/>
    <x v="5"/>
    <n v="60.000000000000007"/>
    <n v="6250"/>
    <x v="233"/>
    <x v="800"/>
    <x v="0"/>
    <x v="0"/>
  </r>
  <r>
    <x v="3"/>
    <n v="1185732"/>
    <x v="416"/>
    <x v="0"/>
    <x v="0"/>
    <x v="20"/>
    <x v="0"/>
    <n v="60.000000000000007"/>
    <n v="8000"/>
    <x v="437"/>
    <x v="801"/>
    <x v="4"/>
    <x v="0"/>
  </r>
  <r>
    <x v="3"/>
    <n v="1185732"/>
    <x v="416"/>
    <x v="0"/>
    <x v="0"/>
    <x v="20"/>
    <x v="1"/>
    <n v="50.000000000000014"/>
    <n v="6250"/>
    <x v="446"/>
    <x v="802"/>
    <x v="2"/>
    <x v="0"/>
  </r>
  <r>
    <x v="3"/>
    <n v="1185732"/>
    <x v="416"/>
    <x v="0"/>
    <x v="0"/>
    <x v="20"/>
    <x v="2"/>
    <n v="50.000000000000014"/>
    <n v="5250"/>
    <x v="418"/>
    <x v="803"/>
    <x v="3"/>
    <x v="0"/>
  </r>
  <r>
    <x v="3"/>
    <n v="1185732"/>
    <x v="416"/>
    <x v="0"/>
    <x v="0"/>
    <x v="20"/>
    <x v="3"/>
    <n v="50.000000000000014"/>
    <n v="5000"/>
    <x v="447"/>
    <x v="552"/>
    <x v="1"/>
    <x v="0"/>
  </r>
  <r>
    <x v="3"/>
    <n v="1185732"/>
    <x v="416"/>
    <x v="0"/>
    <x v="0"/>
    <x v="20"/>
    <x v="4"/>
    <n v="60.000000000000007"/>
    <n v="5000"/>
    <x v="254"/>
    <x v="371"/>
    <x v="2"/>
    <x v="0"/>
  </r>
  <r>
    <x v="3"/>
    <n v="1185732"/>
    <x v="416"/>
    <x v="0"/>
    <x v="0"/>
    <x v="20"/>
    <x v="5"/>
    <n v="65"/>
    <n v="6250"/>
    <x v="115"/>
    <x v="789"/>
    <x v="0"/>
    <x v="0"/>
  </r>
  <r>
    <x v="3"/>
    <n v="1185732"/>
    <x v="446"/>
    <x v="0"/>
    <x v="0"/>
    <x v="20"/>
    <x v="0"/>
    <n v="60.000000000000007"/>
    <n v="7750"/>
    <x v="448"/>
    <x v="804"/>
    <x v="4"/>
    <x v="0"/>
  </r>
  <r>
    <x v="3"/>
    <n v="1185732"/>
    <x v="446"/>
    <x v="0"/>
    <x v="0"/>
    <x v="20"/>
    <x v="1"/>
    <n v="50.000000000000014"/>
    <n v="6000"/>
    <x v="254"/>
    <x v="371"/>
    <x v="2"/>
    <x v="0"/>
  </r>
  <r>
    <x v="3"/>
    <n v="1185732"/>
    <x v="446"/>
    <x v="0"/>
    <x v="0"/>
    <x v="20"/>
    <x v="2"/>
    <n v="50.000000000000014"/>
    <n v="5450"/>
    <x v="449"/>
    <x v="805"/>
    <x v="3"/>
    <x v="0"/>
  </r>
  <r>
    <x v="3"/>
    <n v="1185732"/>
    <x v="446"/>
    <x v="0"/>
    <x v="0"/>
    <x v="20"/>
    <x v="3"/>
    <n v="50.000000000000014"/>
    <n v="5750"/>
    <x v="450"/>
    <x v="378"/>
    <x v="1"/>
    <x v="0"/>
  </r>
  <r>
    <x v="3"/>
    <n v="1185732"/>
    <x v="446"/>
    <x v="0"/>
    <x v="0"/>
    <x v="20"/>
    <x v="4"/>
    <n v="65"/>
    <n v="5500"/>
    <x v="89"/>
    <x v="806"/>
    <x v="2"/>
    <x v="0"/>
  </r>
  <r>
    <x v="3"/>
    <n v="1185732"/>
    <x v="446"/>
    <x v="0"/>
    <x v="0"/>
    <x v="20"/>
    <x v="5"/>
    <n v="70"/>
    <n v="6500"/>
    <x v="112"/>
    <x v="807"/>
    <x v="0"/>
    <x v="0"/>
  </r>
  <r>
    <x v="3"/>
    <n v="1185732"/>
    <x v="475"/>
    <x v="0"/>
    <x v="0"/>
    <x v="20"/>
    <x v="0"/>
    <n v="65"/>
    <n v="8750"/>
    <x v="30"/>
    <x v="808"/>
    <x v="4"/>
    <x v="0"/>
  </r>
  <r>
    <x v="3"/>
    <n v="1185732"/>
    <x v="475"/>
    <x v="0"/>
    <x v="0"/>
    <x v="20"/>
    <x v="1"/>
    <n v="55.000000000000007"/>
    <n v="6750"/>
    <x v="108"/>
    <x v="432"/>
    <x v="2"/>
    <x v="0"/>
  </r>
  <r>
    <x v="4"/>
    <n v="1185732"/>
    <x v="475"/>
    <x v="0"/>
    <x v="0"/>
    <x v="20"/>
    <x v="2"/>
    <n v="55.000000000000007"/>
    <n v="6250"/>
    <x v="329"/>
    <x v="794"/>
    <x v="3"/>
    <x v="0"/>
  </r>
  <r>
    <x v="4"/>
    <n v="1185732"/>
    <x v="475"/>
    <x v="0"/>
    <x v="0"/>
    <x v="20"/>
    <x v="3"/>
    <n v="55.000000000000007"/>
    <n v="5750"/>
    <x v="77"/>
    <x v="795"/>
    <x v="1"/>
    <x v="0"/>
  </r>
  <r>
    <x v="4"/>
    <n v="1185732"/>
    <x v="475"/>
    <x v="0"/>
    <x v="0"/>
    <x v="20"/>
    <x v="4"/>
    <n v="65"/>
    <n v="5750"/>
    <x v="92"/>
    <x v="358"/>
    <x v="2"/>
    <x v="0"/>
  </r>
  <r>
    <x v="4"/>
    <n v="1185732"/>
    <x v="475"/>
    <x v="0"/>
    <x v="0"/>
    <x v="20"/>
    <x v="5"/>
    <n v="70"/>
    <n v="6750"/>
    <x v="178"/>
    <x v="790"/>
    <x v="0"/>
    <x v="0"/>
  </r>
  <r>
    <x v="4"/>
    <n v="1185732"/>
    <x v="178"/>
    <x v="0"/>
    <x v="0"/>
    <x v="20"/>
    <x v="0"/>
    <n v="40"/>
    <n v="8000"/>
    <x v="55"/>
    <x v="59"/>
    <x v="0"/>
    <x v="0"/>
  </r>
  <r>
    <x v="4"/>
    <n v="1185732"/>
    <x v="178"/>
    <x v="0"/>
    <x v="0"/>
    <x v="20"/>
    <x v="1"/>
    <n v="40"/>
    <n v="6000"/>
    <x v="50"/>
    <x v="307"/>
    <x v="1"/>
    <x v="0"/>
  </r>
  <r>
    <x v="4"/>
    <n v="1185732"/>
    <x v="178"/>
    <x v="0"/>
    <x v="0"/>
    <x v="20"/>
    <x v="2"/>
    <n v="30.000000000000004"/>
    <n v="6000"/>
    <x v="167"/>
    <x v="99"/>
    <x v="2"/>
    <x v="0"/>
  </r>
  <r>
    <x v="4"/>
    <n v="1185732"/>
    <x v="178"/>
    <x v="0"/>
    <x v="0"/>
    <x v="20"/>
    <x v="3"/>
    <n v="35"/>
    <n v="4500"/>
    <x v="154"/>
    <x v="543"/>
    <x v="2"/>
    <x v="0"/>
  </r>
  <r>
    <x v="4"/>
    <n v="1185732"/>
    <x v="178"/>
    <x v="0"/>
    <x v="0"/>
    <x v="20"/>
    <x v="4"/>
    <n v="50"/>
    <n v="5000"/>
    <x v="54"/>
    <x v="156"/>
    <x v="1"/>
    <x v="0"/>
  </r>
  <r>
    <x v="4"/>
    <n v="1185732"/>
    <x v="178"/>
    <x v="0"/>
    <x v="0"/>
    <x v="20"/>
    <x v="5"/>
    <n v="40"/>
    <n v="6000"/>
    <x v="50"/>
    <x v="49"/>
    <x v="3"/>
    <x v="0"/>
  </r>
  <r>
    <x v="4"/>
    <n v="1185732"/>
    <x v="207"/>
    <x v="0"/>
    <x v="0"/>
    <x v="20"/>
    <x v="0"/>
    <n v="40"/>
    <n v="8500"/>
    <x v="451"/>
    <x v="170"/>
    <x v="0"/>
    <x v="0"/>
  </r>
  <r>
    <x v="4"/>
    <n v="1185732"/>
    <x v="207"/>
    <x v="0"/>
    <x v="0"/>
    <x v="20"/>
    <x v="1"/>
    <n v="40"/>
    <n v="5000"/>
    <x v="47"/>
    <x v="49"/>
    <x v="1"/>
    <x v="0"/>
  </r>
  <r>
    <x v="4"/>
    <n v="1185732"/>
    <x v="207"/>
    <x v="0"/>
    <x v="0"/>
    <x v="20"/>
    <x v="2"/>
    <n v="30.000000000000004"/>
    <n v="5500"/>
    <x v="207"/>
    <x v="292"/>
    <x v="2"/>
    <x v="0"/>
  </r>
  <r>
    <x v="4"/>
    <n v="1185732"/>
    <x v="207"/>
    <x v="2"/>
    <x v="17"/>
    <x v="21"/>
    <x v="3"/>
    <n v="35"/>
    <n v="4250"/>
    <x v="159"/>
    <x v="809"/>
    <x v="2"/>
    <x v="0"/>
  </r>
  <r>
    <x v="4"/>
    <n v="1185732"/>
    <x v="207"/>
    <x v="2"/>
    <x v="17"/>
    <x v="21"/>
    <x v="4"/>
    <n v="50"/>
    <n v="5000"/>
    <x v="54"/>
    <x v="156"/>
    <x v="1"/>
    <x v="0"/>
  </r>
  <r>
    <x v="4"/>
    <n v="1185732"/>
    <x v="207"/>
    <x v="2"/>
    <x v="17"/>
    <x v="21"/>
    <x v="5"/>
    <n v="40"/>
    <n v="6000"/>
    <x v="50"/>
    <x v="49"/>
    <x v="3"/>
    <x v="0"/>
  </r>
  <r>
    <x v="4"/>
    <n v="1185732"/>
    <x v="215"/>
    <x v="2"/>
    <x v="17"/>
    <x v="21"/>
    <x v="0"/>
    <n v="40"/>
    <n v="8200"/>
    <x v="452"/>
    <x v="810"/>
    <x v="0"/>
    <x v="0"/>
  </r>
  <r>
    <x v="4"/>
    <n v="1185732"/>
    <x v="215"/>
    <x v="2"/>
    <x v="17"/>
    <x v="21"/>
    <x v="1"/>
    <n v="40"/>
    <n v="5250"/>
    <x v="195"/>
    <x v="147"/>
    <x v="1"/>
    <x v="0"/>
  </r>
  <r>
    <x v="4"/>
    <n v="1185732"/>
    <x v="215"/>
    <x v="2"/>
    <x v="17"/>
    <x v="21"/>
    <x v="2"/>
    <n v="30.000000000000004"/>
    <n v="5500"/>
    <x v="207"/>
    <x v="292"/>
    <x v="2"/>
    <x v="0"/>
  </r>
  <r>
    <x v="4"/>
    <n v="1185732"/>
    <x v="215"/>
    <x v="2"/>
    <x v="17"/>
    <x v="21"/>
    <x v="3"/>
    <n v="35"/>
    <n v="4000"/>
    <x v="162"/>
    <x v="136"/>
    <x v="2"/>
    <x v="0"/>
  </r>
  <r>
    <x v="4"/>
    <n v="1185732"/>
    <x v="215"/>
    <x v="2"/>
    <x v="17"/>
    <x v="21"/>
    <x v="4"/>
    <n v="50"/>
    <n v="4500"/>
    <x v="39"/>
    <x v="53"/>
    <x v="1"/>
    <x v="0"/>
  </r>
  <r>
    <x v="4"/>
    <n v="1185732"/>
    <x v="215"/>
    <x v="2"/>
    <x v="17"/>
    <x v="21"/>
    <x v="5"/>
    <n v="40"/>
    <n v="5500"/>
    <x v="42"/>
    <x v="811"/>
    <x v="3"/>
    <x v="0"/>
  </r>
  <r>
    <x v="4"/>
    <n v="1185732"/>
    <x v="234"/>
    <x v="2"/>
    <x v="17"/>
    <x v="21"/>
    <x v="0"/>
    <n v="40"/>
    <n v="8000"/>
    <x v="55"/>
    <x v="59"/>
    <x v="0"/>
    <x v="0"/>
  </r>
  <r>
    <x v="4"/>
    <n v="1185732"/>
    <x v="234"/>
    <x v="2"/>
    <x v="17"/>
    <x v="21"/>
    <x v="1"/>
    <n v="40"/>
    <n v="5000"/>
    <x v="47"/>
    <x v="49"/>
    <x v="1"/>
    <x v="0"/>
  </r>
  <r>
    <x v="4"/>
    <n v="1185732"/>
    <x v="234"/>
    <x v="2"/>
    <x v="17"/>
    <x v="21"/>
    <x v="2"/>
    <n v="30.000000000000004"/>
    <n v="5000"/>
    <x v="193"/>
    <x v="96"/>
    <x v="2"/>
    <x v="0"/>
  </r>
  <r>
    <x v="4"/>
    <n v="1185732"/>
    <x v="234"/>
    <x v="2"/>
    <x v="17"/>
    <x v="21"/>
    <x v="3"/>
    <n v="35"/>
    <n v="4250"/>
    <x v="159"/>
    <x v="809"/>
    <x v="2"/>
    <x v="0"/>
  </r>
  <r>
    <x v="4"/>
    <n v="1185732"/>
    <x v="234"/>
    <x v="2"/>
    <x v="17"/>
    <x v="21"/>
    <x v="4"/>
    <n v="50"/>
    <n v="4250"/>
    <x v="43"/>
    <x v="391"/>
    <x v="1"/>
    <x v="0"/>
  </r>
  <r>
    <x v="4"/>
    <n v="1185732"/>
    <x v="234"/>
    <x v="2"/>
    <x v="17"/>
    <x v="21"/>
    <x v="5"/>
    <n v="40"/>
    <n v="5500"/>
    <x v="42"/>
    <x v="811"/>
    <x v="3"/>
    <x v="0"/>
  </r>
  <r>
    <x v="4"/>
    <n v="1185732"/>
    <x v="263"/>
    <x v="2"/>
    <x v="17"/>
    <x v="21"/>
    <x v="0"/>
    <n v="50"/>
    <n v="8200"/>
    <x v="453"/>
    <x v="812"/>
    <x v="0"/>
    <x v="0"/>
  </r>
  <r>
    <x v="4"/>
    <n v="1185732"/>
    <x v="263"/>
    <x v="2"/>
    <x v="17"/>
    <x v="21"/>
    <x v="1"/>
    <n v="45.000000000000007"/>
    <n v="5250"/>
    <x v="454"/>
    <x v="58"/>
    <x v="1"/>
    <x v="0"/>
  </r>
  <r>
    <x v="4"/>
    <n v="1185732"/>
    <x v="263"/>
    <x v="2"/>
    <x v="17"/>
    <x v="21"/>
    <x v="2"/>
    <n v="40"/>
    <n v="5000"/>
    <x v="47"/>
    <x v="429"/>
    <x v="2"/>
    <x v="0"/>
  </r>
  <r>
    <x v="4"/>
    <n v="1185732"/>
    <x v="263"/>
    <x v="2"/>
    <x v="17"/>
    <x v="21"/>
    <x v="3"/>
    <n v="40"/>
    <n v="4500"/>
    <x v="210"/>
    <x v="305"/>
    <x v="2"/>
    <x v="0"/>
  </r>
  <r>
    <x v="4"/>
    <n v="1185732"/>
    <x v="263"/>
    <x v="2"/>
    <x v="17"/>
    <x v="21"/>
    <x v="4"/>
    <n v="50"/>
    <n v="4750"/>
    <x v="343"/>
    <x v="535"/>
    <x v="1"/>
    <x v="0"/>
  </r>
  <r>
    <x v="4"/>
    <n v="1185732"/>
    <x v="263"/>
    <x v="2"/>
    <x v="17"/>
    <x v="21"/>
    <x v="5"/>
    <n v="55.000000000000007"/>
    <n v="6000"/>
    <x v="222"/>
    <x v="517"/>
    <x v="3"/>
    <x v="0"/>
  </r>
  <r>
    <x v="4"/>
    <n v="1185732"/>
    <x v="296"/>
    <x v="2"/>
    <x v="17"/>
    <x v="21"/>
    <x v="0"/>
    <n v="50"/>
    <n v="8500"/>
    <x v="18"/>
    <x v="813"/>
    <x v="0"/>
    <x v="0"/>
  </r>
  <r>
    <x v="4"/>
    <n v="1185732"/>
    <x v="296"/>
    <x v="2"/>
    <x v="17"/>
    <x v="21"/>
    <x v="1"/>
    <n v="45.000000000000007"/>
    <n v="6000"/>
    <x v="219"/>
    <x v="533"/>
    <x v="1"/>
    <x v="0"/>
  </r>
  <r>
    <x v="4"/>
    <n v="1185732"/>
    <x v="296"/>
    <x v="2"/>
    <x v="17"/>
    <x v="21"/>
    <x v="2"/>
    <n v="40"/>
    <n v="5250"/>
    <x v="195"/>
    <x v="221"/>
    <x v="2"/>
    <x v="0"/>
  </r>
  <r>
    <x v="4"/>
    <n v="1185732"/>
    <x v="296"/>
    <x v="2"/>
    <x v="17"/>
    <x v="21"/>
    <x v="3"/>
    <n v="40"/>
    <n v="5000"/>
    <x v="47"/>
    <x v="429"/>
    <x v="2"/>
    <x v="0"/>
  </r>
  <r>
    <x v="4"/>
    <n v="1185732"/>
    <x v="296"/>
    <x v="2"/>
    <x v="17"/>
    <x v="21"/>
    <x v="4"/>
    <n v="50"/>
    <n v="5000"/>
    <x v="54"/>
    <x v="156"/>
    <x v="1"/>
    <x v="0"/>
  </r>
  <r>
    <x v="4"/>
    <n v="1185732"/>
    <x v="296"/>
    <x v="2"/>
    <x v="17"/>
    <x v="21"/>
    <x v="5"/>
    <n v="55.000000000000007"/>
    <n v="6500"/>
    <x v="223"/>
    <x v="415"/>
    <x v="3"/>
    <x v="0"/>
  </r>
  <r>
    <x v="4"/>
    <n v="1185732"/>
    <x v="324"/>
    <x v="2"/>
    <x v="17"/>
    <x v="21"/>
    <x v="0"/>
    <n v="50"/>
    <n v="8750"/>
    <x v="244"/>
    <x v="814"/>
    <x v="0"/>
    <x v="0"/>
  </r>
  <r>
    <x v="4"/>
    <n v="1185732"/>
    <x v="324"/>
    <x v="2"/>
    <x v="17"/>
    <x v="21"/>
    <x v="1"/>
    <n v="45.000000000000007"/>
    <n v="6250"/>
    <x v="225"/>
    <x v="815"/>
    <x v="1"/>
    <x v="0"/>
  </r>
  <r>
    <x v="4"/>
    <n v="1185732"/>
    <x v="324"/>
    <x v="2"/>
    <x v="17"/>
    <x v="21"/>
    <x v="2"/>
    <n v="40"/>
    <n v="5500"/>
    <x v="42"/>
    <x v="346"/>
    <x v="2"/>
    <x v="0"/>
  </r>
  <r>
    <x v="4"/>
    <n v="1185732"/>
    <x v="324"/>
    <x v="2"/>
    <x v="17"/>
    <x v="21"/>
    <x v="3"/>
    <n v="40"/>
    <n v="5000"/>
    <x v="47"/>
    <x v="429"/>
    <x v="2"/>
    <x v="0"/>
  </r>
  <r>
    <x v="4"/>
    <n v="1185732"/>
    <x v="324"/>
    <x v="2"/>
    <x v="17"/>
    <x v="21"/>
    <x v="4"/>
    <n v="50"/>
    <n v="5250"/>
    <x v="48"/>
    <x v="40"/>
    <x v="1"/>
    <x v="0"/>
  </r>
  <r>
    <x v="4"/>
    <n v="1185732"/>
    <x v="324"/>
    <x v="2"/>
    <x v="17"/>
    <x v="21"/>
    <x v="5"/>
    <n v="55.000000000000007"/>
    <n v="7000"/>
    <x v="107"/>
    <x v="198"/>
    <x v="3"/>
    <x v="0"/>
  </r>
  <r>
    <x v="4"/>
    <n v="1185732"/>
    <x v="356"/>
    <x v="2"/>
    <x v="17"/>
    <x v="21"/>
    <x v="0"/>
    <n v="50"/>
    <n v="8500"/>
    <x v="18"/>
    <x v="813"/>
    <x v="0"/>
    <x v="0"/>
  </r>
  <r>
    <x v="4"/>
    <n v="1185732"/>
    <x v="356"/>
    <x v="2"/>
    <x v="17"/>
    <x v="21"/>
    <x v="1"/>
    <n v="45.000000000000007"/>
    <n v="6250"/>
    <x v="225"/>
    <x v="815"/>
    <x v="1"/>
    <x v="0"/>
  </r>
  <r>
    <x v="4"/>
    <n v="1185732"/>
    <x v="356"/>
    <x v="2"/>
    <x v="17"/>
    <x v="21"/>
    <x v="2"/>
    <n v="40"/>
    <n v="5500"/>
    <x v="42"/>
    <x v="346"/>
    <x v="2"/>
    <x v="0"/>
  </r>
  <r>
    <x v="4"/>
    <n v="1185732"/>
    <x v="356"/>
    <x v="2"/>
    <x v="17"/>
    <x v="21"/>
    <x v="3"/>
    <n v="40"/>
    <n v="5250"/>
    <x v="195"/>
    <x v="221"/>
    <x v="2"/>
    <x v="0"/>
  </r>
  <r>
    <x v="4"/>
    <n v="1185732"/>
    <x v="356"/>
    <x v="2"/>
    <x v="17"/>
    <x v="21"/>
    <x v="4"/>
    <n v="50"/>
    <n v="5000"/>
    <x v="54"/>
    <x v="156"/>
    <x v="1"/>
    <x v="0"/>
  </r>
  <r>
    <x v="4"/>
    <n v="1185732"/>
    <x v="356"/>
    <x v="2"/>
    <x v="17"/>
    <x v="21"/>
    <x v="5"/>
    <n v="55.000000000000007"/>
    <n v="6750"/>
    <x v="108"/>
    <x v="494"/>
    <x v="3"/>
    <x v="0"/>
  </r>
  <r>
    <x v="4"/>
    <n v="1185732"/>
    <x v="386"/>
    <x v="2"/>
    <x v="17"/>
    <x v="21"/>
    <x v="0"/>
    <n v="50"/>
    <n v="8000"/>
    <x v="2"/>
    <x v="816"/>
    <x v="0"/>
    <x v="0"/>
  </r>
  <r>
    <x v="4"/>
    <n v="1185732"/>
    <x v="386"/>
    <x v="2"/>
    <x v="17"/>
    <x v="21"/>
    <x v="1"/>
    <n v="45.000000000000007"/>
    <n v="6000"/>
    <x v="219"/>
    <x v="533"/>
    <x v="1"/>
    <x v="0"/>
  </r>
  <r>
    <x v="4"/>
    <n v="1185732"/>
    <x v="386"/>
    <x v="2"/>
    <x v="17"/>
    <x v="21"/>
    <x v="2"/>
    <n v="40"/>
    <n v="5250"/>
    <x v="195"/>
    <x v="221"/>
    <x v="2"/>
    <x v="0"/>
  </r>
  <r>
    <x v="4"/>
    <n v="1185732"/>
    <x v="386"/>
    <x v="2"/>
    <x v="17"/>
    <x v="21"/>
    <x v="3"/>
    <n v="40"/>
    <n v="5000"/>
    <x v="47"/>
    <x v="429"/>
    <x v="2"/>
    <x v="0"/>
  </r>
  <r>
    <x v="4"/>
    <n v="1185732"/>
    <x v="386"/>
    <x v="2"/>
    <x v="17"/>
    <x v="21"/>
    <x v="4"/>
    <n v="50"/>
    <n v="5000"/>
    <x v="54"/>
    <x v="156"/>
    <x v="1"/>
    <x v="0"/>
  </r>
  <r>
    <x v="4"/>
    <n v="1185732"/>
    <x v="386"/>
    <x v="2"/>
    <x v="17"/>
    <x v="21"/>
    <x v="5"/>
    <n v="55.000000000000007"/>
    <n v="6000"/>
    <x v="222"/>
    <x v="517"/>
    <x v="3"/>
    <x v="0"/>
  </r>
  <r>
    <x v="4"/>
    <n v="1185732"/>
    <x v="418"/>
    <x v="2"/>
    <x v="17"/>
    <x v="21"/>
    <x v="0"/>
    <n v="55.000000000000007"/>
    <n v="7750"/>
    <x v="102"/>
    <x v="817"/>
    <x v="0"/>
    <x v="0"/>
  </r>
  <r>
    <x v="4"/>
    <n v="1185732"/>
    <x v="418"/>
    <x v="2"/>
    <x v="17"/>
    <x v="21"/>
    <x v="1"/>
    <n v="45.000000000000007"/>
    <n v="6000"/>
    <x v="219"/>
    <x v="533"/>
    <x v="1"/>
    <x v="0"/>
  </r>
  <r>
    <x v="4"/>
    <n v="1185732"/>
    <x v="418"/>
    <x v="2"/>
    <x v="17"/>
    <x v="21"/>
    <x v="2"/>
    <n v="45.000000000000007"/>
    <n v="5000"/>
    <x v="224"/>
    <x v="40"/>
    <x v="2"/>
    <x v="0"/>
  </r>
  <r>
    <x v="4"/>
    <n v="1185732"/>
    <x v="418"/>
    <x v="2"/>
    <x v="17"/>
    <x v="21"/>
    <x v="3"/>
    <n v="45.000000000000007"/>
    <n v="4750"/>
    <x v="455"/>
    <x v="513"/>
    <x v="2"/>
    <x v="0"/>
  </r>
  <r>
    <x v="4"/>
    <n v="1185732"/>
    <x v="418"/>
    <x v="2"/>
    <x v="17"/>
    <x v="21"/>
    <x v="4"/>
    <n v="55.000000000000007"/>
    <n v="4750"/>
    <x v="347"/>
    <x v="818"/>
    <x v="1"/>
    <x v="0"/>
  </r>
  <r>
    <x v="4"/>
    <n v="1185732"/>
    <x v="418"/>
    <x v="2"/>
    <x v="17"/>
    <x v="21"/>
    <x v="5"/>
    <n v="60"/>
    <n v="6000"/>
    <x v="11"/>
    <x v="191"/>
    <x v="3"/>
    <x v="0"/>
  </r>
  <r>
    <x v="4"/>
    <n v="1185732"/>
    <x v="448"/>
    <x v="2"/>
    <x v="17"/>
    <x v="21"/>
    <x v="0"/>
    <n v="55.000000000000007"/>
    <n v="7500"/>
    <x v="71"/>
    <x v="80"/>
    <x v="0"/>
    <x v="0"/>
  </r>
  <r>
    <x v="4"/>
    <n v="1185732"/>
    <x v="448"/>
    <x v="2"/>
    <x v="17"/>
    <x v="21"/>
    <x v="1"/>
    <n v="45.000000000000007"/>
    <n v="5750"/>
    <x v="331"/>
    <x v="79"/>
    <x v="1"/>
    <x v="0"/>
  </r>
  <r>
    <x v="4"/>
    <n v="1185732"/>
    <x v="448"/>
    <x v="2"/>
    <x v="17"/>
    <x v="21"/>
    <x v="2"/>
    <n v="45.000000000000007"/>
    <n v="5200"/>
    <x v="456"/>
    <x v="819"/>
    <x v="2"/>
    <x v="0"/>
  </r>
  <r>
    <x v="4"/>
    <n v="1185732"/>
    <x v="448"/>
    <x v="2"/>
    <x v="17"/>
    <x v="21"/>
    <x v="3"/>
    <n v="45.000000000000007"/>
    <n v="5000"/>
    <x v="224"/>
    <x v="40"/>
    <x v="2"/>
    <x v="0"/>
  </r>
  <r>
    <x v="4"/>
    <n v="1185732"/>
    <x v="448"/>
    <x v="2"/>
    <x v="17"/>
    <x v="21"/>
    <x v="4"/>
    <n v="55.000000000000007"/>
    <n v="4750"/>
    <x v="347"/>
    <x v="818"/>
    <x v="1"/>
    <x v="0"/>
  </r>
  <r>
    <x v="4"/>
    <n v="1185732"/>
    <x v="448"/>
    <x v="2"/>
    <x v="17"/>
    <x v="21"/>
    <x v="5"/>
    <n v="60"/>
    <n v="5750"/>
    <x v="422"/>
    <x v="94"/>
    <x v="3"/>
    <x v="0"/>
  </r>
  <r>
    <x v="4"/>
    <n v="1185732"/>
    <x v="477"/>
    <x v="2"/>
    <x v="17"/>
    <x v="21"/>
    <x v="0"/>
    <n v="55.000000000000007"/>
    <n v="8000"/>
    <x v="116"/>
    <x v="820"/>
    <x v="0"/>
    <x v="0"/>
  </r>
  <r>
    <x v="4"/>
    <n v="1185732"/>
    <x v="477"/>
    <x v="2"/>
    <x v="17"/>
    <x v="21"/>
    <x v="1"/>
    <n v="45.000000000000007"/>
    <n v="6000"/>
    <x v="219"/>
    <x v="533"/>
    <x v="1"/>
    <x v="0"/>
  </r>
  <r>
    <x v="0"/>
    <n v="1185732"/>
    <x v="477"/>
    <x v="2"/>
    <x v="17"/>
    <x v="21"/>
    <x v="2"/>
    <n v="45.000000000000007"/>
    <n v="5500"/>
    <x v="173"/>
    <x v="145"/>
    <x v="2"/>
    <x v="0"/>
  </r>
  <r>
    <x v="0"/>
    <n v="1185732"/>
    <x v="477"/>
    <x v="2"/>
    <x v="17"/>
    <x v="21"/>
    <x v="3"/>
    <n v="45.000000000000007"/>
    <n v="5000"/>
    <x v="224"/>
    <x v="40"/>
    <x v="2"/>
    <x v="0"/>
  </r>
  <r>
    <x v="0"/>
    <n v="1185732"/>
    <x v="477"/>
    <x v="2"/>
    <x v="17"/>
    <x v="21"/>
    <x v="4"/>
    <n v="55.000000000000007"/>
    <n v="5000"/>
    <x v="81"/>
    <x v="517"/>
    <x v="1"/>
    <x v="0"/>
  </r>
  <r>
    <x v="0"/>
    <n v="1185732"/>
    <x v="477"/>
    <x v="2"/>
    <x v="17"/>
    <x v="21"/>
    <x v="5"/>
    <n v="60"/>
    <n v="6000"/>
    <x v="11"/>
    <x v="191"/>
    <x v="3"/>
    <x v="0"/>
  </r>
  <r>
    <x v="0"/>
    <n v="1128299"/>
    <x v="188"/>
    <x v="2"/>
    <x v="17"/>
    <x v="21"/>
    <x v="0"/>
    <n v="30.000000000000004"/>
    <n v="3500"/>
    <x v="189"/>
    <x v="290"/>
    <x v="2"/>
    <x v="0"/>
  </r>
  <r>
    <x v="0"/>
    <n v="1128299"/>
    <x v="188"/>
    <x v="2"/>
    <x v="17"/>
    <x v="21"/>
    <x v="1"/>
    <n v="40"/>
    <n v="3500"/>
    <x v="162"/>
    <x v="136"/>
    <x v="2"/>
    <x v="0"/>
  </r>
  <r>
    <x v="0"/>
    <n v="1128299"/>
    <x v="188"/>
    <x v="2"/>
    <x v="17"/>
    <x v="21"/>
    <x v="2"/>
    <n v="40"/>
    <n v="3500"/>
    <x v="162"/>
    <x v="136"/>
    <x v="2"/>
    <x v="0"/>
  </r>
  <r>
    <x v="0"/>
    <n v="1128299"/>
    <x v="188"/>
    <x v="2"/>
    <x v="17"/>
    <x v="21"/>
    <x v="3"/>
    <n v="40"/>
    <n v="2000"/>
    <x v="135"/>
    <x v="197"/>
    <x v="2"/>
    <x v="0"/>
  </r>
  <r>
    <x v="0"/>
    <n v="1128299"/>
    <x v="188"/>
    <x v="2"/>
    <x v="17"/>
    <x v="21"/>
    <x v="4"/>
    <n v="45.000000000000007"/>
    <n v="1500"/>
    <x v="311"/>
    <x v="821"/>
    <x v="8"/>
    <x v="0"/>
  </r>
  <r>
    <x v="0"/>
    <n v="1128299"/>
    <x v="188"/>
    <x v="2"/>
    <x v="17"/>
    <x v="21"/>
    <x v="5"/>
    <n v="40"/>
    <n v="4000"/>
    <x v="175"/>
    <x v="607"/>
    <x v="1"/>
    <x v="0"/>
  </r>
  <r>
    <x v="0"/>
    <n v="1128299"/>
    <x v="698"/>
    <x v="2"/>
    <x v="17"/>
    <x v="21"/>
    <x v="0"/>
    <n v="30.000000000000004"/>
    <n v="4500"/>
    <x v="142"/>
    <x v="205"/>
    <x v="2"/>
    <x v="0"/>
  </r>
  <r>
    <x v="0"/>
    <n v="1128299"/>
    <x v="698"/>
    <x v="2"/>
    <x v="17"/>
    <x v="21"/>
    <x v="1"/>
    <n v="40"/>
    <n v="3500"/>
    <x v="162"/>
    <x v="136"/>
    <x v="2"/>
    <x v="0"/>
  </r>
  <r>
    <x v="0"/>
    <n v="1128299"/>
    <x v="698"/>
    <x v="2"/>
    <x v="17"/>
    <x v="21"/>
    <x v="2"/>
    <n v="40"/>
    <n v="3500"/>
    <x v="162"/>
    <x v="136"/>
    <x v="2"/>
    <x v="0"/>
  </r>
  <r>
    <x v="0"/>
    <n v="1128299"/>
    <x v="698"/>
    <x v="4"/>
    <x v="18"/>
    <x v="22"/>
    <x v="3"/>
    <n v="40"/>
    <n v="2000"/>
    <x v="135"/>
    <x v="197"/>
    <x v="2"/>
    <x v="0"/>
  </r>
  <r>
    <x v="0"/>
    <n v="1128299"/>
    <x v="698"/>
    <x v="4"/>
    <x v="18"/>
    <x v="22"/>
    <x v="4"/>
    <n v="45.000000000000007"/>
    <n v="1250"/>
    <x v="457"/>
    <x v="689"/>
    <x v="8"/>
    <x v="0"/>
  </r>
  <r>
    <x v="0"/>
    <n v="1128299"/>
    <x v="698"/>
    <x v="4"/>
    <x v="18"/>
    <x v="22"/>
    <x v="5"/>
    <n v="40"/>
    <n v="3250"/>
    <x v="197"/>
    <x v="716"/>
    <x v="1"/>
    <x v="0"/>
  </r>
  <r>
    <x v="0"/>
    <n v="1128299"/>
    <x v="228"/>
    <x v="4"/>
    <x v="18"/>
    <x v="22"/>
    <x v="0"/>
    <n v="40"/>
    <n v="4750"/>
    <x v="237"/>
    <x v="581"/>
    <x v="2"/>
    <x v="0"/>
  </r>
  <r>
    <x v="0"/>
    <n v="1128299"/>
    <x v="228"/>
    <x v="4"/>
    <x v="18"/>
    <x v="22"/>
    <x v="1"/>
    <n v="50"/>
    <n v="3250"/>
    <x v="133"/>
    <x v="304"/>
    <x v="2"/>
    <x v="0"/>
  </r>
  <r>
    <x v="0"/>
    <n v="1128299"/>
    <x v="228"/>
    <x v="4"/>
    <x v="18"/>
    <x v="22"/>
    <x v="2"/>
    <n v="54.999999999999993"/>
    <n v="3500"/>
    <x v="239"/>
    <x v="822"/>
    <x v="2"/>
    <x v="0"/>
  </r>
  <r>
    <x v="0"/>
    <n v="1128299"/>
    <x v="228"/>
    <x v="4"/>
    <x v="18"/>
    <x v="22"/>
    <x v="3"/>
    <n v="50"/>
    <n v="2500"/>
    <x v="145"/>
    <x v="208"/>
    <x v="2"/>
    <x v="0"/>
  </r>
  <r>
    <x v="0"/>
    <n v="1128299"/>
    <x v="228"/>
    <x v="4"/>
    <x v="18"/>
    <x v="22"/>
    <x v="4"/>
    <n v="55.000000000000007"/>
    <n v="1000"/>
    <x v="191"/>
    <x v="748"/>
    <x v="8"/>
    <x v="0"/>
  </r>
  <r>
    <x v="0"/>
    <n v="1128299"/>
    <x v="228"/>
    <x v="4"/>
    <x v="18"/>
    <x v="22"/>
    <x v="5"/>
    <n v="50"/>
    <n v="3000"/>
    <x v="149"/>
    <x v="343"/>
    <x v="1"/>
    <x v="0"/>
  </r>
  <r>
    <x v="0"/>
    <n v="1128299"/>
    <x v="247"/>
    <x v="4"/>
    <x v="18"/>
    <x v="22"/>
    <x v="0"/>
    <n v="55.000000000000007"/>
    <n v="4750"/>
    <x v="347"/>
    <x v="509"/>
    <x v="2"/>
    <x v="0"/>
  </r>
  <r>
    <x v="0"/>
    <n v="1128299"/>
    <x v="247"/>
    <x v="4"/>
    <x v="18"/>
    <x v="22"/>
    <x v="1"/>
    <n v="60.000000000000007"/>
    <n v="2750"/>
    <x v="207"/>
    <x v="292"/>
    <x v="2"/>
    <x v="0"/>
  </r>
  <r>
    <x v="0"/>
    <n v="1128299"/>
    <x v="247"/>
    <x v="4"/>
    <x v="18"/>
    <x v="22"/>
    <x v="2"/>
    <n v="60.000000000000007"/>
    <n v="3250"/>
    <x v="403"/>
    <x v="224"/>
    <x v="2"/>
    <x v="0"/>
  </r>
  <r>
    <x v="0"/>
    <n v="1128299"/>
    <x v="247"/>
    <x v="4"/>
    <x v="18"/>
    <x v="22"/>
    <x v="3"/>
    <n v="45.000000000000007"/>
    <n v="2250"/>
    <x v="458"/>
    <x v="258"/>
    <x v="2"/>
    <x v="0"/>
  </r>
  <r>
    <x v="0"/>
    <n v="1128299"/>
    <x v="247"/>
    <x v="4"/>
    <x v="18"/>
    <x v="22"/>
    <x v="4"/>
    <n v="50.000000000000014"/>
    <n v="1250"/>
    <x v="459"/>
    <x v="823"/>
    <x v="8"/>
    <x v="0"/>
  </r>
  <r>
    <x v="0"/>
    <n v="1128299"/>
    <x v="247"/>
    <x v="4"/>
    <x v="18"/>
    <x v="22"/>
    <x v="5"/>
    <n v="65.000000000000014"/>
    <n v="3000"/>
    <x v="403"/>
    <x v="824"/>
    <x v="1"/>
    <x v="0"/>
  </r>
  <r>
    <x v="0"/>
    <n v="1128299"/>
    <x v="278"/>
    <x v="4"/>
    <x v="18"/>
    <x v="22"/>
    <x v="0"/>
    <n v="50"/>
    <n v="5000"/>
    <x v="54"/>
    <x v="541"/>
    <x v="2"/>
    <x v="0"/>
  </r>
  <r>
    <x v="0"/>
    <n v="1128299"/>
    <x v="278"/>
    <x v="4"/>
    <x v="18"/>
    <x v="22"/>
    <x v="1"/>
    <n v="55.000000000000007"/>
    <n v="3500"/>
    <x v="137"/>
    <x v="619"/>
    <x v="2"/>
    <x v="0"/>
  </r>
  <r>
    <x v="0"/>
    <n v="1128299"/>
    <x v="278"/>
    <x v="4"/>
    <x v="18"/>
    <x v="22"/>
    <x v="2"/>
    <n v="55.000000000000007"/>
    <n v="3500"/>
    <x v="137"/>
    <x v="619"/>
    <x v="2"/>
    <x v="0"/>
  </r>
  <r>
    <x v="0"/>
    <n v="1128299"/>
    <x v="278"/>
    <x v="4"/>
    <x v="18"/>
    <x v="22"/>
    <x v="3"/>
    <n v="50"/>
    <n v="2750"/>
    <x v="199"/>
    <x v="662"/>
    <x v="2"/>
    <x v="0"/>
  </r>
  <r>
    <x v="0"/>
    <n v="1128299"/>
    <x v="278"/>
    <x v="4"/>
    <x v="18"/>
    <x v="22"/>
    <x v="4"/>
    <n v="44.999999999999993"/>
    <n v="1750"/>
    <x v="460"/>
    <x v="188"/>
    <x v="8"/>
    <x v="0"/>
  </r>
  <r>
    <x v="0"/>
    <n v="1128299"/>
    <x v="278"/>
    <x v="4"/>
    <x v="18"/>
    <x v="22"/>
    <x v="5"/>
    <n v="60"/>
    <n v="5250"/>
    <x v="40"/>
    <x v="55"/>
    <x v="1"/>
    <x v="0"/>
  </r>
  <r>
    <x v="0"/>
    <n v="1128299"/>
    <x v="308"/>
    <x v="4"/>
    <x v="18"/>
    <x v="22"/>
    <x v="0"/>
    <n v="54.999999999999993"/>
    <n v="7750"/>
    <x v="461"/>
    <x v="825"/>
    <x v="2"/>
    <x v="0"/>
  </r>
  <r>
    <x v="0"/>
    <n v="1128299"/>
    <x v="308"/>
    <x v="4"/>
    <x v="18"/>
    <x v="22"/>
    <x v="1"/>
    <n v="64.999999999999986"/>
    <n v="6500"/>
    <x v="462"/>
    <x v="826"/>
    <x v="2"/>
    <x v="0"/>
  </r>
  <r>
    <x v="0"/>
    <n v="1128299"/>
    <x v="308"/>
    <x v="4"/>
    <x v="18"/>
    <x v="22"/>
    <x v="2"/>
    <n v="80"/>
    <n v="6500"/>
    <x v="99"/>
    <x v="317"/>
    <x v="2"/>
    <x v="0"/>
  </r>
  <r>
    <x v="0"/>
    <n v="1128299"/>
    <x v="308"/>
    <x v="4"/>
    <x v="18"/>
    <x v="22"/>
    <x v="3"/>
    <n v="80"/>
    <n v="5250"/>
    <x v="82"/>
    <x v="98"/>
    <x v="2"/>
    <x v="0"/>
  </r>
  <r>
    <x v="0"/>
    <n v="1128299"/>
    <x v="308"/>
    <x v="4"/>
    <x v="18"/>
    <x v="22"/>
    <x v="4"/>
    <n v="90"/>
    <n v="4000"/>
    <x v="11"/>
    <x v="155"/>
    <x v="8"/>
    <x v="0"/>
  </r>
  <r>
    <x v="0"/>
    <n v="1128299"/>
    <x v="308"/>
    <x v="4"/>
    <x v="18"/>
    <x v="22"/>
    <x v="5"/>
    <n v="105"/>
    <n v="7000"/>
    <x v="463"/>
    <x v="827"/>
    <x v="1"/>
    <x v="0"/>
  </r>
  <r>
    <x v="0"/>
    <n v="1128299"/>
    <x v="337"/>
    <x v="4"/>
    <x v="18"/>
    <x v="22"/>
    <x v="0"/>
    <n v="85"/>
    <n v="8500"/>
    <x v="464"/>
    <x v="828"/>
    <x v="2"/>
    <x v="0"/>
  </r>
  <r>
    <x v="0"/>
    <n v="1128299"/>
    <x v="337"/>
    <x v="4"/>
    <x v="18"/>
    <x v="22"/>
    <x v="1"/>
    <n v="90"/>
    <n v="7000"/>
    <x v="465"/>
    <x v="827"/>
    <x v="2"/>
    <x v="0"/>
  </r>
  <r>
    <x v="0"/>
    <n v="1128299"/>
    <x v="337"/>
    <x v="4"/>
    <x v="18"/>
    <x v="22"/>
    <x v="2"/>
    <n v="90"/>
    <n v="6500"/>
    <x v="38"/>
    <x v="829"/>
    <x v="2"/>
    <x v="0"/>
  </r>
  <r>
    <x v="0"/>
    <n v="1128299"/>
    <x v="337"/>
    <x v="4"/>
    <x v="18"/>
    <x v="22"/>
    <x v="3"/>
    <n v="85"/>
    <n v="5500"/>
    <x v="466"/>
    <x v="830"/>
    <x v="2"/>
    <x v="0"/>
  </r>
  <r>
    <x v="0"/>
    <n v="1128299"/>
    <x v="337"/>
    <x v="4"/>
    <x v="18"/>
    <x v="22"/>
    <x v="4"/>
    <n v="90"/>
    <n v="6000"/>
    <x v="4"/>
    <x v="103"/>
    <x v="8"/>
    <x v="0"/>
  </r>
  <r>
    <x v="0"/>
    <n v="1128299"/>
    <x v="337"/>
    <x v="4"/>
    <x v="18"/>
    <x v="22"/>
    <x v="5"/>
    <n v="105"/>
    <n v="6000"/>
    <x v="465"/>
    <x v="309"/>
    <x v="1"/>
    <x v="0"/>
  </r>
  <r>
    <x v="0"/>
    <n v="1128299"/>
    <x v="369"/>
    <x v="4"/>
    <x v="18"/>
    <x v="22"/>
    <x v="0"/>
    <n v="90"/>
    <n v="8000"/>
    <x v="29"/>
    <x v="831"/>
    <x v="2"/>
    <x v="0"/>
  </r>
  <r>
    <x v="0"/>
    <n v="1128299"/>
    <x v="369"/>
    <x v="4"/>
    <x v="18"/>
    <x v="22"/>
    <x v="1"/>
    <n v="80"/>
    <n v="7750"/>
    <x v="96"/>
    <x v="832"/>
    <x v="2"/>
    <x v="0"/>
  </r>
  <r>
    <x v="0"/>
    <n v="1128299"/>
    <x v="369"/>
    <x v="4"/>
    <x v="18"/>
    <x v="22"/>
    <x v="2"/>
    <n v="70"/>
    <n v="6500"/>
    <x v="112"/>
    <x v="833"/>
    <x v="2"/>
    <x v="0"/>
  </r>
  <r>
    <x v="0"/>
    <n v="1128299"/>
    <x v="369"/>
    <x v="4"/>
    <x v="18"/>
    <x v="22"/>
    <x v="3"/>
    <n v="70"/>
    <n v="4250"/>
    <x v="44"/>
    <x v="46"/>
    <x v="2"/>
    <x v="0"/>
  </r>
  <r>
    <x v="0"/>
    <n v="1128299"/>
    <x v="369"/>
    <x v="4"/>
    <x v="18"/>
    <x v="22"/>
    <x v="4"/>
    <n v="70"/>
    <n v="4250"/>
    <x v="44"/>
    <x v="834"/>
    <x v="8"/>
    <x v="0"/>
  </r>
  <r>
    <x v="0"/>
    <n v="1128299"/>
    <x v="369"/>
    <x v="4"/>
    <x v="18"/>
    <x v="22"/>
    <x v="5"/>
    <n v="75"/>
    <n v="2500"/>
    <x v="205"/>
    <x v="154"/>
    <x v="1"/>
    <x v="0"/>
  </r>
  <r>
    <x v="0"/>
    <n v="1128299"/>
    <x v="401"/>
    <x v="4"/>
    <x v="18"/>
    <x v="22"/>
    <x v="0"/>
    <n v="50.000000000000014"/>
    <n v="4500"/>
    <x v="467"/>
    <x v="132"/>
    <x v="2"/>
    <x v="0"/>
  </r>
  <r>
    <x v="0"/>
    <n v="1128299"/>
    <x v="401"/>
    <x v="4"/>
    <x v="18"/>
    <x v="22"/>
    <x v="1"/>
    <n v="55.000000000000014"/>
    <n v="4500"/>
    <x v="468"/>
    <x v="773"/>
    <x v="2"/>
    <x v="0"/>
  </r>
  <r>
    <x v="0"/>
    <n v="1128299"/>
    <x v="401"/>
    <x v="4"/>
    <x v="18"/>
    <x v="22"/>
    <x v="2"/>
    <n v="50.000000000000014"/>
    <n v="2500"/>
    <x v="382"/>
    <x v="835"/>
    <x v="2"/>
    <x v="0"/>
  </r>
  <r>
    <x v="0"/>
    <n v="1128299"/>
    <x v="401"/>
    <x v="4"/>
    <x v="18"/>
    <x v="22"/>
    <x v="3"/>
    <n v="50.000000000000014"/>
    <n v="2000"/>
    <x v="336"/>
    <x v="836"/>
    <x v="2"/>
    <x v="0"/>
  </r>
  <r>
    <x v="0"/>
    <n v="1128299"/>
    <x v="401"/>
    <x v="4"/>
    <x v="18"/>
    <x v="22"/>
    <x v="4"/>
    <n v="60.000000000000007"/>
    <n v="2250"/>
    <x v="142"/>
    <x v="837"/>
    <x v="8"/>
    <x v="0"/>
  </r>
  <r>
    <x v="0"/>
    <n v="1128299"/>
    <x v="401"/>
    <x v="4"/>
    <x v="18"/>
    <x v="22"/>
    <x v="5"/>
    <n v="44.999999999999993"/>
    <n v="2500"/>
    <x v="469"/>
    <x v="606"/>
    <x v="1"/>
    <x v="0"/>
  </r>
  <r>
    <x v="0"/>
    <n v="1128299"/>
    <x v="430"/>
    <x v="4"/>
    <x v="18"/>
    <x v="22"/>
    <x v="0"/>
    <n v="40"/>
    <n v="3500"/>
    <x v="162"/>
    <x v="136"/>
    <x v="2"/>
    <x v="0"/>
  </r>
  <r>
    <x v="0"/>
    <n v="1128299"/>
    <x v="430"/>
    <x v="4"/>
    <x v="18"/>
    <x v="22"/>
    <x v="1"/>
    <n v="55.000000000000014"/>
    <n v="5250"/>
    <x v="171"/>
    <x v="240"/>
    <x v="2"/>
    <x v="0"/>
  </r>
  <r>
    <x v="0"/>
    <n v="1128299"/>
    <x v="430"/>
    <x v="4"/>
    <x v="18"/>
    <x v="22"/>
    <x v="2"/>
    <n v="50.000000000000014"/>
    <n v="3500"/>
    <x v="470"/>
    <x v="838"/>
    <x v="2"/>
    <x v="0"/>
  </r>
  <r>
    <x v="0"/>
    <n v="1128299"/>
    <x v="430"/>
    <x v="4"/>
    <x v="18"/>
    <x v="22"/>
    <x v="3"/>
    <n v="45.000000000000007"/>
    <n v="3250"/>
    <x v="138"/>
    <x v="200"/>
    <x v="2"/>
    <x v="0"/>
  </r>
  <r>
    <x v="0"/>
    <n v="1128299"/>
    <x v="430"/>
    <x v="4"/>
    <x v="18"/>
    <x v="22"/>
    <x v="4"/>
    <n v="55.000000000000007"/>
    <n v="3000"/>
    <x v="207"/>
    <x v="839"/>
    <x v="8"/>
    <x v="0"/>
  </r>
  <r>
    <x v="0"/>
    <n v="1128299"/>
    <x v="430"/>
    <x v="4"/>
    <x v="18"/>
    <x v="22"/>
    <x v="5"/>
    <n v="60.000000000000007"/>
    <n v="3500"/>
    <x v="163"/>
    <x v="99"/>
    <x v="1"/>
    <x v="0"/>
  </r>
  <r>
    <x v="0"/>
    <n v="1128299"/>
    <x v="461"/>
    <x v="4"/>
    <x v="18"/>
    <x v="22"/>
    <x v="0"/>
    <n v="45.000000000000007"/>
    <n v="5750"/>
    <x v="331"/>
    <x v="523"/>
    <x v="2"/>
    <x v="0"/>
  </r>
  <r>
    <x v="0"/>
    <n v="1128299"/>
    <x v="461"/>
    <x v="4"/>
    <x v="18"/>
    <x v="22"/>
    <x v="1"/>
    <n v="50.000000000000014"/>
    <n v="6500"/>
    <x v="445"/>
    <x v="326"/>
    <x v="2"/>
    <x v="0"/>
  </r>
  <r>
    <x v="0"/>
    <n v="1128299"/>
    <x v="461"/>
    <x v="4"/>
    <x v="18"/>
    <x v="22"/>
    <x v="2"/>
    <n v="45.000000000000007"/>
    <n v="4750"/>
    <x v="455"/>
    <x v="513"/>
    <x v="2"/>
    <x v="0"/>
  </r>
  <r>
    <x v="0"/>
    <n v="1128299"/>
    <x v="461"/>
    <x v="4"/>
    <x v="18"/>
    <x v="22"/>
    <x v="3"/>
    <n v="55.000000000000014"/>
    <n v="4500"/>
    <x v="468"/>
    <x v="773"/>
    <x v="2"/>
    <x v="0"/>
  </r>
  <r>
    <x v="0"/>
    <n v="1128299"/>
    <x v="461"/>
    <x v="4"/>
    <x v="18"/>
    <x v="22"/>
    <x v="4"/>
    <n v="75.000000000000014"/>
    <n v="4250"/>
    <x v="262"/>
    <x v="840"/>
    <x v="8"/>
    <x v="0"/>
  </r>
  <r>
    <x v="0"/>
    <n v="1128299"/>
    <x v="461"/>
    <x v="4"/>
    <x v="18"/>
    <x v="22"/>
    <x v="5"/>
    <n v="80.000000000000014"/>
    <n v="5500"/>
    <x v="116"/>
    <x v="303"/>
    <x v="1"/>
    <x v="0"/>
  </r>
  <r>
    <x v="0"/>
    <n v="1128299"/>
    <x v="490"/>
    <x v="4"/>
    <x v="18"/>
    <x v="22"/>
    <x v="0"/>
    <n v="65.000000000000014"/>
    <n v="7500"/>
    <x v="471"/>
    <x v="841"/>
    <x v="2"/>
    <x v="0"/>
  </r>
  <r>
    <x v="0"/>
    <n v="1128299"/>
    <x v="490"/>
    <x v="4"/>
    <x v="18"/>
    <x v="22"/>
    <x v="1"/>
    <n v="75.000000000000028"/>
    <n v="7500"/>
    <x v="472"/>
    <x v="842"/>
    <x v="2"/>
    <x v="0"/>
  </r>
  <r>
    <x v="2"/>
    <n v="1128299"/>
    <x v="490"/>
    <x v="4"/>
    <x v="18"/>
    <x v="22"/>
    <x v="2"/>
    <n v="70.000000000000014"/>
    <n v="5500"/>
    <x v="107"/>
    <x v="843"/>
    <x v="2"/>
    <x v="0"/>
  </r>
  <r>
    <x v="2"/>
    <n v="1128299"/>
    <x v="490"/>
    <x v="4"/>
    <x v="18"/>
    <x v="22"/>
    <x v="3"/>
    <n v="70.000000000000014"/>
    <n v="5500"/>
    <x v="107"/>
    <x v="843"/>
    <x v="2"/>
    <x v="0"/>
  </r>
  <r>
    <x v="2"/>
    <n v="1128299"/>
    <x v="490"/>
    <x v="4"/>
    <x v="18"/>
    <x v="22"/>
    <x v="4"/>
    <n v="80.000000000000014"/>
    <n v="4750"/>
    <x v="473"/>
    <x v="844"/>
    <x v="8"/>
    <x v="0"/>
  </r>
  <r>
    <x v="2"/>
    <n v="1128299"/>
    <x v="490"/>
    <x v="4"/>
    <x v="18"/>
    <x v="22"/>
    <x v="5"/>
    <n v="85.000000000000014"/>
    <n v="5750"/>
    <x v="269"/>
    <x v="758"/>
    <x v="1"/>
    <x v="0"/>
  </r>
  <r>
    <x v="2"/>
    <n v="1185732"/>
    <x v="183"/>
    <x v="4"/>
    <x v="18"/>
    <x v="22"/>
    <x v="0"/>
    <n v="35"/>
    <n v="7500"/>
    <x v="48"/>
    <x v="78"/>
    <x v="0"/>
    <x v="0"/>
  </r>
  <r>
    <x v="2"/>
    <n v="1185732"/>
    <x v="183"/>
    <x v="4"/>
    <x v="18"/>
    <x v="22"/>
    <x v="1"/>
    <n v="35"/>
    <n v="5500"/>
    <x v="170"/>
    <x v="346"/>
    <x v="15"/>
    <x v="0"/>
  </r>
  <r>
    <x v="2"/>
    <n v="1185732"/>
    <x v="183"/>
    <x v="4"/>
    <x v="18"/>
    <x v="22"/>
    <x v="2"/>
    <n v="25"/>
    <n v="5500"/>
    <x v="199"/>
    <x v="283"/>
    <x v="1"/>
    <x v="0"/>
  </r>
  <r>
    <x v="2"/>
    <n v="1185732"/>
    <x v="183"/>
    <x v="4"/>
    <x v="18"/>
    <x v="22"/>
    <x v="3"/>
    <n v="29.999999999999993"/>
    <n v="4000"/>
    <x v="474"/>
    <x v="845"/>
    <x v="2"/>
    <x v="0"/>
  </r>
  <r>
    <x v="2"/>
    <n v="1185732"/>
    <x v="183"/>
    <x v="4"/>
    <x v="18"/>
    <x v="22"/>
    <x v="4"/>
    <n v="45.000000000000007"/>
    <n v="4500"/>
    <x v="346"/>
    <x v="64"/>
    <x v="15"/>
    <x v="0"/>
  </r>
  <r>
    <x v="2"/>
    <n v="1185732"/>
    <x v="183"/>
    <x v="4"/>
    <x v="18"/>
    <x v="22"/>
    <x v="5"/>
    <n v="35"/>
    <n v="5500"/>
    <x v="170"/>
    <x v="780"/>
    <x v="9"/>
    <x v="0"/>
  </r>
  <r>
    <x v="2"/>
    <n v="1185732"/>
    <x v="212"/>
    <x v="4"/>
    <x v="18"/>
    <x v="22"/>
    <x v="0"/>
    <n v="35"/>
    <n v="8000"/>
    <x v="59"/>
    <x v="2"/>
    <x v="0"/>
    <x v="0"/>
  </r>
  <r>
    <x v="2"/>
    <n v="1185732"/>
    <x v="212"/>
    <x v="4"/>
    <x v="18"/>
    <x v="22"/>
    <x v="1"/>
    <n v="35"/>
    <n v="4500"/>
    <x v="154"/>
    <x v="305"/>
    <x v="15"/>
    <x v="0"/>
  </r>
  <r>
    <x v="2"/>
    <n v="1185732"/>
    <x v="212"/>
    <x v="4"/>
    <x v="18"/>
    <x v="22"/>
    <x v="2"/>
    <n v="25"/>
    <n v="5000"/>
    <x v="145"/>
    <x v="222"/>
    <x v="1"/>
    <x v="0"/>
  </r>
  <r>
    <x v="2"/>
    <n v="1185732"/>
    <x v="212"/>
    <x v="3"/>
    <x v="19"/>
    <x v="23"/>
    <x v="3"/>
    <n v="29.999999999999993"/>
    <n v="3750"/>
    <x v="475"/>
    <x v="846"/>
    <x v="2"/>
    <x v="0"/>
  </r>
  <r>
    <x v="2"/>
    <n v="1185732"/>
    <x v="212"/>
    <x v="3"/>
    <x v="19"/>
    <x v="23"/>
    <x v="4"/>
    <n v="45.000000000000007"/>
    <n v="4500"/>
    <x v="346"/>
    <x v="64"/>
    <x v="15"/>
    <x v="0"/>
  </r>
  <r>
    <x v="2"/>
    <n v="1185732"/>
    <x v="212"/>
    <x v="3"/>
    <x v="19"/>
    <x v="23"/>
    <x v="5"/>
    <n v="35"/>
    <n v="5500"/>
    <x v="170"/>
    <x v="780"/>
    <x v="9"/>
    <x v="0"/>
  </r>
  <r>
    <x v="2"/>
    <n v="1185732"/>
    <x v="220"/>
    <x v="3"/>
    <x v="19"/>
    <x v="23"/>
    <x v="0"/>
    <n v="35"/>
    <n v="7700"/>
    <x v="476"/>
    <x v="843"/>
    <x v="0"/>
    <x v="0"/>
  </r>
  <r>
    <x v="2"/>
    <n v="1185732"/>
    <x v="220"/>
    <x v="3"/>
    <x v="19"/>
    <x v="23"/>
    <x v="1"/>
    <n v="35"/>
    <n v="4500"/>
    <x v="154"/>
    <x v="305"/>
    <x v="15"/>
    <x v="0"/>
  </r>
  <r>
    <x v="2"/>
    <n v="1185732"/>
    <x v="220"/>
    <x v="3"/>
    <x v="19"/>
    <x v="23"/>
    <x v="2"/>
    <n v="25"/>
    <n v="4750"/>
    <x v="477"/>
    <x v="847"/>
    <x v="1"/>
    <x v="0"/>
  </r>
  <r>
    <x v="2"/>
    <n v="1185732"/>
    <x v="220"/>
    <x v="3"/>
    <x v="19"/>
    <x v="23"/>
    <x v="3"/>
    <n v="29.999999999999993"/>
    <n v="3250"/>
    <x v="478"/>
    <x v="848"/>
    <x v="2"/>
    <x v="0"/>
  </r>
  <r>
    <x v="2"/>
    <n v="1185732"/>
    <x v="220"/>
    <x v="3"/>
    <x v="19"/>
    <x v="23"/>
    <x v="4"/>
    <n v="45.000000000000007"/>
    <n v="3750"/>
    <x v="479"/>
    <x v="53"/>
    <x v="15"/>
    <x v="0"/>
  </r>
  <r>
    <x v="2"/>
    <n v="1185732"/>
    <x v="220"/>
    <x v="3"/>
    <x v="19"/>
    <x v="23"/>
    <x v="5"/>
    <n v="35"/>
    <n v="4750"/>
    <x v="158"/>
    <x v="613"/>
    <x v="9"/>
    <x v="0"/>
  </r>
  <r>
    <x v="2"/>
    <n v="1185732"/>
    <x v="239"/>
    <x v="3"/>
    <x v="19"/>
    <x v="23"/>
    <x v="0"/>
    <n v="35"/>
    <n v="7250"/>
    <x v="53"/>
    <x v="721"/>
    <x v="0"/>
    <x v="0"/>
  </r>
  <r>
    <x v="2"/>
    <n v="1185732"/>
    <x v="239"/>
    <x v="3"/>
    <x v="19"/>
    <x v="23"/>
    <x v="1"/>
    <n v="40"/>
    <n v="4250"/>
    <x v="235"/>
    <x v="532"/>
    <x v="15"/>
    <x v="0"/>
  </r>
  <r>
    <x v="2"/>
    <n v="1185732"/>
    <x v="239"/>
    <x v="3"/>
    <x v="19"/>
    <x v="23"/>
    <x v="2"/>
    <n v="30.000000000000004"/>
    <n v="4500"/>
    <x v="142"/>
    <x v="491"/>
    <x v="1"/>
    <x v="0"/>
  </r>
  <r>
    <x v="2"/>
    <n v="1185732"/>
    <x v="239"/>
    <x v="3"/>
    <x v="19"/>
    <x v="23"/>
    <x v="3"/>
    <n v="35"/>
    <n v="3750"/>
    <x v="333"/>
    <x v="786"/>
    <x v="2"/>
    <x v="0"/>
  </r>
  <r>
    <x v="2"/>
    <n v="1185732"/>
    <x v="239"/>
    <x v="3"/>
    <x v="19"/>
    <x v="23"/>
    <x v="4"/>
    <n v="50"/>
    <n v="4000"/>
    <x v="47"/>
    <x v="316"/>
    <x v="15"/>
    <x v="0"/>
  </r>
  <r>
    <x v="2"/>
    <n v="1185732"/>
    <x v="239"/>
    <x v="3"/>
    <x v="19"/>
    <x v="23"/>
    <x v="5"/>
    <n v="40"/>
    <n v="5250"/>
    <x v="195"/>
    <x v="91"/>
    <x v="9"/>
    <x v="0"/>
  </r>
  <r>
    <x v="2"/>
    <n v="1185732"/>
    <x v="268"/>
    <x v="3"/>
    <x v="19"/>
    <x v="23"/>
    <x v="0"/>
    <n v="50"/>
    <n v="7950"/>
    <x v="480"/>
    <x v="849"/>
    <x v="0"/>
    <x v="0"/>
  </r>
  <r>
    <x v="2"/>
    <n v="1185732"/>
    <x v="268"/>
    <x v="3"/>
    <x v="19"/>
    <x v="23"/>
    <x v="1"/>
    <n v="50"/>
    <n v="5000"/>
    <x v="54"/>
    <x v="245"/>
    <x v="15"/>
    <x v="0"/>
  </r>
  <r>
    <x v="2"/>
    <n v="1185732"/>
    <x v="268"/>
    <x v="3"/>
    <x v="19"/>
    <x v="23"/>
    <x v="2"/>
    <n v="45"/>
    <n v="4750"/>
    <x v="118"/>
    <x v="514"/>
    <x v="1"/>
    <x v="0"/>
  </r>
  <r>
    <x v="2"/>
    <n v="1185732"/>
    <x v="268"/>
    <x v="3"/>
    <x v="19"/>
    <x v="23"/>
    <x v="3"/>
    <n v="45"/>
    <n v="4500"/>
    <x v="161"/>
    <x v="58"/>
    <x v="2"/>
    <x v="0"/>
  </r>
  <r>
    <x v="2"/>
    <n v="1185732"/>
    <x v="268"/>
    <x v="3"/>
    <x v="19"/>
    <x v="23"/>
    <x v="4"/>
    <n v="54.999999999999993"/>
    <n v="4750"/>
    <x v="325"/>
    <x v="850"/>
    <x v="15"/>
    <x v="0"/>
  </r>
  <r>
    <x v="2"/>
    <n v="1185732"/>
    <x v="268"/>
    <x v="3"/>
    <x v="19"/>
    <x v="23"/>
    <x v="5"/>
    <n v="60"/>
    <n v="5750"/>
    <x v="422"/>
    <x v="851"/>
    <x v="9"/>
    <x v="0"/>
  </r>
  <r>
    <x v="2"/>
    <n v="1185732"/>
    <x v="301"/>
    <x v="3"/>
    <x v="19"/>
    <x v="23"/>
    <x v="0"/>
    <n v="54.999999999999993"/>
    <n v="8250"/>
    <x v="342"/>
    <x v="852"/>
    <x v="0"/>
    <x v="0"/>
  </r>
  <r>
    <x v="2"/>
    <n v="1185732"/>
    <x v="301"/>
    <x v="3"/>
    <x v="19"/>
    <x v="23"/>
    <x v="1"/>
    <n v="50"/>
    <n v="5750"/>
    <x v="80"/>
    <x v="853"/>
    <x v="15"/>
    <x v="0"/>
  </r>
  <r>
    <x v="2"/>
    <n v="1185732"/>
    <x v="301"/>
    <x v="3"/>
    <x v="19"/>
    <x v="23"/>
    <x v="2"/>
    <n v="45"/>
    <n v="5500"/>
    <x v="113"/>
    <x v="854"/>
    <x v="1"/>
    <x v="0"/>
  </r>
  <r>
    <x v="2"/>
    <n v="1185732"/>
    <x v="301"/>
    <x v="3"/>
    <x v="19"/>
    <x v="23"/>
    <x v="3"/>
    <n v="45"/>
    <n v="5250"/>
    <x v="45"/>
    <x v="47"/>
    <x v="2"/>
    <x v="0"/>
  </r>
  <r>
    <x v="2"/>
    <n v="1185732"/>
    <x v="301"/>
    <x v="3"/>
    <x v="19"/>
    <x v="23"/>
    <x v="4"/>
    <n v="60"/>
    <n v="5250"/>
    <x v="40"/>
    <x v="12"/>
    <x v="15"/>
    <x v="0"/>
  </r>
  <r>
    <x v="2"/>
    <n v="1185732"/>
    <x v="301"/>
    <x v="3"/>
    <x v="19"/>
    <x v="23"/>
    <x v="5"/>
    <n v="65"/>
    <n v="6750"/>
    <x v="84"/>
    <x v="855"/>
    <x v="9"/>
    <x v="0"/>
  </r>
  <r>
    <x v="2"/>
    <n v="1185732"/>
    <x v="329"/>
    <x v="3"/>
    <x v="19"/>
    <x v="23"/>
    <x v="0"/>
    <n v="60"/>
    <n v="9000"/>
    <x v="4"/>
    <x v="856"/>
    <x v="0"/>
    <x v="0"/>
  </r>
  <r>
    <x v="2"/>
    <n v="1185732"/>
    <x v="329"/>
    <x v="3"/>
    <x v="19"/>
    <x v="23"/>
    <x v="1"/>
    <n v="55.000000000000007"/>
    <n v="6500"/>
    <x v="223"/>
    <x v="315"/>
    <x v="15"/>
    <x v="0"/>
  </r>
  <r>
    <x v="2"/>
    <n v="1185732"/>
    <x v="329"/>
    <x v="3"/>
    <x v="19"/>
    <x v="23"/>
    <x v="2"/>
    <n v="50"/>
    <n v="5750"/>
    <x v="80"/>
    <x v="94"/>
    <x v="1"/>
    <x v="0"/>
  </r>
  <r>
    <x v="2"/>
    <n v="1185732"/>
    <x v="329"/>
    <x v="3"/>
    <x v="19"/>
    <x v="23"/>
    <x v="3"/>
    <n v="50"/>
    <n v="5250"/>
    <x v="48"/>
    <x v="50"/>
    <x v="2"/>
    <x v="0"/>
  </r>
  <r>
    <x v="2"/>
    <n v="1185732"/>
    <x v="329"/>
    <x v="3"/>
    <x v="19"/>
    <x v="23"/>
    <x v="4"/>
    <n v="60"/>
    <n v="5500"/>
    <x v="78"/>
    <x v="303"/>
    <x v="15"/>
    <x v="0"/>
  </r>
  <r>
    <x v="2"/>
    <n v="1185732"/>
    <x v="329"/>
    <x v="3"/>
    <x v="19"/>
    <x v="23"/>
    <x v="5"/>
    <n v="65"/>
    <n v="7250"/>
    <x v="85"/>
    <x v="857"/>
    <x v="9"/>
    <x v="0"/>
  </r>
  <r>
    <x v="2"/>
    <n v="1185732"/>
    <x v="361"/>
    <x v="3"/>
    <x v="19"/>
    <x v="23"/>
    <x v="0"/>
    <n v="60"/>
    <n v="8750"/>
    <x v="19"/>
    <x v="858"/>
    <x v="0"/>
    <x v="0"/>
  </r>
  <r>
    <x v="2"/>
    <n v="1185732"/>
    <x v="361"/>
    <x v="3"/>
    <x v="19"/>
    <x v="23"/>
    <x v="1"/>
    <n v="55.000000000000007"/>
    <n v="6500"/>
    <x v="223"/>
    <x v="315"/>
    <x v="15"/>
    <x v="0"/>
  </r>
  <r>
    <x v="2"/>
    <n v="1185732"/>
    <x v="361"/>
    <x v="3"/>
    <x v="19"/>
    <x v="23"/>
    <x v="2"/>
    <n v="45.000000000000007"/>
    <n v="5750"/>
    <x v="331"/>
    <x v="79"/>
    <x v="1"/>
    <x v="0"/>
  </r>
  <r>
    <x v="2"/>
    <n v="1185732"/>
    <x v="361"/>
    <x v="3"/>
    <x v="19"/>
    <x v="23"/>
    <x v="3"/>
    <n v="35"/>
    <n v="5250"/>
    <x v="155"/>
    <x v="859"/>
    <x v="2"/>
    <x v="0"/>
  </r>
  <r>
    <x v="2"/>
    <n v="1185732"/>
    <x v="361"/>
    <x v="3"/>
    <x v="19"/>
    <x v="23"/>
    <x v="4"/>
    <n v="45.000000000000007"/>
    <n v="5000"/>
    <x v="224"/>
    <x v="191"/>
    <x v="15"/>
    <x v="0"/>
  </r>
  <r>
    <x v="2"/>
    <n v="1185732"/>
    <x v="361"/>
    <x v="3"/>
    <x v="19"/>
    <x v="23"/>
    <x v="5"/>
    <n v="50.000000000000014"/>
    <n v="6750"/>
    <x v="481"/>
    <x v="860"/>
    <x v="9"/>
    <x v="0"/>
  </r>
  <r>
    <x v="2"/>
    <n v="1185732"/>
    <x v="391"/>
    <x v="3"/>
    <x v="19"/>
    <x v="23"/>
    <x v="0"/>
    <n v="45.000000000000007"/>
    <n v="8000"/>
    <x v="217"/>
    <x v="423"/>
    <x v="0"/>
    <x v="0"/>
  </r>
  <r>
    <x v="2"/>
    <n v="1185732"/>
    <x v="391"/>
    <x v="3"/>
    <x v="19"/>
    <x v="23"/>
    <x v="1"/>
    <n v="40.000000000000014"/>
    <n v="6000"/>
    <x v="482"/>
    <x v="861"/>
    <x v="15"/>
    <x v="0"/>
  </r>
  <r>
    <x v="2"/>
    <n v="1185732"/>
    <x v="391"/>
    <x v="3"/>
    <x v="19"/>
    <x v="23"/>
    <x v="2"/>
    <n v="35"/>
    <n v="5000"/>
    <x v="160"/>
    <x v="214"/>
    <x v="1"/>
    <x v="0"/>
  </r>
  <r>
    <x v="2"/>
    <n v="1185732"/>
    <x v="391"/>
    <x v="3"/>
    <x v="19"/>
    <x v="23"/>
    <x v="3"/>
    <n v="35"/>
    <n v="4750"/>
    <x v="158"/>
    <x v="862"/>
    <x v="2"/>
    <x v="0"/>
  </r>
  <r>
    <x v="2"/>
    <n v="1185732"/>
    <x v="391"/>
    <x v="3"/>
    <x v="19"/>
    <x v="23"/>
    <x v="4"/>
    <n v="45.000000000000007"/>
    <n v="4750"/>
    <x v="455"/>
    <x v="178"/>
    <x v="15"/>
    <x v="0"/>
  </r>
  <r>
    <x v="2"/>
    <n v="1185732"/>
    <x v="391"/>
    <x v="3"/>
    <x v="19"/>
    <x v="23"/>
    <x v="5"/>
    <n v="50.000000000000014"/>
    <n v="5750"/>
    <x v="450"/>
    <x v="863"/>
    <x v="9"/>
    <x v="0"/>
  </r>
  <r>
    <x v="2"/>
    <n v="1185732"/>
    <x v="423"/>
    <x v="3"/>
    <x v="19"/>
    <x v="23"/>
    <x v="0"/>
    <n v="50.000000000000014"/>
    <n v="7500"/>
    <x v="483"/>
    <x v="864"/>
    <x v="0"/>
    <x v="0"/>
  </r>
  <r>
    <x v="2"/>
    <n v="1185732"/>
    <x v="423"/>
    <x v="3"/>
    <x v="19"/>
    <x v="23"/>
    <x v="1"/>
    <n v="40.000000000000014"/>
    <n v="5750"/>
    <x v="484"/>
    <x v="865"/>
    <x v="15"/>
    <x v="0"/>
  </r>
  <r>
    <x v="2"/>
    <n v="1185732"/>
    <x v="423"/>
    <x v="3"/>
    <x v="19"/>
    <x v="23"/>
    <x v="2"/>
    <n v="40.000000000000014"/>
    <n v="4250"/>
    <x v="485"/>
    <x v="866"/>
    <x v="1"/>
    <x v="0"/>
  </r>
  <r>
    <x v="2"/>
    <n v="1185732"/>
    <x v="423"/>
    <x v="3"/>
    <x v="19"/>
    <x v="23"/>
    <x v="3"/>
    <n v="40.000000000000014"/>
    <n v="4000"/>
    <x v="486"/>
    <x v="867"/>
    <x v="2"/>
    <x v="0"/>
  </r>
  <r>
    <x v="2"/>
    <n v="1185732"/>
    <x v="423"/>
    <x v="3"/>
    <x v="19"/>
    <x v="23"/>
    <x v="4"/>
    <n v="50.000000000000014"/>
    <n v="4000"/>
    <x v="487"/>
    <x v="381"/>
    <x v="15"/>
    <x v="0"/>
  </r>
  <r>
    <x v="2"/>
    <n v="1185732"/>
    <x v="423"/>
    <x v="3"/>
    <x v="19"/>
    <x v="23"/>
    <x v="5"/>
    <n v="55.000000000000007"/>
    <n v="5250"/>
    <x v="171"/>
    <x v="868"/>
    <x v="9"/>
    <x v="0"/>
  </r>
  <r>
    <x v="2"/>
    <n v="1185732"/>
    <x v="453"/>
    <x v="3"/>
    <x v="19"/>
    <x v="23"/>
    <x v="0"/>
    <n v="50.000000000000014"/>
    <n v="6750"/>
    <x v="481"/>
    <x v="869"/>
    <x v="0"/>
    <x v="0"/>
  </r>
  <r>
    <x v="2"/>
    <n v="1185732"/>
    <x v="453"/>
    <x v="3"/>
    <x v="19"/>
    <x v="23"/>
    <x v="1"/>
    <n v="45.000000000000014"/>
    <n v="5000"/>
    <x v="467"/>
    <x v="230"/>
    <x v="15"/>
    <x v="0"/>
  </r>
  <r>
    <x v="2"/>
    <n v="1185732"/>
    <x v="453"/>
    <x v="3"/>
    <x v="19"/>
    <x v="23"/>
    <x v="2"/>
    <n v="45.000000000000014"/>
    <n v="4450"/>
    <x v="488"/>
    <x v="870"/>
    <x v="1"/>
    <x v="0"/>
  </r>
  <r>
    <x v="2"/>
    <n v="1185732"/>
    <x v="453"/>
    <x v="3"/>
    <x v="19"/>
    <x v="23"/>
    <x v="3"/>
    <n v="45.000000000000014"/>
    <n v="4750"/>
    <x v="489"/>
    <x v="871"/>
    <x v="2"/>
    <x v="0"/>
  </r>
  <r>
    <x v="2"/>
    <n v="1185732"/>
    <x v="453"/>
    <x v="3"/>
    <x v="19"/>
    <x v="23"/>
    <x v="4"/>
    <n v="60"/>
    <n v="4500"/>
    <x v="52"/>
    <x v="872"/>
    <x v="15"/>
    <x v="0"/>
  </r>
  <r>
    <x v="2"/>
    <n v="1185732"/>
    <x v="453"/>
    <x v="3"/>
    <x v="19"/>
    <x v="23"/>
    <x v="5"/>
    <n v="64.999999999999986"/>
    <n v="6250"/>
    <x v="490"/>
    <x v="873"/>
    <x v="9"/>
    <x v="0"/>
  </r>
  <r>
    <x v="2"/>
    <n v="1185732"/>
    <x v="482"/>
    <x v="3"/>
    <x v="19"/>
    <x v="23"/>
    <x v="0"/>
    <n v="60"/>
    <n v="8500"/>
    <x v="12"/>
    <x v="874"/>
    <x v="0"/>
    <x v="0"/>
  </r>
  <r>
    <x v="2"/>
    <n v="1185732"/>
    <x v="482"/>
    <x v="3"/>
    <x v="19"/>
    <x v="23"/>
    <x v="1"/>
    <n v="50"/>
    <n v="6500"/>
    <x v="83"/>
    <x v="875"/>
    <x v="15"/>
    <x v="0"/>
  </r>
  <r>
    <x v="0"/>
    <n v="1185732"/>
    <x v="482"/>
    <x v="3"/>
    <x v="19"/>
    <x v="23"/>
    <x v="2"/>
    <n v="50"/>
    <n v="6000"/>
    <x v="61"/>
    <x v="191"/>
    <x v="1"/>
    <x v="0"/>
  </r>
  <r>
    <x v="0"/>
    <n v="1185732"/>
    <x v="482"/>
    <x v="3"/>
    <x v="19"/>
    <x v="23"/>
    <x v="3"/>
    <n v="50"/>
    <n v="5500"/>
    <x v="140"/>
    <x v="138"/>
    <x v="2"/>
    <x v="0"/>
  </r>
  <r>
    <x v="0"/>
    <n v="1185732"/>
    <x v="482"/>
    <x v="3"/>
    <x v="19"/>
    <x v="23"/>
    <x v="4"/>
    <n v="60"/>
    <n v="5500"/>
    <x v="78"/>
    <x v="303"/>
    <x v="15"/>
    <x v="0"/>
  </r>
  <r>
    <x v="0"/>
    <n v="1185732"/>
    <x v="482"/>
    <x v="3"/>
    <x v="19"/>
    <x v="23"/>
    <x v="5"/>
    <n v="64.999999999999986"/>
    <n v="6500"/>
    <x v="462"/>
    <x v="876"/>
    <x v="9"/>
    <x v="0"/>
  </r>
  <r>
    <x v="0"/>
    <n v="1185732"/>
    <x v="182"/>
    <x v="3"/>
    <x v="19"/>
    <x v="23"/>
    <x v="0"/>
    <n v="30"/>
    <n v="6250"/>
    <x v="205"/>
    <x v="156"/>
    <x v="8"/>
    <x v="0"/>
  </r>
  <r>
    <x v="0"/>
    <n v="1185732"/>
    <x v="182"/>
    <x v="3"/>
    <x v="19"/>
    <x v="23"/>
    <x v="1"/>
    <n v="30"/>
    <n v="4250"/>
    <x v="234"/>
    <x v="877"/>
    <x v="2"/>
    <x v="0"/>
  </r>
  <r>
    <x v="0"/>
    <n v="1185732"/>
    <x v="182"/>
    <x v="3"/>
    <x v="19"/>
    <x v="23"/>
    <x v="2"/>
    <n v="20"/>
    <n v="4250"/>
    <x v="491"/>
    <x v="878"/>
    <x v="2"/>
    <x v="0"/>
  </r>
  <r>
    <x v="0"/>
    <n v="1185732"/>
    <x v="182"/>
    <x v="3"/>
    <x v="19"/>
    <x v="23"/>
    <x v="3"/>
    <n v="25.000000000000007"/>
    <n v="2750"/>
    <x v="392"/>
    <x v="879"/>
    <x v="8"/>
    <x v="0"/>
  </r>
  <r>
    <x v="0"/>
    <n v="1185732"/>
    <x v="182"/>
    <x v="3"/>
    <x v="19"/>
    <x v="23"/>
    <x v="4"/>
    <n v="40"/>
    <n v="3250"/>
    <x v="197"/>
    <x v="279"/>
    <x v="2"/>
    <x v="0"/>
  </r>
  <r>
    <x v="0"/>
    <n v="1185732"/>
    <x v="182"/>
    <x v="3"/>
    <x v="19"/>
    <x v="23"/>
    <x v="5"/>
    <n v="30"/>
    <n v="4250"/>
    <x v="234"/>
    <x v="391"/>
    <x v="0"/>
    <x v="0"/>
  </r>
  <r>
    <x v="0"/>
    <n v="1185732"/>
    <x v="213"/>
    <x v="3"/>
    <x v="19"/>
    <x v="23"/>
    <x v="0"/>
    <n v="30"/>
    <n v="6750"/>
    <x v="161"/>
    <x v="64"/>
    <x v="8"/>
    <x v="0"/>
  </r>
  <r>
    <x v="0"/>
    <n v="1185732"/>
    <x v="213"/>
    <x v="3"/>
    <x v="19"/>
    <x v="23"/>
    <x v="1"/>
    <n v="30"/>
    <n v="3250"/>
    <x v="148"/>
    <x v="212"/>
    <x v="2"/>
    <x v="0"/>
  </r>
  <r>
    <x v="0"/>
    <n v="1185732"/>
    <x v="213"/>
    <x v="3"/>
    <x v="19"/>
    <x v="23"/>
    <x v="2"/>
    <n v="20"/>
    <n v="3750"/>
    <x v="128"/>
    <x v="190"/>
    <x v="2"/>
    <x v="0"/>
  </r>
  <r>
    <x v="0"/>
    <n v="1185732"/>
    <x v="213"/>
    <x v="3"/>
    <x v="20"/>
    <x v="24"/>
    <x v="3"/>
    <n v="25.000000000000007"/>
    <n v="2500"/>
    <x v="459"/>
    <x v="823"/>
    <x v="8"/>
    <x v="0"/>
  </r>
  <r>
    <x v="0"/>
    <n v="1185732"/>
    <x v="213"/>
    <x v="3"/>
    <x v="20"/>
    <x v="24"/>
    <x v="4"/>
    <n v="40"/>
    <n v="3250"/>
    <x v="197"/>
    <x v="279"/>
    <x v="2"/>
    <x v="0"/>
  </r>
  <r>
    <x v="0"/>
    <n v="1185732"/>
    <x v="213"/>
    <x v="3"/>
    <x v="20"/>
    <x v="24"/>
    <x v="5"/>
    <n v="30"/>
    <n v="4000"/>
    <x v="150"/>
    <x v="49"/>
    <x v="0"/>
    <x v="0"/>
  </r>
  <r>
    <x v="0"/>
    <n v="1185732"/>
    <x v="222"/>
    <x v="3"/>
    <x v="20"/>
    <x v="24"/>
    <x v="0"/>
    <n v="35"/>
    <n v="6200"/>
    <x v="492"/>
    <x v="880"/>
    <x v="8"/>
    <x v="0"/>
  </r>
  <r>
    <x v="0"/>
    <n v="1185732"/>
    <x v="222"/>
    <x v="3"/>
    <x v="20"/>
    <x v="24"/>
    <x v="1"/>
    <n v="35"/>
    <n v="3000"/>
    <x v="204"/>
    <x v="290"/>
    <x v="2"/>
    <x v="0"/>
  </r>
  <r>
    <x v="0"/>
    <n v="1185732"/>
    <x v="222"/>
    <x v="3"/>
    <x v="20"/>
    <x v="24"/>
    <x v="2"/>
    <n v="25.000000000000007"/>
    <n v="3500"/>
    <x v="493"/>
    <x v="881"/>
    <x v="2"/>
    <x v="0"/>
  </r>
  <r>
    <x v="0"/>
    <n v="1185732"/>
    <x v="222"/>
    <x v="3"/>
    <x v="20"/>
    <x v="24"/>
    <x v="3"/>
    <n v="30"/>
    <n v="2000"/>
    <x v="0"/>
    <x v="506"/>
    <x v="8"/>
    <x v="0"/>
  </r>
  <r>
    <x v="0"/>
    <n v="1185732"/>
    <x v="222"/>
    <x v="3"/>
    <x v="20"/>
    <x v="24"/>
    <x v="4"/>
    <n v="45"/>
    <n v="2500"/>
    <x v="129"/>
    <x v="196"/>
    <x v="2"/>
    <x v="0"/>
  </r>
  <r>
    <x v="0"/>
    <n v="1185732"/>
    <x v="222"/>
    <x v="3"/>
    <x v="20"/>
    <x v="24"/>
    <x v="5"/>
    <n v="35"/>
    <n v="3500"/>
    <x v="208"/>
    <x v="751"/>
    <x v="0"/>
    <x v="0"/>
  </r>
  <r>
    <x v="0"/>
    <n v="1185732"/>
    <x v="241"/>
    <x v="3"/>
    <x v="20"/>
    <x v="24"/>
    <x v="0"/>
    <n v="35"/>
    <n v="5750"/>
    <x v="327"/>
    <x v="882"/>
    <x v="8"/>
    <x v="0"/>
  </r>
  <r>
    <x v="0"/>
    <n v="1185732"/>
    <x v="241"/>
    <x v="3"/>
    <x v="20"/>
    <x v="24"/>
    <x v="1"/>
    <n v="30.000000000000004"/>
    <n v="2750"/>
    <x v="190"/>
    <x v="274"/>
    <x v="2"/>
    <x v="0"/>
  </r>
  <r>
    <x v="0"/>
    <n v="1185732"/>
    <x v="241"/>
    <x v="3"/>
    <x v="20"/>
    <x v="24"/>
    <x v="2"/>
    <n v="20.000000000000007"/>
    <n v="2750"/>
    <x v="494"/>
    <x v="883"/>
    <x v="2"/>
    <x v="0"/>
  </r>
  <r>
    <x v="0"/>
    <n v="1185732"/>
    <x v="241"/>
    <x v="3"/>
    <x v="20"/>
    <x v="24"/>
    <x v="3"/>
    <n v="25"/>
    <n v="2000"/>
    <x v="121"/>
    <x v="181"/>
    <x v="8"/>
    <x v="0"/>
  </r>
  <r>
    <x v="0"/>
    <n v="1185732"/>
    <x v="241"/>
    <x v="3"/>
    <x v="20"/>
    <x v="24"/>
    <x v="4"/>
    <n v="40"/>
    <n v="2250"/>
    <x v="126"/>
    <x v="188"/>
    <x v="2"/>
    <x v="0"/>
  </r>
  <r>
    <x v="0"/>
    <n v="1185732"/>
    <x v="241"/>
    <x v="3"/>
    <x v="20"/>
    <x v="24"/>
    <x v="5"/>
    <n v="30.000000000000004"/>
    <n v="3500"/>
    <x v="189"/>
    <x v="96"/>
    <x v="0"/>
    <x v="0"/>
  </r>
  <r>
    <x v="0"/>
    <n v="1185732"/>
    <x v="272"/>
    <x v="3"/>
    <x v="20"/>
    <x v="24"/>
    <x v="0"/>
    <n v="40"/>
    <n v="6200"/>
    <x v="495"/>
    <x v="884"/>
    <x v="8"/>
    <x v="0"/>
  </r>
  <r>
    <x v="0"/>
    <n v="1185732"/>
    <x v="272"/>
    <x v="3"/>
    <x v="20"/>
    <x v="24"/>
    <x v="1"/>
    <n v="35.000000000000007"/>
    <n v="3250"/>
    <x v="400"/>
    <x v="885"/>
    <x v="2"/>
    <x v="0"/>
  </r>
  <r>
    <x v="0"/>
    <n v="1185732"/>
    <x v="272"/>
    <x v="3"/>
    <x v="20"/>
    <x v="24"/>
    <x v="2"/>
    <n v="30.000000000000004"/>
    <n v="3000"/>
    <x v="381"/>
    <x v="273"/>
    <x v="2"/>
    <x v="0"/>
  </r>
  <r>
    <x v="0"/>
    <n v="1185732"/>
    <x v="272"/>
    <x v="3"/>
    <x v="20"/>
    <x v="24"/>
    <x v="3"/>
    <n v="30.000000000000004"/>
    <n v="2250"/>
    <x v="311"/>
    <x v="821"/>
    <x v="8"/>
    <x v="0"/>
  </r>
  <r>
    <x v="0"/>
    <n v="1185732"/>
    <x v="272"/>
    <x v="3"/>
    <x v="20"/>
    <x v="24"/>
    <x v="4"/>
    <n v="44.999999999999993"/>
    <n v="2500"/>
    <x v="469"/>
    <x v="886"/>
    <x v="2"/>
    <x v="0"/>
  </r>
  <r>
    <x v="0"/>
    <n v="1185732"/>
    <x v="272"/>
    <x v="3"/>
    <x v="20"/>
    <x v="24"/>
    <x v="5"/>
    <n v="49.999999999999993"/>
    <n v="3500"/>
    <x v="496"/>
    <x v="887"/>
    <x v="0"/>
    <x v="0"/>
  </r>
  <r>
    <x v="0"/>
    <n v="1185732"/>
    <x v="302"/>
    <x v="3"/>
    <x v="20"/>
    <x v="24"/>
    <x v="0"/>
    <n v="35"/>
    <n v="6000"/>
    <x v="195"/>
    <x v="97"/>
    <x v="8"/>
    <x v="0"/>
  </r>
  <r>
    <x v="0"/>
    <n v="1185732"/>
    <x v="302"/>
    <x v="3"/>
    <x v="20"/>
    <x v="24"/>
    <x v="1"/>
    <n v="30.000000000000011"/>
    <n v="3500"/>
    <x v="497"/>
    <x v="888"/>
    <x v="2"/>
    <x v="0"/>
  </r>
  <r>
    <x v="0"/>
    <n v="1185732"/>
    <x v="302"/>
    <x v="3"/>
    <x v="20"/>
    <x v="24"/>
    <x v="2"/>
    <n v="25.000000000000007"/>
    <n v="3750"/>
    <x v="498"/>
    <x v="889"/>
    <x v="2"/>
    <x v="0"/>
  </r>
  <r>
    <x v="0"/>
    <n v="1185732"/>
    <x v="302"/>
    <x v="3"/>
    <x v="20"/>
    <x v="24"/>
    <x v="3"/>
    <n v="25.000000000000007"/>
    <n v="3500"/>
    <x v="493"/>
    <x v="890"/>
    <x v="8"/>
    <x v="0"/>
  </r>
  <r>
    <x v="0"/>
    <n v="1185732"/>
    <x v="302"/>
    <x v="3"/>
    <x v="20"/>
    <x v="24"/>
    <x v="4"/>
    <n v="40"/>
    <n v="3500"/>
    <x v="162"/>
    <x v="136"/>
    <x v="2"/>
    <x v="0"/>
  </r>
  <r>
    <x v="0"/>
    <n v="1185732"/>
    <x v="302"/>
    <x v="3"/>
    <x v="20"/>
    <x v="24"/>
    <x v="5"/>
    <n v="45"/>
    <n v="5250"/>
    <x v="45"/>
    <x v="891"/>
    <x v="0"/>
    <x v="0"/>
  </r>
  <r>
    <x v="0"/>
    <n v="1185732"/>
    <x v="331"/>
    <x v="3"/>
    <x v="20"/>
    <x v="24"/>
    <x v="0"/>
    <n v="40"/>
    <n v="7500"/>
    <x v="61"/>
    <x v="213"/>
    <x v="8"/>
    <x v="0"/>
  </r>
  <r>
    <x v="0"/>
    <n v="1185732"/>
    <x v="331"/>
    <x v="3"/>
    <x v="20"/>
    <x v="24"/>
    <x v="1"/>
    <n v="35.000000000000007"/>
    <n v="5000"/>
    <x v="499"/>
    <x v="470"/>
    <x v="2"/>
    <x v="0"/>
  </r>
  <r>
    <x v="0"/>
    <n v="1185732"/>
    <x v="331"/>
    <x v="3"/>
    <x v="20"/>
    <x v="24"/>
    <x v="2"/>
    <n v="30.000000000000004"/>
    <n v="4250"/>
    <x v="165"/>
    <x v="877"/>
    <x v="2"/>
    <x v="0"/>
  </r>
  <r>
    <x v="0"/>
    <n v="1185732"/>
    <x v="331"/>
    <x v="3"/>
    <x v="20"/>
    <x v="24"/>
    <x v="3"/>
    <n v="30.000000000000004"/>
    <n v="3750"/>
    <x v="134"/>
    <x v="733"/>
    <x v="8"/>
    <x v="0"/>
  </r>
  <r>
    <x v="0"/>
    <n v="1185732"/>
    <x v="331"/>
    <x v="3"/>
    <x v="20"/>
    <x v="24"/>
    <x v="4"/>
    <n v="40"/>
    <n v="3750"/>
    <x v="149"/>
    <x v="214"/>
    <x v="2"/>
    <x v="0"/>
  </r>
  <r>
    <x v="0"/>
    <n v="1185732"/>
    <x v="331"/>
    <x v="3"/>
    <x v="20"/>
    <x v="24"/>
    <x v="5"/>
    <n v="45"/>
    <n v="5500"/>
    <x v="113"/>
    <x v="539"/>
    <x v="0"/>
    <x v="0"/>
  </r>
  <r>
    <x v="0"/>
    <n v="1185732"/>
    <x v="363"/>
    <x v="3"/>
    <x v="20"/>
    <x v="24"/>
    <x v="0"/>
    <n v="40"/>
    <n v="7000"/>
    <x v="59"/>
    <x v="67"/>
    <x v="8"/>
    <x v="0"/>
  </r>
  <r>
    <x v="0"/>
    <n v="1185732"/>
    <x v="363"/>
    <x v="3"/>
    <x v="20"/>
    <x v="24"/>
    <x v="1"/>
    <n v="40.000000000000007"/>
    <n v="4750"/>
    <x v="500"/>
    <x v="581"/>
    <x v="2"/>
    <x v="0"/>
  </r>
  <r>
    <x v="0"/>
    <n v="1185732"/>
    <x v="363"/>
    <x v="3"/>
    <x v="20"/>
    <x v="24"/>
    <x v="2"/>
    <n v="35"/>
    <n v="4000"/>
    <x v="162"/>
    <x v="136"/>
    <x v="2"/>
    <x v="0"/>
  </r>
  <r>
    <x v="0"/>
    <n v="1185732"/>
    <x v="363"/>
    <x v="3"/>
    <x v="20"/>
    <x v="24"/>
    <x v="3"/>
    <n v="25.000000000000007"/>
    <n v="3250"/>
    <x v="501"/>
    <x v="892"/>
    <x v="8"/>
    <x v="0"/>
  </r>
  <r>
    <x v="0"/>
    <n v="1185732"/>
    <x v="363"/>
    <x v="3"/>
    <x v="20"/>
    <x v="24"/>
    <x v="4"/>
    <n v="35"/>
    <n v="3000"/>
    <x v="204"/>
    <x v="290"/>
    <x v="2"/>
    <x v="0"/>
  </r>
  <r>
    <x v="0"/>
    <n v="1185732"/>
    <x v="363"/>
    <x v="3"/>
    <x v="20"/>
    <x v="24"/>
    <x v="5"/>
    <n v="40"/>
    <n v="4750"/>
    <x v="237"/>
    <x v="893"/>
    <x v="0"/>
    <x v="0"/>
  </r>
  <r>
    <x v="0"/>
    <n v="1185732"/>
    <x v="395"/>
    <x v="3"/>
    <x v="20"/>
    <x v="24"/>
    <x v="0"/>
    <n v="35"/>
    <n v="6000"/>
    <x v="195"/>
    <x v="97"/>
    <x v="8"/>
    <x v="0"/>
  </r>
  <r>
    <x v="0"/>
    <n v="1185732"/>
    <x v="395"/>
    <x v="3"/>
    <x v="20"/>
    <x v="24"/>
    <x v="1"/>
    <n v="30.000000000000011"/>
    <n v="4000"/>
    <x v="502"/>
    <x v="894"/>
    <x v="2"/>
    <x v="0"/>
  </r>
  <r>
    <x v="0"/>
    <n v="1185732"/>
    <x v="395"/>
    <x v="3"/>
    <x v="20"/>
    <x v="24"/>
    <x v="2"/>
    <n v="15.000000000000002"/>
    <n v="3000"/>
    <x v="354"/>
    <x v="475"/>
    <x v="2"/>
    <x v="0"/>
  </r>
  <r>
    <x v="0"/>
    <n v="1185732"/>
    <x v="395"/>
    <x v="3"/>
    <x v="20"/>
    <x v="24"/>
    <x v="3"/>
    <n v="15.000000000000002"/>
    <n v="2750"/>
    <x v="503"/>
    <x v="895"/>
    <x v="8"/>
    <x v="0"/>
  </r>
  <r>
    <x v="0"/>
    <n v="1185732"/>
    <x v="395"/>
    <x v="3"/>
    <x v="20"/>
    <x v="24"/>
    <x v="4"/>
    <n v="25"/>
    <n v="2750"/>
    <x v="376"/>
    <x v="896"/>
    <x v="2"/>
    <x v="0"/>
  </r>
  <r>
    <x v="0"/>
    <n v="1185732"/>
    <x v="395"/>
    <x v="3"/>
    <x v="20"/>
    <x v="24"/>
    <x v="5"/>
    <n v="30.000000000000004"/>
    <n v="3500"/>
    <x v="189"/>
    <x v="96"/>
    <x v="0"/>
    <x v="0"/>
  </r>
  <r>
    <x v="0"/>
    <n v="1185732"/>
    <x v="424"/>
    <x v="3"/>
    <x v="20"/>
    <x v="24"/>
    <x v="0"/>
    <n v="35"/>
    <n v="5250"/>
    <x v="155"/>
    <x v="221"/>
    <x v="8"/>
    <x v="0"/>
  </r>
  <r>
    <x v="0"/>
    <n v="1185732"/>
    <x v="424"/>
    <x v="3"/>
    <x v="20"/>
    <x v="24"/>
    <x v="1"/>
    <n v="25"/>
    <n v="3500"/>
    <x v="132"/>
    <x v="195"/>
    <x v="2"/>
    <x v="0"/>
  </r>
  <r>
    <x v="0"/>
    <n v="1185732"/>
    <x v="424"/>
    <x v="3"/>
    <x v="20"/>
    <x v="24"/>
    <x v="2"/>
    <n v="25"/>
    <n v="2500"/>
    <x v="146"/>
    <x v="269"/>
    <x v="2"/>
    <x v="0"/>
  </r>
  <r>
    <x v="0"/>
    <n v="1185732"/>
    <x v="424"/>
    <x v="3"/>
    <x v="20"/>
    <x v="24"/>
    <x v="3"/>
    <n v="25"/>
    <n v="2250"/>
    <x v="182"/>
    <x v="270"/>
    <x v="8"/>
    <x v="0"/>
  </r>
  <r>
    <x v="0"/>
    <n v="1185732"/>
    <x v="424"/>
    <x v="3"/>
    <x v="20"/>
    <x v="24"/>
    <x v="4"/>
    <n v="35"/>
    <n v="2250"/>
    <x v="123"/>
    <x v="184"/>
    <x v="2"/>
    <x v="0"/>
  </r>
  <r>
    <x v="0"/>
    <n v="1185732"/>
    <x v="424"/>
    <x v="3"/>
    <x v="20"/>
    <x v="24"/>
    <x v="5"/>
    <n v="39.999999999999993"/>
    <n v="3500"/>
    <x v="504"/>
    <x v="897"/>
    <x v="0"/>
    <x v="0"/>
  </r>
  <r>
    <x v="0"/>
    <n v="1185732"/>
    <x v="455"/>
    <x v="3"/>
    <x v="20"/>
    <x v="24"/>
    <x v="0"/>
    <n v="35"/>
    <n v="5000"/>
    <x v="160"/>
    <x v="429"/>
    <x v="8"/>
    <x v="0"/>
  </r>
  <r>
    <x v="0"/>
    <n v="1185732"/>
    <x v="455"/>
    <x v="3"/>
    <x v="20"/>
    <x v="24"/>
    <x v="1"/>
    <n v="25.000000000000007"/>
    <n v="3500"/>
    <x v="493"/>
    <x v="881"/>
    <x v="2"/>
    <x v="0"/>
  </r>
  <r>
    <x v="0"/>
    <n v="1185732"/>
    <x v="455"/>
    <x v="3"/>
    <x v="20"/>
    <x v="24"/>
    <x v="2"/>
    <n v="25.000000000000007"/>
    <n v="2950"/>
    <x v="505"/>
    <x v="898"/>
    <x v="2"/>
    <x v="0"/>
  </r>
  <r>
    <x v="0"/>
    <n v="1185732"/>
    <x v="455"/>
    <x v="3"/>
    <x v="20"/>
    <x v="24"/>
    <x v="3"/>
    <n v="25.000000000000007"/>
    <n v="3250"/>
    <x v="501"/>
    <x v="892"/>
    <x v="8"/>
    <x v="0"/>
  </r>
  <r>
    <x v="0"/>
    <n v="1185732"/>
    <x v="455"/>
    <x v="3"/>
    <x v="20"/>
    <x v="24"/>
    <x v="4"/>
    <n v="44.999999999999993"/>
    <n v="3000"/>
    <x v="324"/>
    <x v="899"/>
    <x v="2"/>
    <x v="0"/>
  </r>
  <r>
    <x v="0"/>
    <n v="1185732"/>
    <x v="455"/>
    <x v="3"/>
    <x v="20"/>
    <x v="24"/>
    <x v="5"/>
    <n v="49.999999999999986"/>
    <n v="4000"/>
    <x v="506"/>
    <x v="900"/>
    <x v="0"/>
    <x v="0"/>
  </r>
  <r>
    <x v="0"/>
    <n v="1185732"/>
    <x v="484"/>
    <x v="3"/>
    <x v="20"/>
    <x v="24"/>
    <x v="0"/>
    <n v="44.999999999999993"/>
    <n v="6500"/>
    <x v="507"/>
    <x v="901"/>
    <x v="8"/>
    <x v="0"/>
  </r>
  <r>
    <x v="0"/>
    <n v="1185732"/>
    <x v="484"/>
    <x v="3"/>
    <x v="20"/>
    <x v="24"/>
    <x v="1"/>
    <n v="35"/>
    <n v="4500"/>
    <x v="154"/>
    <x v="543"/>
    <x v="2"/>
    <x v="0"/>
  </r>
  <r>
    <x v="3"/>
    <n v="1185732"/>
    <x v="484"/>
    <x v="3"/>
    <x v="20"/>
    <x v="24"/>
    <x v="2"/>
    <n v="35"/>
    <n v="4000"/>
    <x v="162"/>
    <x v="136"/>
    <x v="2"/>
    <x v="0"/>
  </r>
  <r>
    <x v="3"/>
    <n v="1185732"/>
    <x v="484"/>
    <x v="3"/>
    <x v="20"/>
    <x v="24"/>
    <x v="3"/>
    <n v="35"/>
    <n v="3500"/>
    <x v="208"/>
    <x v="136"/>
    <x v="8"/>
    <x v="0"/>
  </r>
  <r>
    <x v="3"/>
    <n v="1185732"/>
    <x v="484"/>
    <x v="3"/>
    <x v="20"/>
    <x v="24"/>
    <x v="4"/>
    <n v="44.999999999999993"/>
    <n v="3500"/>
    <x v="508"/>
    <x v="902"/>
    <x v="2"/>
    <x v="0"/>
  </r>
  <r>
    <x v="3"/>
    <n v="1185732"/>
    <x v="484"/>
    <x v="3"/>
    <x v="20"/>
    <x v="24"/>
    <x v="5"/>
    <n v="49.999999999999986"/>
    <n v="4500"/>
    <x v="407"/>
    <x v="903"/>
    <x v="0"/>
    <x v="0"/>
  </r>
  <r>
    <x v="3"/>
    <n v="1185732"/>
    <x v="175"/>
    <x v="3"/>
    <x v="20"/>
    <x v="24"/>
    <x v="0"/>
    <n v="25"/>
    <n v="6750"/>
    <x v="156"/>
    <x v="53"/>
    <x v="8"/>
    <x v="0"/>
  </r>
  <r>
    <x v="3"/>
    <n v="1185732"/>
    <x v="175"/>
    <x v="3"/>
    <x v="20"/>
    <x v="24"/>
    <x v="1"/>
    <n v="25"/>
    <n v="4750"/>
    <x v="477"/>
    <x v="711"/>
    <x v="2"/>
    <x v="0"/>
  </r>
  <r>
    <x v="3"/>
    <n v="1185732"/>
    <x v="175"/>
    <x v="3"/>
    <x v="20"/>
    <x v="24"/>
    <x v="2"/>
    <n v="15.000000000000002"/>
    <n v="4750"/>
    <x v="509"/>
    <x v="904"/>
    <x v="2"/>
    <x v="0"/>
  </r>
  <r>
    <x v="3"/>
    <n v="1185732"/>
    <x v="175"/>
    <x v="3"/>
    <x v="20"/>
    <x v="24"/>
    <x v="3"/>
    <n v="20.000000000000007"/>
    <n v="3250"/>
    <x v="510"/>
    <x v="905"/>
    <x v="8"/>
    <x v="0"/>
  </r>
  <r>
    <x v="3"/>
    <n v="1185732"/>
    <x v="175"/>
    <x v="3"/>
    <x v="20"/>
    <x v="24"/>
    <x v="4"/>
    <n v="35"/>
    <n v="3750"/>
    <x v="333"/>
    <x v="786"/>
    <x v="2"/>
    <x v="0"/>
  </r>
  <r>
    <x v="3"/>
    <n v="1185732"/>
    <x v="175"/>
    <x v="3"/>
    <x v="20"/>
    <x v="24"/>
    <x v="5"/>
    <n v="25"/>
    <n v="4750"/>
    <x v="477"/>
    <x v="906"/>
    <x v="0"/>
    <x v="0"/>
  </r>
  <r>
    <x v="3"/>
    <n v="1185732"/>
    <x v="206"/>
    <x v="3"/>
    <x v="20"/>
    <x v="24"/>
    <x v="0"/>
    <n v="25"/>
    <n v="7250"/>
    <x v="511"/>
    <x v="92"/>
    <x v="8"/>
    <x v="0"/>
  </r>
  <r>
    <x v="3"/>
    <n v="1185732"/>
    <x v="206"/>
    <x v="3"/>
    <x v="20"/>
    <x v="24"/>
    <x v="1"/>
    <n v="25"/>
    <n v="3750"/>
    <x v="512"/>
    <x v="673"/>
    <x v="2"/>
    <x v="0"/>
  </r>
  <r>
    <x v="3"/>
    <n v="1185732"/>
    <x v="206"/>
    <x v="3"/>
    <x v="20"/>
    <x v="24"/>
    <x v="2"/>
    <n v="15.000000000000002"/>
    <n v="4250"/>
    <x v="513"/>
    <x v="907"/>
    <x v="2"/>
    <x v="0"/>
  </r>
  <r>
    <x v="3"/>
    <n v="1185732"/>
    <x v="206"/>
    <x v="2"/>
    <x v="21"/>
    <x v="25"/>
    <x v="3"/>
    <n v="20.000000000000007"/>
    <n v="3000"/>
    <x v="514"/>
    <x v="908"/>
    <x v="8"/>
    <x v="0"/>
  </r>
  <r>
    <x v="3"/>
    <n v="1185732"/>
    <x v="206"/>
    <x v="2"/>
    <x v="21"/>
    <x v="25"/>
    <x v="4"/>
    <n v="35"/>
    <n v="3750"/>
    <x v="333"/>
    <x v="786"/>
    <x v="2"/>
    <x v="0"/>
  </r>
  <r>
    <x v="3"/>
    <n v="1185732"/>
    <x v="206"/>
    <x v="2"/>
    <x v="21"/>
    <x v="25"/>
    <x v="5"/>
    <n v="25"/>
    <n v="4500"/>
    <x v="129"/>
    <x v="154"/>
    <x v="0"/>
    <x v="0"/>
  </r>
  <r>
    <x v="3"/>
    <n v="1185732"/>
    <x v="215"/>
    <x v="2"/>
    <x v="21"/>
    <x v="25"/>
    <x v="0"/>
    <n v="30.000000000000004"/>
    <n v="6700"/>
    <x v="515"/>
    <x v="909"/>
    <x v="8"/>
    <x v="0"/>
  </r>
  <r>
    <x v="3"/>
    <n v="1185732"/>
    <x v="215"/>
    <x v="2"/>
    <x v="21"/>
    <x v="25"/>
    <x v="1"/>
    <n v="30.000000000000004"/>
    <n v="3500"/>
    <x v="189"/>
    <x v="290"/>
    <x v="2"/>
    <x v="0"/>
  </r>
  <r>
    <x v="3"/>
    <n v="1185732"/>
    <x v="215"/>
    <x v="2"/>
    <x v="21"/>
    <x v="25"/>
    <x v="2"/>
    <n v="20.000000000000007"/>
    <n v="4000"/>
    <x v="516"/>
    <x v="910"/>
    <x v="2"/>
    <x v="0"/>
  </r>
  <r>
    <x v="3"/>
    <n v="1185732"/>
    <x v="215"/>
    <x v="2"/>
    <x v="21"/>
    <x v="25"/>
    <x v="3"/>
    <n v="25"/>
    <n v="2500"/>
    <x v="146"/>
    <x v="209"/>
    <x v="8"/>
    <x v="0"/>
  </r>
  <r>
    <x v="3"/>
    <n v="1185732"/>
    <x v="215"/>
    <x v="2"/>
    <x v="21"/>
    <x v="25"/>
    <x v="4"/>
    <n v="40"/>
    <n v="3000"/>
    <x v="150"/>
    <x v="216"/>
    <x v="2"/>
    <x v="0"/>
  </r>
  <r>
    <x v="3"/>
    <n v="1185732"/>
    <x v="215"/>
    <x v="2"/>
    <x v="21"/>
    <x v="25"/>
    <x v="5"/>
    <n v="30.000000000000004"/>
    <n v="4000"/>
    <x v="202"/>
    <x v="525"/>
    <x v="0"/>
    <x v="0"/>
  </r>
  <r>
    <x v="3"/>
    <n v="1185732"/>
    <x v="234"/>
    <x v="2"/>
    <x v="21"/>
    <x v="25"/>
    <x v="0"/>
    <n v="30.000000000000004"/>
    <n v="6250"/>
    <x v="517"/>
    <x v="552"/>
    <x v="8"/>
    <x v="0"/>
  </r>
  <r>
    <x v="3"/>
    <n v="1185732"/>
    <x v="234"/>
    <x v="2"/>
    <x v="21"/>
    <x v="25"/>
    <x v="1"/>
    <n v="25.000000000000007"/>
    <n v="3250"/>
    <x v="501"/>
    <x v="685"/>
    <x v="2"/>
    <x v="0"/>
  </r>
  <r>
    <x v="3"/>
    <n v="1185732"/>
    <x v="234"/>
    <x v="2"/>
    <x v="21"/>
    <x v="25"/>
    <x v="2"/>
    <n v="15.000000000000007"/>
    <n v="3250"/>
    <x v="518"/>
    <x v="911"/>
    <x v="2"/>
    <x v="0"/>
  </r>
  <r>
    <x v="3"/>
    <n v="1185732"/>
    <x v="234"/>
    <x v="2"/>
    <x v="21"/>
    <x v="25"/>
    <x v="3"/>
    <n v="20"/>
    <n v="2500"/>
    <x v="121"/>
    <x v="181"/>
    <x v="8"/>
    <x v="0"/>
  </r>
  <r>
    <x v="3"/>
    <n v="1185732"/>
    <x v="234"/>
    <x v="2"/>
    <x v="21"/>
    <x v="25"/>
    <x v="4"/>
    <n v="35"/>
    <n v="2750"/>
    <x v="120"/>
    <x v="180"/>
    <x v="2"/>
    <x v="0"/>
  </r>
  <r>
    <x v="3"/>
    <n v="1185732"/>
    <x v="234"/>
    <x v="2"/>
    <x v="21"/>
    <x v="25"/>
    <x v="5"/>
    <n v="25.000000000000007"/>
    <n v="4000"/>
    <x v="336"/>
    <x v="549"/>
    <x v="0"/>
    <x v="0"/>
  </r>
  <r>
    <x v="3"/>
    <n v="1185732"/>
    <x v="265"/>
    <x v="2"/>
    <x v="21"/>
    <x v="25"/>
    <x v="0"/>
    <n v="35"/>
    <n v="6700"/>
    <x v="519"/>
    <x v="912"/>
    <x v="8"/>
    <x v="0"/>
  </r>
  <r>
    <x v="3"/>
    <n v="1185732"/>
    <x v="265"/>
    <x v="2"/>
    <x v="21"/>
    <x v="25"/>
    <x v="1"/>
    <n v="30.000000000000011"/>
    <n v="3750"/>
    <x v="520"/>
    <x v="913"/>
    <x v="2"/>
    <x v="0"/>
  </r>
  <r>
    <x v="3"/>
    <n v="1185732"/>
    <x v="265"/>
    <x v="2"/>
    <x v="21"/>
    <x v="25"/>
    <x v="2"/>
    <n v="25.000000000000007"/>
    <n v="3500"/>
    <x v="493"/>
    <x v="881"/>
    <x v="2"/>
    <x v="0"/>
  </r>
  <r>
    <x v="3"/>
    <n v="1185732"/>
    <x v="265"/>
    <x v="2"/>
    <x v="21"/>
    <x v="25"/>
    <x v="3"/>
    <n v="25.000000000000007"/>
    <n v="2750"/>
    <x v="392"/>
    <x v="879"/>
    <x v="8"/>
    <x v="0"/>
  </r>
  <r>
    <x v="3"/>
    <n v="1185732"/>
    <x v="265"/>
    <x v="2"/>
    <x v="21"/>
    <x v="25"/>
    <x v="4"/>
    <n v="40"/>
    <n v="3000"/>
    <x v="150"/>
    <x v="216"/>
    <x v="2"/>
    <x v="0"/>
  </r>
  <r>
    <x v="3"/>
    <n v="1185732"/>
    <x v="265"/>
    <x v="2"/>
    <x v="21"/>
    <x v="25"/>
    <x v="5"/>
    <n v="44.999999999999993"/>
    <n v="4000"/>
    <x v="521"/>
    <x v="914"/>
    <x v="0"/>
    <x v="0"/>
  </r>
  <r>
    <x v="3"/>
    <n v="1185732"/>
    <x v="295"/>
    <x v="2"/>
    <x v="21"/>
    <x v="25"/>
    <x v="0"/>
    <n v="30.000000000000004"/>
    <n v="6500"/>
    <x v="403"/>
    <x v="308"/>
    <x v="8"/>
    <x v="0"/>
  </r>
  <r>
    <x v="3"/>
    <n v="1185732"/>
    <x v="295"/>
    <x v="2"/>
    <x v="21"/>
    <x v="25"/>
    <x v="1"/>
    <n v="25.000000000000011"/>
    <n v="4000"/>
    <x v="522"/>
    <x v="890"/>
    <x v="2"/>
    <x v="0"/>
  </r>
  <r>
    <x v="3"/>
    <n v="1185732"/>
    <x v="295"/>
    <x v="2"/>
    <x v="21"/>
    <x v="25"/>
    <x v="2"/>
    <n v="20.000000000000007"/>
    <n v="4250"/>
    <x v="523"/>
    <x v="915"/>
    <x v="2"/>
    <x v="0"/>
  </r>
  <r>
    <x v="3"/>
    <n v="1185732"/>
    <x v="295"/>
    <x v="2"/>
    <x v="21"/>
    <x v="25"/>
    <x v="3"/>
    <n v="20.000000000000007"/>
    <n v="4000"/>
    <x v="516"/>
    <x v="916"/>
    <x v="8"/>
    <x v="0"/>
  </r>
  <r>
    <x v="3"/>
    <n v="1185732"/>
    <x v="295"/>
    <x v="2"/>
    <x v="21"/>
    <x v="25"/>
    <x v="4"/>
    <n v="35"/>
    <n v="4000"/>
    <x v="162"/>
    <x v="136"/>
    <x v="2"/>
    <x v="0"/>
  </r>
  <r>
    <x v="3"/>
    <n v="1185732"/>
    <x v="295"/>
    <x v="2"/>
    <x v="21"/>
    <x v="25"/>
    <x v="5"/>
    <n v="40"/>
    <n v="5750"/>
    <x v="328"/>
    <x v="199"/>
    <x v="0"/>
    <x v="0"/>
  </r>
  <r>
    <x v="3"/>
    <n v="1185732"/>
    <x v="324"/>
    <x v="2"/>
    <x v="21"/>
    <x v="25"/>
    <x v="0"/>
    <n v="35"/>
    <n v="8000"/>
    <x v="59"/>
    <x v="67"/>
    <x v="8"/>
    <x v="0"/>
  </r>
  <r>
    <x v="3"/>
    <n v="1185732"/>
    <x v="324"/>
    <x v="2"/>
    <x v="21"/>
    <x v="25"/>
    <x v="1"/>
    <n v="30.000000000000011"/>
    <n v="5500"/>
    <x v="524"/>
    <x v="691"/>
    <x v="2"/>
    <x v="0"/>
  </r>
  <r>
    <x v="3"/>
    <n v="1185732"/>
    <x v="324"/>
    <x v="2"/>
    <x v="21"/>
    <x v="25"/>
    <x v="2"/>
    <n v="25.000000000000007"/>
    <n v="4750"/>
    <x v="525"/>
    <x v="917"/>
    <x v="2"/>
    <x v="0"/>
  </r>
  <r>
    <x v="3"/>
    <n v="1185732"/>
    <x v="324"/>
    <x v="2"/>
    <x v="21"/>
    <x v="25"/>
    <x v="3"/>
    <n v="25.000000000000007"/>
    <n v="4250"/>
    <x v="526"/>
    <x v="918"/>
    <x v="8"/>
    <x v="0"/>
  </r>
  <r>
    <x v="3"/>
    <n v="1185732"/>
    <x v="324"/>
    <x v="2"/>
    <x v="21"/>
    <x v="25"/>
    <x v="4"/>
    <n v="35"/>
    <n v="4250"/>
    <x v="159"/>
    <x v="809"/>
    <x v="2"/>
    <x v="0"/>
  </r>
  <r>
    <x v="3"/>
    <n v="1185732"/>
    <x v="324"/>
    <x v="2"/>
    <x v="21"/>
    <x v="25"/>
    <x v="5"/>
    <n v="40"/>
    <n v="6000"/>
    <x v="50"/>
    <x v="213"/>
    <x v="0"/>
    <x v="0"/>
  </r>
  <r>
    <x v="3"/>
    <n v="1185732"/>
    <x v="356"/>
    <x v="2"/>
    <x v="21"/>
    <x v="25"/>
    <x v="0"/>
    <n v="35"/>
    <n v="7500"/>
    <x v="48"/>
    <x v="148"/>
    <x v="8"/>
    <x v="0"/>
  </r>
  <r>
    <x v="3"/>
    <n v="1185732"/>
    <x v="356"/>
    <x v="2"/>
    <x v="21"/>
    <x v="25"/>
    <x v="1"/>
    <n v="35.000000000000007"/>
    <n v="5250"/>
    <x v="527"/>
    <x v="919"/>
    <x v="2"/>
    <x v="0"/>
  </r>
  <r>
    <x v="3"/>
    <n v="1185732"/>
    <x v="356"/>
    <x v="2"/>
    <x v="21"/>
    <x v="25"/>
    <x v="2"/>
    <n v="30.000000000000004"/>
    <n v="4500"/>
    <x v="142"/>
    <x v="205"/>
    <x v="2"/>
    <x v="0"/>
  </r>
  <r>
    <x v="3"/>
    <n v="1185732"/>
    <x v="356"/>
    <x v="2"/>
    <x v="21"/>
    <x v="25"/>
    <x v="3"/>
    <n v="20.000000000000007"/>
    <n v="3750"/>
    <x v="375"/>
    <x v="920"/>
    <x v="8"/>
    <x v="0"/>
  </r>
  <r>
    <x v="3"/>
    <n v="1185732"/>
    <x v="356"/>
    <x v="2"/>
    <x v="21"/>
    <x v="25"/>
    <x v="4"/>
    <n v="30.000000000000004"/>
    <n v="3500"/>
    <x v="189"/>
    <x v="290"/>
    <x v="2"/>
    <x v="0"/>
  </r>
  <r>
    <x v="3"/>
    <n v="1185732"/>
    <x v="356"/>
    <x v="2"/>
    <x v="21"/>
    <x v="25"/>
    <x v="5"/>
    <n v="35"/>
    <n v="5250"/>
    <x v="155"/>
    <x v="50"/>
    <x v="0"/>
    <x v="0"/>
  </r>
  <r>
    <x v="3"/>
    <n v="1185732"/>
    <x v="388"/>
    <x v="2"/>
    <x v="21"/>
    <x v="25"/>
    <x v="0"/>
    <n v="30.000000000000004"/>
    <n v="6500"/>
    <x v="403"/>
    <x v="308"/>
    <x v="8"/>
    <x v="0"/>
  </r>
  <r>
    <x v="3"/>
    <n v="1185732"/>
    <x v="388"/>
    <x v="2"/>
    <x v="21"/>
    <x v="25"/>
    <x v="1"/>
    <n v="25.000000000000011"/>
    <n v="4500"/>
    <x v="520"/>
    <x v="913"/>
    <x v="2"/>
    <x v="0"/>
  </r>
  <r>
    <x v="3"/>
    <n v="1185732"/>
    <x v="388"/>
    <x v="2"/>
    <x v="21"/>
    <x v="25"/>
    <x v="2"/>
    <n v="10.000000000000002"/>
    <n v="3500"/>
    <x v="528"/>
    <x v="921"/>
    <x v="2"/>
    <x v="0"/>
  </r>
  <r>
    <x v="3"/>
    <n v="1185732"/>
    <x v="388"/>
    <x v="2"/>
    <x v="21"/>
    <x v="25"/>
    <x v="3"/>
    <n v="10.000000000000002"/>
    <n v="3250"/>
    <x v="529"/>
    <x v="922"/>
    <x v="8"/>
    <x v="0"/>
  </r>
  <r>
    <x v="3"/>
    <n v="1185732"/>
    <x v="388"/>
    <x v="2"/>
    <x v="21"/>
    <x v="25"/>
    <x v="4"/>
    <n v="20"/>
    <n v="3250"/>
    <x v="393"/>
    <x v="750"/>
    <x v="2"/>
    <x v="0"/>
  </r>
  <r>
    <x v="3"/>
    <n v="1185732"/>
    <x v="388"/>
    <x v="2"/>
    <x v="21"/>
    <x v="25"/>
    <x v="5"/>
    <n v="25.000000000000007"/>
    <n v="4000"/>
    <x v="336"/>
    <x v="549"/>
    <x v="0"/>
    <x v="0"/>
  </r>
  <r>
    <x v="3"/>
    <n v="1185732"/>
    <x v="417"/>
    <x v="2"/>
    <x v="21"/>
    <x v="25"/>
    <x v="0"/>
    <n v="30"/>
    <n v="5750"/>
    <x v="530"/>
    <x v="923"/>
    <x v="8"/>
    <x v="0"/>
  </r>
  <r>
    <x v="3"/>
    <n v="1185732"/>
    <x v="417"/>
    <x v="2"/>
    <x v="21"/>
    <x v="25"/>
    <x v="1"/>
    <n v="20"/>
    <n v="4000"/>
    <x v="135"/>
    <x v="197"/>
    <x v="2"/>
    <x v="0"/>
  </r>
  <r>
    <x v="3"/>
    <n v="1185732"/>
    <x v="417"/>
    <x v="2"/>
    <x v="21"/>
    <x v="25"/>
    <x v="2"/>
    <n v="20"/>
    <n v="3000"/>
    <x v="0"/>
    <x v="192"/>
    <x v="2"/>
    <x v="0"/>
  </r>
  <r>
    <x v="3"/>
    <n v="1185732"/>
    <x v="417"/>
    <x v="2"/>
    <x v="21"/>
    <x v="25"/>
    <x v="3"/>
    <n v="20"/>
    <n v="2750"/>
    <x v="531"/>
    <x v="924"/>
    <x v="8"/>
    <x v="0"/>
  </r>
  <r>
    <x v="3"/>
    <n v="1185732"/>
    <x v="417"/>
    <x v="2"/>
    <x v="21"/>
    <x v="25"/>
    <x v="4"/>
    <n v="30"/>
    <n v="2750"/>
    <x v="532"/>
    <x v="512"/>
    <x v="2"/>
    <x v="0"/>
  </r>
  <r>
    <x v="3"/>
    <n v="1185732"/>
    <x v="417"/>
    <x v="2"/>
    <x v="21"/>
    <x v="25"/>
    <x v="5"/>
    <n v="34.999999999999993"/>
    <n v="4000"/>
    <x v="504"/>
    <x v="897"/>
    <x v="0"/>
    <x v="0"/>
  </r>
  <r>
    <x v="3"/>
    <n v="1185732"/>
    <x v="448"/>
    <x v="2"/>
    <x v="21"/>
    <x v="25"/>
    <x v="0"/>
    <n v="30.000000000000004"/>
    <n v="5500"/>
    <x v="207"/>
    <x v="839"/>
    <x v="8"/>
    <x v="0"/>
  </r>
  <r>
    <x v="3"/>
    <n v="1185732"/>
    <x v="448"/>
    <x v="2"/>
    <x v="21"/>
    <x v="25"/>
    <x v="1"/>
    <n v="20.000000000000007"/>
    <n v="4000"/>
    <x v="516"/>
    <x v="910"/>
    <x v="2"/>
    <x v="0"/>
  </r>
  <r>
    <x v="3"/>
    <n v="1185732"/>
    <x v="448"/>
    <x v="2"/>
    <x v="21"/>
    <x v="25"/>
    <x v="2"/>
    <n v="20.000000000000007"/>
    <n v="3450"/>
    <x v="533"/>
    <x v="925"/>
    <x v="2"/>
    <x v="0"/>
  </r>
  <r>
    <x v="3"/>
    <n v="1185732"/>
    <x v="448"/>
    <x v="2"/>
    <x v="21"/>
    <x v="25"/>
    <x v="3"/>
    <n v="20.000000000000007"/>
    <n v="3750"/>
    <x v="375"/>
    <x v="920"/>
    <x v="8"/>
    <x v="0"/>
  </r>
  <r>
    <x v="3"/>
    <n v="1185732"/>
    <x v="448"/>
    <x v="2"/>
    <x v="21"/>
    <x v="25"/>
    <x v="4"/>
    <n v="40"/>
    <n v="3500"/>
    <x v="162"/>
    <x v="136"/>
    <x v="2"/>
    <x v="0"/>
  </r>
  <r>
    <x v="3"/>
    <n v="1185732"/>
    <x v="448"/>
    <x v="2"/>
    <x v="21"/>
    <x v="25"/>
    <x v="5"/>
    <n v="44.999999999999986"/>
    <n v="4500"/>
    <x v="534"/>
    <x v="926"/>
    <x v="0"/>
    <x v="0"/>
  </r>
  <r>
    <x v="3"/>
    <n v="1185732"/>
    <x v="477"/>
    <x v="2"/>
    <x v="21"/>
    <x v="25"/>
    <x v="0"/>
    <n v="40"/>
    <n v="7000"/>
    <x v="59"/>
    <x v="67"/>
    <x v="8"/>
    <x v="0"/>
  </r>
  <r>
    <x v="3"/>
    <n v="1185732"/>
    <x v="477"/>
    <x v="2"/>
    <x v="21"/>
    <x v="25"/>
    <x v="1"/>
    <n v="30.000000000000004"/>
    <n v="5000"/>
    <x v="193"/>
    <x v="96"/>
    <x v="2"/>
    <x v="0"/>
  </r>
  <r>
    <x v="3"/>
    <n v="1185732"/>
    <x v="477"/>
    <x v="2"/>
    <x v="21"/>
    <x v="25"/>
    <x v="2"/>
    <n v="30.000000000000004"/>
    <n v="4500"/>
    <x v="142"/>
    <x v="205"/>
    <x v="2"/>
    <x v="0"/>
  </r>
  <r>
    <x v="3"/>
    <n v="1185732"/>
    <x v="477"/>
    <x v="2"/>
    <x v="21"/>
    <x v="25"/>
    <x v="3"/>
    <n v="30.000000000000004"/>
    <n v="4000"/>
    <x v="202"/>
    <x v="927"/>
    <x v="8"/>
    <x v="0"/>
  </r>
  <r>
    <x v="3"/>
    <n v="1185732"/>
    <x v="477"/>
    <x v="2"/>
    <x v="21"/>
    <x v="25"/>
    <x v="4"/>
    <n v="40"/>
    <n v="4000"/>
    <x v="175"/>
    <x v="143"/>
    <x v="2"/>
    <x v="0"/>
  </r>
  <r>
    <x v="3"/>
    <n v="1185732"/>
    <x v="477"/>
    <x v="2"/>
    <x v="21"/>
    <x v="25"/>
    <x v="5"/>
    <n v="44.999999999999986"/>
    <n v="5000"/>
    <x v="407"/>
    <x v="903"/>
    <x v="0"/>
    <x v="0"/>
  </r>
  <r>
    <x v="3"/>
    <n v="1128299"/>
    <x v="188"/>
    <x v="2"/>
    <x v="21"/>
    <x v="25"/>
    <x v="0"/>
    <n v="30.000000000000004"/>
    <n v="3500"/>
    <x v="189"/>
    <x v="290"/>
    <x v="2"/>
    <x v="0"/>
  </r>
  <r>
    <x v="3"/>
    <n v="1128299"/>
    <x v="188"/>
    <x v="2"/>
    <x v="21"/>
    <x v="25"/>
    <x v="1"/>
    <n v="40"/>
    <n v="3500"/>
    <x v="162"/>
    <x v="136"/>
    <x v="2"/>
    <x v="0"/>
  </r>
  <r>
    <x v="3"/>
    <n v="1128299"/>
    <x v="188"/>
    <x v="2"/>
    <x v="21"/>
    <x v="25"/>
    <x v="2"/>
    <n v="40"/>
    <n v="3500"/>
    <x v="162"/>
    <x v="136"/>
    <x v="2"/>
    <x v="0"/>
  </r>
  <r>
    <x v="3"/>
    <n v="1128299"/>
    <x v="188"/>
    <x v="2"/>
    <x v="21"/>
    <x v="25"/>
    <x v="3"/>
    <n v="40"/>
    <n v="2000"/>
    <x v="135"/>
    <x v="197"/>
    <x v="2"/>
    <x v="0"/>
  </r>
  <r>
    <x v="3"/>
    <n v="1128299"/>
    <x v="188"/>
    <x v="2"/>
    <x v="21"/>
    <x v="25"/>
    <x v="4"/>
    <n v="45.000000000000007"/>
    <n v="1500"/>
    <x v="311"/>
    <x v="821"/>
    <x v="8"/>
    <x v="0"/>
  </r>
  <r>
    <x v="3"/>
    <n v="1128299"/>
    <x v="188"/>
    <x v="2"/>
    <x v="21"/>
    <x v="25"/>
    <x v="5"/>
    <n v="40"/>
    <n v="4000"/>
    <x v="175"/>
    <x v="607"/>
    <x v="1"/>
    <x v="0"/>
  </r>
  <r>
    <x v="3"/>
    <n v="1128299"/>
    <x v="698"/>
    <x v="2"/>
    <x v="21"/>
    <x v="25"/>
    <x v="0"/>
    <n v="30.000000000000004"/>
    <n v="4500"/>
    <x v="142"/>
    <x v="205"/>
    <x v="2"/>
    <x v="0"/>
  </r>
  <r>
    <x v="3"/>
    <n v="1128299"/>
    <x v="698"/>
    <x v="2"/>
    <x v="21"/>
    <x v="25"/>
    <x v="1"/>
    <n v="40"/>
    <n v="3500"/>
    <x v="162"/>
    <x v="136"/>
    <x v="2"/>
    <x v="0"/>
  </r>
  <r>
    <x v="3"/>
    <n v="1128299"/>
    <x v="698"/>
    <x v="2"/>
    <x v="21"/>
    <x v="25"/>
    <x v="2"/>
    <n v="40"/>
    <n v="3500"/>
    <x v="162"/>
    <x v="136"/>
    <x v="2"/>
    <x v="0"/>
  </r>
  <r>
    <x v="3"/>
    <n v="1128299"/>
    <x v="698"/>
    <x v="2"/>
    <x v="22"/>
    <x v="16"/>
    <x v="3"/>
    <n v="40"/>
    <n v="2000"/>
    <x v="135"/>
    <x v="197"/>
    <x v="2"/>
    <x v="0"/>
  </r>
  <r>
    <x v="3"/>
    <n v="1128299"/>
    <x v="698"/>
    <x v="2"/>
    <x v="22"/>
    <x v="16"/>
    <x v="4"/>
    <n v="45.000000000000007"/>
    <n v="1250"/>
    <x v="457"/>
    <x v="689"/>
    <x v="8"/>
    <x v="0"/>
  </r>
  <r>
    <x v="3"/>
    <n v="1128299"/>
    <x v="698"/>
    <x v="2"/>
    <x v="22"/>
    <x v="16"/>
    <x v="5"/>
    <n v="40"/>
    <n v="3250"/>
    <x v="197"/>
    <x v="716"/>
    <x v="1"/>
    <x v="0"/>
  </r>
  <r>
    <x v="3"/>
    <n v="1128299"/>
    <x v="228"/>
    <x v="2"/>
    <x v="22"/>
    <x v="16"/>
    <x v="0"/>
    <n v="40"/>
    <n v="4750"/>
    <x v="237"/>
    <x v="581"/>
    <x v="2"/>
    <x v="0"/>
  </r>
  <r>
    <x v="3"/>
    <n v="1128299"/>
    <x v="228"/>
    <x v="2"/>
    <x v="22"/>
    <x v="16"/>
    <x v="1"/>
    <n v="50"/>
    <n v="3250"/>
    <x v="133"/>
    <x v="304"/>
    <x v="2"/>
    <x v="0"/>
  </r>
  <r>
    <x v="3"/>
    <n v="1128299"/>
    <x v="228"/>
    <x v="2"/>
    <x v="22"/>
    <x v="16"/>
    <x v="2"/>
    <n v="54.999999999999993"/>
    <n v="3500"/>
    <x v="239"/>
    <x v="822"/>
    <x v="2"/>
    <x v="0"/>
  </r>
  <r>
    <x v="3"/>
    <n v="1128299"/>
    <x v="228"/>
    <x v="2"/>
    <x v="22"/>
    <x v="16"/>
    <x v="3"/>
    <n v="50"/>
    <n v="2500"/>
    <x v="145"/>
    <x v="208"/>
    <x v="2"/>
    <x v="0"/>
  </r>
  <r>
    <x v="3"/>
    <n v="1128299"/>
    <x v="228"/>
    <x v="2"/>
    <x v="22"/>
    <x v="16"/>
    <x v="4"/>
    <n v="55.000000000000007"/>
    <n v="1000"/>
    <x v="191"/>
    <x v="748"/>
    <x v="8"/>
    <x v="0"/>
  </r>
  <r>
    <x v="3"/>
    <n v="1128299"/>
    <x v="228"/>
    <x v="2"/>
    <x v="22"/>
    <x v="16"/>
    <x v="5"/>
    <n v="50"/>
    <n v="3000"/>
    <x v="149"/>
    <x v="343"/>
    <x v="1"/>
    <x v="0"/>
  </r>
  <r>
    <x v="3"/>
    <n v="1128299"/>
    <x v="247"/>
    <x v="2"/>
    <x v="22"/>
    <x v="16"/>
    <x v="0"/>
    <n v="55.000000000000007"/>
    <n v="4750"/>
    <x v="347"/>
    <x v="509"/>
    <x v="2"/>
    <x v="0"/>
  </r>
  <r>
    <x v="3"/>
    <n v="1128299"/>
    <x v="247"/>
    <x v="2"/>
    <x v="22"/>
    <x v="16"/>
    <x v="1"/>
    <n v="60.000000000000007"/>
    <n v="2750"/>
    <x v="207"/>
    <x v="292"/>
    <x v="2"/>
    <x v="0"/>
  </r>
  <r>
    <x v="3"/>
    <n v="1128299"/>
    <x v="247"/>
    <x v="2"/>
    <x v="22"/>
    <x v="16"/>
    <x v="2"/>
    <n v="60.000000000000007"/>
    <n v="3250"/>
    <x v="403"/>
    <x v="224"/>
    <x v="2"/>
    <x v="0"/>
  </r>
  <r>
    <x v="3"/>
    <n v="1128299"/>
    <x v="247"/>
    <x v="2"/>
    <x v="22"/>
    <x v="16"/>
    <x v="3"/>
    <n v="45.000000000000007"/>
    <n v="2250"/>
    <x v="458"/>
    <x v="258"/>
    <x v="2"/>
    <x v="0"/>
  </r>
  <r>
    <x v="3"/>
    <n v="1128299"/>
    <x v="247"/>
    <x v="2"/>
    <x v="22"/>
    <x v="16"/>
    <x v="4"/>
    <n v="50.000000000000014"/>
    <n v="1250"/>
    <x v="459"/>
    <x v="823"/>
    <x v="8"/>
    <x v="0"/>
  </r>
  <r>
    <x v="3"/>
    <n v="1128299"/>
    <x v="247"/>
    <x v="2"/>
    <x v="22"/>
    <x v="16"/>
    <x v="5"/>
    <n v="65.000000000000014"/>
    <n v="3000"/>
    <x v="403"/>
    <x v="824"/>
    <x v="1"/>
    <x v="0"/>
  </r>
  <r>
    <x v="3"/>
    <n v="1128299"/>
    <x v="278"/>
    <x v="2"/>
    <x v="22"/>
    <x v="16"/>
    <x v="0"/>
    <n v="50"/>
    <n v="5000"/>
    <x v="54"/>
    <x v="541"/>
    <x v="2"/>
    <x v="0"/>
  </r>
  <r>
    <x v="3"/>
    <n v="1128299"/>
    <x v="278"/>
    <x v="2"/>
    <x v="22"/>
    <x v="16"/>
    <x v="1"/>
    <n v="55.000000000000007"/>
    <n v="3500"/>
    <x v="137"/>
    <x v="619"/>
    <x v="2"/>
    <x v="0"/>
  </r>
  <r>
    <x v="3"/>
    <n v="1128299"/>
    <x v="278"/>
    <x v="2"/>
    <x v="22"/>
    <x v="16"/>
    <x v="2"/>
    <n v="55.000000000000007"/>
    <n v="3500"/>
    <x v="137"/>
    <x v="619"/>
    <x v="2"/>
    <x v="0"/>
  </r>
  <r>
    <x v="3"/>
    <n v="1128299"/>
    <x v="278"/>
    <x v="2"/>
    <x v="22"/>
    <x v="16"/>
    <x v="3"/>
    <n v="50"/>
    <n v="2750"/>
    <x v="199"/>
    <x v="662"/>
    <x v="2"/>
    <x v="0"/>
  </r>
  <r>
    <x v="3"/>
    <n v="1128299"/>
    <x v="278"/>
    <x v="2"/>
    <x v="22"/>
    <x v="16"/>
    <x v="4"/>
    <n v="44.999999999999993"/>
    <n v="1750"/>
    <x v="460"/>
    <x v="188"/>
    <x v="8"/>
    <x v="0"/>
  </r>
  <r>
    <x v="3"/>
    <n v="1128299"/>
    <x v="278"/>
    <x v="2"/>
    <x v="22"/>
    <x v="16"/>
    <x v="5"/>
    <n v="60"/>
    <n v="5250"/>
    <x v="40"/>
    <x v="55"/>
    <x v="1"/>
    <x v="0"/>
  </r>
  <r>
    <x v="3"/>
    <n v="1128299"/>
    <x v="308"/>
    <x v="2"/>
    <x v="22"/>
    <x v="16"/>
    <x v="0"/>
    <n v="54.999999999999993"/>
    <n v="7750"/>
    <x v="461"/>
    <x v="825"/>
    <x v="2"/>
    <x v="0"/>
  </r>
  <r>
    <x v="3"/>
    <n v="1128299"/>
    <x v="308"/>
    <x v="2"/>
    <x v="22"/>
    <x v="16"/>
    <x v="1"/>
    <n v="64.999999999999986"/>
    <n v="6500"/>
    <x v="462"/>
    <x v="826"/>
    <x v="2"/>
    <x v="0"/>
  </r>
  <r>
    <x v="3"/>
    <n v="1128299"/>
    <x v="308"/>
    <x v="2"/>
    <x v="22"/>
    <x v="16"/>
    <x v="2"/>
    <n v="80"/>
    <n v="6500"/>
    <x v="99"/>
    <x v="317"/>
    <x v="2"/>
    <x v="0"/>
  </r>
  <r>
    <x v="3"/>
    <n v="1128299"/>
    <x v="308"/>
    <x v="2"/>
    <x v="22"/>
    <x v="16"/>
    <x v="3"/>
    <n v="80"/>
    <n v="5250"/>
    <x v="82"/>
    <x v="98"/>
    <x v="2"/>
    <x v="0"/>
  </r>
  <r>
    <x v="3"/>
    <n v="1128299"/>
    <x v="308"/>
    <x v="2"/>
    <x v="22"/>
    <x v="16"/>
    <x v="4"/>
    <n v="90"/>
    <n v="4000"/>
    <x v="11"/>
    <x v="155"/>
    <x v="8"/>
    <x v="0"/>
  </r>
  <r>
    <x v="3"/>
    <n v="1128299"/>
    <x v="308"/>
    <x v="2"/>
    <x v="22"/>
    <x v="16"/>
    <x v="5"/>
    <n v="105"/>
    <n v="7000"/>
    <x v="463"/>
    <x v="827"/>
    <x v="1"/>
    <x v="0"/>
  </r>
  <r>
    <x v="3"/>
    <n v="1128299"/>
    <x v="337"/>
    <x v="2"/>
    <x v="22"/>
    <x v="16"/>
    <x v="0"/>
    <n v="85"/>
    <n v="8500"/>
    <x v="464"/>
    <x v="828"/>
    <x v="2"/>
    <x v="0"/>
  </r>
  <r>
    <x v="3"/>
    <n v="1128299"/>
    <x v="337"/>
    <x v="2"/>
    <x v="22"/>
    <x v="16"/>
    <x v="1"/>
    <n v="90"/>
    <n v="7000"/>
    <x v="465"/>
    <x v="827"/>
    <x v="2"/>
    <x v="0"/>
  </r>
  <r>
    <x v="3"/>
    <n v="1128299"/>
    <x v="337"/>
    <x v="2"/>
    <x v="22"/>
    <x v="16"/>
    <x v="2"/>
    <n v="90"/>
    <n v="6500"/>
    <x v="38"/>
    <x v="829"/>
    <x v="2"/>
    <x v="0"/>
  </r>
  <r>
    <x v="3"/>
    <n v="1128299"/>
    <x v="337"/>
    <x v="2"/>
    <x v="22"/>
    <x v="16"/>
    <x v="3"/>
    <n v="85"/>
    <n v="5500"/>
    <x v="466"/>
    <x v="830"/>
    <x v="2"/>
    <x v="0"/>
  </r>
  <r>
    <x v="3"/>
    <n v="1128299"/>
    <x v="337"/>
    <x v="2"/>
    <x v="22"/>
    <x v="16"/>
    <x v="4"/>
    <n v="90"/>
    <n v="6000"/>
    <x v="4"/>
    <x v="103"/>
    <x v="8"/>
    <x v="0"/>
  </r>
  <r>
    <x v="3"/>
    <n v="1128299"/>
    <x v="337"/>
    <x v="2"/>
    <x v="22"/>
    <x v="16"/>
    <x v="5"/>
    <n v="105"/>
    <n v="6000"/>
    <x v="465"/>
    <x v="309"/>
    <x v="1"/>
    <x v="0"/>
  </r>
  <r>
    <x v="3"/>
    <n v="1128299"/>
    <x v="369"/>
    <x v="2"/>
    <x v="22"/>
    <x v="16"/>
    <x v="0"/>
    <n v="90"/>
    <n v="8000"/>
    <x v="29"/>
    <x v="831"/>
    <x v="2"/>
    <x v="0"/>
  </r>
  <r>
    <x v="3"/>
    <n v="1128299"/>
    <x v="369"/>
    <x v="2"/>
    <x v="22"/>
    <x v="16"/>
    <x v="1"/>
    <n v="80"/>
    <n v="7750"/>
    <x v="96"/>
    <x v="832"/>
    <x v="2"/>
    <x v="0"/>
  </r>
  <r>
    <x v="3"/>
    <n v="1128299"/>
    <x v="369"/>
    <x v="2"/>
    <x v="22"/>
    <x v="16"/>
    <x v="2"/>
    <n v="70"/>
    <n v="6500"/>
    <x v="112"/>
    <x v="833"/>
    <x v="2"/>
    <x v="0"/>
  </r>
  <r>
    <x v="3"/>
    <n v="1128299"/>
    <x v="369"/>
    <x v="2"/>
    <x v="22"/>
    <x v="16"/>
    <x v="3"/>
    <n v="70"/>
    <n v="4250"/>
    <x v="44"/>
    <x v="46"/>
    <x v="2"/>
    <x v="0"/>
  </r>
  <r>
    <x v="3"/>
    <n v="1128299"/>
    <x v="369"/>
    <x v="2"/>
    <x v="22"/>
    <x v="16"/>
    <x v="4"/>
    <n v="70"/>
    <n v="4250"/>
    <x v="44"/>
    <x v="834"/>
    <x v="8"/>
    <x v="0"/>
  </r>
  <r>
    <x v="3"/>
    <n v="1128299"/>
    <x v="369"/>
    <x v="2"/>
    <x v="22"/>
    <x v="16"/>
    <x v="5"/>
    <n v="75"/>
    <n v="2500"/>
    <x v="205"/>
    <x v="154"/>
    <x v="1"/>
    <x v="0"/>
  </r>
  <r>
    <x v="3"/>
    <n v="1128299"/>
    <x v="401"/>
    <x v="2"/>
    <x v="22"/>
    <x v="16"/>
    <x v="0"/>
    <n v="50.000000000000014"/>
    <n v="4500"/>
    <x v="467"/>
    <x v="132"/>
    <x v="2"/>
    <x v="0"/>
  </r>
  <r>
    <x v="3"/>
    <n v="1128299"/>
    <x v="401"/>
    <x v="2"/>
    <x v="22"/>
    <x v="16"/>
    <x v="1"/>
    <n v="55.000000000000014"/>
    <n v="4500"/>
    <x v="468"/>
    <x v="773"/>
    <x v="2"/>
    <x v="0"/>
  </r>
  <r>
    <x v="3"/>
    <n v="1128299"/>
    <x v="401"/>
    <x v="2"/>
    <x v="22"/>
    <x v="16"/>
    <x v="2"/>
    <n v="50.000000000000014"/>
    <n v="2500"/>
    <x v="382"/>
    <x v="835"/>
    <x v="2"/>
    <x v="0"/>
  </r>
  <r>
    <x v="3"/>
    <n v="1128299"/>
    <x v="401"/>
    <x v="2"/>
    <x v="22"/>
    <x v="16"/>
    <x v="3"/>
    <n v="50.000000000000014"/>
    <n v="2000"/>
    <x v="336"/>
    <x v="836"/>
    <x v="2"/>
    <x v="0"/>
  </r>
  <r>
    <x v="3"/>
    <n v="1128299"/>
    <x v="401"/>
    <x v="2"/>
    <x v="22"/>
    <x v="16"/>
    <x v="4"/>
    <n v="60.000000000000007"/>
    <n v="2250"/>
    <x v="142"/>
    <x v="837"/>
    <x v="8"/>
    <x v="0"/>
  </r>
  <r>
    <x v="3"/>
    <n v="1128299"/>
    <x v="401"/>
    <x v="2"/>
    <x v="22"/>
    <x v="16"/>
    <x v="5"/>
    <n v="44.999999999999993"/>
    <n v="2500"/>
    <x v="469"/>
    <x v="606"/>
    <x v="1"/>
    <x v="0"/>
  </r>
  <r>
    <x v="3"/>
    <n v="1128299"/>
    <x v="430"/>
    <x v="2"/>
    <x v="22"/>
    <x v="16"/>
    <x v="0"/>
    <n v="40"/>
    <n v="3500"/>
    <x v="162"/>
    <x v="136"/>
    <x v="2"/>
    <x v="0"/>
  </r>
  <r>
    <x v="3"/>
    <n v="1128299"/>
    <x v="430"/>
    <x v="2"/>
    <x v="22"/>
    <x v="16"/>
    <x v="1"/>
    <n v="55.000000000000014"/>
    <n v="5250"/>
    <x v="171"/>
    <x v="240"/>
    <x v="2"/>
    <x v="0"/>
  </r>
  <r>
    <x v="3"/>
    <n v="1128299"/>
    <x v="430"/>
    <x v="2"/>
    <x v="22"/>
    <x v="16"/>
    <x v="2"/>
    <n v="50.000000000000014"/>
    <n v="3500"/>
    <x v="470"/>
    <x v="838"/>
    <x v="2"/>
    <x v="0"/>
  </r>
  <r>
    <x v="3"/>
    <n v="1128299"/>
    <x v="430"/>
    <x v="2"/>
    <x v="22"/>
    <x v="16"/>
    <x v="3"/>
    <n v="45.000000000000007"/>
    <n v="3250"/>
    <x v="138"/>
    <x v="200"/>
    <x v="2"/>
    <x v="0"/>
  </r>
  <r>
    <x v="3"/>
    <n v="1128299"/>
    <x v="430"/>
    <x v="2"/>
    <x v="22"/>
    <x v="16"/>
    <x v="4"/>
    <n v="55.000000000000007"/>
    <n v="3000"/>
    <x v="207"/>
    <x v="839"/>
    <x v="8"/>
    <x v="0"/>
  </r>
  <r>
    <x v="3"/>
    <n v="1128299"/>
    <x v="430"/>
    <x v="2"/>
    <x v="22"/>
    <x v="16"/>
    <x v="5"/>
    <n v="60.000000000000007"/>
    <n v="3500"/>
    <x v="163"/>
    <x v="99"/>
    <x v="1"/>
    <x v="0"/>
  </r>
  <r>
    <x v="3"/>
    <n v="1128299"/>
    <x v="461"/>
    <x v="2"/>
    <x v="22"/>
    <x v="16"/>
    <x v="0"/>
    <n v="45.000000000000007"/>
    <n v="5750"/>
    <x v="331"/>
    <x v="523"/>
    <x v="2"/>
    <x v="0"/>
  </r>
  <r>
    <x v="3"/>
    <n v="1128299"/>
    <x v="461"/>
    <x v="2"/>
    <x v="22"/>
    <x v="16"/>
    <x v="1"/>
    <n v="50.000000000000014"/>
    <n v="6500"/>
    <x v="445"/>
    <x v="326"/>
    <x v="2"/>
    <x v="0"/>
  </r>
  <r>
    <x v="3"/>
    <n v="1128299"/>
    <x v="461"/>
    <x v="2"/>
    <x v="22"/>
    <x v="16"/>
    <x v="2"/>
    <n v="45.000000000000007"/>
    <n v="4750"/>
    <x v="455"/>
    <x v="513"/>
    <x v="2"/>
    <x v="0"/>
  </r>
  <r>
    <x v="3"/>
    <n v="1128299"/>
    <x v="461"/>
    <x v="2"/>
    <x v="22"/>
    <x v="16"/>
    <x v="3"/>
    <n v="55.000000000000014"/>
    <n v="4500"/>
    <x v="468"/>
    <x v="773"/>
    <x v="2"/>
    <x v="0"/>
  </r>
  <r>
    <x v="3"/>
    <n v="1128299"/>
    <x v="461"/>
    <x v="2"/>
    <x v="22"/>
    <x v="16"/>
    <x v="4"/>
    <n v="75.000000000000014"/>
    <n v="4250"/>
    <x v="262"/>
    <x v="840"/>
    <x v="8"/>
    <x v="0"/>
  </r>
  <r>
    <x v="3"/>
    <n v="1128299"/>
    <x v="461"/>
    <x v="2"/>
    <x v="22"/>
    <x v="16"/>
    <x v="5"/>
    <n v="80.000000000000014"/>
    <n v="5500"/>
    <x v="116"/>
    <x v="303"/>
    <x v="1"/>
    <x v="0"/>
  </r>
  <r>
    <x v="3"/>
    <n v="1128299"/>
    <x v="490"/>
    <x v="2"/>
    <x v="22"/>
    <x v="16"/>
    <x v="0"/>
    <n v="65.000000000000014"/>
    <n v="7500"/>
    <x v="471"/>
    <x v="841"/>
    <x v="2"/>
    <x v="0"/>
  </r>
  <r>
    <x v="3"/>
    <n v="1128299"/>
    <x v="490"/>
    <x v="2"/>
    <x v="22"/>
    <x v="16"/>
    <x v="1"/>
    <n v="75.000000000000028"/>
    <n v="7500"/>
    <x v="472"/>
    <x v="842"/>
    <x v="2"/>
    <x v="0"/>
  </r>
  <r>
    <x v="3"/>
    <n v="1128299"/>
    <x v="490"/>
    <x v="2"/>
    <x v="22"/>
    <x v="16"/>
    <x v="2"/>
    <n v="70.000000000000014"/>
    <n v="5500"/>
    <x v="107"/>
    <x v="843"/>
    <x v="2"/>
    <x v="0"/>
  </r>
  <r>
    <x v="3"/>
    <n v="1128299"/>
    <x v="490"/>
    <x v="2"/>
    <x v="22"/>
    <x v="16"/>
    <x v="3"/>
    <n v="70.000000000000014"/>
    <n v="5500"/>
    <x v="107"/>
    <x v="843"/>
    <x v="2"/>
    <x v="0"/>
  </r>
  <r>
    <x v="3"/>
    <n v="1128299"/>
    <x v="490"/>
    <x v="2"/>
    <x v="22"/>
    <x v="16"/>
    <x v="4"/>
    <n v="80.000000000000014"/>
    <n v="4750"/>
    <x v="473"/>
    <x v="844"/>
    <x v="8"/>
    <x v="0"/>
  </r>
  <r>
    <x v="3"/>
    <n v="1128299"/>
    <x v="490"/>
    <x v="2"/>
    <x v="22"/>
    <x v="16"/>
    <x v="5"/>
    <n v="85.000000000000014"/>
    <n v="5750"/>
    <x v="269"/>
    <x v="758"/>
    <x v="1"/>
    <x v="0"/>
  </r>
  <r>
    <x v="3"/>
    <n v="1128299"/>
    <x v="181"/>
    <x v="2"/>
    <x v="22"/>
    <x v="16"/>
    <x v="0"/>
    <n v="35"/>
    <n v="4000"/>
    <x v="162"/>
    <x v="928"/>
    <x v="15"/>
    <x v="0"/>
  </r>
  <r>
    <x v="3"/>
    <n v="1128299"/>
    <x v="181"/>
    <x v="2"/>
    <x v="22"/>
    <x v="16"/>
    <x v="1"/>
    <n v="45"/>
    <n v="4000"/>
    <x v="210"/>
    <x v="307"/>
    <x v="15"/>
    <x v="0"/>
  </r>
  <r>
    <x v="3"/>
    <n v="1128299"/>
    <x v="181"/>
    <x v="2"/>
    <x v="22"/>
    <x v="16"/>
    <x v="2"/>
    <n v="45"/>
    <n v="4000"/>
    <x v="210"/>
    <x v="307"/>
    <x v="15"/>
    <x v="0"/>
  </r>
  <r>
    <x v="3"/>
    <n v="1128299"/>
    <x v="181"/>
    <x v="2"/>
    <x v="22"/>
    <x v="16"/>
    <x v="3"/>
    <n v="45"/>
    <n v="2500"/>
    <x v="129"/>
    <x v="929"/>
    <x v="15"/>
    <x v="0"/>
  </r>
  <r>
    <x v="3"/>
    <n v="1128299"/>
    <x v="181"/>
    <x v="2"/>
    <x v="22"/>
    <x v="16"/>
    <x v="4"/>
    <n v="50.000000000000014"/>
    <n v="2000"/>
    <x v="336"/>
    <x v="930"/>
    <x v="4"/>
    <x v="0"/>
  </r>
  <r>
    <x v="3"/>
    <n v="1128299"/>
    <x v="181"/>
    <x v="2"/>
    <x v="22"/>
    <x v="16"/>
    <x v="5"/>
    <n v="45"/>
    <n v="4500"/>
    <x v="161"/>
    <x v="58"/>
    <x v="2"/>
    <x v="0"/>
  </r>
  <r>
    <x v="3"/>
    <n v="1128299"/>
    <x v="212"/>
    <x v="2"/>
    <x v="22"/>
    <x v="16"/>
    <x v="0"/>
    <n v="35"/>
    <n v="5000"/>
    <x v="160"/>
    <x v="429"/>
    <x v="15"/>
    <x v="0"/>
  </r>
  <r>
    <x v="3"/>
    <n v="1128299"/>
    <x v="212"/>
    <x v="2"/>
    <x v="22"/>
    <x v="16"/>
    <x v="1"/>
    <n v="45"/>
    <n v="4000"/>
    <x v="210"/>
    <x v="307"/>
    <x v="15"/>
    <x v="0"/>
  </r>
  <r>
    <x v="3"/>
    <n v="1128299"/>
    <x v="212"/>
    <x v="2"/>
    <x v="22"/>
    <x v="16"/>
    <x v="2"/>
    <n v="45"/>
    <n v="4000"/>
    <x v="210"/>
    <x v="307"/>
    <x v="15"/>
    <x v="0"/>
  </r>
  <r>
    <x v="3"/>
    <n v="1128299"/>
    <x v="212"/>
    <x v="1"/>
    <x v="23"/>
    <x v="26"/>
    <x v="3"/>
    <n v="45"/>
    <n v="2500"/>
    <x v="129"/>
    <x v="929"/>
    <x v="15"/>
    <x v="0"/>
  </r>
  <r>
    <x v="3"/>
    <n v="1128299"/>
    <x v="212"/>
    <x v="1"/>
    <x v="23"/>
    <x v="26"/>
    <x v="4"/>
    <n v="50.000000000000014"/>
    <n v="1750"/>
    <x v="493"/>
    <x v="913"/>
    <x v="4"/>
    <x v="0"/>
  </r>
  <r>
    <x v="3"/>
    <n v="1128299"/>
    <x v="212"/>
    <x v="1"/>
    <x v="23"/>
    <x v="26"/>
    <x v="5"/>
    <n v="45"/>
    <n v="3750"/>
    <x v="156"/>
    <x v="501"/>
    <x v="2"/>
    <x v="0"/>
  </r>
  <r>
    <x v="3"/>
    <n v="1128299"/>
    <x v="221"/>
    <x v="1"/>
    <x v="23"/>
    <x v="26"/>
    <x v="0"/>
    <n v="45"/>
    <n v="5250"/>
    <x v="45"/>
    <x v="570"/>
    <x v="15"/>
    <x v="0"/>
  </r>
  <r>
    <x v="3"/>
    <n v="1128299"/>
    <x v="221"/>
    <x v="1"/>
    <x v="23"/>
    <x v="26"/>
    <x v="1"/>
    <n v="55.000000000000007"/>
    <n v="3750"/>
    <x v="141"/>
    <x v="538"/>
    <x v="15"/>
    <x v="0"/>
  </r>
  <r>
    <x v="3"/>
    <n v="1128299"/>
    <x v="221"/>
    <x v="1"/>
    <x v="23"/>
    <x v="26"/>
    <x v="2"/>
    <n v="60"/>
    <n v="4000"/>
    <x v="50"/>
    <x v="931"/>
    <x v="15"/>
    <x v="0"/>
  </r>
  <r>
    <x v="3"/>
    <n v="1128299"/>
    <x v="221"/>
    <x v="1"/>
    <x v="23"/>
    <x v="26"/>
    <x v="3"/>
    <n v="55.000000000000007"/>
    <n v="3000"/>
    <x v="207"/>
    <x v="43"/>
    <x v="15"/>
    <x v="0"/>
  </r>
  <r>
    <x v="3"/>
    <n v="1128299"/>
    <x v="221"/>
    <x v="1"/>
    <x v="23"/>
    <x v="26"/>
    <x v="4"/>
    <n v="60.000000000000007"/>
    <n v="1500"/>
    <x v="381"/>
    <x v="491"/>
    <x v="4"/>
    <x v="0"/>
  </r>
  <r>
    <x v="3"/>
    <n v="1128299"/>
    <x v="221"/>
    <x v="1"/>
    <x v="23"/>
    <x v="26"/>
    <x v="5"/>
    <n v="45"/>
    <n v="3500"/>
    <x v="154"/>
    <x v="543"/>
    <x v="2"/>
    <x v="0"/>
  </r>
  <r>
    <x v="3"/>
    <n v="1128299"/>
    <x v="240"/>
    <x v="1"/>
    <x v="23"/>
    <x v="26"/>
    <x v="0"/>
    <n v="50"/>
    <n v="5250"/>
    <x v="48"/>
    <x v="932"/>
    <x v="15"/>
    <x v="0"/>
  </r>
  <r>
    <x v="3"/>
    <n v="1128299"/>
    <x v="240"/>
    <x v="1"/>
    <x v="23"/>
    <x v="26"/>
    <x v="1"/>
    <n v="55.000000000000007"/>
    <n v="3250"/>
    <x v="256"/>
    <x v="306"/>
    <x v="15"/>
    <x v="0"/>
  </r>
  <r>
    <x v="3"/>
    <n v="1128299"/>
    <x v="240"/>
    <x v="1"/>
    <x v="23"/>
    <x v="26"/>
    <x v="2"/>
    <n v="55.000000000000007"/>
    <n v="3750"/>
    <x v="141"/>
    <x v="538"/>
    <x v="15"/>
    <x v="0"/>
  </r>
  <r>
    <x v="3"/>
    <n v="1128299"/>
    <x v="240"/>
    <x v="1"/>
    <x v="23"/>
    <x v="26"/>
    <x v="3"/>
    <n v="40.000000000000007"/>
    <n v="2750"/>
    <x v="131"/>
    <x v="280"/>
    <x v="15"/>
    <x v="0"/>
  </r>
  <r>
    <x v="3"/>
    <n v="1128299"/>
    <x v="240"/>
    <x v="1"/>
    <x v="23"/>
    <x v="26"/>
    <x v="4"/>
    <n v="45.000000000000014"/>
    <n v="1750"/>
    <x v="535"/>
    <x v="933"/>
    <x v="4"/>
    <x v="0"/>
  </r>
  <r>
    <x v="3"/>
    <n v="1128299"/>
    <x v="240"/>
    <x v="1"/>
    <x v="23"/>
    <x v="26"/>
    <x v="5"/>
    <n v="60.000000000000007"/>
    <n v="3500"/>
    <x v="163"/>
    <x v="221"/>
    <x v="2"/>
    <x v="0"/>
  </r>
  <r>
    <x v="3"/>
    <n v="1128299"/>
    <x v="271"/>
    <x v="1"/>
    <x v="23"/>
    <x v="26"/>
    <x v="0"/>
    <n v="45"/>
    <n v="5500"/>
    <x v="113"/>
    <x v="559"/>
    <x v="15"/>
    <x v="0"/>
  </r>
  <r>
    <x v="3"/>
    <n v="1128299"/>
    <x v="271"/>
    <x v="1"/>
    <x v="23"/>
    <x v="26"/>
    <x v="1"/>
    <n v="50"/>
    <n v="4000"/>
    <x v="47"/>
    <x v="316"/>
    <x v="15"/>
    <x v="0"/>
  </r>
  <r>
    <x v="3"/>
    <n v="1128299"/>
    <x v="271"/>
    <x v="1"/>
    <x v="23"/>
    <x v="26"/>
    <x v="2"/>
    <n v="50"/>
    <n v="4000"/>
    <x v="47"/>
    <x v="316"/>
    <x v="15"/>
    <x v="0"/>
  </r>
  <r>
    <x v="3"/>
    <n v="1128299"/>
    <x v="271"/>
    <x v="1"/>
    <x v="23"/>
    <x v="26"/>
    <x v="3"/>
    <n v="45"/>
    <n v="3250"/>
    <x v="326"/>
    <x v="516"/>
    <x v="15"/>
    <x v="0"/>
  </r>
  <r>
    <x v="3"/>
    <n v="1128299"/>
    <x v="271"/>
    <x v="1"/>
    <x v="23"/>
    <x v="26"/>
    <x v="4"/>
    <n v="40"/>
    <n v="2250"/>
    <x v="126"/>
    <x v="646"/>
    <x v="4"/>
    <x v="0"/>
  </r>
  <r>
    <x v="3"/>
    <n v="1128299"/>
    <x v="271"/>
    <x v="1"/>
    <x v="23"/>
    <x v="26"/>
    <x v="5"/>
    <n v="65"/>
    <n v="5750"/>
    <x v="92"/>
    <x v="358"/>
    <x v="2"/>
    <x v="2"/>
  </r>
  <r>
    <x v="3"/>
    <n v="1128299"/>
    <x v="301"/>
    <x v="1"/>
    <x v="23"/>
    <x v="26"/>
    <x v="0"/>
    <n v="60"/>
    <n v="8250"/>
    <x v="15"/>
    <x v="253"/>
    <x v="15"/>
    <x v="2"/>
  </r>
  <r>
    <x v="3"/>
    <n v="1128299"/>
    <x v="301"/>
    <x v="1"/>
    <x v="23"/>
    <x v="26"/>
    <x v="1"/>
    <n v="70"/>
    <n v="7000"/>
    <x v="110"/>
    <x v="934"/>
    <x v="15"/>
    <x v="2"/>
  </r>
  <r>
    <x v="3"/>
    <n v="1128299"/>
    <x v="301"/>
    <x v="1"/>
    <x v="23"/>
    <x v="26"/>
    <x v="2"/>
    <n v="85"/>
    <n v="7000"/>
    <x v="300"/>
    <x v="935"/>
    <x v="15"/>
    <x v="2"/>
  </r>
  <r>
    <x v="3"/>
    <n v="1128299"/>
    <x v="301"/>
    <x v="1"/>
    <x v="23"/>
    <x v="26"/>
    <x v="3"/>
    <n v="85"/>
    <n v="5750"/>
    <x v="426"/>
    <x v="936"/>
    <x v="15"/>
    <x v="2"/>
  </r>
  <r>
    <x v="3"/>
    <n v="1128299"/>
    <x v="301"/>
    <x v="1"/>
    <x v="23"/>
    <x v="26"/>
    <x v="4"/>
    <n v="95"/>
    <n v="4500"/>
    <x v="60"/>
    <x v="937"/>
    <x v="4"/>
    <x v="2"/>
  </r>
  <r>
    <x v="3"/>
    <n v="1128299"/>
    <x v="301"/>
    <x v="1"/>
    <x v="23"/>
    <x v="26"/>
    <x v="5"/>
    <n v="110.00000000000001"/>
    <n v="7500"/>
    <x v="427"/>
    <x v="938"/>
    <x v="2"/>
    <x v="2"/>
  </r>
  <r>
    <x v="3"/>
    <n v="1128299"/>
    <x v="330"/>
    <x v="1"/>
    <x v="23"/>
    <x v="26"/>
    <x v="0"/>
    <n v="90"/>
    <n v="9000"/>
    <x v="428"/>
    <x v="939"/>
    <x v="15"/>
    <x v="2"/>
  </r>
  <r>
    <x v="3"/>
    <n v="1128299"/>
    <x v="330"/>
    <x v="1"/>
    <x v="23"/>
    <x v="26"/>
    <x v="1"/>
    <n v="95"/>
    <n v="7500"/>
    <x v="429"/>
    <x v="940"/>
    <x v="15"/>
    <x v="2"/>
  </r>
  <r>
    <x v="3"/>
    <n v="1128299"/>
    <x v="330"/>
    <x v="1"/>
    <x v="23"/>
    <x v="26"/>
    <x v="2"/>
    <n v="95"/>
    <n v="7000"/>
    <x v="430"/>
    <x v="941"/>
    <x v="15"/>
    <x v="2"/>
  </r>
  <r>
    <x v="3"/>
    <n v="1128299"/>
    <x v="330"/>
    <x v="1"/>
    <x v="23"/>
    <x v="26"/>
    <x v="3"/>
    <n v="90"/>
    <n v="6000"/>
    <x v="4"/>
    <x v="942"/>
    <x v="15"/>
    <x v="2"/>
  </r>
  <r>
    <x v="3"/>
    <n v="1128299"/>
    <x v="330"/>
    <x v="1"/>
    <x v="23"/>
    <x v="26"/>
    <x v="4"/>
    <n v="95"/>
    <n v="6500"/>
    <x v="431"/>
    <x v="793"/>
    <x v="4"/>
    <x v="2"/>
  </r>
  <r>
    <x v="3"/>
    <n v="1128299"/>
    <x v="330"/>
    <x v="1"/>
    <x v="23"/>
    <x v="26"/>
    <x v="5"/>
    <n v="110.00000000000001"/>
    <n v="6500"/>
    <x v="432"/>
    <x v="943"/>
    <x v="2"/>
    <x v="2"/>
  </r>
  <r>
    <x v="3"/>
    <n v="1128299"/>
    <x v="362"/>
    <x v="1"/>
    <x v="23"/>
    <x v="26"/>
    <x v="0"/>
    <n v="95"/>
    <n v="8500"/>
    <x v="433"/>
    <x v="944"/>
    <x v="15"/>
    <x v="2"/>
  </r>
  <r>
    <x v="3"/>
    <n v="1128299"/>
    <x v="362"/>
    <x v="1"/>
    <x v="23"/>
    <x v="26"/>
    <x v="1"/>
    <n v="85.000000000000014"/>
    <n v="8250"/>
    <x v="434"/>
    <x v="237"/>
    <x v="15"/>
    <x v="2"/>
  </r>
  <r>
    <x v="3"/>
    <n v="1128299"/>
    <x v="362"/>
    <x v="1"/>
    <x v="23"/>
    <x v="26"/>
    <x v="2"/>
    <n v="75.000000000000014"/>
    <n v="7000"/>
    <x v="106"/>
    <x v="945"/>
    <x v="15"/>
    <x v="2"/>
  </r>
  <r>
    <x v="3"/>
    <n v="1128299"/>
    <x v="362"/>
    <x v="1"/>
    <x v="23"/>
    <x v="26"/>
    <x v="3"/>
    <n v="75.000000000000014"/>
    <n v="4750"/>
    <x v="229"/>
    <x v="720"/>
    <x v="15"/>
    <x v="2"/>
  </r>
  <r>
    <x v="3"/>
    <n v="1128299"/>
    <x v="362"/>
    <x v="1"/>
    <x v="23"/>
    <x v="26"/>
    <x v="4"/>
    <n v="64.999999999999986"/>
    <n v="4750"/>
    <x v="536"/>
    <x v="946"/>
    <x v="4"/>
    <x v="2"/>
  </r>
  <r>
    <x v="3"/>
    <n v="1128299"/>
    <x v="362"/>
    <x v="1"/>
    <x v="23"/>
    <x v="26"/>
    <x v="5"/>
    <n v="70"/>
    <n v="3000"/>
    <x v="195"/>
    <x v="221"/>
    <x v="2"/>
    <x v="2"/>
  </r>
  <r>
    <x v="3"/>
    <n v="1128299"/>
    <x v="394"/>
    <x v="1"/>
    <x v="23"/>
    <x v="26"/>
    <x v="0"/>
    <n v="45.000000000000014"/>
    <n v="5000"/>
    <x v="467"/>
    <x v="230"/>
    <x v="15"/>
    <x v="2"/>
  </r>
  <r>
    <x v="3"/>
    <n v="1128299"/>
    <x v="394"/>
    <x v="1"/>
    <x v="23"/>
    <x v="26"/>
    <x v="1"/>
    <n v="50.000000000000014"/>
    <n v="5000"/>
    <x v="447"/>
    <x v="742"/>
    <x v="15"/>
    <x v="2"/>
  </r>
  <r>
    <x v="3"/>
    <n v="1128299"/>
    <x v="394"/>
    <x v="1"/>
    <x v="23"/>
    <x v="26"/>
    <x v="2"/>
    <n v="45.000000000000014"/>
    <n v="3000"/>
    <x v="142"/>
    <x v="293"/>
    <x v="15"/>
    <x v="2"/>
  </r>
  <r>
    <x v="3"/>
    <n v="1128299"/>
    <x v="394"/>
    <x v="1"/>
    <x v="23"/>
    <x v="26"/>
    <x v="3"/>
    <n v="45.000000000000014"/>
    <n v="2500"/>
    <x v="537"/>
    <x v="733"/>
    <x v="15"/>
    <x v="2"/>
  </r>
  <r>
    <x v="3"/>
    <n v="1128299"/>
    <x v="394"/>
    <x v="1"/>
    <x v="23"/>
    <x v="26"/>
    <x v="4"/>
    <n v="55.000000000000007"/>
    <n v="2750"/>
    <x v="395"/>
    <x v="947"/>
    <x v="4"/>
    <x v="2"/>
  </r>
  <r>
    <x v="3"/>
    <n v="1128299"/>
    <x v="394"/>
    <x v="1"/>
    <x v="23"/>
    <x v="26"/>
    <x v="5"/>
    <n v="40"/>
    <n v="3000"/>
    <x v="150"/>
    <x v="216"/>
    <x v="2"/>
    <x v="2"/>
  </r>
  <r>
    <x v="3"/>
    <n v="1128299"/>
    <x v="423"/>
    <x v="1"/>
    <x v="23"/>
    <x v="26"/>
    <x v="0"/>
    <n v="35"/>
    <n v="4000"/>
    <x v="162"/>
    <x v="928"/>
    <x v="15"/>
    <x v="2"/>
  </r>
  <r>
    <x v="3"/>
    <n v="1128299"/>
    <x v="423"/>
    <x v="1"/>
    <x v="23"/>
    <x v="26"/>
    <x v="1"/>
    <n v="50.000000000000014"/>
    <n v="5750"/>
    <x v="450"/>
    <x v="948"/>
    <x v="15"/>
    <x v="2"/>
  </r>
  <r>
    <x v="3"/>
    <n v="1128299"/>
    <x v="423"/>
    <x v="1"/>
    <x v="23"/>
    <x v="26"/>
    <x v="2"/>
    <n v="45.000000000000014"/>
    <n v="4000"/>
    <x v="538"/>
    <x v="736"/>
    <x v="15"/>
    <x v="2"/>
  </r>
  <r>
    <x v="3"/>
    <n v="1128299"/>
    <x v="423"/>
    <x v="1"/>
    <x v="23"/>
    <x v="26"/>
    <x v="3"/>
    <n v="40.000000000000007"/>
    <n v="3750"/>
    <x v="193"/>
    <x v="525"/>
    <x v="15"/>
    <x v="2"/>
  </r>
  <r>
    <x v="3"/>
    <n v="1128299"/>
    <x v="423"/>
    <x v="1"/>
    <x v="23"/>
    <x v="26"/>
    <x v="4"/>
    <n v="50"/>
    <n v="3500"/>
    <x v="160"/>
    <x v="40"/>
    <x v="4"/>
    <x v="2"/>
  </r>
  <r>
    <x v="3"/>
    <n v="1128299"/>
    <x v="423"/>
    <x v="1"/>
    <x v="23"/>
    <x v="26"/>
    <x v="5"/>
    <n v="55.000000000000007"/>
    <n v="4000"/>
    <x v="139"/>
    <x v="346"/>
    <x v="2"/>
    <x v="2"/>
  </r>
  <r>
    <x v="3"/>
    <n v="1128299"/>
    <x v="454"/>
    <x v="1"/>
    <x v="23"/>
    <x v="26"/>
    <x v="0"/>
    <n v="40.000000000000007"/>
    <n v="6250"/>
    <x v="447"/>
    <x v="742"/>
    <x v="15"/>
    <x v="2"/>
  </r>
  <r>
    <x v="3"/>
    <n v="1128299"/>
    <x v="454"/>
    <x v="1"/>
    <x v="23"/>
    <x v="26"/>
    <x v="1"/>
    <n v="45.000000000000014"/>
    <n v="7000"/>
    <x v="539"/>
    <x v="321"/>
    <x v="15"/>
    <x v="2"/>
  </r>
  <r>
    <x v="3"/>
    <n v="1128299"/>
    <x v="454"/>
    <x v="1"/>
    <x v="23"/>
    <x v="26"/>
    <x v="2"/>
    <n v="40.000000000000007"/>
    <n v="5250"/>
    <x v="163"/>
    <x v="97"/>
    <x v="15"/>
    <x v="2"/>
  </r>
  <r>
    <x v="3"/>
    <n v="1128299"/>
    <x v="454"/>
    <x v="1"/>
    <x v="23"/>
    <x v="26"/>
    <x v="3"/>
    <n v="50.000000000000014"/>
    <n v="5000"/>
    <x v="447"/>
    <x v="742"/>
    <x v="15"/>
    <x v="2"/>
  </r>
  <r>
    <x v="3"/>
    <n v="1128299"/>
    <x v="454"/>
    <x v="1"/>
    <x v="23"/>
    <x v="26"/>
    <x v="4"/>
    <n v="70"/>
    <n v="4750"/>
    <x v="206"/>
    <x v="66"/>
    <x v="4"/>
    <x v="2"/>
  </r>
  <r>
    <x v="3"/>
    <n v="1128299"/>
    <x v="454"/>
    <x v="1"/>
    <x v="23"/>
    <x v="26"/>
    <x v="5"/>
    <n v="85.000000000000014"/>
    <n v="6000"/>
    <x v="413"/>
    <x v="757"/>
    <x v="2"/>
    <x v="2"/>
  </r>
  <r>
    <x v="3"/>
    <n v="1128299"/>
    <x v="483"/>
    <x v="1"/>
    <x v="23"/>
    <x v="26"/>
    <x v="0"/>
    <n v="70.000000000000014"/>
    <n v="8000"/>
    <x v="540"/>
    <x v="949"/>
    <x v="15"/>
    <x v="2"/>
  </r>
  <r>
    <x v="3"/>
    <n v="1128299"/>
    <x v="483"/>
    <x v="1"/>
    <x v="23"/>
    <x v="26"/>
    <x v="1"/>
    <n v="80.000000000000028"/>
    <n v="8000"/>
    <x v="541"/>
    <x v="950"/>
    <x v="15"/>
    <x v="2"/>
  </r>
  <r>
    <x v="0"/>
    <n v="1128299"/>
    <x v="483"/>
    <x v="1"/>
    <x v="23"/>
    <x v="26"/>
    <x v="2"/>
    <n v="75.000000000000028"/>
    <n v="6000"/>
    <x v="276"/>
    <x v="951"/>
    <x v="15"/>
    <x v="2"/>
  </r>
  <r>
    <x v="0"/>
    <n v="1128299"/>
    <x v="483"/>
    <x v="1"/>
    <x v="23"/>
    <x v="26"/>
    <x v="3"/>
    <n v="75.000000000000028"/>
    <n v="6000"/>
    <x v="276"/>
    <x v="951"/>
    <x v="15"/>
    <x v="2"/>
  </r>
  <r>
    <x v="0"/>
    <n v="1128299"/>
    <x v="483"/>
    <x v="1"/>
    <x v="23"/>
    <x v="26"/>
    <x v="4"/>
    <n v="85.000000000000014"/>
    <n v="5250"/>
    <x v="247"/>
    <x v="952"/>
    <x v="4"/>
    <x v="2"/>
  </r>
  <r>
    <x v="0"/>
    <n v="1128299"/>
    <x v="483"/>
    <x v="1"/>
    <x v="23"/>
    <x v="26"/>
    <x v="5"/>
    <n v="90.000000000000028"/>
    <n v="6250"/>
    <x v="472"/>
    <x v="842"/>
    <x v="2"/>
    <x v="2"/>
  </r>
  <r>
    <x v="0"/>
    <n v="1197831"/>
    <x v="169"/>
    <x v="1"/>
    <x v="23"/>
    <x v="26"/>
    <x v="0"/>
    <n v="20"/>
    <n v="6750"/>
    <x v="200"/>
    <x v="646"/>
    <x v="1"/>
    <x v="2"/>
  </r>
  <r>
    <x v="0"/>
    <n v="1197831"/>
    <x v="169"/>
    <x v="1"/>
    <x v="23"/>
    <x v="26"/>
    <x v="1"/>
    <n v="30"/>
    <n v="6750"/>
    <x v="161"/>
    <x v="953"/>
    <x v="1"/>
    <x v="2"/>
  </r>
  <r>
    <x v="0"/>
    <n v="1197831"/>
    <x v="169"/>
    <x v="1"/>
    <x v="23"/>
    <x v="26"/>
    <x v="2"/>
    <n v="30"/>
    <n v="4750"/>
    <x v="332"/>
    <x v="296"/>
    <x v="1"/>
    <x v="2"/>
  </r>
  <r>
    <x v="0"/>
    <n v="1197831"/>
    <x v="169"/>
    <x v="1"/>
    <x v="23"/>
    <x v="26"/>
    <x v="3"/>
    <n v="35"/>
    <n v="4750"/>
    <x v="158"/>
    <x v="581"/>
    <x v="8"/>
    <x v="2"/>
  </r>
  <r>
    <x v="0"/>
    <n v="1197831"/>
    <x v="169"/>
    <x v="1"/>
    <x v="23"/>
    <x v="26"/>
    <x v="4"/>
    <n v="40"/>
    <n v="3250"/>
    <x v="197"/>
    <x v="398"/>
    <x v="3"/>
    <x v="2"/>
  </r>
  <r>
    <x v="3"/>
    <n v="1197831"/>
    <x v="169"/>
    <x v="1"/>
    <x v="23"/>
    <x v="26"/>
    <x v="5"/>
    <n v="35"/>
    <n v="4750"/>
    <x v="158"/>
    <x v="513"/>
    <x v="4"/>
    <x v="2"/>
  </r>
  <r>
    <x v="0"/>
    <n v="1197831"/>
    <x v="199"/>
    <x v="1"/>
    <x v="23"/>
    <x v="26"/>
    <x v="0"/>
    <n v="25"/>
    <n v="6250"/>
    <x v="372"/>
    <x v="954"/>
    <x v="1"/>
    <x v="2"/>
  </r>
  <r>
    <x v="0"/>
    <n v="1197831"/>
    <x v="199"/>
    <x v="1"/>
    <x v="23"/>
    <x v="26"/>
    <x v="1"/>
    <n v="35"/>
    <n v="6000"/>
    <x v="195"/>
    <x v="147"/>
    <x v="1"/>
    <x v="2"/>
  </r>
  <r>
    <x v="0"/>
    <n v="1197831"/>
    <x v="199"/>
    <x v="1"/>
    <x v="23"/>
    <x v="26"/>
    <x v="2"/>
    <n v="35"/>
    <n v="4250"/>
    <x v="159"/>
    <x v="877"/>
    <x v="1"/>
    <x v="2"/>
  </r>
  <r>
    <x v="0"/>
    <n v="1197831"/>
    <x v="199"/>
    <x v="2"/>
    <x v="24"/>
    <x v="27"/>
    <x v="3"/>
    <n v="35"/>
    <n v="3750"/>
    <x v="333"/>
    <x v="214"/>
    <x v="8"/>
    <x v="2"/>
  </r>
  <r>
    <x v="0"/>
    <n v="1197831"/>
    <x v="199"/>
    <x v="2"/>
    <x v="24"/>
    <x v="27"/>
    <x v="4"/>
    <n v="40"/>
    <n v="2500"/>
    <x v="125"/>
    <x v="209"/>
    <x v="3"/>
    <x v="2"/>
  </r>
  <r>
    <x v="0"/>
    <n v="1197831"/>
    <x v="199"/>
    <x v="2"/>
    <x v="24"/>
    <x v="27"/>
    <x v="5"/>
    <n v="35"/>
    <n v="4500"/>
    <x v="154"/>
    <x v="58"/>
    <x v="4"/>
    <x v="2"/>
  </r>
  <r>
    <x v="0"/>
    <n v="1197831"/>
    <x v="708"/>
    <x v="2"/>
    <x v="24"/>
    <x v="27"/>
    <x v="0"/>
    <n v="30"/>
    <n v="6250"/>
    <x v="205"/>
    <x v="397"/>
    <x v="2"/>
    <x v="2"/>
  </r>
  <r>
    <x v="0"/>
    <n v="1197831"/>
    <x v="708"/>
    <x v="2"/>
    <x v="24"/>
    <x v="27"/>
    <x v="1"/>
    <n v="40"/>
    <n v="6250"/>
    <x v="54"/>
    <x v="541"/>
    <x v="2"/>
    <x v="2"/>
  </r>
  <r>
    <x v="0"/>
    <n v="1197831"/>
    <x v="708"/>
    <x v="2"/>
    <x v="24"/>
    <x v="27"/>
    <x v="2"/>
    <n v="30"/>
    <n v="4500"/>
    <x v="200"/>
    <x v="220"/>
    <x v="2"/>
    <x v="2"/>
  </r>
  <r>
    <x v="0"/>
    <n v="1197831"/>
    <x v="708"/>
    <x v="2"/>
    <x v="24"/>
    <x v="27"/>
    <x v="3"/>
    <n v="35"/>
    <n v="3500"/>
    <x v="208"/>
    <x v="543"/>
    <x v="4"/>
    <x v="2"/>
  </r>
  <r>
    <x v="3"/>
    <n v="1197831"/>
    <x v="708"/>
    <x v="2"/>
    <x v="24"/>
    <x v="27"/>
    <x v="4"/>
    <n v="40"/>
    <n v="2500"/>
    <x v="125"/>
    <x v="227"/>
    <x v="1"/>
    <x v="2"/>
  </r>
  <r>
    <x v="3"/>
    <n v="1197831"/>
    <x v="708"/>
    <x v="2"/>
    <x v="24"/>
    <x v="27"/>
    <x v="5"/>
    <n v="35"/>
    <n v="4000"/>
    <x v="162"/>
    <x v="429"/>
    <x v="0"/>
    <x v="2"/>
  </r>
  <r>
    <x v="3"/>
    <n v="1197831"/>
    <x v="723"/>
    <x v="2"/>
    <x v="24"/>
    <x v="27"/>
    <x v="0"/>
    <n v="20"/>
    <n v="6500"/>
    <x v="197"/>
    <x v="279"/>
    <x v="2"/>
    <x v="2"/>
  </r>
  <r>
    <x v="3"/>
    <n v="1197831"/>
    <x v="723"/>
    <x v="2"/>
    <x v="24"/>
    <x v="27"/>
    <x v="1"/>
    <n v="30.000000000000004"/>
    <n v="6500"/>
    <x v="403"/>
    <x v="224"/>
    <x v="2"/>
    <x v="2"/>
  </r>
  <r>
    <x v="3"/>
    <n v="1197831"/>
    <x v="723"/>
    <x v="2"/>
    <x v="24"/>
    <x v="27"/>
    <x v="2"/>
    <n v="24.999999999999996"/>
    <n v="4750"/>
    <x v="542"/>
    <x v="955"/>
    <x v="2"/>
    <x v="2"/>
  </r>
  <r>
    <x v="3"/>
    <n v="1197831"/>
    <x v="723"/>
    <x v="2"/>
    <x v="24"/>
    <x v="27"/>
    <x v="3"/>
    <n v="30.000000000000004"/>
    <n v="3750"/>
    <x v="134"/>
    <x v="956"/>
    <x v="4"/>
    <x v="2"/>
  </r>
  <r>
    <x v="3"/>
    <n v="1197831"/>
    <x v="723"/>
    <x v="2"/>
    <x v="24"/>
    <x v="27"/>
    <x v="4"/>
    <n v="35"/>
    <n v="2750"/>
    <x v="120"/>
    <x v="348"/>
    <x v="1"/>
    <x v="2"/>
  </r>
  <r>
    <x v="3"/>
    <n v="1197831"/>
    <x v="723"/>
    <x v="2"/>
    <x v="24"/>
    <x v="27"/>
    <x v="5"/>
    <n v="30.000000000000004"/>
    <n v="5500"/>
    <x v="207"/>
    <x v="517"/>
    <x v="0"/>
    <x v="2"/>
  </r>
  <r>
    <x v="3"/>
    <n v="1197831"/>
    <x v="258"/>
    <x v="2"/>
    <x v="24"/>
    <x v="27"/>
    <x v="0"/>
    <n v="20"/>
    <n v="7000"/>
    <x v="162"/>
    <x v="136"/>
    <x v="2"/>
    <x v="2"/>
  </r>
  <r>
    <x v="3"/>
    <n v="1197831"/>
    <x v="258"/>
    <x v="2"/>
    <x v="24"/>
    <x v="27"/>
    <x v="1"/>
    <n v="30.000000000000004"/>
    <n v="7250"/>
    <x v="543"/>
    <x v="957"/>
    <x v="2"/>
    <x v="2"/>
  </r>
  <r>
    <x v="3"/>
    <n v="1197831"/>
    <x v="258"/>
    <x v="2"/>
    <x v="24"/>
    <x v="27"/>
    <x v="2"/>
    <n v="24.999999999999996"/>
    <n v="5750"/>
    <x v="544"/>
    <x v="958"/>
    <x v="2"/>
    <x v="2"/>
  </r>
  <r>
    <x v="3"/>
    <n v="1197831"/>
    <x v="258"/>
    <x v="2"/>
    <x v="24"/>
    <x v="27"/>
    <x v="3"/>
    <n v="35"/>
    <n v="5000"/>
    <x v="160"/>
    <x v="40"/>
    <x v="4"/>
    <x v="2"/>
  </r>
  <r>
    <x v="3"/>
    <n v="1197831"/>
    <x v="258"/>
    <x v="2"/>
    <x v="24"/>
    <x v="27"/>
    <x v="4"/>
    <n v="50"/>
    <n v="4000"/>
    <x v="47"/>
    <x v="49"/>
    <x v="1"/>
    <x v="2"/>
  </r>
  <r>
    <x v="3"/>
    <n v="1197831"/>
    <x v="258"/>
    <x v="2"/>
    <x v="24"/>
    <x v="27"/>
    <x v="5"/>
    <n v="45"/>
    <n v="7500"/>
    <x v="74"/>
    <x v="400"/>
    <x v="0"/>
    <x v="2"/>
  </r>
  <r>
    <x v="3"/>
    <n v="1197831"/>
    <x v="288"/>
    <x v="2"/>
    <x v="24"/>
    <x v="27"/>
    <x v="0"/>
    <n v="45"/>
    <n v="7500"/>
    <x v="74"/>
    <x v="167"/>
    <x v="2"/>
    <x v="2"/>
  </r>
  <r>
    <x v="3"/>
    <n v="1197831"/>
    <x v="288"/>
    <x v="2"/>
    <x v="24"/>
    <x v="27"/>
    <x v="1"/>
    <n v="50"/>
    <n v="7500"/>
    <x v="69"/>
    <x v="78"/>
    <x v="2"/>
    <x v="2"/>
  </r>
  <r>
    <x v="3"/>
    <n v="1197831"/>
    <x v="288"/>
    <x v="2"/>
    <x v="24"/>
    <x v="27"/>
    <x v="2"/>
    <n v="50"/>
    <n v="6000"/>
    <x v="61"/>
    <x v="148"/>
    <x v="2"/>
    <x v="2"/>
  </r>
  <r>
    <x v="3"/>
    <n v="1197831"/>
    <x v="288"/>
    <x v="2"/>
    <x v="24"/>
    <x v="27"/>
    <x v="3"/>
    <n v="50"/>
    <n v="5500"/>
    <x v="140"/>
    <x v="539"/>
    <x v="4"/>
    <x v="2"/>
  </r>
  <r>
    <x v="3"/>
    <n v="1197831"/>
    <x v="288"/>
    <x v="2"/>
    <x v="24"/>
    <x v="27"/>
    <x v="4"/>
    <n v="55.000000000000007"/>
    <n v="4500"/>
    <x v="173"/>
    <x v="854"/>
    <x v="1"/>
    <x v="2"/>
  </r>
  <r>
    <x v="3"/>
    <n v="1197831"/>
    <x v="288"/>
    <x v="2"/>
    <x v="24"/>
    <x v="27"/>
    <x v="5"/>
    <n v="60.000000000000007"/>
    <n v="8250"/>
    <x v="35"/>
    <x v="84"/>
    <x v="0"/>
    <x v="2"/>
  </r>
  <r>
    <x v="3"/>
    <n v="1197831"/>
    <x v="320"/>
    <x v="2"/>
    <x v="24"/>
    <x v="27"/>
    <x v="0"/>
    <n v="50"/>
    <n v="7750"/>
    <x v="76"/>
    <x v="959"/>
    <x v="15"/>
    <x v="2"/>
  </r>
  <r>
    <x v="3"/>
    <n v="1197831"/>
    <x v="320"/>
    <x v="2"/>
    <x v="24"/>
    <x v="27"/>
    <x v="1"/>
    <n v="55.000000000000007"/>
    <n v="7750"/>
    <x v="102"/>
    <x v="553"/>
    <x v="15"/>
    <x v="2"/>
  </r>
  <r>
    <x v="3"/>
    <n v="1197831"/>
    <x v="320"/>
    <x v="2"/>
    <x v="24"/>
    <x v="27"/>
    <x v="2"/>
    <n v="50"/>
    <n v="9250"/>
    <x v="10"/>
    <x v="960"/>
    <x v="15"/>
    <x v="2"/>
  </r>
  <r>
    <x v="3"/>
    <n v="1197831"/>
    <x v="320"/>
    <x v="2"/>
    <x v="24"/>
    <x v="27"/>
    <x v="3"/>
    <n v="50"/>
    <n v="5250"/>
    <x v="48"/>
    <x v="78"/>
    <x v="0"/>
    <x v="2"/>
  </r>
  <r>
    <x v="3"/>
    <n v="1197831"/>
    <x v="320"/>
    <x v="2"/>
    <x v="24"/>
    <x v="27"/>
    <x v="4"/>
    <n v="55.000000000000007"/>
    <n v="5250"/>
    <x v="171"/>
    <x v="240"/>
    <x v="2"/>
    <x v="2"/>
  </r>
  <r>
    <x v="0"/>
    <n v="1197831"/>
    <x v="320"/>
    <x v="2"/>
    <x v="24"/>
    <x v="27"/>
    <x v="5"/>
    <n v="65"/>
    <n v="8000"/>
    <x v="99"/>
    <x v="961"/>
    <x v="9"/>
    <x v="2"/>
  </r>
  <r>
    <x v="0"/>
    <n v="1197831"/>
    <x v="353"/>
    <x v="2"/>
    <x v="24"/>
    <x v="27"/>
    <x v="0"/>
    <n v="50"/>
    <n v="7500"/>
    <x v="69"/>
    <x v="1"/>
    <x v="15"/>
    <x v="2"/>
  </r>
  <r>
    <x v="0"/>
    <n v="1197831"/>
    <x v="353"/>
    <x v="2"/>
    <x v="24"/>
    <x v="27"/>
    <x v="1"/>
    <n v="55.000000000000007"/>
    <n v="7500"/>
    <x v="71"/>
    <x v="175"/>
    <x v="15"/>
    <x v="2"/>
  </r>
  <r>
    <x v="0"/>
    <n v="1197831"/>
    <x v="353"/>
    <x v="2"/>
    <x v="24"/>
    <x v="27"/>
    <x v="2"/>
    <n v="50"/>
    <n v="9250"/>
    <x v="10"/>
    <x v="960"/>
    <x v="15"/>
    <x v="2"/>
  </r>
  <r>
    <x v="0"/>
    <n v="1197831"/>
    <x v="353"/>
    <x v="2"/>
    <x v="24"/>
    <x v="27"/>
    <x v="3"/>
    <n v="50"/>
    <n v="4750"/>
    <x v="343"/>
    <x v="14"/>
    <x v="0"/>
    <x v="2"/>
  </r>
  <r>
    <x v="2"/>
    <n v="1197831"/>
    <x v="353"/>
    <x v="2"/>
    <x v="24"/>
    <x v="27"/>
    <x v="4"/>
    <n v="55.000000000000007"/>
    <n v="4750"/>
    <x v="347"/>
    <x v="509"/>
    <x v="2"/>
    <x v="2"/>
  </r>
  <r>
    <x v="2"/>
    <n v="1197831"/>
    <x v="353"/>
    <x v="2"/>
    <x v="24"/>
    <x v="27"/>
    <x v="5"/>
    <n v="60"/>
    <n v="7250"/>
    <x v="94"/>
    <x v="962"/>
    <x v="9"/>
    <x v="2"/>
  </r>
  <r>
    <x v="2"/>
    <n v="1197831"/>
    <x v="381"/>
    <x v="2"/>
    <x v="24"/>
    <x v="27"/>
    <x v="0"/>
    <n v="55.000000000000007"/>
    <n v="6750"/>
    <x v="108"/>
    <x v="15"/>
    <x v="15"/>
    <x v="2"/>
  </r>
  <r>
    <x v="2"/>
    <n v="1197831"/>
    <x v="381"/>
    <x v="2"/>
    <x v="24"/>
    <x v="27"/>
    <x v="1"/>
    <n v="55.000000000000007"/>
    <n v="6250"/>
    <x v="329"/>
    <x v="146"/>
    <x v="15"/>
    <x v="2"/>
  </r>
  <r>
    <x v="2"/>
    <n v="1197831"/>
    <x v="381"/>
    <x v="2"/>
    <x v="24"/>
    <x v="27"/>
    <x v="2"/>
    <n v="60"/>
    <n v="6750"/>
    <x v="72"/>
    <x v="4"/>
    <x v="15"/>
    <x v="2"/>
  </r>
  <r>
    <x v="2"/>
    <n v="1197831"/>
    <x v="381"/>
    <x v="2"/>
    <x v="24"/>
    <x v="27"/>
    <x v="3"/>
    <n v="60"/>
    <n v="4000"/>
    <x v="50"/>
    <x v="213"/>
    <x v="0"/>
    <x v="2"/>
  </r>
  <r>
    <x v="2"/>
    <n v="1197831"/>
    <x v="381"/>
    <x v="2"/>
    <x v="24"/>
    <x v="27"/>
    <x v="4"/>
    <n v="55.000000000000007"/>
    <n v="4000"/>
    <x v="139"/>
    <x v="346"/>
    <x v="2"/>
    <x v="2"/>
  </r>
  <r>
    <x v="2"/>
    <n v="1197831"/>
    <x v="381"/>
    <x v="2"/>
    <x v="24"/>
    <x v="27"/>
    <x v="5"/>
    <n v="50"/>
    <n v="6250"/>
    <x v="66"/>
    <x v="641"/>
    <x v="9"/>
    <x v="2"/>
  </r>
  <r>
    <x v="2"/>
    <n v="1197831"/>
    <x v="410"/>
    <x v="2"/>
    <x v="24"/>
    <x v="27"/>
    <x v="0"/>
    <n v="40"/>
    <n v="5750"/>
    <x v="328"/>
    <x v="963"/>
    <x v="15"/>
    <x v="2"/>
  </r>
  <r>
    <x v="2"/>
    <n v="1197831"/>
    <x v="410"/>
    <x v="2"/>
    <x v="24"/>
    <x v="27"/>
    <x v="1"/>
    <n v="40"/>
    <n v="5750"/>
    <x v="328"/>
    <x v="963"/>
    <x v="15"/>
    <x v="2"/>
  </r>
  <r>
    <x v="2"/>
    <n v="1197831"/>
    <x v="410"/>
    <x v="2"/>
    <x v="24"/>
    <x v="27"/>
    <x v="2"/>
    <n v="45"/>
    <n v="5250"/>
    <x v="45"/>
    <x v="570"/>
    <x v="15"/>
    <x v="2"/>
  </r>
  <r>
    <x v="2"/>
    <n v="1197831"/>
    <x v="410"/>
    <x v="2"/>
    <x v="24"/>
    <x v="27"/>
    <x v="3"/>
    <n v="45"/>
    <n v="3750"/>
    <x v="156"/>
    <x v="76"/>
    <x v="0"/>
    <x v="2"/>
  </r>
  <r>
    <x v="2"/>
    <n v="1197831"/>
    <x v="410"/>
    <x v="2"/>
    <x v="24"/>
    <x v="27"/>
    <x v="4"/>
    <n v="35"/>
    <n v="3500"/>
    <x v="208"/>
    <x v="294"/>
    <x v="2"/>
    <x v="2"/>
  </r>
  <r>
    <x v="2"/>
    <n v="1197831"/>
    <x v="410"/>
    <x v="2"/>
    <x v="24"/>
    <x v="27"/>
    <x v="5"/>
    <n v="45"/>
    <n v="5250"/>
    <x v="45"/>
    <x v="432"/>
    <x v="9"/>
    <x v="2"/>
  </r>
  <r>
    <x v="2"/>
    <n v="1197831"/>
    <x v="442"/>
    <x v="2"/>
    <x v="24"/>
    <x v="27"/>
    <x v="0"/>
    <n v="35"/>
    <n v="6750"/>
    <x v="45"/>
    <x v="570"/>
    <x v="15"/>
    <x v="2"/>
  </r>
  <r>
    <x v="2"/>
    <n v="1197831"/>
    <x v="442"/>
    <x v="2"/>
    <x v="24"/>
    <x v="27"/>
    <x v="1"/>
    <n v="35"/>
    <n v="6750"/>
    <x v="45"/>
    <x v="570"/>
    <x v="15"/>
    <x v="2"/>
  </r>
  <r>
    <x v="2"/>
    <n v="1197831"/>
    <x v="442"/>
    <x v="2"/>
    <x v="24"/>
    <x v="27"/>
    <x v="2"/>
    <n v="60"/>
    <n v="6000"/>
    <x v="11"/>
    <x v="155"/>
    <x v="15"/>
    <x v="2"/>
  </r>
  <r>
    <x v="2"/>
    <n v="1197831"/>
    <x v="442"/>
    <x v="2"/>
    <x v="24"/>
    <x v="27"/>
    <x v="3"/>
    <n v="60"/>
    <n v="4500"/>
    <x v="52"/>
    <x v="7"/>
    <x v="0"/>
    <x v="2"/>
  </r>
  <r>
    <x v="2"/>
    <n v="1197831"/>
    <x v="442"/>
    <x v="2"/>
    <x v="24"/>
    <x v="27"/>
    <x v="4"/>
    <n v="54.999999999999993"/>
    <n v="4250"/>
    <x v="330"/>
    <x v="964"/>
    <x v="2"/>
    <x v="2"/>
  </r>
  <r>
    <x v="2"/>
    <n v="1197831"/>
    <x v="442"/>
    <x v="2"/>
    <x v="24"/>
    <x v="27"/>
    <x v="5"/>
    <n v="65"/>
    <n v="6250"/>
    <x v="115"/>
    <x v="965"/>
    <x v="9"/>
    <x v="2"/>
  </r>
  <r>
    <x v="0"/>
    <n v="1197831"/>
    <x v="471"/>
    <x v="2"/>
    <x v="24"/>
    <x v="27"/>
    <x v="0"/>
    <n v="54.999999999999993"/>
    <n v="7750"/>
    <x v="461"/>
    <x v="966"/>
    <x v="15"/>
    <x v="2"/>
  </r>
  <r>
    <x v="0"/>
    <n v="1197831"/>
    <x v="471"/>
    <x v="2"/>
    <x v="24"/>
    <x v="27"/>
    <x v="1"/>
    <n v="54.999999999999993"/>
    <n v="7750"/>
    <x v="461"/>
    <x v="966"/>
    <x v="15"/>
    <x v="2"/>
  </r>
  <r>
    <x v="0"/>
    <n v="1197831"/>
    <x v="471"/>
    <x v="2"/>
    <x v="24"/>
    <x v="27"/>
    <x v="2"/>
    <n v="60"/>
    <n v="6750"/>
    <x v="72"/>
    <x v="4"/>
    <x v="15"/>
    <x v="2"/>
  </r>
  <r>
    <x v="0"/>
    <n v="1197831"/>
    <x v="471"/>
    <x v="2"/>
    <x v="24"/>
    <x v="27"/>
    <x v="3"/>
    <n v="60"/>
    <n v="5250"/>
    <x v="40"/>
    <x v="18"/>
    <x v="0"/>
    <x v="2"/>
  </r>
  <r>
    <x v="0"/>
    <n v="1197831"/>
    <x v="471"/>
    <x v="2"/>
    <x v="24"/>
    <x v="27"/>
    <x v="4"/>
    <n v="54.999999999999993"/>
    <n v="4750"/>
    <x v="325"/>
    <x v="967"/>
    <x v="2"/>
    <x v="2"/>
  </r>
  <r>
    <x v="0"/>
    <n v="1197831"/>
    <x v="471"/>
    <x v="2"/>
    <x v="24"/>
    <x v="27"/>
    <x v="5"/>
    <n v="65"/>
    <n v="7250"/>
    <x v="85"/>
    <x v="857"/>
    <x v="9"/>
    <x v="2"/>
  </r>
  <r>
    <x v="0"/>
    <n v="1128299"/>
    <x v="187"/>
    <x v="2"/>
    <x v="24"/>
    <x v="27"/>
    <x v="0"/>
    <n v="29.999999999999993"/>
    <n v="4250"/>
    <x v="545"/>
    <x v="968"/>
    <x v="2"/>
    <x v="2"/>
  </r>
  <r>
    <x v="0"/>
    <n v="1128299"/>
    <x v="187"/>
    <x v="2"/>
    <x v="24"/>
    <x v="27"/>
    <x v="1"/>
    <n v="40"/>
    <n v="4250"/>
    <x v="235"/>
    <x v="532"/>
    <x v="8"/>
    <x v="2"/>
  </r>
  <r>
    <x v="0"/>
    <n v="1128299"/>
    <x v="187"/>
    <x v="2"/>
    <x v="24"/>
    <x v="27"/>
    <x v="2"/>
    <n v="40"/>
    <n v="4250"/>
    <x v="235"/>
    <x v="615"/>
    <x v="2"/>
    <x v="2"/>
  </r>
  <r>
    <x v="0"/>
    <n v="1128299"/>
    <x v="187"/>
    <x v="2"/>
    <x v="24"/>
    <x v="27"/>
    <x v="3"/>
    <n v="40"/>
    <n v="2750"/>
    <x v="236"/>
    <x v="194"/>
    <x v="2"/>
    <x v="2"/>
  </r>
  <r>
    <x v="0"/>
    <n v="1128299"/>
    <x v="187"/>
    <x v="2"/>
    <x v="24"/>
    <x v="27"/>
    <x v="4"/>
    <n v="45.000000000000007"/>
    <n v="2250"/>
    <x v="458"/>
    <x v="969"/>
    <x v="1"/>
    <x v="2"/>
  </r>
  <r>
    <x v="0"/>
    <n v="1128299"/>
    <x v="187"/>
    <x v="2"/>
    <x v="24"/>
    <x v="27"/>
    <x v="5"/>
    <n v="40"/>
    <n v="4250"/>
    <x v="235"/>
    <x v="390"/>
    <x v="3"/>
    <x v="2"/>
  </r>
  <r>
    <x v="0"/>
    <n v="1128299"/>
    <x v="697"/>
    <x v="2"/>
    <x v="24"/>
    <x v="27"/>
    <x v="0"/>
    <n v="29.999999999999993"/>
    <n v="4750"/>
    <x v="546"/>
    <x v="970"/>
    <x v="2"/>
    <x v="2"/>
  </r>
  <r>
    <x v="0"/>
    <n v="1128299"/>
    <x v="697"/>
    <x v="2"/>
    <x v="24"/>
    <x v="27"/>
    <x v="1"/>
    <n v="40"/>
    <n v="3750"/>
    <x v="149"/>
    <x v="49"/>
    <x v="8"/>
    <x v="2"/>
  </r>
  <r>
    <x v="0"/>
    <n v="1128299"/>
    <x v="697"/>
    <x v="2"/>
    <x v="24"/>
    <x v="27"/>
    <x v="2"/>
    <n v="40"/>
    <n v="3750"/>
    <x v="149"/>
    <x v="214"/>
    <x v="2"/>
    <x v="2"/>
  </r>
  <r>
    <x v="0"/>
    <n v="1128299"/>
    <x v="697"/>
    <x v="2"/>
    <x v="25"/>
    <x v="28"/>
    <x v="3"/>
    <n v="40"/>
    <n v="2250"/>
    <x v="126"/>
    <x v="188"/>
    <x v="2"/>
    <x v="2"/>
  </r>
  <r>
    <x v="0"/>
    <n v="1128299"/>
    <x v="697"/>
    <x v="2"/>
    <x v="25"/>
    <x v="28"/>
    <x v="4"/>
    <n v="45.000000000000007"/>
    <n v="1500"/>
    <x v="311"/>
    <x v="484"/>
    <x v="1"/>
    <x v="2"/>
  </r>
  <r>
    <x v="0"/>
    <n v="1128299"/>
    <x v="697"/>
    <x v="2"/>
    <x v="25"/>
    <x v="28"/>
    <x v="5"/>
    <n v="40"/>
    <n v="3500"/>
    <x v="162"/>
    <x v="187"/>
    <x v="3"/>
    <x v="2"/>
  </r>
  <r>
    <x v="0"/>
    <n v="1128299"/>
    <x v="227"/>
    <x v="2"/>
    <x v="25"/>
    <x v="28"/>
    <x v="0"/>
    <n v="40"/>
    <n v="5000"/>
    <x v="47"/>
    <x v="429"/>
    <x v="2"/>
    <x v="2"/>
  </r>
  <r>
    <x v="0"/>
    <n v="1128299"/>
    <x v="227"/>
    <x v="2"/>
    <x v="25"/>
    <x v="28"/>
    <x v="1"/>
    <n v="50"/>
    <n v="3500"/>
    <x v="160"/>
    <x v="429"/>
    <x v="8"/>
    <x v="2"/>
  </r>
  <r>
    <x v="0"/>
    <n v="1128299"/>
    <x v="227"/>
    <x v="2"/>
    <x v="25"/>
    <x v="28"/>
    <x v="2"/>
    <n v="50"/>
    <n v="3500"/>
    <x v="160"/>
    <x v="971"/>
    <x v="2"/>
    <x v="2"/>
  </r>
  <r>
    <x v="0"/>
    <n v="1128299"/>
    <x v="227"/>
    <x v="2"/>
    <x v="25"/>
    <x v="28"/>
    <x v="3"/>
    <n v="50"/>
    <n v="2250"/>
    <x v="129"/>
    <x v="196"/>
    <x v="2"/>
    <x v="2"/>
  </r>
  <r>
    <x v="0"/>
    <n v="1128299"/>
    <x v="227"/>
    <x v="2"/>
    <x v="25"/>
    <x v="28"/>
    <x v="4"/>
    <n v="55.000000000000007"/>
    <n v="1250"/>
    <x v="392"/>
    <x v="972"/>
    <x v="1"/>
    <x v="2"/>
  </r>
  <r>
    <x v="0"/>
    <n v="1128299"/>
    <x v="227"/>
    <x v="2"/>
    <x v="25"/>
    <x v="28"/>
    <x v="5"/>
    <n v="50"/>
    <n v="3250"/>
    <x v="133"/>
    <x v="973"/>
    <x v="3"/>
    <x v="2"/>
  </r>
  <r>
    <x v="0"/>
    <n v="1128299"/>
    <x v="246"/>
    <x v="2"/>
    <x v="25"/>
    <x v="28"/>
    <x v="0"/>
    <n v="50"/>
    <n v="5000"/>
    <x v="54"/>
    <x v="541"/>
    <x v="2"/>
    <x v="2"/>
  </r>
  <r>
    <x v="0"/>
    <n v="1128299"/>
    <x v="246"/>
    <x v="2"/>
    <x v="25"/>
    <x v="28"/>
    <x v="1"/>
    <n v="55.000000000000007"/>
    <n v="3000"/>
    <x v="207"/>
    <x v="839"/>
    <x v="8"/>
    <x v="2"/>
  </r>
  <r>
    <x v="0"/>
    <n v="1128299"/>
    <x v="246"/>
    <x v="2"/>
    <x v="25"/>
    <x v="28"/>
    <x v="2"/>
    <n v="55.000000000000007"/>
    <n v="3500"/>
    <x v="137"/>
    <x v="619"/>
    <x v="2"/>
    <x v="2"/>
  </r>
  <r>
    <x v="0"/>
    <n v="1128299"/>
    <x v="246"/>
    <x v="2"/>
    <x v="25"/>
    <x v="28"/>
    <x v="3"/>
    <n v="50"/>
    <n v="2500"/>
    <x v="145"/>
    <x v="208"/>
    <x v="2"/>
    <x v="2"/>
  </r>
  <r>
    <x v="0"/>
    <n v="1128299"/>
    <x v="246"/>
    <x v="2"/>
    <x v="25"/>
    <x v="28"/>
    <x v="4"/>
    <n v="55.000000000000007"/>
    <n v="1500"/>
    <x v="190"/>
    <x v="746"/>
    <x v="1"/>
    <x v="2"/>
  </r>
  <r>
    <x v="0"/>
    <n v="1128299"/>
    <x v="246"/>
    <x v="2"/>
    <x v="25"/>
    <x v="28"/>
    <x v="5"/>
    <n v="70"/>
    <n v="3250"/>
    <x v="157"/>
    <x v="304"/>
    <x v="3"/>
    <x v="2"/>
  </r>
  <r>
    <x v="0"/>
    <n v="1128299"/>
    <x v="277"/>
    <x v="2"/>
    <x v="25"/>
    <x v="28"/>
    <x v="0"/>
    <n v="50"/>
    <n v="5250"/>
    <x v="48"/>
    <x v="50"/>
    <x v="2"/>
    <x v="2"/>
  </r>
  <r>
    <x v="0"/>
    <n v="1128299"/>
    <x v="277"/>
    <x v="2"/>
    <x v="25"/>
    <x v="28"/>
    <x v="1"/>
    <n v="55.000000000000007"/>
    <n v="3750"/>
    <x v="141"/>
    <x v="517"/>
    <x v="8"/>
    <x v="2"/>
  </r>
  <r>
    <x v="0"/>
    <n v="1128299"/>
    <x v="277"/>
    <x v="2"/>
    <x v="25"/>
    <x v="28"/>
    <x v="2"/>
    <n v="55.000000000000007"/>
    <n v="4000"/>
    <x v="139"/>
    <x v="346"/>
    <x v="2"/>
    <x v="2"/>
  </r>
  <r>
    <x v="0"/>
    <n v="1128299"/>
    <x v="277"/>
    <x v="2"/>
    <x v="25"/>
    <x v="28"/>
    <x v="3"/>
    <n v="50"/>
    <n v="3000"/>
    <x v="149"/>
    <x v="214"/>
    <x v="2"/>
    <x v="2"/>
  </r>
  <r>
    <x v="0"/>
    <n v="1128299"/>
    <x v="277"/>
    <x v="2"/>
    <x v="25"/>
    <x v="28"/>
    <x v="4"/>
    <n v="55.000000000000007"/>
    <n v="2000"/>
    <x v="131"/>
    <x v="277"/>
    <x v="1"/>
    <x v="2"/>
  </r>
  <r>
    <x v="0"/>
    <n v="1128299"/>
    <x v="277"/>
    <x v="2"/>
    <x v="25"/>
    <x v="28"/>
    <x v="5"/>
    <n v="70"/>
    <n v="3750"/>
    <x v="48"/>
    <x v="397"/>
    <x v="3"/>
    <x v="2"/>
  </r>
  <r>
    <x v="0"/>
    <n v="1128299"/>
    <x v="307"/>
    <x v="2"/>
    <x v="25"/>
    <x v="28"/>
    <x v="0"/>
    <n v="50"/>
    <n v="6250"/>
    <x v="66"/>
    <x v="173"/>
    <x v="2"/>
    <x v="2"/>
  </r>
  <r>
    <x v="0"/>
    <n v="1128299"/>
    <x v="307"/>
    <x v="2"/>
    <x v="25"/>
    <x v="28"/>
    <x v="1"/>
    <n v="55.000000000000007"/>
    <n v="4750"/>
    <x v="347"/>
    <x v="422"/>
    <x v="8"/>
    <x v="2"/>
  </r>
  <r>
    <x v="0"/>
    <n v="1128299"/>
    <x v="307"/>
    <x v="2"/>
    <x v="25"/>
    <x v="28"/>
    <x v="2"/>
    <n v="55.000000000000007"/>
    <n v="4750"/>
    <x v="347"/>
    <x v="509"/>
    <x v="2"/>
    <x v="2"/>
  </r>
  <r>
    <x v="0"/>
    <n v="1128299"/>
    <x v="307"/>
    <x v="2"/>
    <x v="25"/>
    <x v="28"/>
    <x v="3"/>
    <n v="50"/>
    <n v="3500"/>
    <x v="160"/>
    <x v="971"/>
    <x v="2"/>
    <x v="2"/>
  </r>
  <r>
    <x v="0"/>
    <n v="1128299"/>
    <x v="307"/>
    <x v="2"/>
    <x v="25"/>
    <x v="28"/>
    <x v="4"/>
    <n v="55.000000000000007"/>
    <n v="2250"/>
    <x v="196"/>
    <x v="510"/>
    <x v="1"/>
    <x v="2"/>
  </r>
  <r>
    <x v="0"/>
    <n v="1128299"/>
    <x v="307"/>
    <x v="2"/>
    <x v="25"/>
    <x v="28"/>
    <x v="5"/>
    <n v="70"/>
    <n v="5250"/>
    <x v="246"/>
    <x v="50"/>
    <x v="3"/>
    <x v="2"/>
  </r>
  <r>
    <x v="0"/>
    <n v="1128299"/>
    <x v="336"/>
    <x v="2"/>
    <x v="25"/>
    <x v="28"/>
    <x v="0"/>
    <n v="50"/>
    <n v="6750"/>
    <x v="74"/>
    <x v="167"/>
    <x v="2"/>
    <x v="2"/>
  </r>
  <r>
    <x v="0"/>
    <n v="1128299"/>
    <x v="336"/>
    <x v="2"/>
    <x v="25"/>
    <x v="28"/>
    <x v="1"/>
    <n v="55.000000000000007"/>
    <n v="5250"/>
    <x v="171"/>
    <x v="133"/>
    <x v="8"/>
    <x v="2"/>
  </r>
  <r>
    <x v="0"/>
    <n v="1128299"/>
    <x v="336"/>
    <x v="2"/>
    <x v="25"/>
    <x v="28"/>
    <x v="2"/>
    <n v="55.000000000000007"/>
    <n v="4750"/>
    <x v="347"/>
    <x v="509"/>
    <x v="2"/>
    <x v="2"/>
  </r>
  <r>
    <x v="0"/>
    <n v="1128299"/>
    <x v="336"/>
    <x v="2"/>
    <x v="25"/>
    <x v="28"/>
    <x v="3"/>
    <n v="50"/>
    <n v="3750"/>
    <x v="205"/>
    <x v="397"/>
    <x v="2"/>
    <x v="2"/>
  </r>
  <r>
    <x v="0"/>
    <n v="1128299"/>
    <x v="336"/>
    <x v="2"/>
    <x v="25"/>
    <x v="28"/>
    <x v="4"/>
    <n v="55.000000000000007"/>
    <n v="4250"/>
    <x v="257"/>
    <x v="725"/>
    <x v="1"/>
    <x v="2"/>
  </r>
  <r>
    <x v="0"/>
    <n v="1128299"/>
    <x v="336"/>
    <x v="2"/>
    <x v="25"/>
    <x v="28"/>
    <x v="5"/>
    <n v="70"/>
    <n v="4250"/>
    <x v="44"/>
    <x v="45"/>
    <x v="3"/>
    <x v="2"/>
  </r>
  <r>
    <x v="0"/>
    <n v="1128299"/>
    <x v="368"/>
    <x v="2"/>
    <x v="25"/>
    <x v="28"/>
    <x v="0"/>
    <n v="55.000000000000007"/>
    <n v="6250"/>
    <x v="329"/>
    <x v="791"/>
    <x v="2"/>
    <x v="2"/>
  </r>
  <r>
    <x v="0"/>
    <n v="1128299"/>
    <x v="368"/>
    <x v="2"/>
    <x v="25"/>
    <x v="28"/>
    <x v="1"/>
    <n v="60.000000000000007"/>
    <n v="5750"/>
    <x v="226"/>
    <x v="974"/>
    <x v="8"/>
    <x v="2"/>
  </r>
  <r>
    <x v="0"/>
    <n v="1128299"/>
    <x v="368"/>
    <x v="2"/>
    <x v="25"/>
    <x v="28"/>
    <x v="2"/>
    <n v="55.000000000000007"/>
    <n v="4500"/>
    <x v="173"/>
    <x v="145"/>
    <x v="2"/>
    <x v="2"/>
  </r>
  <r>
    <x v="0"/>
    <n v="1128299"/>
    <x v="368"/>
    <x v="2"/>
    <x v="25"/>
    <x v="28"/>
    <x v="3"/>
    <n v="55.000000000000007"/>
    <n v="4000"/>
    <x v="139"/>
    <x v="346"/>
    <x v="2"/>
    <x v="2"/>
  </r>
  <r>
    <x v="0"/>
    <n v="1128299"/>
    <x v="368"/>
    <x v="2"/>
    <x v="25"/>
    <x v="28"/>
    <x v="4"/>
    <n v="65"/>
    <n v="4000"/>
    <x v="51"/>
    <x v="157"/>
    <x v="1"/>
    <x v="2"/>
  </r>
  <r>
    <x v="0"/>
    <n v="1128299"/>
    <x v="368"/>
    <x v="2"/>
    <x v="25"/>
    <x v="28"/>
    <x v="5"/>
    <n v="70"/>
    <n v="3750"/>
    <x v="48"/>
    <x v="397"/>
    <x v="3"/>
    <x v="2"/>
  </r>
  <r>
    <x v="0"/>
    <n v="1128299"/>
    <x v="400"/>
    <x v="2"/>
    <x v="25"/>
    <x v="28"/>
    <x v="0"/>
    <n v="45.000000000000007"/>
    <n v="5750"/>
    <x v="331"/>
    <x v="523"/>
    <x v="2"/>
    <x v="2"/>
  </r>
  <r>
    <x v="0"/>
    <n v="1128299"/>
    <x v="400"/>
    <x v="2"/>
    <x v="25"/>
    <x v="28"/>
    <x v="1"/>
    <n v="50.000000000000014"/>
    <n v="5750"/>
    <x v="450"/>
    <x v="975"/>
    <x v="8"/>
    <x v="2"/>
  </r>
  <r>
    <x v="0"/>
    <n v="1128299"/>
    <x v="400"/>
    <x v="2"/>
    <x v="25"/>
    <x v="28"/>
    <x v="2"/>
    <n v="45.000000000000007"/>
    <n v="4250"/>
    <x v="547"/>
    <x v="487"/>
    <x v="2"/>
    <x v="2"/>
  </r>
  <r>
    <x v="0"/>
    <n v="1128299"/>
    <x v="400"/>
    <x v="2"/>
    <x v="25"/>
    <x v="28"/>
    <x v="3"/>
    <n v="45.000000000000007"/>
    <n v="3750"/>
    <x v="479"/>
    <x v="976"/>
    <x v="2"/>
    <x v="2"/>
  </r>
  <r>
    <x v="0"/>
    <n v="1128299"/>
    <x v="400"/>
    <x v="2"/>
    <x v="25"/>
    <x v="28"/>
    <x v="4"/>
    <n v="55.000000000000007"/>
    <n v="3750"/>
    <x v="141"/>
    <x v="772"/>
    <x v="1"/>
    <x v="2"/>
  </r>
  <r>
    <x v="0"/>
    <n v="1128299"/>
    <x v="400"/>
    <x v="2"/>
    <x v="25"/>
    <x v="28"/>
    <x v="5"/>
    <n v="60.000000000000007"/>
    <n v="4250"/>
    <x v="228"/>
    <x v="977"/>
    <x v="3"/>
    <x v="2"/>
  </r>
  <r>
    <x v="0"/>
    <n v="1128299"/>
    <x v="429"/>
    <x v="2"/>
    <x v="25"/>
    <x v="28"/>
    <x v="0"/>
    <n v="45.000000000000007"/>
    <n v="5000"/>
    <x v="224"/>
    <x v="40"/>
    <x v="2"/>
    <x v="2"/>
  </r>
  <r>
    <x v="0"/>
    <n v="1128299"/>
    <x v="429"/>
    <x v="2"/>
    <x v="25"/>
    <x v="28"/>
    <x v="1"/>
    <n v="50.000000000000014"/>
    <n v="5000"/>
    <x v="447"/>
    <x v="978"/>
    <x v="8"/>
    <x v="2"/>
  </r>
  <r>
    <x v="0"/>
    <n v="1128299"/>
    <x v="429"/>
    <x v="2"/>
    <x v="25"/>
    <x v="28"/>
    <x v="2"/>
    <n v="45.000000000000007"/>
    <n v="3250"/>
    <x v="138"/>
    <x v="200"/>
    <x v="2"/>
    <x v="2"/>
  </r>
  <r>
    <x v="0"/>
    <n v="1128299"/>
    <x v="429"/>
    <x v="2"/>
    <x v="25"/>
    <x v="28"/>
    <x v="3"/>
    <n v="45.000000000000007"/>
    <n v="3000"/>
    <x v="142"/>
    <x v="205"/>
    <x v="2"/>
    <x v="2"/>
  </r>
  <r>
    <x v="0"/>
    <n v="1128299"/>
    <x v="429"/>
    <x v="2"/>
    <x v="25"/>
    <x v="28"/>
    <x v="4"/>
    <n v="55.000000000000007"/>
    <n v="2750"/>
    <x v="395"/>
    <x v="686"/>
    <x v="1"/>
    <x v="2"/>
  </r>
  <r>
    <x v="0"/>
    <n v="1128299"/>
    <x v="429"/>
    <x v="2"/>
    <x v="25"/>
    <x v="28"/>
    <x v="5"/>
    <n v="60.000000000000007"/>
    <n v="3250"/>
    <x v="403"/>
    <x v="707"/>
    <x v="3"/>
    <x v="2"/>
  </r>
  <r>
    <x v="0"/>
    <n v="1128299"/>
    <x v="460"/>
    <x v="2"/>
    <x v="25"/>
    <x v="28"/>
    <x v="0"/>
    <n v="45.000000000000007"/>
    <n v="5000"/>
    <x v="224"/>
    <x v="40"/>
    <x v="2"/>
    <x v="2"/>
  </r>
  <r>
    <x v="0"/>
    <n v="1128299"/>
    <x v="460"/>
    <x v="2"/>
    <x v="25"/>
    <x v="28"/>
    <x v="1"/>
    <n v="50.000000000000014"/>
    <n v="5250"/>
    <x v="418"/>
    <x v="459"/>
    <x v="8"/>
    <x v="2"/>
  </r>
  <r>
    <x v="0"/>
    <n v="1128299"/>
    <x v="460"/>
    <x v="2"/>
    <x v="25"/>
    <x v="28"/>
    <x v="2"/>
    <n v="45.000000000000007"/>
    <n v="3750"/>
    <x v="479"/>
    <x v="976"/>
    <x v="2"/>
    <x v="2"/>
  </r>
  <r>
    <x v="0"/>
    <n v="1128299"/>
    <x v="460"/>
    <x v="2"/>
    <x v="25"/>
    <x v="28"/>
    <x v="3"/>
    <n v="45.000000000000007"/>
    <n v="3500"/>
    <x v="341"/>
    <x v="342"/>
    <x v="2"/>
    <x v="2"/>
  </r>
  <r>
    <x v="0"/>
    <n v="1128299"/>
    <x v="460"/>
    <x v="2"/>
    <x v="25"/>
    <x v="28"/>
    <x v="4"/>
    <n v="55.000000000000007"/>
    <n v="3000"/>
    <x v="207"/>
    <x v="676"/>
    <x v="1"/>
    <x v="2"/>
  </r>
  <r>
    <x v="0"/>
    <n v="1128299"/>
    <x v="460"/>
    <x v="2"/>
    <x v="25"/>
    <x v="28"/>
    <x v="5"/>
    <n v="60.000000000000007"/>
    <n v="4250"/>
    <x v="228"/>
    <x v="977"/>
    <x v="3"/>
    <x v="2"/>
  </r>
  <r>
    <x v="0"/>
    <n v="1128299"/>
    <x v="489"/>
    <x v="2"/>
    <x v="25"/>
    <x v="28"/>
    <x v="0"/>
    <n v="45.000000000000007"/>
    <n v="6250"/>
    <x v="225"/>
    <x v="979"/>
    <x v="2"/>
    <x v="2"/>
  </r>
  <r>
    <x v="0"/>
    <n v="1128299"/>
    <x v="489"/>
    <x v="2"/>
    <x v="25"/>
    <x v="28"/>
    <x v="1"/>
    <n v="50.000000000000014"/>
    <n v="6250"/>
    <x v="446"/>
    <x v="980"/>
    <x v="8"/>
    <x v="2"/>
  </r>
  <r>
    <x v="4"/>
    <n v="1128299"/>
    <x v="489"/>
    <x v="2"/>
    <x v="25"/>
    <x v="28"/>
    <x v="2"/>
    <n v="45.000000000000007"/>
    <n v="4250"/>
    <x v="547"/>
    <x v="487"/>
    <x v="2"/>
    <x v="2"/>
  </r>
  <r>
    <x v="4"/>
    <n v="1128299"/>
    <x v="489"/>
    <x v="2"/>
    <x v="25"/>
    <x v="28"/>
    <x v="3"/>
    <n v="45.000000000000007"/>
    <n v="4250"/>
    <x v="547"/>
    <x v="487"/>
    <x v="2"/>
    <x v="2"/>
  </r>
  <r>
    <x v="4"/>
    <n v="1128299"/>
    <x v="489"/>
    <x v="2"/>
    <x v="25"/>
    <x v="28"/>
    <x v="4"/>
    <n v="55.000000000000007"/>
    <n v="3500"/>
    <x v="137"/>
    <x v="292"/>
    <x v="1"/>
    <x v="2"/>
  </r>
  <r>
    <x v="4"/>
    <n v="1128299"/>
    <x v="489"/>
    <x v="2"/>
    <x v="25"/>
    <x v="28"/>
    <x v="5"/>
    <n v="60.000000000000007"/>
    <n v="4500"/>
    <x v="219"/>
    <x v="522"/>
    <x v="3"/>
    <x v="2"/>
  </r>
  <r>
    <x v="4"/>
    <n v="1128299"/>
    <x v="190"/>
    <x v="2"/>
    <x v="25"/>
    <x v="28"/>
    <x v="0"/>
    <n v="34.999999999999993"/>
    <n v="4750"/>
    <x v="548"/>
    <x v="981"/>
    <x v="2"/>
    <x v="2"/>
  </r>
  <r>
    <x v="4"/>
    <n v="1128299"/>
    <x v="190"/>
    <x v="2"/>
    <x v="25"/>
    <x v="28"/>
    <x v="1"/>
    <n v="45"/>
    <n v="4750"/>
    <x v="118"/>
    <x v="178"/>
    <x v="8"/>
    <x v="2"/>
  </r>
  <r>
    <x v="4"/>
    <n v="1128299"/>
    <x v="190"/>
    <x v="2"/>
    <x v="25"/>
    <x v="28"/>
    <x v="2"/>
    <n v="45"/>
    <n v="4750"/>
    <x v="118"/>
    <x v="513"/>
    <x v="2"/>
    <x v="2"/>
  </r>
  <r>
    <x v="4"/>
    <n v="1128299"/>
    <x v="190"/>
    <x v="2"/>
    <x v="25"/>
    <x v="28"/>
    <x v="3"/>
    <n v="45"/>
    <n v="3250"/>
    <x v="326"/>
    <x v="982"/>
    <x v="2"/>
    <x v="2"/>
  </r>
  <r>
    <x v="4"/>
    <n v="1128299"/>
    <x v="190"/>
    <x v="2"/>
    <x v="25"/>
    <x v="28"/>
    <x v="4"/>
    <n v="50.000000000000014"/>
    <n v="2750"/>
    <x v="143"/>
    <x v="692"/>
    <x v="1"/>
    <x v="2"/>
  </r>
  <r>
    <x v="4"/>
    <n v="1128299"/>
    <x v="190"/>
    <x v="2"/>
    <x v="25"/>
    <x v="28"/>
    <x v="5"/>
    <n v="45"/>
    <n v="4750"/>
    <x v="118"/>
    <x v="518"/>
    <x v="3"/>
    <x v="2"/>
  </r>
  <r>
    <x v="4"/>
    <n v="1128299"/>
    <x v="700"/>
    <x v="2"/>
    <x v="25"/>
    <x v="28"/>
    <x v="0"/>
    <n v="34.999999999999993"/>
    <n v="5250"/>
    <x v="549"/>
    <x v="983"/>
    <x v="2"/>
    <x v="2"/>
  </r>
  <r>
    <x v="4"/>
    <n v="1128299"/>
    <x v="700"/>
    <x v="2"/>
    <x v="25"/>
    <x v="28"/>
    <x v="1"/>
    <n v="45"/>
    <n v="4250"/>
    <x v="174"/>
    <x v="298"/>
    <x v="8"/>
    <x v="2"/>
  </r>
  <r>
    <x v="4"/>
    <n v="1128299"/>
    <x v="700"/>
    <x v="2"/>
    <x v="25"/>
    <x v="28"/>
    <x v="2"/>
    <n v="45"/>
    <n v="4250"/>
    <x v="174"/>
    <x v="487"/>
    <x v="2"/>
    <x v="2"/>
  </r>
  <r>
    <x v="4"/>
    <n v="1128299"/>
    <x v="700"/>
    <x v="2"/>
    <x v="26"/>
    <x v="29"/>
    <x v="3"/>
    <n v="45"/>
    <n v="2750"/>
    <x v="119"/>
    <x v="179"/>
    <x v="2"/>
    <x v="2"/>
  </r>
  <r>
    <x v="4"/>
    <n v="1128299"/>
    <x v="700"/>
    <x v="2"/>
    <x v="26"/>
    <x v="29"/>
    <x v="4"/>
    <n v="50.000000000000014"/>
    <n v="2000"/>
    <x v="336"/>
    <x v="984"/>
    <x v="1"/>
    <x v="2"/>
  </r>
  <r>
    <x v="4"/>
    <n v="1128299"/>
    <x v="700"/>
    <x v="2"/>
    <x v="26"/>
    <x v="29"/>
    <x v="5"/>
    <n v="45"/>
    <n v="4000"/>
    <x v="210"/>
    <x v="343"/>
    <x v="3"/>
    <x v="2"/>
  </r>
  <r>
    <x v="4"/>
    <n v="1128299"/>
    <x v="712"/>
    <x v="2"/>
    <x v="26"/>
    <x v="29"/>
    <x v="0"/>
    <n v="45"/>
    <n v="5500"/>
    <x v="113"/>
    <x v="145"/>
    <x v="2"/>
    <x v="2"/>
  </r>
  <r>
    <x v="4"/>
    <n v="1128299"/>
    <x v="712"/>
    <x v="2"/>
    <x v="26"/>
    <x v="29"/>
    <x v="1"/>
    <n v="55.000000000000007"/>
    <n v="4000"/>
    <x v="139"/>
    <x v="985"/>
    <x v="8"/>
    <x v="2"/>
  </r>
  <r>
    <x v="4"/>
    <n v="1128299"/>
    <x v="712"/>
    <x v="2"/>
    <x v="26"/>
    <x v="29"/>
    <x v="2"/>
    <n v="55.000000000000007"/>
    <n v="4000"/>
    <x v="139"/>
    <x v="346"/>
    <x v="2"/>
    <x v="2"/>
  </r>
  <r>
    <x v="4"/>
    <n v="1128299"/>
    <x v="712"/>
    <x v="2"/>
    <x v="26"/>
    <x v="29"/>
    <x v="3"/>
    <n v="55.000000000000007"/>
    <n v="2750"/>
    <x v="395"/>
    <x v="672"/>
    <x v="2"/>
    <x v="2"/>
  </r>
  <r>
    <x v="4"/>
    <n v="1128299"/>
    <x v="712"/>
    <x v="2"/>
    <x v="26"/>
    <x v="29"/>
    <x v="4"/>
    <n v="60.000000000000007"/>
    <n v="1750"/>
    <x v="189"/>
    <x v="273"/>
    <x v="1"/>
    <x v="2"/>
  </r>
  <r>
    <x v="4"/>
    <n v="1128299"/>
    <x v="712"/>
    <x v="2"/>
    <x v="26"/>
    <x v="29"/>
    <x v="5"/>
    <n v="55.000000000000007"/>
    <n v="3750"/>
    <x v="141"/>
    <x v="708"/>
    <x v="3"/>
    <x v="2"/>
  </r>
  <r>
    <x v="4"/>
    <n v="1128299"/>
    <x v="249"/>
    <x v="2"/>
    <x v="26"/>
    <x v="29"/>
    <x v="0"/>
    <n v="55.000000000000007"/>
    <n v="5500"/>
    <x v="440"/>
    <x v="780"/>
    <x v="2"/>
    <x v="2"/>
  </r>
  <r>
    <x v="4"/>
    <n v="1128299"/>
    <x v="249"/>
    <x v="2"/>
    <x v="26"/>
    <x v="29"/>
    <x v="1"/>
    <n v="60.000000000000007"/>
    <n v="3500"/>
    <x v="163"/>
    <x v="102"/>
    <x v="8"/>
    <x v="2"/>
  </r>
  <r>
    <x v="4"/>
    <n v="1128299"/>
    <x v="249"/>
    <x v="2"/>
    <x v="26"/>
    <x v="29"/>
    <x v="2"/>
    <n v="60.000000000000007"/>
    <n v="4000"/>
    <x v="220"/>
    <x v="97"/>
    <x v="2"/>
    <x v="2"/>
  </r>
  <r>
    <x v="4"/>
    <n v="1128299"/>
    <x v="249"/>
    <x v="2"/>
    <x v="26"/>
    <x v="29"/>
    <x v="3"/>
    <n v="55.000000000000007"/>
    <n v="3000"/>
    <x v="207"/>
    <x v="292"/>
    <x v="2"/>
    <x v="2"/>
  </r>
  <r>
    <x v="4"/>
    <n v="1128299"/>
    <x v="249"/>
    <x v="2"/>
    <x v="26"/>
    <x v="29"/>
    <x v="4"/>
    <n v="60.000000000000007"/>
    <n v="2000"/>
    <x v="202"/>
    <x v="203"/>
    <x v="1"/>
    <x v="2"/>
  </r>
  <r>
    <x v="4"/>
    <n v="1128299"/>
    <x v="249"/>
    <x v="2"/>
    <x v="26"/>
    <x v="29"/>
    <x v="5"/>
    <n v="75.000000000000014"/>
    <n v="3750"/>
    <x v="225"/>
    <x v="986"/>
    <x v="3"/>
    <x v="2"/>
  </r>
  <r>
    <x v="4"/>
    <n v="1128299"/>
    <x v="280"/>
    <x v="2"/>
    <x v="26"/>
    <x v="29"/>
    <x v="0"/>
    <n v="55.000000000000007"/>
    <n v="5750"/>
    <x v="77"/>
    <x v="788"/>
    <x v="2"/>
    <x v="2"/>
  </r>
  <r>
    <x v="4"/>
    <n v="1128299"/>
    <x v="280"/>
    <x v="2"/>
    <x v="26"/>
    <x v="29"/>
    <x v="1"/>
    <n v="60.000000000000007"/>
    <n v="4250"/>
    <x v="228"/>
    <x v="987"/>
    <x v="8"/>
    <x v="2"/>
  </r>
  <r>
    <x v="4"/>
    <n v="1128299"/>
    <x v="280"/>
    <x v="2"/>
    <x v="26"/>
    <x v="29"/>
    <x v="2"/>
    <n v="60.000000000000007"/>
    <n v="4500"/>
    <x v="219"/>
    <x v="420"/>
    <x v="2"/>
    <x v="2"/>
  </r>
  <r>
    <x v="4"/>
    <n v="1128299"/>
    <x v="280"/>
    <x v="2"/>
    <x v="26"/>
    <x v="29"/>
    <x v="3"/>
    <n v="55.000000000000007"/>
    <n v="3500"/>
    <x v="137"/>
    <x v="619"/>
    <x v="2"/>
    <x v="2"/>
  </r>
  <r>
    <x v="4"/>
    <n v="1128299"/>
    <x v="280"/>
    <x v="2"/>
    <x v="26"/>
    <x v="29"/>
    <x v="4"/>
    <n v="60.000000000000007"/>
    <n v="2500"/>
    <x v="193"/>
    <x v="733"/>
    <x v="1"/>
    <x v="2"/>
  </r>
  <r>
    <x v="4"/>
    <n v="1128299"/>
    <x v="280"/>
    <x v="2"/>
    <x v="26"/>
    <x v="29"/>
    <x v="5"/>
    <n v="75.000000000000014"/>
    <n v="4250"/>
    <x v="262"/>
    <x v="401"/>
    <x v="3"/>
    <x v="2"/>
  </r>
  <r>
    <x v="4"/>
    <n v="1128299"/>
    <x v="310"/>
    <x v="2"/>
    <x v="26"/>
    <x v="29"/>
    <x v="0"/>
    <n v="55.000000000000007"/>
    <n v="7000"/>
    <x v="107"/>
    <x v="843"/>
    <x v="2"/>
    <x v="2"/>
  </r>
  <r>
    <x v="4"/>
    <n v="1128299"/>
    <x v="310"/>
    <x v="2"/>
    <x v="26"/>
    <x v="29"/>
    <x v="1"/>
    <n v="60.000000000000007"/>
    <n v="5500"/>
    <x v="222"/>
    <x v="988"/>
    <x v="8"/>
    <x v="2"/>
  </r>
  <r>
    <x v="4"/>
    <n v="1128299"/>
    <x v="310"/>
    <x v="2"/>
    <x v="26"/>
    <x v="29"/>
    <x v="2"/>
    <n v="60.000000000000007"/>
    <n v="5500"/>
    <x v="222"/>
    <x v="91"/>
    <x v="2"/>
    <x v="2"/>
  </r>
  <r>
    <x v="4"/>
    <n v="1128299"/>
    <x v="310"/>
    <x v="2"/>
    <x v="26"/>
    <x v="29"/>
    <x v="3"/>
    <n v="55.000000000000007"/>
    <n v="4250"/>
    <x v="257"/>
    <x v="547"/>
    <x v="2"/>
    <x v="2"/>
  </r>
  <r>
    <x v="4"/>
    <n v="1128299"/>
    <x v="310"/>
    <x v="2"/>
    <x v="26"/>
    <x v="29"/>
    <x v="4"/>
    <n v="60.000000000000007"/>
    <n v="3000"/>
    <x v="167"/>
    <x v="293"/>
    <x v="1"/>
    <x v="2"/>
  </r>
  <r>
    <x v="4"/>
    <n v="1128299"/>
    <x v="310"/>
    <x v="2"/>
    <x v="26"/>
    <x v="29"/>
    <x v="5"/>
    <n v="75.000000000000014"/>
    <n v="6000"/>
    <x v="406"/>
    <x v="989"/>
    <x v="3"/>
    <x v="2"/>
  </r>
  <r>
    <x v="4"/>
    <n v="1128299"/>
    <x v="339"/>
    <x v="2"/>
    <x v="26"/>
    <x v="29"/>
    <x v="0"/>
    <n v="55.000000000000007"/>
    <n v="7500"/>
    <x v="71"/>
    <x v="82"/>
    <x v="2"/>
    <x v="2"/>
  </r>
  <r>
    <x v="4"/>
    <n v="1128299"/>
    <x v="339"/>
    <x v="2"/>
    <x v="26"/>
    <x v="29"/>
    <x v="1"/>
    <n v="60.000000000000007"/>
    <n v="6000"/>
    <x v="217"/>
    <x v="990"/>
    <x v="8"/>
    <x v="2"/>
  </r>
  <r>
    <x v="4"/>
    <n v="1128299"/>
    <x v="339"/>
    <x v="2"/>
    <x v="26"/>
    <x v="29"/>
    <x v="2"/>
    <n v="60.000000000000007"/>
    <n v="5500"/>
    <x v="222"/>
    <x v="91"/>
    <x v="2"/>
    <x v="2"/>
  </r>
  <r>
    <x v="4"/>
    <n v="1128299"/>
    <x v="339"/>
    <x v="2"/>
    <x v="26"/>
    <x v="29"/>
    <x v="3"/>
    <n v="55.000000000000007"/>
    <n v="4500"/>
    <x v="173"/>
    <x v="145"/>
    <x v="2"/>
    <x v="2"/>
  </r>
  <r>
    <x v="4"/>
    <n v="1128299"/>
    <x v="339"/>
    <x v="2"/>
    <x v="26"/>
    <x v="29"/>
    <x v="4"/>
    <n v="60.000000000000007"/>
    <n v="5000"/>
    <x v="254"/>
    <x v="230"/>
    <x v="1"/>
    <x v="2"/>
  </r>
  <r>
    <x v="4"/>
    <n v="1128299"/>
    <x v="339"/>
    <x v="2"/>
    <x v="26"/>
    <x v="29"/>
    <x v="5"/>
    <n v="75.000000000000014"/>
    <n v="5000"/>
    <x v="233"/>
    <x v="991"/>
    <x v="3"/>
    <x v="2"/>
  </r>
  <r>
    <x v="4"/>
    <n v="1128299"/>
    <x v="371"/>
    <x v="2"/>
    <x v="26"/>
    <x v="29"/>
    <x v="0"/>
    <n v="60.000000000000007"/>
    <n v="7000"/>
    <x v="251"/>
    <x v="98"/>
    <x v="2"/>
    <x v="2"/>
  </r>
  <r>
    <x v="4"/>
    <n v="1128299"/>
    <x v="371"/>
    <x v="2"/>
    <x v="26"/>
    <x v="29"/>
    <x v="1"/>
    <n v="65.000000000000014"/>
    <n v="6500"/>
    <x v="550"/>
    <x v="992"/>
    <x v="8"/>
    <x v="2"/>
  </r>
  <r>
    <x v="4"/>
    <n v="1128299"/>
    <x v="371"/>
    <x v="2"/>
    <x v="26"/>
    <x v="29"/>
    <x v="2"/>
    <n v="60.000000000000007"/>
    <n v="5250"/>
    <x v="255"/>
    <x v="349"/>
    <x v="2"/>
    <x v="2"/>
  </r>
  <r>
    <x v="4"/>
    <n v="1128299"/>
    <x v="371"/>
    <x v="2"/>
    <x v="26"/>
    <x v="29"/>
    <x v="3"/>
    <n v="60.000000000000007"/>
    <n v="4750"/>
    <x v="232"/>
    <x v="993"/>
    <x v="2"/>
    <x v="2"/>
  </r>
  <r>
    <x v="4"/>
    <n v="1128299"/>
    <x v="371"/>
    <x v="2"/>
    <x v="26"/>
    <x v="29"/>
    <x v="4"/>
    <n v="70"/>
    <n v="4750"/>
    <x v="206"/>
    <x v="251"/>
    <x v="1"/>
    <x v="2"/>
  </r>
  <r>
    <x v="4"/>
    <n v="1128299"/>
    <x v="371"/>
    <x v="2"/>
    <x v="26"/>
    <x v="29"/>
    <x v="5"/>
    <n v="75.000000000000014"/>
    <n v="4500"/>
    <x v="221"/>
    <x v="815"/>
    <x v="3"/>
    <x v="2"/>
  </r>
  <r>
    <x v="4"/>
    <n v="1128299"/>
    <x v="403"/>
    <x v="2"/>
    <x v="26"/>
    <x v="29"/>
    <x v="0"/>
    <n v="50.000000000000014"/>
    <n v="6250"/>
    <x v="446"/>
    <x v="802"/>
    <x v="2"/>
    <x v="2"/>
  </r>
  <r>
    <x v="4"/>
    <n v="1128299"/>
    <x v="403"/>
    <x v="2"/>
    <x v="26"/>
    <x v="29"/>
    <x v="1"/>
    <n v="55.000000000000014"/>
    <n v="6250"/>
    <x v="551"/>
    <x v="994"/>
    <x v="8"/>
    <x v="2"/>
  </r>
  <r>
    <x v="4"/>
    <n v="1128299"/>
    <x v="403"/>
    <x v="2"/>
    <x v="26"/>
    <x v="29"/>
    <x v="2"/>
    <n v="50.000000000000014"/>
    <n v="4750"/>
    <x v="552"/>
    <x v="995"/>
    <x v="2"/>
    <x v="2"/>
  </r>
  <r>
    <x v="4"/>
    <n v="1128299"/>
    <x v="403"/>
    <x v="2"/>
    <x v="26"/>
    <x v="29"/>
    <x v="3"/>
    <n v="50.000000000000014"/>
    <n v="4250"/>
    <x v="553"/>
    <x v="996"/>
    <x v="2"/>
    <x v="2"/>
  </r>
  <r>
    <x v="4"/>
    <n v="1128299"/>
    <x v="403"/>
    <x v="2"/>
    <x v="26"/>
    <x v="29"/>
    <x v="4"/>
    <n v="60.000000000000007"/>
    <n v="4250"/>
    <x v="228"/>
    <x v="298"/>
    <x v="1"/>
    <x v="2"/>
  </r>
  <r>
    <x v="4"/>
    <n v="1128299"/>
    <x v="403"/>
    <x v="2"/>
    <x v="26"/>
    <x v="29"/>
    <x v="5"/>
    <n v="65.000000000000014"/>
    <n v="4750"/>
    <x v="419"/>
    <x v="997"/>
    <x v="3"/>
    <x v="2"/>
  </r>
  <r>
    <x v="4"/>
    <n v="1128299"/>
    <x v="432"/>
    <x v="2"/>
    <x v="26"/>
    <x v="29"/>
    <x v="0"/>
    <n v="50.000000000000014"/>
    <n v="5500"/>
    <x v="81"/>
    <x v="198"/>
    <x v="2"/>
    <x v="2"/>
  </r>
  <r>
    <x v="4"/>
    <n v="1128299"/>
    <x v="432"/>
    <x v="2"/>
    <x v="26"/>
    <x v="29"/>
    <x v="1"/>
    <n v="55.000000000000014"/>
    <n v="5500"/>
    <x v="440"/>
    <x v="998"/>
    <x v="8"/>
    <x v="2"/>
  </r>
  <r>
    <x v="4"/>
    <n v="1128299"/>
    <x v="432"/>
    <x v="2"/>
    <x v="26"/>
    <x v="29"/>
    <x v="2"/>
    <n v="50.000000000000014"/>
    <n v="3750"/>
    <x v="339"/>
    <x v="803"/>
    <x v="2"/>
    <x v="2"/>
  </r>
  <r>
    <x v="4"/>
    <n v="1128299"/>
    <x v="432"/>
    <x v="2"/>
    <x v="26"/>
    <x v="29"/>
    <x v="3"/>
    <n v="50.000000000000014"/>
    <n v="3500"/>
    <x v="470"/>
    <x v="838"/>
    <x v="2"/>
    <x v="2"/>
  </r>
  <r>
    <x v="4"/>
    <n v="1128299"/>
    <x v="432"/>
    <x v="2"/>
    <x v="26"/>
    <x v="29"/>
    <x v="4"/>
    <n v="60.000000000000007"/>
    <n v="3250"/>
    <x v="403"/>
    <x v="824"/>
    <x v="1"/>
    <x v="2"/>
  </r>
  <r>
    <x v="4"/>
    <n v="1128299"/>
    <x v="432"/>
    <x v="2"/>
    <x v="26"/>
    <x v="29"/>
    <x v="5"/>
    <n v="75.000000000000014"/>
    <n v="3750"/>
    <x v="225"/>
    <x v="986"/>
    <x v="3"/>
    <x v="2"/>
  </r>
  <r>
    <x v="4"/>
    <n v="1128299"/>
    <x v="463"/>
    <x v="2"/>
    <x v="26"/>
    <x v="29"/>
    <x v="0"/>
    <n v="60.000000000000007"/>
    <n v="5500"/>
    <x v="222"/>
    <x v="91"/>
    <x v="2"/>
    <x v="2"/>
  </r>
  <r>
    <x v="4"/>
    <n v="1128299"/>
    <x v="463"/>
    <x v="2"/>
    <x v="26"/>
    <x v="29"/>
    <x v="1"/>
    <n v="65.000000000000014"/>
    <n v="6000"/>
    <x v="218"/>
    <x v="370"/>
    <x v="8"/>
    <x v="2"/>
  </r>
  <r>
    <x v="4"/>
    <n v="1128299"/>
    <x v="463"/>
    <x v="2"/>
    <x v="26"/>
    <x v="29"/>
    <x v="2"/>
    <n v="60.000000000000007"/>
    <n v="4500"/>
    <x v="219"/>
    <x v="420"/>
    <x v="2"/>
    <x v="2"/>
  </r>
  <r>
    <x v="4"/>
    <n v="1128299"/>
    <x v="463"/>
    <x v="2"/>
    <x v="26"/>
    <x v="29"/>
    <x v="3"/>
    <n v="60.000000000000007"/>
    <n v="4250"/>
    <x v="228"/>
    <x v="999"/>
    <x v="2"/>
    <x v="2"/>
  </r>
  <r>
    <x v="4"/>
    <n v="1128299"/>
    <x v="463"/>
    <x v="2"/>
    <x v="26"/>
    <x v="29"/>
    <x v="4"/>
    <n v="70"/>
    <n v="3750"/>
    <x v="48"/>
    <x v="40"/>
    <x v="1"/>
    <x v="2"/>
  </r>
  <r>
    <x v="4"/>
    <n v="1128299"/>
    <x v="463"/>
    <x v="2"/>
    <x v="26"/>
    <x v="29"/>
    <x v="5"/>
    <n v="75.000000000000014"/>
    <n v="5000"/>
    <x v="233"/>
    <x v="991"/>
    <x v="3"/>
    <x v="2"/>
  </r>
  <r>
    <x v="4"/>
    <n v="1128299"/>
    <x v="492"/>
    <x v="2"/>
    <x v="26"/>
    <x v="29"/>
    <x v="0"/>
    <n v="60.000000000000007"/>
    <n v="7000"/>
    <x v="251"/>
    <x v="98"/>
    <x v="2"/>
    <x v="2"/>
  </r>
  <r>
    <x v="4"/>
    <n v="1128299"/>
    <x v="492"/>
    <x v="2"/>
    <x v="26"/>
    <x v="29"/>
    <x v="1"/>
    <n v="65.000000000000014"/>
    <n v="7000"/>
    <x v="259"/>
    <x v="382"/>
    <x v="8"/>
    <x v="2"/>
  </r>
  <r>
    <x v="2"/>
    <n v="1128299"/>
    <x v="492"/>
    <x v="2"/>
    <x v="26"/>
    <x v="29"/>
    <x v="2"/>
    <n v="60.000000000000007"/>
    <n v="5000"/>
    <x v="254"/>
    <x v="371"/>
    <x v="2"/>
    <x v="2"/>
  </r>
  <r>
    <x v="2"/>
    <n v="1128299"/>
    <x v="492"/>
    <x v="2"/>
    <x v="26"/>
    <x v="29"/>
    <x v="3"/>
    <n v="60.000000000000007"/>
    <n v="5000"/>
    <x v="254"/>
    <x v="371"/>
    <x v="2"/>
    <x v="2"/>
  </r>
  <r>
    <x v="2"/>
    <n v="1128299"/>
    <x v="492"/>
    <x v="2"/>
    <x v="26"/>
    <x v="29"/>
    <x v="4"/>
    <n v="70"/>
    <n v="4250"/>
    <x v="44"/>
    <x v="999"/>
    <x v="1"/>
    <x v="2"/>
  </r>
  <r>
    <x v="2"/>
    <n v="1128299"/>
    <x v="492"/>
    <x v="2"/>
    <x v="26"/>
    <x v="29"/>
    <x v="5"/>
    <n v="75.000000000000014"/>
    <n v="5250"/>
    <x v="554"/>
    <x v="979"/>
    <x v="3"/>
    <x v="2"/>
  </r>
  <r>
    <x v="2"/>
    <n v="1128299"/>
    <x v="177"/>
    <x v="2"/>
    <x v="26"/>
    <x v="29"/>
    <x v="0"/>
    <n v="29.999999999999993"/>
    <n v="4500"/>
    <x v="324"/>
    <x v="521"/>
    <x v="8"/>
    <x v="2"/>
  </r>
  <r>
    <x v="2"/>
    <n v="1128299"/>
    <x v="177"/>
    <x v="2"/>
    <x v="26"/>
    <x v="29"/>
    <x v="1"/>
    <n v="40"/>
    <n v="4500"/>
    <x v="210"/>
    <x v="307"/>
    <x v="8"/>
    <x v="2"/>
  </r>
  <r>
    <x v="2"/>
    <n v="1128299"/>
    <x v="177"/>
    <x v="2"/>
    <x v="26"/>
    <x v="29"/>
    <x v="2"/>
    <n v="40"/>
    <n v="4500"/>
    <x v="210"/>
    <x v="305"/>
    <x v="2"/>
    <x v="2"/>
  </r>
  <r>
    <x v="2"/>
    <n v="1128299"/>
    <x v="177"/>
    <x v="2"/>
    <x v="26"/>
    <x v="29"/>
    <x v="3"/>
    <n v="40"/>
    <n v="3000"/>
    <x v="150"/>
    <x v="607"/>
    <x v="8"/>
    <x v="2"/>
  </r>
  <r>
    <x v="2"/>
    <n v="1128299"/>
    <x v="177"/>
    <x v="2"/>
    <x v="26"/>
    <x v="29"/>
    <x v="4"/>
    <n v="45.000000000000014"/>
    <n v="2500"/>
    <x v="537"/>
    <x v="730"/>
    <x v="2"/>
    <x v="2"/>
  </r>
  <r>
    <x v="2"/>
    <n v="1128299"/>
    <x v="177"/>
    <x v="2"/>
    <x v="26"/>
    <x v="29"/>
    <x v="5"/>
    <n v="40"/>
    <n v="4500"/>
    <x v="210"/>
    <x v="343"/>
    <x v="3"/>
    <x v="2"/>
  </r>
  <r>
    <x v="2"/>
    <n v="1128299"/>
    <x v="208"/>
    <x v="2"/>
    <x v="26"/>
    <x v="29"/>
    <x v="0"/>
    <n v="29.999999999999993"/>
    <n v="5000"/>
    <x v="555"/>
    <x v="1000"/>
    <x v="8"/>
    <x v="2"/>
  </r>
  <r>
    <x v="2"/>
    <n v="1128299"/>
    <x v="208"/>
    <x v="2"/>
    <x v="26"/>
    <x v="29"/>
    <x v="1"/>
    <n v="40"/>
    <n v="4000"/>
    <x v="175"/>
    <x v="320"/>
    <x v="8"/>
    <x v="2"/>
  </r>
  <r>
    <x v="2"/>
    <n v="1128299"/>
    <x v="208"/>
    <x v="2"/>
    <x v="26"/>
    <x v="29"/>
    <x v="2"/>
    <n v="40"/>
    <n v="4000"/>
    <x v="175"/>
    <x v="143"/>
    <x v="2"/>
    <x v="2"/>
  </r>
  <r>
    <x v="2"/>
    <n v="1128299"/>
    <x v="208"/>
    <x v="4"/>
    <x v="27"/>
    <x v="30"/>
    <x v="3"/>
    <n v="40"/>
    <n v="2500"/>
    <x v="125"/>
    <x v="215"/>
    <x v="8"/>
    <x v="2"/>
  </r>
  <r>
    <x v="2"/>
    <n v="1128299"/>
    <x v="208"/>
    <x v="4"/>
    <x v="27"/>
    <x v="30"/>
    <x v="4"/>
    <n v="45.000000000000014"/>
    <n v="1750"/>
    <x v="535"/>
    <x v="1001"/>
    <x v="2"/>
    <x v="2"/>
  </r>
  <r>
    <x v="2"/>
    <n v="1128299"/>
    <x v="208"/>
    <x v="4"/>
    <x v="27"/>
    <x v="30"/>
    <x v="5"/>
    <n v="40"/>
    <n v="3750"/>
    <x v="149"/>
    <x v="222"/>
    <x v="3"/>
    <x v="2"/>
  </r>
  <r>
    <x v="2"/>
    <n v="1128299"/>
    <x v="217"/>
    <x v="4"/>
    <x v="27"/>
    <x v="30"/>
    <x v="0"/>
    <n v="40"/>
    <n v="5250"/>
    <x v="195"/>
    <x v="97"/>
    <x v="8"/>
    <x v="2"/>
  </r>
  <r>
    <x v="2"/>
    <n v="1128299"/>
    <x v="217"/>
    <x v="4"/>
    <x v="27"/>
    <x v="30"/>
    <x v="1"/>
    <n v="50"/>
    <n v="3750"/>
    <x v="205"/>
    <x v="156"/>
    <x v="8"/>
    <x v="2"/>
  </r>
  <r>
    <x v="2"/>
    <n v="1128299"/>
    <x v="217"/>
    <x v="4"/>
    <x v="27"/>
    <x v="30"/>
    <x v="2"/>
    <n v="50"/>
    <n v="3750"/>
    <x v="205"/>
    <x v="397"/>
    <x v="2"/>
    <x v="2"/>
  </r>
  <r>
    <x v="2"/>
    <n v="1128299"/>
    <x v="217"/>
    <x v="4"/>
    <x v="27"/>
    <x v="30"/>
    <x v="3"/>
    <n v="50"/>
    <n v="2500"/>
    <x v="145"/>
    <x v="388"/>
    <x v="8"/>
    <x v="2"/>
  </r>
  <r>
    <x v="2"/>
    <n v="1128299"/>
    <x v="217"/>
    <x v="4"/>
    <x v="27"/>
    <x v="30"/>
    <x v="4"/>
    <n v="55.000000000000007"/>
    <n v="1500"/>
    <x v="190"/>
    <x v="274"/>
    <x v="2"/>
    <x v="2"/>
  </r>
  <r>
    <x v="2"/>
    <n v="1128299"/>
    <x v="217"/>
    <x v="4"/>
    <x v="27"/>
    <x v="30"/>
    <x v="5"/>
    <n v="50"/>
    <n v="3500"/>
    <x v="160"/>
    <x v="208"/>
    <x v="3"/>
    <x v="2"/>
  </r>
  <r>
    <x v="2"/>
    <n v="1128299"/>
    <x v="236"/>
    <x v="4"/>
    <x v="27"/>
    <x v="30"/>
    <x v="0"/>
    <n v="50"/>
    <n v="5250"/>
    <x v="48"/>
    <x v="148"/>
    <x v="8"/>
    <x v="2"/>
  </r>
  <r>
    <x v="2"/>
    <n v="1128299"/>
    <x v="236"/>
    <x v="4"/>
    <x v="27"/>
    <x v="30"/>
    <x v="1"/>
    <n v="55.000000000000007"/>
    <n v="3250"/>
    <x v="256"/>
    <x v="325"/>
    <x v="8"/>
    <x v="2"/>
  </r>
  <r>
    <x v="2"/>
    <n v="1128299"/>
    <x v="236"/>
    <x v="4"/>
    <x v="27"/>
    <x v="30"/>
    <x v="2"/>
    <n v="55.000000000000007"/>
    <n v="3750"/>
    <x v="141"/>
    <x v="1002"/>
    <x v="2"/>
    <x v="2"/>
  </r>
  <r>
    <x v="2"/>
    <n v="1128299"/>
    <x v="236"/>
    <x v="4"/>
    <x v="27"/>
    <x v="30"/>
    <x v="3"/>
    <n v="50"/>
    <n v="2750"/>
    <x v="199"/>
    <x v="811"/>
    <x v="8"/>
    <x v="2"/>
  </r>
  <r>
    <x v="2"/>
    <n v="1128299"/>
    <x v="236"/>
    <x v="4"/>
    <x v="27"/>
    <x v="30"/>
    <x v="4"/>
    <n v="55.000000000000007"/>
    <n v="1750"/>
    <x v="194"/>
    <x v="180"/>
    <x v="2"/>
    <x v="2"/>
  </r>
  <r>
    <x v="2"/>
    <n v="1128299"/>
    <x v="236"/>
    <x v="4"/>
    <x v="27"/>
    <x v="30"/>
    <x v="5"/>
    <n v="70"/>
    <n v="3500"/>
    <x v="41"/>
    <x v="751"/>
    <x v="3"/>
    <x v="2"/>
  </r>
  <r>
    <x v="2"/>
    <n v="1128299"/>
    <x v="267"/>
    <x v="4"/>
    <x v="27"/>
    <x v="30"/>
    <x v="0"/>
    <n v="50"/>
    <n v="5500"/>
    <x v="140"/>
    <x v="202"/>
    <x v="8"/>
    <x v="2"/>
  </r>
  <r>
    <x v="2"/>
    <n v="1128299"/>
    <x v="267"/>
    <x v="4"/>
    <x v="27"/>
    <x v="30"/>
    <x v="1"/>
    <n v="55.000000000000007"/>
    <n v="4000"/>
    <x v="139"/>
    <x v="985"/>
    <x v="8"/>
    <x v="2"/>
  </r>
  <r>
    <x v="2"/>
    <n v="1128299"/>
    <x v="267"/>
    <x v="4"/>
    <x v="27"/>
    <x v="30"/>
    <x v="2"/>
    <n v="55.000000000000007"/>
    <n v="4250"/>
    <x v="257"/>
    <x v="547"/>
    <x v="2"/>
    <x v="2"/>
  </r>
  <r>
    <x v="2"/>
    <n v="1128299"/>
    <x v="267"/>
    <x v="4"/>
    <x v="27"/>
    <x v="30"/>
    <x v="3"/>
    <n v="50"/>
    <n v="3250"/>
    <x v="133"/>
    <x v="399"/>
    <x v="8"/>
    <x v="2"/>
  </r>
  <r>
    <x v="2"/>
    <n v="1128299"/>
    <x v="267"/>
    <x v="4"/>
    <x v="27"/>
    <x v="30"/>
    <x v="4"/>
    <n v="55.000000000000007"/>
    <n v="2250"/>
    <x v="196"/>
    <x v="179"/>
    <x v="2"/>
    <x v="2"/>
  </r>
  <r>
    <x v="2"/>
    <n v="1128299"/>
    <x v="267"/>
    <x v="4"/>
    <x v="27"/>
    <x v="30"/>
    <x v="5"/>
    <n v="70"/>
    <n v="4000"/>
    <x v="59"/>
    <x v="429"/>
    <x v="3"/>
    <x v="2"/>
  </r>
  <r>
    <x v="2"/>
    <n v="1128299"/>
    <x v="297"/>
    <x v="4"/>
    <x v="27"/>
    <x v="30"/>
    <x v="0"/>
    <n v="50"/>
    <n v="6750"/>
    <x v="74"/>
    <x v="7"/>
    <x v="8"/>
    <x v="2"/>
  </r>
  <r>
    <x v="2"/>
    <n v="1128299"/>
    <x v="297"/>
    <x v="4"/>
    <x v="27"/>
    <x v="30"/>
    <x v="1"/>
    <n v="55.000000000000007"/>
    <n v="5250"/>
    <x v="171"/>
    <x v="133"/>
    <x v="8"/>
    <x v="2"/>
  </r>
  <r>
    <x v="2"/>
    <n v="1128299"/>
    <x v="297"/>
    <x v="4"/>
    <x v="27"/>
    <x v="30"/>
    <x v="2"/>
    <n v="55.000000000000007"/>
    <n v="5250"/>
    <x v="171"/>
    <x v="240"/>
    <x v="2"/>
    <x v="2"/>
  </r>
  <r>
    <x v="2"/>
    <n v="1128299"/>
    <x v="297"/>
    <x v="4"/>
    <x v="27"/>
    <x v="30"/>
    <x v="3"/>
    <n v="50"/>
    <n v="4000"/>
    <x v="47"/>
    <x v="316"/>
    <x v="8"/>
    <x v="2"/>
  </r>
  <r>
    <x v="2"/>
    <n v="1128299"/>
    <x v="297"/>
    <x v="4"/>
    <x v="27"/>
    <x v="30"/>
    <x v="4"/>
    <n v="55.000000000000007"/>
    <n v="2750"/>
    <x v="395"/>
    <x v="672"/>
    <x v="2"/>
    <x v="2"/>
  </r>
  <r>
    <x v="2"/>
    <n v="1128299"/>
    <x v="297"/>
    <x v="4"/>
    <x v="27"/>
    <x v="30"/>
    <x v="5"/>
    <n v="70"/>
    <n v="5750"/>
    <x v="245"/>
    <x v="236"/>
    <x v="3"/>
    <x v="2"/>
  </r>
  <r>
    <x v="2"/>
    <n v="1128299"/>
    <x v="326"/>
    <x v="4"/>
    <x v="27"/>
    <x v="30"/>
    <x v="0"/>
    <n v="50"/>
    <n v="7250"/>
    <x v="79"/>
    <x v="166"/>
    <x v="8"/>
    <x v="2"/>
  </r>
  <r>
    <x v="2"/>
    <n v="1128299"/>
    <x v="326"/>
    <x v="4"/>
    <x v="27"/>
    <x v="30"/>
    <x v="1"/>
    <n v="55.000000000000007"/>
    <n v="5750"/>
    <x v="77"/>
    <x v="377"/>
    <x v="8"/>
    <x v="2"/>
  </r>
  <r>
    <x v="2"/>
    <n v="1128299"/>
    <x v="326"/>
    <x v="4"/>
    <x v="27"/>
    <x v="30"/>
    <x v="2"/>
    <n v="55.000000000000007"/>
    <n v="5250"/>
    <x v="171"/>
    <x v="240"/>
    <x v="2"/>
    <x v="2"/>
  </r>
  <r>
    <x v="2"/>
    <n v="1128299"/>
    <x v="326"/>
    <x v="4"/>
    <x v="27"/>
    <x v="30"/>
    <x v="3"/>
    <n v="50"/>
    <n v="4250"/>
    <x v="43"/>
    <x v="1003"/>
    <x v="8"/>
    <x v="2"/>
  </r>
  <r>
    <x v="2"/>
    <n v="1128299"/>
    <x v="326"/>
    <x v="4"/>
    <x v="27"/>
    <x v="30"/>
    <x v="4"/>
    <n v="55.000000000000007"/>
    <n v="4750"/>
    <x v="347"/>
    <x v="509"/>
    <x v="2"/>
    <x v="2"/>
  </r>
  <r>
    <x v="2"/>
    <n v="1128299"/>
    <x v="326"/>
    <x v="4"/>
    <x v="27"/>
    <x v="30"/>
    <x v="5"/>
    <n v="70"/>
    <n v="4750"/>
    <x v="206"/>
    <x v="544"/>
    <x v="3"/>
    <x v="2"/>
  </r>
  <r>
    <x v="2"/>
    <n v="1128299"/>
    <x v="358"/>
    <x v="4"/>
    <x v="27"/>
    <x v="30"/>
    <x v="0"/>
    <n v="55.000000000000007"/>
    <n v="6750"/>
    <x v="108"/>
    <x v="1004"/>
    <x v="8"/>
    <x v="2"/>
  </r>
  <r>
    <x v="2"/>
    <n v="1128299"/>
    <x v="358"/>
    <x v="4"/>
    <x v="27"/>
    <x v="30"/>
    <x v="1"/>
    <n v="60.000000000000007"/>
    <n v="6250"/>
    <x v="233"/>
    <x v="407"/>
    <x v="8"/>
    <x v="2"/>
  </r>
  <r>
    <x v="2"/>
    <n v="1128299"/>
    <x v="358"/>
    <x v="4"/>
    <x v="27"/>
    <x v="30"/>
    <x v="2"/>
    <n v="55.000000000000007"/>
    <n v="5000"/>
    <x v="81"/>
    <x v="198"/>
    <x v="2"/>
    <x v="2"/>
  </r>
  <r>
    <x v="2"/>
    <n v="1128299"/>
    <x v="358"/>
    <x v="4"/>
    <x v="27"/>
    <x v="30"/>
    <x v="3"/>
    <n v="55.000000000000007"/>
    <n v="4500"/>
    <x v="173"/>
    <x v="414"/>
    <x v="8"/>
    <x v="2"/>
  </r>
  <r>
    <x v="2"/>
    <n v="1128299"/>
    <x v="358"/>
    <x v="4"/>
    <x v="27"/>
    <x v="30"/>
    <x v="4"/>
    <n v="65"/>
    <n v="4500"/>
    <x v="62"/>
    <x v="162"/>
    <x v="2"/>
    <x v="2"/>
  </r>
  <r>
    <x v="2"/>
    <n v="1128299"/>
    <x v="358"/>
    <x v="4"/>
    <x v="27"/>
    <x v="30"/>
    <x v="5"/>
    <n v="70"/>
    <n v="4250"/>
    <x v="44"/>
    <x v="45"/>
    <x v="3"/>
    <x v="2"/>
  </r>
  <r>
    <x v="2"/>
    <n v="1128299"/>
    <x v="390"/>
    <x v="4"/>
    <x v="27"/>
    <x v="30"/>
    <x v="0"/>
    <n v="45.000000000000014"/>
    <n v="6000"/>
    <x v="219"/>
    <x v="1005"/>
    <x v="8"/>
    <x v="2"/>
  </r>
  <r>
    <x v="2"/>
    <n v="1128299"/>
    <x v="390"/>
    <x v="4"/>
    <x v="27"/>
    <x v="30"/>
    <x v="1"/>
    <n v="50.000000000000014"/>
    <n v="6000"/>
    <x v="254"/>
    <x v="1006"/>
    <x v="8"/>
    <x v="2"/>
  </r>
  <r>
    <x v="2"/>
    <n v="1128299"/>
    <x v="390"/>
    <x v="4"/>
    <x v="27"/>
    <x v="30"/>
    <x v="2"/>
    <n v="45.000000000000014"/>
    <n v="4500"/>
    <x v="556"/>
    <x v="1007"/>
    <x v="2"/>
    <x v="2"/>
  </r>
  <r>
    <x v="2"/>
    <n v="1128299"/>
    <x v="390"/>
    <x v="4"/>
    <x v="27"/>
    <x v="30"/>
    <x v="3"/>
    <n v="45.000000000000014"/>
    <n v="4000"/>
    <x v="538"/>
    <x v="1008"/>
    <x v="8"/>
    <x v="2"/>
  </r>
  <r>
    <x v="2"/>
    <n v="1128299"/>
    <x v="390"/>
    <x v="4"/>
    <x v="27"/>
    <x v="30"/>
    <x v="4"/>
    <n v="55.000000000000007"/>
    <n v="4000"/>
    <x v="139"/>
    <x v="346"/>
    <x v="2"/>
    <x v="2"/>
  </r>
  <r>
    <x v="2"/>
    <n v="1128299"/>
    <x v="390"/>
    <x v="4"/>
    <x v="27"/>
    <x v="30"/>
    <x v="5"/>
    <n v="60.000000000000007"/>
    <n v="4500"/>
    <x v="219"/>
    <x v="522"/>
    <x v="3"/>
    <x v="2"/>
  </r>
  <r>
    <x v="2"/>
    <n v="1128299"/>
    <x v="419"/>
    <x v="4"/>
    <x v="27"/>
    <x v="30"/>
    <x v="0"/>
    <n v="45.000000000000014"/>
    <n v="5250"/>
    <x v="557"/>
    <x v="1009"/>
    <x v="8"/>
    <x v="2"/>
  </r>
  <r>
    <x v="2"/>
    <n v="1128299"/>
    <x v="419"/>
    <x v="4"/>
    <x v="27"/>
    <x v="30"/>
    <x v="1"/>
    <n v="50.000000000000014"/>
    <n v="5250"/>
    <x v="418"/>
    <x v="459"/>
    <x v="8"/>
    <x v="2"/>
  </r>
  <r>
    <x v="2"/>
    <n v="1128299"/>
    <x v="419"/>
    <x v="4"/>
    <x v="27"/>
    <x v="30"/>
    <x v="2"/>
    <n v="45.000000000000014"/>
    <n v="3500"/>
    <x v="558"/>
    <x v="1010"/>
    <x v="2"/>
    <x v="2"/>
  </r>
  <r>
    <x v="2"/>
    <n v="1128299"/>
    <x v="419"/>
    <x v="4"/>
    <x v="27"/>
    <x v="30"/>
    <x v="3"/>
    <n v="45.000000000000014"/>
    <n v="3250"/>
    <x v="559"/>
    <x v="1011"/>
    <x v="8"/>
    <x v="2"/>
  </r>
  <r>
    <x v="2"/>
    <n v="1128299"/>
    <x v="419"/>
    <x v="4"/>
    <x v="27"/>
    <x v="30"/>
    <x v="4"/>
    <n v="55.000000000000007"/>
    <n v="3000"/>
    <x v="207"/>
    <x v="292"/>
    <x v="2"/>
    <x v="2"/>
  </r>
  <r>
    <x v="2"/>
    <n v="1128299"/>
    <x v="419"/>
    <x v="4"/>
    <x v="27"/>
    <x v="30"/>
    <x v="5"/>
    <n v="70"/>
    <n v="3500"/>
    <x v="41"/>
    <x v="751"/>
    <x v="3"/>
    <x v="2"/>
  </r>
  <r>
    <x v="2"/>
    <n v="1128299"/>
    <x v="450"/>
    <x v="4"/>
    <x v="27"/>
    <x v="30"/>
    <x v="0"/>
    <n v="55.000000000000007"/>
    <n v="5250"/>
    <x v="171"/>
    <x v="133"/>
    <x v="8"/>
    <x v="2"/>
  </r>
  <r>
    <x v="2"/>
    <n v="1128299"/>
    <x v="450"/>
    <x v="4"/>
    <x v="27"/>
    <x v="30"/>
    <x v="1"/>
    <n v="60.000000000000007"/>
    <n v="5750"/>
    <x v="226"/>
    <x v="974"/>
    <x v="8"/>
    <x v="2"/>
  </r>
  <r>
    <x v="2"/>
    <n v="1128299"/>
    <x v="450"/>
    <x v="4"/>
    <x v="27"/>
    <x v="30"/>
    <x v="2"/>
    <n v="55.000000000000007"/>
    <n v="4250"/>
    <x v="257"/>
    <x v="547"/>
    <x v="2"/>
    <x v="2"/>
  </r>
  <r>
    <x v="2"/>
    <n v="1128299"/>
    <x v="450"/>
    <x v="4"/>
    <x v="27"/>
    <x v="30"/>
    <x v="3"/>
    <n v="55.000000000000007"/>
    <n v="4000"/>
    <x v="139"/>
    <x v="985"/>
    <x v="8"/>
    <x v="2"/>
  </r>
  <r>
    <x v="2"/>
    <n v="1128299"/>
    <x v="450"/>
    <x v="4"/>
    <x v="27"/>
    <x v="30"/>
    <x v="4"/>
    <n v="65"/>
    <n v="3500"/>
    <x v="157"/>
    <x v="1012"/>
    <x v="2"/>
    <x v="2"/>
  </r>
  <r>
    <x v="2"/>
    <n v="1128299"/>
    <x v="450"/>
    <x v="4"/>
    <x v="27"/>
    <x v="30"/>
    <x v="5"/>
    <n v="70"/>
    <n v="4750"/>
    <x v="206"/>
    <x v="544"/>
    <x v="3"/>
    <x v="2"/>
  </r>
  <r>
    <x v="2"/>
    <n v="1128299"/>
    <x v="479"/>
    <x v="4"/>
    <x v="27"/>
    <x v="30"/>
    <x v="0"/>
    <n v="55.000000000000007"/>
    <n v="6750"/>
    <x v="108"/>
    <x v="1004"/>
    <x v="8"/>
    <x v="2"/>
  </r>
  <r>
    <x v="2"/>
    <n v="1128299"/>
    <x v="479"/>
    <x v="4"/>
    <x v="27"/>
    <x v="30"/>
    <x v="1"/>
    <n v="60.000000000000007"/>
    <n v="6750"/>
    <x v="230"/>
    <x v="1013"/>
    <x v="8"/>
    <x v="2"/>
  </r>
  <r>
    <x v="0"/>
    <n v="1128299"/>
    <x v="479"/>
    <x v="4"/>
    <x v="27"/>
    <x v="30"/>
    <x v="2"/>
    <n v="55.000000000000007"/>
    <n v="4750"/>
    <x v="347"/>
    <x v="509"/>
    <x v="2"/>
    <x v="2"/>
  </r>
  <r>
    <x v="0"/>
    <n v="1128299"/>
    <x v="479"/>
    <x v="4"/>
    <x v="27"/>
    <x v="30"/>
    <x v="3"/>
    <n v="55.000000000000007"/>
    <n v="4750"/>
    <x v="347"/>
    <x v="422"/>
    <x v="8"/>
    <x v="2"/>
  </r>
  <r>
    <x v="0"/>
    <n v="1128299"/>
    <x v="479"/>
    <x v="4"/>
    <x v="27"/>
    <x v="30"/>
    <x v="4"/>
    <n v="65"/>
    <n v="4000"/>
    <x v="51"/>
    <x v="164"/>
    <x v="2"/>
    <x v="2"/>
  </r>
  <r>
    <x v="0"/>
    <n v="1128299"/>
    <x v="479"/>
    <x v="4"/>
    <x v="27"/>
    <x v="30"/>
    <x v="5"/>
    <n v="70"/>
    <n v="5000"/>
    <x v="49"/>
    <x v="541"/>
    <x v="3"/>
    <x v="2"/>
  </r>
  <r>
    <x v="0"/>
    <n v="1185732"/>
    <x v="173"/>
    <x v="4"/>
    <x v="27"/>
    <x v="30"/>
    <x v="0"/>
    <n v="40"/>
    <n v="10250"/>
    <x v="453"/>
    <x v="1014"/>
    <x v="4"/>
    <x v="2"/>
  </r>
  <r>
    <x v="0"/>
    <n v="1185732"/>
    <x v="173"/>
    <x v="4"/>
    <x v="27"/>
    <x v="30"/>
    <x v="1"/>
    <n v="40"/>
    <n v="8250"/>
    <x v="78"/>
    <x v="1015"/>
    <x v="2"/>
    <x v="2"/>
  </r>
  <r>
    <x v="0"/>
    <n v="1185732"/>
    <x v="173"/>
    <x v="4"/>
    <x v="27"/>
    <x v="30"/>
    <x v="2"/>
    <n v="30.000000000000004"/>
    <n v="8250"/>
    <x v="173"/>
    <x v="772"/>
    <x v="3"/>
    <x v="2"/>
  </r>
  <r>
    <x v="0"/>
    <n v="1185732"/>
    <x v="173"/>
    <x v="4"/>
    <x v="27"/>
    <x v="30"/>
    <x v="3"/>
    <n v="35"/>
    <n v="6750"/>
    <x v="45"/>
    <x v="58"/>
    <x v="1"/>
    <x v="2"/>
  </r>
  <r>
    <x v="0"/>
    <n v="1185732"/>
    <x v="173"/>
    <x v="4"/>
    <x v="27"/>
    <x v="30"/>
    <x v="4"/>
    <n v="50"/>
    <n v="7250"/>
    <x v="79"/>
    <x v="1016"/>
    <x v="2"/>
    <x v="2"/>
  </r>
  <r>
    <x v="0"/>
    <n v="1185732"/>
    <x v="173"/>
    <x v="4"/>
    <x v="27"/>
    <x v="30"/>
    <x v="5"/>
    <n v="40"/>
    <n v="8250"/>
    <x v="78"/>
    <x v="175"/>
    <x v="0"/>
    <x v="2"/>
  </r>
  <r>
    <x v="0"/>
    <n v="1185732"/>
    <x v="202"/>
    <x v="4"/>
    <x v="27"/>
    <x v="30"/>
    <x v="0"/>
    <n v="40"/>
    <n v="10750"/>
    <x v="560"/>
    <x v="1017"/>
    <x v="4"/>
    <x v="2"/>
  </r>
  <r>
    <x v="0"/>
    <n v="1185732"/>
    <x v="202"/>
    <x v="4"/>
    <x v="27"/>
    <x v="30"/>
    <x v="1"/>
    <n v="40"/>
    <n v="7250"/>
    <x v="176"/>
    <x v="1018"/>
    <x v="2"/>
    <x v="2"/>
  </r>
  <r>
    <x v="0"/>
    <n v="1185732"/>
    <x v="202"/>
    <x v="4"/>
    <x v="27"/>
    <x v="30"/>
    <x v="2"/>
    <n v="30.000000000000004"/>
    <n v="7750"/>
    <x v="168"/>
    <x v="90"/>
    <x v="3"/>
    <x v="2"/>
  </r>
  <r>
    <x v="0"/>
    <n v="1185732"/>
    <x v="202"/>
    <x v="4"/>
    <x v="28"/>
    <x v="31"/>
    <x v="3"/>
    <n v="35"/>
    <n v="6250"/>
    <x v="46"/>
    <x v="397"/>
    <x v="1"/>
    <x v="2"/>
  </r>
  <r>
    <x v="0"/>
    <n v="1185732"/>
    <x v="202"/>
    <x v="4"/>
    <x v="28"/>
    <x v="31"/>
    <x v="4"/>
    <n v="50"/>
    <n v="7000"/>
    <x v="49"/>
    <x v="51"/>
    <x v="2"/>
    <x v="2"/>
  </r>
  <r>
    <x v="0"/>
    <n v="1185732"/>
    <x v="202"/>
    <x v="4"/>
    <x v="28"/>
    <x v="31"/>
    <x v="5"/>
    <n v="35"/>
    <n v="8000"/>
    <x v="59"/>
    <x v="2"/>
    <x v="0"/>
    <x v="2"/>
  </r>
  <r>
    <x v="0"/>
    <n v="1185732"/>
    <x v="707"/>
    <x v="4"/>
    <x v="28"/>
    <x v="31"/>
    <x v="0"/>
    <n v="35"/>
    <n v="10200"/>
    <x v="561"/>
    <x v="1019"/>
    <x v="4"/>
    <x v="2"/>
  </r>
  <r>
    <x v="0"/>
    <n v="1185732"/>
    <x v="707"/>
    <x v="4"/>
    <x v="28"/>
    <x v="31"/>
    <x v="1"/>
    <n v="35"/>
    <n v="7000"/>
    <x v="41"/>
    <x v="42"/>
    <x v="2"/>
    <x v="2"/>
  </r>
  <r>
    <x v="0"/>
    <n v="1185732"/>
    <x v="707"/>
    <x v="4"/>
    <x v="28"/>
    <x v="31"/>
    <x v="2"/>
    <n v="25"/>
    <n v="7250"/>
    <x v="511"/>
    <x v="1020"/>
    <x v="3"/>
    <x v="2"/>
  </r>
  <r>
    <x v="0"/>
    <n v="1185732"/>
    <x v="707"/>
    <x v="4"/>
    <x v="28"/>
    <x v="31"/>
    <x v="3"/>
    <n v="29.999999999999993"/>
    <n v="5750"/>
    <x v="562"/>
    <x v="1021"/>
    <x v="1"/>
    <x v="2"/>
  </r>
  <r>
    <x v="0"/>
    <n v="1185732"/>
    <x v="707"/>
    <x v="4"/>
    <x v="28"/>
    <x v="31"/>
    <x v="4"/>
    <n v="45.000000000000007"/>
    <n v="6250"/>
    <x v="225"/>
    <x v="979"/>
    <x v="2"/>
    <x v="2"/>
  </r>
  <r>
    <x v="0"/>
    <n v="1185732"/>
    <x v="707"/>
    <x v="4"/>
    <x v="28"/>
    <x v="31"/>
    <x v="5"/>
    <n v="35"/>
    <n v="7250"/>
    <x v="53"/>
    <x v="721"/>
    <x v="0"/>
    <x v="2"/>
  </r>
  <r>
    <x v="0"/>
    <n v="1185732"/>
    <x v="229"/>
    <x v="4"/>
    <x v="28"/>
    <x v="31"/>
    <x v="0"/>
    <n v="35"/>
    <n v="9750"/>
    <x v="86"/>
    <x v="1022"/>
    <x v="4"/>
    <x v="2"/>
  </r>
  <r>
    <x v="0"/>
    <n v="1185732"/>
    <x v="229"/>
    <x v="4"/>
    <x v="28"/>
    <x v="31"/>
    <x v="1"/>
    <n v="35"/>
    <n v="6750"/>
    <x v="45"/>
    <x v="47"/>
    <x v="2"/>
    <x v="2"/>
  </r>
  <r>
    <x v="0"/>
    <n v="1185732"/>
    <x v="229"/>
    <x v="4"/>
    <x v="28"/>
    <x v="31"/>
    <x v="2"/>
    <n v="25"/>
    <n v="6750"/>
    <x v="156"/>
    <x v="674"/>
    <x v="3"/>
    <x v="2"/>
  </r>
  <r>
    <x v="0"/>
    <n v="1185732"/>
    <x v="229"/>
    <x v="4"/>
    <x v="28"/>
    <x v="31"/>
    <x v="3"/>
    <n v="29.999999999999993"/>
    <n v="6000"/>
    <x v="521"/>
    <x v="521"/>
    <x v="1"/>
    <x v="2"/>
  </r>
  <r>
    <x v="0"/>
    <n v="1185732"/>
    <x v="229"/>
    <x v="4"/>
    <x v="28"/>
    <x v="31"/>
    <x v="4"/>
    <n v="50"/>
    <n v="6250"/>
    <x v="66"/>
    <x v="173"/>
    <x v="2"/>
    <x v="2"/>
  </r>
  <r>
    <x v="0"/>
    <n v="1185732"/>
    <x v="229"/>
    <x v="4"/>
    <x v="28"/>
    <x v="31"/>
    <x v="5"/>
    <n v="40"/>
    <n v="7750"/>
    <x v="75"/>
    <x v="959"/>
    <x v="0"/>
    <x v="2"/>
  </r>
  <r>
    <x v="0"/>
    <n v="1185732"/>
    <x v="258"/>
    <x v="4"/>
    <x v="28"/>
    <x v="31"/>
    <x v="0"/>
    <n v="50"/>
    <n v="10450"/>
    <x v="563"/>
    <x v="1023"/>
    <x v="4"/>
    <x v="2"/>
  </r>
  <r>
    <x v="0"/>
    <n v="1185732"/>
    <x v="258"/>
    <x v="4"/>
    <x v="28"/>
    <x v="31"/>
    <x v="1"/>
    <n v="50"/>
    <n v="7500"/>
    <x v="69"/>
    <x v="78"/>
    <x v="2"/>
    <x v="2"/>
  </r>
  <r>
    <x v="0"/>
    <n v="1185732"/>
    <x v="258"/>
    <x v="4"/>
    <x v="28"/>
    <x v="31"/>
    <x v="2"/>
    <n v="45"/>
    <n v="7250"/>
    <x v="287"/>
    <x v="1024"/>
    <x v="3"/>
    <x v="2"/>
  </r>
  <r>
    <x v="0"/>
    <n v="1185732"/>
    <x v="258"/>
    <x v="4"/>
    <x v="28"/>
    <x v="31"/>
    <x v="3"/>
    <n v="45"/>
    <n v="6750"/>
    <x v="114"/>
    <x v="520"/>
    <x v="1"/>
    <x v="2"/>
  </r>
  <r>
    <x v="0"/>
    <n v="1185732"/>
    <x v="258"/>
    <x v="4"/>
    <x v="28"/>
    <x v="31"/>
    <x v="4"/>
    <n v="54.999999999999993"/>
    <n v="7000"/>
    <x v="564"/>
    <x v="1025"/>
    <x v="2"/>
    <x v="2"/>
  </r>
  <r>
    <x v="0"/>
    <n v="1185732"/>
    <x v="258"/>
    <x v="4"/>
    <x v="28"/>
    <x v="31"/>
    <x v="5"/>
    <n v="60"/>
    <n v="8000"/>
    <x v="215"/>
    <x v="1026"/>
    <x v="0"/>
    <x v="2"/>
  </r>
  <r>
    <x v="0"/>
    <n v="1185732"/>
    <x v="291"/>
    <x v="4"/>
    <x v="28"/>
    <x v="31"/>
    <x v="0"/>
    <n v="54.999999999999993"/>
    <n v="10500"/>
    <x v="565"/>
    <x v="1027"/>
    <x v="4"/>
    <x v="2"/>
  </r>
  <r>
    <x v="0"/>
    <n v="1185732"/>
    <x v="291"/>
    <x v="4"/>
    <x v="28"/>
    <x v="31"/>
    <x v="1"/>
    <n v="50"/>
    <n v="8000"/>
    <x v="2"/>
    <x v="2"/>
    <x v="2"/>
    <x v="2"/>
  </r>
  <r>
    <x v="0"/>
    <n v="1185732"/>
    <x v="291"/>
    <x v="4"/>
    <x v="28"/>
    <x v="31"/>
    <x v="2"/>
    <n v="50"/>
    <n v="7750"/>
    <x v="76"/>
    <x v="1028"/>
    <x v="3"/>
    <x v="2"/>
  </r>
  <r>
    <x v="0"/>
    <n v="1185732"/>
    <x v="291"/>
    <x v="4"/>
    <x v="28"/>
    <x v="31"/>
    <x v="3"/>
    <n v="50"/>
    <n v="7500"/>
    <x v="69"/>
    <x v="57"/>
    <x v="1"/>
    <x v="2"/>
  </r>
  <r>
    <x v="0"/>
    <n v="1185732"/>
    <x v="291"/>
    <x v="4"/>
    <x v="28"/>
    <x v="31"/>
    <x v="4"/>
    <n v="65"/>
    <n v="7500"/>
    <x v="64"/>
    <x v="24"/>
    <x v="2"/>
    <x v="2"/>
  </r>
  <r>
    <x v="0"/>
    <n v="1185732"/>
    <x v="291"/>
    <x v="4"/>
    <x v="28"/>
    <x v="31"/>
    <x v="5"/>
    <n v="70"/>
    <n v="9250"/>
    <x v="98"/>
    <x v="445"/>
    <x v="0"/>
    <x v="2"/>
  </r>
  <r>
    <x v="0"/>
    <n v="1185732"/>
    <x v="319"/>
    <x v="4"/>
    <x v="28"/>
    <x v="31"/>
    <x v="0"/>
    <n v="65"/>
    <n v="11500"/>
    <x v="32"/>
    <x v="446"/>
    <x v="4"/>
    <x v="2"/>
  </r>
  <r>
    <x v="0"/>
    <n v="1185732"/>
    <x v="319"/>
    <x v="4"/>
    <x v="28"/>
    <x v="31"/>
    <x v="1"/>
    <n v="60.000000000000007"/>
    <n v="9000"/>
    <x v="290"/>
    <x v="447"/>
    <x v="2"/>
    <x v="2"/>
  </r>
  <r>
    <x v="0"/>
    <n v="1185732"/>
    <x v="319"/>
    <x v="4"/>
    <x v="28"/>
    <x v="31"/>
    <x v="2"/>
    <n v="55.000000000000007"/>
    <n v="8250"/>
    <x v="117"/>
    <x v="176"/>
    <x v="3"/>
    <x v="2"/>
  </r>
  <r>
    <x v="0"/>
    <n v="1185732"/>
    <x v="319"/>
    <x v="4"/>
    <x v="28"/>
    <x v="31"/>
    <x v="3"/>
    <n v="55.000000000000007"/>
    <n v="7750"/>
    <x v="102"/>
    <x v="448"/>
    <x v="1"/>
    <x v="2"/>
  </r>
  <r>
    <x v="0"/>
    <n v="1185732"/>
    <x v="319"/>
    <x v="4"/>
    <x v="28"/>
    <x v="31"/>
    <x v="4"/>
    <n v="65"/>
    <n v="8000"/>
    <x v="99"/>
    <x v="317"/>
    <x v="2"/>
    <x v="2"/>
  </r>
  <r>
    <x v="0"/>
    <n v="1185732"/>
    <x v="319"/>
    <x v="4"/>
    <x v="28"/>
    <x v="31"/>
    <x v="5"/>
    <n v="70"/>
    <n v="9750"/>
    <x v="23"/>
    <x v="449"/>
    <x v="0"/>
    <x v="2"/>
  </r>
  <r>
    <x v="0"/>
    <n v="1185732"/>
    <x v="351"/>
    <x v="4"/>
    <x v="28"/>
    <x v="31"/>
    <x v="0"/>
    <n v="65"/>
    <n v="11250"/>
    <x v="291"/>
    <x v="450"/>
    <x v="4"/>
    <x v="2"/>
  </r>
  <r>
    <x v="0"/>
    <n v="1185732"/>
    <x v="351"/>
    <x v="4"/>
    <x v="28"/>
    <x v="31"/>
    <x v="1"/>
    <n v="60.000000000000007"/>
    <n v="9000"/>
    <x v="290"/>
    <x v="447"/>
    <x v="2"/>
    <x v="2"/>
  </r>
  <r>
    <x v="0"/>
    <n v="1185732"/>
    <x v="351"/>
    <x v="4"/>
    <x v="28"/>
    <x v="31"/>
    <x v="2"/>
    <n v="55.000000000000007"/>
    <n v="8250"/>
    <x v="117"/>
    <x v="176"/>
    <x v="3"/>
    <x v="2"/>
  </r>
  <r>
    <x v="0"/>
    <n v="1185732"/>
    <x v="351"/>
    <x v="4"/>
    <x v="28"/>
    <x v="31"/>
    <x v="3"/>
    <n v="45"/>
    <n v="7750"/>
    <x v="285"/>
    <x v="451"/>
    <x v="1"/>
    <x v="2"/>
  </r>
  <r>
    <x v="0"/>
    <n v="1185732"/>
    <x v="351"/>
    <x v="4"/>
    <x v="28"/>
    <x v="31"/>
    <x v="4"/>
    <n v="55.000000000000007"/>
    <n v="7500"/>
    <x v="71"/>
    <x v="82"/>
    <x v="2"/>
    <x v="2"/>
  </r>
  <r>
    <x v="0"/>
    <n v="1185732"/>
    <x v="351"/>
    <x v="4"/>
    <x v="28"/>
    <x v="31"/>
    <x v="5"/>
    <n v="60.000000000000007"/>
    <n v="9250"/>
    <x v="101"/>
    <x v="452"/>
    <x v="0"/>
    <x v="2"/>
  </r>
  <r>
    <x v="0"/>
    <n v="1185732"/>
    <x v="381"/>
    <x v="4"/>
    <x v="28"/>
    <x v="31"/>
    <x v="0"/>
    <n v="55.000000000000007"/>
    <n v="10250"/>
    <x v="25"/>
    <x v="1029"/>
    <x v="4"/>
    <x v="2"/>
  </r>
  <r>
    <x v="0"/>
    <n v="1185732"/>
    <x v="381"/>
    <x v="4"/>
    <x v="28"/>
    <x v="31"/>
    <x v="1"/>
    <n v="50.000000000000014"/>
    <n v="8250"/>
    <x v="294"/>
    <x v="131"/>
    <x v="2"/>
    <x v="2"/>
  </r>
  <r>
    <x v="0"/>
    <n v="1185732"/>
    <x v="381"/>
    <x v="4"/>
    <x v="28"/>
    <x v="31"/>
    <x v="2"/>
    <n v="40"/>
    <n v="7250"/>
    <x v="176"/>
    <x v="92"/>
    <x v="3"/>
    <x v="2"/>
  </r>
  <r>
    <x v="0"/>
    <n v="1185732"/>
    <x v="381"/>
    <x v="4"/>
    <x v="28"/>
    <x v="31"/>
    <x v="3"/>
    <n v="40"/>
    <n v="7000"/>
    <x v="59"/>
    <x v="97"/>
    <x v="1"/>
    <x v="2"/>
  </r>
  <r>
    <x v="0"/>
    <n v="1185732"/>
    <x v="381"/>
    <x v="4"/>
    <x v="28"/>
    <x v="31"/>
    <x v="4"/>
    <n v="50"/>
    <n v="7000"/>
    <x v="49"/>
    <x v="51"/>
    <x v="2"/>
    <x v="2"/>
  </r>
  <r>
    <x v="0"/>
    <n v="1185732"/>
    <x v="381"/>
    <x v="4"/>
    <x v="28"/>
    <x v="31"/>
    <x v="5"/>
    <n v="55.000000000000007"/>
    <n v="8000"/>
    <x v="116"/>
    <x v="820"/>
    <x v="0"/>
    <x v="2"/>
  </r>
  <r>
    <x v="0"/>
    <n v="1185732"/>
    <x v="413"/>
    <x v="4"/>
    <x v="28"/>
    <x v="31"/>
    <x v="0"/>
    <n v="55.000000000000007"/>
    <n v="9750"/>
    <x v="33"/>
    <x v="1030"/>
    <x v="4"/>
    <x v="2"/>
  </r>
  <r>
    <x v="0"/>
    <n v="1185732"/>
    <x v="413"/>
    <x v="4"/>
    <x v="28"/>
    <x v="31"/>
    <x v="1"/>
    <n v="45.000000000000014"/>
    <n v="8000"/>
    <x v="566"/>
    <x v="321"/>
    <x v="2"/>
    <x v="2"/>
  </r>
  <r>
    <x v="0"/>
    <n v="1185732"/>
    <x v="413"/>
    <x v="4"/>
    <x v="28"/>
    <x v="31"/>
    <x v="2"/>
    <n v="45.000000000000014"/>
    <n v="6750"/>
    <x v="567"/>
    <x v="1031"/>
    <x v="3"/>
    <x v="2"/>
  </r>
  <r>
    <x v="0"/>
    <n v="1185732"/>
    <x v="413"/>
    <x v="4"/>
    <x v="28"/>
    <x v="31"/>
    <x v="3"/>
    <n v="45.000000000000014"/>
    <n v="6500"/>
    <x v="568"/>
    <x v="334"/>
    <x v="1"/>
    <x v="2"/>
  </r>
  <r>
    <x v="0"/>
    <n v="1185732"/>
    <x v="413"/>
    <x v="4"/>
    <x v="28"/>
    <x v="31"/>
    <x v="4"/>
    <n v="55.000000000000007"/>
    <n v="6500"/>
    <x v="223"/>
    <x v="1032"/>
    <x v="2"/>
    <x v="2"/>
  </r>
  <r>
    <x v="0"/>
    <n v="1185732"/>
    <x v="413"/>
    <x v="4"/>
    <x v="28"/>
    <x v="31"/>
    <x v="5"/>
    <n v="60"/>
    <n v="7750"/>
    <x v="172"/>
    <x v="1033"/>
    <x v="0"/>
    <x v="2"/>
  </r>
  <r>
    <x v="0"/>
    <n v="1185732"/>
    <x v="443"/>
    <x v="4"/>
    <x v="28"/>
    <x v="31"/>
    <x v="0"/>
    <n v="55.000000000000007"/>
    <n v="9250"/>
    <x v="17"/>
    <x v="1034"/>
    <x v="4"/>
    <x v="2"/>
  </r>
  <r>
    <x v="0"/>
    <n v="1185732"/>
    <x v="443"/>
    <x v="4"/>
    <x v="28"/>
    <x v="31"/>
    <x v="1"/>
    <n v="45.000000000000014"/>
    <n v="7500"/>
    <x v="481"/>
    <x v="1035"/>
    <x v="2"/>
    <x v="2"/>
  </r>
  <r>
    <x v="0"/>
    <n v="1185732"/>
    <x v="443"/>
    <x v="4"/>
    <x v="28"/>
    <x v="31"/>
    <x v="2"/>
    <n v="45.000000000000014"/>
    <n v="6950"/>
    <x v="569"/>
    <x v="1036"/>
    <x v="3"/>
    <x v="2"/>
  </r>
  <r>
    <x v="0"/>
    <n v="1185732"/>
    <x v="443"/>
    <x v="4"/>
    <x v="28"/>
    <x v="31"/>
    <x v="3"/>
    <n v="55.000000000000014"/>
    <n v="7500"/>
    <x v="294"/>
    <x v="1037"/>
    <x v="1"/>
    <x v="2"/>
  </r>
  <r>
    <x v="0"/>
    <n v="1185732"/>
    <x v="443"/>
    <x v="4"/>
    <x v="28"/>
    <x v="31"/>
    <x v="4"/>
    <n v="70"/>
    <n v="7250"/>
    <x v="248"/>
    <x v="1038"/>
    <x v="2"/>
    <x v="2"/>
  </r>
  <r>
    <x v="0"/>
    <n v="1185732"/>
    <x v="443"/>
    <x v="4"/>
    <x v="28"/>
    <x v="31"/>
    <x v="5"/>
    <n v="75"/>
    <n v="8250"/>
    <x v="570"/>
    <x v="1039"/>
    <x v="0"/>
    <x v="2"/>
  </r>
  <r>
    <x v="0"/>
    <n v="1185732"/>
    <x v="472"/>
    <x v="4"/>
    <x v="28"/>
    <x v="31"/>
    <x v="0"/>
    <n v="70"/>
    <n v="10750"/>
    <x v="571"/>
    <x v="1040"/>
    <x v="4"/>
    <x v="2"/>
  </r>
  <r>
    <x v="0"/>
    <n v="1185732"/>
    <x v="472"/>
    <x v="4"/>
    <x v="28"/>
    <x v="31"/>
    <x v="1"/>
    <n v="60.000000000000007"/>
    <n v="8750"/>
    <x v="106"/>
    <x v="100"/>
    <x v="2"/>
    <x v="2"/>
  </r>
  <r>
    <x v="2"/>
    <n v="1185732"/>
    <x v="472"/>
    <x v="4"/>
    <x v="28"/>
    <x v="31"/>
    <x v="2"/>
    <n v="60.000000000000007"/>
    <n v="8250"/>
    <x v="35"/>
    <x v="151"/>
    <x v="3"/>
    <x v="2"/>
  </r>
  <r>
    <x v="2"/>
    <n v="1185732"/>
    <x v="472"/>
    <x v="4"/>
    <x v="28"/>
    <x v="31"/>
    <x v="3"/>
    <n v="60.000000000000007"/>
    <n v="7750"/>
    <x v="448"/>
    <x v="555"/>
    <x v="1"/>
    <x v="2"/>
  </r>
  <r>
    <x v="2"/>
    <n v="1185732"/>
    <x v="472"/>
    <x v="4"/>
    <x v="28"/>
    <x v="31"/>
    <x v="4"/>
    <n v="70"/>
    <n v="7750"/>
    <x v="104"/>
    <x v="1041"/>
    <x v="2"/>
    <x v="2"/>
  </r>
  <r>
    <x v="2"/>
    <n v="1185732"/>
    <x v="472"/>
    <x v="4"/>
    <x v="28"/>
    <x v="31"/>
    <x v="5"/>
    <n v="75"/>
    <n v="8750"/>
    <x v="572"/>
    <x v="1042"/>
    <x v="0"/>
    <x v="2"/>
  </r>
  <r>
    <x v="2"/>
    <n v="1185732"/>
    <x v="170"/>
    <x v="4"/>
    <x v="28"/>
    <x v="31"/>
    <x v="0"/>
    <n v="35"/>
    <n v="9250"/>
    <x v="573"/>
    <x v="120"/>
    <x v="8"/>
    <x v="2"/>
  </r>
  <r>
    <x v="2"/>
    <n v="1185732"/>
    <x v="170"/>
    <x v="4"/>
    <x v="28"/>
    <x v="31"/>
    <x v="1"/>
    <n v="35"/>
    <n v="7250"/>
    <x v="53"/>
    <x v="56"/>
    <x v="2"/>
    <x v="2"/>
  </r>
  <r>
    <x v="2"/>
    <n v="1185732"/>
    <x v="170"/>
    <x v="4"/>
    <x v="28"/>
    <x v="31"/>
    <x v="2"/>
    <n v="25.000000000000007"/>
    <n v="7250"/>
    <x v="574"/>
    <x v="1043"/>
    <x v="8"/>
    <x v="2"/>
  </r>
  <r>
    <x v="2"/>
    <n v="1185732"/>
    <x v="170"/>
    <x v="4"/>
    <x v="28"/>
    <x v="31"/>
    <x v="3"/>
    <n v="30"/>
    <n v="5750"/>
    <x v="530"/>
    <x v="923"/>
    <x v="8"/>
    <x v="2"/>
  </r>
  <r>
    <x v="2"/>
    <n v="1185732"/>
    <x v="170"/>
    <x v="4"/>
    <x v="28"/>
    <x v="31"/>
    <x v="4"/>
    <n v="45"/>
    <n v="6250"/>
    <x v="67"/>
    <x v="48"/>
    <x v="2"/>
    <x v="2"/>
  </r>
  <r>
    <x v="2"/>
    <n v="1185732"/>
    <x v="170"/>
    <x v="4"/>
    <x v="28"/>
    <x v="31"/>
    <x v="5"/>
    <n v="35"/>
    <n v="7250"/>
    <x v="53"/>
    <x v="721"/>
    <x v="0"/>
    <x v="2"/>
  </r>
  <r>
    <x v="2"/>
    <n v="1185732"/>
    <x v="199"/>
    <x v="4"/>
    <x v="28"/>
    <x v="31"/>
    <x v="0"/>
    <n v="35"/>
    <n v="9750"/>
    <x v="86"/>
    <x v="106"/>
    <x v="8"/>
    <x v="2"/>
  </r>
  <r>
    <x v="2"/>
    <n v="1185732"/>
    <x v="199"/>
    <x v="4"/>
    <x v="28"/>
    <x v="31"/>
    <x v="1"/>
    <n v="35"/>
    <n v="6250"/>
    <x v="46"/>
    <x v="542"/>
    <x v="2"/>
    <x v="2"/>
  </r>
  <r>
    <x v="2"/>
    <n v="1185732"/>
    <x v="199"/>
    <x v="4"/>
    <x v="28"/>
    <x v="31"/>
    <x v="2"/>
    <n v="25.000000000000007"/>
    <n v="6750"/>
    <x v="334"/>
    <x v="1044"/>
    <x v="8"/>
    <x v="2"/>
  </r>
  <r>
    <x v="2"/>
    <n v="1185732"/>
    <x v="199"/>
    <x v="4"/>
    <x v="29"/>
    <x v="32"/>
    <x v="3"/>
    <n v="30"/>
    <n v="5250"/>
    <x v="154"/>
    <x v="147"/>
    <x v="8"/>
    <x v="2"/>
  </r>
  <r>
    <x v="2"/>
    <n v="1185732"/>
    <x v="199"/>
    <x v="4"/>
    <x v="29"/>
    <x v="32"/>
    <x v="4"/>
    <n v="45"/>
    <n v="6000"/>
    <x v="52"/>
    <x v="55"/>
    <x v="2"/>
    <x v="2"/>
  </r>
  <r>
    <x v="2"/>
    <n v="1185732"/>
    <x v="199"/>
    <x v="4"/>
    <x v="29"/>
    <x v="32"/>
    <x v="5"/>
    <n v="30"/>
    <n v="7000"/>
    <x v="195"/>
    <x v="148"/>
    <x v="0"/>
    <x v="2"/>
  </r>
  <r>
    <x v="2"/>
    <n v="1185732"/>
    <x v="704"/>
    <x v="4"/>
    <x v="29"/>
    <x v="32"/>
    <x v="0"/>
    <n v="30"/>
    <n v="9200"/>
    <x v="575"/>
    <x v="1045"/>
    <x v="8"/>
    <x v="2"/>
  </r>
  <r>
    <x v="2"/>
    <n v="1185732"/>
    <x v="704"/>
    <x v="4"/>
    <x v="29"/>
    <x v="32"/>
    <x v="1"/>
    <n v="30"/>
    <n v="6000"/>
    <x v="210"/>
    <x v="305"/>
    <x v="2"/>
    <x v="2"/>
  </r>
  <r>
    <x v="2"/>
    <n v="1185732"/>
    <x v="704"/>
    <x v="4"/>
    <x v="29"/>
    <x v="32"/>
    <x v="2"/>
    <n v="20"/>
    <n v="6250"/>
    <x v="145"/>
    <x v="388"/>
    <x v="8"/>
    <x v="2"/>
  </r>
  <r>
    <x v="2"/>
    <n v="1185732"/>
    <x v="704"/>
    <x v="4"/>
    <x v="29"/>
    <x v="32"/>
    <x v="3"/>
    <n v="24.999999999999993"/>
    <n v="4750"/>
    <x v="576"/>
    <x v="1046"/>
    <x v="8"/>
    <x v="2"/>
  </r>
  <r>
    <x v="2"/>
    <n v="1185732"/>
    <x v="704"/>
    <x v="4"/>
    <x v="29"/>
    <x v="32"/>
    <x v="4"/>
    <n v="40.000000000000007"/>
    <n v="5250"/>
    <x v="163"/>
    <x v="221"/>
    <x v="2"/>
    <x v="2"/>
  </r>
  <r>
    <x v="2"/>
    <n v="1185732"/>
    <x v="704"/>
    <x v="4"/>
    <x v="29"/>
    <x v="32"/>
    <x v="5"/>
    <n v="30"/>
    <n v="6250"/>
    <x v="205"/>
    <x v="88"/>
    <x v="0"/>
    <x v="2"/>
  </r>
  <r>
    <x v="2"/>
    <n v="1185732"/>
    <x v="721"/>
    <x v="4"/>
    <x v="29"/>
    <x v="32"/>
    <x v="0"/>
    <n v="30"/>
    <n v="8750"/>
    <x v="48"/>
    <x v="148"/>
    <x v="8"/>
    <x v="2"/>
  </r>
  <r>
    <x v="2"/>
    <n v="1185732"/>
    <x v="721"/>
    <x v="4"/>
    <x v="29"/>
    <x v="32"/>
    <x v="1"/>
    <n v="30"/>
    <n v="5750"/>
    <x v="530"/>
    <x v="1047"/>
    <x v="2"/>
    <x v="2"/>
  </r>
  <r>
    <x v="2"/>
    <n v="1185732"/>
    <x v="721"/>
    <x v="4"/>
    <x v="29"/>
    <x v="32"/>
    <x v="2"/>
    <n v="20"/>
    <n v="5750"/>
    <x v="577"/>
    <x v="1048"/>
    <x v="8"/>
    <x v="2"/>
  </r>
  <r>
    <x v="2"/>
    <n v="1185732"/>
    <x v="721"/>
    <x v="4"/>
    <x v="29"/>
    <x v="32"/>
    <x v="3"/>
    <n v="24.999999999999993"/>
    <n v="5000"/>
    <x v="578"/>
    <x v="1049"/>
    <x v="8"/>
    <x v="2"/>
  </r>
  <r>
    <x v="2"/>
    <n v="1185732"/>
    <x v="721"/>
    <x v="4"/>
    <x v="29"/>
    <x v="32"/>
    <x v="4"/>
    <n v="45"/>
    <n v="5250"/>
    <x v="45"/>
    <x v="47"/>
    <x v="2"/>
    <x v="2"/>
  </r>
  <r>
    <x v="2"/>
    <n v="1185732"/>
    <x v="721"/>
    <x v="4"/>
    <x v="29"/>
    <x v="32"/>
    <x v="5"/>
    <n v="35"/>
    <n v="6750"/>
    <x v="45"/>
    <x v="891"/>
    <x v="0"/>
    <x v="2"/>
  </r>
  <r>
    <x v="2"/>
    <n v="1185732"/>
    <x v="255"/>
    <x v="4"/>
    <x v="29"/>
    <x v="32"/>
    <x v="0"/>
    <n v="45"/>
    <n v="9450"/>
    <x v="579"/>
    <x v="1050"/>
    <x v="8"/>
    <x v="2"/>
  </r>
  <r>
    <x v="2"/>
    <n v="1185732"/>
    <x v="255"/>
    <x v="4"/>
    <x v="29"/>
    <x v="32"/>
    <x v="1"/>
    <n v="45"/>
    <n v="6500"/>
    <x v="62"/>
    <x v="162"/>
    <x v="2"/>
    <x v="2"/>
  </r>
  <r>
    <x v="2"/>
    <n v="1185732"/>
    <x v="255"/>
    <x v="4"/>
    <x v="29"/>
    <x v="32"/>
    <x v="2"/>
    <n v="40"/>
    <n v="6250"/>
    <x v="54"/>
    <x v="161"/>
    <x v="8"/>
    <x v="2"/>
  </r>
  <r>
    <x v="2"/>
    <n v="1185732"/>
    <x v="255"/>
    <x v="4"/>
    <x v="29"/>
    <x v="32"/>
    <x v="3"/>
    <n v="40"/>
    <n v="5750"/>
    <x v="328"/>
    <x v="1051"/>
    <x v="8"/>
    <x v="2"/>
  </r>
  <r>
    <x v="2"/>
    <n v="1185732"/>
    <x v="255"/>
    <x v="4"/>
    <x v="29"/>
    <x v="32"/>
    <x v="4"/>
    <n v="49.999999999999993"/>
    <n v="6000"/>
    <x v="580"/>
    <x v="1052"/>
    <x v="2"/>
    <x v="2"/>
  </r>
  <r>
    <x v="2"/>
    <n v="1185732"/>
    <x v="255"/>
    <x v="4"/>
    <x v="29"/>
    <x v="32"/>
    <x v="5"/>
    <n v="54.999999999999993"/>
    <n v="7000"/>
    <x v="564"/>
    <x v="1053"/>
    <x v="0"/>
    <x v="2"/>
  </r>
  <r>
    <x v="2"/>
    <n v="1185732"/>
    <x v="288"/>
    <x v="4"/>
    <x v="29"/>
    <x v="32"/>
    <x v="0"/>
    <n v="49.999999999999993"/>
    <n v="9500"/>
    <x v="581"/>
    <x v="65"/>
    <x v="8"/>
    <x v="2"/>
  </r>
  <r>
    <x v="2"/>
    <n v="1185732"/>
    <x v="288"/>
    <x v="4"/>
    <x v="29"/>
    <x v="32"/>
    <x v="1"/>
    <n v="45"/>
    <n v="7000"/>
    <x v="40"/>
    <x v="41"/>
    <x v="2"/>
    <x v="2"/>
  </r>
  <r>
    <x v="2"/>
    <n v="1185732"/>
    <x v="288"/>
    <x v="4"/>
    <x v="29"/>
    <x v="32"/>
    <x v="2"/>
    <n v="50"/>
    <n v="6750"/>
    <x v="74"/>
    <x v="7"/>
    <x v="8"/>
    <x v="2"/>
  </r>
  <r>
    <x v="2"/>
    <n v="1185732"/>
    <x v="288"/>
    <x v="4"/>
    <x v="29"/>
    <x v="32"/>
    <x v="3"/>
    <n v="50"/>
    <n v="6500"/>
    <x v="83"/>
    <x v="54"/>
    <x v="8"/>
    <x v="2"/>
  </r>
  <r>
    <x v="2"/>
    <n v="1185732"/>
    <x v="288"/>
    <x v="4"/>
    <x v="29"/>
    <x v="32"/>
    <x v="4"/>
    <n v="65"/>
    <n v="6500"/>
    <x v="109"/>
    <x v="694"/>
    <x v="2"/>
    <x v="2"/>
  </r>
  <r>
    <x v="2"/>
    <n v="1185732"/>
    <x v="288"/>
    <x v="4"/>
    <x v="29"/>
    <x v="32"/>
    <x v="5"/>
    <n v="70"/>
    <n v="8250"/>
    <x v="582"/>
    <x v="938"/>
    <x v="0"/>
    <x v="2"/>
  </r>
  <r>
    <x v="2"/>
    <n v="1185732"/>
    <x v="316"/>
    <x v="4"/>
    <x v="29"/>
    <x v="32"/>
    <x v="0"/>
    <n v="65"/>
    <n v="10500"/>
    <x v="23"/>
    <x v="1054"/>
    <x v="8"/>
    <x v="2"/>
  </r>
  <r>
    <x v="2"/>
    <n v="1185732"/>
    <x v="316"/>
    <x v="4"/>
    <x v="29"/>
    <x v="32"/>
    <x v="1"/>
    <n v="60.000000000000007"/>
    <n v="8000"/>
    <x v="437"/>
    <x v="767"/>
    <x v="2"/>
    <x v="2"/>
  </r>
  <r>
    <x v="2"/>
    <n v="1185732"/>
    <x v="316"/>
    <x v="4"/>
    <x v="29"/>
    <x v="32"/>
    <x v="2"/>
    <n v="55.000000000000007"/>
    <n v="7250"/>
    <x v="103"/>
    <x v="1055"/>
    <x v="8"/>
    <x v="2"/>
  </r>
  <r>
    <x v="2"/>
    <n v="1185732"/>
    <x v="316"/>
    <x v="4"/>
    <x v="29"/>
    <x v="32"/>
    <x v="3"/>
    <n v="55.000000000000007"/>
    <n v="6750"/>
    <x v="108"/>
    <x v="1004"/>
    <x v="8"/>
    <x v="2"/>
  </r>
  <r>
    <x v="2"/>
    <n v="1185732"/>
    <x v="316"/>
    <x v="4"/>
    <x v="29"/>
    <x v="32"/>
    <x v="4"/>
    <n v="65"/>
    <n v="7000"/>
    <x v="112"/>
    <x v="833"/>
    <x v="2"/>
    <x v="2"/>
  </r>
  <r>
    <x v="2"/>
    <n v="1185732"/>
    <x v="316"/>
    <x v="4"/>
    <x v="29"/>
    <x v="32"/>
    <x v="5"/>
    <n v="70"/>
    <n v="8750"/>
    <x v="301"/>
    <x v="466"/>
    <x v="0"/>
    <x v="2"/>
  </r>
  <r>
    <x v="2"/>
    <n v="1185732"/>
    <x v="348"/>
    <x v="4"/>
    <x v="29"/>
    <x v="32"/>
    <x v="0"/>
    <n v="65"/>
    <n v="10250"/>
    <x v="583"/>
    <x v="1056"/>
    <x v="8"/>
    <x v="2"/>
  </r>
  <r>
    <x v="2"/>
    <n v="1185732"/>
    <x v="348"/>
    <x v="4"/>
    <x v="29"/>
    <x v="32"/>
    <x v="1"/>
    <n v="60.000000000000007"/>
    <n v="8000"/>
    <x v="437"/>
    <x v="767"/>
    <x v="2"/>
    <x v="2"/>
  </r>
  <r>
    <x v="2"/>
    <n v="1185732"/>
    <x v="348"/>
    <x v="4"/>
    <x v="29"/>
    <x v="32"/>
    <x v="2"/>
    <n v="55.000000000000007"/>
    <n v="7250"/>
    <x v="103"/>
    <x v="1055"/>
    <x v="8"/>
    <x v="2"/>
  </r>
  <r>
    <x v="2"/>
    <n v="1185732"/>
    <x v="348"/>
    <x v="4"/>
    <x v="29"/>
    <x v="32"/>
    <x v="3"/>
    <n v="45"/>
    <n v="6750"/>
    <x v="114"/>
    <x v="150"/>
    <x v="8"/>
    <x v="2"/>
  </r>
  <r>
    <x v="2"/>
    <n v="1185732"/>
    <x v="348"/>
    <x v="4"/>
    <x v="29"/>
    <x v="32"/>
    <x v="4"/>
    <n v="55.000000000000007"/>
    <n v="6500"/>
    <x v="223"/>
    <x v="1032"/>
    <x v="2"/>
    <x v="2"/>
  </r>
  <r>
    <x v="2"/>
    <n v="1185732"/>
    <x v="348"/>
    <x v="4"/>
    <x v="29"/>
    <x v="32"/>
    <x v="5"/>
    <n v="60.000000000000007"/>
    <n v="8250"/>
    <x v="35"/>
    <x v="84"/>
    <x v="0"/>
    <x v="2"/>
  </r>
  <r>
    <x v="2"/>
    <n v="1185732"/>
    <x v="378"/>
    <x v="4"/>
    <x v="29"/>
    <x v="32"/>
    <x v="0"/>
    <n v="55.000000000000007"/>
    <n v="9250"/>
    <x v="17"/>
    <x v="1057"/>
    <x v="8"/>
    <x v="2"/>
  </r>
  <r>
    <x v="2"/>
    <n v="1185732"/>
    <x v="378"/>
    <x v="4"/>
    <x v="29"/>
    <x v="32"/>
    <x v="1"/>
    <n v="50.000000000000014"/>
    <n v="7250"/>
    <x v="295"/>
    <x v="1058"/>
    <x v="2"/>
    <x v="2"/>
  </r>
  <r>
    <x v="2"/>
    <n v="1185732"/>
    <x v="378"/>
    <x v="4"/>
    <x v="29"/>
    <x v="32"/>
    <x v="2"/>
    <n v="30.000000000000004"/>
    <n v="6250"/>
    <x v="517"/>
    <x v="552"/>
    <x v="8"/>
    <x v="2"/>
  </r>
  <r>
    <x v="2"/>
    <n v="1185732"/>
    <x v="378"/>
    <x v="4"/>
    <x v="29"/>
    <x v="32"/>
    <x v="3"/>
    <n v="30.000000000000004"/>
    <n v="6000"/>
    <x v="167"/>
    <x v="736"/>
    <x v="8"/>
    <x v="2"/>
  </r>
  <r>
    <x v="2"/>
    <n v="1185732"/>
    <x v="378"/>
    <x v="4"/>
    <x v="29"/>
    <x v="32"/>
    <x v="4"/>
    <n v="40"/>
    <n v="6000"/>
    <x v="50"/>
    <x v="97"/>
    <x v="2"/>
    <x v="2"/>
  </r>
  <r>
    <x v="2"/>
    <n v="1185732"/>
    <x v="378"/>
    <x v="4"/>
    <x v="29"/>
    <x v="32"/>
    <x v="5"/>
    <n v="45.000000000000007"/>
    <n v="7000"/>
    <x v="255"/>
    <x v="709"/>
    <x v="0"/>
    <x v="2"/>
  </r>
  <r>
    <x v="2"/>
    <n v="1185732"/>
    <x v="410"/>
    <x v="4"/>
    <x v="29"/>
    <x v="32"/>
    <x v="0"/>
    <n v="45.000000000000007"/>
    <n v="8750"/>
    <x v="554"/>
    <x v="709"/>
    <x v="8"/>
    <x v="2"/>
  </r>
  <r>
    <x v="2"/>
    <n v="1185732"/>
    <x v="410"/>
    <x v="4"/>
    <x v="29"/>
    <x v="32"/>
    <x v="1"/>
    <n v="35.000000000000007"/>
    <n v="7000"/>
    <x v="584"/>
    <x v="1059"/>
    <x v="2"/>
    <x v="2"/>
  </r>
  <r>
    <x v="2"/>
    <n v="1185732"/>
    <x v="410"/>
    <x v="4"/>
    <x v="29"/>
    <x v="32"/>
    <x v="2"/>
    <n v="35.000000000000007"/>
    <n v="5750"/>
    <x v="585"/>
    <x v="1060"/>
    <x v="8"/>
    <x v="2"/>
  </r>
  <r>
    <x v="2"/>
    <n v="1185732"/>
    <x v="410"/>
    <x v="4"/>
    <x v="29"/>
    <x v="32"/>
    <x v="3"/>
    <n v="35.000000000000007"/>
    <n v="5500"/>
    <x v="137"/>
    <x v="345"/>
    <x v="8"/>
    <x v="2"/>
  </r>
  <r>
    <x v="2"/>
    <n v="1185732"/>
    <x v="410"/>
    <x v="4"/>
    <x v="29"/>
    <x v="32"/>
    <x v="4"/>
    <n v="45.000000000000007"/>
    <n v="5500"/>
    <x v="173"/>
    <x v="145"/>
    <x v="2"/>
    <x v="2"/>
  </r>
  <r>
    <x v="2"/>
    <n v="1185732"/>
    <x v="410"/>
    <x v="4"/>
    <x v="29"/>
    <x v="32"/>
    <x v="5"/>
    <n v="50"/>
    <n v="6750"/>
    <x v="74"/>
    <x v="400"/>
    <x v="0"/>
    <x v="2"/>
  </r>
  <r>
    <x v="2"/>
    <n v="1185732"/>
    <x v="440"/>
    <x v="4"/>
    <x v="29"/>
    <x v="32"/>
    <x v="0"/>
    <n v="45.000000000000007"/>
    <n v="8250"/>
    <x v="108"/>
    <x v="1004"/>
    <x v="8"/>
    <x v="2"/>
  </r>
  <r>
    <x v="2"/>
    <n v="1185732"/>
    <x v="440"/>
    <x v="4"/>
    <x v="29"/>
    <x v="32"/>
    <x v="1"/>
    <n v="35.000000000000007"/>
    <n v="6500"/>
    <x v="586"/>
    <x v="1061"/>
    <x v="2"/>
    <x v="2"/>
  </r>
  <r>
    <x v="2"/>
    <n v="1185732"/>
    <x v="440"/>
    <x v="4"/>
    <x v="29"/>
    <x v="32"/>
    <x v="2"/>
    <n v="40.000000000000014"/>
    <n v="5950"/>
    <x v="587"/>
    <x v="1062"/>
    <x v="8"/>
    <x v="2"/>
  </r>
  <r>
    <x v="2"/>
    <n v="1185732"/>
    <x v="440"/>
    <x v="4"/>
    <x v="29"/>
    <x v="32"/>
    <x v="3"/>
    <n v="60.000000000000021"/>
    <n v="6500"/>
    <x v="588"/>
    <x v="1063"/>
    <x v="8"/>
    <x v="2"/>
  </r>
  <r>
    <x v="2"/>
    <n v="1185732"/>
    <x v="440"/>
    <x v="4"/>
    <x v="29"/>
    <x v="32"/>
    <x v="4"/>
    <n v="75.000000000000014"/>
    <n v="6250"/>
    <x v="273"/>
    <x v="1064"/>
    <x v="2"/>
    <x v="2"/>
  </r>
  <r>
    <x v="2"/>
    <n v="1185732"/>
    <x v="440"/>
    <x v="4"/>
    <x v="29"/>
    <x v="32"/>
    <x v="5"/>
    <n v="75"/>
    <n v="7250"/>
    <x v="589"/>
    <x v="1065"/>
    <x v="0"/>
    <x v="2"/>
  </r>
  <r>
    <x v="2"/>
    <n v="1185732"/>
    <x v="469"/>
    <x v="4"/>
    <x v="29"/>
    <x v="32"/>
    <x v="0"/>
    <n v="70"/>
    <n v="9750"/>
    <x v="23"/>
    <x v="1054"/>
    <x v="8"/>
    <x v="2"/>
  </r>
  <r>
    <x v="2"/>
    <n v="1185732"/>
    <x v="469"/>
    <x v="4"/>
    <x v="29"/>
    <x v="32"/>
    <x v="1"/>
    <n v="60.000000000000007"/>
    <n v="7750"/>
    <x v="448"/>
    <x v="1066"/>
    <x v="2"/>
    <x v="2"/>
  </r>
  <r>
    <x v="5"/>
    <n v="1185732"/>
    <x v="469"/>
    <x v="4"/>
    <x v="29"/>
    <x v="32"/>
    <x v="2"/>
    <n v="60.000000000000007"/>
    <n v="7250"/>
    <x v="444"/>
    <x v="1067"/>
    <x v="8"/>
    <x v="2"/>
  </r>
  <r>
    <x v="5"/>
    <n v="1185732"/>
    <x v="469"/>
    <x v="4"/>
    <x v="29"/>
    <x v="32"/>
    <x v="3"/>
    <n v="60.000000000000007"/>
    <n v="6750"/>
    <x v="230"/>
    <x v="1013"/>
    <x v="8"/>
    <x v="2"/>
  </r>
  <r>
    <x v="5"/>
    <n v="1185732"/>
    <x v="469"/>
    <x v="4"/>
    <x v="29"/>
    <x v="32"/>
    <x v="4"/>
    <n v="70"/>
    <n v="6750"/>
    <x v="178"/>
    <x v="1068"/>
    <x v="2"/>
    <x v="2"/>
  </r>
  <r>
    <x v="5"/>
    <n v="1185732"/>
    <x v="469"/>
    <x v="4"/>
    <x v="29"/>
    <x v="32"/>
    <x v="5"/>
    <n v="75"/>
    <n v="7750"/>
    <x v="590"/>
    <x v="1069"/>
    <x v="0"/>
    <x v="2"/>
  </r>
  <r>
    <x v="5"/>
    <n v="1185732"/>
    <x v="177"/>
    <x v="4"/>
    <x v="29"/>
    <x v="32"/>
    <x v="0"/>
    <n v="35"/>
    <n v="7750"/>
    <x v="58"/>
    <x v="1070"/>
    <x v="8"/>
    <x v="2"/>
  </r>
  <r>
    <x v="5"/>
    <n v="1185732"/>
    <x v="177"/>
    <x v="4"/>
    <x v="29"/>
    <x v="32"/>
    <x v="1"/>
    <n v="35"/>
    <n v="5750"/>
    <x v="327"/>
    <x v="1071"/>
    <x v="2"/>
    <x v="2"/>
  </r>
  <r>
    <x v="5"/>
    <n v="1185732"/>
    <x v="177"/>
    <x v="4"/>
    <x v="29"/>
    <x v="32"/>
    <x v="2"/>
    <n v="25.000000000000007"/>
    <n v="5750"/>
    <x v="337"/>
    <x v="1072"/>
    <x v="8"/>
    <x v="2"/>
  </r>
  <r>
    <x v="5"/>
    <n v="1185732"/>
    <x v="177"/>
    <x v="4"/>
    <x v="29"/>
    <x v="32"/>
    <x v="3"/>
    <n v="30"/>
    <n v="4250"/>
    <x v="234"/>
    <x v="744"/>
    <x v="8"/>
    <x v="2"/>
  </r>
  <r>
    <x v="5"/>
    <n v="1185732"/>
    <x v="177"/>
    <x v="4"/>
    <x v="29"/>
    <x v="32"/>
    <x v="4"/>
    <n v="45"/>
    <n v="4750"/>
    <x v="118"/>
    <x v="513"/>
    <x v="2"/>
    <x v="2"/>
  </r>
  <r>
    <x v="5"/>
    <n v="1185732"/>
    <x v="177"/>
    <x v="4"/>
    <x v="29"/>
    <x v="32"/>
    <x v="5"/>
    <n v="35"/>
    <n v="5750"/>
    <x v="327"/>
    <x v="236"/>
    <x v="0"/>
    <x v="2"/>
  </r>
  <r>
    <x v="5"/>
    <n v="1185732"/>
    <x v="206"/>
    <x v="4"/>
    <x v="29"/>
    <x v="32"/>
    <x v="0"/>
    <n v="35"/>
    <n v="8250"/>
    <x v="591"/>
    <x v="396"/>
    <x v="8"/>
    <x v="2"/>
  </r>
  <r>
    <x v="5"/>
    <n v="1185732"/>
    <x v="206"/>
    <x v="4"/>
    <x v="29"/>
    <x v="32"/>
    <x v="1"/>
    <n v="35"/>
    <n v="4750"/>
    <x v="158"/>
    <x v="862"/>
    <x v="2"/>
    <x v="2"/>
  </r>
  <r>
    <x v="5"/>
    <n v="1185732"/>
    <x v="206"/>
    <x v="4"/>
    <x v="29"/>
    <x v="32"/>
    <x v="2"/>
    <n v="25.000000000000007"/>
    <n v="5250"/>
    <x v="592"/>
    <x v="1073"/>
    <x v="8"/>
    <x v="2"/>
  </r>
  <r>
    <x v="5"/>
    <n v="1185732"/>
    <x v="206"/>
    <x v="3"/>
    <x v="30"/>
    <x v="33"/>
    <x v="3"/>
    <n v="30"/>
    <n v="3750"/>
    <x v="129"/>
    <x v="343"/>
    <x v="8"/>
    <x v="2"/>
  </r>
  <r>
    <x v="5"/>
    <n v="1185732"/>
    <x v="206"/>
    <x v="3"/>
    <x v="30"/>
    <x v="33"/>
    <x v="4"/>
    <n v="45"/>
    <n v="4500"/>
    <x v="161"/>
    <x v="58"/>
    <x v="2"/>
    <x v="2"/>
  </r>
  <r>
    <x v="5"/>
    <n v="1185732"/>
    <x v="206"/>
    <x v="3"/>
    <x v="30"/>
    <x v="33"/>
    <x v="5"/>
    <n v="30"/>
    <n v="5500"/>
    <x v="242"/>
    <x v="538"/>
    <x v="0"/>
    <x v="2"/>
  </r>
  <r>
    <x v="5"/>
    <n v="1185732"/>
    <x v="214"/>
    <x v="3"/>
    <x v="30"/>
    <x v="33"/>
    <x v="0"/>
    <n v="30"/>
    <n v="7700"/>
    <x v="593"/>
    <x v="1074"/>
    <x v="8"/>
    <x v="2"/>
  </r>
  <r>
    <x v="5"/>
    <n v="1185732"/>
    <x v="214"/>
    <x v="3"/>
    <x v="30"/>
    <x v="33"/>
    <x v="1"/>
    <n v="30"/>
    <n v="4500"/>
    <x v="200"/>
    <x v="220"/>
    <x v="2"/>
    <x v="2"/>
  </r>
  <r>
    <x v="5"/>
    <n v="1185732"/>
    <x v="214"/>
    <x v="3"/>
    <x v="30"/>
    <x v="33"/>
    <x v="2"/>
    <n v="20"/>
    <n v="4750"/>
    <x v="594"/>
    <x v="1075"/>
    <x v="8"/>
    <x v="2"/>
  </r>
  <r>
    <x v="5"/>
    <n v="1185732"/>
    <x v="214"/>
    <x v="3"/>
    <x v="30"/>
    <x v="33"/>
    <x v="3"/>
    <n v="24.999999999999993"/>
    <n v="3250"/>
    <x v="595"/>
    <x v="1076"/>
    <x v="8"/>
    <x v="2"/>
  </r>
  <r>
    <x v="5"/>
    <n v="1185732"/>
    <x v="214"/>
    <x v="3"/>
    <x v="30"/>
    <x v="33"/>
    <x v="4"/>
    <n v="40.000000000000007"/>
    <n v="3750"/>
    <x v="193"/>
    <x v="96"/>
    <x v="2"/>
    <x v="2"/>
  </r>
  <r>
    <x v="5"/>
    <n v="1185732"/>
    <x v="214"/>
    <x v="3"/>
    <x v="30"/>
    <x v="33"/>
    <x v="5"/>
    <n v="30"/>
    <n v="4750"/>
    <x v="332"/>
    <x v="535"/>
    <x v="0"/>
    <x v="2"/>
  </r>
  <r>
    <x v="5"/>
    <n v="1185732"/>
    <x v="233"/>
    <x v="3"/>
    <x v="30"/>
    <x v="33"/>
    <x v="0"/>
    <n v="30"/>
    <n v="7250"/>
    <x v="153"/>
    <x v="1077"/>
    <x v="8"/>
    <x v="2"/>
  </r>
  <r>
    <x v="5"/>
    <n v="1185732"/>
    <x v="233"/>
    <x v="3"/>
    <x v="30"/>
    <x v="33"/>
    <x v="1"/>
    <n v="30"/>
    <n v="4250"/>
    <x v="234"/>
    <x v="877"/>
    <x v="2"/>
    <x v="2"/>
  </r>
  <r>
    <x v="5"/>
    <n v="1185732"/>
    <x v="233"/>
    <x v="3"/>
    <x v="30"/>
    <x v="33"/>
    <x v="2"/>
    <n v="20"/>
    <n v="4250"/>
    <x v="491"/>
    <x v="339"/>
    <x v="8"/>
    <x v="2"/>
  </r>
  <r>
    <x v="5"/>
    <n v="1185732"/>
    <x v="233"/>
    <x v="3"/>
    <x v="30"/>
    <x v="33"/>
    <x v="3"/>
    <n v="24.999999999999993"/>
    <n v="3500"/>
    <x v="596"/>
    <x v="1078"/>
    <x v="8"/>
    <x v="2"/>
  </r>
  <r>
    <x v="5"/>
    <n v="1185732"/>
    <x v="233"/>
    <x v="3"/>
    <x v="30"/>
    <x v="33"/>
    <x v="4"/>
    <n v="45"/>
    <n v="3750"/>
    <x v="156"/>
    <x v="501"/>
    <x v="2"/>
    <x v="2"/>
  </r>
  <r>
    <x v="5"/>
    <n v="1185732"/>
    <x v="233"/>
    <x v="3"/>
    <x v="30"/>
    <x v="33"/>
    <x v="5"/>
    <n v="35"/>
    <n v="5250"/>
    <x v="155"/>
    <x v="50"/>
    <x v="0"/>
    <x v="2"/>
  </r>
  <r>
    <x v="5"/>
    <n v="1185732"/>
    <x v="262"/>
    <x v="3"/>
    <x v="30"/>
    <x v="33"/>
    <x v="0"/>
    <n v="45"/>
    <n v="7950"/>
    <x v="597"/>
    <x v="1079"/>
    <x v="8"/>
    <x v="2"/>
  </r>
  <r>
    <x v="5"/>
    <n v="1185732"/>
    <x v="262"/>
    <x v="3"/>
    <x v="30"/>
    <x v="33"/>
    <x v="1"/>
    <n v="45"/>
    <n v="5000"/>
    <x v="39"/>
    <x v="40"/>
    <x v="2"/>
    <x v="2"/>
  </r>
  <r>
    <x v="5"/>
    <n v="1185732"/>
    <x v="262"/>
    <x v="3"/>
    <x v="30"/>
    <x v="33"/>
    <x v="2"/>
    <n v="40"/>
    <n v="4750"/>
    <x v="237"/>
    <x v="768"/>
    <x v="8"/>
    <x v="2"/>
  </r>
  <r>
    <x v="5"/>
    <n v="1185732"/>
    <x v="262"/>
    <x v="3"/>
    <x v="30"/>
    <x v="33"/>
    <x v="3"/>
    <n v="40"/>
    <n v="4250"/>
    <x v="235"/>
    <x v="532"/>
    <x v="8"/>
    <x v="2"/>
  </r>
  <r>
    <x v="5"/>
    <n v="1185732"/>
    <x v="262"/>
    <x v="3"/>
    <x v="30"/>
    <x v="33"/>
    <x v="4"/>
    <n v="49.999999999999993"/>
    <n v="4500"/>
    <x v="369"/>
    <x v="1080"/>
    <x v="2"/>
    <x v="2"/>
  </r>
  <r>
    <x v="5"/>
    <n v="1185732"/>
    <x v="262"/>
    <x v="3"/>
    <x v="30"/>
    <x v="33"/>
    <x v="5"/>
    <n v="54.999999999999993"/>
    <n v="5500"/>
    <x v="390"/>
    <x v="1081"/>
    <x v="0"/>
    <x v="2"/>
  </r>
  <r>
    <x v="5"/>
    <n v="1185732"/>
    <x v="295"/>
    <x v="3"/>
    <x v="30"/>
    <x v="33"/>
    <x v="0"/>
    <n v="49.999999999999993"/>
    <n v="8000"/>
    <x v="598"/>
    <x v="59"/>
    <x v="8"/>
    <x v="2"/>
  </r>
  <r>
    <x v="5"/>
    <n v="1185732"/>
    <x v="295"/>
    <x v="3"/>
    <x v="30"/>
    <x v="33"/>
    <x v="1"/>
    <n v="45"/>
    <n v="5500"/>
    <x v="113"/>
    <x v="145"/>
    <x v="2"/>
    <x v="2"/>
  </r>
  <r>
    <x v="5"/>
    <n v="1185732"/>
    <x v="295"/>
    <x v="3"/>
    <x v="30"/>
    <x v="33"/>
    <x v="2"/>
    <n v="50"/>
    <n v="5250"/>
    <x v="48"/>
    <x v="148"/>
    <x v="8"/>
    <x v="2"/>
  </r>
  <r>
    <x v="5"/>
    <n v="1185732"/>
    <x v="295"/>
    <x v="3"/>
    <x v="30"/>
    <x v="33"/>
    <x v="3"/>
    <n v="50"/>
    <n v="5000"/>
    <x v="54"/>
    <x v="161"/>
    <x v="8"/>
    <x v="2"/>
  </r>
  <r>
    <x v="5"/>
    <n v="1185732"/>
    <x v="295"/>
    <x v="3"/>
    <x v="30"/>
    <x v="33"/>
    <x v="4"/>
    <n v="65"/>
    <n v="5000"/>
    <x v="83"/>
    <x v="114"/>
    <x v="2"/>
    <x v="2"/>
  </r>
  <r>
    <x v="5"/>
    <n v="1185732"/>
    <x v="295"/>
    <x v="3"/>
    <x v="30"/>
    <x v="33"/>
    <x v="5"/>
    <n v="70"/>
    <n v="6750"/>
    <x v="178"/>
    <x v="790"/>
    <x v="0"/>
    <x v="2"/>
  </r>
  <r>
    <x v="5"/>
    <n v="1185732"/>
    <x v="323"/>
    <x v="3"/>
    <x v="30"/>
    <x v="33"/>
    <x v="0"/>
    <n v="65"/>
    <n v="9000"/>
    <x v="38"/>
    <x v="109"/>
    <x v="8"/>
    <x v="2"/>
  </r>
  <r>
    <x v="5"/>
    <n v="1185732"/>
    <x v="323"/>
    <x v="3"/>
    <x v="30"/>
    <x v="33"/>
    <x v="1"/>
    <n v="60.000000000000007"/>
    <n v="6500"/>
    <x v="218"/>
    <x v="106"/>
    <x v="2"/>
    <x v="2"/>
  </r>
  <r>
    <x v="5"/>
    <n v="1185732"/>
    <x v="323"/>
    <x v="3"/>
    <x v="30"/>
    <x v="33"/>
    <x v="2"/>
    <n v="55.000000000000007"/>
    <n v="5750"/>
    <x v="77"/>
    <x v="377"/>
    <x v="8"/>
    <x v="2"/>
  </r>
  <r>
    <x v="5"/>
    <n v="1185732"/>
    <x v="323"/>
    <x v="3"/>
    <x v="30"/>
    <x v="33"/>
    <x v="3"/>
    <n v="55.000000000000007"/>
    <n v="5250"/>
    <x v="171"/>
    <x v="133"/>
    <x v="8"/>
    <x v="2"/>
  </r>
  <r>
    <x v="5"/>
    <n v="1185732"/>
    <x v="323"/>
    <x v="3"/>
    <x v="30"/>
    <x v="33"/>
    <x v="4"/>
    <n v="65"/>
    <n v="5500"/>
    <x v="89"/>
    <x v="806"/>
    <x v="2"/>
    <x v="2"/>
  </r>
  <r>
    <x v="5"/>
    <n v="1185732"/>
    <x v="323"/>
    <x v="3"/>
    <x v="30"/>
    <x v="33"/>
    <x v="5"/>
    <n v="70"/>
    <n v="7250"/>
    <x v="248"/>
    <x v="792"/>
    <x v="0"/>
    <x v="2"/>
  </r>
  <r>
    <x v="5"/>
    <n v="1185732"/>
    <x v="355"/>
    <x v="3"/>
    <x v="30"/>
    <x v="33"/>
    <x v="0"/>
    <n v="65"/>
    <n v="8750"/>
    <x v="30"/>
    <x v="807"/>
    <x v="8"/>
    <x v="2"/>
  </r>
  <r>
    <x v="5"/>
    <n v="1185732"/>
    <x v="355"/>
    <x v="3"/>
    <x v="30"/>
    <x v="33"/>
    <x v="1"/>
    <n v="60.000000000000007"/>
    <n v="6500"/>
    <x v="218"/>
    <x v="106"/>
    <x v="2"/>
    <x v="2"/>
  </r>
  <r>
    <x v="5"/>
    <n v="1185732"/>
    <x v="355"/>
    <x v="3"/>
    <x v="30"/>
    <x v="33"/>
    <x v="2"/>
    <n v="55.000000000000007"/>
    <n v="5750"/>
    <x v="77"/>
    <x v="377"/>
    <x v="8"/>
    <x v="2"/>
  </r>
  <r>
    <x v="5"/>
    <n v="1185732"/>
    <x v="355"/>
    <x v="3"/>
    <x v="30"/>
    <x v="33"/>
    <x v="3"/>
    <n v="45"/>
    <n v="5250"/>
    <x v="45"/>
    <x v="55"/>
    <x v="8"/>
    <x v="2"/>
  </r>
  <r>
    <x v="5"/>
    <n v="1185732"/>
    <x v="355"/>
    <x v="3"/>
    <x v="30"/>
    <x v="33"/>
    <x v="4"/>
    <n v="55.000000000000007"/>
    <n v="5000"/>
    <x v="81"/>
    <x v="198"/>
    <x v="2"/>
    <x v="2"/>
  </r>
  <r>
    <x v="5"/>
    <n v="1185732"/>
    <x v="355"/>
    <x v="3"/>
    <x v="30"/>
    <x v="33"/>
    <x v="5"/>
    <n v="60.000000000000007"/>
    <n v="6750"/>
    <x v="230"/>
    <x v="628"/>
    <x v="0"/>
    <x v="2"/>
  </r>
  <r>
    <x v="5"/>
    <n v="1185732"/>
    <x v="385"/>
    <x v="3"/>
    <x v="30"/>
    <x v="33"/>
    <x v="0"/>
    <n v="55.000000000000007"/>
    <n v="7750"/>
    <x v="102"/>
    <x v="1082"/>
    <x v="8"/>
    <x v="2"/>
  </r>
  <r>
    <x v="5"/>
    <n v="1185732"/>
    <x v="385"/>
    <x v="3"/>
    <x v="30"/>
    <x v="33"/>
    <x v="1"/>
    <n v="50.000000000000014"/>
    <n v="5750"/>
    <x v="450"/>
    <x v="1083"/>
    <x v="2"/>
    <x v="2"/>
  </r>
  <r>
    <x v="5"/>
    <n v="1185732"/>
    <x v="385"/>
    <x v="3"/>
    <x v="30"/>
    <x v="33"/>
    <x v="2"/>
    <n v="25.000000000000007"/>
    <n v="4750"/>
    <x v="525"/>
    <x v="1084"/>
    <x v="8"/>
    <x v="2"/>
  </r>
  <r>
    <x v="5"/>
    <n v="1185732"/>
    <x v="385"/>
    <x v="3"/>
    <x v="30"/>
    <x v="33"/>
    <x v="3"/>
    <n v="25.000000000000007"/>
    <n v="4500"/>
    <x v="537"/>
    <x v="930"/>
    <x v="8"/>
    <x v="2"/>
  </r>
  <r>
    <x v="5"/>
    <n v="1185732"/>
    <x v="385"/>
    <x v="3"/>
    <x v="30"/>
    <x v="33"/>
    <x v="4"/>
    <n v="35"/>
    <n v="4500"/>
    <x v="154"/>
    <x v="543"/>
    <x v="2"/>
    <x v="2"/>
  </r>
  <r>
    <x v="5"/>
    <n v="1185732"/>
    <x v="385"/>
    <x v="3"/>
    <x v="30"/>
    <x v="33"/>
    <x v="5"/>
    <n v="40.000000000000007"/>
    <n v="5500"/>
    <x v="139"/>
    <x v="172"/>
    <x v="0"/>
    <x v="2"/>
  </r>
  <r>
    <x v="5"/>
    <n v="1185732"/>
    <x v="417"/>
    <x v="3"/>
    <x v="30"/>
    <x v="33"/>
    <x v="0"/>
    <n v="40.000000000000007"/>
    <n v="7250"/>
    <x v="599"/>
    <x v="1085"/>
    <x v="8"/>
    <x v="2"/>
  </r>
  <r>
    <x v="5"/>
    <n v="1185732"/>
    <x v="417"/>
    <x v="3"/>
    <x v="30"/>
    <x v="33"/>
    <x v="1"/>
    <n v="30.000000000000011"/>
    <n v="5500"/>
    <x v="524"/>
    <x v="691"/>
    <x v="2"/>
    <x v="2"/>
  </r>
  <r>
    <x v="5"/>
    <n v="1185732"/>
    <x v="417"/>
    <x v="3"/>
    <x v="30"/>
    <x v="33"/>
    <x v="2"/>
    <n v="30.000000000000011"/>
    <n v="4250"/>
    <x v="600"/>
    <x v="1086"/>
    <x v="8"/>
    <x v="2"/>
  </r>
  <r>
    <x v="5"/>
    <n v="1185732"/>
    <x v="417"/>
    <x v="3"/>
    <x v="30"/>
    <x v="33"/>
    <x v="3"/>
    <n v="30.000000000000011"/>
    <n v="4000"/>
    <x v="502"/>
    <x v="1087"/>
    <x v="8"/>
    <x v="2"/>
  </r>
  <r>
    <x v="5"/>
    <n v="1185732"/>
    <x v="417"/>
    <x v="3"/>
    <x v="30"/>
    <x v="33"/>
    <x v="4"/>
    <n v="40.000000000000007"/>
    <n v="4000"/>
    <x v="601"/>
    <x v="479"/>
    <x v="2"/>
    <x v="2"/>
  </r>
  <r>
    <x v="5"/>
    <n v="1185732"/>
    <x v="417"/>
    <x v="3"/>
    <x v="30"/>
    <x v="33"/>
    <x v="5"/>
    <n v="40"/>
    <n v="5250"/>
    <x v="195"/>
    <x v="148"/>
    <x v="0"/>
    <x v="2"/>
  </r>
  <r>
    <x v="5"/>
    <n v="1185732"/>
    <x v="447"/>
    <x v="3"/>
    <x v="30"/>
    <x v="33"/>
    <x v="0"/>
    <n v="35.000000000000007"/>
    <n v="6750"/>
    <x v="602"/>
    <x v="322"/>
    <x v="8"/>
    <x v="2"/>
  </r>
  <r>
    <x v="5"/>
    <n v="1185732"/>
    <x v="447"/>
    <x v="3"/>
    <x v="30"/>
    <x v="33"/>
    <x v="1"/>
    <n v="25.000000000000011"/>
    <n v="5000"/>
    <x v="603"/>
    <x v="1088"/>
    <x v="2"/>
    <x v="2"/>
  </r>
  <r>
    <x v="5"/>
    <n v="1185732"/>
    <x v="447"/>
    <x v="3"/>
    <x v="30"/>
    <x v="33"/>
    <x v="2"/>
    <n v="35.000000000000014"/>
    <n v="4450"/>
    <x v="604"/>
    <x v="1089"/>
    <x v="8"/>
    <x v="2"/>
  </r>
  <r>
    <x v="5"/>
    <n v="1185732"/>
    <x v="447"/>
    <x v="3"/>
    <x v="30"/>
    <x v="33"/>
    <x v="3"/>
    <n v="65.000000000000028"/>
    <n v="5000"/>
    <x v="445"/>
    <x v="1090"/>
    <x v="8"/>
    <x v="2"/>
  </r>
  <r>
    <x v="5"/>
    <n v="1185732"/>
    <x v="447"/>
    <x v="3"/>
    <x v="30"/>
    <x v="33"/>
    <x v="4"/>
    <n v="80.000000000000014"/>
    <n v="4750"/>
    <x v="473"/>
    <x v="8"/>
    <x v="2"/>
    <x v="2"/>
  </r>
  <r>
    <x v="5"/>
    <n v="1185732"/>
    <x v="447"/>
    <x v="3"/>
    <x v="30"/>
    <x v="33"/>
    <x v="5"/>
    <n v="80"/>
    <n v="5750"/>
    <x v="605"/>
    <x v="1091"/>
    <x v="0"/>
    <x v="2"/>
  </r>
  <r>
    <x v="5"/>
    <n v="1185732"/>
    <x v="476"/>
    <x v="3"/>
    <x v="30"/>
    <x v="33"/>
    <x v="0"/>
    <n v="75.000000000000014"/>
    <n v="8250"/>
    <x v="606"/>
    <x v="1092"/>
    <x v="8"/>
    <x v="2"/>
  </r>
  <r>
    <x v="5"/>
    <n v="1185732"/>
    <x v="476"/>
    <x v="3"/>
    <x v="30"/>
    <x v="33"/>
    <x v="1"/>
    <n v="65.000000000000014"/>
    <n v="6250"/>
    <x v="279"/>
    <x v="1093"/>
    <x v="2"/>
    <x v="2"/>
  </r>
  <r>
    <x v="3"/>
    <n v="1185732"/>
    <x v="476"/>
    <x v="3"/>
    <x v="30"/>
    <x v="33"/>
    <x v="2"/>
    <n v="65.000000000000014"/>
    <n v="5750"/>
    <x v="227"/>
    <x v="643"/>
    <x v="8"/>
    <x v="2"/>
  </r>
  <r>
    <x v="3"/>
    <n v="1185732"/>
    <x v="476"/>
    <x v="3"/>
    <x v="30"/>
    <x v="33"/>
    <x v="3"/>
    <n v="65.000000000000014"/>
    <n v="5250"/>
    <x v="607"/>
    <x v="1094"/>
    <x v="8"/>
    <x v="2"/>
  </r>
  <r>
    <x v="3"/>
    <n v="1185732"/>
    <x v="476"/>
    <x v="3"/>
    <x v="30"/>
    <x v="33"/>
    <x v="4"/>
    <n v="75.000000000000014"/>
    <n v="5250"/>
    <x v="554"/>
    <x v="1095"/>
    <x v="2"/>
    <x v="2"/>
  </r>
  <r>
    <x v="3"/>
    <n v="1185732"/>
    <x v="476"/>
    <x v="3"/>
    <x v="30"/>
    <x v="33"/>
    <x v="5"/>
    <n v="80"/>
    <n v="6250"/>
    <x v="1"/>
    <x v="69"/>
    <x v="0"/>
    <x v="2"/>
  </r>
  <r>
    <x v="5"/>
    <n v="1185732"/>
    <x v="186"/>
    <x v="3"/>
    <x v="30"/>
    <x v="33"/>
    <x v="0"/>
    <n v="40"/>
    <n v="5000"/>
    <x v="47"/>
    <x v="316"/>
    <x v="8"/>
    <x v="2"/>
  </r>
  <r>
    <x v="5"/>
    <n v="1185732"/>
    <x v="186"/>
    <x v="3"/>
    <x v="30"/>
    <x v="33"/>
    <x v="1"/>
    <n v="40"/>
    <n v="3000"/>
    <x v="150"/>
    <x v="216"/>
    <x v="2"/>
    <x v="2"/>
  </r>
  <r>
    <x v="5"/>
    <n v="1185732"/>
    <x v="186"/>
    <x v="3"/>
    <x v="30"/>
    <x v="33"/>
    <x v="2"/>
    <n v="30.000000000000004"/>
    <n v="3000"/>
    <x v="381"/>
    <x v="1096"/>
    <x v="8"/>
    <x v="2"/>
  </r>
  <r>
    <x v="5"/>
    <n v="1185732"/>
    <x v="186"/>
    <x v="3"/>
    <x v="30"/>
    <x v="33"/>
    <x v="3"/>
    <n v="35"/>
    <n v="1500"/>
    <x v="304"/>
    <x v="192"/>
    <x v="8"/>
    <x v="2"/>
  </r>
  <r>
    <x v="5"/>
    <n v="1185732"/>
    <x v="186"/>
    <x v="3"/>
    <x v="30"/>
    <x v="33"/>
    <x v="4"/>
    <n v="49.999999999999993"/>
    <n v="2000"/>
    <x v="335"/>
    <x v="1078"/>
    <x v="2"/>
    <x v="2"/>
  </r>
  <r>
    <x v="5"/>
    <n v="1185732"/>
    <x v="186"/>
    <x v="3"/>
    <x v="30"/>
    <x v="33"/>
    <x v="5"/>
    <n v="40"/>
    <n v="3000"/>
    <x v="150"/>
    <x v="607"/>
    <x v="8"/>
    <x v="2"/>
  </r>
  <r>
    <x v="5"/>
    <n v="1185732"/>
    <x v="696"/>
    <x v="3"/>
    <x v="30"/>
    <x v="33"/>
    <x v="0"/>
    <n v="40"/>
    <n v="5500"/>
    <x v="42"/>
    <x v="301"/>
    <x v="8"/>
    <x v="2"/>
  </r>
  <r>
    <x v="5"/>
    <n v="1185732"/>
    <x v="696"/>
    <x v="3"/>
    <x v="30"/>
    <x v="33"/>
    <x v="1"/>
    <n v="40"/>
    <n v="2000"/>
    <x v="135"/>
    <x v="197"/>
    <x v="2"/>
    <x v="2"/>
  </r>
  <r>
    <x v="5"/>
    <n v="1185732"/>
    <x v="696"/>
    <x v="3"/>
    <x v="30"/>
    <x v="33"/>
    <x v="2"/>
    <n v="30.000000000000004"/>
    <n v="2500"/>
    <x v="384"/>
    <x v="984"/>
    <x v="8"/>
    <x v="2"/>
  </r>
  <r>
    <x v="5"/>
    <n v="1185732"/>
    <x v="696"/>
    <x v="4"/>
    <x v="31"/>
    <x v="34"/>
    <x v="3"/>
    <n v="35"/>
    <n v="1250"/>
    <x v="317"/>
    <x v="286"/>
    <x v="8"/>
    <x v="2"/>
  </r>
  <r>
    <x v="5"/>
    <n v="1185732"/>
    <x v="696"/>
    <x v="4"/>
    <x v="31"/>
    <x v="34"/>
    <x v="4"/>
    <n v="49.999999999999993"/>
    <n v="2000"/>
    <x v="335"/>
    <x v="1078"/>
    <x v="2"/>
    <x v="2"/>
  </r>
  <r>
    <x v="5"/>
    <n v="1185732"/>
    <x v="696"/>
    <x v="4"/>
    <x v="31"/>
    <x v="34"/>
    <x v="5"/>
    <n v="40"/>
    <n v="3000"/>
    <x v="150"/>
    <x v="607"/>
    <x v="8"/>
    <x v="2"/>
  </r>
  <r>
    <x v="5"/>
    <n v="1185732"/>
    <x v="226"/>
    <x v="4"/>
    <x v="31"/>
    <x v="34"/>
    <x v="0"/>
    <n v="45"/>
    <n v="5200"/>
    <x v="608"/>
    <x v="1097"/>
    <x v="8"/>
    <x v="2"/>
  </r>
  <r>
    <x v="5"/>
    <n v="1185732"/>
    <x v="226"/>
    <x v="4"/>
    <x v="31"/>
    <x v="34"/>
    <x v="1"/>
    <n v="45"/>
    <n v="2250"/>
    <x v="179"/>
    <x v="258"/>
    <x v="2"/>
    <x v="2"/>
  </r>
  <r>
    <x v="5"/>
    <n v="1185732"/>
    <x v="226"/>
    <x v="4"/>
    <x v="31"/>
    <x v="34"/>
    <x v="2"/>
    <n v="35"/>
    <n v="2500"/>
    <x v="132"/>
    <x v="187"/>
    <x v="8"/>
    <x v="2"/>
  </r>
  <r>
    <x v="5"/>
    <n v="1185732"/>
    <x v="226"/>
    <x v="4"/>
    <x v="31"/>
    <x v="34"/>
    <x v="3"/>
    <n v="40"/>
    <n v="1000"/>
    <x v="124"/>
    <x v="185"/>
    <x v="8"/>
    <x v="2"/>
  </r>
  <r>
    <x v="5"/>
    <n v="1185732"/>
    <x v="226"/>
    <x v="4"/>
    <x v="31"/>
    <x v="34"/>
    <x v="4"/>
    <n v="54.999999999999993"/>
    <n v="1500"/>
    <x v="360"/>
    <x v="1098"/>
    <x v="2"/>
    <x v="2"/>
  </r>
  <r>
    <x v="5"/>
    <n v="1185732"/>
    <x v="226"/>
    <x v="4"/>
    <x v="31"/>
    <x v="34"/>
    <x v="5"/>
    <n v="45"/>
    <n v="2500"/>
    <x v="129"/>
    <x v="343"/>
    <x v="8"/>
    <x v="2"/>
  </r>
  <r>
    <x v="5"/>
    <n v="1185732"/>
    <x v="245"/>
    <x v="4"/>
    <x v="31"/>
    <x v="34"/>
    <x v="0"/>
    <n v="45"/>
    <n v="4750"/>
    <x v="118"/>
    <x v="178"/>
    <x v="8"/>
    <x v="2"/>
  </r>
  <r>
    <x v="5"/>
    <n v="1185732"/>
    <x v="245"/>
    <x v="4"/>
    <x v="31"/>
    <x v="34"/>
    <x v="1"/>
    <n v="45"/>
    <n v="1750"/>
    <x v="123"/>
    <x v="184"/>
    <x v="2"/>
    <x v="2"/>
  </r>
  <r>
    <x v="5"/>
    <n v="1185732"/>
    <x v="245"/>
    <x v="4"/>
    <x v="31"/>
    <x v="34"/>
    <x v="2"/>
    <n v="40"/>
    <n v="1750"/>
    <x v="136"/>
    <x v="197"/>
    <x v="8"/>
    <x v="2"/>
  </r>
  <r>
    <x v="5"/>
    <n v="1185732"/>
    <x v="245"/>
    <x v="4"/>
    <x v="31"/>
    <x v="34"/>
    <x v="3"/>
    <n v="45"/>
    <n v="1000"/>
    <x v="187"/>
    <x v="287"/>
    <x v="8"/>
    <x v="2"/>
  </r>
  <r>
    <x v="5"/>
    <n v="1185732"/>
    <x v="245"/>
    <x v="4"/>
    <x v="31"/>
    <x v="34"/>
    <x v="4"/>
    <n v="50"/>
    <n v="1250"/>
    <x v="146"/>
    <x v="269"/>
    <x v="2"/>
    <x v="2"/>
  </r>
  <r>
    <x v="5"/>
    <n v="1185732"/>
    <x v="245"/>
    <x v="4"/>
    <x v="31"/>
    <x v="34"/>
    <x v="5"/>
    <n v="40"/>
    <n v="2500"/>
    <x v="125"/>
    <x v="215"/>
    <x v="8"/>
    <x v="2"/>
  </r>
  <r>
    <x v="5"/>
    <n v="1185732"/>
    <x v="276"/>
    <x v="4"/>
    <x v="31"/>
    <x v="34"/>
    <x v="0"/>
    <n v="50"/>
    <n v="5200"/>
    <x v="51"/>
    <x v="159"/>
    <x v="8"/>
    <x v="2"/>
  </r>
  <r>
    <x v="5"/>
    <n v="1185732"/>
    <x v="276"/>
    <x v="4"/>
    <x v="31"/>
    <x v="34"/>
    <x v="1"/>
    <n v="45.000000000000007"/>
    <n v="2250"/>
    <x v="458"/>
    <x v="258"/>
    <x v="2"/>
    <x v="2"/>
  </r>
  <r>
    <x v="5"/>
    <n v="1185732"/>
    <x v="276"/>
    <x v="4"/>
    <x v="31"/>
    <x v="34"/>
    <x v="2"/>
    <n v="40"/>
    <n v="2000"/>
    <x v="135"/>
    <x v="201"/>
    <x v="8"/>
    <x v="2"/>
  </r>
  <r>
    <x v="5"/>
    <n v="1185732"/>
    <x v="276"/>
    <x v="4"/>
    <x v="31"/>
    <x v="34"/>
    <x v="3"/>
    <n v="40"/>
    <n v="1250"/>
    <x v="121"/>
    <x v="181"/>
    <x v="8"/>
    <x v="2"/>
  </r>
  <r>
    <x v="5"/>
    <n v="1185732"/>
    <x v="276"/>
    <x v="4"/>
    <x v="31"/>
    <x v="34"/>
    <x v="4"/>
    <n v="50"/>
    <n v="1500"/>
    <x v="128"/>
    <x v="190"/>
    <x v="2"/>
    <x v="2"/>
  </r>
  <r>
    <x v="5"/>
    <n v="1185732"/>
    <x v="276"/>
    <x v="4"/>
    <x v="31"/>
    <x v="34"/>
    <x v="5"/>
    <n v="55.000000000000007"/>
    <n v="2750"/>
    <x v="395"/>
    <x v="1099"/>
    <x v="8"/>
    <x v="2"/>
  </r>
  <r>
    <x v="5"/>
    <n v="1185732"/>
    <x v="306"/>
    <x v="4"/>
    <x v="31"/>
    <x v="34"/>
    <x v="0"/>
    <n v="40"/>
    <n v="5250"/>
    <x v="195"/>
    <x v="97"/>
    <x v="8"/>
    <x v="2"/>
  </r>
  <r>
    <x v="5"/>
    <n v="1185732"/>
    <x v="306"/>
    <x v="4"/>
    <x v="31"/>
    <x v="34"/>
    <x v="1"/>
    <n v="35.000000000000007"/>
    <n v="2750"/>
    <x v="194"/>
    <x v="180"/>
    <x v="2"/>
    <x v="2"/>
  </r>
  <r>
    <x v="5"/>
    <n v="1185732"/>
    <x v="306"/>
    <x v="4"/>
    <x v="31"/>
    <x v="34"/>
    <x v="2"/>
    <n v="30.000000000000004"/>
    <n v="2250"/>
    <x v="311"/>
    <x v="821"/>
    <x v="8"/>
    <x v="2"/>
  </r>
  <r>
    <x v="5"/>
    <n v="1185732"/>
    <x v="306"/>
    <x v="4"/>
    <x v="31"/>
    <x v="34"/>
    <x v="3"/>
    <n v="30.000000000000004"/>
    <n v="2000"/>
    <x v="385"/>
    <x v="344"/>
    <x v="8"/>
    <x v="2"/>
  </r>
  <r>
    <x v="5"/>
    <n v="1185732"/>
    <x v="306"/>
    <x v="4"/>
    <x v="31"/>
    <x v="34"/>
    <x v="4"/>
    <n v="50"/>
    <n v="2000"/>
    <x v="125"/>
    <x v="187"/>
    <x v="2"/>
    <x v="2"/>
  </r>
  <r>
    <x v="5"/>
    <n v="1185732"/>
    <x v="306"/>
    <x v="4"/>
    <x v="31"/>
    <x v="34"/>
    <x v="5"/>
    <n v="55.000000000000007"/>
    <n v="3750"/>
    <x v="141"/>
    <x v="517"/>
    <x v="8"/>
    <x v="2"/>
  </r>
  <r>
    <x v="5"/>
    <n v="1185732"/>
    <x v="335"/>
    <x v="4"/>
    <x v="31"/>
    <x v="34"/>
    <x v="0"/>
    <n v="50"/>
    <n v="6000"/>
    <x v="61"/>
    <x v="213"/>
    <x v="8"/>
    <x v="2"/>
  </r>
  <r>
    <x v="5"/>
    <n v="1185732"/>
    <x v="335"/>
    <x v="4"/>
    <x v="31"/>
    <x v="34"/>
    <x v="1"/>
    <n v="45.000000000000007"/>
    <n v="3500"/>
    <x v="341"/>
    <x v="342"/>
    <x v="2"/>
    <x v="2"/>
  </r>
  <r>
    <x v="5"/>
    <n v="1185732"/>
    <x v="335"/>
    <x v="4"/>
    <x v="31"/>
    <x v="34"/>
    <x v="2"/>
    <n v="40"/>
    <n v="2750"/>
    <x v="236"/>
    <x v="280"/>
    <x v="8"/>
    <x v="2"/>
  </r>
  <r>
    <x v="5"/>
    <n v="1185732"/>
    <x v="335"/>
    <x v="4"/>
    <x v="31"/>
    <x v="34"/>
    <x v="3"/>
    <n v="40"/>
    <n v="2250"/>
    <x v="126"/>
    <x v="203"/>
    <x v="8"/>
    <x v="2"/>
  </r>
  <r>
    <x v="5"/>
    <n v="1185732"/>
    <x v="335"/>
    <x v="4"/>
    <x v="31"/>
    <x v="34"/>
    <x v="4"/>
    <n v="50"/>
    <n v="2500"/>
    <x v="145"/>
    <x v="208"/>
    <x v="2"/>
    <x v="2"/>
  </r>
  <r>
    <x v="5"/>
    <n v="1185732"/>
    <x v="335"/>
    <x v="4"/>
    <x v="31"/>
    <x v="34"/>
    <x v="5"/>
    <n v="55.000000000000007"/>
    <n v="4250"/>
    <x v="257"/>
    <x v="379"/>
    <x v="8"/>
    <x v="2"/>
  </r>
  <r>
    <x v="5"/>
    <n v="1185732"/>
    <x v="367"/>
    <x v="4"/>
    <x v="31"/>
    <x v="34"/>
    <x v="0"/>
    <n v="50"/>
    <n v="5750"/>
    <x v="80"/>
    <x v="199"/>
    <x v="8"/>
    <x v="2"/>
  </r>
  <r>
    <x v="5"/>
    <n v="1185732"/>
    <x v="367"/>
    <x v="4"/>
    <x v="31"/>
    <x v="34"/>
    <x v="1"/>
    <n v="45.000000000000007"/>
    <n v="3500"/>
    <x v="341"/>
    <x v="342"/>
    <x v="2"/>
    <x v="2"/>
  </r>
  <r>
    <x v="5"/>
    <n v="1185732"/>
    <x v="367"/>
    <x v="4"/>
    <x v="31"/>
    <x v="34"/>
    <x v="2"/>
    <n v="40"/>
    <n v="2750"/>
    <x v="236"/>
    <x v="280"/>
    <x v="8"/>
    <x v="2"/>
  </r>
  <r>
    <x v="5"/>
    <n v="1185732"/>
    <x v="367"/>
    <x v="4"/>
    <x v="31"/>
    <x v="34"/>
    <x v="3"/>
    <n v="40"/>
    <n v="2500"/>
    <x v="125"/>
    <x v="215"/>
    <x v="8"/>
    <x v="2"/>
  </r>
  <r>
    <x v="5"/>
    <n v="1185732"/>
    <x v="367"/>
    <x v="4"/>
    <x v="31"/>
    <x v="34"/>
    <x v="4"/>
    <n v="50"/>
    <n v="2250"/>
    <x v="129"/>
    <x v="196"/>
    <x v="2"/>
    <x v="2"/>
  </r>
  <r>
    <x v="5"/>
    <n v="1185732"/>
    <x v="367"/>
    <x v="4"/>
    <x v="31"/>
    <x v="34"/>
    <x v="5"/>
    <n v="55.000000000000007"/>
    <n v="4000"/>
    <x v="139"/>
    <x v="985"/>
    <x v="8"/>
    <x v="2"/>
  </r>
  <r>
    <x v="5"/>
    <n v="1185732"/>
    <x v="399"/>
    <x v="4"/>
    <x v="31"/>
    <x v="34"/>
    <x v="0"/>
    <n v="50"/>
    <n v="5250"/>
    <x v="48"/>
    <x v="148"/>
    <x v="8"/>
    <x v="2"/>
  </r>
  <r>
    <x v="5"/>
    <n v="1185732"/>
    <x v="399"/>
    <x v="4"/>
    <x v="31"/>
    <x v="34"/>
    <x v="1"/>
    <n v="45.000000000000007"/>
    <n v="3250"/>
    <x v="138"/>
    <x v="200"/>
    <x v="2"/>
    <x v="2"/>
  </r>
  <r>
    <x v="5"/>
    <n v="1185732"/>
    <x v="399"/>
    <x v="4"/>
    <x v="31"/>
    <x v="34"/>
    <x v="2"/>
    <n v="35"/>
    <n v="2250"/>
    <x v="123"/>
    <x v="478"/>
    <x v="8"/>
    <x v="2"/>
  </r>
  <r>
    <x v="5"/>
    <n v="1185732"/>
    <x v="399"/>
    <x v="4"/>
    <x v="31"/>
    <x v="34"/>
    <x v="3"/>
    <n v="35"/>
    <n v="2000"/>
    <x v="136"/>
    <x v="197"/>
    <x v="8"/>
    <x v="2"/>
  </r>
  <r>
    <x v="5"/>
    <n v="1185732"/>
    <x v="399"/>
    <x v="4"/>
    <x v="31"/>
    <x v="34"/>
    <x v="4"/>
    <n v="45"/>
    <n v="2000"/>
    <x v="126"/>
    <x v="188"/>
    <x v="2"/>
    <x v="2"/>
  </r>
  <r>
    <x v="5"/>
    <n v="1185732"/>
    <x v="399"/>
    <x v="4"/>
    <x v="31"/>
    <x v="34"/>
    <x v="5"/>
    <n v="50"/>
    <n v="2750"/>
    <x v="199"/>
    <x v="811"/>
    <x v="8"/>
    <x v="2"/>
  </r>
  <r>
    <x v="5"/>
    <n v="1185732"/>
    <x v="428"/>
    <x v="4"/>
    <x v="31"/>
    <x v="34"/>
    <x v="0"/>
    <n v="54.999999999999993"/>
    <n v="4500"/>
    <x v="348"/>
    <x v="186"/>
    <x v="8"/>
    <x v="2"/>
  </r>
  <r>
    <x v="5"/>
    <n v="1185732"/>
    <x v="428"/>
    <x v="4"/>
    <x v="31"/>
    <x v="34"/>
    <x v="1"/>
    <n v="45"/>
    <n v="2750"/>
    <x v="119"/>
    <x v="179"/>
    <x v="2"/>
    <x v="2"/>
  </r>
  <r>
    <x v="5"/>
    <n v="1185732"/>
    <x v="428"/>
    <x v="4"/>
    <x v="31"/>
    <x v="34"/>
    <x v="2"/>
    <n v="45"/>
    <n v="1750"/>
    <x v="123"/>
    <x v="478"/>
    <x v="8"/>
    <x v="2"/>
  </r>
  <r>
    <x v="5"/>
    <n v="1185732"/>
    <x v="428"/>
    <x v="4"/>
    <x v="31"/>
    <x v="34"/>
    <x v="3"/>
    <n v="45"/>
    <n v="1500"/>
    <x v="314"/>
    <x v="492"/>
    <x v="8"/>
    <x v="2"/>
  </r>
  <r>
    <x v="5"/>
    <n v="1185732"/>
    <x v="428"/>
    <x v="4"/>
    <x v="31"/>
    <x v="34"/>
    <x v="4"/>
    <n v="54.999999999999993"/>
    <n v="1500"/>
    <x v="360"/>
    <x v="1098"/>
    <x v="2"/>
    <x v="2"/>
  </r>
  <r>
    <x v="5"/>
    <n v="1185732"/>
    <x v="428"/>
    <x v="4"/>
    <x v="31"/>
    <x v="34"/>
    <x v="5"/>
    <n v="54.999999999999993"/>
    <n v="2750"/>
    <x v="408"/>
    <x v="1100"/>
    <x v="8"/>
    <x v="2"/>
  </r>
  <r>
    <x v="5"/>
    <n v="1185732"/>
    <x v="459"/>
    <x v="4"/>
    <x v="31"/>
    <x v="34"/>
    <x v="0"/>
    <n v="50"/>
    <n v="4250"/>
    <x v="43"/>
    <x v="1003"/>
    <x v="8"/>
    <x v="2"/>
  </r>
  <r>
    <x v="5"/>
    <n v="1185732"/>
    <x v="459"/>
    <x v="4"/>
    <x v="31"/>
    <x v="34"/>
    <x v="1"/>
    <n v="40"/>
    <n v="2750"/>
    <x v="236"/>
    <x v="194"/>
    <x v="2"/>
    <x v="2"/>
  </r>
  <r>
    <x v="5"/>
    <n v="1185732"/>
    <x v="459"/>
    <x v="4"/>
    <x v="31"/>
    <x v="34"/>
    <x v="2"/>
    <n v="45"/>
    <n v="2200"/>
    <x v="609"/>
    <x v="1101"/>
    <x v="8"/>
    <x v="2"/>
  </r>
  <r>
    <x v="0"/>
    <n v="1185732"/>
    <x v="459"/>
    <x v="4"/>
    <x v="31"/>
    <x v="34"/>
    <x v="3"/>
    <n v="55.000000000000007"/>
    <n v="2000"/>
    <x v="131"/>
    <x v="1102"/>
    <x v="8"/>
    <x v="2"/>
  </r>
  <r>
    <x v="0"/>
    <n v="1185732"/>
    <x v="459"/>
    <x v="4"/>
    <x v="31"/>
    <x v="34"/>
    <x v="4"/>
    <n v="65"/>
    <n v="1750"/>
    <x v="166"/>
    <x v="281"/>
    <x v="2"/>
    <x v="2"/>
  </r>
  <r>
    <x v="0"/>
    <n v="1185732"/>
    <x v="459"/>
    <x v="4"/>
    <x v="31"/>
    <x v="34"/>
    <x v="5"/>
    <n v="70"/>
    <n v="2750"/>
    <x v="170"/>
    <x v="346"/>
    <x v="8"/>
    <x v="2"/>
  </r>
  <r>
    <x v="0"/>
    <n v="1185732"/>
    <x v="488"/>
    <x v="4"/>
    <x v="31"/>
    <x v="34"/>
    <x v="0"/>
    <n v="65"/>
    <n v="5250"/>
    <x v="86"/>
    <x v="106"/>
    <x v="8"/>
    <x v="2"/>
  </r>
  <r>
    <x v="0"/>
    <n v="1185732"/>
    <x v="488"/>
    <x v="4"/>
    <x v="31"/>
    <x v="34"/>
    <x v="1"/>
    <n v="55.000000000000007"/>
    <n v="3250"/>
    <x v="256"/>
    <x v="375"/>
    <x v="2"/>
    <x v="2"/>
  </r>
  <r>
    <x v="0"/>
    <n v="1185732"/>
    <x v="488"/>
    <x v="4"/>
    <x v="31"/>
    <x v="34"/>
    <x v="2"/>
    <n v="55.000000000000007"/>
    <n v="2750"/>
    <x v="395"/>
    <x v="1099"/>
    <x v="8"/>
    <x v="2"/>
  </r>
  <r>
    <x v="0"/>
    <n v="1185732"/>
    <x v="488"/>
    <x v="4"/>
    <x v="31"/>
    <x v="34"/>
    <x v="3"/>
    <n v="50"/>
    <n v="2250"/>
    <x v="129"/>
    <x v="343"/>
    <x v="8"/>
    <x v="2"/>
  </r>
  <r>
    <x v="0"/>
    <n v="1185732"/>
    <x v="488"/>
    <x v="4"/>
    <x v="31"/>
    <x v="34"/>
    <x v="4"/>
    <n v="60"/>
    <n v="2250"/>
    <x v="200"/>
    <x v="220"/>
    <x v="2"/>
    <x v="2"/>
  </r>
  <r>
    <x v="0"/>
    <n v="1185732"/>
    <x v="488"/>
    <x v="4"/>
    <x v="31"/>
    <x v="34"/>
    <x v="5"/>
    <n v="64.999999999999986"/>
    <n v="3250"/>
    <x v="264"/>
    <x v="1103"/>
    <x v="8"/>
    <x v="2"/>
  </r>
  <r>
    <x v="0"/>
    <n v="1185732"/>
    <x v="184"/>
    <x v="4"/>
    <x v="31"/>
    <x v="34"/>
    <x v="0"/>
    <n v="30.000000000000004"/>
    <n v="7250"/>
    <x v="543"/>
    <x v="124"/>
    <x v="8"/>
    <x v="2"/>
  </r>
  <r>
    <x v="0"/>
    <n v="1185732"/>
    <x v="184"/>
    <x v="4"/>
    <x v="31"/>
    <x v="34"/>
    <x v="1"/>
    <n v="30.000000000000004"/>
    <n v="5250"/>
    <x v="341"/>
    <x v="342"/>
    <x v="2"/>
    <x v="2"/>
  </r>
  <r>
    <x v="0"/>
    <n v="1185732"/>
    <x v="184"/>
    <x v="4"/>
    <x v="31"/>
    <x v="34"/>
    <x v="2"/>
    <n v="20.000000000000007"/>
    <n v="5250"/>
    <x v="497"/>
    <x v="1104"/>
    <x v="8"/>
    <x v="2"/>
  </r>
  <r>
    <x v="0"/>
    <n v="1185732"/>
    <x v="184"/>
    <x v="4"/>
    <x v="31"/>
    <x v="34"/>
    <x v="3"/>
    <n v="25"/>
    <n v="3750"/>
    <x v="512"/>
    <x v="222"/>
    <x v="8"/>
    <x v="2"/>
  </r>
  <r>
    <x v="0"/>
    <n v="1185732"/>
    <x v="184"/>
    <x v="4"/>
    <x v="31"/>
    <x v="34"/>
    <x v="4"/>
    <n v="40"/>
    <n v="4250"/>
    <x v="235"/>
    <x v="615"/>
    <x v="2"/>
    <x v="2"/>
  </r>
  <r>
    <x v="0"/>
    <n v="1185732"/>
    <x v="184"/>
    <x v="4"/>
    <x v="31"/>
    <x v="34"/>
    <x v="5"/>
    <n v="30.000000000000004"/>
    <n v="5250"/>
    <x v="341"/>
    <x v="132"/>
    <x v="0"/>
    <x v="2"/>
  </r>
  <r>
    <x v="0"/>
    <n v="1185732"/>
    <x v="213"/>
    <x v="4"/>
    <x v="31"/>
    <x v="34"/>
    <x v="0"/>
    <n v="30.000000000000004"/>
    <n v="7750"/>
    <x v="168"/>
    <x v="118"/>
    <x v="8"/>
    <x v="2"/>
  </r>
  <r>
    <x v="0"/>
    <n v="1185732"/>
    <x v="213"/>
    <x v="4"/>
    <x v="31"/>
    <x v="34"/>
    <x v="1"/>
    <n v="30.000000000000004"/>
    <n v="4250"/>
    <x v="165"/>
    <x v="877"/>
    <x v="2"/>
    <x v="2"/>
  </r>
  <r>
    <x v="0"/>
    <n v="1185732"/>
    <x v="213"/>
    <x v="4"/>
    <x v="31"/>
    <x v="34"/>
    <x v="2"/>
    <n v="20.000000000000007"/>
    <n v="4750"/>
    <x v="610"/>
    <x v="1105"/>
    <x v="8"/>
    <x v="2"/>
  </r>
  <r>
    <x v="0"/>
    <n v="1185732"/>
    <x v="213"/>
    <x v="1"/>
    <x v="32"/>
    <x v="35"/>
    <x v="3"/>
    <n v="25"/>
    <n v="3250"/>
    <x v="192"/>
    <x v="398"/>
    <x v="8"/>
    <x v="2"/>
  </r>
  <r>
    <x v="0"/>
    <n v="1185732"/>
    <x v="213"/>
    <x v="1"/>
    <x v="32"/>
    <x v="35"/>
    <x v="4"/>
    <n v="40"/>
    <n v="4000"/>
    <x v="175"/>
    <x v="143"/>
    <x v="2"/>
    <x v="2"/>
  </r>
  <r>
    <x v="0"/>
    <n v="1185732"/>
    <x v="213"/>
    <x v="1"/>
    <x v="32"/>
    <x v="35"/>
    <x v="5"/>
    <n v="25"/>
    <n v="5000"/>
    <x v="145"/>
    <x v="1106"/>
    <x v="0"/>
    <x v="2"/>
  </r>
  <r>
    <x v="0"/>
    <n v="1185732"/>
    <x v="221"/>
    <x v="1"/>
    <x v="32"/>
    <x v="35"/>
    <x v="0"/>
    <n v="25"/>
    <n v="7200"/>
    <x v="210"/>
    <x v="307"/>
    <x v="8"/>
    <x v="2"/>
  </r>
  <r>
    <x v="0"/>
    <n v="1185732"/>
    <x v="221"/>
    <x v="1"/>
    <x v="32"/>
    <x v="35"/>
    <x v="1"/>
    <n v="25"/>
    <n v="4000"/>
    <x v="125"/>
    <x v="187"/>
    <x v="2"/>
    <x v="2"/>
  </r>
  <r>
    <x v="0"/>
    <n v="1185732"/>
    <x v="221"/>
    <x v="1"/>
    <x v="32"/>
    <x v="35"/>
    <x v="2"/>
    <n v="15.000000000000002"/>
    <n v="4250"/>
    <x v="513"/>
    <x v="1107"/>
    <x v="8"/>
    <x v="2"/>
  </r>
  <r>
    <x v="0"/>
    <n v="1185732"/>
    <x v="221"/>
    <x v="1"/>
    <x v="32"/>
    <x v="35"/>
    <x v="3"/>
    <n v="19.999999999999996"/>
    <n v="2750"/>
    <x v="611"/>
    <x v="924"/>
    <x v="8"/>
    <x v="2"/>
  </r>
  <r>
    <x v="0"/>
    <n v="1185732"/>
    <x v="221"/>
    <x v="1"/>
    <x v="32"/>
    <x v="35"/>
    <x v="4"/>
    <n v="35.000000000000007"/>
    <n v="3250"/>
    <x v="400"/>
    <x v="885"/>
    <x v="2"/>
    <x v="2"/>
  </r>
  <r>
    <x v="0"/>
    <n v="1185732"/>
    <x v="221"/>
    <x v="1"/>
    <x v="32"/>
    <x v="35"/>
    <x v="5"/>
    <n v="25"/>
    <n v="4250"/>
    <x v="612"/>
    <x v="745"/>
    <x v="0"/>
    <x v="2"/>
  </r>
  <r>
    <x v="0"/>
    <n v="1185732"/>
    <x v="240"/>
    <x v="1"/>
    <x v="32"/>
    <x v="35"/>
    <x v="0"/>
    <n v="25"/>
    <n v="6750"/>
    <x v="156"/>
    <x v="53"/>
    <x v="8"/>
    <x v="2"/>
  </r>
  <r>
    <x v="0"/>
    <n v="1185732"/>
    <x v="240"/>
    <x v="1"/>
    <x v="32"/>
    <x v="35"/>
    <x v="1"/>
    <n v="25"/>
    <n v="3750"/>
    <x v="512"/>
    <x v="673"/>
    <x v="2"/>
    <x v="2"/>
  </r>
  <r>
    <x v="0"/>
    <n v="1185732"/>
    <x v="240"/>
    <x v="1"/>
    <x v="32"/>
    <x v="35"/>
    <x v="2"/>
    <n v="15.000000000000002"/>
    <n v="3750"/>
    <x v="457"/>
    <x v="689"/>
    <x v="8"/>
    <x v="2"/>
  </r>
  <r>
    <x v="0"/>
    <n v="1185732"/>
    <x v="240"/>
    <x v="1"/>
    <x v="32"/>
    <x v="35"/>
    <x v="3"/>
    <n v="19.999999999999996"/>
    <n v="3000"/>
    <x v="613"/>
    <x v="506"/>
    <x v="8"/>
    <x v="2"/>
  </r>
  <r>
    <x v="0"/>
    <n v="1185732"/>
    <x v="240"/>
    <x v="1"/>
    <x v="32"/>
    <x v="35"/>
    <x v="4"/>
    <n v="40"/>
    <n v="3250"/>
    <x v="197"/>
    <x v="279"/>
    <x v="2"/>
    <x v="2"/>
  </r>
  <r>
    <x v="0"/>
    <n v="1185732"/>
    <x v="240"/>
    <x v="1"/>
    <x v="32"/>
    <x v="35"/>
    <x v="5"/>
    <n v="30.000000000000004"/>
    <n v="4750"/>
    <x v="614"/>
    <x v="419"/>
    <x v="0"/>
    <x v="2"/>
  </r>
  <r>
    <x v="0"/>
    <n v="1185732"/>
    <x v="269"/>
    <x v="1"/>
    <x v="32"/>
    <x v="35"/>
    <x v="0"/>
    <n v="40"/>
    <n v="7450"/>
    <x v="615"/>
    <x v="1108"/>
    <x v="8"/>
    <x v="2"/>
  </r>
  <r>
    <x v="0"/>
    <n v="1185732"/>
    <x v="269"/>
    <x v="1"/>
    <x v="32"/>
    <x v="35"/>
    <x v="1"/>
    <n v="40"/>
    <n v="4500"/>
    <x v="210"/>
    <x v="305"/>
    <x v="2"/>
    <x v="2"/>
  </r>
  <r>
    <x v="0"/>
    <n v="1185732"/>
    <x v="269"/>
    <x v="1"/>
    <x v="32"/>
    <x v="35"/>
    <x v="2"/>
    <n v="35"/>
    <n v="4250"/>
    <x v="159"/>
    <x v="226"/>
    <x v="8"/>
    <x v="2"/>
  </r>
  <r>
    <x v="0"/>
    <n v="1185732"/>
    <x v="269"/>
    <x v="1"/>
    <x v="32"/>
    <x v="35"/>
    <x v="3"/>
    <n v="35"/>
    <n v="3750"/>
    <x v="333"/>
    <x v="214"/>
    <x v="8"/>
    <x v="2"/>
  </r>
  <r>
    <x v="0"/>
    <n v="1185732"/>
    <x v="269"/>
    <x v="1"/>
    <x v="32"/>
    <x v="35"/>
    <x v="4"/>
    <n v="44.999999999999993"/>
    <n v="4000"/>
    <x v="521"/>
    <x v="1109"/>
    <x v="2"/>
    <x v="2"/>
  </r>
  <r>
    <x v="0"/>
    <n v="1185732"/>
    <x v="269"/>
    <x v="1"/>
    <x v="32"/>
    <x v="35"/>
    <x v="5"/>
    <n v="49.999999999999993"/>
    <n v="5000"/>
    <x v="616"/>
    <x v="1110"/>
    <x v="0"/>
    <x v="2"/>
  </r>
  <r>
    <x v="0"/>
    <n v="1185732"/>
    <x v="302"/>
    <x v="1"/>
    <x v="32"/>
    <x v="35"/>
    <x v="0"/>
    <n v="44.999999999999993"/>
    <n v="7500"/>
    <x v="617"/>
    <x v="1111"/>
    <x v="8"/>
    <x v="2"/>
  </r>
  <r>
    <x v="0"/>
    <n v="1185732"/>
    <x v="302"/>
    <x v="1"/>
    <x v="32"/>
    <x v="35"/>
    <x v="1"/>
    <n v="40"/>
    <n v="5000"/>
    <x v="47"/>
    <x v="429"/>
    <x v="2"/>
    <x v="2"/>
  </r>
  <r>
    <x v="0"/>
    <n v="1185732"/>
    <x v="302"/>
    <x v="1"/>
    <x v="32"/>
    <x v="35"/>
    <x v="2"/>
    <n v="45"/>
    <n v="4750"/>
    <x v="118"/>
    <x v="178"/>
    <x v="8"/>
    <x v="2"/>
  </r>
  <r>
    <x v="0"/>
    <n v="1185732"/>
    <x v="302"/>
    <x v="1"/>
    <x v="32"/>
    <x v="35"/>
    <x v="3"/>
    <n v="45"/>
    <n v="4500"/>
    <x v="161"/>
    <x v="64"/>
    <x v="8"/>
    <x v="2"/>
  </r>
  <r>
    <x v="0"/>
    <n v="1185732"/>
    <x v="302"/>
    <x v="1"/>
    <x v="32"/>
    <x v="35"/>
    <x v="4"/>
    <n v="60"/>
    <n v="4500"/>
    <x v="52"/>
    <x v="55"/>
    <x v="2"/>
    <x v="2"/>
  </r>
  <r>
    <x v="0"/>
    <n v="1185732"/>
    <x v="302"/>
    <x v="1"/>
    <x v="32"/>
    <x v="35"/>
    <x v="5"/>
    <n v="65"/>
    <n v="6250"/>
    <x v="115"/>
    <x v="789"/>
    <x v="0"/>
    <x v="2"/>
  </r>
  <r>
    <x v="0"/>
    <n v="1185732"/>
    <x v="330"/>
    <x v="1"/>
    <x v="32"/>
    <x v="35"/>
    <x v="0"/>
    <n v="60"/>
    <n v="8500"/>
    <x v="12"/>
    <x v="1112"/>
    <x v="8"/>
    <x v="2"/>
  </r>
  <r>
    <x v="1"/>
    <n v="1185732"/>
    <x v="330"/>
    <x v="1"/>
    <x v="32"/>
    <x v="35"/>
    <x v="1"/>
    <n v="55.000000000000007"/>
    <n v="6000"/>
    <x v="222"/>
    <x v="91"/>
    <x v="2"/>
    <x v="2"/>
  </r>
  <r>
    <x v="1"/>
    <n v="1185732"/>
    <x v="330"/>
    <x v="1"/>
    <x v="32"/>
    <x v="35"/>
    <x v="2"/>
    <n v="50"/>
    <n v="5250"/>
    <x v="48"/>
    <x v="148"/>
    <x v="8"/>
    <x v="2"/>
  </r>
  <r>
    <x v="1"/>
    <n v="1185732"/>
    <x v="330"/>
    <x v="1"/>
    <x v="32"/>
    <x v="35"/>
    <x v="3"/>
    <n v="50"/>
    <n v="4750"/>
    <x v="343"/>
    <x v="893"/>
    <x v="8"/>
    <x v="2"/>
  </r>
  <r>
    <x v="1"/>
    <n v="1185732"/>
    <x v="330"/>
    <x v="1"/>
    <x v="32"/>
    <x v="35"/>
    <x v="4"/>
    <n v="60"/>
    <n v="5000"/>
    <x v="61"/>
    <x v="148"/>
    <x v="2"/>
    <x v="2"/>
  </r>
  <r>
    <x v="1"/>
    <n v="1185732"/>
    <x v="330"/>
    <x v="1"/>
    <x v="32"/>
    <x v="35"/>
    <x v="5"/>
    <n v="65"/>
    <n v="6750"/>
    <x v="84"/>
    <x v="1113"/>
    <x v="0"/>
    <x v="2"/>
  </r>
  <r>
    <x v="1"/>
    <n v="1185732"/>
    <x v="362"/>
    <x v="1"/>
    <x v="32"/>
    <x v="35"/>
    <x v="0"/>
    <n v="60"/>
    <n v="8250"/>
    <x v="15"/>
    <x v="402"/>
    <x v="8"/>
    <x v="2"/>
  </r>
  <r>
    <x v="1"/>
    <n v="1185732"/>
    <x v="362"/>
    <x v="1"/>
    <x v="32"/>
    <x v="35"/>
    <x v="1"/>
    <n v="55.000000000000007"/>
    <n v="6000"/>
    <x v="222"/>
    <x v="91"/>
    <x v="2"/>
    <x v="2"/>
  </r>
  <r>
    <x v="1"/>
    <n v="1185732"/>
    <x v="362"/>
    <x v="1"/>
    <x v="32"/>
    <x v="35"/>
    <x v="2"/>
    <n v="50"/>
    <n v="5250"/>
    <x v="48"/>
    <x v="148"/>
    <x v="8"/>
    <x v="2"/>
  </r>
  <r>
    <x v="1"/>
    <n v="1185732"/>
    <x v="362"/>
    <x v="1"/>
    <x v="32"/>
    <x v="35"/>
    <x v="3"/>
    <n v="40"/>
    <n v="4750"/>
    <x v="237"/>
    <x v="768"/>
    <x v="8"/>
    <x v="2"/>
  </r>
  <r>
    <x v="1"/>
    <n v="1185732"/>
    <x v="362"/>
    <x v="1"/>
    <x v="32"/>
    <x v="35"/>
    <x v="4"/>
    <n v="50"/>
    <n v="4500"/>
    <x v="39"/>
    <x v="40"/>
    <x v="2"/>
    <x v="2"/>
  </r>
  <r>
    <x v="1"/>
    <n v="1185732"/>
    <x v="362"/>
    <x v="1"/>
    <x v="32"/>
    <x v="35"/>
    <x v="5"/>
    <n v="55.000000000000007"/>
    <n v="6250"/>
    <x v="329"/>
    <x v="1114"/>
    <x v="0"/>
    <x v="2"/>
  </r>
  <r>
    <x v="1"/>
    <n v="1185732"/>
    <x v="392"/>
    <x v="1"/>
    <x v="32"/>
    <x v="35"/>
    <x v="0"/>
    <n v="50"/>
    <n v="7250"/>
    <x v="79"/>
    <x v="166"/>
    <x v="8"/>
    <x v="2"/>
  </r>
  <r>
    <x v="1"/>
    <n v="1185732"/>
    <x v="392"/>
    <x v="1"/>
    <x v="32"/>
    <x v="35"/>
    <x v="1"/>
    <n v="45.000000000000014"/>
    <n v="5250"/>
    <x v="557"/>
    <x v="1115"/>
    <x v="2"/>
    <x v="2"/>
  </r>
  <r>
    <x v="1"/>
    <n v="1185732"/>
    <x v="392"/>
    <x v="1"/>
    <x v="32"/>
    <x v="35"/>
    <x v="2"/>
    <n v="20.000000000000007"/>
    <n v="4250"/>
    <x v="523"/>
    <x v="1116"/>
    <x v="8"/>
    <x v="2"/>
  </r>
  <r>
    <x v="1"/>
    <n v="1185732"/>
    <x v="392"/>
    <x v="1"/>
    <x v="32"/>
    <x v="35"/>
    <x v="3"/>
    <n v="20.000000000000007"/>
    <n v="4000"/>
    <x v="516"/>
    <x v="916"/>
    <x v="8"/>
    <x v="2"/>
  </r>
  <r>
    <x v="1"/>
    <n v="1185732"/>
    <x v="392"/>
    <x v="1"/>
    <x v="32"/>
    <x v="35"/>
    <x v="4"/>
    <n v="30.000000000000004"/>
    <n v="4000"/>
    <x v="202"/>
    <x v="216"/>
    <x v="2"/>
    <x v="2"/>
  </r>
  <r>
    <x v="1"/>
    <n v="1185732"/>
    <x v="392"/>
    <x v="1"/>
    <x v="32"/>
    <x v="35"/>
    <x v="5"/>
    <n v="35.000000000000007"/>
    <n v="5000"/>
    <x v="499"/>
    <x v="1117"/>
    <x v="0"/>
    <x v="2"/>
  </r>
  <r>
    <x v="1"/>
    <n v="1185732"/>
    <x v="424"/>
    <x v="1"/>
    <x v="32"/>
    <x v="35"/>
    <x v="0"/>
    <n v="35.000000000000007"/>
    <n v="6750"/>
    <x v="602"/>
    <x v="322"/>
    <x v="8"/>
    <x v="2"/>
  </r>
  <r>
    <x v="1"/>
    <n v="1185732"/>
    <x v="424"/>
    <x v="1"/>
    <x v="32"/>
    <x v="35"/>
    <x v="1"/>
    <n v="25.000000000000011"/>
    <n v="5000"/>
    <x v="603"/>
    <x v="1088"/>
    <x v="2"/>
    <x v="2"/>
  </r>
  <r>
    <x v="1"/>
    <n v="1185732"/>
    <x v="424"/>
    <x v="1"/>
    <x v="32"/>
    <x v="35"/>
    <x v="2"/>
    <n v="25.000000000000011"/>
    <n v="3750"/>
    <x v="618"/>
    <x v="1118"/>
    <x v="8"/>
    <x v="2"/>
  </r>
  <r>
    <x v="1"/>
    <n v="1185732"/>
    <x v="424"/>
    <x v="1"/>
    <x v="32"/>
    <x v="35"/>
    <x v="3"/>
    <n v="25.000000000000011"/>
    <n v="3500"/>
    <x v="619"/>
    <x v="1119"/>
    <x v="8"/>
    <x v="2"/>
  </r>
  <r>
    <x v="1"/>
    <n v="1185732"/>
    <x v="424"/>
    <x v="1"/>
    <x v="32"/>
    <x v="35"/>
    <x v="4"/>
    <n v="35.000000000000007"/>
    <n v="3500"/>
    <x v="620"/>
    <x v="1120"/>
    <x v="2"/>
    <x v="2"/>
  </r>
  <r>
    <x v="2"/>
    <n v="1185732"/>
    <x v="424"/>
    <x v="1"/>
    <x v="32"/>
    <x v="35"/>
    <x v="5"/>
    <n v="35"/>
    <n v="4750"/>
    <x v="158"/>
    <x v="544"/>
    <x v="0"/>
    <x v="2"/>
  </r>
  <r>
    <x v="2"/>
    <n v="1185732"/>
    <x v="454"/>
    <x v="1"/>
    <x v="32"/>
    <x v="35"/>
    <x v="0"/>
    <n v="30.000000000000011"/>
    <n v="6250"/>
    <x v="339"/>
    <x v="1121"/>
    <x v="8"/>
    <x v="2"/>
  </r>
  <r>
    <x v="2"/>
    <n v="1185732"/>
    <x v="454"/>
    <x v="1"/>
    <x v="32"/>
    <x v="35"/>
    <x v="1"/>
    <n v="20.000000000000011"/>
    <n v="4500"/>
    <x v="621"/>
    <x v="1122"/>
    <x v="2"/>
    <x v="2"/>
  </r>
  <r>
    <x v="2"/>
    <n v="1185732"/>
    <x v="454"/>
    <x v="1"/>
    <x v="32"/>
    <x v="35"/>
    <x v="2"/>
    <n v="30.000000000000014"/>
    <n v="3950"/>
    <x v="622"/>
    <x v="1123"/>
    <x v="8"/>
    <x v="2"/>
  </r>
  <r>
    <x v="2"/>
    <n v="1185732"/>
    <x v="454"/>
    <x v="1"/>
    <x v="32"/>
    <x v="35"/>
    <x v="3"/>
    <n v="60.000000000000021"/>
    <n v="4500"/>
    <x v="623"/>
    <x v="1124"/>
    <x v="8"/>
    <x v="2"/>
  </r>
  <r>
    <x v="2"/>
    <n v="1185732"/>
    <x v="454"/>
    <x v="1"/>
    <x v="32"/>
    <x v="35"/>
    <x v="4"/>
    <n v="75.000000000000014"/>
    <n v="4250"/>
    <x v="262"/>
    <x v="366"/>
    <x v="2"/>
    <x v="2"/>
  </r>
  <r>
    <x v="2"/>
    <n v="1185732"/>
    <x v="454"/>
    <x v="1"/>
    <x v="32"/>
    <x v="35"/>
    <x v="5"/>
    <n v="75"/>
    <n v="5250"/>
    <x v="624"/>
    <x v="1125"/>
    <x v="0"/>
    <x v="2"/>
  </r>
  <r>
    <x v="2"/>
    <n v="1185732"/>
    <x v="483"/>
    <x v="1"/>
    <x v="32"/>
    <x v="35"/>
    <x v="0"/>
    <n v="70"/>
    <n v="7750"/>
    <x v="104"/>
    <x v="832"/>
    <x v="8"/>
    <x v="2"/>
  </r>
  <r>
    <x v="2"/>
    <n v="1185732"/>
    <x v="483"/>
    <x v="1"/>
    <x v="32"/>
    <x v="35"/>
    <x v="1"/>
    <n v="60.000000000000007"/>
    <n v="5750"/>
    <x v="226"/>
    <x v="1126"/>
    <x v="2"/>
    <x v="2"/>
  </r>
  <r>
    <x v="2"/>
    <n v="1185732"/>
    <x v="483"/>
    <x v="1"/>
    <x v="32"/>
    <x v="35"/>
    <x v="2"/>
    <n v="60.000000000000007"/>
    <n v="5250"/>
    <x v="255"/>
    <x v="321"/>
    <x v="8"/>
    <x v="2"/>
  </r>
  <r>
    <x v="2"/>
    <n v="1185732"/>
    <x v="483"/>
    <x v="1"/>
    <x v="32"/>
    <x v="35"/>
    <x v="3"/>
    <n v="60.000000000000007"/>
    <n v="4750"/>
    <x v="232"/>
    <x v="1127"/>
    <x v="8"/>
    <x v="2"/>
  </r>
  <r>
    <x v="2"/>
    <n v="1185732"/>
    <x v="483"/>
    <x v="1"/>
    <x v="32"/>
    <x v="35"/>
    <x v="4"/>
    <n v="70"/>
    <n v="4750"/>
    <x v="206"/>
    <x v="1128"/>
    <x v="2"/>
    <x v="2"/>
  </r>
  <r>
    <x v="2"/>
    <n v="1185732"/>
    <x v="483"/>
    <x v="1"/>
    <x v="32"/>
    <x v="35"/>
    <x v="5"/>
    <n v="75"/>
    <n v="5750"/>
    <x v="275"/>
    <x v="1129"/>
    <x v="0"/>
    <x v="2"/>
  </r>
  <r>
    <x v="2"/>
    <n v="1197831"/>
    <x v="187"/>
    <x v="1"/>
    <x v="32"/>
    <x v="35"/>
    <x v="0"/>
    <n v="25.000000000000007"/>
    <n v="6500"/>
    <x v="625"/>
    <x v="1130"/>
    <x v="8"/>
    <x v="2"/>
  </r>
  <r>
    <x v="2"/>
    <n v="1197831"/>
    <x v="187"/>
    <x v="1"/>
    <x v="32"/>
    <x v="35"/>
    <x v="1"/>
    <n v="25.000000000000007"/>
    <n v="4500"/>
    <x v="537"/>
    <x v="730"/>
    <x v="2"/>
    <x v="2"/>
  </r>
  <r>
    <x v="2"/>
    <n v="1197831"/>
    <x v="187"/>
    <x v="1"/>
    <x v="32"/>
    <x v="35"/>
    <x v="2"/>
    <n v="15.000000000000007"/>
    <n v="4500"/>
    <x v="626"/>
    <x v="1131"/>
    <x v="8"/>
    <x v="2"/>
  </r>
  <r>
    <x v="2"/>
    <n v="1197831"/>
    <x v="187"/>
    <x v="1"/>
    <x v="32"/>
    <x v="35"/>
    <x v="3"/>
    <n v="20"/>
    <n v="3000"/>
    <x v="0"/>
    <x v="506"/>
    <x v="8"/>
    <x v="2"/>
  </r>
  <r>
    <x v="2"/>
    <n v="1197831"/>
    <x v="187"/>
    <x v="1"/>
    <x v="32"/>
    <x v="35"/>
    <x v="4"/>
    <n v="35"/>
    <n v="3500"/>
    <x v="208"/>
    <x v="294"/>
    <x v="2"/>
    <x v="2"/>
  </r>
  <r>
    <x v="2"/>
    <n v="1197831"/>
    <x v="187"/>
    <x v="1"/>
    <x v="32"/>
    <x v="35"/>
    <x v="5"/>
    <n v="25.000000000000007"/>
    <n v="4500"/>
    <x v="537"/>
    <x v="930"/>
    <x v="8"/>
    <x v="2"/>
  </r>
  <r>
    <x v="2"/>
    <n v="1197831"/>
    <x v="695"/>
    <x v="1"/>
    <x v="32"/>
    <x v="35"/>
    <x v="0"/>
    <n v="25.000000000000007"/>
    <n v="7000"/>
    <x v="470"/>
    <x v="1132"/>
    <x v="8"/>
    <x v="2"/>
  </r>
  <r>
    <x v="2"/>
    <n v="1197831"/>
    <x v="695"/>
    <x v="1"/>
    <x v="32"/>
    <x v="35"/>
    <x v="1"/>
    <n v="25.000000000000007"/>
    <n v="3500"/>
    <x v="493"/>
    <x v="881"/>
    <x v="2"/>
    <x v="2"/>
  </r>
  <r>
    <x v="2"/>
    <n v="1197831"/>
    <x v="695"/>
    <x v="1"/>
    <x v="32"/>
    <x v="35"/>
    <x v="2"/>
    <n v="15.000000000000007"/>
    <n v="4000"/>
    <x v="627"/>
    <x v="1133"/>
    <x v="8"/>
    <x v="2"/>
  </r>
  <r>
    <x v="1"/>
    <n v="1197831"/>
    <x v="695"/>
    <x v="1"/>
    <x v="33"/>
    <x v="36"/>
    <x v="3"/>
    <n v="20"/>
    <n v="2500"/>
    <x v="121"/>
    <x v="181"/>
    <x v="8"/>
    <x v="2"/>
  </r>
  <r>
    <x v="1"/>
    <n v="1197831"/>
    <x v="695"/>
    <x v="1"/>
    <x v="33"/>
    <x v="36"/>
    <x v="4"/>
    <n v="35"/>
    <n v="3250"/>
    <x v="166"/>
    <x v="281"/>
    <x v="2"/>
    <x v="2"/>
  </r>
  <r>
    <x v="1"/>
    <n v="1197831"/>
    <x v="695"/>
    <x v="1"/>
    <x v="33"/>
    <x v="36"/>
    <x v="5"/>
    <n v="20"/>
    <n v="4250"/>
    <x v="491"/>
    <x v="339"/>
    <x v="8"/>
    <x v="2"/>
  </r>
  <r>
    <x v="1"/>
    <n v="1197831"/>
    <x v="224"/>
    <x v="1"/>
    <x v="33"/>
    <x v="36"/>
    <x v="0"/>
    <n v="20"/>
    <n v="6450"/>
    <x v="628"/>
    <x v="1134"/>
    <x v="8"/>
    <x v="2"/>
  </r>
  <r>
    <x v="1"/>
    <n v="1197831"/>
    <x v="224"/>
    <x v="1"/>
    <x v="33"/>
    <x v="36"/>
    <x v="1"/>
    <n v="20"/>
    <n v="3250"/>
    <x v="393"/>
    <x v="750"/>
    <x v="2"/>
    <x v="2"/>
  </r>
  <r>
    <x v="1"/>
    <n v="1197831"/>
    <x v="224"/>
    <x v="1"/>
    <x v="33"/>
    <x v="36"/>
    <x v="2"/>
    <n v="10.000000000000002"/>
    <n v="3500"/>
    <x v="528"/>
    <x v="1135"/>
    <x v="8"/>
    <x v="2"/>
  </r>
  <r>
    <x v="1"/>
    <n v="1197831"/>
    <x v="224"/>
    <x v="1"/>
    <x v="33"/>
    <x v="36"/>
    <x v="3"/>
    <n v="19.999999999999996"/>
    <n v="2000"/>
    <x v="629"/>
    <x v="1136"/>
    <x v="8"/>
    <x v="2"/>
  </r>
  <r>
    <x v="1"/>
    <n v="1197831"/>
    <x v="224"/>
    <x v="1"/>
    <x v="33"/>
    <x v="36"/>
    <x v="4"/>
    <n v="35.000000000000007"/>
    <n v="2500"/>
    <x v="630"/>
    <x v="1137"/>
    <x v="2"/>
    <x v="2"/>
  </r>
  <r>
    <x v="1"/>
    <n v="1197831"/>
    <x v="224"/>
    <x v="1"/>
    <x v="33"/>
    <x v="36"/>
    <x v="5"/>
    <n v="25"/>
    <n v="3500"/>
    <x v="132"/>
    <x v="187"/>
    <x v="8"/>
    <x v="2"/>
  </r>
  <r>
    <x v="1"/>
    <n v="1197831"/>
    <x v="243"/>
    <x v="1"/>
    <x v="33"/>
    <x v="36"/>
    <x v="0"/>
    <n v="25"/>
    <n v="6000"/>
    <x v="149"/>
    <x v="49"/>
    <x v="8"/>
    <x v="2"/>
  </r>
  <r>
    <x v="1"/>
    <n v="1197831"/>
    <x v="243"/>
    <x v="1"/>
    <x v="33"/>
    <x v="36"/>
    <x v="1"/>
    <n v="25"/>
    <n v="3000"/>
    <x v="128"/>
    <x v="190"/>
    <x v="2"/>
    <x v="2"/>
  </r>
  <r>
    <x v="1"/>
    <n v="1197831"/>
    <x v="243"/>
    <x v="1"/>
    <x v="33"/>
    <x v="36"/>
    <x v="2"/>
    <n v="15.000000000000002"/>
    <n v="3000"/>
    <x v="354"/>
    <x v="595"/>
    <x v="8"/>
    <x v="2"/>
  </r>
  <r>
    <x v="1"/>
    <n v="1197831"/>
    <x v="243"/>
    <x v="1"/>
    <x v="33"/>
    <x v="36"/>
    <x v="3"/>
    <n v="19.999999999999996"/>
    <n v="2250"/>
    <x v="631"/>
    <x v="1138"/>
    <x v="8"/>
    <x v="2"/>
  </r>
  <r>
    <x v="1"/>
    <n v="1197831"/>
    <x v="243"/>
    <x v="1"/>
    <x v="33"/>
    <x v="36"/>
    <x v="4"/>
    <n v="40"/>
    <n v="2500"/>
    <x v="125"/>
    <x v="187"/>
    <x v="2"/>
    <x v="2"/>
  </r>
  <r>
    <x v="1"/>
    <n v="1197831"/>
    <x v="243"/>
    <x v="1"/>
    <x v="33"/>
    <x v="36"/>
    <x v="5"/>
    <n v="30.000000000000004"/>
    <n v="4000"/>
    <x v="202"/>
    <x v="927"/>
    <x v="8"/>
    <x v="2"/>
  </r>
  <r>
    <x v="1"/>
    <n v="1197831"/>
    <x v="272"/>
    <x v="1"/>
    <x v="33"/>
    <x v="36"/>
    <x v="0"/>
    <n v="40"/>
    <n v="6700"/>
    <x v="632"/>
    <x v="1139"/>
    <x v="8"/>
    <x v="2"/>
  </r>
  <r>
    <x v="1"/>
    <n v="1197831"/>
    <x v="272"/>
    <x v="1"/>
    <x v="33"/>
    <x v="36"/>
    <x v="1"/>
    <n v="40"/>
    <n v="3750"/>
    <x v="149"/>
    <x v="214"/>
    <x v="2"/>
    <x v="2"/>
  </r>
  <r>
    <x v="1"/>
    <n v="1197831"/>
    <x v="272"/>
    <x v="1"/>
    <x v="33"/>
    <x v="36"/>
    <x v="2"/>
    <n v="35"/>
    <n v="3500"/>
    <x v="208"/>
    <x v="136"/>
    <x v="8"/>
    <x v="2"/>
  </r>
  <r>
    <x v="1"/>
    <n v="1197831"/>
    <x v="272"/>
    <x v="1"/>
    <x v="33"/>
    <x v="36"/>
    <x v="3"/>
    <n v="35"/>
    <n v="3000"/>
    <x v="204"/>
    <x v="216"/>
    <x v="8"/>
    <x v="2"/>
  </r>
  <r>
    <x v="1"/>
    <n v="1197831"/>
    <x v="272"/>
    <x v="1"/>
    <x v="33"/>
    <x v="36"/>
    <x v="4"/>
    <n v="44.999999999999993"/>
    <n v="3250"/>
    <x v="201"/>
    <x v="1140"/>
    <x v="2"/>
    <x v="2"/>
  </r>
  <r>
    <x v="1"/>
    <n v="1197831"/>
    <x v="272"/>
    <x v="1"/>
    <x v="33"/>
    <x v="36"/>
    <x v="5"/>
    <n v="44.999999999999993"/>
    <n v="4250"/>
    <x v="633"/>
    <x v="1141"/>
    <x v="8"/>
    <x v="2"/>
  </r>
  <r>
    <x v="1"/>
    <n v="1197831"/>
    <x v="305"/>
    <x v="1"/>
    <x v="33"/>
    <x v="36"/>
    <x v="0"/>
    <n v="40"/>
    <n v="6750"/>
    <x v="52"/>
    <x v="52"/>
    <x v="8"/>
    <x v="2"/>
  </r>
  <r>
    <x v="1"/>
    <n v="1197831"/>
    <x v="305"/>
    <x v="1"/>
    <x v="33"/>
    <x v="36"/>
    <x v="1"/>
    <n v="35"/>
    <n v="4250"/>
    <x v="159"/>
    <x v="809"/>
    <x v="2"/>
    <x v="2"/>
  </r>
  <r>
    <x v="1"/>
    <n v="1197831"/>
    <x v="305"/>
    <x v="1"/>
    <x v="33"/>
    <x v="36"/>
    <x v="2"/>
    <n v="40"/>
    <n v="4000"/>
    <x v="175"/>
    <x v="320"/>
    <x v="8"/>
    <x v="2"/>
  </r>
  <r>
    <x v="1"/>
    <n v="1197831"/>
    <x v="305"/>
    <x v="1"/>
    <x v="33"/>
    <x v="36"/>
    <x v="3"/>
    <n v="40"/>
    <n v="3750"/>
    <x v="149"/>
    <x v="49"/>
    <x v="8"/>
    <x v="2"/>
  </r>
  <r>
    <x v="1"/>
    <n v="1197831"/>
    <x v="305"/>
    <x v="1"/>
    <x v="33"/>
    <x v="36"/>
    <x v="4"/>
    <n v="54.999999999999993"/>
    <n v="3750"/>
    <x v="213"/>
    <x v="719"/>
    <x v="2"/>
    <x v="2"/>
  </r>
  <r>
    <x v="1"/>
    <n v="1197831"/>
    <x v="305"/>
    <x v="1"/>
    <x v="33"/>
    <x v="36"/>
    <x v="5"/>
    <n v="60"/>
    <n v="5500"/>
    <x v="78"/>
    <x v="303"/>
    <x v="8"/>
    <x v="2"/>
  </r>
  <r>
    <x v="1"/>
    <n v="1197831"/>
    <x v="333"/>
    <x v="1"/>
    <x v="33"/>
    <x v="36"/>
    <x v="0"/>
    <n v="54.999999999999993"/>
    <n v="7750"/>
    <x v="461"/>
    <x v="553"/>
    <x v="8"/>
    <x v="2"/>
  </r>
  <r>
    <x v="1"/>
    <n v="1197831"/>
    <x v="333"/>
    <x v="1"/>
    <x v="33"/>
    <x v="36"/>
    <x v="1"/>
    <n v="50"/>
    <n v="5250"/>
    <x v="48"/>
    <x v="50"/>
    <x v="2"/>
    <x v="2"/>
  </r>
  <r>
    <x v="1"/>
    <n v="1197831"/>
    <x v="333"/>
    <x v="1"/>
    <x v="33"/>
    <x v="36"/>
    <x v="2"/>
    <n v="45"/>
    <n v="4500"/>
    <x v="161"/>
    <x v="64"/>
    <x v="8"/>
    <x v="2"/>
  </r>
  <r>
    <x v="1"/>
    <n v="1197831"/>
    <x v="333"/>
    <x v="1"/>
    <x v="33"/>
    <x v="36"/>
    <x v="3"/>
    <n v="45"/>
    <n v="4000"/>
    <x v="210"/>
    <x v="307"/>
    <x v="8"/>
    <x v="2"/>
  </r>
  <r>
    <x v="1"/>
    <n v="1197831"/>
    <x v="333"/>
    <x v="1"/>
    <x v="33"/>
    <x v="36"/>
    <x v="4"/>
    <n v="60"/>
    <n v="4250"/>
    <x v="144"/>
    <x v="999"/>
    <x v="2"/>
    <x v="2"/>
  </r>
  <r>
    <x v="1"/>
    <n v="1197831"/>
    <x v="333"/>
    <x v="1"/>
    <x v="33"/>
    <x v="36"/>
    <x v="5"/>
    <n v="65"/>
    <n v="6000"/>
    <x v="88"/>
    <x v="1142"/>
    <x v="8"/>
    <x v="2"/>
  </r>
  <r>
    <x v="1"/>
    <n v="1197831"/>
    <x v="365"/>
    <x v="1"/>
    <x v="33"/>
    <x v="36"/>
    <x v="0"/>
    <n v="60"/>
    <n v="7500"/>
    <x v="6"/>
    <x v="165"/>
    <x v="8"/>
    <x v="2"/>
  </r>
  <r>
    <x v="1"/>
    <n v="1197831"/>
    <x v="365"/>
    <x v="1"/>
    <x v="33"/>
    <x v="36"/>
    <x v="1"/>
    <n v="55.000000000000007"/>
    <n v="5250"/>
    <x v="171"/>
    <x v="240"/>
    <x v="2"/>
    <x v="2"/>
  </r>
  <r>
    <x v="1"/>
    <n v="1197831"/>
    <x v="365"/>
    <x v="1"/>
    <x v="33"/>
    <x v="36"/>
    <x v="2"/>
    <n v="50"/>
    <n v="4500"/>
    <x v="39"/>
    <x v="191"/>
    <x v="8"/>
    <x v="2"/>
  </r>
  <r>
    <x v="1"/>
    <n v="1197831"/>
    <x v="365"/>
    <x v="1"/>
    <x v="33"/>
    <x v="36"/>
    <x v="3"/>
    <n v="40"/>
    <n v="4000"/>
    <x v="175"/>
    <x v="320"/>
    <x v="8"/>
    <x v="2"/>
  </r>
  <r>
    <x v="1"/>
    <n v="1197831"/>
    <x v="365"/>
    <x v="1"/>
    <x v="33"/>
    <x v="36"/>
    <x v="4"/>
    <n v="50"/>
    <n v="3750"/>
    <x v="205"/>
    <x v="397"/>
    <x v="2"/>
    <x v="2"/>
  </r>
  <r>
    <x v="1"/>
    <n v="1197831"/>
    <x v="365"/>
    <x v="1"/>
    <x v="33"/>
    <x v="36"/>
    <x v="5"/>
    <n v="55.000000000000007"/>
    <n v="5500"/>
    <x v="440"/>
    <x v="998"/>
    <x v="8"/>
    <x v="2"/>
  </r>
  <r>
    <x v="1"/>
    <n v="1197831"/>
    <x v="395"/>
    <x v="1"/>
    <x v="33"/>
    <x v="36"/>
    <x v="0"/>
    <n v="50"/>
    <n v="6500"/>
    <x v="83"/>
    <x v="54"/>
    <x v="8"/>
    <x v="2"/>
  </r>
  <r>
    <x v="1"/>
    <n v="1197831"/>
    <x v="395"/>
    <x v="1"/>
    <x v="33"/>
    <x v="36"/>
    <x v="1"/>
    <n v="40.000000000000014"/>
    <n v="4500"/>
    <x v="538"/>
    <x v="1143"/>
    <x v="2"/>
    <x v="2"/>
  </r>
  <r>
    <x v="1"/>
    <n v="1197831"/>
    <x v="395"/>
    <x v="1"/>
    <x v="33"/>
    <x v="36"/>
    <x v="2"/>
    <n v="15.000000000000007"/>
    <n v="3500"/>
    <x v="634"/>
    <x v="1144"/>
    <x v="8"/>
    <x v="2"/>
  </r>
  <r>
    <x v="1"/>
    <n v="1197831"/>
    <x v="395"/>
    <x v="1"/>
    <x v="33"/>
    <x v="36"/>
    <x v="3"/>
    <n v="15.000000000000007"/>
    <n v="3250"/>
    <x v="518"/>
    <x v="1145"/>
    <x v="8"/>
    <x v="2"/>
  </r>
  <r>
    <x v="1"/>
    <n v="1197831"/>
    <x v="395"/>
    <x v="1"/>
    <x v="33"/>
    <x v="36"/>
    <x v="4"/>
    <n v="25.000000000000007"/>
    <n v="3250"/>
    <x v="501"/>
    <x v="685"/>
    <x v="2"/>
    <x v="2"/>
  </r>
  <r>
    <x v="1"/>
    <n v="1197831"/>
    <x v="395"/>
    <x v="1"/>
    <x v="33"/>
    <x v="36"/>
    <x v="5"/>
    <n v="30.000000000000011"/>
    <n v="4250"/>
    <x v="600"/>
    <x v="1086"/>
    <x v="8"/>
    <x v="2"/>
  </r>
  <r>
    <x v="1"/>
    <n v="1197831"/>
    <x v="427"/>
    <x v="1"/>
    <x v="33"/>
    <x v="36"/>
    <x v="0"/>
    <n v="30.000000000000011"/>
    <n v="6000"/>
    <x v="538"/>
    <x v="1008"/>
    <x v="8"/>
    <x v="2"/>
  </r>
  <r>
    <x v="1"/>
    <n v="1197831"/>
    <x v="427"/>
    <x v="1"/>
    <x v="33"/>
    <x v="36"/>
    <x v="1"/>
    <n v="20.000000000000011"/>
    <n v="4250"/>
    <x v="635"/>
    <x v="1146"/>
    <x v="2"/>
    <x v="2"/>
  </r>
  <r>
    <x v="1"/>
    <n v="1197831"/>
    <x v="427"/>
    <x v="1"/>
    <x v="33"/>
    <x v="36"/>
    <x v="2"/>
    <n v="20.000000000000011"/>
    <n v="3000"/>
    <x v="627"/>
    <x v="1133"/>
    <x v="8"/>
    <x v="2"/>
  </r>
  <r>
    <x v="1"/>
    <n v="1197831"/>
    <x v="427"/>
    <x v="1"/>
    <x v="33"/>
    <x v="36"/>
    <x v="3"/>
    <n v="20.000000000000011"/>
    <n v="2750"/>
    <x v="636"/>
    <x v="1147"/>
    <x v="8"/>
    <x v="2"/>
  </r>
  <r>
    <x v="1"/>
    <n v="1197831"/>
    <x v="427"/>
    <x v="1"/>
    <x v="33"/>
    <x v="36"/>
    <x v="4"/>
    <n v="30.000000000000011"/>
    <n v="2750"/>
    <x v="637"/>
    <x v="1148"/>
    <x v="2"/>
    <x v="2"/>
  </r>
  <r>
    <x v="3"/>
    <n v="1197831"/>
    <x v="427"/>
    <x v="1"/>
    <x v="33"/>
    <x v="36"/>
    <x v="5"/>
    <n v="30.000000000000004"/>
    <n v="4000"/>
    <x v="202"/>
    <x v="927"/>
    <x v="8"/>
    <x v="2"/>
  </r>
  <r>
    <x v="3"/>
    <n v="1197831"/>
    <x v="457"/>
    <x v="1"/>
    <x v="33"/>
    <x v="36"/>
    <x v="0"/>
    <n v="25.000000000000011"/>
    <n v="5500"/>
    <x v="638"/>
    <x v="1149"/>
    <x v="8"/>
    <x v="2"/>
  </r>
  <r>
    <x v="3"/>
    <n v="1197831"/>
    <x v="457"/>
    <x v="1"/>
    <x v="33"/>
    <x v="36"/>
    <x v="1"/>
    <n v="15.000000000000014"/>
    <n v="3750"/>
    <x v="639"/>
    <x v="1150"/>
    <x v="2"/>
    <x v="2"/>
  </r>
  <r>
    <x v="3"/>
    <n v="1197831"/>
    <x v="457"/>
    <x v="1"/>
    <x v="33"/>
    <x v="36"/>
    <x v="2"/>
    <n v="25.000000000000018"/>
    <n v="3200"/>
    <x v="640"/>
    <x v="1151"/>
    <x v="8"/>
    <x v="2"/>
  </r>
  <r>
    <x v="3"/>
    <n v="1197831"/>
    <x v="457"/>
    <x v="1"/>
    <x v="33"/>
    <x v="36"/>
    <x v="3"/>
    <n v="55.000000000000014"/>
    <n v="3750"/>
    <x v="641"/>
    <x v="1152"/>
    <x v="8"/>
    <x v="2"/>
  </r>
  <r>
    <x v="3"/>
    <n v="1197831"/>
    <x v="457"/>
    <x v="1"/>
    <x v="33"/>
    <x v="36"/>
    <x v="4"/>
    <n v="75.000000000000014"/>
    <n v="3500"/>
    <x v="418"/>
    <x v="495"/>
    <x v="2"/>
    <x v="2"/>
  </r>
  <r>
    <x v="3"/>
    <n v="1197831"/>
    <x v="457"/>
    <x v="1"/>
    <x v="33"/>
    <x v="36"/>
    <x v="5"/>
    <n v="75"/>
    <n v="4500"/>
    <x v="74"/>
    <x v="7"/>
    <x v="8"/>
    <x v="2"/>
  </r>
  <r>
    <x v="3"/>
    <n v="1197831"/>
    <x v="486"/>
    <x v="1"/>
    <x v="33"/>
    <x v="36"/>
    <x v="0"/>
    <n v="70"/>
    <n v="7000"/>
    <x v="110"/>
    <x v="1153"/>
    <x v="8"/>
    <x v="2"/>
  </r>
  <r>
    <x v="3"/>
    <n v="1197831"/>
    <x v="486"/>
    <x v="1"/>
    <x v="33"/>
    <x v="36"/>
    <x v="1"/>
    <n v="60.000000000000007"/>
    <n v="5000"/>
    <x v="254"/>
    <x v="371"/>
    <x v="2"/>
    <x v="2"/>
  </r>
  <r>
    <x v="3"/>
    <n v="1197831"/>
    <x v="486"/>
    <x v="1"/>
    <x v="33"/>
    <x v="36"/>
    <x v="2"/>
    <n v="60.000000000000007"/>
    <n v="4500"/>
    <x v="219"/>
    <x v="1005"/>
    <x v="8"/>
    <x v="2"/>
  </r>
  <r>
    <x v="3"/>
    <n v="1197831"/>
    <x v="486"/>
    <x v="1"/>
    <x v="33"/>
    <x v="36"/>
    <x v="3"/>
    <n v="60.000000000000007"/>
    <n v="4000"/>
    <x v="220"/>
    <x v="1154"/>
    <x v="8"/>
    <x v="2"/>
  </r>
  <r>
    <x v="3"/>
    <n v="1197831"/>
    <x v="486"/>
    <x v="1"/>
    <x v="33"/>
    <x v="36"/>
    <x v="4"/>
    <n v="70"/>
    <n v="4000"/>
    <x v="59"/>
    <x v="144"/>
    <x v="2"/>
    <x v="2"/>
  </r>
  <r>
    <x v="3"/>
    <n v="1197831"/>
    <x v="486"/>
    <x v="1"/>
    <x v="33"/>
    <x v="36"/>
    <x v="5"/>
    <n v="75"/>
    <n v="5000"/>
    <x v="69"/>
    <x v="1"/>
    <x v="8"/>
    <x v="2"/>
  </r>
  <r>
    <x v="3"/>
    <n v="1197831"/>
    <x v="187"/>
    <x v="1"/>
    <x v="33"/>
    <x v="36"/>
    <x v="0"/>
    <n v="25.000000000000007"/>
    <n v="5750"/>
    <x v="337"/>
    <x v="1072"/>
    <x v="8"/>
    <x v="2"/>
  </r>
  <r>
    <x v="3"/>
    <n v="1197831"/>
    <x v="187"/>
    <x v="1"/>
    <x v="33"/>
    <x v="36"/>
    <x v="1"/>
    <n v="25.000000000000007"/>
    <n v="3750"/>
    <x v="498"/>
    <x v="889"/>
    <x v="2"/>
    <x v="2"/>
  </r>
  <r>
    <x v="3"/>
    <n v="1197831"/>
    <x v="187"/>
    <x v="1"/>
    <x v="33"/>
    <x v="36"/>
    <x v="2"/>
    <n v="15.000000000000007"/>
    <n v="3750"/>
    <x v="642"/>
    <x v="1155"/>
    <x v="8"/>
    <x v="2"/>
  </r>
  <r>
    <x v="3"/>
    <n v="1197831"/>
    <x v="187"/>
    <x v="1"/>
    <x v="33"/>
    <x v="36"/>
    <x v="3"/>
    <n v="20"/>
    <n v="2250"/>
    <x v="187"/>
    <x v="287"/>
    <x v="8"/>
    <x v="2"/>
  </r>
  <r>
    <x v="3"/>
    <n v="1197831"/>
    <x v="187"/>
    <x v="1"/>
    <x v="33"/>
    <x v="36"/>
    <x v="4"/>
    <n v="35"/>
    <n v="2750"/>
    <x v="120"/>
    <x v="180"/>
    <x v="2"/>
    <x v="2"/>
  </r>
  <r>
    <x v="3"/>
    <n v="1197831"/>
    <x v="187"/>
    <x v="1"/>
    <x v="33"/>
    <x v="36"/>
    <x v="5"/>
    <n v="25.000000000000007"/>
    <n v="3750"/>
    <x v="498"/>
    <x v="1156"/>
    <x v="8"/>
    <x v="2"/>
  </r>
  <r>
    <x v="3"/>
    <n v="1197831"/>
    <x v="695"/>
    <x v="1"/>
    <x v="33"/>
    <x v="36"/>
    <x v="0"/>
    <n v="25.000000000000007"/>
    <n v="6250"/>
    <x v="643"/>
    <x v="1157"/>
    <x v="8"/>
    <x v="2"/>
  </r>
  <r>
    <x v="3"/>
    <n v="1197831"/>
    <x v="695"/>
    <x v="1"/>
    <x v="33"/>
    <x v="36"/>
    <x v="1"/>
    <n v="25.000000000000007"/>
    <n v="2750"/>
    <x v="392"/>
    <x v="1158"/>
    <x v="2"/>
    <x v="2"/>
  </r>
  <r>
    <x v="3"/>
    <n v="1197831"/>
    <x v="695"/>
    <x v="1"/>
    <x v="33"/>
    <x v="36"/>
    <x v="2"/>
    <n v="15.000000000000007"/>
    <n v="3250"/>
    <x v="518"/>
    <x v="1145"/>
    <x v="8"/>
    <x v="2"/>
  </r>
  <r>
    <x v="3"/>
    <n v="1197831"/>
    <x v="695"/>
    <x v="1"/>
    <x v="34"/>
    <x v="37"/>
    <x v="3"/>
    <n v="20"/>
    <n v="1750"/>
    <x v="319"/>
    <x v="585"/>
    <x v="8"/>
    <x v="2"/>
  </r>
  <r>
    <x v="3"/>
    <n v="1197831"/>
    <x v="695"/>
    <x v="1"/>
    <x v="34"/>
    <x v="37"/>
    <x v="4"/>
    <n v="35"/>
    <n v="2500"/>
    <x v="132"/>
    <x v="195"/>
    <x v="2"/>
    <x v="2"/>
  </r>
  <r>
    <x v="3"/>
    <n v="1197831"/>
    <x v="695"/>
    <x v="1"/>
    <x v="34"/>
    <x v="37"/>
    <x v="5"/>
    <n v="20"/>
    <n v="3500"/>
    <x v="136"/>
    <x v="197"/>
    <x v="8"/>
    <x v="2"/>
  </r>
  <r>
    <x v="3"/>
    <n v="1197831"/>
    <x v="224"/>
    <x v="1"/>
    <x v="34"/>
    <x v="37"/>
    <x v="0"/>
    <n v="20"/>
    <n v="5700"/>
    <x v="644"/>
    <x v="1159"/>
    <x v="8"/>
    <x v="2"/>
  </r>
  <r>
    <x v="3"/>
    <n v="1197831"/>
    <x v="224"/>
    <x v="1"/>
    <x v="34"/>
    <x v="37"/>
    <x v="1"/>
    <n v="20"/>
    <n v="2500"/>
    <x v="121"/>
    <x v="286"/>
    <x v="2"/>
    <x v="2"/>
  </r>
  <r>
    <x v="3"/>
    <n v="1197831"/>
    <x v="224"/>
    <x v="1"/>
    <x v="34"/>
    <x v="37"/>
    <x v="2"/>
    <n v="10.000000000000002"/>
    <n v="2750"/>
    <x v="645"/>
    <x v="1160"/>
    <x v="8"/>
    <x v="2"/>
  </r>
  <r>
    <x v="3"/>
    <n v="1197831"/>
    <x v="224"/>
    <x v="1"/>
    <x v="34"/>
    <x v="37"/>
    <x v="3"/>
    <n v="19.999999999999996"/>
    <n v="1250"/>
    <x v="359"/>
    <x v="1161"/>
    <x v="8"/>
    <x v="2"/>
  </r>
  <r>
    <x v="3"/>
    <n v="1197831"/>
    <x v="224"/>
    <x v="1"/>
    <x v="34"/>
    <x v="37"/>
    <x v="4"/>
    <n v="35.000000000000007"/>
    <n v="1750"/>
    <x v="646"/>
    <x v="496"/>
    <x v="2"/>
    <x v="2"/>
  </r>
  <r>
    <x v="3"/>
    <n v="1197831"/>
    <x v="224"/>
    <x v="1"/>
    <x v="34"/>
    <x v="37"/>
    <x v="5"/>
    <n v="25"/>
    <n v="2750"/>
    <x v="376"/>
    <x v="1162"/>
    <x v="8"/>
    <x v="2"/>
  </r>
  <r>
    <x v="3"/>
    <n v="1197831"/>
    <x v="243"/>
    <x v="1"/>
    <x v="34"/>
    <x v="37"/>
    <x v="0"/>
    <n v="25"/>
    <n v="5250"/>
    <x v="333"/>
    <x v="214"/>
    <x v="8"/>
    <x v="2"/>
  </r>
  <r>
    <x v="3"/>
    <n v="1197831"/>
    <x v="243"/>
    <x v="1"/>
    <x v="34"/>
    <x v="37"/>
    <x v="1"/>
    <n v="25"/>
    <n v="2250"/>
    <x v="182"/>
    <x v="263"/>
    <x v="2"/>
    <x v="2"/>
  </r>
  <r>
    <x v="3"/>
    <n v="1197831"/>
    <x v="243"/>
    <x v="1"/>
    <x v="34"/>
    <x v="37"/>
    <x v="2"/>
    <n v="15.000000000000002"/>
    <n v="2250"/>
    <x v="647"/>
    <x v="1163"/>
    <x v="8"/>
    <x v="2"/>
  </r>
  <r>
    <x v="3"/>
    <n v="1197831"/>
    <x v="243"/>
    <x v="1"/>
    <x v="34"/>
    <x v="37"/>
    <x v="3"/>
    <n v="19.999999999999996"/>
    <n v="1500"/>
    <x v="648"/>
    <x v="480"/>
    <x v="8"/>
    <x v="2"/>
  </r>
  <r>
    <x v="3"/>
    <n v="1197831"/>
    <x v="243"/>
    <x v="1"/>
    <x v="34"/>
    <x v="37"/>
    <x v="4"/>
    <n v="40"/>
    <n v="1750"/>
    <x v="136"/>
    <x v="597"/>
    <x v="2"/>
    <x v="2"/>
  </r>
  <r>
    <x v="3"/>
    <n v="1197831"/>
    <x v="243"/>
    <x v="1"/>
    <x v="34"/>
    <x v="37"/>
    <x v="5"/>
    <n v="30.000000000000004"/>
    <n v="3250"/>
    <x v="404"/>
    <x v="352"/>
    <x v="8"/>
    <x v="2"/>
  </r>
  <r>
    <x v="3"/>
    <n v="1197831"/>
    <x v="272"/>
    <x v="1"/>
    <x v="34"/>
    <x v="37"/>
    <x v="0"/>
    <n v="40"/>
    <n v="5950"/>
    <x v="649"/>
    <x v="1164"/>
    <x v="8"/>
    <x v="2"/>
  </r>
  <r>
    <x v="3"/>
    <n v="1197831"/>
    <x v="272"/>
    <x v="1"/>
    <x v="34"/>
    <x v="37"/>
    <x v="1"/>
    <n v="40"/>
    <n v="3000"/>
    <x v="150"/>
    <x v="216"/>
    <x v="2"/>
    <x v="2"/>
  </r>
  <r>
    <x v="3"/>
    <n v="1197831"/>
    <x v="272"/>
    <x v="1"/>
    <x v="34"/>
    <x v="37"/>
    <x v="2"/>
    <n v="35"/>
    <n v="2750"/>
    <x v="120"/>
    <x v="194"/>
    <x v="8"/>
    <x v="2"/>
  </r>
  <r>
    <x v="3"/>
    <n v="1197831"/>
    <x v="272"/>
    <x v="1"/>
    <x v="34"/>
    <x v="37"/>
    <x v="3"/>
    <n v="35"/>
    <n v="2250"/>
    <x v="123"/>
    <x v="478"/>
    <x v="8"/>
    <x v="2"/>
  </r>
  <r>
    <x v="3"/>
    <n v="1197831"/>
    <x v="272"/>
    <x v="1"/>
    <x v="34"/>
    <x v="37"/>
    <x v="4"/>
    <n v="44.999999999999993"/>
    <n v="2500"/>
    <x v="469"/>
    <x v="886"/>
    <x v="2"/>
    <x v="2"/>
  </r>
  <r>
    <x v="3"/>
    <n v="1197831"/>
    <x v="272"/>
    <x v="1"/>
    <x v="34"/>
    <x v="37"/>
    <x v="5"/>
    <n v="44.999999999999993"/>
    <n v="3500"/>
    <x v="508"/>
    <x v="305"/>
    <x v="8"/>
    <x v="2"/>
  </r>
  <r>
    <x v="3"/>
    <n v="1197831"/>
    <x v="305"/>
    <x v="1"/>
    <x v="34"/>
    <x v="37"/>
    <x v="0"/>
    <n v="40"/>
    <n v="6000"/>
    <x v="50"/>
    <x v="211"/>
    <x v="8"/>
    <x v="2"/>
  </r>
  <r>
    <x v="3"/>
    <n v="1197831"/>
    <x v="305"/>
    <x v="1"/>
    <x v="34"/>
    <x v="37"/>
    <x v="1"/>
    <n v="35"/>
    <n v="3500"/>
    <x v="208"/>
    <x v="294"/>
    <x v="2"/>
    <x v="2"/>
  </r>
  <r>
    <x v="3"/>
    <n v="1197831"/>
    <x v="305"/>
    <x v="1"/>
    <x v="34"/>
    <x v="37"/>
    <x v="2"/>
    <n v="40"/>
    <n v="3250"/>
    <x v="197"/>
    <x v="602"/>
    <x v="8"/>
    <x v="2"/>
  </r>
  <r>
    <x v="3"/>
    <n v="1197831"/>
    <x v="305"/>
    <x v="1"/>
    <x v="34"/>
    <x v="37"/>
    <x v="3"/>
    <n v="40"/>
    <n v="3000"/>
    <x v="150"/>
    <x v="607"/>
    <x v="8"/>
    <x v="2"/>
  </r>
  <r>
    <x v="3"/>
    <n v="1197831"/>
    <x v="305"/>
    <x v="1"/>
    <x v="34"/>
    <x v="37"/>
    <x v="4"/>
    <n v="54.999999999999993"/>
    <n v="3000"/>
    <x v="212"/>
    <x v="302"/>
    <x v="2"/>
    <x v="2"/>
  </r>
  <r>
    <x v="3"/>
    <n v="1197831"/>
    <x v="305"/>
    <x v="1"/>
    <x v="34"/>
    <x v="37"/>
    <x v="5"/>
    <n v="60"/>
    <n v="4750"/>
    <x v="177"/>
    <x v="356"/>
    <x v="8"/>
    <x v="2"/>
  </r>
  <r>
    <x v="3"/>
    <n v="1197831"/>
    <x v="333"/>
    <x v="1"/>
    <x v="34"/>
    <x v="37"/>
    <x v="0"/>
    <n v="54.999999999999993"/>
    <n v="7000"/>
    <x v="564"/>
    <x v="1165"/>
    <x v="8"/>
    <x v="2"/>
  </r>
  <r>
    <x v="3"/>
    <n v="1197831"/>
    <x v="333"/>
    <x v="1"/>
    <x v="34"/>
    <x v="37"/>
    <x v="1"/>
    <n v="50"/>
    <n v="4500"/>
    <x v="39"/>
    <x v="40"/>
    <x v="2"/>
    <x v="2"/>
  </r>
  <r>
    <x v="3"/>
    <n v="1197831"/>
    <x v="333"/>
    <x v="1"/>
    <x v="34"/>
    <x v="37"/>
    <x v="2"/>
    <n v="45"/>
    <n v="3750"/>
    <x v="156"/>
    <x v="53"/>
    <x v="8"/>
    <x v="2"/>
  </r>
  <r>
    <x v="3"/>
    <n v="1197831"/>
    <x v="333"/>
    <x v="1"/>
    <x v="34"/>
    <x v="37"/>
    <x v="3"/>
    <n v="45"/>
    <n v="3250"/>
    <x v="326"/>
    <x v="152"/>
    <x v="8"/>
    <x v="2"/>
  </r>
  <r>
    <x v="3"/>
    <n v="1197831"/>
    <x v="333"/>
    <x v="1"/>
    <x v="34"/>
    <x v="37"/>
    <x v="4"/>
    <n v="60"/>
    <n v="3500"/>
    <x v="195"/>
    <x v="221"/>
    <x v="2"/>
    <x v="2"/>
  </r>
  <r>
    <x v="3"/>
    <n v="1197831"/>
    <x v="333"/>
    <x v="1"/>
    <x v="34"/>
    <x v="37"/>
    <x v="5"/>
    <n v="65"/>
    <n v="5250"/>
    <x v="86"/>
    <x v="106"/>
    <x v="8"/>
    <x v="2"/>
  </r>
  <r>
    <x v="3"/>
    <n v="1197831"/>
    <x v="365"/>
    <x v="1"/>
    <x v="34"/>
    <x v="37"/>
    <x v="0"/>
    <n v="60"/>
    <n v="6750"/>
    <x v="72"/>
    <x v="4"/>
    <x v="8"/>
    <x v="2"/>
  </r>
  <r>
    <x v="3"/>
    <n v="1197831"/>
    <x v="365"/>
    <x v="1"/>
    <x v="34"/>
    <x v="37"/>
    <x v="1"/>
    <n v="55.000000000000007"/>
    <n v="4500"/>
    <x v="173"/>
    <x v="145"/>
    <x v="2"/>
    <x v="2"/>
  </r>
  <r>
    <x v="3"/>
    <n v="1197831"/>
    <x v="365"/>
    <x v="1"/>
    <x v="34"/>
    <x v="37"/>
    <x v="2"/>
    <n v="50"/>
    <n v="3750"/>
    <x v="205"/>
    <x v="156"/>
    <x v="8"/>
    <x v="2"/>
  </r>
  <r>
    <x v="3"/>
    <n v="1197831"/>
    <x v="365"/>
    <x v="1"/>
    <x v="34"/>
    <x v="37"/>
    <x v="3"/>
    <n v="40"/>
    <n v="3250"/>
    <x v="197"/>
    <x v="602"/>
    <x v="8"/>
    <x v="2"/>
  </r>
  <r>
    <x v="3"/>
    <n v="1197831"/>
    <x v="365"/>
    <x v="1"/>
    <x v="34"/>
    <x v="37"/>
    <x v="4"/>
    <n v="50"/>
    <n v="3000"/>
    <x v="149"/>
    <x v="214"/>
    <x v="2"/>
    <x v="2"/>
  </r>
  <r>
    <x v="3"/>
    <n v="1197831"/>
    <x v="365"/>
    <x v="1"/>
    <x v="34"/>
    <x v="37"/>
    <x v="5"/>
    <n v="55.000000000000007"/>
    <n v="4750"/>
    <x v="347"/>
    <x v="422"/>
    <x v="8"/>
    <x v="2"/>
  </r>
  <r>
    <x v="3"/>
    <n v="1197831"/>
    <x v="395"/>
    <x v="1"/>
    <x v="34"/>
    <x v="37"/>
    <x v="0"/>
    <n v="50"/>
    <n v="5750"/>
    <x v="80"/>
    <x v="199"/>
    <x v="8"/>
    <x v="2"/>
  </r>
  <r>
    <x v="3"/>
    <n v="1197831"/>
    <x v="395"/>
    <x v="1"/>
    <x v="34"/>
    <x v="37"/>
    <x v="1"/>
    <n v="40.000000000000014"/>
    <n v="3750"/>
    <x v="650"/>
    <x v="1073"/>
    <x v="2"/>
    <x v="2"/>
  </r>
  <r>
    <x v="3"/>
    <n v="1197831"/>
    <x v="395"/>
    <x v="1"/>
    <x v="34"/>
    <x v="37"/>
    <x v="2"/>
    <n v="15.000000000000007"/>
    <n v="2750"/>
    <x v="651"/>
    <x v="1166"/>
    <x v="8"/>
    <x v="2"/>
  </r>
  <r>
    <x v="3"/>
    <n v="1197831"/>
    <x v="395"/>
    <x v="1"/>
    <x v="34"/>
    <x v="37"/>
    <x v="3"/>
    <n v="15.000000000000007"/>
    <n v="2500"/>
    <x v="652"/>
    <x v="1167"/>
    <x v="8"/>
    <x v="2"/>
  </r>
  <r>
    <x v="3"/>
    <n v="1197831"/>
    <x v="395"/>
    <x v="1"/>
    <x v="34"/>
    <x v="37"/>
    <x v="4"/>
    <n v="25.000000000000007"/>
    <n v="2500"/>
    <x v="459"/>
    <x v="1168"/>
    <x v="2"/>
    <x v="2"/>
  </r>
  <r>
    <x v="3"/>
    <n v="1197831"/>
    <x v="395"/>
    <x v="1"/>
    <x v="34"/>
    <x v="37"/>
    <x v="5"/>
    <n v="30.000000000000011"/>
    <n v="3500"/>
    <x v="497"/>
    <x v="1104"/>
    <x v="8"/>
    <x v="2"/>
  </r>
  <r>
    <x v="3"/>
    <n v="1197831"/>
    <x v="427"/>
    <x v="1"/>
    <x v="34"/>
    <x v="37"/>
    <x v="0"/>
    <n v="30.000000000000011"/>
    <n v="5250"/>
    <x v="558"/>
    <x v="1169"/>
    <x v="8"/>
    <x v="2"/>
  </r>
  <r>
    <x v="3"/>
    <n v="1197831"/>
    <x v="427"/>
    <x v="1"/>
    <x v="34"/>
    <x v="37"/>
    <x v="1"/>
    <n v="20.000000000000011"/>
    <n v="3500"/>
    <x v="653"/>
    <x v="1170"/>
    <x v="2"/>
    <x v="2"/>
  </r>
  <r>
    <x v="3"/>
    <n v="1197831"/>
    <x v="427"/>
    <x v="1"/>
    <x v="34"/>
    <x v="37"/>
    <x v="2"/>
    <n v="20.000000000000011"/>
    <n v="2250"/>
    <x v="654"/>
    <x v="1171"/>
    <x v="8"/>
    <x v="2"/>
  </r>
  <r>
    <x v="3"/>
    <n v="1197831"/>
    <x v="427"/>
    <x v="1"/>
    <x v="34"/>
    <x v="37"/>
    <x v="3"/>
    <n v="20.000000000000011"/>
    <n v="2000"/>
    <x v="655"/>
    <x v="1172"/>
    <x v="8"/>
    <x v="2"/>
  </r>
  <r>
    <x v="3"/>
    <n v="1197831"/>
    <x v="427"/>
    <x v="1"/>
    <x v="34"/>
    <x v="37"/>
    <x v="4"/>
    <n v="30.000000000000011"/>
    <n v="2000"/>
    <x v="514"/>
    <x v="1173"/>
    <x v="2"/>
    <x v="2"/>
  </r>
  <r>
    <x v="4"/>
    <n v="1197831"/>
    <x v="427"/>
    <x v="1"/>
    <x v="34"/>
    <x v="37"/>
    <x v="5"/>
    <n v="30.000000000000004"/>
    <n v="3250"/>
    <x v="404"/>
    <x v="352"/>
    <x v="8"/>
    <x v="2"/>
  </r>
  <r>
    <x v="4"/>
    <n v="1197831"/>
    <x v="457"/>
    <x v="1"/>
    <x v="34"/>
    <x v="37"/>
    <x v="0"/>
    <n v="25.000000000000011"/>
    <n v="4750"/>
    <x v="656"/>
    <x v="1174"/>
    <x v="8"/>
    <x v="2"/>
  </r>
  <r>
    <x v="4"/>
    <n v="1197831"/>
    <x v="457"/>
    <x v="1"/>
    <x v="34"/>
    <x v="37"/>
    <x v="1"/>
    <n v="15.000000000000014"/>
    <n v="3000"/>
    <x v="657"/>
    <x v="1175"/>
    <x v="2"/>
    <x v="2"/>
  </r>
  <r>
    <x v="4"/>
    <n v="1197831"/>
    <x v="457"/>
    <x v="1"/>
    <x v="34"/>
    <x v="37"/>
    <x v="2"/>
    <n v="25.000000000000018"/>
    <n v="2450"/>
    <x v="658"/>
    <x v="1176"/>
    <x v="8"/>
    <x v="2"/>
  </r>
  <r>
    <x v="4"/>
    <n v="1197831"/>
    <x v="457"/>
    <x v="1"/>
    <x v="34"/>
    <x v="37"/>
    <x v="3"/>
    <n v="55.000000000000014"/>
    <n v="3000"/>
    <x v="207"/>
    <x v="839"/>
    <x v="8"/>
    <x v="2"/>
  </r>
  <r>
    <x v="4"/>
    <n v="1197831"/>
    <x v="457"/>
    <x v="1"/>
    <x v="34"/>
    <x v="37"/>
    <x v="4"/>
    <n v="75.000000000000014"/>
    <n v="2750"/>
    <x v="141"/>
    <x v="1002"/>
    <x v="2"/>
    <x v="2"/>
  </r>
  <r>
    <x v="4"/>
    <n v="1197831"/>
    <x v="457"/>
    <x v="1"/>
    <x v="34"/>
    <x v="37"/>
    <x v="5"/>
    <n v="75"/>
    <n v="3750"/>
    <x v="67"/>
    <x v="57"/>
    <x v="8"/>
    <x v="2"/>
  </r>
  <r>
    <x v="4"/>
    <n v="1197831"/>
    <x v="486"/>
    <x v="1"/>
    <x v="34"/>
    <x v="37"/>
    <x v="0"/>
    <n v="70"/>
    <n v="6250"/>
    <x v="244"/>
    <x v="32"/>
    <x v="8"/>
    <x v="2"/>
  </r>
  <r>
    <x v="4"/>
    <n v="1197831"/>
    <x v="486"/>
    <x v="1"/>
    <x v="34"/>
    <x v="37"/>
    <x v="1"/>
    <n v="60.000000000000007"/>
    <n v="4250"/>
    <x v="228"/>
    <x v="999"/>
    <x v="2"/>
    <x v="2"/>
  </r>
  <r>
    <x v="4"/>
    <n v="1197831"/>
    <x v="486"/>
    <x v="1"/>
    <x v="34"/>
    <x v="37"/>
    <x v="2"/>
    <n v="60.000000000000007"/>
    <n v="3750"/>
    <x v="224"/>
    <x v="230"/>
    <x v="8"/>
    <x v="2"/>
  </r>
  <r>
    <x v="4"/>
    <n v="1197831"/>
    <x v="486"/>
    <x v="1"/>
    <x v="34"/>
    <x v="37"/>
    <x v="3"/>
    <n v="60.000000000000007"/>
    <n v="3250"/>
    <x v="403"/>
    <x v="308"/>
    <x v="8"/>
    <x v="2"/>
  </r>
  <r>
    <x v="4"/>
    <n v="1197831"/>
    <x v="486"/>
    <x v="1"/>
    <x v="34"/>
    <x v="37"/>
    <x v="4"/>
    <n v="70"/>
    <n v="3250"/>
    <x v="157"/>
    <x v="1012"/>
    <x v="2"/>
    <x v="2"/>
  </r>
  <r>
    <x v="4"/>
    <n v="1197831"/>
    <x v="486"/>
    <x v="1"/>
    <x v="34"/>
    <x v="37"/>
    <x v="5"/>
    <n v="75"/>
    <n v="4250"/>
    <x v="659"/>
    <x v="1177"/>
    <x v="8"/>
    <x v="2"/>
  </r>
  <r>
    <x v="4"/>
    <n v="1197831"/>
    <x v="180"/>
    <x v="1"/>
    <x v="34"/>
    <x v="37"/>
    <x v="0"/>
    <n v="25.000000000000007"/>
    <n v="5500"/>
    <x v="143"/>
    <x v="698"/>
    <x v="2"/>
    <x v="2"/>
  </r>
  <r>
    <x v="4"/>
    <n v="1197831"/>
    <x v="180"/>
    <x v="1"/>
    <x v="34"/>
    <x v="37"/>
    <x v="1"/>
    <n v="25.000000000000007"/>
    <n v="3500"/>
    <x v="493"/>
    <x v="881"/>
    <x v="2"/>
    <x v="2"/>
  </r>
  <r>
    <x v="4"/>
    <n v="1197831"/>
    <x v="180"/>
    <x v="1"/>
    <x v="34"/>
    <x v="37"/>
    <x v="2"/>
    <n v="15.000000000000007"/>
    <n v="3500"/>
    <x v="634"/>
    <x v="1178"/>
    <x v="2"/>
    <x v="2"/>
  </r>
  <r>
    <x v="4"/>
    <n v="1197831"/>
    <x v="180"/>
    <x v="1"/>
    <x v="34"/>
    <x v="37"/>
    <x v="3"/>
    <n v="20"/>
    <n v="2000"/>
    <x v="124"/>
    <x v="585"/>
    <x v="2"/>
    <x v="2"/>
  </r>
  <r>
    <x v="4"/>
    <n v="1197831"/>
    <x v="180"/>
    <x v="1"/>
    <x v="34"/>
    <x v="37"/>
    <x v="4"/>
    <n v="35"/>
    <n v="2500"/>
    <x v="132"/>
    <x v="195"/>
    <x v="2"/>
    <x v="2"/>
  </r>
  <r>
    <x v="4"/>
    <n v="1197831"/>
    <x v="180"/>
    <x v="1"/>
    <x v="34"/>
    <x v="37"/>
    <x v="5"/>
    <n v="25.000000000000007"/>
    <n v="3500"/>
    <x v="493"/>
    <x v="881"/>
    <x v="2"/>
    <x v="2"/>
  </r>
  <r>
    <x v="4"/>
    <n v="1197831"/>
    <x v="209"/>
    <x v="1"/>
    <x v="34"/>
    <x v="37"/>
    <x v="0"/>
    <n v="25.000000000000007"/>
    <n v="6000"/>
    <x v="193"/>
    <x v="96"/>
    <x v="2"/>
    <x v="2"/>
  </r>
  <r>
    <x v="4"/>
    <n v="1197831"/>
    <x v="209"/>
    <x v="1"/>
    <x v="34"/>
    <x v="37"/>
    <x v="1"/>
    <n v="25.000000000000007"/>
    <n v="2500"/>
    <x v="459"/>
    <x v="1168"/>
    <x v="2"/>
    <x v="2"/>
  </r>
  <r>
    <x v="4"/>
    <n v="1197831"/>
    <x v="209"/>
    <x v="1"/>
    <x v="34"/>
    <x v="37"/>
    <x v="2"/>
    <n v="15.000000000000007"/>
    <n v="3000"/>
    <x v="654"/>
    <x v="1179"/>
    <x v="2"/>
    <x v="2"/>
  </r>
  <r>
    <x v="4"/>
    <n v="1197831"/>
    <x v="209"/>
    <x v="3"/>
    <x v="35"/>
    <x v="38"/>
    <x v="3"/>
    <n v="20"/>
    <n v="1500"/>
    <x v="180"/>
    <x v="502"/>
    <x v="2"/>
    <x v="2"/>
  </r>
  <r>
    <x v="4"/>
    <n v="1197831"/>
    <x v="209"/>
    <x v="3"/>
    <x v="35"/>
    <x v="38"/>
    <x v="4"/>
    <n v="35"/>
    <n v="2250"/>
    <x v="123"/>
    <x v="184"/>
    <x v="2"/>
    <x v="2"/>
  </r>
  <r>
    <x v="4"/>
    <n v="1197831"/>
    <x v="209"/>
    <x v="3"/>
    <x v="35"/>
    <x v="38"/>
    <x v="5"/>
    <n v="20"/>
    <n v="3250"/>
    <x v="393"/>
    <x v="750"/>
    <x v="2"/>
    <x v="2"/>
  </r>
  <r>
    <x v="4"/>
    <n v="1197831"/>
    <x v="217"/>
    <x v="3"/>
    <x v="35"/>
    <x v="38"/>
    <x v="0"/>
    <n v="20"/>
    <n v="5450"/>
    <x v="660"/>
    <x v="1180"/>
    <x v="2"/>
    <x v="2"/>
  </r>
  <r>
    <x v="4"/>
    <n v="1197831"/>
    <x v="217"/>
    <x v="3"/>
    <x v="35"/>
    <x v="38"/>
    <x v="1"/>
    <n v="20"/>
    <n v="2250"/>
    <x v="187"/>
    <x v="603"/>
    <x v="2"/>
    <x v="2"/>
  </r>
  <r>
    <x v="4"/>
    <n v="1197831"/>
    <x v="217"/>
    <x v="3"/>
    <x v="35"/>
    <x v="38"/>
    <x v="2"/>
    <n v="10.000000000000002"/>
    <n v="2500"/>
    <x v="661"/>
    <x v="587"/>
    <x v="2"/>
    <x v="2"/>
  </r>
  <r>
    <x v="4"/>
    <n v="1197831"/>
    <x v="217"/>
    <x v="3"/>
    <x v="35"/>
    <x v="38"/>
    <x v="3"/>
    <n v="19.999999999999996"/>
    <n v="1000"/>
    <x v="662"/>
    <x v="1181"/>
    <x v="2"/>
    <x v="2"/>
  </r>
  <r>
    <x v="4"/>
    <n v="1197831"/>
    <x v="217"/>
    <x v="3"/>
    <x v="35"/>
    <x v="38"/>
    <x v="4"/>
    <n v="35.000000000000007"/>
    <n v="1500"/>
    <x v="307"/>
    <x v="489"/>
    <x v="2"/>
    <x v="2"/>
  </r>
  <r>
    <x v="4"/>
    <n v="1197831"/>
    <x v="217"/>
    <x v="3"/>
    <x v="35"/>
    <x v="38"/>
    <x v="5"/>
    <n v="25"/>
    <n v="2500"/>
    <x v="146"/>
    <x v="269"/>
    <x v="2"/>
    <x v="2"/>
  </r>
  <r>
    <x v="4"/>
    <n v="1197831"/>
    <x v="236"/>
    <x v="3"/>
    <x v="35"/>
    <x v="38"/>
    <x v="0"/>
    <n v="25"/>
    <n v="5000"/>
    <x v="145"/>
    <x v="208"/>
    <x v="2"/>
    <x v="2"/>
  </r>
  <r>
    <x v="4"/>
    <n v="1197831"/>
    <x v="236"/>
    <x v="3"/>
    <x v="35"/>
    <x v="38"/>
    <x v="1"/>
    <n v="25"/>
    <n v="2000"/>
    <x v="121"/>
    <x v="286"/>
    <x v="2"/>
    <x v="2"/>
  </r>
  <r>
    <x v="4"/>
    <n v="1197831"/>
    <x v="236"/>
    <x v="3"/>
    <x v="35"/>
    <x v="38"/>
    <x v="2"/>
    <n v="15.000000000000002"/>
    <n v="2000"/>
    <x v="302"/>
    <x v="502"/>
    <x v="2"/>
    <x v="2"/>
  </r>
  <r>
    <x v="4"/>
    <n v="1197831"/>
    <x v="236"/>
    <x v="3"/>
    <x v="35"/>
    <x v="38"/>
    <x v="3"/>
    <n v="19.999999999999996"/>
    <n v="1250"/>
    <x v="359"/>
    <x v="593"/>
    <x v="2"/>
    <x v="2"/>
  </r>
  <r>
    <x v="4"/>
    <n v="1197831"/>
    <x v="236"/>
    <x v="3"/>
    <x v="35"/>
    <x v="38"/>
    <x v="4"/>
    <n v="40"/>
    <n v="1500"/>
    <x v="0"/>
    <x v="192"/>
    <x v="2"/>
    <x v="2"/>
  </r>
  <r>
    <x v="4"/>
    <n v="1197831"/>
    <x v="236"/>
    <x v="3"/>
    <x v="35"/>
    <x v="38"/>
    <x v="5"/>
    <n v="30.000000000000004"/>
    <n v="3000"/>
    <x v="381"/>
    <x v="273"/>
    <x v="2"/>
    <x v="2"/>
  </r>
  <r>
    <x v="4"/>
    <n v="1197831"/>
    <x v="265"/>
    <x v="3"/>
    <x v="35"/>
    <x v="38"/>
    <x v="0"/>
    <n v="40"/>
    <n v="5700"/>
    <x v="663"/>
    <x v="1182"/>
    <x v="2"/>
    <x v="2"/>
  </r>
  <r>
    <x v="4"/>
    <n v="1197831"/>
    <x v="265"/>
    <x v="3"/>
    <x v="35"/>
    <x v="38"/>
    <x v="1"/>
    <n v="40"/>
    <n v="2750"/>
    <x v="236"/>
    <x v="194"/>
    <x v="2"/>
    <x v="2"/>
  </r>
  <r>
    <x v="4"/>
    <n v="1197831"/>
    <x v="265"/>
    <x v="3"/>
    <x v="35"/>
    <x v="38"/>
    <x v="2"/>
    <n v="35"/>
    <n v="2500"/>
    <x v="132"/>
    <x v="195"/>
    <x v="2"/>
    <x v="2"/>
  </r>
  <r>
    <x v="4"/>
    <n v="1197831"/>
    <x v="265"/>
    <x v="3"/>
    <x v="35"/>
    <x v="38"/>
    <x v="3"/>
    <n v="35"/>
    <n v="2000"/>
    <x v="136"/>
    <x v="597"/>
    <x v="2"/>
    <x v="2"/>
  </r>
  <r>
    <x v="4"/>
    <n v="1197831"/>
    <x v="265"/>
    <x v="3"/>
    <x v="35"/>
    <x v="38"/>
    <x v="4"/>
    <n v="44.999999999999993"/>
    <n v="2250"/>
    <x v="664"/>
    <x v="1183"/>
    <x v="2"/>
    <x v="2"/>
  </r>
  <r>
    <x v="4"/>
    <n v="1197831"/>
    <x v="265"/>
    <x v="3"/>
    <x v="35"/>
    <x v="38"/>
    <x v="5"/>
    <n v="44.999999999999993"/>
    <n v="3250"/>
    <x v="201"/>
    <x v="1140"/>
    <x v="2"/>
    <x v="2"/>
  </r>
  <r>
    <x v="4"/>
    <n v="1197831"/>
    <x v="298"/>
    <x v="3"/>
    <x v="35"/>
    <x v="38"/>
    <x v="0"/>
    <n v="40"/>
    <n v="5750"/>
    <x v="328"/>
    <x v="882"/>
    <x v="2"/>
    <x v="2"/>
  </r>
  <r>
    <x v="4"/>
    <n v="1197831"/>
    <x v="298"/>
    <x v="3"/>
    <x v="35"/>
    <x v="38"/>
    <x v="1"/>
    <n v="35"/>
    <n v="3250"/>
    <x v="166"/>
    <x v="281"/>
    <x v="2"/>
    <x v="2"/>
  </r>
  <r>
    <x v="4"/>
    <n v="1197831"/>
    <x v="298"/>
    <x v="3"/>
    <x v="35"/>
    <x v="38"/>
    <x v="2"/>
    <n v="40"/>
    <n v="3000"/>
    <x v="150"/>
    <x v="216"/>
    <x v="2"/>
    <x v="2"/>
  </r>
  <r>
    <x v="4"/>
    <n v="1197831"/>
    <x v="298"/>
    <x v="3"/>
    <x v="35"/>
    <x v="38"/>
    <x v="3"/>
    <n v="40"/>
    <n v="2750"/>
    <x v="236"/>
    <x v="194"/>
    <x v="2"/>
    <x v="2"/>
  </r>
  <r>
    <x v="4"/>
    <n v="1197831"/>
    <x v="298"/>
    <x v="3"/>
    <x v="35"/>
    <x v="38"/>
    <x v="4"/>
    <n v="54.999999999999993"/>
    <n v="2750"/>
    <x v="408"/>
    <x v="1184"/>
    <x v="2"/>
    <x v="2"/>
  </r>
  <r>
    <x v="4"/>
    <n v="1197831"/>
    <x v="298"/>
    <x v="3"/>
    <x v="35"/>
    <x v="38"/>
    <x v="5"/>
    <n v="60"/>
    <n v="4500"/>
    <x v="52"/>
    <x v="55"/>
    <x v="2"/>
    <x v="2"/>
  </r>
  <r>
    <x v="4"/>
    <n v="1197831"/>
    <x v="326"/>
    <x v="3"/>
    <x v="35"/>
    <x v="38"/>
    <x v="0"/>
    <n v="54.999999999999993"/>
    <n v="6750"/>
    <x v="345"/>
    <x v="1185"/>
    <x v="2"/>
    <x v="2"/>
  </r>
  <r>
    <x v="4"/>
    <n v="1197831"/>
    <x v="326"/>
    <x v="3"/>
    <x v="35"/>
    <x v="38"/>
    <x v="1"/>
    <n v="50"/>
    <n v="4250"/>
    <x v="43"/>
    <x v="45"/>
    <x v="2"/>
    <x v="2"/>
  </r>
  <r>
    <x v="4"/>
    <n v="1197831"/>
    <x v="326"/>
    <x v="3"/>
    <x v="35"/>
    <x v="38"/>
    <x v="2"/>
    <n v="45"/>
    <n v="3500"/>
    <x v="154"/>
    <x v="543"/>
    <x v="2"/>
    <x v="2"/>
  </r>
  <r>
    <x v="4"/>
    <n v="1197831"/>
    <x v="326"/>
    <x v="3"/>
    <x v="35"/>
    <x v="38"/>
    <x v="3"/>
    <n v="45"/>
    <n v="3000"/>
    <x v="200"/>
    <x v="220"/>
    <x v="2"/>
    <x v="2"/>
  </r>
  <r>
    <x v="4"/>
    <n v="1197831"/>
    <x v="326"/>
    <x v="3"/>
    <x v="35"/>
    <x v="38"/>
    <x v="4"/>
    <n v="60"/>
    <n v="3250"/>
    <x v="214"/>
    <x v="224"/>
    <x v="2"/>
    <x v="2"/>
  </r>
  <r>
    <x v="4"/>
    <n v="1197831"/>
    <x v="326"/>
    <x v="3"/>
    <x v="35"/>
    <x v="38"/>
    <x v="5"/>
    <n v="65"/>
    <n v="5000"/>
    <x v="83"/>
    <x v="114"/>
    <x v="2"/>
    <x v="2"/>
  </r>
  <r>
    <x v="4"/>
    <n v="1197831"/>
    <x v="358"/>
    <x v="3"/>
    <x v="35"/>
    <x v="38"/>
    <x v="0"/>
    <n v="60"/>
    <n v="6500"/>
    <x v="88"/>
    <x v="106"/>
    <x v="2"/>
    <x v="2"/>
  </r>
  <r>
    <x v="4"/>
    <n v="1197831"/>
    <x v="358"/>
    <x v="3"/>
    <x v="35"/>
    <x v="38"/>
    <x v="1"/>
    <n v="55.000000000000007"/>
    <n v="4250"/>
    <x v="257"/>
    <x v="547"/>
    <x v="2"/>
    <x v="2"/>
  </r>
  <r>
    <x v="4"/>
    <n v="1197831"/>
    <x v="358"/>
    <x v="3"/>
    <x v="35"/>
    <x v="38"/>
    <x v="2"/>
    <n v="50"/>
    <n v="3500"/>
    <x v="160"/>
    <x v="971"/>
    <x v="2"/>
    <x v="2"/>
  </r>
  <r>
    <x v="4"/>
    <n v="1197831"/>
    <x v="358"/>
    <x v="3"/>
    <x v="35"/>
    <x v="38"/>
    <x v="3"/>
    <n v="40"/>
    <n v="3000"/>
    <x v="150"/>
    <x v="216"/>
    <x v="2"/>
    <x v="2"/>
  </r>
  <r>
    <x v="4"/>
    <n v="1197831"/>
    <x v="358"/>
    <x v="3"/>
    <x v="35"/>
    <x v="38"/>
    <x v="4"/>
    <n v="50"/>
    <n v="2750"/>
    <x v="199"/>
    <x v="662"/>
    <x v="2"/>
    <x v="2"/>
  </r>
  <r>
    <x v="4"/>
    <n v="1197831"/>
    <x v="358"/>
    <x v="3"/>
    <x v="35"/>
    <x v="38"/>
    <x v="5"/>
    <n v="55.000000000000007"/>
    <n v="4500"/>
    <x v="173"/>
    <x v="145"/>
    <x v="2"/>
    <x v="2"/>
  </r>
  <r>
    <x v="4"/>
    <n v="1197831"/>
    <x v="388"/>
    <x v="3"/>
    <x v="35"/>
    <x v="38"/>
    <x v="0"/>
    <n v="50"/>
    <n v="5500"/>
    <x v="140"/>
    <x v="138"/>
    <x v="2"/>
    <x v="2"/>
  </r>
  <r>
    <x v="4"/>
    <n v="1197831"/>
    <x v="388"/>
    <x v="3"/>
    <x v="35"/>
    <x v="38"/>
    <x v="1"/>
    <n v="40.000000000000014"/>
    <n v="3500"/>
    <x v="665"/>
    <x v="1186"/>
    <x v="2"/>
    <x v="2"/>
  </r>
  <r>
    <x v="4"/>
    <n v="1197831"/>
    <x v="388"/>
    <x v="3"/>
    <x v="35"/>
    <x v="38"/>
    <x v="2"/>
    <n v="15.000000000000007"/>
    <n v="2500"/>
    <x v="652"/>
    <x v="1187"/>
    <x v="2"/>
    <x v="2"/>
  </r>
  <r>
    <x v="4"/>
    <n v="1197831"/>
    <x v="388"/>
    <x v="3"/>
    <x v="35"/>
    <x v="38"/>
    <x v="3"/>
    <n v="15.000000000000007"/>
    <n v="2250"/>
    <x v="666"/>
    <x v="1188"/>
    <x v="2"/>
    <x v="2"/>
  </r>
  <r>
    <x v="4"/>
    <n v="1197831"/>
    <x v="388"/>
    <x v="3"/>
    <x v="35"/>
    <x v="38"/>
    <x v="4"/>
    <n v="25.000000000000007"/>
    <n v="2250"/>
    <x v="667"/>
    <x v="1189"/>
    <x v="2"/>
    <x v="2"/>
  </r>
  <r>
    <x v="4"/>
    <n v="1197831"/>
    <x v="388"/>
    <x v="3"/>
    <x v="35"/>
    <x v="38"/>
    <x v="5"/>
    <n v="30.000000000000011"/>
    <n v="3250"/>
    <x v="668"/>
    <x v="1190"/>
    <x v="2"/>
    <x v="2"/>
  </r>
  <r>
    <x v="4"/>
    <n v="1197831"/>
    <x v="420"/>
    <x v="3"/>
    <x v="35"/>
    <x v="38"/>
    <x v="0"/>
    <n v="30.000000000000011"/>
    <n v="5000"/>
    <x v="650"/>
    <x v="1073"/>
    <x v="2"/>
    <x v="2"/>
  </r>
  <r>
    <x v="4"/>
    <n v="1197831"/>
    <x v="420"/>
    <x v="3"/>
    <x v="35"/>
    <x v="38"/>
    <x v="1"/>
    <n v="20.000000000000011"/>
    <n v="3250"/>
    <x v="669"/>
    <x v="1191"/>
    <x v="2"/>
    <x v="2"/>
  </r>
  <r>
    <x v="4"/>
    <n v="1197831"/>
    <x v="420"/>
    <x v="3"/>
    <x v="35"/>
    <x v="38"/>
    <x v="2"/>
    <n v="20.000000000000011"/>
    <n v="2000"/>
    <x v="655"/>
    <x v="1192"/>
    <x v="2"/>
    <x v="2"/>
  </r>
  <r>
    <x v="4"/>
    <n v="1197831"/>
    <x v="420"/>
    <x v="3"/>
    <x v="35"/>
    <x v="38"/>
    <x v="3"/>
    <n v="20.000000000000011"/>
    <n v="1750"/>
    <x v="670"/>
    <x v="1193"/>
    <x v="2"/>
    <x v="2"/>
  </r>
  <r>
    <x v="4"/>
    <n v="1197831"/>
    <x v="420"/>
    <x v="3"/>
    <x v="35"/>
    <x v="38"/>
    <x v="4"/>
    <n v="30.000000000000011"/>
    <n v="1750"/>
    <x v="634"/>
    <x v="1178"/>
    <x v="2"/>
    <x v="2"/>
  </r>
  <r>
    <x v="0"/>
    <n v="1197831"/>
    <x v="420"/>
    <x v="3"/>
    <x v="35"/>
    <x v="38"/>
    <x v="5"/>
    <n v="30.000000000000004"/>
    <n v="3000"/>
    <x v="381"/>
    <x v="273"/>
    <x v="2"/>
    <x v="2"/>
  </r>
  <r>
    <x v="0"/>
    <n v="1197831"/>
    <x v="450"/>
    <x v="3"/>
    <x v="35"/>
    <x v="38"/>
    <x v="0"/>
    <n v="25.000000000000011"/>
    <n v="4500"/>
    <x v="520"/>
    <x v="913"/>
    <x v="2"/>
    <x v="2"/>
  </r>
  <r>
    <x v="0"/>
    <n v="1197831"/>
    <x v="450"/>
    <x v="3"/>
    <x v="35"/>
    <x v="38"/>
    <x v="1"/>
    <n v="15.000000000000014"/>
    <n v="2750"/>
    <x v="671"/>
    <x v="1194"/>
    <x v="2"/>
    <x v="2"/>
  </r>
  <r>
    <x v="0"/>
    <n v="1197831"/>
    <x v="450"/>
    <x v="3"/>
    <x v="35"/>
    <x v="38"/>
    <x v="2"/>
    <n v="25.000000000000018"/>
    <n v="2200"/>
    <x v="672"/>
    <x v="1195"/>
    <x v="2"/>
    <x v="2"/>
  </r>
  <r>
    <x v="0"/>
    <n v="1197831"/>
    <x v="450"/>
    <x v="3"/>
    <x v="35"/>
    <x v="38"/>
    <x v="3"/>
    <n v="55.000000000000014"/>
    <n v="2750"/>
    <x v="395"/>
    <x v="672"/>
    <x v="2"/>
    <x v="2"/>
  </r>
  <r>
    <x v="0"/>
    <n v="1197831"/>
    <x v="450"/>
    <x v="3"/>
    <x v="35"/>
    <x v="38"/>
    <x v="4"/>
    <n v="75.000000000000014"/>
    <n v="2500"/>
    <x v="517"/>
    <x v="397"/>
    <x v="2"/>
    <x v="2"/>
  </r>
  <r>
    <x v="0"/>
    <n v="1197831"/>
    <x v="450"/>
    <x v="3"/>
    <x v="35"/>
    <x v="38"/>
    <x v="5"/>
    <n v="75"/>
    <n v="3500"/>
    <x v="48"/>
    <x v="50"/>
    <x v="2"/>
    <x v="2"/>
  </r>
  <r>
    <x v="0"/>
    <n v="1197831"/>
    <x v="479"/>
    <x v="3"/>
    <x v="35"/>
    <x v="38"/>
    <x v="0"/>
    <n v="70"/>
    <n v="6000"/>
    <x v="82"/>
    <x v="98"/>
    <x v="2"/>
    <x v="2"/>
  </r>
  <r>
    <x v="0"/>
    <n v="1197831"/>
    <x v="479"/>
    <x v="3"/>
    <x v="35"/>
    <x v="38"/>
    <x v="1"/>
    <n v="60.000000000000007"/>
    <n v="4000"/>
    <x v="220"/>
    <x v="97"/>
    <x v="2"/>
    <x v="2"/>
  </r>
  <r>
    <x v="0"/>
    <n v="1197831"/>
    <x v="479"/>
    <x v="3"/>
    <x v="35"/>
    <x v="38"/>
    <x v="2"/>
    <n v="60.000000000000007"/>
    <n v="3500"/>
    <x v="163"/>
    <x v="221"/>
    <x v="2"/>
    <x v="2"/>
  </r>
  <r>
    <x v="0"/>
    <n v="1197831"/>
    <x v="479"/>
    <x v="3"/>
    <x v="35"/>
    <x v="38"/>
    <x v="3"/>
    <n v="60.000000000000007"/>
    <n v="3000"/>
    <x v="167"/>
    <x v="99"/>
    <x v="2"/>
    <x v="2"/>
  </r>
  <r>
    <x v="0"/>
    <n v="1197831"/>
    <x v="479"/>
    <x v="3"/>
    <x v="35"/>
    <x v="38"/>
    <x v="4"/>
    <n v="70"/>
    <n v="3000"/>
    <x v="195"/>
    <x v="221"/>
    <x v="2"/>
    <x v="2"/>
  </r>
  <r>
    <x v="0"/>
    <n v="1197831"/>
    <x v="479"/>
    <x v="3"/>
    <x v="35"/>
    <x v="38"/>
    <x v="5"/>
    <n v="75"/>
    <n v="4000"/>
    <x v="61"/>
    <x v="148"/>
    <x v="2"/>
    <x v="2"/>
  </r>
  <r>
    <x v="0"/>
    <n v="1185732"/>
    <x v="176"/>
    <x v="3"/>
    <x v="35"/>
    <x v="38"/>
    <x v="0"/>
    <n v="40"/>
    <n v="4750"/>
    <x v="237"/>
    <x v="581"/>
    <x v="2"/>
    <x v="2"/>
  </r>
  <r>
    <x v="0"/>
    <n v="1185732"/>
    <x v="176"/>
    <x v="3"/>
    <x v="35"/>
    <x v="38"/>
    <x v="1"/>
    <n v="40"/>
    <n v="2750"/>
    <x v="236"/>
    <x v="277"/>
    <x v="1"/>
    <x v="2"/>
  </r>
  <r>
    <x v="0"/>
    <n v="1185732"/>
    <x v="176"/>
    <x v="3"/>
    <x v="35"/>
    <x v="38"/>
    <x v="2"/>
    <n v="30.000000000000004"/>
    <n v="2750"/>
    <x v="190"/>
    <x v="746"/>
    <x v="1"/>
    <x v="2"/>
  </r>
  <r>
    <x v="0"/>
    <n v="1185732"/>
    <x v="176"/>
    <x v="3"/>
    <x v="35"/>
    <x v="38"/>
    <x v="3"/>
    <n v="35"/>
    <n v="1250"/>
    <x v="317"/>
    <x v="500"/>
    <x v="1"/>
    <x v="2"/>
  </r>
  <r>
    <x v="0"/>
    <n v="1185732"/>
    <x v="176"/>
    <x v="3"/>
    <x v="35"/>
    <x v="38"/>
    <x v="4"/>
    <n v="49.999999999999993"/>
    <n v="1750"/>
    <x v="396"/>
    <x v="1196"/>
    <x v="2"/>
    <x v="2"/>
  </r>
  <r>
    <x v="0"/>
    <n v="1185732"/>
    <x v="176"/>
    <x v="3"/>
    <x v="35"/>
    <x v="38"/>
    <x v="5"/>
    <n v="40"/>
    <n v="2750"/>
    <x v="236"/>
    <x v="280"/>
    <x v="8"/>
    <x v="2"/>
  </r>
  <r>
    <x v="0"/>
    <n v="1185732"/>
    <x v="207"/>
    <x v="3"/>
    <x v="35"/>
    <x v="38"/>
    <x v="0"/>
    <n v="40"/>
    <n v="5250"/>
    <x v="195"/>
    <x v="221"/>
    <x v="2"/>
    <x v="2"/>
  </r>
  <r>
    <x v="0"/>
    <n v="1185732"/>
    <x v="207"/>
    <x v="3"/>
    <x v="35"/>
    <x v="38"/>
    <x v="1"/>
    <n v="40"/>
    <n v="1750"/>
    <x v="136"/>
    <x v="192"/>
    <x v="1"/>
    <x v="2"/>
  </r>
  <r>
    <x v="0"/>
    <n v="1185732"/>
    <x v="207"/>
    <x v="3"/>
    <x v="35"/>
    <x v="38"/>
    <x v="2"/>
    <n v="30.000000000000004"/>
    <n v="2250"/>
    <x v="311"/>
    <x v="484"/>
    <x v="1"/>
    <x v="2"/>
  </r>
  <r>
    <x v="0"/>
    <n v="1185732"/>
    <x v="207"/>
    <x v="3"/>
    <x v="36"/>
    <x v="39"/>
    <x v="3"/>
    <n v="35"/>
    <n v="1000"/>
    <x v="319"/>
    <x v="502"/>
    <x v="1"/>
    <x v="2"/>
  </r>
  <r>
    <x v="0"/>
    <n v="1185732"/>
    <x v="207"/>
    <x v="3"/>
    <x v="36"/>
    <x v="39"/>
    <x v="4"/>
    <n v="49.999999999999993"/>
    <n v="1750"/>
    <x v="396"/>
    <x v="1196"/>
    <x v="2"/>
    <x v="2"/>
  </r>
  <r>
    <x v="0"/>
    <n v="1185732"/>
    <x v="207"/>
    <x v="3"/>
    <x v="36"/>
    <x v="39"/>
    <x v="5"/>
    <n v="35"/>
    <n v="2750"/>
    <x v="120"/>
    <x v="194"/>
    <x v="8"/>
    <x v="2"/>
  </r>
  <r>
    <x v="0"/>
    <n v="1185732"/>
    <x v="216"/>
    <x v="3"/>
    <x v="36"/>
    <x v="39"/>
    <x v="0"/>
    <n v="40"/>
    <n v="4950"/>
    <x v="673"/>
    <x v="1197"/>
    <x v="2"/>
    <x v="2"/>
  </r>
  <r>
    <x v="0"/>
    <n v="1185732"/>
    <x v="216"/>
    <x v="3"/>
    <x v="36"/>
    <x v="39"/>
    <x v="1"/>
    <n v="40"/>
    <n v="2000"/>
    <x v="135"/>
    <x v="506"/>
    <x v="1"/>
    <x v="2"/>
  </r>
  <r>
    <x v="0"/>
    <n v="1185732"/>
    <x v="216"/>
    <x v="3"/>
    <x v="36"/>
    <x v="39"/>
    <x v="2"/>
    <n v="30.000000000000004"/>
    <n v="2250"/>
    <x v="311"/>
    <x v="484"/>
    <x v="1"/>
    <x v="2"/>
  </r>
  <r>
    <x v="0"/>
    <n v="1185732"/>
    <x v="216"/>
    <x v="3"/>
    <x v="36"/>
    <x v="39"/>
    <x v="3"/>
    <n v="35"/>
    <n v="750"/>
    <x v="320"/>
    <x v="655"/>
    <x v="1"/>
    <x v="2"/>
  </r>
  <r>
    <x v="0"/>
    <n v="1185732"/>
    <x v="216"/>
    <x v="3"/>
    <x v="36"/>
    <x v="39"/>
    <x v="4"/>
    <n v="50"/>
    <n v="1250"/>
    <x v="146"/>
    <x v="269"/>
    <x v="2"/>
    <x v="2"/>
  </r>
  <r>
    <x v="0"/>
    <n v="1185732"/>
    <x v="216"/>
    <x v="3"/>
    <x v="36"/>
    <x v="39"/>
    <x v="5"/>
    <n v="40"/>
    <n v="2250"/>
    <x v="126"/>
    <x v="203"/>
    <x v="8"/>
    <x v="2"/>
  </r>
  <r>
    <x v="0"/>
    <n v="1185732"/>
    <x v="235"/>
    <x v="3"/>
    <x v="36"/>
    <x v="39"/>
    <x v="0"/>
    <n v="40"/>
    <n v="4500"/>
    <x v="210"/>
    <x v="305"/>
    <x v="2"/>
    <x v="2"/>
  </r>
  <r>
    <x v="0"/>
    <n v="1185732"/>
    <x v="235"/>
    <x v="3"/>
    <x v="36"/>
    <x v="39"/>
    <x v="1"/>
    <n v="40"/>
    <n v="1500"/>
    <x v="0"/>
    <x v="287"/>
    <x v="1"/>
    <x v="2"/>
  </r>
  <r>
    <x v="0"/>
    <n v="1185732"/>
    <x v="235"/>
    <x v="3"/>
    <x v="36"/>
    <x v="39"/>
    <x v="2"/>
    <n v="30.000000000000004"/>
    <n v="1500"/>
    <x v="354"/>
    <x v="1198"/>
    <x v="1"/>
    <x v="2"/>
  </r>
  <r>
    <x v="0"/>
    <n v="1185732"/>
    <x v="235"/>
    <x v="3"/>
    <x v="36"/>
    <x v="39"/>
    <x v="3"/>
    <n v="35"/>
    <n v="750"/>
    <x v="320"/>
    <x v="655"/>
    <x v="1"/>
    <x v="2"/>
  </r>
  <r>
    <x v="0"/>
    <n v="1185732"/>
    <x v="235"/>
    <x v="3"/>
    <x v="36"/>
    <x v="39"/>
    <x v="4"/>
    <n v="60"/>
    <n v="1000"/>
    <x v="0"/>
    <x v="192"/>
    <x v="2"/>
    <x v="2"/>
  </r>
  <r>
    <x v="0"/>
    <n v="1185732"/>
    <x v="235"/>
    <x v="3"/>
    <x v="36"/>
    <x v="39"/>
    <x v="5"/>
    <n v="50"/>
    <n v="2250"/>
    <x v="129"/>
    <x v="343"/>
    <x v="8"/>
    <x v="2"/>
  </r>
  <r>
    <x v="0"/>
    <n v="1185732"/>
    <x v="266"/>
    <x v="3"/>
    <x v="36"/>
    <x v="39"/>
    <x v="0"/>
    <n v="60"/>
    <n v="4950"/>
    <x v="130"/>
    <x v="1199"/>
    <x v="2"/>
    <x v="2"/>
  </r>
  <r>
    <x v="0"/>
    <n v="1185732"/>
    <x v="266"/>
    <x v="3"/>
    <x v="36"/>
    <x v="39"/>
    <x v="1"/>
    <n v="50"/>
    <n v="2000"/>
    <x v="125"/>
    <x v="227"/>
    <x v="1"/>
    <x v="2"/>
  </r>
  <r>
    <x v="0"/>
    <n v="1185732"/>
    <x v="266"/>
    <x v="3"/>
    <x v="36"/>
    <x v="39"/>
    <x v="2"/>
    <n v="45"/>
    <n v="1750"/>
    <x v="123"/>
    <x v="596"/>
    <x v="1"/>
    <x v="2"/>
  </r>
  <r>
    <x v="0"/>
    <n v="1185732"/>
    <x v="266"/>
    <x v="3"/>
    <x v="36"/>
    <x v="39"/>
    <x v="3"/>
    <n v="45"/>
    <n v="1000"/>
    <x v="187"/>
    <x v="189"/>
    <x v="1"/>
    <x v="2"/>
  </r>
  <r>
    <x v="0"/>
    <n v="1185732"/>
    <x v="266"/>
    <x v="3"/>
    <x v="36"/>
    <x v="39"/>
    <x v="4"/>
    <n v="54.999999999999993"/>
    <n v="1250"/>
    <x v="181"/>
    <x v="260"/>
    <x v="2"/>
    <x v="2"/>
  </r>
  <r>
    <x v="0"/>
    <n v="1185732"/>
    <x v="266"/>
    <x v="3"/>
    <x v="36"/>
    <x v="39"/>
    <x v="5"/>
    <n v="60"/>
    <n v="2500"/>
    <x v="149"/>
    <x v="49"/>
    <x v="8"/>
    <x v="2"/>
  </r>
  <r>
    <x v="0"/>
    <n v="1185732"/>
    <x v="296"/>
    <x v="3"/>
    <x v="36"/>
    <x v="39"/>
    <x v="0"/>
    <n v="45"/>
    <n v="5000"/>
    <x v="39"/>
    <x v="40"/>
    <x v="2"/>
    <x v="2"/>
  </r>
  <r>
    <x v="0"/>
    <n v="1185732"/>
    <x v="296"/>
    <x v="3"/>
    <x v="36"/>
    <x v="39"/>
    <x v="1"/>
    <n v="40.000000000000007"/>
    <n v="2500"/>
    <x v="315"/>
    <x v="498"/>
    <x v="1"/>
    <x v="2"/>
  </r>
  <r>
    <x v="0"/>
    <n v="1185732"/>
    <x v="296"/>
    <x v="3"/>
    <x v="36"/>
    <x v="39"/>
    <x v="2"/>
    <n v="35"/>
    <n v="2000"/>
    <x v="136"/>
    <x v="192"/>
    <x v="1"/>
    <x v="2"/>
  </r>
  <r>
    <x v="0"/>
    <n v="1185732"/>
    <x v="296"/>
    <x v="3"/>
    <x v="36"/>
    <x v="39"/>
    <x v="3"/>
    <n v="35"/>
    <n v="1750"/>
    <x v="183"/>
    <x v="489"/>
    <x v="1"/>
    <x v="2"/>
  </r>
  <r>
    <x v="0"/>
    <n v="1185732"/>
    <x v="296"/>
    <x v="3"/>
    <x v="36"/>
    <x v="39"/>
    <x v="4"/>
    <n v="45"/>
    <n v="1750"/>
    <x v="123"/>
    <x v="184"/>
    <x v="2"/>
    <x v="2"/>
  </r>
  <r>
    <x v="0"/>
    <n v="1185732"/>
    <x v="296"/>
    <x v="3"/>
    <x v="36"/>
    <x v="39"/>
    <x v="5"/>
    <n v="55.000000000000007"/>
    <n v="3250"/>
    <x v="256"/>
    <x v="325"/>
    <x v="8"/>
    <x v="2"/>
  </r>
  <r>
    <x v="0"/>
    <n v="1185732"/>
    <x v="325"/>
    <x v="3"/>
    <x v="36"/>
    <x v="39"/>
    <x v="0"/>
    <n v="50"/>
    <n v="5500"/>
    <x v="140"/>
    <x v="138"/>
    <x v="2"/>
    <x v="2"/>
  </r>
  <r>
    <x v="0"/>
    <n v="1185732"/>
    <x v="325"/>
    <x v="3"/>
    <x v="36"/>
    <x v="39"/>
    <x v="1"/>
    <n v="45.000000000000007"/>
    <n v="3000"/>
    <x v="142"/>
    <x v="491"/>
    <x v="1"/>
    <x v="2"/>
  </r>
  <r>
    <x v="0"/>
    <n v="1185732"/>
    <x v="325"/>
    <x v="3"/>
    <x v="36"/>
    <x v="39"/>
    <x v="2"/>
    <n v="40"/>
    <n v="2250"/>
    <x v="126"/>
    <x v="492"/>
    <x v="1"/>
    <x v="2"/>
  </r>
  <r>
    <x v="0"/>
    <n v="1185732"/>
    <x v="325"/>
    <x v="3"/>
    <x v="36"/>
    <x v="39"/>
    <x v="3"/>
    <n v="40"/>
    <n v="1750"/>
    <x v="136"/>
    <x v="192"/>
    <x v="1"/>
    <x v="2"/>
  </r>
  <r>
    <x v="0"/>
    <n v="1185732"/>
    <x v="325"/>
    <x v="3"/>
    <x v="36"/>
    <x v="39"/>
    <x v="4"/>
    <n v="50"/>
    <n v="2000"/>
    <x v="125"/>
    <x v="187"/>
    <x v="2"/>
    <x v="2"/>
  </r>
  <r>
    <x v="0"/>
    <n v="1185732"/>
    <x v="325"/>
    <x v="3"/>
    <x v="36"/>
    <x v="39"/>
    <x v="5"/>
    <n v="55.000000000000007"/>
    <n v="3750"/>
    <x v="141"/>
    <x v="517"/>
    <x v="8"/>
    <x v="2"/>
  </r>
  <r>
    <x v="0"/>
    <n v="1185732"/>
    <x v="357"/>
    <x v="3"/>
    <x v="36"/>
    <x v="39"/>
    <x v="0"/>
    <n v="50"/>
    <n v="5250"/>
    <x v="48"/>
    <x v="50"/>
    <x v="2"/>
    <x v="2"/>
  </r>
  <r>
    <x v="0"/>
    <n v="1185732"/>
    <x v="357"/>
    <x v="3"/>
    <x v="36"/>
    <x v="39"/>
    <x v="1"/>
    <n v="45.000000000000007"/>
    <n v="3000"/>
    <x v="142"/>
    <x v="491"/>
    <x v="1"/>
    <x v="2"/>
  </r>
  <r>
    <x v="0"/>
    <n v="1185732"/>
    <x v="357"/>
    <x v="3"/>
    <x v="36"/>
    <x v="39"/>
    <x v="2"/>
    <n v="40"/>
    <n v="2250"/>
    <x v="126"/>
    <x v="492"/>
    <x v="1"/>
    <x v="2"/>
  </r>
  <r>
    <x v="0"/>
    <n v="1185732"/>
    <x v="357"/>
    <x v="3"/>
    <x v="36"/>
    <x v="39"/>
    <x v="3"/>
    <n v="40"/>
    <n v="2000"/>
    <x v="135"/>
    <x v="506"/>
    <x v="1"/>
    <x v="2"/>
  </r>
  <r>
    <x v="0"/>
    <n v="1185732"/>
    <x v="357"/>
    <x v="3"/>
    <x v="36"/>
    <x v="39"/>
    <x v="4"/>
    <n v="50"/>
    <n v="1750"/>
    <x v="132"/>
    <x v="195"/>
    <x v="2"/>
    <x v="2"/>
  </r>
  <r>
    <x v="0"/>
    <n v="1185732"/>
    <x v="357"/>
    <x v="3"/>
    <x v="36"/>
    <x v="39"/>
    <x v="5"/>
    <n v="55.000000000000007"/>
    <n v="3500"/>
    <x v="137"/>
    <x v="345"/>
    <x v="8"/>
    <x v="2"/>
  </r>
  <r>
    <x v="0"/>
    <n v="1185732"/>
    <x v="389"/>
    <x v="3"/>
    <x v="36"/>
    <x v="39"/>
    <x v="0"/>
    <n v="45"/>
    <n v="4750"/>
    <x v="118"/>
    <x v="513"/>
    <x v="2"/>
    <x v="2"/>
  </r>
  <r>
    <x v="0"/>
    <n v="1185732"/>
    <x v="389"/>
    <x v="3"/>
    <x v="36"/>
    <x v="39"/>
    <x v="1"/>
    <n v="40.000000000000007"/>
    <n v="2750"/>
    <x v="131"/>
    <x v="277"/>
    <x v="1"/>
    <x v="2"/>
  </r>
  <r>
    <x v="0"/>
    <n v="1185732"/>
    <x v="389"/>
    <x v="3"/>
    <x v="36"/>
    <x v="39"/>
    <x v="2"/>
    <n v="35"/>
    <n v="1750"/>
    <x v="183"/>
    <x v="489"/>
    <x v="1"/>
    <x v="2"/>
  </r>
  <r>
    <x v="0"/>
    <n v="1185732"/>
    <x v="389"/>
    <x v="3"/>
    <x v="36"/>
    <x v="39"/>
    <x v="3"/>
    <n v="35"/>
    <n v="1500"/>
    <x v="304"/>
    <x v="471"/>
    <x v="1"/>
    <x v="2"/>
  </r>
  <r>
    <x v="0"/>
    <n v="1185732"/>
    <x v="389"/>
    <x v="3"/>
    <x v="36"/>
    <x v="39"/>
    <x v="4"/>
    <n v="45"/>
    <n v="1500"/>
    <x v="314"/>
    <x v="596"/>
    <x v="2"/>
    <x v="2"/>
  </r>
  <r>
    <x v="0"/>
    <n v="1185732"/>
    <x v="389"/>
    <x v="3"/>
    <x v="36"/>
    <x v="39"/>
    <x v="5"/>
    <n v="50"/>
    <n v="2250"/>
    <x v="129"/>
    <x v="343"/>
    <x v="8"/>
    <x v="2"/>
  </r>
  <r>
    <x v="0"/>
    <n v="1185732"/>
    <x v="418"/>
    <x v="3"/>
    <x v="36"/>
    <x v="39"/>
    <x v="0"/>
    <n v="54.999999999999993"/>
    <n v="4000"/>
    <x v="211"/>
    <x v="1200"/>
    <x v="2"/>
    <x v="2"/>
  </r>
  <r>
    <x v="0"/>
    <n v="1185732"/>
    <x v="418"/>
    <x v="3"/>
    <x v="36"/>
    <x v="39"/>
    <x v="1"/>
    <n v="45"/>
    <n v="2500"/>
    <x v="129"/>
    <x v="285"/>
    <x v="1"/>
    <x v="2"/>
  </r>
  <r>
    <x v="0"/>
    <n v="1185732"/>
    <x v="418"/>
    <x v="3"/>
    <x v="36"/>
    <x v="39"/>
    <x v="2"/>
    <n v="45"/>
    <n v="1500"/>
    <x v="314"/>
    <x v="497"/>
    <x v="1"/>
    <x v="2"/>
  </r>
  <r>
    <x v="0"/>
    <n v="1185732"/>
    <x v="418"/>
    <x v="3"/>
    <x v="36"/>
    <x v="39"/>
    <x v="3"/>
    <n v="45"/>
    <n v="1250"/>
    <x v="182"/>
    <x v="660"/>
    <x v="1"/>
    <x v="2"/>
  </r>
  <r>
    <x v="0"/>
    <n v="1185732"/>
    <x v="418"/>
    <x v="3"/>
    <x v="36"/>
    <x v="39"/>
    <x v="4"/>
    <n v="54.999999999999993"/>
    <n v="1250"/>
    <x v="181"/>
    <x v="260"/>
    <x v="2"/>
    <x v="2"/>
  </r>
  <r>
    <x v="2"/>
    <n v="1185732"/>
    <x v="418"/>
    <x v="3"/>
    <x v="36"/>
    <x v="39"/>
    <x v="5"/>
    <n v="59.999999999999986"/>
    <n v="2500"/>
    <x v="555"/>
    <x v="1000"/>
    <x v="8"/>
    <x v="2"/>
  </r>
  <r>
    <x v="2"/>
    <n v="1185732"/>
    <x v="449"/>
    <x v="3"/>
    <x v="36"/>
    <x v="39"/>
    <x v="0"/>
    <n v="54.999999999999993"/>
    <n v="4000"/>
    <x v="211"/>
    <x v="1200"/>
    <x v="2"/>
    <x v="2"/>
  </r>
  <r>
    <x v="2"/>
    <n v="1185732"/>
    <x v="449"/>
    <x v="3"/>
    <x v="36"/>
    <x v="39"/>
    <x v="1"/>
    <n v="45"/>
    <n v="2500"/>
    <x v="129"/>
    <x v="285"/>
    <x v="1"/>
    <x v="2"/>
  </r>
  <r>
    <x v="2"/>
    <n v="1185732"/>
    <x v="449"/>
    <x v="3"/>
    <x v="36"/>
    <x v="39"/>
    <x v="2"/>
    <n v="45"/>
    <n v="1950"/>
    <x v="674"/>
    <x v="1201"/>
    <x v="1"/>
    <x v="2"/>
  </r>
  <r>
    <x v="2"/>
    <n v="1185732"/>
    <x v="449"/>
    <x v="3"/>
    <x v="36"/>
    <x v="39"/>
    <x v="3"/>
    <n v="45"/>
    <n v="1750"/>
    <x v="123"/>
    <x v="596"/>
    <x v="1"/>
    <x v="2"/>
  </r>
  <r>
    <x v="2"/>
    <n v="1185732"/>
    <x v="449"/>
    <x v="3"/>
    <x v="36"/>
    <x v="39"/>
    <x v="4"/>
    <n v="60"/>
    <n v="1500"/>
    <x v="126"/>
    <x v="188"/>
    <x v="2"/>
    <x v="2"/>
  </r>
  <r>
    <x v="2"/>
    <n v="1185732"/>
    <x v="449"/>
    <x v="3"/>
    <x v="36"/>
    <x v="39"/>
    <x v="5"/>
    <n v="64.999999999999986"/>
    <n v="2500"/>
    <x v="147"/>
    <x v="1202"/>
    <x v="8"/>
    <x v="2"/>
  </r>
  <r>
    <x v="2"/>
    <n v="1185732"/>
    <x v="478"/>
    <x v="3"/>
    <x v="36"/>
    <x v="39"/>
    <x v="0"/>
    <n v="60"/>
    <n v="5000"/>
    <x v="61"/>
    <x v="148"/>
    <x v="2"/>
    <x v="2"/>
  </r>
  <r>
    <x v="2"/>
    <n v="1185732"/>
    <x v="478"/>
    <x v="3"/>
    <x v="36"/>
    <x v="39"/>
    <x v="1"/>
    <n v="50"/>
    <n v="3000"/>
    <x v="149"/>
    <x v="343"/>
    <x v="1"/>
    <x v="2"/>
  </r>
  <r>
    <x v="2"/>
    <n v="1185732"/>
    <x v="478"/>
    <x v="3"/>
    <x v="36"/>
    <x v="39"/>
    <x v="2"/>
    <n v="50"/>
    <n v="2500"/>
    <x v="145"/>
    <x v="222"/>
    <x v="1"/>
    <x v="2"/>
  </r>
  <r>
    <x v="2"/>
    <n v="1185732"/>
    <x v="478"/>
    <x v="3"/>
    <x v="36"/>
    <x v="39"/>
    <x v="3"/>
    <n v="50"/>
    <n v="2000"/>
    <x v="125"/>
    <x v="227"/>
    <x v="1"/>
    <x v="2"/>
  </r>
  <r>
    <x v="2"/>
    <n v="1185732"/>
    <x v="478"/>
    <x v="3"/>
    <x v="36"/>
    <x v="39"/>
    <x v="4"/>
    <n v="60"/>
    <n v="2000"/>
    <x v="150"/>
    <x v="216"/>
    <x v="2"/>
    <x v="2"/>
  </r>
  <r>
    <x v="2"/>
    <n v="1185732"/>
    <x v="478"/>
    <x v="3"/>
    <x v="36"/>
    <x v="39"/>
    <x v="5"/>
    <n v="64.999999999999986"/>
    <n v="3000"/>
    <x v="151"/>
    <x v="1203"/>
    <x v="8"/>
    <x v="2"/>
  </r>
  <r>
    <x v="2"/>
    <n v="1185732"/>
    <x v="173"/>
    <x v="3"/>
    <x v="36"/>
    <x v="39"/>
    <x v="0"/>
    <n v="35"/>
    <n v="4750"/>
    <x v="158"/>
    <x v="862"/>
    <x v="2"/>
    <x v="2"/>
  </r>
  <r>
    <x v="2"/>
    <n v="1185732"/>
    <x v="173"/>
    <x v="3"/>
    <x v="36"/>
    <x v="39"/>
    <x v="1"/>
    <n v="35"/>
    <n v="2750"/>
    <x v="120"/>
    <x v="348"/>
    <x v="1"/>
    <x v="2"/>
  </r>
  <r>
    <x v="2"/>
    <n v="1185732"/>
    <x v="173"/>
    <x v="3"/>
    <x v="36"/>
    <x v="39"/>
    <x v="2"/>
    <n v="25.000000000000007"/>
    <n v="2750"/>
    <x v="392"/>
    <x v="972"/>
    <x v="1"/>
    <x v="2"/>
  </r>
  <r>
    <x v="2"/>
    <n v="1185732"/>
    <x v="173"/>
    <x v="3"/>
    <x v="36"/>
    <x v="39"/>
    <x v="3"/>
    <n v="30.000000000000004"/>
    <n v="1250"/>
    <x v="361"/>
    <x v="1204"/>
    <x v="1"/>
    <x v="2"/>
  </r>
  <r>
    <x v="2"/>
    <n v="1185732"/>
    <x v="173"/>
    <x v="3"/>
    <x v="36"/>
    <x v="39"/>
    <x v="4"/>
    <n v="44.999999999999993"/>
    <n v="1750"/>
    <x v="460"/>
    <x v="1205"/>
    <x v="2"/>
    <x v="2"/>
  </r>
  <r>
    <x v="2"/>
    <n v="1185732"/>
    <x v="173"/>
    <x v="3"/>
    <x v="36"/>
    <x v="39"/>
    <x v="5"/>
    <n v="35"/>
    <n v="2750"/>
    <x v="120"/>
    <x v="194"/>
    <x v="8"/>
    <x v="2"/>
  </r>
  <r>
    <x v="2"/>
    <n v="1185732"/>
    <x v="204"/>
    <x v="3"/>
    <x v="36"/>
    <x v="39"/>
    <x v="0"/>
    <n v="35"/>
    <n v="5250"/>
    <x v="155"/>
    <x v="859"/>
    <x v="2"/>
    <x v="2"/>
  </r>
  <r>
    <x v="2"/>
    <n v="1185732"/>
    <x v="204"/>
    <x v="3"/>
    <x v="36"/>
    <x v="39"/>
    <x v="1"/>
    <n v="35"/>
    <n v="1750"/>
    <x v="183"/>
    <x v="489"/>
    <x v="1"/>
    <x v="2"/>
  </r>
  <r>
    <x v="2"/>
    <n v="1185732"/>
    <x v="204"/>
    <x v="3"/>
    <x v="36"/>
    <x v="39"/>
    <x v="2"/>
    <n v="25.000000000000007"/>
    <n v="2250"/>
    <x v="667"/>
    <x v="1206"/>
    <x v="1"/>
    <x v="2"/>
  </r>
  <r>
    <x v="2"/>
    <n v="1185732"/>
    <x v="204"/>
    <x v="3"/>
    <x v="37"/>
    <x v="40"/>
    <x v="3"/>
    <n v="30.000000000000004"/>
    <n v="1000"/>
    <x v="302"/>
    <x v="481"/>
    <x v="1"/>
    <x v="2"/>
  </r>
  <r>
    <x v="2"/>
    <n v="1185732"/>
    <x v="204"/>
    <x v="3"/>
    <x v="37"/>
    <x v="40"/>
    <x v="4"/>
    <n v="44.999999999999993"/>
    <n v="1750"/>
    <x v="460"/>
    <x v="1205"/>
    <x v="2"/>
    <x v="2"/>
  </r>
  <r>
    <x v="2"/>
    <n v="1185732"/>
    <x v="204"/>
    <x v="3"/>
    <x v="37"/>
    <x v="40"/>
    <x v="5"/>
    <n v="24.999999999999996"/>
    <n v="2750"/>
    <x v="181"/>
    <x v="623"/>
    <x v="8"/>
    <x v="2"/>
  </r>
  <r>
    <x v="2"/>
    <n v="1185732"/>
    <x v="710"/>
    <x v="3"/>
    <x v="37"/>
    <x v="40"/>
    <x v="0"/>
    <n v="30.000000000000004"/>
    <n v="4950"/>
    <x v="675"/>
    <x v="1207"/>
    <x v="2"/>
    <x v="2"/>
  </r>
  <r>
    <x v="2"/>
    <n v="1185732"/>
    <x v="710"/>
    <x v="3"/>
    <x v="37"/>
    <x v="40"/>
    <x v="1"/>
    <n v="30.000000000000004"/>
    <n v="2000"/>
    <x v="385"/>
    <x v="287"/>
    <x v="1"/>
    <x v="2"/>
  </r>
  <r>
    <x v="2"/>
    <n v="1185732"/>
    <x v="710"/>
    <x v="3"/>
    <x v="37"/>
    <x v="40"/>
    <x v="2"/>
    <n v="20.000000000000004"/>
    <n v="2250"/>
    <x v="354"/>
    <x v="1198"/>
    <x v="1"/>
    <x v="2"/>
  </r>
  <r>
    <x v="2"/>
    <n v="1185732"/>
    <x v="710"/>
    <x v="3"/>
    <x v="37"/>
    <x v="40"/>
    <x v="3"/>
    <n v="24.999999999999996"/>
    <n v="750"/>
    <x v="676"/>
    <x v="1208"/>
    <x v="1"/>
    <x v="2"/>
  </r>
  <r>
    <x v="2"/>
    <n v="1185732"/>
    <x v="710"/>
    <x v="3"/>
    <x v="37"/>
    <x v="40"/>
    <x v="4"/>
    <n v="40"/>
    <n v="1250"/>
    <x v="121"/>
    <x v="286"/>
    <x v="2"/>
    <x v="2"/>
  </r>
  <r>
    <x v="2"/>
    <n v="1185732"/>
    <x v="710"/>
    <x v="3"/>
    <x v="37"/>
    <x v="40"/>
    <x v="5"/>
    <n v="30.000000000000004"/>
    <n v="2250"/>
    <x v="311"/>
    <x v="821"/>
    <x v="8"/>
    <x v="2"/>
  </r>
  <r>
    <x v="2"/>
    <n v="1185732"/>
    <x v="232"/>
    <x v="3"/>
    <x v="37"/>
    <x v="40"/>
    <x v="0"/>
    <n v="30.000000000000004"/>
    <n v="4500"/>
    <x v="142"/>
    <x v="205"/>
    <x v="2"/>
    <x v="2"/>
  </r>
  <r>
    <x v="2"/>
    <n v="1185732"/>
    <x v="232"/>
    <x v="3"/>
    <x v="37"/>
    <x v="40"/>
    <x v="1"/>
    <n v="30.000000000000004"/>
    <n v="1500"/>
    <x v="354"/>
    <x v="1198"/>
    <x v="1"/>
    <x v="2"/>
  </r>
  <r>
    <x v="2"/>
    <n v="1185732"/>
    <x v="232"/>
    <x v="3"/>
    <x v="37"/>
    <x v="40"/>
    <x v="2"/>
    <n v="20.000000000000004"/>
    <n v="1500"/>
    <x v="302"/>
    <x v="481"/>
    <x v="1"/>
    <x v="2"/>
  </r>
  <r>
    <x v="2"/>
    <n v="1185732"/>
    <x v="232"/>
    <x v="3"/>
    <x v="37"/>
    <x v="40"/>
    <x v="3"/>
    <n v="24.999999999999996"/>
    <n v="750"/>
    <x v="676"/>
    <x v="1208"/>
    <x v="1"/>
    <x v="2"/>
  </r>
  <r>
    <x v="2"/>
    <n v="1185732"/>
    <x v="232"/>
    <x v="3"/>
    <x v="37"/>
    <x v="40"/>
    <x v="4"/>
    <n v="60"/>
    <n v="1000"/>
    <x v="0"/>
    <x v="192"/>
    <x v="2"/>
    <x v="0"/>
  </r>
  <r>
    <x v="2"/>
    <n v="1185732"/>
    <x v="232"/>
    <x v="3"/>
    <x v="37"/>
    <x v="40"/>
    <x v="5"/>
    <n v="50"/>
    <n v="2250"/>
    <x v="129"/>
    <x v="343"/>
    <x v="8"/>
    <x v="0"/>
  </r>
  <r>
    <x v="2"/>
    <n v="1185732"/>
    <x v="263"/>
    <x v="3"/>
    <x v="37"/>
    <x v="40"/>
    <x v="0"/>
    <n v="60"/>
    <n v="4950"/>
    <x v="130"/>
    <x v="1199"/>
    <x v="2"/>
    <x v="0"/>
  </r>
  <r>
    <x v="2"/>
    <n v="1185732"/>
    <x v="263"/>
    <x v="3"/>
    <x v="37"/>
    <x v="40"/>
    <x v="1"/>
    <n v="45"/>
    <n v="2000"/>
    <x v="126"/>
    <x v="492"/>
    <x v="1"/>
    <x v="0"/>
  </r>
  <r>
    <x v="2"/>
    <n v="1185732"/>
    <x v="263"/>
    <x v="3"/>
    <x v="37"/>
    <x v="40"/>
    <x v="2"/>
    <n v="40"/>
    <n v="1750"/>
    <x v="136"/>
    <x v="192"/>
    <x v="1"/>
    <x v="0"/>
  </r>
  <r>
    <x v="2"/>
    <n v="1185732"/>
    <x v="263"/>
    <x v="3"/>
    <x v="37"/>
    <x v="40"/>
    <x v="3"/>
    <n v="40"/>
    <n v="1000"/>
    <x v="124"/>
    <x v="480"/>
    <x v="1"/>
    <x v="0"/>
  </r>
  <r>
    <x v="2"/>
    <n v="1185732"/>
    <x v="263"/>
    <x v="3"/>
    <x v="37"/>
    <x v="40"/>
    <x v="4"/>
    <n v="49.999999999999993"/>
    <n v="1250"/>
    <x v="399"/>
    <x v="680"/>
    <x v="2"/>
    <x v="0"/>
  </r>
  <r>
    <x v="2"/>
    <n v="1185732"/>
    <x v="263"/>
    <x v="3"/>
    <x v="37"/>
    <x v="40"/>
    <x v="5"/>
    <n v="54.999999999999993"/>
    <n v="2500"/>
    <x v="371"/>
    <x v="300"/>
    <x v="8"/>
    <x v="0"/>
  </r>
  <r>
    <x v="2"/>
    <n v="1185732"/>
    <x v="293"/>
    <x v="3"/>
    <x v="37"/>
    <x v="40"/>
    <x v="0"/>
    <n v="40"/>
    <n v="5000"/>
    <x v="47"/>
    <x v="429"/>
    <x v="2"/>
    <x v="0"/>
  </r>
  <r>
    <x v="2"/>
    <n v="1185732"/>
    <x v="293"/>
    <x v="3"/>
    <x v="37"/>
    <x v="40"/>
    <x v="1"/>
    <n v="35.000000000000007"/>
    <n v="2500"/>
    <x v="630"/>
    <x v="1209"/>
    <x v="1"/>
    <x v="0"/>
  </r>
  <r>
    <x v="2"/>
    <n v="1185732"/>
    <x v="293"/>
    <x v="3"/>
    <x v="37"/>
    <x v="40"/>
    <x v="2"/>
    <n v="30.000000000000004"/>
    <n v="2000"/>
    <x v="385"/>
    <x v="287"/>
    <x v="1"/>
    <x v="0"/>
  </r>
  <r>
    <x v="2"/>
    <n v="1185732"/>
    <x v="293"/>
    <x v="3"/>
    <x v="37"/>
    <x v="40"/>
    <x v="3"/>
    <n v="30.000000000000004"/>
    <n v="1750"/>
    <x v="307"/>
    <x v="475"/>
    <x v="1"/>
    <x v="0"/>
  </r>
  <r>
    <x v="2"/>
    <n v="1185732"/>
    <x v="293"/>
    <x v="3"/>
    <x v="37"/>
    <x v="40"/>
    <x v="4"/>
    <n v="40"/>
    <n v="1750"/>
    <x v="136"/>
    <x v="597"/>
    <x v="2"/>
    <x v="0"/>
  </r>
  <r>
    <x v="2"/>
    <n v="1185732"/>
    <x v="293"/>
    <x v="3"/>
    <x v="37"/>
    <x v="40"/>
    <x v="5"/>
    <n v="55.000000000000007"/>
    <n v="3250"/>
    <x v="256"/>
    <x v="325"/>
    <x v="8"/>
    <x v="0"/>
  </r>
  <r>
    <x v="2"/>
    <n v="1185732"/>
    <x v="322"/>
    <x v="3"/>
    <x v="37"/>
    <x v="40"/>
    <x v="0"/>
    <n v="50"/>
    <n v="5500"/>
    <x v="140"/>
    <x v="138"/>
    <x v="2"/>
    <x v="0"/>
  </r>
  <r>
    <x v="2"/>
    <n v="1185732"/>
    <x v="322"/>
    <x v="3"/>
    <x v="37"/>
    <x v="40"/>
    <x v="1"/>
    <n v="45.000000000000007"/>
    <n v="3000"/>
    <x v="142"/>
    <x v="491"/>
    <x v="1"/>
    <x v="0"/>
  </r>
  <r>
    <x v="2"/>
    <n v="1185732"/>
    <x v="322"/>
    <x v="3"/>
    <x v="37"/>
    <x v="40"/>
    <x v="2"/>
    <n v="40"/>
    <n v="2250"/>
    <x v="126"/>
    <x v="492"/>
    <x v="1"/>
    <x v="0"/>
  </r>
  <r>
    <x v="2"/>
    <n v="1185732"/>
    <x v="322"/>
    <x v="3"/>
    <x v="37"/>
    <x v="40"/>
    <x v="3"/>
    <n v="40"/>
    <n v="1750"/>
    <x v="136"/>
    <x v="192"/>
    <x v="1"/>
    <x v="0"/>
  </r>
  <r>
    <x v="2"/>
    <n v="1185732"/>
    <x v="322"/>
    <x v="3"/>
    <x v="37"/>
    <x v="40"/>
    <x v="4"/>
    <n v="50"/>
    <n v="2000"/>
    <x v="125"/>
    <x v="187"/>
    <x v="2"/>
    <x v="0"/>
  </r>
  <r>
    <x v="2"/>
    <n v="1185732"/>
    <x v="322"/>
    <x v="3"/>
    <x v="37"/>
    <x v="40"/>
    <x v="5"/>
    <n v="55.000000000000007"/>
    <n v="3750"/>
    <x v="141"/>
    <x v="517"/>
    <x v="8"/>
    <x v="0"/>
  </r>
  <r>
    <x v="2"/>
    <n v="1185732"/>
    <x v="354"/>
    <x v="3"/>
    <x v="37"/>
    <x v="40"/>
    <x v="0"/>
    <n v="50"/>
    <n v="5250"/>
    <x v="48"/>
    <x v="50"/>
    <x v="2"/>
    <x v="0"/>
  </r>
  <r>
    <x v="2"/>
    <n v="1185732"/>
    <x v="354"/>
    <x v="3"/>
    <x v="37"/>
    <x v="40"/>
    <x v="1"/>
    <n v="45.000000000000007"/>
    <n v="3000"/>
    <x v="142"/>
    <x v="491"/>
    <x v="1"/>
    <x v="0"/>
  </r>
  <r>
    <x v="2"/>
    <n v="1185732"/>
    <x v="354"/>
    <x v="3"/>
    <x v="37"/>
    <x v="40"/>
    <x v="2"/>
    <n v="40"/>
    <n v="2250"/>
    <x v="126"/>
    <x v="492"/>
    <x v="1"/>
    <x v="0"/>
  </r>
  <r>
    <x v="2"/>
    <n v="1185732"/>
    <x v="354"/>
    <x v="3"/>
    <x v="37"/>
    <x v="40"/>
    <x v="3"/>
    <n v="40"/>
    <n v="2000"/>
    <x v="135"/>
    <x v="506"/>
    <x v="1"/>
    <x v="0"/>
  </r>
  <r>
    <x v="2"/>
    <n v="1185732"/>
    <x v="354"/>
    <x v="3"/>
    <x v="37"/>
    <x v="40"/>
    <x v="4"/>
    <n v="50"/>
    <n v="1750"/>
    <x v="132"/>
    <x v="195"/>
    <x v="2"/>
    <x v="0"/>
  </r>
  <r>
    <x v="2"/>
    <n v="1185732"/>
    <x v="354"/>
    <x v="3"/>
    <x v="37"/>
    <x v="40"/>
    <x v="5"/>
    <n v="55.000000000000007"/>
    <n v="3500"/>
    <x v="137"/>
    <x v="345"/>
    <x v="8"/>
    <x v="0"/>
  </r>
  <r>
    <x v="2"/>
    <n v="1185732"/>
    <x v="386"/>
    <x v="3"/>
    <x v="37"/>
    <x v="40"/>
    <x v="0"/>
    <n v="40"/>
    <n v="4750"/>
    <x v="237"/>
    <x v="581"/>
    <x v="2"/>
    <x v="0"/>
  </r>
  <r>
    <x v="2"/>
    <n v="1185732"/>
    <x v="386"/>
    <x v="3"/>
    <x v="37"/>
    <x v="40"/>
    <x v="1"/>
    <n v="35.000000000000007"/>
    <n v="2750"/>
    <x v="194"/>
    <x v="274"/>
    <x v="1"/>
    <x v="0"/>
  </r>
  <r>
    <x v="2"/>
    <n v="1185732"/>
    <x v="386"/>
    <x v="3"/>
    <x v="37"/>
    <x v="40"/>
    <x v="2"/>
    <n v="30.000000000000004"/>
    <n v="1750"/>
    <x v="307"/>
    <x v="475"/>
    <x v="1"/>
    <x v="0"/>
  </r>
  <r>
    <x v="2"/>
    <n v="1185732"/>
    <x v="386"/>
    <x v="3"/>
    <x v="37"/>
    <x v="40"/>
    <x v="3"/>
    <n v="30.000000000000004"/>
    <n v="1500"/>
    <x v="354"/>
    <x v="1198"/>
    <x v="1"/>
    <x v="0"/>
  </r>
  <r>
    <x v="2"/>
    <n v="1185732"/>
    <x v="386"/>
    <x v="3"/>
    <x v="37"/>
    <x v="40"/>
    <x v="4"/>
    <n v="40"/>
    <n v="1500"/>
    <x v="0"/>
    <x v="192"/>
    <x v="2"/>
    <x v="0"/>
  </r>
  <r>
    <x v="2"/>
    <n v="1185732"/>
    <x v="386"/>
    <x v="3"/>
    <x v="37"/>
    <x v="40"/>
    <x v="5"/>
    <n v="45"/>
    <n v="2250"/>
    <x v="179"/>
    <x v="646"/>
    <x v="8"/>
    <x v="0"/>
  </r>
  <r>
    <x v="2"/>
    <n v="1185732"/>
    <x v="415"/>
    <x v="3"/>
    <x v="37"/>
    <x v="40"/>
    <x v="0"/>
    <n v="49.999999999999993"/>
    <n v="4000"/>
    <x v="238"/>
    <x v="897"/>
    <x v="2"/>
    <x v="0"/>
  </r>
  <r>
    <x v="2"/>
    <n v="1185732"/>
    <x v="415"/>
    <x v="3"/>
    <x v="37"/>
    <x v="40"/>
    <x v="1"/>
    <n v="40"/>
    <n v="2500"/>
    <x v="125"/>
    <x v="227"/>
    <x v="1"/>
    <x v="0"/>
  </r>
  <r>
    <x v="2"/>
    <n v="1185732"/>
    <x v="415"/>
    <x v="3"/>
    <x v="37"/>
    <x v="40"/>
    <x v="2"/>
    <n v="40"/>
    <n v="1500"/>
    <x v="0"/>
    <x v="287"/>
    <x v="1"/>
    <x v="0"/>
  </r>
  <r>
    <x v="2"/>
    <n v="1185732"/>
    <x v="415"/>
    <x v="3"/>
    <x v="37"/>
    <x v="40"/>
    <x v="3"/>
    <n v="40"/>
    <n v="1250"/>
    <x v="121"/>
    <x v="472"/>
    <x v="1"/>
    <x v="0"/>
  </r>
  <r>
    <x v="2"/>
    <n v="1185732"/>
    <x v="415"/>
    <x v="3"/>
    <x v="37"/>
    <x v="40"/>
    <x v="4"/>
    <n v="49.999999999999993"/>
    <n v="1250"/>
    <x v="399"/>
    <x v="680"/>
    <x v="2"/>
    <x v="0"/>
  </r>
  <r>
    <x v="0"/>
    <n v="1185732"/>
    <x v="415"/>
    <x v="3"/>
    <x v="37"/>
    <x v="40"/>
    <x v="5"/>
    <n v="54.999999999999986"/>
    <n v="2500"/>
    <x v="371"/>
    <x v="300"/>
    <x v="8"/>
    <x v="0"/>
  </r>
  <r>
    <x v="0"/>
    <n v="1185732"/>
    <x v="446"/>
    <x v="3"/>
    <x v="37"/>
    <x v="40"/>
    <x v="0"/>
    <n v="49.999999999999993"/>
    <n v="4000"/>
    <x v="238"/>
    <x v="897"/>
    <x v="2"/>
    <x v="0"/>
  </r>
  <r>
    <x v="0"/>
    <n v="1185732"/>
    <x v="446"/>
    <x v="3"/>
    <x v="37"/>
    <x v="40"/>
    <x v="1"/>
    <n v="40"/>
    <n v="2500"/>
    <x v="125"/>
    <x v="227"/>
    <x v="1"/>
    <x v="0"/>
  </r>
  <r>
    <x v="0"/>
    <n v="1185732"/>
    <x v="446"/>
    <x v="3"/>
    <x v="37"/>
    <x v="40"/>
    <x v="2"/>
    <n v="40"/>
    <n v="1950"/>
    <x v="677"/>
    <x v="1210"/>
    <x v="1"/>
    <x v="0"/>
  </r>
  <r>
    <x v="0"/>
    <n v="1185732"/>
    <x v="446"/>
    <x v="3"/>
    <x v="37"/>
    <x v="40"/>
    <x v="3"/>
    <n v="40"/>
    <n v="1750"/>
    <x v="136"/>
    <x v="192"/>
    <x v="1"/>
    <x v="0"/>
  </r>
  <r>
    <x v="0"/>
    <n v="1185732"/>
    <x v="446"/>
    <x v="3"/>
    <x v="37"/>
    <x v="40"/>
    <x v="4"/>
    <n v="60"/>
    <n v="1500"/>
    <x v="126"/>
    <x v="188"/>
    <x v="2"/>
    <x v="0"/>
  </r>
  <r>
    <x v="0"/>
    <n v="1185732"/>
    <x v="446"/>
    <x v="3"/>
    <x v="37"/>
    <x v="40"/>
    <x v="5"/>
    <n v="64.999999999999986"/>
    <n v="2500"/>
    <x v="147"/>
    <x v="1202"/>
    <x v="8"/>
    <x v="0"/>
  </r>
  <r>
    <x v="0"/>
    <n v="1185732"/>
    <x v="475"/>
    <x v="3"/>
    <x v="37"/>
    <x v="40"/>
    <x v="0"/>
    <n v="60"/>
    <n v="5000"/>
    <x v="61"/>
    <x v="148"/>
    <x v="2"/>
    <x v="0"/>
  </r>
  <r>
    <x v="0"/>
    <n v="1185732"/>
    <x v="475"/>
    <x v="3"/>
    <x v="37"/>
    <x v="40"/>
    <x v="1"/>
    <n v="50"/>
    <n v="3000"/>
    <x v="149"/>
    <x v="343"/>
    <x v="1"/>
    <x v="0"/>
  </r>
  <r>
    <x v="0"/>
    <n v="1185732"/>
    <x v="475"/>
    <x v="3"/>
    <x v="37"/>
    <x v="40"/>
    <x v="2"/>
    <n v="50"/>
    <n v="2500"/>
    <x v="145"/>
    <x v="222"/>
    <x v="1"/>
    <x v="0"/>
  </r>
  <r>
    <x v="0"/>
    <n v="1185732"/>
    <x v="475"/>
    <x v="3"/>
    <x v="37"/>
    <x v="40"/>
    <x v="3"/>
    <n v="50"/>
    <n v="2000"/>
    <x v="125"/>
    <x v="227"/>
    <x v="1"/>
    <x v="0"/>
  </r>
  <r>
    <x v="0"/>
    <n v="1185732"/>
    <x v="475"/>
    <x v="3"/>
    <x v="37"/>
    <x v="40"/>
    <x v="4"/>
    <n v="60"/>
    <n v="2000"/>
    <x v="150"/>
    <x v="216"/>
    <x v="2"/>
    <x v="0"/>
  </r>
  <r>
    <x v="0"/>
    <n v="1185732"/>
    <x v="475"/>
    <x v="3"/>
    <x v="37"/>
    <x v="40"/>
    <x v="5"/>
    <n v="64.999999999999986"/>
    <n v="3000"/>
    <x v="151"/>
    <x v="1203"/>
    <x v="8"/>
    <x v="0"/>
  </r>
  <r>
    <x v="0"/>
    <n v="1185732"/>
    <x v="170"/>
    <x v="3"/>
    <x v="37"/>
    <x v="40"/>
    <x v="0"/>
    <n v="30.000000000000004"/>
    <n v="4500"/>
    <x v="142"/>
    <x v="491"/>
    <x v="1"/>
    <x v="0"/>
  </r>
  <r>
    <x v="0"/>
    <n v="1185732"/>
    <x v="170"/>
    <x v="3"/>
    <x v="37"/>
    <x v="40"/>
    <x v="1"/>
    <n v="30.000000000000004"/>
    <n v="2500"/>
    <x v="384"/>
    <x v="1209"/>
    <x v="2"/>
    <x v="0"/>
  </r>
  <r>
    <x v="0"/>
    <n v="1185732"/>
    <x v="170"/>
    <x v="3"/>
    <x v="37"/>
    <x v="40"/>
    <x v="2"/>
    <n v="20.000000000000007"/>
    <n v="2500"/>
    <x v="678"/>
    <x v="598"/>
    <x v="1"/>
    <x v="0"/>
  </r>
  <r>
    <x v="0"/>
    <n v="1185732"/>
    <x v="170"/>
    <x v="3"/>
    <x v="37"/>
    <x v="40"/>
    <x v="3"/>
    <n v="25.000000000000007"/>
    <n v="1000"/>
    <x v="679"/>
    <x v="1211"/>
    <x v="1"/>
    <x v="0"/>
  </r>
  <r>
    <x v="0"/>
    <n v="1185732"/>
    <x v="170"/>
    <x v="3"/>
    <x v="37"/>
    <x v="40"/>
    <x v="4"/>
    <n v="40"/>
    <n v="1500"/>
    <x v="0"/>
    <x v="227"/>
    <x v="0"/>
    <x v="0"/>
  </r>
  <r>
    <x v="0"/>
    <n v="1185732"/>
    <x v="170"/>
    <x v="3"/>
    <x v="37"/>
    <x v="40"/>
    <x v="5"/>
    <n v="30.000000000000004"/>
    <n v="2500"/>
    <x v="384"/>
    <x v="984"/>
    <x v="8"/>
    <x v="0"/>
  </r>
  <r>
    <x v="0"/>
    <n v="1185732"/>
    <x v="201"/>
    <x v="3"/>
    <x v="37"/>
    <x v="40"/>
    <x v="0"/>
    <n v="30.000000000000004"/>
    <n v="5000"/>
    <x v="193"/>
    <x v="733"/>
    <x v="1"/>
    <x v="0"/>
  </r>
  <r>
    <x v="0"/>
    <n v="1185732"/>
    <x v="201"/>
    <x v="3"/>
    <x v="37"/>
    <x v="40"/>
    <x v="1"/>
    <n v="30.000000000000004"/>
    <n v="1500"/>
    <x v="354"/>
    <x v="475"/>
    <x v="2"/>
    <x v="0"/>
  </r>
  <r>
    <x v="0"/>
    <n v="1185732"/>
    <x v="201"/>
    <x v="3"/>
    <x v="37"/>
    <x v="40"/>
    <x v="2"/>
    <n v="20.000000000000007"/>
    <n v="2000"/>
    <x v="680"/>
    <x v="1212"/>
    <x v="1"/>
    <x v="0"/>
  </r>
  <r>
    <x v="0"/>
    <n v="1185732"/>
    <x v="201"/>
    <x v="3"/>
    <x v="38"/>
    <x v="41"/>
    <x v="3"/>
    <n v="25.000000000000007"/>
    <n v="750"/>
    <x v="356"/>
    <x v="1213"/>
    <x v="1"/>
    <x v="0"/>
  </r>
  <r>
    <x v="0"/>
    <n v="1185732"/>
    <x v="201"/>
    <x v="3"/>
    <x v="38"/>
    <x v="41"/>
    <x v="4"/>
    <n v="40"/>
    <n v="1500"/>
    <x v="0"/>
    <x v="227"/>
    <x v="0"/>
    <x v="0"/>
  </r>
  <r>
    <x v="0"/>
    <n v="1185732"/>
    <x v="201"/>
    <x v="3"/>
    <x v="38"/>
    <x v="41"/>
    <x v="5"/>
    <n v="14.999999999999996"/>
    <n v="2500"/>
    <x v="681"/>
    <x v="1214"/>
    <x v="8"/>
    <x v="0"/>
  </r>
  <r>
    <x v="0"/>
    <n v="1185732"/>
    <x v="707"/>
    <x v="3"/>
    <x v="38"/>
    <x v="41"/>
    <x v="0"/>
    <n v="20.000000000000004"/>
    <n v="4700"/>
    <x v="682"/>
    <x v="1215"/>
    <x v="1"/>
    <x v="0"/>
  </r>
  <r>
    <x v="0"/>
    <n v="1185732"/>
    <x v="707"/>
    <x v="3"/>
    <x v="38"/>
    <x v="41"/>
    <x v="1"/>
    <n v="20.000000000000004"/>
    <n v="1750"/>
    <x v="528"/>
    <x v="921"/>
    <x v="2"/>
    <x v="0"/>
  </r>
  <r>
    <x v="0"/>
    <n v="1185732"/>
    <x v="707"/>
    <x v="3"/>
    <x v="38"/>
    <x v="41"/>
    <x v="2"/>
    <n v="10.000000000000004"/>
    <n v="2250"/>
    <x v="683"/>
    <x v="1216"/>
    <x v="1"/>
    <x v="0"/>
  </r>
  <r>
    <x v="0"/>
    <n v="1185732"/>
    <x v="707"/>
    <x v="3"/>
    <x v="38"/>
    <x v="41"/>
    <x v="3"/>
    <n v="14.999999999999996"/>
    <n v="1000"/>
    <x v="684"/>
    <x v="1217"/>
    <x v="1"/>
    <x v="0"/>
  </r>
  <r>
    <x v="0"/>
    <n v="1185732"/>
    <x v="707"/>
    <x v="3"/>
    <x v="38"/>
    <x v="41"/>
    <x v="4"/>
    <n v="30.000000000000004"/>
    <n v="1500"/>
    <x v="354"/>
    <x v="689"/>
    <x v="0"/>
    <x v="0"/>
  </r>
  <r>
    <x v="0"/>
    <n v="1185732"/>
    <x v="707"/>
    <x v="3"/>
    <x v="38"/>
    <x v="41"/>
    <x v="5"/>
    <n v="20.000000000000004"/>
    <n v="2500"/>
    <x v="358"/>
    <x v="1218"/>
    <x v="8"/>
    <x v="0"/>
  </r>
  <r>
    <x v="0"/>
    <n v="1185732"/>
    <x v="229"/>
    <x v="3"/>
    <x v="38"/>
    <x v="41"/>
    <x v="0"/>
    <n v="20.000000000000004"/>
    <n v="4750"/>
    <x v="685"/>
    <x v="341"/>
    <x v="1"/>
    <x v="0"/>
  </r>
  <r>
    <x v="0"/>
    <n v="1185732"/>
    <x v="229"/>
    <x v="3"/>
    <x v="38"/>
    <x v="41"/>
    <x v="1"/>
    <n v="20.000000000000004"/>
    <n v="1750"/>
    <x v="528"/>
    <x v="921"/>
    <x v="2"/>
    <x v="0"/>
  </r>
  <r>
    <x v="0"/>
    <n v="1185732"/>
    <x v="229"/>
    <x v="3"/>
    <x v="38"/>
    <x v="41"/>
    <x v="2"/>
    <n v="10.000000000000004"/>
    <n v="1750"/>
    <x v="686"/>
    <x v="1219"/>
    <x v="1"/>
    <x v="0"/>
  </r>
  <r>
    <x v="0"/>
    <n v="1185732"/>
    <x v="229"/>
    <x v="3"/>
    <x v="38"/>
    <x v="41"/>
    <x v="3"/>
    <n v="14.999999999999996"/>
    <n v="1000"/>
    <x v="684"/>
    <x v="1217"/>
    <x v="1"/>
    <x v="0"/>
  </r>
  <r>
    <x v="0"/>
    <n v="1185732"/>
    <x v="229"/>
    <x v="3"/>
    <x v="38"/>
    <x v="41"/>
    <x v="4"/>
    <n v="60"/>
    <n v="1250"/>
    <x v="128"/>
    <x v="222"/>
    <x v="0"/>
    <x v="0"/>
  </r>
  <r>
    <x v="0"/>
    <n v="1185732"/>
    <x v="229"/>
    <x v="3"/>
    <x v="38"/>
    <x v="41"/>
    <x v="5"/>
    <n v="50"/>
    <n v="2500"/>
    <x v="145"/>
    <x v="388"/>
    <x v="8"/>
    <x v="0"/>
  </r>
  <r>
    <x v="0"/>
    <n v="1185732"/>
    <x v="260"/>
    <x v="3"/>
    <x v="38"/>
    <x v="41"/>
    <x v="0"/>
    <n v="60"/>
    <n v="5200"/>
    <x v="687"/>
    <x v="1097"/>
    <x v="1"/>
    <x v="0"/>
  </r>
  <r>
    <x v="0"/>
    <n v="1185732"/>
    <x v="260"/>
    <x v="3"/>
    <x v="38"/>
    <x v="41"/>
    <x v="1"/>
    <n v="40"/>
    <n v="2250"/>
    <x v="126"/>
    <x v="188"/>
    <x v="2"/>
    <x v="0"/>
  </r>
  <r>
    <x v="0"/>
    <n v="1185732"/>
    <x v="260"/>
    <x v="3"/>
    <x v="38"/>
    <x v="41"/>
    <x v="2"/>
    <n v="35"/>
    <n v="2000"/>
    <x v="136"/>
    <x v="192"/>
    <x v="1"/>
    <x v="0"/>
  </r>
  <r>
    <x v="0"/>
    <n v="1185732"/>
    <x v="260"/>
    <x v="3"/>
    <x v="38"/>
    <x v="41"/>
    <x v="3"/>
    <n v="35"/>
    <n v="1250"/>
    <x v="317"/>
    <x v="500"/>
    <x v="1"/>
    <x v="0"/>
  </r>
  <r>
    <x v="0"/>
    <n v="1185732"/>
    <x v="260"/>
    <x v="3"/>
    <x v="38"/>
    <x v="41"/>
    <x v="4"/>
    <n v="44.999999999999993"/>
    <n v="1500"/>
    <x v="303"/>
    <x v="606"/>
    <x v="0"/>
    <x v="0"/>
  </r>
  <r>
    <x v="0"/>
    <n v="1185732"/>
    <x v="260"/>
    <x v="3"/>
    <x v="38"/>
    <x v="41"/>
    <x v="5"/>
    <n v="49.999999999999993"/>
    <n v="2750"/>
    <x v="371"/>
    <x v="300"/>
    <x v="8"/>
    <x v="0"/>
  </r>
  <r>
    <x v="0"/>
    <n v="1185732"/>
    <x v="290"/>
    <x v="3"/>
    <x v="38"/>
    <x v="41"/>
    <x v="0"/>
    <n v="35"/>
    <n v="5250"/>
    <x v="155"/>
    <x v="543"/>
    <x v="1"/>
    <x v="0"/>
  </r>
  <r>
    <x v="0"/>
    <n v="1185732"/>
    <x v="290"/>
    <x v="3"/>
    <x v="38"/>
    <x v="41"/>
    <x v="1"/>
    <n v="30.000000000000011"/>
    <n v="2750"/>
    <x v="637"/>
    <x v="1148"/>
    <x v="2"/>
    <x v="0"/>
  </r>
  <r>
    <x v="0"/>
    <n v="1185732"/>
    <x v="290"/>
    <x v="3"/>
    <x v="38"/>
    <x v="41"/>
    <x v="2"/>
    <n v="25.000000000000007"/>
    <n v="2000"/>
    <x v="678"/>
    <x v="598"/>
    <x v="1"/>
    <x v="0"/>
  </r>
  <r>
    <x v="0"/>
    <n v="1185732"/>
    <x v="290"/>
    <x v="3"/>
    <x v="38"/>
    <x v="41"/>
    <x v="3"/>
    <n v="25.000000000000007"/>
    <n v="1750"/>
    <x v="688"/>
    <x v="1187"/>
    <x v="1"/>
    <x v="0"/>
  </r>
  <r>
    <x v="0"/>
    <n v="1185732"/>
    <x v="290"/>
    <x v="3"/>
    <x v="38"/>
    <x v="41"/>
    <x v="4"/>
    <n v="35"/>
    <n v="1750"/>
    <x v="183"/>
    <x v="394"/>
    <x v="0"/>
    <x v="0"/>
  </r>
  <r>
    <x v="0"/>
    <n v="1185732"/>
    <x v="290"/>
    <x v="3"/>
    <x v="38"/>
    <x v="41"/>
    <x v="5"/>
    <n v="55.000000000000007"/>
    <n v="3250"/>
    <x v="256"/>
    <x v="325"/>
    <x v="8"/>
    <x v="0"/>
  </r>
  <r>
    <x v="0"/>
    <n v="1185732"/>
    <x v="319"/>
    <x v="3"/>
    <x v="38"/>
    <x v="41"/>
    <x v="0"/>
    <n v="50"/>
    <n v="5500"/>
    <x v="140"/>
    <x v="538"/>
    <x v="1"/>
    <x v="0"/>
  </r>
  <r>
    <x v="0"/>
    <n v="1185732"/>
    <x v="319"/>
    <x v="3"/>
    <x v="38"/>
    <x v="41"/>
    <x v="1"/>
    <n v="45.000000000000007"/>
    <n v="3000"/>
    <x v="142"/>
    <x v="205"/>
    <x v="2"/>
    <x v="0"/>
  </r>
  <r>
    <x v="0"/>
    <n v="1185732"/>
    <x v="319"/>
    <x v="3"/>
    <x v="38"/>
    <x v="41"/>
    <x v="2"/>
    <n v="40"/>
    <n v="2250"/>
    <x v="126"/>
    <x v="492"/>
    <x v="1"/>
    <x v="0"/>
  </r>
  <r>
    <x v="0"/>
    <n v="1185732"/>
    <x v="319"/>
    <x v="3"/>
    <x v="38"/>
    <x v="41"/>
    <x v="3"/>
    <n v="40"/>
    <n v="1750"/>
    <x v="136"/>
    <x v="192"/>
    <x v="1"/>
    <x v="0"/>
  </r>
  <r>
    <x v="0"/>
    <n v="1185732"/>
    <x v="319"/>
    <x v="3"/>
    <x v="38"/>
    <x v="41"/>
    <x v="4"/>
    <n v="50"/>
    <n v="2000"/>
    <x v="125"/>
    <x v="388"/>
    <x v="0"/>
    <x v="0"/>
  </r>
  <r>
    <x v="0"/>
    <n v="1185732"/>
    <x v="319"/>
    <x v="3"/>
    <x v="38"/>
    <x v="41"/>
    <x v="5"/>
    <n v="55.000000000000007"/>
    <n v="3750"/>
    <x v="141"/>
    <x v="517"/>
    <x v="8"/>
    <x v="0"/>
  </r>
  <r>
    <x v="0"/>
    <n v="1185732"/>
    <x v="351"/>
    <x v="3"/>
    <x v="38"/>
    <x v="41"/>
    <x v="0"/>
    <n v="50"/>
    <n v="5250"/>
    <x v="48"/>
    <x v="40"/>
    <x v="1"/>
    <x v="0"/>
  </r>
  <r>
    <x v="0"/>
    <n v="1185732"/>
    <x v="351"/>
    <x v="3"/>
    <x v="38"/>
    <x v="41"/>
    <x v="1"/>
    <n v="45.000000000000007"/>
    <n v="3000"/>
    <x v="142"/>
    <x v="205"/>
    <x v="2"/>
    <x v="0"/>
  </r>
  <r>
    <x v="0"/>
    <n v="1185732"/>
    <x v="351"/>
    <x v="3"/>
    <x v="38"/>
    <x v="41"/>
    <x v="2"/>
    <n v="40"/>
    <n v="2250"/>
    <x v="126"/>
    <x v="492"/>
    <x v="1"/>
    <x v="0"/>
  </r>
  <r>
    <x v="0"/>
    <n v="1185732"/>
    <x v="351"/>
    <x v="3"/>
    <x v="38"/>
    <x v="41"/>
    <x v="3"/>
    <n v="40"/>
    <n v="2000"/>
    <x v="135"/>
    <x v="506"/>
    <x v="1"/>
    <x v="0"/>
  </r>
  <r>
    <x v="0"/>
    <n v="1185732"/>
    <x v="351"/>
    <x v="3"/>
    <x v="38"/>
    <x v="41"/>
    <x v="4"/>
    <n v="50"/>
    <n v="1750"/>
    <x v="132"/>
    <x v="208"/>
    <x v="0"/>
    <x v="0"/>
  </r>
  <r>
    <x v="0"/>
    <n v="1185732"/>
    <x v="351"/>
    <x v="3"/>
    <x v="38"/>
    <x v="41"/>
    <x v="5"/>
    <n v="55.000000000000007"/>
    <n v="3500"/>
    <x v="137"/>
    <x v="345"/>
    <x v="8"/>
    <x v="0"/>
  </r>
  <r>
    <x v="0"/>
    <n v="1185732"/>
    <x v="383"/>
    <x v="3"/>
    <x v="38"/>
    <x v="41"/>
    <x v="0"/>
    <n v="35"/>
    <n v="4750"/>
    <x v="158"/>
    <x v="225"/>
    <x v="1"/>
    <x v="0"/>
  </r>
  <r>
    <x v="0"/>
    <n v="1185732"/>
    <x v="383"/>
    <x v="3"/>
    <x v="38"/>
    <x v="41"/>
    <x v="1"/>
    <n v="30.000000000000011"/>
    <n v="2750"/>
    <x v="637"/>
    <x v="1148"/>
    <x v="2"/>
    <x v="0"/>
  </r>
  <r>
    <x v="0"/>
    <n v="1185732"/>
    <x v="383"/>
    <x v="3"/>
    <x v="38"/>
    <x v="41"/>
    <x v="2"/>
    <n v="25.000000000000007"/>
    <n v="1750"/>
    <x v="688"/>
    <x v="1187"/>
    <x v="1"/>
    <x v="0"/>
  </r>
  <r>
    <x v="0"/>
    <n v="1185732"/>
    <x v="383"/>
    <x v="3"/>
    <x v="38"/>
    <x v="41"/>
    <x v="3"/>
    <n v="25.000000000000007"/>
    <n v="1500"/>
    <x v="361"/>
    <x v="1204"/>
    <x v="1"/>
    <x v="0"/>
  </r>
  <r>
    <x v="0"/>
    <n v="1185732"/>
    <x v="383"/>
    <x v="3"/>
    <x v="38"/>
    <x v="41"/>
    <x v="4"/>
    <n v="35"/>
    <n v="1500"/>
    <x v="304"/>
    <x v="190"/>
    <x v="0"/>
    <x v="0"/>
  </r>
  <r>
    <x v="0"/>
    <n v="1185732"/>
    <x v="383"/>
    <x v="3"/>
    <x v="38"/>
    <x v="41"/>
    <x v="5"/>
    <n v="40"/>
    <n v="2250"/>
    <x v="126"/>
    <x v="203"/>
    <x v="8"/>
    <x v="0"/>
  </r>
  <r>
    <x v="0"/>
    <n v="1185732"/>
    <x v="412"/>
    <x v="3"/>
    <x v="38"/>
    <x v="41"/>
    <x v="0"/>
    <n v="44.999999999999993"/>
    <n v="4000"/>
    <x v="521"/>
    <x v="521"/>
    <x v="1"/>
    <x v="0"/>
  </r>
  <r>
    <x v="0"/>
    <n v="1185732"/>
    <x v="412"/>
    <x v="3"/>
    <x v="38"/>
    <x v="41"/>
    <x v="1"/>
    <n v="35"/>
    <n v="2500"/>
    <x v="132"/>
    <x v="195"/>
    <x v="2"/>
    <x v="0"/>
  </r>
  <r>
    <x v="0"/>
    <n v="1185732"/>
    <x v="412"/>
    <x v="3"/>
    <x v="38"/>
    <x v="41"/>
    <x v="2"/>
    <n v="35"/>
    <n v="1500"/>
    <x v="304"/>
    <x v="471"/>
    <x v="1"/>
    <x v="0"/>
  </r>
  <r>
    <x v="0"/>
    <n v="1185732"/>
    <x v="412"/>
    <x v="3"/>
    <x v="38"/>
    <x v="41"/>
    <x v="3"/>
    <n v="35"/>
    <n v="1250"/>
    <x v="317"/>
    <x v="500"/>
    <x v="1"/>
    <x v="0"/>
  </r>
  <r>
    <x v="0"/>
    <n v="1185732"/>
    <x v="412"/>
    <x v="3"/>
    <x v="38"/>
    <x v="41"/>
    <x v="4"/>
    <n v="44.999999999999993"/>
    <n v="1250"/>
    <x v="351"/>
    <x v="1220"/>
    <x v="0"/>
    <x v="0"/>
  </r>
  <r>
    <x v="3"/>
    <n v="1185732"/>
    <x v="412"/>
    <x v="3"/>
    <x v="38"/>
    <x v="41"/>
    <x v="5"/>
    <n v="49.999999999999986"/>
    <n v="2500"/>
    <x v="578"/>
    <x v="1049"/>
    <x v="8"/>
    <x v="0"/>
  </r>
  <r>
    <x v="3"/>
    <n v="1185732"/>
    <x v="443"/>
    <x v="3"/>
    <x v="38"/>
    <x v="41"/>
    <x v="0"/>
    <n v="44.999999999999993"/>
    <n v="4000"/>
    <x v="521"/>
    <x v="521"/>
    <x v="1"/>
    <x v="0"/>
  </r>
  <r>
    <x v="3"/>
    <n v="1185732"/>
    <x v="443"/>
    <x v="3"/>
    <x v="38"/>
    <x v="41"/>
    <x v="1"/>
    <n v="35"/>
    <n v="2750"/>
    <x v="120"/>
    <x v="180"/>
    <x v="2"/>
    <x v="0"/>
  </r>
  <r>
    <x v="3"/>
    <n v="1185732"/>
    <x v="443"/>
    <x v="3"/>
    <x v="38"/>
    <x v="41"/>
    <x v="2"/>
    <n v="35"/>
    <n v="2200"/>
    <x v="689"/>
    <x v="1221"/>
    <x v="1"/>
    <x v="0"/>
  </r>
  <r>
    <x v="3"/>
    <n v="1185732"/>
    <x v="443"/>
    <x v="3"/>
    <x v="38"/>
    <x v="41"/>
    <x v="3"/>
    <n v="35"/>
    <n v="2000"/>
    <x v="136"/>
    <x v="192"/>
    <x v="1"/>
    <x v="0"/>
  </r>
  <r>
    <x v="3"/>
    <n v="1185732"/>
    <x v="443"/>
    <x v="3"/>
    <x v="38"/>
    <x v="41"/>
    <x v="4"/>
    <n v="60"/>
    <n v="1750"/>
    <x v="204"/>
    <x v="214"/>
    <x v="0"/>
    <x v="0"/>
  </r>
  <r>
    <x v="3"/>
    <n v="1185732"/>
    <x v="443"/>
    <x v="3"/>
    <x v="38"/>
    <x v="41"/>
    <x v="5"/>
    <n v="64.999999999999986"/>
    <n v="2750"/>
    <x v="409"/>
    <x v="715"/>
    <x v="8"/>
    <x v="0"/>
  </r>
  <r>
    <x v="3"/>
    <n v="1185732"/>
    <x v="472"/>
    <x v="3"/>
    <x v="38"/>
    <x v="41"/>
    <x v="0"/>
    <n v="60"/>
    <n v="5250"/>
    <x v="40"/>
    <x v="55"/>
    <x v="1"/>
    <x v="0"/>
  </r>
  <r>
    <x v="3"/>
    <n v="1185732"/>
    <x v="472"/>
    <x v="3"/>
    <x v="38"/>
    <x v="41"/>
    <x v="1"/>
    <n v="50"/>
    <n v="3250"/>
    <x v="133"/>
    <x v="304"/>
    <x v="2"/>
    <x v="0"/>
  </r>
  <r>
    <x v="3"/>
    <n v="1185732"/>
    <x v="472"/>
    <x v="3"/>
    <x v="38"/>
    <x v="41"/>
    <x v="2"/>
    <n v="50"/>
    <n v="2750"/>
    <x v="199"/>
    <x v="283"/>
    <x v="1"/>
    <x v="0"/>
  </r>
  <r>
    <x v="3"/>
    <n v="1185732"/>
    <x v="472"/>
    <x v="3"/>
    <x v="38"/>
    <x v="41"/>
    <x v="3"/>
    <n v="50"/>
    <n v="2250"/>
    <x v="129"/>
    <x v="285"/>
    <x v="1"/>
    <x v="0"/>
  </r>
  <r>
    <x v="3"/>
    <n v="1185732"/>
    <x v="472"/>
    <x v="3"/>
    <x v="38"/>
    <x v="41"/>
    <x v="4"/>
    <n v="60"/>
    <n v="2250"/>
    <x v="200"/>
    <x v="53"/>
    <x v="0"/>
    <x v="0"/>
  </r>
  <r>
    <x v="3"/>
    <n v="1185732"/>
    <x v="472"/>
    <x v="3"/>
    <x v="38"/>
    <x v="41"/>
    <x v="5"/>
    <n v="64.999999999999986"/>
    <n v="3250"/>
    <x v="264"/>
    <x v="1103"/>
    <x v="8"/>
    <x v="0"/>
  </r>
  <r>
    <x v="3"/>
    <n v="1185732"/>
    <x v="167"/>
    <x v="3"/>
    <x v="38"/>
    <x v="41"/>
    <x v="0"/>
    <n v="30.000000000000004"/>
    <n v="4500"/>
    <x v="142"/>
    <x v="491"/>
    <x v="1"/>
    <x v="0"/>
  </r>
  <r>
    <x v="3"/>
    <n v="1185732"/>
    <x v="167"/>
    <x v="3"/>
    <x v="38"/>
    <x v="41"/>
    <x v="1"/>
    <n v="30.000000000000004"/>
    <n v="2500"/>
    <x v="384"/>
    <x v="1209"/>
    <x v="2"/>
    <x v="0"/>
  </r>
  <r>
    <x v="3"/>
    <n v="1185732"/>
    <x v="167"/>
    <x v="3"/>
    <x v="38"/>
    <x v="41"/>
    <x v="2"/>
    <n v="20.000000000000007"/>
    <n v="2500"/>
    <x v="678"/>
    <x v="598"/>
    <x v="1"/>
    <x v="0"/>
  </r>
  <r>
    <x v="3"/>
    <n v="1185732"/>
    <x v="167"/>
    <x v="3"/>
    <x v="38"/>
    <x v="41"/>
    <x v="3"/>
    <n v="25.000000000000007"/>
    <n v="1000"/>
    <x v="679"/>
    <x v="1211"/>
    <x v="1"/>
    <x v="0"/>
  </r>
  <r>
    <x v="3"/>
    <n v="1185732"/>
    <x v="167"/>
    <x v="3"/>
    <x v="38"/>
    <x v="41"/>
    <x v="4"/>
    <n v="40"/>
    <n v="1500"/>
    <x v="0"/>
    <x v="227"/>
    <x v="0"/>
    <x v="0"/>
  </r>
  <r>
    <x v="3"/>
    <n v="1185732"/>
    <x v="167"/>
    <x v="3"/>
    <x v="38"/>
    <x v="41"/>
    <x v="5"/>
    <n v="30.000000000000004"/>
    <n v="2500"/>
    <x v="384"/>
    <x v="984"/>
    <x v="8"/>
    <x v="0"/>
  </r>
  <r>
    <x v="3"/>
    <n v="1185732"/>
    <x v="198"/>
    <x v="3"/>
    <x v="38"/>
    <x v="41"/>
    <x v="0"/>
    <n v="30.000000000000004"/>
    <n v="5000"/>
    <x v="193"/>
    <x v="733"/>
    <x v="1"/>
    <x v="0"/>
  </r>
  <r>
    <x v="3"/>
    <n v="1185732"/>
    <x v="198"/>
    <x v="3"/>
    <x v="38"/>
    <x v="41"/>
    <x v="1"/>
    <n v="30.000000000000004"/>
    <n v="1500"/>
    <x v="354"/>
    <x v="475"/>
    <x v="2"/>
    <x v="0"/>
  </r>
  <r>
    <x v="3"/>
    <n v="1185732"/>
    <x v="198"/>
    <x v="3"/>
    <x v="38"/>
    <x v="41"/>
    <x v="2"/>
    <n v="20.000000000000007"/>
    <n v="2000"/>
    <x v="680"/>
    <x v="1212"/>
    <x v="1"/>
    <x v="0"/>
  </r>
  <r>
    <x v="3"/>
    <n v="1185732"/>
    <x v="198"/>
    <x v="3"/>
    <x v="39"/>
    <x v="42"/>
    <x v="3"/>
    <n v="25.000000000000007"/>
    <n v="750"/>
    <x v="356"/>
    <x v="1213"/>
    <x v="1"/>
    <x v="0"/>
  </r>
  <r>
    <x v="3"/>
    <n v="1185732"/>
    <x v="198"/>
    <x v="3"/>
    <x v="39"/>
    <x v="42"/>
    <x v="4"/>
    <n v="40"/>
    <n v="1500"/>
    <x v="0"/>
    <x v="227"/>
    <x v="0"/>
    <x v="0"/>
  </r>
  <r>
    <x v="3"/>
    <n v="1185732"/>
    <x v="198"/>
    <x v="3"/>
    <x v="39"/>
    <x v="42"/>
    <x v="5"/>
    <n v="14.999999999999996"/>
    <n v="2500"/>
    <x v="681"/>
    <x v="1214"/>
    <x v="8"/>
    <x v="0"/>
  </r>
  <r>
    <x v="3"/>
    <n v="1185732"/>
    <x v="704"/>
    <x v="3"/>
    <x v="39"/>
    <x v="42"/>
    <x v="0"/>
    <n v="20.000000000000004"/>
    <n v="4700"/>
    <x v="682"/>
    <x v="1215"/>
    <x v="1"/>
    <x v="0"/>
  </r>
  <r>
    <x v="3"/>
    <n v="1185732"/>
    <x v="704"/>
    <x v="3"/>
    <x v="39"/>
    <x v="42"/>
    <x v="1"/>
    <n v="20.000000000000004"/>
    <n v="1750"/>
    <x v="528"/>
    <x v="921"/>
    <x v="2"/>
    <x v="0"/>
  </r>
  <r>
    <x v="3"/>
    <n v="1185732"/>
    <x v="704"/>
    <x v="3"/>
    <x v="39"/>
    <x v="42"/>
    <x v="2"/>
    <n v="10.000000000000004"/>
    <n v="2250"/>
    <x v="683"/>
    <x v="1216"/>
    <x v="1"/>
    <x v="0"/>
  </r>
  <r>
    <x v="3"/>
    <n v="1185732"/>
    <x v="704"/>
    <x v="3"/>
    <x v="39"/>
    <x v="42"/>
    <x v="3"/>
    <n v="14.999999999999996"/>
    <n v="750"/>
    <x v="690"/>
    <x v="1222"/>
    <x v="1"/>
    <x v="0"/>
  </r>
  <r>
    <x v="3"/>
    <n v="1185732"/>
    <x v="704"/>
    <x v="3"/>
    <x v="39"/>
    <x v="42"/>
    <x v="4"/>
    <n v="30.000000000000004"/>
    <n v="1250"/>
    <x v="361"/>
    <x v="1223"/>
    <x v="0"/>
    <x v="0"/>
  </r>
  <r>
    <x v="3"/>
    <n v="1185732"/>
    <x v="704"/>
    <x v="3"/>
    <x v="39"/>
    <x v="42"/>
    <x v="5"/>
    <n v="20.000000000000004"/>
    <n v="2250"/>
    <x v="354"/>
    <x v="595"/>
    <x v="8"/>
    <x v="0"/>
  </r>
  <r>
    <x v="3"/>
    <n v="1185732"/>
    <x v="721"/>
    <x v="3"/>
    <x v="39"/>
    <x v="42"/>
    <x v="0"/>
    <n v="20.000000000000004"/>
    <n v="4500"/>
    <x v="381"/>
    <x v="1224"/>
    <x v="1"/>
    <x v="0"/>
  </r>
  <r>
    <x v="3"/>
    <n v="1185732"/>
    <x v="721"/>
    <x v="3"/>
    <x v="39"/>
    <x v="42"/>
    <x v="1"/>
    <n v="20.000000000000004"/>
    <n v="1500"/>
    <x v="302"/>
    <x v="502"/>
    <x v="2"/>
    <x v="0"/>
  </r>
  <r>
    <x v="3"/>
    <n v="1185732"/>
    <x v="721"/>
    <x v="3"/>
    <x v="39"/>
    <x v="42"/>
    <x v="2"/>
    <n v="10.000000000000004"/>
    <n v="1500"/>
    <x v="691"/>
    <x v="1225"/>
    <x v="1"/>
    <x v="0"/>
  </r>
  <r>
    <x v="3"/>
    <n v="1185732"/>
    <x v="721"/>
    <x v="3"/>
    <x v="39"/>
    <x v="42"/>
    <x v="3"/>
    <n v="14.999999999999996"/>
    <n v="750"/>
    <x v="690"/>
    <x v="1222"/>
    <x v="1"/>
    <x v="0"/>
  </r>
  <r>
    <x v="3"/>
    <n v="1185732"/>
    <x v="721"/>
    <x v="3"/>
    <x v="39"/>
    <x v="42"/>
    <x v="4"/>
    <n v="60"/>
    <n v="1000"/>
    <x v="0"/>
    <x v="227"/>
    <x v="0"/>
    <x v="0"/>
  </r>
  <r>
    <x v="3"/>
    <n v="1185732"/>
    <x v="721"/>
    <x v="3"/>
    <x v="39"/>
    <x v="42"/>
    <x v="5"/>
    <n v="50"/>
    <n v="2250"/>
    <x v="129"/>
    <x v="343"/>
    <x v="8"/>
    <x v="0"/>
  </r>
  <r>
    <x v="3"/>
    <n v="1185732"/>
    <x v="257"/>
    <x v="3"/>
    <x v="39"/>
    <x v="42"/>
    <x v="0"/>
    <n v="60"/>
    <n v="4950"/>
    <x v="130"/>
    <x v="1226"/>
    <x v="1"/>
    <x v="0"/>
  </r>
  <r>
    <x v="3"/>
    <n v="1185732"/>
    <x v="257"/>
    <x v="3"/>
    <x v="39"/>
    <x v="42"/>
    <x v="1"/>
    <n v="40"/>
    <n v="2000"/>
    <x v="135"/>
    <x v="197"/>
    <x v="2"/>
    <x v="0"/>
  </r>
  <r>
    <x v="3"/>
    <n v="1185732"/>
    <x v="257"/>
    <x v="3"/>
    <x v="39"/>
    <x v="42"/>
    <x v="2"/>
    <n v="35"/>
    <n v="1750"/>
    <x v="183"/>
    <x v="489"/>
    <x v="1"/>
    <x v="0"/>
  </r>
  <r>
    <x v="3"/>
    <n v="1185732"/>
    <x v="257"/>
    <x v="3"/>
    <x v="39"/>
    <x v="42"/>
    <x v="3"/>
    <n v="35"/>
    <n v="1500"/>
    <x v="304"/>
    <x v="471"/>
    <x v="1"/>
    <x v="0"/>
  </r>
  <r>
    <x v="3"/>
    <n v="1185732"/>
    <x v="257"/>
    <x v="3"/>
    <x v="39"/>
    <x v="42"/>
    <x v="4"/>
    <n v="44.999999999999993"/>
    <n v="1750"/>
    <x v="460"/>
    <x v="886"/>
    <x v="0"/>
    <x v="0"/>
  </r>
  <r>
    <x v="3"/>
    <n v="1185732"/>
    <x v="257"/>
    <x v="3"/>
    <x v="39"/>
    <x v="42"/>
    <x v="5"/>
    <n v="49.999999999999993"/>
    <n v="3000"/>
    <x v="555"/>
    <x v="1000"/>
    <x v="8"/>
    <x v="0"/>
  </r>
  <r>
    <x v="3"/>
    <n v="1185732"/>
    <x v="287"/>
    <x v="3"/>
    <x v="39"/>
    <x v="42"/>
    <x v="0"/>
    <n v="35"/>
    <n v="5500"/>
    <x v="170"/>
    <x v="1227"/>
    <x v="1"/>
    <x v="0"/>
  </r>
  <r>
    <x v="3"/>
    <n v="1185732"/>
    <x v="287"/>
    <x v="3"/>
    <x v="39"/>
    <x v="42"/>
    <x v="1"/>
    <n v="30.000000000000011"/>
    <n v="3000"/>
    <x v="692"/>
    <x v="1228"/>
    <x v="2"/>
    <x v="0"/>
  </r>
  <r>
    <x v="3"/>
    <n v="1185732"/>
    <x v="287"/>
    <x v="3"/>
    <x v="39"/>
    <x v="42"/>
    <x v="2"/>
    <n v="25.000000000000007"/>
    <n v="2000"/>
    <x v="678"/>
    <x v="598"/>
    <x v="1"/>
    <x v="0"/>
  </r>
  <r>
    <x v="3"/>
    <n v="1185732"/>
    <x v="287"/>
    <x v="3"/>
    <x v="39"/>
    <x v="42"/>
    <x v="3"/>
    <n v="25.000000000000007"/>
    <n v="1750"/>
    <x v="688"/>
    <x v="1187"/>
    <x v="1"/>
    <x v="0"/>
  </r>
  <r>
    <x v="3"/>
    <n v="1185732"/>
    <x v="287"/>
    <x v="3"/>
    <x v="39"/>
    <x v="42"/>
    <x v="4"/>
    <n v="35"/>
    <n v="1750"/>
    <x v="183"/>
    <x v="394"/>
    <x v="0"/>
    <x v="0"/>
  </r>
  <r>
    <x v="3"/>
    <n v="1185732"/>
    <x v="287"/>
    <x v="3"/>
    <x v="39"/>
    <x v="42"/>
    <x v="5"/>
    <n v="55.000000000000007"/>
    <n v="3250"/>
    <x v="256"/>
    <x v="325"/>
    <x v="8"/>
    <x v="0"/>
  </r>
  <r>
    <x v="3"/>
    <n v="1185732"/>
    <x v="316"/>
    <x v="3"/>
    <x v="39"/>
    <x v="42"/>
    <x v="0"/>
    <n v="50"/>
    <n v="5500"/>
    <x v="140"/>
    <x v="538"/>
    <x v="1"/>
    <x v="0"/>
  </r>
  <r>
    <x v="3"/>
    <n v="1185732"/>
    <x v="316"/>
    <x v="3"/>
    <x v="39"/>
    <x v="42"/>
    <x v="1"/>
    <n v="45.000000000000007"/>
    <n v="3000"/>
    <x v="142"/>
    <x v="205"/>
    <x v="2"/>
    <x v="0"/>
  </r>
  <r>
    <x v="3"/>
    <n v="1185732"/>
    <x v="316"/>
    <x v="3"/>
    <x v="39"/>
    <x v="42"/>
    <x v="2"/>
    <n v="40"/>
    <n v="2250"/>
    <x v="126"/>
    <x v="492"/>
    <x v="1"/>
    <x v="0"/>
  </r>
  <r>
    <x v="3"/>
    <n v="1185732"/>
    <x v="316"/>
    <x v="3"/>
    <x v="39"/>
    <x v="42"/>
    <x v="3"/>
    <n v="40"/>
    <n v="1750"/>
    <x v="136"/>
    <x v="192"/>
    <x v="1"/>
    <x v="0"/>
  </r>
  <r>
    <x v="3"/>
    <n v="1185732"/>
    <x v="316"/>
    <x v="3"/>
    <x v="39"/>
    <x v="42"/>
    <x v="4"/>
    <n v="50"/>
    <n v="2000"/>
    <x v="125"/>
    <x v="388"/>
    <x v="0"/>
    <x v="0"/>
  </r>
  <r>
    <x v="3"/>
    <n v="1185732"/>
    <x v="316"/>
    <x v="3"/>
    <x v="39"/>
    <x v="42"/>
    <x v="5"/>
    <n v="55.000000000000007"/>
    <n v="3750"/>
    <x v="141"/>
    <x v="517"/>
    <x v="8"/>
    <x v="0"/>
  </r>
  <r>
    <x v="3"/>
    <n v="1185732"/>
    <x v="348"/>
    <x v="3"/>
    <x v="39"/>
    <x v="42"/>
    <x v="0"/>
    <n v="50"/>
    <n v="5250"/>
    <x v="48"/>
    <x v="40"/>
    <x v="1"/>
    <x v="0"/>
  </r>
  <r>
    <x v="3"/>
    <n v="1185732"/>
    <x v="348"/>
    <x v="3"/>
    <x v="39"/>
    <x v="42"/>
    <x v="1"/>
    <n v="45.000000000000007"/>
    <n v="3000"/>
    <x v="142"/>
    <x v="205"/>
    <x v="2"/>
    <x v="0"/>
  </r>
  <r>
    <x v="3"/>
    <n v="1185732"/>
    <x v="348"/>
    <x v="3"/>
    <x v="39"/>
    <x v="42"/>
    <x v="2"/>
    <n v="40"/>
    <n v="2250"/>
    <x v="126"/>
    <x v="492"/>
    <x v="1"/>
    <x v="0"/>
  </r>
  <r>
    <x v="3"/>
    <n v="1185732"/>
    <x v="348"/>
    <x v="3"/>
    <x v="39"/>
    <x v="42"/>
    <x v="3"/>
    <n v="40"/>
    <n v="2000"/>
    <x v="135"/>
    <x v="506"/>
    <x v="1"/>
    <x v="0"/>
  </r>
  <r>
    <x v="3"/>
    <n v="1185732"/>
    <x v="348"/>
    <x v="3"/>
    <x v="39"/>
    <x v="42"/>
    <x v="4"/>
    <n v="50"/>
    <n v="1750"/>
    <x v="132"/>
    <x v="208"/>
    <x v="0"/>
    <x v="0"/>
  </r>
  <r>
    <x v="3"/>
    <n v="1185732"/>
    <x v="348"/>
    <x v="3"/>
    <x v="39"/>
    <x v="42"/>
    <x v="5"/>
    <n v="55.000000000000007"/>
    <n v="3500"/>
    <x v="137"/>
    <x v="345"/>
    <x v="8"/>
    <x v="0"/>
  </r>
  <r>
    <x v="3"/>
    <n v="1185732"/>
    <x v="380"/>
    <x v="3"/>
    <x v="39"/>
    <x v="42"/>
    <x v="0"/>
    <n v="35"/>
    <n v="4750"/>
    <x v="158"/>
    <x v="225"/>
    <x v="1"/>
    <x v="0"/>
  </r>
  <r>
    <x v="3"/>
    <n v="1185732"/>
    <x v="380"/>
    <x v="3"/>
    <x v="39"/>
    <x v="42"/>
    <x v="1"/>
    <n v="30.000000000000011"/>
    <n v="2500"/>
    <x v="375"/>
    <x v="1229"/>
    <x v="2"/>
    <x v="0"/>
  </r>
  <r>
    <x v="3"/>
    <n v="1185732"/>
    <x v="380"/>
    <x v="3"/>
    <x v="39"/>
    <x v="42"/>
    <x v="2"/>
    <n v="25.000000000000007"/>
    <n v="1500"/>
    <x v="361"/>
    <x v="1204"/>
    <x v="1"/>
    <x v="0"/>
  </r>
  <r>
    <x v="3"/>
    <n v="1185732"/>
    <x v="380"/>
    <x v="3"/>
    <x v="39"/>
    <x v="42"/>
    <x v="3"/>
    <n v="25.000000000000007"/>
    <n v="1250"/>
    <x v="693"/>
    <x v="1230"/>
    <x v="1"/>
    <x v="0"/>
  </r>
  <r>
    <x v="3"/>
    <n v="1185732"/>
    <x v="380"/>
    <x v="3"/>
    <x v="39"/>
    <x v="42"/>
    <x v="4"/>
    <n v="35"/>
    <n v="1250"/>
    <x v="317"/>
    <x v="269"/>
    <x v="0"/>
    <x v="0"/>
  </r>
  <r>
    <x v="3"/>
    <n v="1185732"/>
    <x v="380"/>
    <x v="3"/>
    <x v="39"/>
    <x v="42"/>
    <x v="5"/>
    <n v="40"/>
    <n v="2000"/>
    <x v="135"/>
    <x v="201"/>
    <x v="8"/>
    <x v="0"/>
  </r>
  <r>
    <x v="3"/>
    <n v="1185732"/>
    <x v="409"/>
    <x v="3"/>
    <x v="39"/>
    <x v="42"/>
    <x v="0"/>
    <n v="44.999999999999993"/>
    <n v="3750"/>
    <x v="318"/>
    <x v="1231"/>
    <x v="1"/>
    <x v="0"/>
  </r>
  <r>
    <x v="3"/>
    <n v="1185732"/>
    <x v="409"/>
    <x v="3"/>
    <x v="39"/>
    <x v="42"/>
    <x v="1"/>
    <n v="35"/>
    <n v="2250"/>
    <x v="123"/>
    <x v="184"/>
    <x v="2"/>
    <x v="0"/>
  </r>
  <r>
    <x v="3"/>
    <n v="1185732"/>
    <x v="409"/>
    <x v="3"/>
    <x v="39"/>
    <x v="42"/>
    <x v="2"/>
    <n v="35"/>
    <n v="1250"/>
    <x v="317"/>
    <x v="500"/>
    <x v="1"/>
    <x v="0"/>
  </r>
  <r>
    <x v="3"/>
    <n v="1185732"/>
    <x v="409"/>
    <x v="3"/>
    <x v="39"/>
    <x v="42"/>
    <x v="3"/>
    <n v="35"/>
    <n v="1250"/>
    <x v="317"/>
    <x v="500"/>
    <x v="1"/>
    <x v="0"/>
  </r>
  <r>
    <x v="3"/>
    <n v="1185732"/>
    <x v="409"/>
    <x v="3"/>
    <x v="39"/>
    <x v="42"/>
    <x v="4"/>
    <n v="44.999999999999993"/>
    <n v="1250"/>
    <x v="351"/>
    <x v="1220"/>
    <x v="0"/>
    <x v="0"/>
  </r>
  <r>
    <x v="3"/>
    <n v="1185732"/>
    <x v="409"/>
    <x v="3"/>
    <x v="39"/>
    <x v="42"/>
    <x v="5"/>
    <n v="49.999999999999986"/>
    <n v="2500"/>
    <x v="578"/>
    <x v="1049"/>
    <x v="8"/>
    <x v="0"/>
  </r>
  <r>
    <x v="3"/>
    <n v="1185732"/>
    <x v="440"/>
    <x v="3"/>
    <x v="39"/>
    <x v="42"/>
    <x v="0"/>
    <n v="44.999999999999993"/>
    <n v="4000"/>
    <x v="521"/>
    <x v="521"/>
    <x v="1"/>
    <x v="0"/>
  </r>
  <r>
    <x v="3"/>
    <n v="1185732"/>
    <x v="440"/>
    <x v="3"/>
    <x v="39"/>
    <x v="42"/>
    <x v="1"/>
    <n v="35"/>
    <n v="3000"/>
    <x v="204"/>
    <x v="290"/>
    <x v="2"/>
    <x v="0"/>
  </r>
  <r>
    <x v="3"/>
    <n v="1185732"/>
    <x v="440"/>
    <x v="3"/>
    <x v="39"/>
    <x v="42"/>
    <x v="2"/>
    <n v="35"/>
    <n v="2450"/>
    <x v="694"/>
    <x v="1232"/>
    <x v="1"/>
    <x v="0"/>
  </r>
  <r>
    <x v="3"/>
    <n v="1185732"/>
    <x v="440"/>
    <x v="3"/>
    <x v="39"/>
    <x v="42"/>
    <x v="3"/>
    <n v="35"/>
    <n v="2250"/>
    <x v="123"/>
    <x v="596"/>
    <x v="1"/>
    <x v="0"/>
  </r>
  <r>
    <x v="3"/>
    <n v="1185732"/>
    <x v="440"/>
    <x v="3"/>
    <x v="39"/>
    <x v="42"/>
    <x v="4"/>
    <n v="60"/>
    <n v="2000"/>
    <x v="150"/>
    <x v="49"/>
    <x v="0"/>
    <x v="0"/>
  </r>
  <r>
    <x v="3"/>
    <n v="1185732"/>
    <x v="440"/>
    <x v="3"/>
    <x v="39"/>
    <x v="42"/>
    <x v="5"/>
    <n v="64.999999999999986"/>
    <n v="3000"/>
    <x v="151"/>
    <x v="1203"/>
    <x v="8"/>
    <x v="0"/>
  </r>
  <r>
    <x v="3"/>
    <n v="1185732"/>
    <x v="469"/>
    <x v="3"/>
    <x v="39"/>
    <x v="42"/>
    <x v="0"/>
    <n v="60"/>
    <n v="5500"/>
    <x v="78"/>
    <x v="186"/>
    <x v="1"/>
    <x v="0"/>
  </r>
  <r>
    <x v="3"/>
    <n v="1185732"/>
    <x v="469"/>
    <x v="3"/>
    <x v="39"/>
    <x v="42"/>
    <x v="1"/>
    <n v="50"/>
    <n v="3500"/>
    <x v="160"/>
    <x v="971"/>
    <x v="2"/>
    <x v="0"/>
  </r>
  <r>
    <x v="3"/>
    <n v="1185732"/>
    <x v="469"/>
    <x v="3"/>
    <x v="39"/>
    <x v="42"/>
    <x v="2"/>
    <n v="50"/>
    <n v="3000"/>
    <x v="149"/>
    <x v="343"/>
    <x v="1"/>
    <x v="0"/>
  </r>
  <r>
    <x v="3"/>
    <n v="1185732"/>
    <x v="469"/>
    <x v="3"/>
    <x v="39"/>
    <x v="42"/>
    <x v="3"/>
    <n v="50"/>
    <n v="2500"/>
    <x v="145"/>
    <x v="222"/>
    <x v="1"/>
    <x v="0"/>
  </r>
  <r>
    <x v="3"/>
    <n v="1185732"/>
    <x v="469"/>
    <x v="3"/>
    <x v="39"/>
    <x v="42"/>
    <x v="4"/>
    <n v="60"/>
    <n v="2500"/>
    <x v="149"/>
    <x v="156"/>
    <x v="0"/>
    <x v="0"/>
  </r>
  <r>
    <x v="3"/>
    <n v="1185732"/>
    <x v="469"/>
    <x v="3"/>
    <x v="39"/>
    <x v="42"/>
    <x v="5"/>
    <n v="64.999999999999986"/>
    <n v="3500"/>
    <x v="695"/>
    <x v="1233"/>
    <x v="8"/>
    <x v="0"/>
  </r>
  <r>
    <x v="3"/>
    <n v="1185732"/>
    <x v="174"/>
    <x v="3"/>
    <x v="39"/>
    <x v="42"/>
    <x v="0"/>
    <n v="35"/>
    <n v="5000"/>
    <x v="160"/>
    <x v="429"/>
    <x v="8"/>
    <x v="0"/>
  </r>
  <r>
    <x v="3"/>
    <n v="1185732"/>
    <x v="174"/>
    <x v="3"/>
    <x v="39"/>
    <x v="42"/>
    <x v="1"/>
    <n v="35"/>
    <n v="3000"/>
    <x v="204"/>
    <x v="216"/>
    <x v="8"/>
    <x v="0"/>
  </r>
  <r>
    <x v="3"/>
    <n v="1185732"/>
    <x v="174"/>
    <x v="3"/>
    <x v="39"/>
    <x v="42"/>
    <x v="2"/>
    <n v="25.000000000000007"/>
    <n v="3000"/>
    <x v="384"/>
    <x v="1209"/>
    <x v="2"/>
    <x v="0"/>
  </r>
  <r>
    <x v="3"/>
    <n v="1185732"/>
    <x v="174"/>
    <x v="3"/>
    <x v="39"/>
    <x v="42"/>
    <x v="3"/>
    <n v="30.000000000000004"/>
    <n v="1500"/>
    <x v="354"/>
    <x v="475"/>
    <x v="2"/>
    <x v="0"/>
  </r>
  <r>
    <x v="3"/>
    <n v="1185732"/>
    <x v="174"/>
    <x v="3"/>
    <x v="39"/>
    <x v="42"/>
    <x v="4"/>
    <n v="44.999999999999993"/>
    <n v="2000"/>
    <x v="696"/>
    <x v="666"/>
    <x v="1"/>
    <x v="0"/>
  </r>
  <r>
    <x v="3"/>
    <n v="1185732"/>
    <x v="174"/>
    <x v="3"/>
    <x v="39"/>
    <x v="42"/>
    <x v="5"/>
    <n v="35"/>
    <n v="3000"/>
    <x v="204"/>
    <x v="216"/>
    <x v="8"/>
    <x v="0"/>
  </r>
  <r>
    <x v="3"/>
    <n v="1185732"/>
    <x v="205"/>
    <x v="3"/>
    <x v="39"/>
    <x v="42"/>
    <x v="0"/>
    <n v="35"/>
    <n v="5500"/>
    <x v="170"/>
    <x v="346"/>
    <x v="8"/>
    <x v="0"/>
  </r>
  <r>
    <x v="3"/>
    <n v="1185732"/>
    <x v="205"/>
    <x v="3"/>
    <x v="39"/>
    <x v="42"/>
    <x v="1"/>
    <n v="35"/>
    <n v="2000"/>
    <x v="136"/>
    <x v="197"/>
    <x v="8"/>
    <x v="0"/>
  </r>
  <r>
    <x v="3"/>
    <n v="1185732"/>
    <x v="205"/>
    <x v="3"/>
    <x v="39"/>
    <x v="42"/>
    <x v="2"/>
    <n v="25.000000000000007"/>
    <n v="2500"/>
    <x v="459"/>
    <x v="1168"/>
    <x v="2"/>
    <x v="0"/>
  </r>
  <r>
    <x v="3"/>
    <n v="1185732"/>
    <x v="205"/>
    <x v="3"/>
    <x v="40"/>
    <x v="43"/>
    <x v="3"/>
    <n v="30.000000000000004"/>
    <n v="1250"/>
    <x v="361"/>
    <x v="1234"/>
    <x v="2"/>
    <x v="0"/>
  </r>
  <r>
    <x v="3"/>
    <n v="1185732"/>
    <x v="205"/>
    <x v="3"/>
    <x v="40"/>
    <x v="43"/>
    <x v="4"/>
    <n v="44.999999999999993"/>
    <n v="2000"/>
    <x v="696"/>
    <x v="666"/>
    <x v="1"/>
    <x v="0"/>
  </r>
  <r>
    <x v="3"/>
    <n v="1185732"/>
    <x v="205"/>
    <x v="3"/>
    <x v="40"/>
    <x v="43"/>
    <x v="5"/>
    <n v="19.999999999999996"/>
    <n v="3000"/>
    <x v="613"/>
    <x v="506"/>
    <x v="8"/>
    <x v="0"/>
  </r>
  <r>
    <x v="3"/>
    <n v="1185732"/>
    <x v="214"/>
    <x v="3"/>
    <x v="40"/>
    <x v="43"/>
    <x v="0"/>
    <n v="25.000000000000007"/>
    <n v="5200"/>
    <x v="373"/>
    <x v="1235"/>
    <x v="8"/>
    <x v="0"/>
  </r>
  <r>
    <x v="3"/>
    <n v="1185732"/>
    <x v="214"/>
    <x v="3"/>
    <x v="40"/>
    <x v="43"/>
    <x v="1"/>
    <n v="25.000000000000007"/>
    <n v="2250"/>
    <x v="667"/>
    <x v="1236"/>
    <x v="8"/>
    <x v="0"/>
  </r>
  <r>
    <x v="3"/>
    <n v="1185732"/>
    <x v="214"/>
    <x v="3"/>
    <x v="40"/>
    <x v="43"/>
    <x v="2"/>
    <n v="15.000000000000002"/>
    <n v="2750"/>
    <x v="503"/>
    <x v="1237"/>
    <x v="2"/>
    <x v="0"/>
  </r>
  <r>
    <x v="3"/>
    <n v="1185732"/>
    <x v="214"/>
    <x v="3"/>
    <x v="40"/>
    <x v="43"/>
    <x v="3"/>
    <n v="19.999999999999996"/>
    <n v="1250"/>
    <x v="359"/>
    <x v="593"/>
    <x v="2"/>
    <x v="0"/>
  </r>
  <r>
    <x v="3"/>
    <n v="1185732"/>
    <x v="214"/>
    <x v="3"/>
    <x v="40"/>
    <x v="43"/>
    <x v="4"/>
    <n v="35"/>
    <n v="1750"/>
    <x v="183"/>
    <x v="489"/>
    <x v="1"/>
    <x v="0"/>
  </r>
  <r>
    <x v="3"/>
    <n v="1185732"/>
    <x v="214"/>
    <x v="3"/>
    <x v="40"/>
    <x v="43"/>
    <x v="5"/>
    <n v="25.000000000000007"/>
    <n v="2750"/>
    <x v="392"/>
    <x v="879"/>
    <x v="8"/>
    <x v="0"/>
  </r>
  <r>
    <x v="3"/>
    <n v="1185732"/>
    <x v="233"/>
    <x v="3"/>
    <x v="40"/>
    <x v="43"/>
    <x v="0"/>
    <n v="25.000000000000007"/>
    <n v="5000"/>
    <x v="382"/>
    <x v="549"/>
    <x v="8"/>
    <x v="0"/>
  </r>
  <r>
    <x v="3"/>
    <n v="1185732"/>
    <x v="233"/>
    <x v="3"/>
    <x v="40"/>
    <x v="43"/>
    <x v="1"/>
    <n v="25.000000000000007"/>
    <n v="2000"/>
    <x v="678"/>
    <x v="1238"/>
    <x v="8"/>
    <x v="0"/>
  </r>
  <r>
    <x v="3"/>
    <n v="1185732"/>
    <x v="233"/>
    <x v="3"/>
    <x v="40"/>
    <x v="43"/>
    <x v="2"/>
    <n v="15.000000000000002"/>
    <n v="2000"/>
    <x v="302"/>
    <x v="502"/>
    <x v="2"/>
    <x v="0"/>
  </r>
  <r>
    <x v="3"/>
    <n v="1185732"/>
    <x v="233"/>
    <x v="3"/>
    <x v="40"/>
    <x v="43"/>
    <x v="3"/>
    <n v="19.999999999999996"/>
    <n v="1250"/>
    <x v="359"/>
    <x v="593"/>
    <x v="2"/>
    <x v="0"/>
  </r>
  <r>
    <x v="3"/>
    <n v="1185732"/>
    <x v="233"/>
    <x v="3"/>
    <x v="40"/>
    <x v="43"/>
    <x v="4"/>
    <n v="65"/>
    <n v="1500"/>
    <x v="148"/>
    <x v="1239"/>
    <x v="1"/>
    <x v="0"/>
  </r>
  <r>
    <x v="3"/>
    <n v="1185732"/>
    <x v="233"/>
    <x v="3"/>
    <x v="40"/>
    <x v="43"/>
    <x v="5"/>
    <n v="50"/>
    <n v="2750"/>
    <x v="199"/>
    <x v="811"/>
    <x v="8"/>
    <x v="0"/>
  </r>
  <r>
    <x v="3"/>
    <n v="1185732"/>
    <x v="264"/>
    <x v="3"/>
    <x v="40"/>
    <x v="43"/>
    <x v="0"/>
    <n v="60"/>
    <n v="5450"/>
    <x v="697"/>
    <x v="1240"/>
    <x v="8"/>
    <x v="0"/>
  </r>
  <r>
    <x v="3"/>
    <n v="1185732"/>
    <x v="264"/>
    <x v="3"/>
    <x v="40"/>
    <x v="43"/>
    <x v="1"/>
    <n v="40"/>
    <n v="2500"/>
    <x v="125"/>
    <x v="215"/>
    <x v="8"/>
    <x v="0"/>
  </r>
  <r>
    <x v="3"/>
    <n v="1185732"/>
    <x v="264"/>
    <x v="3"/>
    <x v="40"/>
    <x v="43"/>
    <x v="2"/>
    <n v="35"/>
    <n v="2250"/>
    <x v="123"/>
    <x v="184"/>
    <x v="2"/>
    <x v="0"/>
  </r>
  <r>
    <x v="3"/>
    <n v="1185732"/>
    <x v="264"/>
    <x v="3"/>
    <x v="40"/>
    <x v="43"/>
    <x v="3"/>
    <n v="35"/>
    <n v="1750"/>
    <x v="183"/>
    <x v="1241"/>
    <x v="2"/>
    <x v="0"/>
  </r>
  <r>
    <x v="3"/>
    <n v="1185732"/>
    <x v="264"/>
    <x v="3"/>
    <x v="40"/>
    <x v="43"/>
    <x v="4"/>
    <n v="44.999999999999993"/>
    <n v="2000"/>
    <x v="696"/>
    <x v="666"/>
    <x v="1"/>
    <x v="0"/>
  </r>
  <r>
    <x v="3"/>
    <n v="1185732"/>
    <x v="264"/>
    <x v="3"/>
    <x v="40"/>
    <x v="43"/>
    <x v="5"/>
    <n v="54.999999999999993"/>
    <n v="3250"/>
    <x v="409"/>
    <x v="715"/>
    <x v="8"/>
    <x v="0"/>
  </r>
  <r>
    <x v="3"/>
    <n v="1185732"/>
    <x v="294"/>
    <x v="3"/>
    <x v="40"/>
    <x v="43"/>
    <x v="0"/>
    <n v="40"/>
    <n v="5750"/>
    <x v="328"/>
    <x v="1051"/>
    <x v="8"/>
    <x v="0"/>
  </r>
  <r>
    <x v="3"/>
    <n v="1185732"/>
    <x v="294"/>
    <x v="3"/>
    <x v="40"/>
    <x v="43"/>
    <x v="1"/>
    <n v="35.000000000000007"/>
    <n v="3250"/>
    <x v="400"/>
    <x v="1242"/>
    <x v="8"/>
    <x v="0"/>
  </r>
  <r>
    <x v="3"/>
    <n v="1185732"/>
    <x v="294"/>
    <x v="3"/>
    <x v="40"/>
    <x v="43"/>
    <x v="2"/>
    <n v="30.000000000000004"/>
    <n v="2000"/>
    <x v="385"/>
    <x v="192"/>
    <x v="2"/>
    <x v="0"/>
  </r>
  <r>
    <x v="3"/>
    <n v="1185732"/>
    <x v="294"/>
    <x v="3"/>
    <x v="40"/>
    <x v="43"/>
    <x v="3"/>
    <n v="30.000000000000004"/>
    <n v="1750"/>
    <x v="307"/>
    <x v="489"/>
    <x v="2"/>
    <x v="0"/>
  </r>
  <r>
    <x v="3"/>
    <n v="1185732"/>
    <x v="294"/>
    <x v="3"/>
    <x v="40"/>
    <x v="43"/>
    <x v="4"/>
    <n v="40"/>
    <n v="1750"/>
    <x v="136"/>
    <x v="192"/>
    <x v="1"/>
    <x v="0"/>
  </r>
  <r>
    <x v="3"/>
    <n v="1185732"/>
    <x v="294"/>
    <x v="3"/>
    <x v="40"/>
    <x v="43"/>
    <x v="5"/>
    <n v="60.000000000000007"/>
    <n v="3250"/>
    <x v="403"/>
    <x v="308"/>
    <x v="8"/>
    <x v="0"/>
  </r>
  <r>
    <x v="3"/>
    <n v="1185732"/>
    <x v="323"/>
    <x v="3"/>
    <x v="40"/>
    <x v="43"/>
    <x v="0"/>
    <n v="55.000000000000007"/>
    <n v="5500"/>
    <x v="440"/>
    <x v="998"/>
    <x v="8"/>
    <x v="0"/>
  </r>
  <r>
    <x v="3"/>
    <n v="1185732"/>
    <x v="323"/>
    <x v="3"/>
    <x v="40"/>
    <x v="43"/>
    <x v="1"/>
    <n v="50.000000000000014"/>
    <n v="3000"/>
    <x v="193"/>
    <x v="1243"/>
    <x v="8"/>
    <x v="0"/>
  </r>
  <r>
    <x v="3"/>
    <n v="1185732"/>
    <x v="323"/>
    <x v="3"/>
    <x v="40"/>
    <x v="43"/>
    <x v="2"/>
    <n v="45"/>
    <n v="2250"/>
    <x v="179"/>
    <x v="258"/>
    <x v="2"/>
    <x v="0"/>
  </r>
  <r>
    <x v="3"/>
    <n v="1185732"/>
    <x v="323"/>
    <x v="3"/>
    <x v="40"/>
    <x v="43"/>
    <x v="3"/>
    <n v="45"/>
    <n v="1750"/>
    <x v="123"/>
    <x v="184"/>
    <x v="2"/>
    <x v="0"/>
  </r>
  <r>
    <x v="3"/>
    <n v="1185732"/>
    <x v="323"/>
    <x v="3"/>
    <x v="40"/>
    <x v="43"/>
    <x v="4"/>
    <n v="55.000000000000007"/>
    <n v="2000"/>
    <x v="131"/>
    <x v="277"/>
    <x v="1"/>
    <x v="0"/>
  </r>
  <r>
    <x v="3"/>
    <n v="1185732"/>
    <x v="323"/>
    <x v="3"/>
    <x v="40"/>
    <x v="43"/>
    <x v="5"/>
    <n v="60.000000000000007"/>
    <n v="3750"/>
    <x v="224"/>
    <x v="230"/>
    <x v="8"/>
    <x v="0"/>
  </r>
  <r>
    <x v="3"/>
    <n v="1185732"/>
    <x v="355"/>
    <x v="3"/>
    <x v="40"/>
    <x v="43"/>
    <x v="0"/>
    <n v="50"/>
    <n v="5250"/>
    <x v="48"/>
    <x v="148"/>
    <x v="8"/>
    <x v="0"/>
  </r>
  <r>
    <x v="3"/>
    <n v="1185732"/>
    <x v="355"/>
    <x v="3"/>
    <x v="40"/>
    <x v="43"/>
    <x v="1"/>
    <n v="45.000000000000007"/>
    <n v="3000"/>
    <x v="142"/>
    <x v="837"/>
    <x v="8"/>
    <x v="0"/>
  </r>
  <r>
    <x v="3"/>
    <n v="1185732"/>
    <x v="355"/>
    <x v="3"/>
    <x v="40"/>
    <x v="43"/>
    <x v="2"/>
    <n v="40"/>
    <n v="2250"/>
    <x v="126"/>
    <x v="188"/>
    <x v="2"/>
    <x v="0"/>
  </r>
  <r>
    <x v="3"/>
    <n v="1185732"/>
    <x v="355"/>
    <x v="3"/>
    <x v="40"/>
    <x v="43"/>
    <x v="3"/>
    <n v="40"/>
    <n v="2000"/>
    <x v="135"/>
    <x v="197"/>
    <x v="2"/>
    <x v="0"/>
  </r>
  <r>
    <x v="3"/>
    <n v="1185732"/>
    <x v="355"/>
    <x v="3"/>
    <x v="40"/>
    <x v="43"/>
    <x v="4"/>
    <n v="50"/>
    <n v="1750"/>
    <x v="132"/>
    <x v="190"/>
    <x v="1"/>
    <x v="0"/>
  </r>
  <r>
    <x v="3"/>
    <n v="1185732"/>
    <x v="355"/>
    <x v="3"/>
    <x v="40"/>
    <x v="43"/>
    <x v="5"/>
    <n v="55.000000000000007"/>
    <n v="3500"/>
    <x v="137"/>
    <x v="345"/>
    <x v="8"/>
    <x v="0"/>
  </r>
  <r>
    <x v="3"/>
    <n v="1185732"/>
    <x v="387"/>
    <x v="3"/>
    <x v="40"/>
    <x v="43"/>
    <x v="0"/>
    <n v="35"/>
    <n v="4750"/>
    <x v="158"/>
    <x v="581"/>
    <x v="8"/>
    <x v="0"/>
  </r>
  <r>
    <x v="3"/>
    <n v="1185732"/>
    <x v="387"/>
    <x v="3"/>
    <x v="40"/>
    <x v="43"/>
    <x v="1"/>
    <n v="30.000000000000011"/>
    <n v="2750"/>
    <x v="637"/>
    <x v="1244"/>
    <x v="8"/>
    <x v="0"/>
  </r>
  <r>
    <x v="3"/>
    <n v="1185732"/>
    <x v="387"/>
    <x v="3"/>
    <x v="40"/>
    <x v="43"/>
    <x v="2"/>
    <n v="25.000000000000007"/>
    <n v="1750"/>
    <x v="688"/>
    <x v="1245"/>
    <x v="2"/>
    <x v="0"/>
  </r>
  <r>
    <x v="3"/>
    <n v="1185732"/>
    <x v="387"/>
    <x v="3"/>
    <x v="40"/>
    <x v="43"/>
    <x v="3"/>
    <n v="25.000000000000007"/>
    <n v="1500"/>
    <x v="361"/>
    <x v="1234"/>
    <x v="2"/>
    <x v="0"/>
  </r>
  <r>
    <x v="3"/>
    <n v="1185732"/>
    <x v="387"/>
    <x v="3"/>
    <x v="40"/>
    <x v="43"/>
    <x v="4"/>
    <n v="35"/>
    <n v="1500"/>
    <x v="304"/>
    <x v="471"/>
    <x v="1"/>
    <x v="0"/>
  </r>
  <r>
    <x v="3"/>
    <n v="1185732"/>
    <x v="387"/>
    <x v="3"/>
    <x v="40"/>
    <x v="43"/>
    <x v="5"/>
    <n v="40"/>
    <n v="2250"/>
    <x v="126"/>
    <x v="203"/>
    <x v="8"/>
    <x v="0"/>
  </r>
  <r>
    <x v="3"/>
    <n v="1185732"/>
    <x v="416"/>
    <x v="3"/>
    <x v="40"/>
    <x v="43"/>
    <x v="0"/>
    <n v="44.999999999999993"/>
    <n v="4000"/>
    <x v="521"/>
    <x v="1246"/>
    <x v="8"/>
    <x v="0"/>
  </r>
  <r>
    <x v="3"/>
    <n v="1185732"/>
    <x v="416"/>
    <x v="3"/>
    <x v="40"/>
    <x v="43"/>
    <x v="1"/>
    <n v="35"/>
    <n v="2500"/>
    <x v="132"/>
    <x v="187"/>
    <x v="8"/>
    <x v="0"/>
  </r>
  <r>
    <x v="3"/>
    <n v="1185732"/>
    <x v="416"/>
    <x v="3"/>
    <x v="40"/>
    <x v="43"/>
    <x v="2"/>
    <n v="35"/>
    <n v="1500"/>
    <x v="304"/>
    <x v="489"/>
    <x v="2"/>
    <x v="0"/>
  </r>
  <r>
    <x v="3"/>
    <n v="1185732"/>
    <x v="416"/>
    <x v="3"/>
    <x v="40"/>
    <x v="43"/>
    <x v="3"/>
    <n v="35"/>
    <n v="1500"/>
    <x v="304"/>
    <x v="489"/>
    <x v="2"/>
    <x v="0"/>
  </r>
  <r>
    <x v="3"/>
    <n v="1185732"/>
    <x v="416"/>
    <x v="3"/>
    <x v="40"/>
    <x v="43"/>
    <x v="4"/>
    <n v="44.999999999999993"/>
    <n v="1500"/>
    <x v="303"/>
    <x v="469"/>
    <x v="1"/>
    <x v="0"/>
  </r>
  <r>
    <x v="3"/>
    <n v="1185732"/>
    <x v="416"/>
    <x v="3"/>
    <x v="40"/>
    <x v="43"/>
    <x v="5"/>
    <n v="49.999999999999986"/>
    <n v="2750"/>
    <x v="371"/>
    <x v="300"/>
    <x v="8"/>
    <x v="0"/>
  </r>
  <r>
    <x v="3"/>
    <n v="1185732"/>
    <x v="447"/>
    <x v="3"/>
    <x v="40"/>
    <x v="43"/>
    <x v="0"/>
    <n v="44.999999999999993"/>
    <n v="4250"/>
    <x v="633"/>
    <x v="1141"/>
    <x v="8"/>
    <x v="0"/>
  </r>
  <r>
    <x v="3"/>
    <n v="1185732"/>
    <x v="447"/>
    <x v="3"/>
    <x v="40"/>
    <x v="43"/>
    <x v="1"/>
    <n v="35"/>
    <n v="3250"/>
    <x v="166"/>
    <x v="279"/>
    <x v="8"/>
    <x v="0"/>
  </r>
  <r>
    <x v="3"/>
    <n v="1185732"/>
    <x v="447"/>
    <x v="3"/>
    <x v="40"/>
    <x v="43"/>
    <x v="2"/>
    <n v="35"/>
    <n v="2700"/>
    <x v="698"/>
    <x v="1247"/>
    <x v="2"/>
    <x v="0"/>
  </r>
  <r>
    <x v="3"/>
    <n v="1185732"/>
    <x v="447"/>
    <x v="3"/>
    <x v="40"/>
    <x v="43"/>
    <x v="3"/>
    <n v="35"/>
    <n v="2750"/>
    <x v="120"/>
    <x v="180"/>
    <x v="2"/>
    <x v="0"/>
  </r>
  <r>
    <x v="3"/>
    <n v="1185732"/>
    <x v="447"/>
    <x v="3"/>
    <x v="40"/>
    <x v="43"/>
    <x v="4"/>
    <n v="60"/>
    <n v="2500"/>
    <x v="149"/>
    <x v="343"/>
    <x v="1"/>
    <x v="0"/>
  </r>
  <r>
    <x v="3"/>
    <n v="1185732"/>
    <x v="447"/>
    <x v="3"/>
    <x v="40"/>
    <x v="43"/>
    <x v="5"/>
    <n v="64.999999999999986"/>
    <n v="3500"/>
    <x v="695"/>
    <x v="1233"/>
    <x v="8"/>
    <x v="0"/>
  </r>
  <r>
    <x v="3"/>
    <n v="1185732"/>
    <x v="476"/>
    <x v="3"/>
    <x v="40"/>
    <x v="43"/>
    <x v="0"/>
    <n v="60"/>
    <n v="6000"/>
    <x v="11"/>
    <x v="155"/>
    <x v="8"/>
    <x v="0"/>
  </r>
  <r>
    <x v="3"/>
    <n v="1185732"/>
    <x v="476"/>
    <x v="3"/>
    <x v="40"/>
    <x v="43"/>
    <x v="1"/>
    <n v="50"/>
    <n v="4000"/>
    <x v="47"/>
    <x v="316"/>
    <x v="8"/>
    <x v="0"/>
  </r>
  <r>
    <x v="3"/>
    <n v="1185732"/>
    <x v="476"/>
    <x v="3"/>
    <x v="40"/>
    <x v="43"/>
    <x v="2"/>
    <n v="50"/>
    <n v="3500"/>
    <x v="160"/>
    <x v="971"/>
    <x v="2"/>
    <x v="0"/>
  </r>
  <r>
    <x v="3"/>
    <n v="1185732"/>
    <x v="476"/>
    <x v="3"/>
    <x v="40"/>
    <x v="43"/>
    <x v="3"/>
    <n v="50"/>
    <n v="3000"/>
    <x v="149"/>
    <x v="214"/>
    <x v="2"/>
    <x v="0"/>
  </r>
  <r>
    <x v="3"/>
    <n v="1185732"/>
    <x v="476"/>
    <x v="3"/>
    <x v="40"/>
    <x v="43"/>
    <x v="4"/>
    <n v="60"/>
    <n v="3000"/>
    <x v="210"/>
    <x v="386"/>
    <x v="1"/>
    <x v="0"/>
  </r>
  <r>
    <x v="3"/>
    <n v="1185732"/>
    <x v="476"/>
    <x v="3"/>
    <x v="40"/>
    <x v="43"/>
    <x v="5"/>
    <n v="64.999999999999986"/>
    <n v="4000"/>
    <x v="699"/>
    <x v="545"/>
    <x v="8"/>
    <x v="0"/>
  </r>
  <r>
    <x v="3"/>
    <n v="1185732"/>
    <x v="181"/>
    <x v="3"/>
    <x v="40"/>
    <x v="43"/>
    <x v="0"/>
    <n v="35"/>
    <n v="5000"/>
    <x v="160"/>
    <x v="429"/>
    <x v="8"/>
    <x v="0"/>
  </r>
  <r>
    <x v="3"/>
    <n v="1185732"/>
    <x v="181"/>
    <x v="3"/>
    <x v="40"/>
    <x v="43"/>
    <x v="1"/>
    <n v="35"/>
    <n v="3000"/>
    <x v="204"/>
    <x v="216"/>
    <x v="8"/>
    <x v="0"/>
  </r>
  <r>
    <x v="3"/>
    <n v="1185732"/>
    <x v="181"/>
    <x v="3"/>
    <x v="40"/>
    <x v="43"/>
    <x v="2"/>
    <n v="25.000000000000007"/>
    <n v="3000"/>
    <x v="384"/>
    <x v="984"/>
    <x v="8"/>
    <x v="0"/>
  </r>
  <r>
    <x v="3"/>
    <n v="1185732"/>
    <x v="181"/>
    <x v="3"/>
    <x v="40"/>
    <x v="43"/>
    <x v="3"/>
    <n v="30.000000000000004"/>
    <n v="1500"/>
    <x v="354"/>
    <x v="595"/>
    <x v="8"/>
    <x v="0"/>
  </r>
  <r>
    <x v="3"/>
    <n v="1185732"/>
    <x v="181"/>
    <x v="3"/>
    <x v="40"/>
    <x v="43"/>
    <x v="4"/>
    <n v="44.999999999999993"/>
    <n v="2000"/>
    <x v="696"/>
    <x v="1248"/>
    <x v="8"/>
    <x v="0"/>
  </r>
  <r>
    <x v="3"/>
    <n v="1185732"/>
    <x v="181"/>
    <x v="3"/>
    <x v="40"/>
    <x v="43"/>
    <x v="5"/>
    <n v="35"/>
    <n v="3000"/>
    <x v="204"/>
    <x v="216"/>
    <x v="8"/>
    <x v="0"/>
  </r>
  <r>
    <x v="3"/>
    <n v="1185732"/>
    <x v="212"/>
    <x v="3"/>
    <x v="40"/>
    <x v="43"/>
    <x v="0"/>
    <n v="35"/>
    <n v="5500"/>
    <x v="170"/>
    <x v="346"/>
    <x v="8"/>
    <x v="0"/>
  </r>
  <r>
    <x v="3"/>
    <n v="1185732"/>
    <x v="212"/>
    <x v="3"/>
    <x v="40"/>
    <x v="43"/>
    <x v="1"/>
    <n v="40"/>
    <n v="2000"/>
    <x v="135"/>
    <x v="201"/>
    <x v="8"/>
    <x v="0"/>
  </r>
  <r>
    <x v="3"/>
    <n v="1185732"/>
    <x v="212"/>
    <x v="3"/>
    <x v="40"/>
    <x v="43"/>
    <x v="2"/>
    <n v="30.000000000000004"/>
    <n v="3000"/>
    <x v="381"/>
    <x v="1096"/>
    <x v="8"/>
    <x v="0"/>
  </r>
  <r>
    <x v="3"/>
    <n v="1185732"/>
    <x v="212"/>
    <x v="0"/>
    <x v="41"/>
    <x v="31"/>
    <x v="3"/>
    <n v="35"/>
    <n v="1750"/>
    <x v="183"/>
    <x v="597"/>
    <x v="8"/>
    <x v="0"/>
  </r>
  <r>
    <x v="3"/>
    <n v="1185732"/>
    <x v="212"/>
    <x v="0"/>
    <x v="41"/>
    <x v="31"/>
    <x v="4"/>
    <n v="49.999999999999993"/>
    <n v="2500"/>
    <x v="700"/>
    <x v="388"/>
    <x v="8"/>
    <x v="0"/>
  </r>
  <r>
    <x v="3"/>
    <n v="1185732"/>
    <x v="212"/>
    <x v="0"/>
    <x v="41"/>
    <x v="31"/>
    <x v="5"/>
    <n v="24.999999999999993"/>
    <n v="3500"/>
    <x v="596"/>
    <x v="1078"/>
    <x v="8"/>
    <x v="0"/>
  </r>
  <r>
    <x v="3"/>
    <n v="1185732"/>
    <x v="221"/>
    <x v="0"/>
    <x v="41"/>
    <x v="31"/>
    <x v="0"/>
    <n v="30.000000000000004"/>
    <n v="5700"/>
    <x v="701"/>
    <x v="1249"/>
    <x v="8"/>
    <x v="0"/>
  </r>
  <r>
    <x v="3"/>
    <n v="1185732"/>
    <x v="221"/>
    <x v="0"/>
    <x v="41"/>
    <x v="31"/>
    <x v="1"/>
    <n v="30.000000000000004"/>
    <n v="2750"/>
    <x v="190"/>
    <x v="1250"/>
    <x v="8"/>
    <x v="0"/>
  </r>
  <r>
    <x v="3"/>
    <n v="1185732"/>
    <x v="221"/>
    <x v="0"/>
    <x v="41"/>
    <x v="31"/>
    <x v="2"/>
    <n v="20"/>
    <n v="3250"/>
    <x v="393"/>
    <x v="1251"/>
    <x v="8"/>
    <x v="0"/>
  </r>
  <r>
    <x v="3"/>
    <n v="1185732"/>
    <x v="221"/>
    <x v="0"/>
    <x v="41"/>
    <x v="31"/>
    <x v="3"/>
    <n v="24.999999999999993"/>
    <n v="1750"/>
    <x v="702"/>
    <x v="609"/>
    <x v="8"/>
    <x v="0"/>
  </r>
  <r>
    <x v="3"/>
    <n v="1185732"/>
    <x v="221"/>
    <x v="0"/>
    <x v="41"/>
    <x v="31"/>
    <x v="4"/>
    <n v="40"/>
    <n v="2250"/>
    <x v="126"/>
    <x v="203"/>
    <x v="8"/>
    <x v="0"/>
  </r>
  <r>
    <x v="3"/>
    <n v="1185732"/>
    <x v="221"/>
    <x v="0"/>
    <x v="41"/>
    <x v="31"/>
    <x v="5"/>
    <n v="30.000000000000004"/>
    <n v="3250"/>
    <x v="404"/>
    <x v="352"/>
    <x v="8"/>
    <x v="0"/>
  </r>
  <r>
    <x v="3"/>
    <n v="1185732"/>
    <x v="240"/>
    <x v="0"/>
    <x v="41"/>
    <x v="31"/>
    <x v="0"/>
    <n v="30.000000000000004"/>
    <n v="5500"/>
    <x v="207"/>
    <x v="839"/>
    <x v="8"/>
    <x v="0"/>
  </r>
  <r>
    <x v="3"/>
    <n v="1185732"/>
    <x v="240"/>
    <x v="0"/>
    <x v="41"/>
    <x v="31"/>
    <x v="1"/>
    <n v="30.000000000000004"/>
    <n v="2500"/>
    <x v="384"/>
    <x v="984"/>
    <x v="8"/>
    <x v="0"/>
  </r>
  <r>
    <x v="3"/>
    <n v="1185732"/>
    <x v="240"/>
    <x v="0"/>
    <x v="41"/>
    <x v="31"/>
    <x v="2"/>
    <n v="20"/>
    <n v="2500"/>
    <x v="121"/>
    <x v="181"/>
    <x v="8"/>
    <x v="0"/>
  </r>
  <r>
    <x v="3"/>
    <n v="1185732"/>
    <x v="240"/>
    <x v="0"/>
    <x v="41"/>
    <x v="31"/>
    <x v="3"/>
    <n v="24.999999999999993"/>
    <n v="1750"/>
    <x v="702"/>
    <x v="609"/>
    <x v="8"/>
    <x v="0"/>
  </r>
  <r>
    <x v="3"/>
    <n v="1185732"/>
    <x v="240"/>
    <x v="0"/>
    <x v="41"/>
    <x v="31"/>
    <x v="4"/>
    <n v="65"/>
    <n v="2000"/>
    <x v="197"/>
    <x v="602"/>
    <x v="8"/>
    <x v="0"/>
  </r>
  <r>
    <x v="3"/>
    <n v="1185732"/>
    <x v="240"/>
    <x v="0"/>
    <x v="41"/>
    <x v="31"/>
    <x v="5"/>
    <n v="50"/>
    <n v="3250"/>
    <x v="133"/>
    <x v="399"/>
    <x v="8"/>
    <x v="0"/>
  </r>
  <r>
    <x v="3"/>
    <n v="1185732"/>
    <x v="271"/>
    <x v="0"/>
    <x v="41"/>
    <x v="31"/>
    <x v="0"/>
    <n v="60"/>
    <n v="5950"/>
    <x v="561"/>
    <x v="1252"/>
    <x v="8"/>
    <x v="0"/>
  </r>
  <r>
    <x v="3"/>
    <n v="1185732"/>
    <x v="271"/>
    <x v="0"/>
    <x v="41"/>
    <x v="31"/>
    <x v="1"/>
    <n v="40"/>
    <n v="3000"/>
    <x v="150"/>
    <x v="607"/>
    <x v="8"/>
    <x v="0"/>
  </r>
  <r>
    <x v="3"/>
    <n v="1185732"/>
    <x v="271"/>
    <x v="0"/>
    <x v="41"/>
    <x v="31"/>
    <x v="2"/>
    <n v="35"/>
    <n v="2750"/>
    <x v="120"/>
    <x v="194"/>
    <x v="8"/>
    <x v="0"/>
  </r>
  <r>
    <x v="3"/>
    <n v="1185732"/>
    <x v="271"/>
    <x v="0"/>
    <x v="41"/>
    <x v="31"/>
    <x v="3"/>
    <n v="35"/>
    <n v="2000"/>
    <x v="136"/>
    <x v="197"/>
    <x v="8"/>
    <x v="0"/>
  </r>
  <r>
    <x v="3"/>
    <n v="1185732"/>
    <x v="271"/>
    <x v="0"/>
    <x v="41"/>
    <x v="31"/>
    <x v="4"/>
    <n v="44.999999999999993"/>
    <n v="2250"/>
    <x v="664"/>
    <x v="646"/>
    <x v="8"/>
    <x v="0"/>
  </r>
  <r>
    <x v="3"/>
    <n v="1185732"/>
    <x v="271"/>
    <x v="0"/>
    <x v="41"/>
    <x v="31"/>
    <x v="5"/>
    <n v="54.999999999999993"/>
    <n v="3500"/>
    <x v="239"/>
    <x v="1200"/>
    <x v="8"/>
    <x v="0"/>
  </r>
  <r>
    <x v="3"/>
    <n v="1185732"/>
    <x v="301"/>
    <x v="0"/>
    <x v="41"/>
    <x v="31"/>
    <x v="0"/>
    <n v="45"/>
    <n v="6000"/>
    <x v="52"/>
    <x v="52"/>
    <x v="8"/>
    <x v="0"/>
  </r>
  <r>
    <x v="3"/>
    <n v="1185732"/>
    <x v="301"/>
    <x v="0"/>
    <x v="41"/>
    <x v="31"/>
    <x v="1"/>
    <n v="40.000000000000007"/>
    <n v="4250"/>
    <x v="703"/>
    <x v="1253"/>
    <x v="8"/>
    <x v="0"/>
  </r>
  <r>
    <x v="3"/>
    <n v="1185732"/>
    <x v="301"/>
    <x v="0"/>
    <x v="41"/>
    <x v="31"/>
    <x v="2"/>
    <n v="35"/>
    <n v="3000"/>
    <x v="204"/>
    <x v="216"/>
    <x v="8"/>
    <x v="0"/>
  </r>
  <r>
    <x v="3"/>
    <n v="1185732"/>
    <x v="301"/>
    <x v="0"/>
    <x v="41"/>
    <x v="31"/>
    <x v="3"/>
    <n v="35"/>
    <n v="2750"/>
    <x v="120"/>
    <x v="194"/>
    <x v="8"/>
    <x v="0"/>
  </r>
  <r>
    <x v="3"/>
    <n v="1185732"/>
    <x v="301"/>
    <x v="0"/>
    <x v="41"/>
    <x v="31"/>
    <x v="4"/>
    <n v="45"/>
    <n v="2750"/>
    <x v="119"/>
    <x v="278"/>
    <x v="8"/>
    <x v="0"/>
  </r>
  <r>
    <x v="3"/>
    <n v="1185732"/>
    <x v="301"/>
    <x v="0"/>
    <x v="41"/>
    <x v="31"/>
    <x v="5"/>
    <n v="65.000000000000014"/>
    <n v="4250"/>
    <x v="704"/>
    <x v="724"/>
    <x v="8"/>
    <x v="0"/>
  </r>
  <r>
    <x v="3"/>
    <n v="1185732"/>
    <x v="330"/>
    <x v="0"/>
    <x v="41"/>
    <x v="31"/>
    <x v="0"/>
    <n v="60.000000000000007"/>
    <n v="6500"/>
    <x v="218"/>
    <x v="370"/>
    <x v="8"/>
    <x v="0"/>
  </r>
  <r>
    <x v="3"/>
    <n v="1185732"/>
    <x v="330"/>
    <x v="0"/>
    <x v="41"/>
    <x v="31"/>
    <x v="1"/>
    <n v="55.000000000000014"/>
    <n v="4000"/>
    <x v="705"/>
    <x v="1254"/>
    <x v="8"/>
    <x v="0"/>
  </r>
  <r>
    <x v="3"/>
    <n v="1185732"/>
    <x v="330"/>
    <x v="0"/>
    <x v="41"/>
    <x v="31"/>
    <x v="2"/>
    <n v="50"/>
    <n v="3250"/>
    <x v="133"/>
    <x v="399"/>
    <x v="8"/>
    <x v="0"/>
  </r>
  <r>
    <x v="3"/>
    <n v="1185732"/>
    <x v="330"/>
    <x v="0"/>
    <x v="41"/>
    <x v="31"/>
    <x v="3"/>
    <n v="50"/>
    <n v="2750"/>
    <x v="199"/>
    <x v="811"/>
    <x v="8"/>
    <x v="0"/>
  </r>
  <r>
    <x v="3"/>
    <n v="1185732"/>
    <x v="330"/>
    <x v="0"/>
    <x v="41"/>
    <x v="31"/>
    <x v="4"/>
    <n v="60.000000000000007"/>
    <n v="3000"/>
    <x v="167"/>
    <x v="736"/>
    <x v="8"/>
    <x v="0"/>
  </r>
  <r>
    <x v="3"/>
    <n v="1185732"/>
    <x v="330"/>
    <x v="0"/>
    <x v="41"/>
    <x v="31"/>
    <x v="5"/>
    <n v="65.000000000000014"/>
    <n v="4750"/>
    <x v="419"/>
    <x v="647"/>
    <x v="8"/>
    <x v="0"/>
  </r>
  <r>
    <x v="3"/>
    <n v="1185732"/>
    <x v="362"/>
    <x v="0"/>
    <x v="41"/>
    <x v="31"/>
    <x v="0"/>
    <n v="50"/>
    <n v="5250"/>
    <x v="48"/>
    <x v="148"/>
    <x v="8"/>
    <x v="0"/>
  </r>
  <r>
    <x v="3"/>
    <n v="1185732"/>
    <x v="362"/>
    <x v="0"/>
    <x v="41"/>
    <x v="31"/>
    <x v="1"/>
    <n v="45.000000000000007"/>
    <n v="3000"/>
    <x v="142"/>
    <x v="837"/>
    <x v="8"/>
    <x v="0"/>
  </r>
  <r>
    <x v="3"/>
    <n v="1185732"/>
    <x v="362"/>
    <x v="0"/>
    <x v="41"/>
    <x v="31"/>
    <x v="2"/>
    <n v="40"/>
    <n v="3000"/>
    <x v="150"/>
    <x v="607"/>
    <x v="8"/>
    <x v="0"/>
  </r>
  <r>
    <x v="3"/>
    <n v="1185732"/>
    <x v="362"/>
    <x v="0"/>
    <x v="41"/>
    <x v="31"/>
    <x v="3"/>
    <n v="40"/>
    <n v="2750"/>
    <x v="236"/>
    <x v="280"/>
    <x v="8"/>
    <x v="0"/>
  </r>
  <r>
    <x v="3"/>
    <n v="1185732"/>
    <x v="362"/>
    <x v="0"/>
    <x v="41"/>
    <x v="31"/>
    <x v="4"/>
    <n v="50"/>
    <n v="2500"/>
    <x v="145"/>
    <x v="388"/>
    <x v="8"/>
    <x v="0"/>
  </r>
  <r>
    <x v="3"/>
    <n v="1185732"/>
    <x v="362"/>
    <x v="0"/>
    <x v="41"/>
    <x v="31"/>
    <x v="5"/>
    <n v="55.000000000000007"/>
    <n v="4250"/>
    <x v="257"/>
    <x v="379"/>
    <x v="8"/>
    <x v="0"/>
  </r>
  <r>
    <x v="3"/>
    <n v="1185732"/>
    <x v="394"/>
    <x v="0"/>
    <x v="41"/>
    <x v="31"/>
    <x v="0"/>
    <n v="35"/>
    <n v="5500"/>
    <x v="170"/>
    <x v="346"/>
    <x v="8"/>
    <x v="0"/>
  </r>
  <r>
    <x v="3"/>
    <n v="1185732"/>
    <x v="394"/>
    <x v="0"/>
    <x v="41"/>
    <x v="31"/>
    <x v="1"/>
    <n v="30.000000000000011"/>
    <n v="3500"/>
    <x v="497"/>
    <x v="1104"/>
    <x v="8"/>
    <x v="0"/>
  </r>
  <r>
    <x v="3"/>
    <n v="1185732"/>
    <x v="394"/>
    <x v="0"/>
    <x v="41"/>
    <x v="31"/>
    <x v="2"/>
    <n v="25.000000000000007"/>
    <n v="2500"/>
    <x v="459"/>
    <x v="823"/>
    <x v="8"/>
    <x v="0"/>
  </r>
  <r>
    <x v="3"/>
    <n v="1185732"/>
    <x v="394"/>
    <x v="0"/>
    <x v="41"/>
    <x v="31"/>
    <x v="3"/>
    <n v="25.000000000000007"/>
    <n v="2250"/>
    <x v="667"/>
    <x v="1236"/>
    <x v="8"/>
    <x v="0"/>
  </r>
  <r>
    <x v="3"/>
    <n v="1185732"/>
    <x v="394"/>
    <x v="0"/>
    <x v="41"/>
    <x v="31"/>
    <x v="4"/>
    <n v="35"/>
    <n v="2250"/>
    <x v="123"/>
    <x v="478"/>
    <x v="8"/>
    <x v="0"/>
  </r>
  <r>
    <x v="3"/>
    <n v="1185732"/>
    <x v="394"/>
    <x v="0"/>
    <x v="41"/>
    <x v="31"/>
    <x v="5"/>
    <n v="40"/>
    <n v="3000"/>
    <x v="150"/>
    <x v="607"/>
    <x v="8"/>
    <x v="0"/>
  </r>
  <r>
    <x v="3"/>
    <n v="1185732"/>
    <x v="423"/>
    <x v="0"/>
    <x v="41"/>
    <x v="31"/>
    <x v="0"/>
    <n v="44.999999999999993"/>
    <n v="4250"/>
    <x v="633"/>
    <x v="1141"/>
    <x v="8"/>
    <x v="0"/>
  </r>
  <r>
    <x v="3"/>
    <n v="1185732"/>
    <x v="423"/>
    <x v="0"/>
    <x v="41"/>
    <x v="31"/>
    <x v="1"/>
    <n v="35"/>
    <n v="2750"/>
    <x v="120"/>
    <x v="194"/>
    <x v="8"/>
    <x v="0"/>
  </r>
  <r>
    <x v="3"/>
    <n v="1185732"/>
    <x v="423"/>
    <x v="0"/>
    <x v="41"/>
    <x v="31"/>
    <x v="2"/>
    <n v="35"/>
    <n v="1750"/>
    <x v="183"/>
    <x v="597"/>
    <x v="8"/>
    <x v="0"/>
  </r>
  <r>
    <x v="3"/>
    <n v="1185732"/>
    <x v="423"/>
    <x v="0"/>
    <x v="41"/>
    <x v="31"/>
    <x v="3"/>
    <n v="35"/>
    <n v="1750"/>
    <x v="183"/>
    <x v="597"/>
    <x v="8"/>
    <x v="0"/>
  </r>
  <r>
    <x v="3"/>
    <n v="1185732"/>
    <x v="423"/>
    <x v="0"/>
    <x v="41"/>
    <x v="31"/>
    <x v="4"/>
    <n v="44.999999999999993"/>
    <n v="1750"/>
    <x v="460"/>
    <x v="188"/>
    <x v="8"/>
    <x v="0"/>
  </r>
  <r>
    <x v="0"/>
    <n v="1185732"/>
    <x v="423"/>
    <x v="0"/>
    <x v="41"/>
    <x v="31"/>
    <x v="5"/>
    <n v="49.999999999999986"/>
    <n v="3000"/>
    <x v="555"/>
    <x v="1000"/>
    <x v="8"/>
    <x v="0"/>
  </r>
  <r>
    <x v="0"/>
    <n v="1185732"/>
    <x v="454"/>
    <x v="0"/>
    <x v="41"/>
    <x v="31"/>
    <x v="0"/>
    <n v="44.999999999999993"/>
    <n v="4500"/>
    <x v="706"/>
    <x v="64"/>
    <x v="8"/>
    <x v="0"/>
  </r>
  <r>
    <x v="0"/>
    <n v="1185732"/>
    <x v="454"/>
    <x v="0"/>
    <x v="41"/>
    <x v="31"/>
    <x v="1"/>
    <n v="35"/>
    <n v="3500"/>
    <x v="208"/>
    <x v="136"/>
    <x v="8"/>
    <x v="0"/>
  </r>
  <r>
    <x v="0"/>
    <n v="1185732"/>
    <x v="454"/>
    <x v="0"/>
    <x v="41"/>
    <x v="31"/>
    <x v="2"/>
    <n v="35"/>
    <n v="2950"/>
    <x v="707"/>
    <x v="1255"/>
    <x v="8"/>
    <x v="0"/>
  </r>
  <r>
    <x v="0"/>
    <n v="1185732"/>
    <x v="454"/>
    <x v="0"/>
    <x v="41"/>
    <x v="31"/>
    <x v="3"/>
    <n v="40"/>
    <n v="3250"/>
    <x v="197"/>
    <x v="602"/>
    <x v="8"/>
    <x v="0"/>
  </r>
  <r>
    <x v="0"/>
    <n v="1185732"/>
    <x v="454"/>
    <x v="0"/>
    <x v="41"/>
    <x v="31"/>
    <x v="4"/>
    <n v="65"/>
    <n v="3000"/>
    <x v="214"/>
    <x v="157"/>
    <x v="8"/>
    <x v="0"/>
  </r>
  <r>
    <x v="0"/>
    <n v="1185732"/>
    <x v="454"/>
    <x v="0"/>
    <x v="41"/>
    <x v="31"/>
    <x v="5"/>
    <n v="70"/>
    <n v="4000"/>
    <x v="59"/>
    <x v="67"/>
    <x v="8"/>
    <x v="0"/>
  </r>
  <r>
    <x v="0"/>
    <n v="1185732"/>
    <x v="483"/>
    <x v="0"/>
    <x v="41"/>
    <x v="31"/>
    <x v="0"/>
    <n v="65"/>
    <n v="6500"/>
    <x v="109"/>
    <x v="250"/>
    <x v="8"/>
    <x v="0"/>
  </r>
  <r>
    <x v="0"/>
    <n v="1185732"/>
    <x v="483"/>
    <x v="0"/>
    <x v="41"/>
    <x v="31"/>
    <x v="1"/>
    <n v="55.000000000000007"/>
    <n v="4500"/>
    <x v="173"/>
    <x v="414"/>
    <x v="8"/>
    <x v="0"/>
  </r>
  <r>
    <x v="3"/>
    <n v="1185732"/>
    <x v="483"/>
    <x v="0"/>
    <x v="41"/>
    <x v="31"/>
    <x v="2"/>
    <n v="55.000000000000007"/>
    <n v="4000"/>
    <x v="139"/>
    <x v="985"/>
    <x v="8"/>
    <x v="0"/>
  </r>
  <r>
    <x v="0"/>
    <n v="1185732"/>
    <x v="483"/>
    <x v="0"/>
    <x v="41"/>
    <x v="31"/>
    <x v="3"/>
    <n v="55.000000000000007"/>
    <n v="3500"/>
    <x v="137"/>
    <x v="345"/>
    <x v="8"/>
    <x v="0"/>
  </r>
  <r>
    <x v="0"/>
    <n v="1185732"/>
    <x v="483"/>
    <x v="0"/>
    <x v="41"/>
    <x v="31"/>
    <x v="4"/>
    <n v="65"/>
    <n v="3500"/>
    <x v="157"/>
    <x v="164"/>
    <x v="8"/>
    <x v="0"/>
  </r>
  <r>
    <x v="0"/>
    <n v="1185732"/>
    <x v="483"/>
    <x v="0"/>
    <x v="41"/>
    <x v="31"/>
    <x v="5"/>
    <n v="70"/>
    <n v="4500"/>
    <x v="40"/>
    <x v="63"/>
    <x v="8"/>
    <x v="0"/>
  </r>
  <r>
    <x v="0"/>
    <n v="1185732"/>
    <x v="188"/>
    <x v="0"/>
    <x v="41"/>
    <x v="31"/>
    <x v="0"/>
    <n v="35"/>
    <n v="4250"/>
    <x v="159"/>
    <x v="226"/>
    <x v="8"/>
    <x v="0"/>
  </r>
  <r>
    <x v="0"/>
    <n v="1185732"/>
    <x v="188"/>
    <x v="0"/>
    <x v="41"/>
    <x v="31"/>
    <x v="1"/>
    <n v="35"/>
    <n v="2250"/>
    <x v="123"/>
    <x v="184"/>
    <x v="2"/>
    <x v="0"/>
  </r>
  <r>
    <x v="0"/>
    <n v="1185732"/>
    <x v="188"/>
    <x v="0"/>
    <x v="41"/>
    <x v="31"/>
    <x v="2"/>
    <n v="25.000000000000007"/>
    <n v="2250"/>
    <x v="667"/>
    <x v="1189"/>
    <x v="2"/>
    <x v="0"/>
  </r>
  <r>
    <x v="0"/>
    <n v="1185732"/>
    <x v="188"/>
    <x v="0"/>
    <x v="41"/>
    <x v="31"/>
    <x v="3"/>
    <n v="30"/>
    <n v="750"/>
    <x v="363"/>
    <x v="601"/>
    <x v="2"/>
    <x v="0"/>
  </r>
  <r>
    <x v="0"/>
    <n v="1185732"/>
    <x v="188"/>
    <x v="0"/>
    <x v="41"/>
    <x v="31"/>
    <x v="4"/>
    <n v="45"/>
    <n v="1250"/>
    <x v="182"/>
    <x v="660"/>
    <x v="1"/>
    <x v="0"/>
  </r>
  <r>
    <x v="0"/>
    <n v="1185732"/>
    <x v="188"/>
    <x v="0"/>
    <x v="41"/>
    <x v="31"/>
    <x v="5"/>
    <n v="35"/>
    <n v="2250"/>
    <x v="123"/>
    <x v="596"/>
    <x v="1"/>
    <x v="0"/>
  </r>
  <r>
    <x v="0"/>
    <n v="1185732"/>
    <x v="696"/>
    <x v="0"/>
    <x v="41"/>
    <x v="31"/>
    <x v="0"/>
    <n v="35"/>
    <n v="4750"/>
    <x v="158"/>
    <x v="581"/>
    <x v="8"/>
    <x v="0"/>
  </r>
  <r>
    <x v="3"/>
    <n v="1185732"/>
    <x v="696"/>
    <x v="0"/>
    <x v="41"/>
    <x v="31"/>
    <x v="1"/>
    <n v="35"/>
    <n v="1250"/>
    <x v="317"/>
    <x v="582"/>
    <x v="2"/>
    <x v="0"/>
  </r>
  <r>
    <x v="3"/>
    <n v="1185732"/>
    <x v="696"/>
    <x v="0"/>
    <x v="41"/>
    <x v="31"/>
    <x v="2"/>
    <n v="25.000000000000007"/>
    <n v="1750"/>
    <x v="688"/>
    <x v="1245"/>
    <x v="2"/>
    <x v="0"/>
  </r>
  <r>
    <x v="3"/>
    <n v="1185732"/>
    <x v="696"/>
    <x v="0"/>
    <x v="42"/>
    <x v="44"/>
    <x v="3"/>
    <n v="30"/>
    <n v="500"/>
    <x v="362"/>
    <x v="604"/>
    <x v="2"/>
    <x v="0"/>
  </r>
  <r>
    <x v="3"/>
    <n v="1185732"/>
    <x v="696"/>
    <x v="0"/>
    <x v="42"/>
    <x v="44"/>
    <x v="4"/>
    <n v="45"/>
    <n v="1250"/>
    <x v="182"/>
    <x v="660"/>
    <x v="1"/>
    <x v="0"/>
  </r>
  <r>
    <x v="3"/>
    <n v="1185732"/>
    <x v="696"/>
    <x v="0"/>
    <x v="42"/>
    <x v="44"/>
    <x v="5"/>
    <n v="35"/>
    <n v="2250"/>
    <x v="123"/>
    <x v="596"/>
    <x v="1"/>
    <x v="0"/>
  </r>
  <r>
    <x v="3"/>
    <n v="1185732"/>
    <x v="225"/>
    <x v="0"/>
    <x v="42"/>
    <x v="44"/>
    <x v="0"/>
    <n v="35"/>
    <n v="4450"/>
    <x v="708"/>
    <x v="1256"/>
    <x v="8"/>
    <x v="0"/>
  </r>
  <r>
    <x v="3"/>
    <n v="1185732"/>
    <x v="225"/>
    <x v="0"/>
    <x v="42"/>
    <x v="44"/>
    <x v="1"/>
    <n v="35"/>
    <n v="1500"/>
    <x v="304"/>
    <x v="489"/>
    <x v="2"/>
    <x v="0"/>
  </r>
  <r>
    <x v="3"/>
    <n v="1185732"/>
    <x v="225"/>
    <x v="0"/>
    <x v="42"/>
    <x v="44"/>
    <x v="2"/>
    <n v="25.000000000000007"/>
    <n v="1750"/>
    <x v="688"/>
    <x v="1245"/>
    <x v="2"/>
    <x v="0"/>
  </r>
  <r>
    <x v="3"/>
    <n v="1185732"/>
    <x v="225"/>
    <x v="0"/>
    <x v="42"/>
    <x v="44"/>
    <x v="3"/>
    <n v="30"/>
    <n v="250"/>
    <x v="364"/>
    <x v="1257"/>
    <x v="2"/>
    <x v="0"/>
  </r>
  <r>
    <x v="3"/>
    <n v="1185732"/>
    <x v="225"/>
    <x v="0"/>
    <x v="42"/>
    <x v="44"/>
    <x v="4"/>
    <n v="45"/>
    <n v="750"/>
    <x v="127"/>
    <x v="1258"/>
    <x v="1"/>
    <x v="0"/>
  </r>
  <r>
    <x v="3"/>
    <n v="1185732"/>
    <x v="225"/>
    <x v="0"/>
    <x v="42"/>
    <x v="44"/>
    <x v="5"/>
    <n v="35"/>
    <n v="1750"/>
    <x v="183"/>
    <x v="489"/>
    <x v="1"/>
    <x v="0"/>
  </r>
  <r>
    <x v="3"/>
    <n v="1185732"/>
    <x v="244"/>
    <x v="0"/>
    <x v="42"/>
    <x v="44"/>
    <x v="0"/>
    <n v="35"/>
    <n v="4250"/>
    <x v="159"/>
    <x v="226"/>
    <x v="8"/>
    <x v="0"/>
  </r>
  <r>
    <x v="3"/>
    <n v="1185732"/>
    <x v="244"/>
    <x v="0"/>
    <x v="42"/>
    <x v="44"/>
    <x v="1"/>
    <n v="35"/>
    <n v="1250"/>
    <x v="317"/>
    <x v="582"/>
    <x v="2"/>
    <x v="0"/>
  </r>
  <r>
    <x v="3"/>
    <n v="1185732"/>
    <x v="244"/>
    <x v="0"/>
    <x v="42"/>
    <x v="44"/>
    <x v="2"/>
    <n v="25.000000000000007"/>
    <n v="1250"/>
    <x v="693"/>
    <x v="499"/>
    <x v="2"/>
    <x v="0"/>
  </r>
  <r>
    <x v="3"/>
    <n v="1185732"/>
    <x v="244"/>
    <x v="0"/>
    <x v="42"/>
    <x v="44"/>
    <x v="3"/>
    <n v="30"/>
    <n v="500"/>
    <x v="362"/>
    <x v="604"/>
    <x v="2"/>
    <x v="0"/>
  </r>
  <r>
    <x v="3"/>
    <n v="1185732"/>
    <x v="244"/>
    <x v="0"/>
    <x v="42"/>
    <x v="44"/>
    <x v="4"/>
    <n v="45"/>
    <n v="500"/>
    <x v="363"/>
    <x v="1259"/>
    <x v="1"/>
    <x v="0"/>
  </r>
  <r>
    <x v="3"/>
    <n v="1185732"/>
    <x v="244"/>
    <x v="0"/>
    <x v="42"/>
    <x v="44"/>
    <x v="5"/>
    <n v="35"/>
    <n v="2000"/>
    <x v="136"/>
    <x v="192"/>
    <x v="1"/>
    <x v="0"/>
  </r>
  <r>
    <x v="3"/>
    <n v="1185732"/>
    <x v="273"/>
    <x v="0"/>
    <x v="42"/>
    <x v="44"/>
    <x v="0"/>
    <n v="49.999999999999993"/>
    <n v="4700"/>
    <x v="709"/>
    <x v="1260"/>
    <x v="8"/>
    <x v="0"/>
  </r>
  <r>
    <x v="3"/>
    <n v="1185732"/>
    <x v="273"/>
    <x v="0"/>
    <x v="42"/>
    <x v="44"/>
    <x v="1"/>
    <n v="45"/>
    <n v="1750"/>
    <x v="123"/>
    <x v="184"/>
    <x v="2"/>
    <x v="0"/>
  </r>
  <r>
    <x v="3"/>
    <n v="1185732"/>
    <x v="273"/>
    <x v="0"/>
    <x v="42"/>
    <x v="44"/>
    <x v="2"/>
    <n v="40"/>
    <n v="1500"/>
    <x v="0"/>
    <x v="192"/>
    <x v="2"/>
    <x v="0"/>
  </r>
  <r>
    <x v="3"/>
    <n v="1185732"/>
    <x v="273"/>
    <x v="0"/>
    <x v="42"/>
    <x v="44"/>
    <x v="3"/>
    <n v="40"/>
    <n v="1000"/>
    <x v="124"/>
    <x v="585"/>
    <x v="2"/>
    <x v="0"/>
  </r>
  <r>
    <x v="3"/>
    <n v="1185732"/>
    <x v="273"/>
    <x v="0"/>
    <x v="42"/>
    <x v="44"/>
    <x v="4"/>
    <n v="49.999999999999993"/>
    <n v="1250"/>
    <x v="399"/>
    <x v="688"/>
    <x v="1"/>
    <x v="0"/>
  </r>
  <r>
    <x v="3"/>
    <n v="1185732"/>
    <x v="273"/>
    <x v="0"/>
    <x v="42"/>
    <x v="44"/>
    <x v="5"/>
    <n v="54.999999999999993"/>
    <n v="2500"/>
    <x v="371"/>
    <x v="594"/>
    <x v="1"/>
    <x v="0"/>
  </r>
  <r>
    <x v="3"/>
    <n v="1185732"/>
    <x v="306"/>
    <x v="0"/>
    <x v="42"/>
    <x v="44"/>
    <x v="0"/>
    <n v="49.999999999999993"/>
    <n v="5000"/>
    <x v="616"/>
    <x v="161"/>
    <x v="8"/>
    <x v="0"/>
  </r>
  <r>
    <x v="3"/>
    <n v="1185732"/>
    <x v="306"/>
    <x v="0"/>
    <x v="42"/>
    <x v="44"/>
    <x v="1"/>
    <n v="45"/>
    <n v="2500"/>
    <x v="129"/>
    <x v="196"/>
    <x v="2"/>
    <x v="0"/>
  </r>
  <r>
    <x v="0"/>
    <n v="1185732"/>
    <x v="306"/>
    <x v="0"/>
    <x v="42"/>
    <x v="44"/>
    <x v="2"/>
    <n v="40"/>
    <n v="1750"/>
    <x v="136"/>
    <x v="597"/>
    <x v="2"/>
    <x v="0"/>
  </r>
  <r>
    <x v="0"/>
    <n v="1185732"/>
    <x v="306"/>
    <x v="0"/>
    <x v="42"/>
    <x v="44"/>
    <x v="3"/>
    <n v="40"/>
    <n v="1500"/>
    <x v="0"/>
    <x v="192"/>
    <x v="2"/>
    <x v="0"/>
  </r>
  <r>
    <x v="0"/>
    <n v="1185732"/>
    <x v="306"/>
    <x v="0"/>
    <x v="42"/>
    <x v="44"/>
    <x v="4"/>
    <n v="49.999999999999993"/>
    <n v="1500"/>
    <x v="370"/>
    <x v="1261"/>
    <x v="1"/>
    <x v="0"/>
  </r>
  <r>
    <x v="0"/>
    <n v="1185732"/>
    <x v="306"/>
    <x v="0"/>
    <x v="42"/>
    <x v="44"/>
    <x v="5"/>
    <n v="54.999999999999993"/>
    <n v="3000"/>
    <x v="212"/>
    <x v="347"/>
    <x v="1"/>
    <x v="0"/>
  </r>
  <r>
    <x v="0"/>
    <n v="1185732"/>
    <x v="334"/>
    <x v="0"/>
    <x v="42"/>
    <x v="44"/>
    <x v="0"/>
    <n v="49.999999999999993"/>
    <n v="5250"/>
    <x v="710"/>
    <x v="932"/>
    <x v="8"/>
    <x v="0"/>
  </r>
  <r>
    <x v="2"/>
    <n v="1185732"/>
    <x v="334"/>
    <x v="0"/>
    <x v="42"/>
    <x v="44"/>
    <x v="1"/>
    <n v="45"/>
    <n v="2750"/>
    <x v="119"/>
    <x v="179"/>
    <x v="2"/>
    <x v="0"/>
  </r>
  <r>
    <x v="2"/>
    <n v="1185732"/>
    <x v="334"/>
    <x v="0"/>
    <x v="42"/>
    <x v="44"/>
    <x v="2"/>
    <n v="40"/>
    <n v="2000"/>
    <x v="135"/>
    <x v="197"/>
    <x v="2"/>
    <x v="0"/>
  </r>
  <r>
    <x v="2"/>
    <n v="1185732"/>
    <x v="334"/>
    <x v="0"/>
    <x v="42"/>
    <x v="44"/>
    <x v="3"/>
    <n v="40"/>
    <n v="1500"/>
    <x v="0"/>
    <x v="192"/>
    <x v="2"/>
    <x v="0"/>
  </r>
  <r>
    <x v="2"/>
    <n v="1185732"/>
    <x v="334"/>
    <x v="0"/>
    <x v="42"/>
    <x v="44"/>
    <x v="4"/>
    <n v="49.999999999999993"/>
    <n v="1750"/>
    <x v="396"/>
    <x v="1262"/>
    <x v="1"/>
    <x v="0"/>
  </r>
  <r>
    <x v="2"/>
    <n v="1185732"/>
    <x v="334"/>
    <x v="0"/>
    <x v="42"/>
    <x v="44"/>
    <x v="5"/>
    <n v="54.999999999999993"/>
    <n v="3500"/>
    <x v="239"/>
    <x v="1263"/>
    <x v="1"/>
    <x v="0"/>
  </r>
  <r>
    <x v="2"/>
    <n v="1185732"/>
    <x v="366"/>
    <x v="0"/>
    <x v="42"/>
    <x v="44"/>
    <x v="0"/>
    <n v="49.999999999999993"/>
    <n v="5000"/>
    <x v="616"/>
    <x v="161"/>
    <x v="8"/>
    <x v="0"/>
  </r>
  <r>
    <x v="2"/>
    <n v="1185732"/>
    <x v="366"/>
    <x v="0"/>
    <x v="42"/>
    <x v="44"/>
    <x v="1"/>
    <n v="45"/>
    <n v="2750"/>
    <x v="119"/>
    <x v="179"/>
    <x v="2"/>
    <x v="0"/>
  </r>
  <r>
    <x v="2"/>
    <n v="1185732"/>
    <x v="366"/>
    <x v="0"/>
    <x v="42"/>
    <x v="44"/>
    <x v="2"/>
    <n v="40"/>
    <n v="2000"/>
    <x v="135"/>
    <x v="197"/>
    <x v="2"/>
    <x v="0"/>
  </r>
  <r>
    <x v="2"/>
    <n v="1185732"/>
    <x v="366"/>
    <x v="0"/>
    <x v="42"/>
    <x v="44"/>
    <x v="3"/>
    <n v="40"/>
    <n v="1500"/>
    <x v="0"/>
    <x v="192"/>
    <x v="2"/>
    <x v="0"/>
  </r>
  <r>
    <x v="2"/>
    <n v="1185732"/>
    <x v="366"/>
    <x v="0"/>
    <x v="42"/>
    <x v="44"/>
    <x v="4"/>
    <n v="49.999999999999993"/>
    <n v="1250"/>
    <x v="399"/>
    <x v="688"/>
    <x v="1"/>
    <x v="0"/>
  </r>
  <r>
    <x v="2"/>
    <n v="1185732"/>
    <x v="366"/>
    <x v="0"/>
    <x v="42"/>
    <x v="44"/>
    <x v="5"/>
    <n v="54.999999999999993"/>
    <n v="3000"/>
    <x v="212"/>
    <x v="347"/>
    <x v="1"/>
    <x v="0"/>
  </r>
  <r>
    <x v="2"/>
    <n v="1185732"/>
    <x v="396"/>
    <x v="0"/>
    <x v="42"/>
    <x v="44"/>
    <x v="0"/>
    <n v="49.999999999999993"/>
    <n v="4250"/>
    <x v="383"/>
    <x v="1003"/>
    <x v="8"/>
    <x v="0"/>
  </r>
  <r>
    <x v="2"/>
    <n v="1185732"/>
    <x v="396"/>
    <x v="0"/>
    <x v="42"/>
    <x v="44"/>
    <x v="1"/>
    <n v="45"/>
    <n v="2250"/>
    <x v="179"/>
    <x v="258"/>
    <x v="2"/>
    <x v="0"/>
  </r>
  <r>
    <x v="2"/>
    <n v="1185732"/>
    <x v="396"/>
    <x v="0"/>
    <x v="42"/>
    <x v="44"/>
    <x v="2"/>
    <n v="40"/>
    <n v="1250"/>
    <x v="121"/>
    <x v="286"/>
    <x v="2"/>
    <x v="0"/>
  </r>
  <r>
    <x v="2"/>
    <n v="1185732"/>
    <x v="396"/>
    <x v="0"/>
    <x v="42"/>
    <x v="44"/>
    <x v="3"/>
    <n v="40"/>
    <n v="1000"/>
    <x v="124"/>
    <x v="585"/>
    <x v="2"/>
    <x v="0"/>
  </r>
  <r>
    <x v="2"/>
    <n v="1185732"/>
    <x v="396"/>
    <x v="0"/>
    <x v="42"/>
    <x v="44"/>
    <x v="4"/>
    <n v="49.999999999999993"/>
    <n v="1000"/>
    <x v="367"/>
    <x v="1264"/>
    <x v="1"/>
    <x v="0"/>
  </r>
  <r>
    <x v="2"/>
    <n v="1185732"/>
    <x v="396"/>
    <x v="0"/>
    <x v="42"/>
    <x v="44"/>
    <x v="5"/>
    <n v="54.999999999999993"/>
    <n v="2000"/>
    <x v="391"/>
    <x v="1265"/>
    <x v="1"/>
    <x v="0"/>
  </r>
  <r>
    <x v="2"/>
    <n v="1185732"/>
    <x v="428"/>
    <x v="0"/>
    <x v="42"/>
    <x v="44"/>
    <x v="0"/>
    <n v="54.999999999999993"/>
    <n v="3750"/>
    <x v="213"/>
    <x v="538"/>
    <x v="8"/>
    <x v="0"/>
  </r>
  <r>
    <x v="2"/>
    <n v="1185732"/>
    <x v="428"/>
    <x v="0"/>
    <x v="42"/>
    <x v="44"/>
    <x v="1"/>
    <n v="50"/>
    <n v="2000"/>
    <x v="125"/>
    <x v="187"/>
    <x v="2"/>
    <x v="0"/>
  </r>
  <r>
    <x v="2"/>
    <n v="1185732"/>
    <x v="428"/>
    <x v="0"/>
    <x v="42"/>
    <x v="44"/>
    <x v="2"/>
    <n v="50"/>
    <n v="1000"/>
    <x v="121"/>
    <x v="286"/>
    <x v="2"/>
    <x v="0"/>
  </r>
  <r>
    <x v="0"/>
    <n v="1185732"/>
    <x v="428"/>
    <x v="0"/>
    <x v="42"/>
    <x v="44"/>
    <x v="3"/>
    <n v="50"/>
    <n v="750"/>
    <x v="309"/>
    <x v="500"/>
    <x v="2"/>
    <x v="0"/>
  </r>
  <r>
    <x v="0"/>
    <n v="1185732"/>
    <x v="428"/>
    <x v="0"/>
    <x v="42"/>
    <x v="44"/>
    <x v="4"/>
    <n v="60"/>
    <n v="750"/>
    <x v="187"/>
    <x v="189"/>
    <x v="1"/>
    <x v="0"/>
  </r>
  <r>
    <x v="0"/>
    <n v="1185732"/>
    <x v="428"/>
    <x v="0"/>
    <x v="42"/>
    <x v="44"/>
    <x v="5"/>
    <n v="64.999999999999986"/>
    <n v="2000"/>
    <x v="711"/>
    <x v="1266"/>
    <x v="1"/>
    <x v="0"/>
  </r>
  <r>
    <x v="0"/>
    <n v="1185732"/>
    <x v="458"/>
    <x v="0"/>
    <x v="42"/>
    <x v="44"/>
    <x v="0"/>
    <n v="60"/>
    <n v="3500"/>
    <x v="195"/>
    <x v="97"/>
    <x v="8"/>
    <x v="0"/>
  </r>
  <r>
    <x v="0"/>
    <n v="1185732"/>
    <x v="458"/>
    <x v="0"/>
    <x v="42"/>
    <x v="44"/>
    <x v="1"/>
    <n v="50"/>
    <n v="1750"/>
    <x v="132"/>
    <x v="195"/>
    <x v="2"/>
    <x v="0"/>
  </r>
  <r>
    <x v="0"/>
    <n v="1185732"/>
    <x v="458"/>
    <x v="0"/>
    <x v="42"/>
    <x v="44"/>
    <x v="2"/>
    <n v="50"/>
    <n v="1700"/>
    <x v="491"/>
    <x v="878"/>
    <x v="2"/>
    <x v="0"/>
  </r>
  <r>
    <x v="0"/>
    <n v="1185732"/>
    <x v="458"/>
    <x v="0"/>
    <x v="42"/>
    <x v="44"/>
    <x v="3"/>
    <n v="50"/>
    <n v="1500"/>
    <x v="128"/>
    <x v="190"/>
    <x v="2"/>
    <x v="0"/>
  </r>
  <r>
    <x v="0"/>
    <n v="1185732"/>
    <x v="458"/>
    <x v="0"/>
    <x v="42"/>
    <x v="44"/>
    <x v="4"/>
    <n v="60"/>
    <n v="1250"/>
    <x v="128"/>
    <x v="270"/>
    <x v="1"/>
    <x v="0"/>
  </r>
  <r>
    <x v="0"/>
    <n v="1185732"/>
    <x v="458"/>
    <x v="0"/>
    <x v="42"/>
    <x v="44"/>
    <x v="5"/>
    <n v="64.999999999999986"/>
    <n v="2250"/>
    <x v="201"/>
    <x v="1267"/>
    <x v="1"/>
    <x v="0"/>
  </r>
  <r>
    <x v="0"/>
    <n v="1185732"/>
    <x v="487"/>
    <x v="0"/>
    <x v="42"/>
    <x v="44"/>
    <x v="0"/>
    <n v="60"/>
    <n v="4500"/>
    <x v="52"/>
    <x v="52"/>
    <x v="8"/>
    <x v="0"/>
  </r>
  <r>
    <x v="0"/>
    <n v="1185732"/>
    <x v="487"/>
    <x v="0"/>
    <x v="42"/>
    <x v="44"/>
    <x v="1"/>
    <n v="50"/>
    <n v="2500"/>
    <x v="145"/>
    <x v="208"/>
    <x v="2"/>
    <x v="0"/>
  </r>
  <r>
    <x v="0"/>
    <n v="1185732"/>
    <x v="487"/>
    <x v="0"/>
    <x v="42"/>
    <x v="44"/>
    <x v="2"/>
    <n v="50"/>
    <n v="2250"/>
    <x v="129"/>
    <x v="196"/>
    <x v="2"/>
    <x v="0"/>
  </r>
  <r>
    <x v="0"/>
    <n v="1185732"/>
    <x v="487"/>
    <x v="0"/>
    <x v="42"/>
    <x v="44"/>
    <x v="3"/>
    <n v="50"/>
    <n v="1750"/>
    <x v="132"/>
    <x v="195"/>
    <x v="2"/>
    <x v="0"/>
  </r>
  <r>
    <x v="0"/>
    <n v="1185732"/>
    <x v="487"/>
    <x v="0"/>
    <x v="42"/>
    <x v="44"/>
    <x v="4"/>
    <n v="60"/>
    <n v="1750"/>
    <x v="204"/>
    <x v="478"/>
    <x v="1"/>
    <x v="0"/>
  </r>
  <r>
    <x v="0"/>
    <n v="1185732"/>
    <x v="487"/>
    <x v="0"/>
    <x v="42"/>
    <x v="44"/>
    <x v="5"/>
    <n v="64.999999999999986"/>
    <n v="2750"/>
    <x v="409"/>
    <x v="1268"/>
    <x v="1"/>
    <x v="0"/>
  </r>
  <r>
    <x v="0"/>
    <n v="1185732"/>
    <x v="181"/>
    <x v="0"/>
    <x v="42"/>
    <x v="44"/>
    <x v="0"/>
    <n v="40"/>
    <n v="5250"/>
    <x v="195"/>
    <x v="221"/>
    <x v="2"/>
    <x v="0"/>
  </r>
  <r>
    <x v="0"/>
    <n v="1185732"/>
    <x v="181"/>
    <x v="0"/>
    <x v="42"/>
    <x v="44"/>
    <x v="1"/>
    <n v="40"/>
    <n v="3250"/>
    <x v="197"/>
    <x v="279"/>
    <x v="2"/>
    <x v="0"/>
  </r>
  <r>
    <x v="0"/>
    <n v="1185732"/>
    <x v="181"/>
    <x v="0"/>
    <x v="42"/>
    <x v="44"/>
    <x v="2"/>
    <n v="30.000000000000004"/>
    <n v="3250"/>
    <x v="404"/>
    <x v="352"/>
    <x v="8"/>
    <x v="0"/>
  </r>
  <r>
    <x v="0"/>
    <n v="1185732"/>
    <x v="181"/>
    <x v="0"/>
    <x v="42"/>
    <x v="44"/>
    <x v="3"/>
    <n v="35"/>
    <n v="1750"/>
    <x v="183"/>
    <x v="597"/>
    <x v="8"/>
    <x v="0"/>
  </r>
  <r>
    <x v="0"/>
    <n v="1185732"/>
    <x v="181"/>
    <x v="0"/>
    <x v="42"/>
    <x v="44"/>
    <x v="4"/>
    <n v="50"/>
    <n v="2250"/>
    <x v="129"/>
    <x v="285"/>
    <x v="1"/>
    <x v="0"/>
  </r>
  <r>
    <x v="0"/>
    <n v="1185732"/>
    <x v="181"/>
    <x v="0"/>
    <x v="42"/>
    <x v="44"/>
    <x v="5"/>
    <n v="40"/>
    <n v="3250"/>
    <x v="197"/>
    <x v="602"/>
    <x v="8"/>
    <x v="0"/>
  </r>
  <r>
    <x v="0"/>
    <n v="1185732"/>
    <x v="210"/>
    <x v="0"/>
    <x v="42"/>
    <x v="44"/>
    <x v="0"/>
    <n v="40"/>
    <n v="5750"/>
    <x v="328"/>
    <x v="882"/>
    <x v="2"/>
    <x v="0"/>
  </r>
  <r>
    <x v="0"/>
    <n v="1185732"/>
    <x v="210"/>
    <x v="0"/>
    <x v="42"/>
    <x v="44"/>
    <x v="1"/>
    <n v="40"/>
    <n v="2250"/>
    <x v="126"/>
    <x v="188"/>
    <x v="2"/>
    <x v="0"/>
  </r>
  <r>
    <x v="0"/>
    <n v="1185732"/>
    <x v="210"/>
    <x v="0"/>
    <x v="42"/>
    <x v="44"/>
    <x v="2"/>
    <n v="30.000000000000004"/>
    <n v="2750"/>
    <x v="190"/>
    <x v="1250"/>
    <x v="8"/>
    <x v="0"/>
  </r>
  <r>
    <x v="0"/>
    <n v="1185732"/>
    <x v="210"/>
    <x v="0"/>
    <x v="43"/>
    <x v="45"/>
    <x v="3"/>
    <n v="35"/>
    <n v="1500"/>
    <x v="304"/>
    <x v="192"/>
    <x v="8"/>
    <x v="0"/>
  </r>
  <r>
    <x v="0"/>
    <n v="1185732"/>
    <x v="210"/>
    <x v="0"/>
    <x v="43"/>
    <x v="45"/>
    <x v="4"/>
    <n v="50"/>
    <n v="2250"/>
    <x v="129"/>
    <x v="285"/>
    <x v="1"/>
    <x v="0"/>
  </r>
  <r>
    <x v="0"/>
    <n v="1185732"/>
    <x v="210"/>
    <x v="0"/>
    <x v="43"/>
    <x v="45"/>
    <x v="5"/>
    <n v="40"/>
    <n v="3250"/>
    <x v="197"/>
    <x v="602"/>
    <x v="8"/>
    <x v="0"/>
  </r>
  <r>
    <x v="0"/>
    <n v="1185732"/>
    <x v="218"/>
    <x v="0"/>
    <x v="43"/>
    <x v="45"/>
    <x v="0"/>
    <n v="40"/>
    <n v="5450"/>
    <x v="712"/>
    <x v="1269"/>
    <x v="2"/>
    <x v="0"/>
  </r>
  <r>
    <x v="0"/>
    <n v="1185732"/>
    <x v="218"/>
    <x v="0"/>
    <x v="43"/>
    <x v="45"/>
    <x v="1"/>
    <n v="40"/>
    <n v="2500"/>
    <x v="125"/>
    <x v="187"/>
    <x v="2"/>
    <x v="0"/>
  </r>
  <r>
    <x v="0"/>
    <n v="1185732"/>
    <x v="218"/>
    <x v="0"/>
    <x v="43"/>
    <x v="45"/>
    <x v="2"/>
    <n v="30.000000000000004"/>
    <n v="2750"/>
    <x v="190"/>
    <x v="1250"/>
    <x v="8"/>
    <x v="0"/>
  </r>
  <r>
    <x v="0"/>
    <n v="1185732"/>
    <x v="218"/>
    <x v="0"/>
    <x v="43"/>
    <x v="45"/>
    <x v="3"/>
    <n v="35"/>
    <n v="1250"/>
    <x v="317"/>
    <x v="286"/>
    <x v="8"/>
    <x v="0"/>
  </r>
  <r>
    <x v="0"/>
    <n v="1185732"/>
    <x v="218"/>
    <x v="0"/>
    <x v="43"/>
    <x v="45"/>
    <x v="4"/>
    <n v="50"/>
    <n v="1750"/>
    <x v="132"/>
    <x v="190"/>
    <x v="1"/>
    <x v="0"/>
  </r>
  <r>
    <x v="0"/>
    <n v="1185732"/>
    <x v="218"/>
    <x v="0"/>
    <x v="43"/>
    <x v="45"/>
    <x v="5"/>
    <n v="40"/>
    <n v="2750"/>
    <x v="236"/>
    <x v="280"/>
    <x v="8"/>
    <x v="0"/>
  </r>
  <r>
    <x v="0"/>
    <n v="1185732"/>
    <x v="237"/>
    <x v="0"/>
    <x v="43"/>
    <x v="45"/>
    <x v="0"/>
    <n v="40"/>
    <n v="5250"/>
    <x v="195"/>
    <x v="221"/>
    <x v="2"/>
    <x v="0"/>
  </r>
  <r>
    <x v="0"/>
    <n v="1185732"/>
    <x v="237"/>
    <x v="0"/>
    <x v="43"/>
    <x v="45"/>
    <x v="1"/>
    <n v="40"/>
    <n v="2250"/>
    <x v="126"/>
    <x v="188"/>
    <x v="2"/>
    <x v="0"/>
  </r>
  <r>
    <x v="0"/>
    <n v="1185732"/>
    <x v="237"/>
    <x v="0"/>
    <x v="43"/>
    <x v="45"/>
    <x v="2"/>
    <n v="30.000000000000004"/>
    <n v="2250"/>
    <x v="311"/>
    <x v="821"/>
    <x v="8"/>
    <x v="0"/>
  </r>
  <r>
    <x v="0"/>
    <n v="1185732"/>
    <x v="237"/>
    <x v="0"/>
    <x v="43"/>
    <x v="45"/>
    <x v="3"/>
    <n v="35"/>
    <n v="1500"/>
    <x v="304"/>
    <x v="192"/>
    <x v="8"/>
    <x v="0"/>
  </r>
  <r>
    <x v="0"/>
    <n v="1185732"/>
    <x v="237"/>
    <x v="0"/>
    <x v="43"/>
    <x v="45"/>
    <x v="4"/>
    <n v="50"/>
    <n v="1500"/>
    <x v="128"/>
    <x v="270"/>
    <x v="1"/>
    <x v="0"/>
  </r>
  <r>
    <x v="0"/>
    <n v="1185732"/>
    <x v="237"/>
    <x v="0"/>
    <x v="43"/>
    <x v="45"/>
    <x v="5"/>
    <n v="40"/>
    <n v="3000"/>
    <x v="150"/>
    <x v="607"/>
    <x v="8"/>
    <x v="0"/>
  </r>
  <r>
    <x v="0"/>
    <n v="1185732"/>
    <x v="266"/>
    <x v="0"/>
    <x v="43"/>
    <x v="45"/>
    <x v="0"/>
    <n v="54.999999999999993"/>
    <n v="5700"/>
    <x v="713"/>
    <x v="1270"/>
    <x v="2"/>
    <x v="0"/>
  </r>
  <r>
    <x v="0"/>
    <n v="1185732"/>
    <x v="266"/>
    <x v="0"/>
    <x v="43"/>
    <x v="45"/>
    <x v="1"/>
    <n v="50"/>
    <n v="2750"/>
    <x v="199"/>
    <x v="662"/>
    <x v="2"/>
    <x v="0"/>
  </r>
  <r>
    <x v="0"/>
    <n v="1185732"/>
    <x v="266"/>
    <x v="0"/>
    <x v="43"/>
    <x v="45"/>
    <x v="2"/>
    <n v="45"/>
    <n v="3000"/>
    <x v="200"/>
    <x v="386"/>
    <x v="8"/>
    <x v="0"/>
  </r>
  <r>
    <x v="0"/>
    <n v="1185732"/>
    <x v="266"/>
    <x v="0"/>
    <x v="43"/>
    <x v="45"/>
    <x v="3"/>
    <n v="45"/>
    <n v="2500"/>
    <x v="129"/>
    <x v="343"/>
    <x v="8"/>
    <x v="0"/>
  </r>
  <r>
    <x v="0"/>
    <n v="1185732"/>
    <x v="266"/>
    <x v="0"/>
    <x v="43"/>
    <x v="45"/>
    <x v="4"/>
    <n v="54.999999999999993"/>
    <n v="2750"/>
    <x v="408"/>
    <x v="1271"/>
    <x v="1"/>
    <x v="0"/>
  </r>
  <r>
    <x v="0"/>
    <n v="1185732"/>
    <x v="266"/>
    <x v="0"/>
    <x v="43"/>
    <x v="45"/>
    <x v="5"/>
    <n v="60"/>
    <n v="4000"/>
    <x v="50"/>
    <x v="211"/>
    <x v="8"/>
    <x v="0"/>
  </r>
  <r>
    <x v="0"/>
    <n v="1185732"/>
    <x v="299"/>
    <x v="0"/>
    <x v="43"/>
    <x v="45"/>
    <x v="0"/>
    <n v="54.999999999999993"/>
    <n v="6500"/>
    <x v="714"/>
    <x v="1272"/>
    <x v="2"/>
    <x v="0"/>
  </r>
  <r>
    <x v="0"/>
    <n v="1185732"/>
    <x v="299"/>
    <x v="0"/>
    <x v="43"/>
    <x v="45"/>
    <x v="1"/>
    <n v="50"/>
    <n v="4000"/>
    <x v="47"/>
    <x v="429"/>
    <x v="2"/>
    <x v="0"/>
  </r>
  <r>
    <x v="0"/>
    <n v="1185732"/>
    <x v="299"/>
    <x v="0"/>
    <x v="43"/>
    <x v="45"/>
    <x v="2"/>
    <n v="45"/>
    <n v="3250"/>
    <x v="326"/>
    <x v="152"/>
    <x v="8"/>
    <x v="0"/>
  </r>
  <r>
    <x v="0"/>
    <n v="1185732"/>
    <x v="299"/>
    <x v="0"/>
    <x v="43"/>
    <x v="45"/>
    <x v="3"/>
    <n v="45"/>
    <n v="3000"/>
    <x v="200"/>
    <x v="386"/>
    <x v="8"/>
    <x v="0"/>
  </r>
  <r>
    <x v="0"/>
    <n v="1185732"/>
    <x v="299"/>
    <x v="0"/>
    <x v="43"/>
    <x v="45"/>
    <x v="4"/>
    <n v="54.999999999999993"/>
    <n v="3000"/>
    <x v="212"/>
    <x v="347"/>
    <x v="1"/>
    <x v="0"/>
  </r>
  <r>
    <x v="0"/>
    <n v="1185732"/>
    <x v="299"/>
    <x v="0"/>
    <x v="43"/>
    <x v="45"/>
    <x v="5"/>
    <n v="60"/>
    <n v="4500"/>
    <x v="52"/>
    <x v="52"/>
    <x v="8"/>
    <x v="0"/>
  </r>
  <r>
    <x v="0"/>
    <n v="1185732"/>
    <x v="327"/>
    <x v="0"/>
    <x v="43"/>
    <x v="45"/>
    <x v="0"/>
    <n v="54.999999999999993"/>
    <n v="6750"/>
    <x v="345"/>
    <x v="1185"/>
    <x v="2"/>
    <x v="0"/>
  </r>
  <r>
    <x v="0"/>
    <n v="1185732"/>
    <x v="327"/>
    <x v="0"/>
    <x v="43"/>
    <x v="45"/>
    <x v="1"/>
    <n v="50"/>
    <n v="4250"/>
    <x v="43"/>
    <x v="45"/>
    <x v="2"/>
    <x v="0"/>
  </r>
  <r>
    <x v="0"/>
    <n v="1185732"/>
    <x v="327"/>
    <x v="0"/>
    <x v="43"/>
    <x v="45"/>
    <x v="2"/>
    <n v="45"/>
    <n v="3500"/>
    <x v="154"/>
    <x v="147"/>
    <x v="8"/>
    <x v="0"/>
  </r>
  <r>
    <x v="0"/>
    <n v="1185732"/>
    <x v="327"/>
    <x v="0"/>
    <x v="43"/>
    <x v="45"/>
    <x v="3"/>
    <n v="45"/>
    <n v="3000"/>
    <x v="200"/>
    <x v="386"/>
    <x v="8"/>
    <x v="0"/>
  </r>
  <r>
    <x v="0"/>
    <n v="1185732"/>
    <x v="327"/>
    <x v="0"/>
    <x v="43"/>
    <x v="45"/>
    <x v="4"/>
    <n v="54.999999999999993"/>
    <n v="3250"/>
    <x v="409"/>
    <x v="1268"/>
    <x v="1"/>
    <x v="0"/>
  </r>
  <r>
    <x v="0"/>
    <n v="1185732"/>
    <x v="327"/>
    <x v="0"/>
    <x v="43"/>
    <x v="45"/>
    <x v="5"/>
    <n v="60"/>
    <n v="5000"/>
    <x v="61"/>
    <x v="213"/>
    <x v="8"/>
    <x v="0"/>
  </r>
  <r>
    <x v="0"/>
    <n v="1185732"/>
    <x v="359"/>
    <x v="0"/>
    <x v="43"/>
    <x v="45"/>
    <x v="0"/>
    <n v="54.999999999999993"/>
    <n v="6500"/>
    <x v="714"/>
    <x v="1272"/>
    <x v="2"/>
    <x v="0"/>
  </r>
  <r>
    <x v="0"/>
    <n v="1185732"/>
    <x v="359"/>
    <x v="0"/>
    <x v="43"/>
    <x v="45"/>
    <x v="1"/>
    <n v="50"/>
    <n v="4250"/>
    <x v="43"/>
    <x v="45"/>
    <x v="2"/>
    <x v="0"/>
  </r>
  <r>
    <x v="0"/>
    <n v="1185732"/>
    <x v="359"/>
    <x v="0"/>
    <x v="43"/>
    <x v="45"/>
    <x v="2"/>
    <n v="45"/>
    <n v="3500"/>
    <x v="154"/>
    <x v="147"/>
    <x v="8"/>
    <x v="0"/>
  </r>
  <r>
    <x v="0"/>
    <n v="1185732"/>
    <x v="359"/>
    <x v="0"/>
    <x v="43"/>
    <x v="45"/>
    <x v="3"/>
    <n v="45"/>
    <n v="2500"/>
    <x v="129"/>
    <x v="343"/>
    <x v="8"/>
    <x v="0"/>
  </r>
  <r>
    <x v="0"/>
    <n v="1185732"/>
    <x v="359"/>
    <x v="0"/>
    <x v="43"/>
    <x v="45"/>
    <x v="4"/>
    <n v="54.999999999999993"/>
    <n v="2250"/>
    <x v="424"/>
    <x v="1273"/>
    <x v="1"/>
    <x v="0"/>
  </r>
  <r>
    <x v="0"/>
    <n v="1185732"/>
    <x v="359"/>
    <x v="0"/>
    <x v="43"/>
    <x v="45"/>
    <x v="5"/>
    <n v="60"/>
    <n v="4000"/>
    <x v="50"/>
    <x v="211"/>
    <x v="8"/>
    <x v="0"/>
  </r>
  <r>
    <x v="0"/>
    <n v="1185732"/>
    <x v="389"/>
    <x v="0"/>
    <x v="43"/>
    <x v="45"/>
    <x v="0"/>
    <n v="54.999999999999993"/>
    <n v="5250"/>
    <x v="389"/>
    <x v="661"/>
    <x v="2"/>
    <x v="0"/>
  </r>
  <r>
    <x v="0"/>
    <n v="1185732"/>
    <x v="389"/>
    <x v="0"/>
    <x v="43"/>
    <x v="45"/>
    <x v="1"/>
    <n v="50"/>
    <n v="3250"/>
    <x v="133"/>
    <x v="304"/>
    <x v="2"/>
    <x v="0"/>
  </r>
  <r>
    <x v="0"/>
    <n v="1185732"/>
    <x v="389"/>
    <x v="0"/>
    <x v="43"/>
    <x v="45"/>
    <x v="2"/>
    <n v="45"/>
    <n v="2250"/>
    <x v="179"/>
    <x v="646"/>
    <x v="8"/>
    <x v="0"/>
  </r>
  <r>
    <x v="0"/>
    <n v="1185732"/>
    <x v="389"/>
    <x v="0"/>
    <x v="43"/>
    <x v="45"/>
    <x v="3"/>
    <n v="45"/>
    <n v="2000"/>
    <x v="126"/>
    <x v="203"/>
    <x v="8"/>
    <x v="0"/>
  </r>
  <r>
    <x v="0"/>
    <n v="1185732"/>
    <x v="389"/>
    <x v="0"/>
    <x v="43"/>
    <x v="45"/>
    <x v="4"/>
    <n v="54.999999999999993"/>
    <n v="2000"/>
    <x v="391"/>
    <x v="1265"/>
    <x v="1"/>
    <x v="0"/>
  </r>
  <r>
    <x v="0"/>
    <n v="1185732"/>
    <x v="389"/>
    <x v="0"/>
    <x v="43"/>
    <x v="45"/>
    <x v="5"/>
    <n v="60"/>
    <n v="3000"/>
    <x v="210"/>
    <x v="307"/>
    <x v="8"/>
    <x v="0"/>
  </r>
  <r>
    <x v="0"/>
    <n v="1185732"/>
    <x v="421"/>
    <x v="0"/>
    <x v="43"/>
    <x v="45"/>
    <x v="0"/>
    <n v="60"/>
    <n v="4750"/>
    <x v="177"/>
    <x v="251"/>
    <x v="2"/>
    <x v="0"/>
  </r>
  <r>
    <x v="0"/>
    <n v="1185732"/>
    <x v="421"/>
    <x v="0"/>
    <x v="43"/>
    <x v="45"/>
    <x v="1"/>
    <n v="55.000000000000007"/>
    <n v="3000"/>
    <x v="207"/>
    <x v="292"/>
    <x v="2"/>
    <x v="0"/>
  </r>
  <r>
    <x v="0"/>
    <n v="1185732"/>
    <x v="421"/>
    <x v="0"/>
    <x v="43"/>
    <x v="45"/>
    <x v="2"/>
    <n v="55.000000000000007"/>
    <n v="2000"/>
    <x v="131"/>
    <x v="1102"/>
    <x v="8"/>
    <x v="0"/>
  </r>
  <r>
    <x v="0"/>
    <n v="1185732"/>
    <x v="421"/>
    <x v="0"/>
    <x v="43"/>
    <x v="45"/>
    <x v="3"/>
    <n v="55.000000000000007"/>
    <n v="1750"/>
    <x v="194"/>
    <x v="1274"/>
    <x v="8"/>
    <x v="0"/>
  </r>
  <r>
    <x v="0"/>
    <n v="1185732"/>
    <x v="421"/>
    <x v="0"/>
    <x v="43"/>
    <x v="45"/>
    <x v="4"/>
    <n v="65"/>
    <n v="1750"/>
    <x v="166"/>
    <x v="212"/>
    <x v="1"/>
    <x v="0"/>
  </r>
  <r>
    <x v="4"/>
    <n v="1185732"/>
    <x v="421"/>
    <x v="0"/>
    <x v="43"/>
    <x v="45"/>
    <x v="5"/>
    <n v="70"/>
    <n v="3000"/>
    <x v="195"/>
    <x v="97"/>
    <x v="8"/>
    <x v="0"/>
  </r>
  <r>
    <x v="4"/>
    <n v="1185732"/>
    <x v="451"/>
    <x v="0"/>
    <x v="43"/>
    <x v="45"/>
    <x v="0"/>
    <n v="65"/>
    <n v="4500"/>
    <x v="62"/>
    <x v="162"/>
    <x v="2"/>
    <x v="0"/>
  </r>
  <r>
    <x v="4"/>
    <n v="1185732"/>
    <x v="451"/>
    <x v="0"/>
    <x v="43"/>
    <x v="45"/>
    <x v="1"/>
    <n v="55.000000000000007"/>
    <n v="3250"/>
    <x v="256"/>
    <x v="375"/>
    <x v="2"/>
    <x v="0"/>
  </r>
  <r>
    <x v="4"/>
    <n v="1185732"/>
    <x v="451"/>
    <x v="0"/>
    <x v="43"/>
    <x v="45"/>
    <x v="2"/>
    <n v="55.000000000000007"/>
    <n v="3200"/>
    <x v="715"/>
    <x v="1275"/>
    <x v="8"/>
    <x v="0"/>
  </r>
  <r>
    <x v="4"/>
    <n v="1185732"/>
    <x v="451"/>
    <x v="0"/>
    <x v="43"/>
    <x v="45"/>
    <x v="3"/>
    <n v="55.000000000000007"/>
    <n v="3000"/>
    <x v="207"/>
    <x v="839"/>
    <x v="8"/>
    <x v="0"/>
  </r>
  <r>
    <x v="4"/>
    <n v="1185732"/>
    <x v="451"/>
    <x v="0"/>
    <x v="43"/>
    <x v="45"/>
    <x v="4"/>
    <n v="65"/>
    <n v="2750"/>
    <x v="402"/>
    <x v="1276"/>
    <x v="1"/>
    <x v="0"/>
  </r>
  <r>
    <x v="4"/>
    <n v="1185732"/>
    <x v="451"/>
    <x v="0"/>
    <x v="43"/>
    <x v="45"/>
    <x v="5"/>
    <n v="70"/>
    <n v="3750"/>
    <x v="48"/>
    <x v="148"/>
    <x v="8"/>
    <x v="0"/>
  </r>
  <r>
    <x v="4"/>
    <n v="1185732"/>
    <x v="480"/>
    <x v="0"/>
    <x v="43"/>
    <x v="45"/>
    <x v="0"/>
    <n v="65"/>
    <n v="6000"/>
    <x v="88"/>
    <x v="106"/>
    <x v="2"/>
    <x v="0"/>
  </r>
  <r>
    <x v="4"/>
    <n v="1185732"/>
    <x v="480"/>
    <x v="0"/>
    <x v="43"/>
    <x v="45"/>
    <x v="1"/>
    <n v="55.000000000000007"/>
    <n v="4000"/>
    <x v="139"/>
    <x v="346"/>
    <x v="2"/>
    <x v="0"/>
  </r>
  <r>
    <x v="4"/>
    <n v="1185732"/>
    <x v="480"/>
    <x v="0"/>
    <x v="43"/>
    <x v="45"/>
    <x v="2"/>
    <n v="55.000000000000007"/>
    <n v="3750"/>
    <x v="141"/>
    <x v="517"/>
    <x v="8"/>
    <x v="0"/>
  </r>
  <r>
    <x v="4"/>
    <n v="1185732"/>
    <x v="480"/>
    <x v="0"/>
    <x v="43"/>
    <x v="45"/>
    <x v="3"/>
    <n v="55.000000000000007"/>
    <n v="3250"/>
    <x v="256"/>
    <x v="325"/>
    <x v="8"/>
    <x v="0"/>
  </r>
  <r>
    <x v="4"/>
    <n v="1185732"/>
    <x v="480"/>
    <x v="0"/>
    <x v="43"/>
    <x v="45"/>
    <x v="4"/>
    <n v="65"/>
    <n v="3250"/>
    <x v="240"/>
    <x v="1277"/>
    <x v="1"/>
    <x v="0"/>
  </r>
  <r>
    <x v="4"/>
    <n v="1185732"/>
    <x v="480"/>
    <x v="0"/>
    <x v="43"/>
    <x v="45"/>
    <x v="5"/>
    <n v="70"/>
    <n v="4250"/>
    <x v="44"/>
    <x v="834"/>
    <x v="8"/>
    <x v="0"/>
  </r>
  <r>
    <x v="4"/>
    <n v="1185732"/>
    <x v="174"/>
    <x v="0"/>
    <x v="43"/>
    <x v="45"/>
    <x v="0"/>
    <n v="35"/>
    <n v="4750"/>
    <x v="158"/>
    <x v="862"/>
    <x v="2"/>
    <x v="0"/>
  </r>
  <r>
    <x v="4"/>
    <n v="1185732"/>
    <x v="174"/>
    <x v="0"/>
    <x v="43"/>
    <x v="45"/>
    <x v="1"/>
    <n v="35"/>
    <n v="2750"/>
    <x v="120"/>
    <x v="180"/>
    <x v="2"/>
    <x v="0"/>
  </r>
  <r>
    <x v="4"/>
    <n v="1185732"/>
    <x v="174"/>
    <x v="0"/>
    <x v="43"/>
    <x v="45"/>
    <x v="2"/>
    <n v="25.000000000000007"/>
    <n v="2750"/>
    <x v="392"/>
    <x v="879"/>
    <x v="8"/>
    <x v="0"/>
  </r>
  <r>
    <x v="4"/>
    <n v="1185732"/>
    <x v="174"/>
    <x v="0"/>
    <x v="43"/>
    <x v="45"/>
    <x v="3"/>
    <n v="30"/>
    <n v="1250"/>
    <x v="309"/>
    <x v="472"/>
    <x v="8"/>
    <x v="0"/>
  </r>
  <r>
    <x v="4"/>
    <n v="1185732"/>
    <x v="174"/>
    <x v="0"/>
    <x v="43"/>
    <x v="45"/>
    <x v="4"/>
    <n v="45"/>
    <n v="1750"/>
    <x v="123"/>
    <x v="596"/>
    <x v="1"/>
    <x v="0"/>
  </r>
  <r>
    <x v="4"/>
    <n v="1185732"/>
    <x v="174"/>
    <x v="0"/>
    <x v="43"/>
    <x v="45"/>
    <x v="5"/>
    <n v="35"/>
    <n v="2750"/>
    <x v="120"/>
    <x v="194"/>
    <x v="8"/>
    <x v="0"/>
  </r>
  <r>
    <x v="4"/>
    <n v="1185732"/>
    <x v="203"/>
    <x v="0"/>
    <x v="43"/>
    <x v="45"/>
    <x v="0"/>
    <n v="35"/>
    <n v="5250"/>
    <x v="155"/>
    <x v="859"/>
    <x v="2"/>
    <x v="0"/>
  </r>
  <r>
    <x v="4"/>
    <n v="1185732"/>
    <x v="203"/>
    <x v="0"/>
    <x v="43"/>
    <x v="45"/>
    <x v="1"/>
    <n v="35"/>
    <n v="1750"/>
    <x v="183"/>
    <x v="1241"/>
    <x v="2"/>
    <x v="0"/>
  </r>
  <r>
    <x v="4"/>
    <n v="1185732"/>
    <x v="203"/>
    <x v="0"/>
    <x v="43"/>
    <x v="45"/>
    <x v="2"/>
    <n v="25.000000000000007"/>
    <n v="2250"/>
    <x v="667"/>
    <x v="1236"/>
    <x v="8"/>
    <x v="0"/>
  </r>
  <r>
    <x v="4"/>
    <n v="1185732"/>
    <x v="203"/>
    <x v="0"/>
    <x v="44"/>
    <x v="46"/>
    <x v="3"/>
    <n v="30"/>
    <n v="1000"/>
    <x v="180"/>
    <x v="480"/>
    <x v="8"/>
    <x v="0"/>
  </r>
  <r>
    <x v="4"/>
    <n v="1185732"/>
    <x v="203"/>
    <x v="0"/>
    <x v="44"/>
    <x v="46"/>
    <x v="4"/>
    <n v="45"/>
    <n v="1750"/>
    <x v="123"/>
    <x v="596"/>
    <x v="1"/>
    <x v="0"/>
  </r>
  <r>
    <x v="4"/>
    <n v="1185732"/>
    <x v="203"/>
    <x v="0"/>
    <x v="44"/>
    <x v="46"/>
    <x v="5"/>
    <n v="35"/>
    <n v="2750"/>
    <x v="120"/>
    <x v="194"/>
    <x v="8"/>
    <x v="0"/>
  </r>
  <r>
    <x v="4"/>
    <n v="1185732"/>
    <x v="708"/>
    <x v="0"/>
    <x v="44"/>
    <x v="46"/>
    <x v="0"/>
    <n v="35"/>
    <n v="4950"/>
    <x v="716"/>
    <x v="1278"/>
    <x v="2"/>
    <x v="0"/>
  </r>
  <r>
    <x v="4"/>
    <n v="1185732"/>
    <x v="708"/>
    <x v="0"/>
    <x v="44"/>
    <x v="46"/>
    <x v="1"/>
    <n v="35"/>
    <n v="2000"/>
    <x v="136"/>
    <x v="597"/>
    <x v="2"/>
    <x v="0"/>
  </r>
  <r>
    <x v="4"/>
    <n v="1185732"/>
    <x v="708"/>
    <x v="0"/>
    <x v="44"/>
    <x v="46"/>
    <x v="2"/>
    <n v="25.000000000000007"/>
    <n v="2250"/>
    <x v="667"/>
    <x v="1236"/>
    <x v="8"/>
    <x v="0"/>
  </r>
  <r>
    <x v="4"/>
    <n v="1185732"/>
    <x v="708"/>
    <x v="0"/>
    <x v="44"/>
    <x v="46"/>
    <x v="3"/>
    <n v="30"/>
    <n v="750"/>
    <x v="363"/>
    <x v="481"/>
    <x v="8"/>
    <x v="0"/>
  </r>
  <r>
    <x v="4"/>
    <n v="1185732"/>
    <x v="708"/>
    <x v="0"/>
    <x v="44"/>
    <x v="46"/>
    <x v="4"/>
    <n v="45"/>
    <n v="1250"/>
    <x v="182"/>
    <x v="660"/>
    <x v="1"/>
    <x v="0"/>
  </r>
  <r>
    <x v="4"/>
    <n v="1185732"/>
    <x v="708"/>
    <x v="0"/>
    <x v="44"/>
    <x v="46"/>
    <x v="5"/>
    <n v="35"/>
    <n v="2250"/>
    <x v="123"/>
    <x v="478"/>
    <x v="8"/>
    <x v="0"/>
  </r>
  <r>
    <x v="4"/>
    <n v="1185732"/>
    <x v="230"/>
    <x v="0"/>
    <x v="44"/>
    <x v="46"/>
    <x v="0"/>
    <n v="35"/>
    <n v="4750"/>
    <x v="158"/>
    <x v="862"/>
    <x v="2"/>
    <x v="0"/>
  </r>
  <r>
    <x v="4"/>
    <n v="1185732"/>
    <x v="230"/>
    <x v="0"/>
    <x v="44"/>
    <x v="46"/>
    <x v="1"/>
    <n v="35"/>
    <n v="1750"/>
    <x v="183"/>
    <x v="1241"/>
    <x v="2"/>
    <x v="0"/>
  </r>
  <r>
    <x v="4"/>
    <n v="1185732"/>
    <x v="230"/>
    <x v="0"/>
    <x v="44"/>
    <x v="46"/>
    <x v="2"/>
    <n v="25.000000000000007"/>
    <n v="1750"/>
    <x v="688"/>
    <x v="1279"/>
    <x v="8"/>
    <x v="0"/>
  </r>
  <r>
    <x v="4"/>
    <n v="1185732"/>
    <x v="230"/>
    <x v="0"/>
    <x v="44"/>
    <x v="46"/>
    <x v="3"/>
    <n v="30"/>
    <n v="1000"/>
    <x v="180"/>
    <x v="480"/>
    <x v="8"/>
    <x v="0"/>
  </r>
  <r>
    <x v="4"/>
    <n v="1185732"/>
    <x v="230"/>
    <x v="0"/>
    <x v="44"/>
    <x v="46"/>
    <x v="4"/>
    <n v="45"/>
    <n v="1000"/>
    <x v="187"/>
    <x v="189"/>
    <x v="1"/>
    <x v="0"/>
  </r>
  <r>
    <x v="4"/>
    <n v="1185732"/>
    <x v="230"/>
    <x v="0"/>
    <x v="44"/>
    <x v="46"/>
    <x v="5"/>
    <n v="35"/>
    <n v="2500"/>
    <x v="132"/>
    <x v="187"/>
    <x v="8"/>
    <x v="0"/>
  </r>
  <r>
    <x v="4"/>
    <n v="1185732"/>
    <x v="259"/>
    <x v="0"/>
    <x v="44"/>
    <x v="46"/>
    <x v="0"/>
    <n v="49.999999999999993"/>
    <n v="5200"/>
    <x v="717"/>
    <x v="1233"/>
    <x v="2"/>
    <x v="0"/>
  </r>
  <r>
    <x v="4"/>
    <n v="1185732"/>
    <x v="259"/>
    <x v="0"/>
    <x v="44"/>
    <x v="46"/>
    <x v="1"/>
    <n v="45"/>
    <n v="2250"/>
    <x v="179"/>
    <x v="258"/>
    <x v="2"/>
    <x v="0"/>
  </r>
  <r>
    <x v="4"/>
    <n v="1185732"/>
    <x v="259"/>
    <x v="0"/>
    <x v="44"/>
    <x v="46"/>
    <x v="2"/>
    <n v="40"/>
    <n v="2500"/>
    <x v="125"/>
    <x v="215"/>
    <x v="8"/>
    <x v="0"/>
  </r>
  <r>
    <x v="4"/>
    <n v="1185732"/>
    <x v="259"/>
    <x v="0"/>
    <x v="44"/>
    <x v="46"/>
    <x v="3"/>
    <n v="40"/>
    <n v="2000"/>
    <x v="135"/>
    <x v="201"/>
    <x v="8"/>
    <x v="0"/>
  </r>
  <r>
    <x v="4"/>
    <n v="1185732"/>
    <x v="259"/>
    <x v="0"/>
    <x v="44"/>
    <x v="46"/>
    <x v="4"/>
    <n v="49.999999999999993"/>
    <n v="2250"/>
    <x v="469"/>
    <x v="606"/>
    <x v="1"/>
    <x v="0"/>
  </r>
  <r>
    <x v="4"/>
    <n v="1185732"/>
    <x v="259"/>
    <x v="0"/>
    <x v="44"/>
    <x v="46"/>
    <x v="5"/>
    <n v="54.999999999999993"/>
    <n v="3500"/>
    <x v="239"/>
    <x v="1200"/>
    <x v="8"/>
    <x v="0"/>
  </r>
  <r>
    <x v="4"/>
    <n v="1185732"/>
    <x v="292"/>
    <x v="0"/>
    <x v="44"/>
    <x v="46"/>
    <x v="0"/>
    <n v="49.999999999999993"/>
    <n v="6000"/>
    <x v="580"/>
    <x v="1052"/>
    <x v="2"/>
    <x v="0"/>
  </r>
  <r>
    <x v="4"/>
    <n v="1185732"/>
    <x v="292"/>
    <x v="0"/>
    <x v="44"/>
    <x v="46"/>
    <x v="1"/>
    <n v="45"/>
    <n v="3500"/>
    <x v="154"/>
    <x v="543"/>
    <x v="2"/>
    <x v="0"/>
  </r>
  <r>
    <x v="4"/>
    <n v="1185732"/>
    <x v="292"/>
    <x v="0"/>
    <x v="44"/>
    <x v="46"/>
    <x v="2"/>
    <n v="40"/>
    <n v="2750"/>
    <x v="236"/>
    <x v="280"/>
    <x v="8"/>
    <x v="0"/>
  </r>
  <r>
    <x v="4"/>
    <n v="1185732"/>
    <x v="292"/>
    <x v="0"/>
    <x v="44"/>
    <x v="46"/>
    <x v="3"/>
    <n v="40"/>
    <n v="2500"/>
    <x v="125"/>
    <x v="215"/>
    <x v="8"/>
    <x v="0"/>
  </r>
  <r>
    <x v="4"/>
    <n v="1185732"/>
    <x v="292"/>
    <x v="0"/>
    <x v="44"/>
    <x v="46"/>
    <x v="4"/>
    <n v="49.999999999999993"/>
    <n v="2500"/>
    <x v="700"/>
    <x v="1280"/>
    <x v="1"/>
    <x v="0"/>
  </r>
  <r>
    <x v="4"/>
    <n v="1185732"/>
    <x v="292"/>
    <x v="0"/>
    <x v="44"/>
    <x v="46"/>
    <x v="5"/>
    <n v="54.999999999999993"/>
    <n v="4000"/>
    <x v="211"/>
    <x v="301"/>
    <x v="8"/>
    <x v="0"/>
  </r>
  <r>
    <x v="4"/>
    <n v="1185732"/>
    <x v="320"/>
    <x v="0"/>
    <x v="44"/>
    <x v="46"/>
    <x v="0"/>
    <n v="49.999999999999993"/>
    <n v="6250"/>
    <x v="718"/>
    <x v="1281"/>
    <x v="2"/>
    <x v="0"/>
  </r>
  <r>
    <x v="4"/>
    <n v="1185732"/>
    <x v="320"/>
    <x v="0"/>
    <x v="44"/>
    <x v="46"/>
    <x v="1"/>
    <n v="45"/>
    <n v="3750"/>
    <x v="156"/>
    <x v="501"/>
    <x v="2"/>
    <x v="0"/>
  </r>
  <r>
    <x v="4"/>
    <n v="1185732"/>
    <x v="320"/>
    <x v="0"/>
    <x v="44"/>
    <x v="46"/>
    <x v="2"/>
    <n v="40"/>
    <n v="3000"/>
    <x v="150"/>
    <x v="607"/>
    <x v="8"/>
    <x v="0"/>
  </r>
  <r>
    <x v="4"/>
    <n v="1185732"/>
    <x v="320"/>
    <x v="0"/>
    <x v="44"/>
    <x v="46"/>
    <x v="3"/>
    <n v="40"/>
    <n v="2500"/>
    <x v="125"/>
    <x v="215"/>
    <x v="8"/>
    <x v="0"/>
  </r>
  <r>
    <x v="4"/>
    <n v="1185732"/>
    <x v="320"/>
    <x v="0"/>
    <x v="44"/>
    <x v="46"/>
    <x v="4"/>
    <n v="49.999999999999993"/>
    <n v="2750"/>
    <x v="371"/>
    <x v="594"/>
    <x v="1"/>
    <x v="0"/>
  </r>
  <r>
    <x v="4"/>
    <n v="1185732"/>
    <x v="320"/>
    <x v="0"/>
    <x v="44"/>
    <x v="46"/>
    <x v="5"/>
    <n v="54.999999999999993"/>
    <n v="4500"/>
    <x v="348"/>
    <x v="186"/>
    <x v="8"/>
    <x v="0"/>
  </r>
  <r>
    <x v="4"/>
    <n v="1185732"/>
    <x v="352"/>
    <x v="0"/>
    <x v="44"/>
    <x v="46"/>
    <x v="0"/>
    <n v="49.999999999999993"/>
    <n v="6000"/>
    <x v="580"/>
    <x v="1052"/>
    <x v="2"/>
    <x v="0"/>
  </r>
  <r>
    <x v="4"/>
    <n v="1185732"/>
    <x v="352"/>
    <x v="0"/>
    <x v="44"/>
    <x v="46"/>
    <x v="1"/>
    <n v="45"/>
    <n v="3750"/>
    <x v="156"/>
    <x v="501"/>
    <x v="2"/>
    <x v="0"/>
  </r>
  <r>
    <x v="4"/>
    <n v="1185732"/>
    <x v="352"/>
    <x v="0"/>
    <x v="44"/>
    <x v="46"/>
    <x v="2"/>
    <n v="40"/>
    <n v="3000"/>
    <x v="150"/>
    <x v="607"/>
    <x v="8"/>
    <x v="0"/>
  </r>
  <r>
    <x v="4"/>
    <n v="1185732"/>
    <x v="352"/>
    <x v="0"/>
    <x v="44"/>
    <x v="46"/>
    <x v="3"/>
    <n v="40"/>
    <n v="2000"/>
    <x v="135"/>
    <x v="201"/>
    <x v="8"/>
    <x v="0"/>
  </r>
  <r>
    <x v="4"/>
    <n v="1185732"/>
    <x v="352"/>
    <x v="0"/>
    <x v="44"/>
    <x v="46"/>
    <x v="4"/>
    <n v="49.999999999999993"/>
    <n v="1750"/>
    <x v="396"/>
    <x v="1262"/>
    <x v="1"/>
    <x v="0"/>
  </r>
  <r>
    <x v="4"/>
    <n v="1185732"/>
    <x v="352"/>
    <x v="0"/>
    <x v="44"/>
    <x v="46"/>
    <x v="5"/>
    <n v="54.999999999999993"/>
    <n v="3500"/>
    <x v="239"/>
    <x v="1200"/>
    <x v="8"/>
    <x v="0"/>
  </r>
  <r>
    <x v="4"/>
    <n v="1185732"/>
    <x v="382"/>
    <x v="0"/>
    <x v="44"/>
    <x v="46"/>
    <x v="0"/>
    <n v="49.999999999999993"/>
    <n v="4750"/>
    <x v="719"/>
    <x v="644"/>
    <x v="2"/>
    <x v="0"/>
  </r>
  <r>
    <x v="4"/>
    <n v="1185732"/>
    <x v="382"/>
    <x v="0"/>
    <x v="44"/>
    <x v="46"/>
    <x v="1"/>
    <n v="45"/>
    <n v="2750"/>
    <x v="119"/>
    <x v="179"/>
    <x v="2"/>
    <x v="0"/>
  </r>
  <r>
    <x v="4"/>
    <n v="1185732"/>
    <x v="382"/>
    <x v="0"/>
    <x v="44"/>
    <x v="46"/>
    <x v="2"/>
    <n v="40"/>
    <n v="1750"/>
    <x v="136"/>
    <x v="197"/>
    <x v="8"/>
    <x v="0"/>
  </r>
  <r>
    <x v="4"/>
    <n v="1185732"/>
    <x v="382"/>
    <x v="0"/>
    <x v="44"/>
    <x v="46"/>
    <x v="3"/>
    <n v="40"/>
    <n v="1500"/>
    <x v="0"/>
    <x v="506"/>
    <x v="8"/>
    <x v="0"/>
  </r>
  <r>
    <x v="4"/>
    <n v="1185732"/>
    <x v="382"/>
    <x v="0"/>
    <x v="44"/>
    <x v="46"/>
    <x v="4"/>
    <n v="49.999999999999993"/>
    <n v="1500"/>
    <x v="370"/>
    <x v="1261"/>
    <x v="1"/>
    <x v="0"/>
  </r>
  <r>
    <x v="4"/>
    <n v="1185732"/>
    <x v="382"/>
    <x v="0"/>
    <x v="44"/>
    <x v="46"/>
    <x v="5"/>
    <n v="54.999999999999993"/>
    <n v="2500"/>
    <x v="371"/>
    <x v="300"/>
    <x v="8"/>
    <x v="0"/>
  </r>
  <r>
    <x v="4"/>
    <n v="1185732"/>
    <x v="414"/>
    <x v="0"/>
    <x v="44"/>
    <x v="46"/>
    <x v="0"/>
    <n v="54.999999999999993"/>
    <n v="4250"/>
    <x v="330"/>
    <x v="964"/>
    <x v="2"/>
    <x v="0"/>
  </r>
  <r>
    <x v="4"/>
    <n v="1185732"/>
    <x v="414"/>
    <x v="0"/>
    <x v="44"/>
    <x v="46"/>
    <x v="1"/>
    <n v="50"/>
    <n v="2500"/>
    <x v="145"/>
    <x v="208"/>
    <x v="2"/>
    <x v="0"/>
  </r>
  <r>
    <x v="4"/>
    <n v="1185732"/>
    <x v="414"/>
    <x v="0"/>
    <x v="44"/>
    <x v="46"/>
    <x v="2"/>
    <n v="50"/>
    <n v="1500"/>
    <x v="128"/>
    <x v="227"/>
    <x v="8"/>
    <x v="0"/>
  </r>
  <r>
    <x v="4"/>
    <n v="1185732"/>
    <x v="414"/>
    <x v="0"/>
    <x v="44"/>
    <x v="46"/>
    <x v="3"/>
    <n v="50"/>
    <n v="1250"/>
    <x v="146"/>
    <x v="209"/>
    <x v="8"/>
    <x v="0"/>
  </r>
  <r>
    <x v="4"/>
    <n v="1185732"/>
    <x v="414"/>
    <x v="0"/>
    <x v="44"/>
    <x v="46"/>
    <x v="4"/>
    <n v="60"/>
    <n v="1250"/>
    <x v="128"/>
    <x v="270"/>
    <x v="1"/>
    <x v="0"/>
  </r>
  <r>
    <x v="2"/>
    <n v="1185732"/>
    <x v="414"/>
    <x v="0"/>
    <x v="44"/>
    <x v="46"/>
    <x v="5"/>
    <n v="64.999999999999986"/>
    <n v="2500"/>
    <x v="147"/>
    <x v="1202"/>
    <x v="8"/>
    <x v="0"/>
  </r>
  <r>
    <x v="2"/>
    <n v="1185732"/>
    <x v="444"/>
    <x v="0"/>
    <x v="44"/>
    <x v="46"/>
    <x v="0"/>
    <n v="60"/>
    <n v="4000"/>
    <x v="50"/>
    <x v="97"/>
    <x v="2"/>
    <x v="0"/>
  </r>
  <r>
    <x v="2"/>
    <n v="1185732"/>
    <x v="444"/>
    <x v="0"/>
    <x v="44"/>
    <x v="46"/>
    <x v="1"/>
    <n v="50"/>
    <n v="2750"/>
    <x v="199"/>
    <x v="662"/>
    <x v="2"/>
    <x v="0"/>
  </r>
  <r>
    <x v="2"/>
    <n v="1185732"/>
    <x v="444"/>
    <x v="0"/>
    <x v="44"/>
    <x v="46"/>
    <x v="2"/>
    <n v="50"/>
    <n v="2700"/>
    <x v="200"/>
    <x v="386"/>
    <x v="8"/>
    <x v="0"/>
  </r>
  <r>
    <x v="2"/>
    <n v="1185732"/>
    <x v="444"/>
    <x v="0"/>
    <x v="44"/>
    <x v="46"/>
    <x v="3"/>
    <n v="50"/>
    <n v="2500"/>
    <x v="145"/>
    <x v="388"/>
    <x v="8"/>
    <x v="0"/>
  </r>
  <r>
    <x v="2"/>
    <n v="1185732"/>
    <x v="444"/>
    <x v="0"/>
    <x v="44"/>
    <x v="46"/>
    <x v="4"/>
    <n v="60"/>
    <n v="2250"/>
    <x v="200"/>
    <x v="646"/>
    <x v="1"/>
    <x v="0"/>
  </r>
  <r>
    <x v="2"/>
    <n v="1185732"/>
    <x v="444"/>
    <x v="0"/>
    <x v="44"/>
    <x v="46"/>
    <x v="5"/>
    <n v="64.999999999999986"/>
    <n v="3250"/>
    <x v="264"/>
    <x v="1103"/>
    <x v="8"/>
    <x v="0"/>
  </r>
  <r>
    <x v="2"/>
    <n v="1185732"/>
    <x v="473"/>
    <x v="0"/>
    <x v="44"/>
    <x v="46"/>
    <x v="0"/>
    <n v="60"/>
    <n v="5500"/>
    <x v="78"/>
    <x v="1015"/>
    <x v="2"/>
    <x v="0"/>
  </r>
  <r>
    <x v="2"/>
    <n v="1185732"/>
    <x v="473"/>
    <x v="0"/>
    <x v="44"/>
    <x v="46"/>
    <x v="1"/>
    <n v="50"/>
    <n v="3500"/>
    <x v="160"/>
    <x v="971"/>
    <x v="2"/>
    <x v="0"/>
  </r>
  <r>
    <x v="2"/>
    <n v="1185732"/>
    <x v="473"/>
    <x v="0"/>
    <x v="44"/>
    <x v="46"/>
    <x v="2"/>
    <n v="50"/>
    <n v="3250"/>
    <x v="133"/>
    <x v="399"/>
    <x v="8"/>
    <x v="0"/>
  </r>
  <r>
    <x v="2"/>
    <n v="1185732"/>
    <x v="473"/>
    <x v="0"/>
    <x v="44"/>
    <x v="46"/>
    <x v="3"/>
    <n v="50"/>
    <n v="2750"/>
    <x v="199"/>
    <x v="811"/>
    <x v="8"/>
    <x v="0"/>
  </r>
  <r>
    <x v="2"/>
    <n v="1185732"/>
    <x v="473"/>
    <x v="0"/>
    <x v="44"/>
    <x v="46"/>
    <x v="4"/>
    <n v="60"/>
    <n v="2750"/>
    <x v="242"/>
    <x v="278"/>
    <x v="1"/>
    <x v="0"/>
  </r>
  <r>
    <x v="2"/>
    <n v="1185732"/>
    <x v="473"/>
    <x v="0"/>
    <x v="44"/>
    <x v="46"/>
    <x v="5"/>
    <n v="64.999999999999986"/>
    <n v="3750"/>
    <x v="265"/>
    <x v="217"/>
    <x v="8"/>
    <x v="0"/>
  </r>
  <r>
    <x v="2"/>
    <n v="1185732"/>
    <x v="171"/>
    <x v="0"/>
    <x v="44"/>
    <x v="46"/>
    <x v="0"/>
    <n v="40"/>
    <n v="5000"/>
    <x v="47"/>
    <x v="316"/>
    <x v="8"/>
    <x v="0"/>
  </r>
  <r>
    <x v="2"/>
    <n v="1185732"/>
    <x v="171"/>
    <x v="0"/>
    <x v="44"/>
    <x v="46"/>
    <x v="1"/>
    <n v="40"/>
    <n v="3000"/>
    <x v="150"/>
    <x v="607"/>
    <x v="8"/>
    <x v="0"/>
  </r>
  <r>
    <x v="2"/>
    <n v="1185732"/>
    <x v="171"/>
    <x v="0"/>
    <x v="44"/>
    <x v="46"/>
    <x v="2"/>
    <n v="30.000000000000004"/>
    <n v="3000"/>
    <x v="381"/>
    <x v="1224"/>
    <x v="1"/>
    <x v="0"/>
  </r>
  <r>
    <x v="2"/>
    <n v="1185732"/>
    <x v="171"/>
    <x v="0"/>
    <x v="44"/>
    <x v="46"/>
    <x v="3"/>
    <n v="35"/>
    <n v="1500"/>
    <x v="304"/>
    <x v="471"/>
    <x v="1"/>
    <x v="0"/>
  </r>
  <r>
    <x v="2"/>
    <n v="1185732"/>
    <x v="171"/>
    <x v="0"/>
    <x v="44"/>
    <x v="46"/>
    <x v="4"/>
    <n v="50"/>
    <n v="2000"/>
    <x v="125"/>
    <x v="227"/>
    <x v="1"/>
    <x v="0"/>
  </r>
  <r>
    <x v="2"/>
    <n v="1185732"/>
    <x v="171"/>
    <x v="0"/>
    <x v="44"/>
    <x v="46"/>
    <x v="5"/>
    <n v="40"/>
    <n v="3000"/>
    <x v="150"/>
    <x v="216"/>
    <x v="2"/>
    <x v="0"/>
  </r>
  <r>
    <x v="2"/>
    <n v="1185732"/>
    <x v="200"/>
    <x v="0"/>
    <x v="44"/>
    <x v="46"/>
    <x v="0"/>
    <n v="40"/>
    <n v="5500"/>
    <x v="42"/>
    <x v="301"/>
    <x v="8"/>
    <x v="0"/>
  </r>
  <r>
    <x v="2"/>
    <n v="1185732"/>
    <x v="200"/>
    <x v="0"/>
    <x v="44"/>
    <x v="46"/>
    <x v="1"/>
    <n v="40"/>
    <n v="2000"/>
    <x v="135"/>
    <x v="201"/>
    <x v="8"/>
    <x v="0"/>
  </r>
  <r>
    <x v="2"/>
    <n v="1185732"/>
    <x v="200"/>
    <x v="0"/>
    <x v="44"/>
    <x v="46"/>
    <x v="2"/>
    <n v="30.000000000000004"/>
    <n v="2500"/>
    <x v="384"/>
    <x v="689"/>
    <x v="1"/>
    <x v="0"/>
  </r>
  <r>
    <x v="2"/>
    <n v="1185732"/>
    <x v="200"/>
    <x v="0"/>
    <x v="45"/>
    <x v="47"/>
    <x v="3"/>
    <n v="35"/>
    <n v="1250"/>
    <x v="317"/>
    <x v="500"/>
    <x v="1"/>
    <x v="0"/>
  </r>
  <r>
    <x v="2"/>
    <n v="1185732"/>
    <x v="200"/>
    <x v="0"/>
    <x v="45"/>
    <x v="47"/>
    <x v="4"/>
    <n v="50"/>
    <n v="2000"/>
    <x v="125"/>
    <x v="227"/>
    <x v="1"/>
    <x v="0"/>
  </r>
  <r>
    <x v="2"/>
    <n v="1185732"/>
    <x v="200"/>
    <x v="0"/>
    <x v="45"/>
    <x v="47"/>
    <x v="5"/>
    <n v="40"/>
    <n v="3000"/>
    <x v="150"/>
    <x v="216"/>
    <x v="2"/>
    <x v="0"/>
  </r>
  <r>
    <x v="2"/>
    <n v="1185732"/>
    <x v="705"/>
    <x v="0"/>
    <x v="45"/>
    <x v="47"/>
    <x v="0"/>
    <n v="40"/>
    <n v="5200"/>
    <x v="720"/>
    <x v="1282"/>
    <x v="8"/>
    <x v="0"/>
  </r>
  <r>
    <x v="2"/>
    <n v="1185732"/>
    <x v="705"/>
    <x v="0"/>
    <x v="45"/>
    <x v="47"/>
    <x v="1"/>
    <n v="40"/>
    <n v="2250"/>
    <x v="126"/>
    <x v="203"/>
    <x v="8"/>
    <x v="0"/>
  </r>
  <r>
    <x v="2"/>
    <n v="1185732"/>
    <x v="705"/>
    <x v="0"/>
    <x v="45"/>
    <x v="47"/>
    <x v="2"/>
    <n v="30.000000000000004"/>
    <n v="2500"/>
    <x v="384"/>
    <x v="689"/>
    <x v="1"/>
    <x v="0"/>
  </r>
  <r>
    <x v="2"/>
    <n v="1185732"/>
    <x v="705"/>
    <x v="0"/>
    <x v="45"/>
    <x v="47"/>
    <x v="3"/>
    <n v="35"/>
    <n v="1000"/>
    <x v="319"/>
    <x v="502"/>
    <x v="1"/>
    <x v="0"/>
  </r>
  <r>
    <x v="2"/>
    <n v="1185732"/>
    <x v="705"/>
    <x v="0"/>
    <x v="45"/>
    <x v="47"/>
    <x v="4"/>
    <n v="50"/>
    <n v="1500"/>
    <x v="128"/>
    <x v="270"/>
    <x v="1"/>
    <x v="0"/>
  </r>
  <r>
    <x v="2"/>
    <n v="1185732"/>
    <x v="705"/>
    <x v="0"/>
    <x v="45"/>
    <x v="47"/>
    <x v="5"/>
    <n v="40"/>
    <n v="2500"/>
    <x v="125"/>
    <x v="187"/>
    <x v="2"/>
    <x v="0"/>
  </r>
  <r>
    <x v="2"/>
    <n v="1185732"/>
    <x v="722"/>
    <x v="0"/>
    <x v="45"/>
    <x v="47"/>
    <x v="0"/>
    <n v="40"/>
    <n v="5000"/>
    <x v="47"/>
    <x v="316"/>
    <x v="8"/>
    <x v="0"/>
  </r>
  <r>
    <x v="2"/>
    <n v="1185732"/>
    <x v="722"/>
    <x v="0"/>
    <x v="45"/>
    <x v="47"/>
    <x v="1"/>
    <n v="40"/>
    <n v="2000"/>
    <x v="135"/>
    <x v="201"/>
    <x v="8"/>
    <x v="0"/>
  </r>
  <r>
    <x v="2"/>
    <n v="1185732"/>
    <x v="722"/>
    <x v="0"/>
    <x v="45"/>
    <x v="47"/>
    <x v="2"/>
    <n v="30.000000000000004"/>
    <n v="2000"/>
    <x v="385"/>
    <x v="287"/>
    <x v="1"/>
    <x v="0"/>
  </r>
  <r>
    <x v="2"/>
    <n v="1185732"/>
    <x v="722"/>
    <x v="0"/>
    <x v="45"/>
    <x v="47"/>
    <x v="3"/>
    <n v="35"/>
    <n v="1250"/>
    <x v="317"/>
    <x v="500"/>
    <x v="1"/>
    <x v="0"/>
  </r>
  <r>
    <x v="2"/>
    <n v="1185732"/>
    <x v="722"/>
    <x v="0"/>
    <x v="45"/>
    <x v="47"/>
    <x v="4"/>
    <n v="50"/>
    <n v="1250"/>
    <x v="146"/>
    <x v="467"/>
    <x v="1"/>
    <x v="0"/>
  </r>
  <r>
    <x v="2"/>
    <n v="1185732"/>
    <x v="722"/>
    <x v="0"/>
    <x v="45"/>
    <x v="47"/>
    <x v="5"/>
    <n v="40"/>
    <n v="2750"/>
    <x v="236"/>
    <x v="194"/>
    <x v="2"/>
    <x v="0"/>
  </r>
  <r>
    <x v="2"/>
    <n v="1185732"/>
    <x v="256"/>
    <x v="0"/>
    <x v="45"/>
    <x v="47"/>
    <x v="0"/>
    <n v="54.999999999999993"/>
    <n v="5450"/>
    <x v="721"/>
    <x v="1283"/>
    <x v="8"/>
    <x v="0"/>
  </r>
  <r>
    <x v="2"/>
    <n v="1185732"/>
    <x v="256"/>
    <x v="0"/>
    <x v="45"/>
    <x v="47"/>
    <x v="1"/>
    <n v="50"/>
    <n v="2500"/>
    <x v="145"/>
    <x v="388"/>
    <x v="8"/>
    <x v="0"/>
  </r>
  <r>
    <x v="2"/>
    <n v="1185732"/>
    <x v="256"/>
    <x v="0"/>
    <x v="45"/>
    <x v="47"/>
    <x v="2"/>
    <n v="45"/>
    <n v="2750"/>
    <x v="119"/>
    <x v="510"/>
    <x v="1"/>
    <x v="0"/>
  </r>
  <r>
    <x v="2"/>
    <n v="1185732"/>
    <x v="256"/>
    <x v="0"/>
    <x v="45"/>
    <x v="47"/>
    <x v="3"/>
    <n v="45"/>
    <n v="2250"/>
    <x v="179"/>
    <x v="261"/>
    <x v="1"/>
    <x v="0"/>
  </r>
  <r>
    <x v="2"/>
    <n v="1185732"/>
    <x v="256"/>
    <x v="0"/>
    <x v="45"/>
    <x v="47"/>
    <x v="4"/>
    <n v="54.999999999999993"/>
    <n v="2500"/>
    <x v="371"/>
    <x v="594"/>
    <x v="1"/>
    <x v="0"/>
  </r>
  <r>
    <x v="2"/>
    <n v="1185732"/>
    <x v="256"/>
    <x v="0"/>
    <x v="45"/>
    <x v="47"/>
    <x v="5"/>
    <n v="60"/>
    <n v="3750"/>
    <x v="39"/>
    <x v="40"/>
    <x v="2"/>
    <x v="0"/>
  </r>
  <r>
    <x v="2"/>
    <n v="1185732"/>
    <x v="289"/>
    <x v="0"/>
    <x v="45"/>
    <x v="47"/>
    <x v="0"/>
    <n v="54.999999999999993"/>
    <n v="6250"/>
    <x v="722"/>
    <x v="1284"/>
    <x v="8"/>
    <x v="0"/>
  </r>
  <r>
    <x v="2"/>
    <n v="1185732"/>
    <x v="289"/>
    <x v="0"/>
    <x v="45"/>
    <x v="47"/>
    <x v="1"/>
    <n v="50"/>
    <n v="3750"/>
    <x v="205"/>
    <x v="156"/>
    <x v="8"/>
    <x v="0"/>
  </r>
  <r>
    <x v="2"/>
    <n v="1185732"/>
    <x v="289"/>
    <x v="0"/>
    <x v="45"/>
    <x v="47"/>
    <x v="2"/>
    <n v="45"/>
    <n v="3000"/>
    <x v="200"/>
    <x v="646"/>
    <x v="1"/>
    <x v="0"/>
  </r>
  <r>
    <x v="2"/>
    <n v="1185732"/>
    <x v="289"/>
    <x v="0"/>
    <x v="45"/>
    <x v="47"/>
    <x v="3"/>
    <n v="45"/>
    <n v="2750"/>
    <x v="119"/>
    <x v="510"/>
    <x v="1"/>
    <x v="0"/>
  </r>
  <r>
    <x v="2"/>
    <n v="1185732"/>
    <x v="289"/>
    <x v="0"/>
    <x v="45"/>
    <x v="47"/>
    <x v="4"/>
    <n v="54.999999999999993"/>
    <n v="2750"/>
    <x v="408"/>
    <x v="1271"/>
    <x v="1"/>
    <x v="0"/>
  </r>
  <r>
    <x v="2"/>
    <n v="1185732"/>
    <x v="289"/>
    <x v="0"/>
    <x v="45"/>
    <x v="47"/>
    <x v="5"/>
    <n v="60"/>
    <n v="4250"/>
    <x v="144"/>
    <x v="999"/>
    <x v="2"/>
    <x v="0"/>
  </r>
  <r>
    <x v="2"/>
    <n v="1185732"/>
    <x v="317"/>
    <x v="0"/>
    <x v="45"/>
    <x v="47"/>
    <x v="0"/>
    <n v="54.999999999999993"/>
    <n v="6500"/>
    <x v="714"/>
    <x v="1285"/>
    <x v="8"/>
    <x v="0"/>
  </r>
  <r>
    <x v="2"/>
    <n v="1185732"/>
    <x v="317"/>
    <x v="0"/>
    <x v="45"/>
    <x v="47"/>
    <x v="1"/>
    <n v="50"/>
    <n v="4000"/>
    <x v="47"/>
    <x v="316"/>
    <x v="8"/>
    <x v="0"/>
  </r>
  <r>
    <x v="2"/>
    <n v="1185732"/>
    <x v="317"/>
    <x v="0"/>
    <x v="45"/>
    <x v="47"/>
    <x v="2"/>
    <n v="45"/>
    <n v="3250"/>
    <x v="326"/>
    <x v="1286"/>
    <x v="1"/>
    <x v="0"/>
  </r>
  <r>
    <x v="2"/>
    <n v="1185732"/>
    <x v="317"/>
    <x v="0"/>
    <x v="45"/>
    <x v="47"/>
    <x v="3"/>
    <n v="45"/>
    <n v="2750"/>
    <x v="119"/>
    <x v="510"/>
    <x v="1"/>
    <x v="0"/>
  </r>
  <r>
    <x v="2"/>
    <n v="1185732"/>
    <x v="317"/>
    <x v="0"/>
    <x v="45"/>
    <x v="47"/>
    <x v="4"/>
    <n v="54.999999999999993"/>
    <n v="3000"/>
    <x v="212"/>
    <x v="347"/>
    <x v="1"/>
    <x v="0"/>
  </r>
  <r>
    <x v="2"/>
    <n v="1185732"/>
    <x v="317"/>
    <x v="0"/>
    <x v="45"/>
    <x v="47"/>
    <x v="5"/>
    <n v="60"/>
    <n v="4750"/>
    <x v="177"/>
    <x v="251"/>
    <x v="2"/>
    <x v="0"/>
  </r>
  <r>
    <x v="2"/>
    <n v="1185732"/>
    <x v="349"/>
    <x v="0"/>
    <x v="45"/>
    <x v="47"/>
    <x v="0"/>
    <n v="54.999999999999993"/>
    <n v="6250"/>
    <x v="722"/>
    <x v="1284"/>
    <x v="8"/>
    <x v="0"/>
  </r>
  <r>
    <x v="2"/>
    <n v="1185732"/>
    <x v="349"/>
    <x v="0"/>
    <x v="45"/>
    <x v="47"/>
    <x v="1"/>
    <n v="50"/>
    <n v="4000"/>
    <x v="47"/>
    <x v="316"/>
    <x v="8"/>
    <x v="0"/>
  </r>
  <r>
    <x v="2"/>
    <n v="1185732"/>
    <x v="349"/>
    <x v="0"/>
    <x v="45"/>
    <x v="47"/>
    <x v="2"/>
    <n v="45"/>
    <n v="3250"/>
    <x v="326"/>
    <x v="1286"/>
    <x v="1"/>
    <x v="0"/>
  </r>
  <r>
    <x v="2"/>
    <n v="1185732"/>
    <x v="349"/>
    <x v="0"/>
    <x v="45"/>
    <x v="47"/>
    <x v="3"/>
    <n v="45"/>
    <n v="2250"/>
    <x v="179"/>
    <x v="261"/>
    <x v="1"/>
    <x v="0"/>
  </r>
  <r>
    <x v="2"/>
    <n v="1185732"/>
    <x v="349"/>
    <x v="0"/>
    <x v="45"/>
    <x v="47"/>
    <x v="4"/>
    <n v="54.999999999999993"/>
    <n v="2000"/>
    <x v="391"/>
    <x v="1265"/>
    <x v="1"/>
    <x v="0"/>
  </r>
  <r>
    <x v="2"/>
    <n v="1185732"/>
    <x v="349"/>
    <x v="0"/>
    <x v="45"/>
    <x v="47"/>
    <x v="5"/>
    <n v="60"/>
    <n v="3750"/>
    <x v="39"/>
    <x v="40"/>
    <x v="2"/>
    <x v="0"/>
  </r>
  <r>
    <x v="2"/>
    <n v="1185732"/>
    <x v="379"/>
    <x v="0"/>
    <x v="45"/>
    <x v="47"/>
    <x v="0"/>
    <n v="54.999999999999993"/>
    <n v="5000"/>
    <x v="350"/>
    <x v="1287"/>
    <x v="8"/>
    <x v="0"/>
  </r>
  <r>
    <x v="2"/>
    <n v="1185732"/>
    <x v="379"/>
    <x v="0"/>
    <x v="45"/>
    <x v="47"/>
    <x v="1"/>
    <n v="50"/>
    <n v="3000"/>
    <x v="149"/>
    <x v="49"/>
    <x v="8"/>
    <x v="0"/>
  </r>
  <r>
    <x v="2"/>
    <n v="1185732"/>
    <x v="379"/>
    <x v="0"/>
    <x v="45"/>
    <x v="47"/>
    <x v="2"/>
    <n v="45"/>
    <n v="2000"/>
    <x v="126"/>
    <x v="492"/>
    <x v="1"/>
    <x v="0"/>
  </r>
  <r>
    <x v="2"/>
    <n v="1185732"/>
    <x v="379"/>
    <x v="0"/>
    <x v="45"/>
    <x v="47"/>
    <x v="3"/>
    <n v="45"/>
    <n v="1750"/>
    <x v="123"/>
    <x v="596"/>
    <x v="1"/>
    <x v="0"/>
  </r>
  <r>
    <x v="2"/>
    <n v="1185732"/>
    <x v="379"/>
    <x v="0"/>
    <x v="45"/>
    <x v="47"/>
    <x v="4"/>
    <n v="54.999999999999993"/>
    <n v="1750"/>
    <x v="122"/>
    <x v="512"/>
    <x v="1"/>
    <x v="0"/>
  </r>
  <r>
    <x v="2"/>
    <n v="1185732"/>
    <x v="379"/>
    <x v="0"/>
    <x v="45"/>
    <x v="47"/>
    <x v="5"/>
    <n v="60"/>
    <n v="2750"/>
    <x v="242"/>
    <x v="1263"/>
    <x v="2"/>
    <x v="0"/>
  </r>
  <r>
    <x v="2"/>
    <n v="1185732"/>
    <x v="411"/>
    <x v="0"/>
    <x v="45"/>
    <x v="47"/>
    <x v="0"/>
    <n v="60"/>
    <n v="4500"/>
    <x v="52"/>
    <x v="52"/>
    <x v="8"/>
    <x v="0"/>
  </r>
  <r>
    <x v="2"/>
    <n v="1185732"/>
    <x v="411"/>
    <x v="0"/>
    <x v="45"/>
    <x v="47"/>
    <x v="1"/>
    <n v="55.000000000000007"/>
    <n v="2750"/>
    <x v="395"/>
    <x v="1099"/>
    <x v="8"/>
    <x v="0"/>
  </r>
  <r>
    <x v="2"/>
    <n v="1185732"/>
    <x v="411"/>
    <x v="0"/>
    <x v="45"/>
    <x v="47"/>
    <x v="2"/>
    <n v="55.000000000000007"/>
    <n v="1750"/>
    <x v="194"/>
    <x v="274"/>
    <x v="1"/>
    <x v="0"/>
  </r>
  <r>
    <x v="2"/>
    <n v="1185732"/>
    <x v="411"/>
    <x v="0"/>
    <x v="45"/>
    <x v="47"/>
    <x v="3"/>
    <n v="55.000000000000007"/>
    <n v="1500"/>
    <x v="190"/>
    <x v="746"/>
    <x v="1"/>
    <x v="0"/>
  </r>
  <r>
    <x v="2"/>
    <n v="1185732"/>
    <x v="411"/>
    <x v="0"/>
    <x v="45"/>
    <x v="47"/>
    <x v="4"/>
    <n v="65"/>
    <n v="1500"/>
    <x v="148"/>
    <x v="1239"/>
    <x v="1"/>
    <x v="0"/>
  </r>
  <r>
    <x v="0"/>
    <n v="1185732"/>
    <x v="411"/>
    <x v="0"/>
    <x v="45"/>
    <x v="47"/>
    <x v="5"/>
    <n v="70"/>
    <n v="2750"/>
    <x v="170"/>
    <x v="619"/>
    <x v="2"/>
    <x v="0"/>
  </r>
  <r>
    <x v="0"/>
    <n v="1185732"/>
    <x v="441"/>
    <x v="0"/>
    <x v="45"/>
    <x v="47"/>
    <x v="0"/>
    <n v="65"/>
    <n v="4250"/>
    <x v="423"/>
    <x v="1288"/>
    <x v="8"/>
    <x v="0"/>
  </r>
  <r>
    <x v="0"/>
    <n v="1185732"/>
    <x v="441"/>
    <x v="0"/>
    <x v="45"/>
    <x v="47"/>
    <x v="1"/>
    <n v="55.000000000000007"/>
    <n v="3000"/>
    <x v="207"/>
    <x v="839"/>
    <x v="8"/>
    <x v="0"/>
  </r>
  <r>
    <x v="0"/>
    <n v="1185732"/>
    <x v="441"/>
    <x v="0"/>
    <x v="45"/>
    <x v="47"/>
    <x v="2"/>
    <n v="55.000000000000007"/>
    <n v="2950"/>
    <x v="723"/>
    <x v="1289"/>
    <x v="1"/>
    <x v="0"/>
  </r>
  <r>
    <x v="0"/>
    <n v="1185732"/>
    <x v="441"/>
    <x v="0"/>
    <x v="45"/>
    <x v="47"/>
    <x v="3"/>
    <n v="55.000000000000007"/>
    <n v="2750"/>
    <x v="395"/>
    <x v="686"/>
    <x v="1"/>
    <x v="0"/>
  </r>
  <r>
    <x v="0"/>
    <n v="1185732"/>
    <x v="441"/>
    <x v="0"/>
    <x v="45"/>
    <x v="47"/>
    <x v="4"/>
    <n v="65"/>
    <n v="2500"/>
    <x v="133"/>
    <x v="696"/>
    <x v="1"/>
    <x v="0"/>
  </r>
  <r>
    <x v="0"/>
    <n v="1185732"/>
    <x v="441"/>
    <x v="0"/>
    <x v="45"/>
    <x v="47"/>
    <x v="5"/>
    <n v="70"/>
    <n v="3500"/>
    <x v="41"/>
    <x v="42"/>
    <x v="2"/>
    <x v="0"/>
  </r>
  <r>
    <x v="0"/>
    <n v="1185732"/>
    <x v="470"/>
    <x v="0"/>
    <x v="45"/>
    <x v="47"/>
    <x v="0"/>
    <n v="65"/>
    <n v="5750"/>
    <x v="92"/>
    <x v="1290"/>
    <x v="8"/>
    <x v="0"/>
  </r>
  <r>
    <x v="0"/>
    <n v="1185732"/>
    <x v="470"/>
    <x v="0"/>
    <x v="45"/>
    <x v="47"/>
    <x v="1"/>
    <n v="55.000000000000007"/>
    <n v="3750"/>
    <x v="141"/>
    <x v="517"/>
    <x v="8"/>
    <x v="0"/>
  </r>
  <r>
    <x v="0"/>
    <n v="1185732"/>
    <x v="470"/>
    <x v="0"/>
    <x v="45"/>
    <x v="47"/>
    <x v="2"/>
    <n v="55.000000000000007"/>
    <n v="3500"/>
    <x v="137"/>
    <x v="292"/>
    <x v="1"/>
    <x v="0"/>
  </r>
  <r>
    <x v="0"/>
    <n v="1185732"/>
    <x v="470"/>
    <x v="0"/>
    <x v="45"/>
    <x v="47"/>
    <x v="3"/>
    <n v="55.000000000000007"/>
    <n v="3000"/>
    <x v="207"/>
    <x v="676"/>
    <x v="1"/>
    <x v="0"/>
  </r>
  <r>
    <x v="0"/>
    <n v="1185732"/>
    <x v="470"/>
    <x v="0"/>
    <x v="45"/>
    <x v="47"/>
    <x v="4"/>
    <n v="65"/>
    <n v="3000"/>
    <x v="214"/>
    <x v="152"/>
    <x v="1"/>
    <x v="0"/>
  </r>
  <r>
    <x v="0"/>
    <n v="1185732"/>
    <x v="470"/>
    <x v="0"/>
    <x v="45"/>
    <x v="47"/>
    <x v="5"/>
    <n v="70"/>
    <n v="4000"/>
    <x v="59"/>
    <x v="144"/>
    <x v="2"/>
    <x v="0"/>
  </r>
  <r>
    <x v="0"/>
    <n v="1185732"/>
    <x v="174"/>
    <x v="0"/>
    <x v="45"/>
    <x v="47"/>
    <x v="0"/>
    <n v="35"/>
    <n v="4250"/>
    <x v="159"/>
    <x v="809"/>
    <x v="2"/>
    <x v="0"/>
  </r>
  <r>
    <x v="0"/>
    <n v="1185732"/>
    <x v="174"/>
    <x v="0"/>
    <x v="45"/>
    <x v="47"/>
    <x v="1"/>
    <n v="35"/>
    <n v="2250"/>
    <x v="123"/>
    <x v="184"/>
    <x v="2"/>
    <x v="0"/>
  </r>
  <r>
    <x v="0"/>
    <n v="1185732"/>
    <x v="174"/>
    <x v="0"/>
    <x v="45"/>
    <x v="47"/>
    <x v="2"/>
    <n v="25.000000000000007"/>
    <n v="2250"/>
    <x v="667"/>
    <x v="1236"/>
    <x v="8"/>
    <x v="0"/>
  </r>
  <r>
    <x v="0"/>
    <n v="1185732"/>
    <x v="174"/>
    <x v="0"/>
    <x v="45"/>
    <x v="47"/>
    <x v="3"/>
    <n v="30"/>
    <n v="750"/>
    <x v="363"/>
    <x v="481"/>
    <x v="8"/>
    <x v="0"/>
  </r>
  <r>
    <x v="0"/>
    <n v="1185732"/>
    <x v="174"/>
    <x v="0"/>
    <x v="45"/>
    <x v="47"/>
    <x v="4"/>
    <n v="45"/>
    <n v="1250"/>
    <x v="182"/>
    <x v="660"/>
    <x v="1"/>
    <x v="0"/>
  </r>
  <r>
    <x v="0"/>
    <n v="1185732"/>
    <x v="174"/>
    <x v="0"/>
    <x v="45"/>
    <x v="47"/>
    <x v="5"/>
    <n v="35"/>
    <n v="2250"/>
    <x v="123"/>
    <x v="478"/>
    <x v="8"/>
    <x v="0"/>
  </r>
  <r>
    <x v="0"/>
    <n v="1185732"/>
    <x v="203"/>
    <x v="0"/>
    <x v="45"/>
    <x v="47"/>
    <x v="0"/>
    <n v="35"/>
    <n v="4750"/>
    <x v="158"/>
    <x v="862"/>
    <x v="2"/>
    <x v="0"/>
  </r>
  <r>
    <x v="0"/>
    <n v="1185732"/>
    <x v="203"/>
    <x v="0"/>
    <x v="45"/>
    <x v="47"/>
    <x v="1"/>
    <n v="35"/>
    <n v="1250"/>
    <x v="317"/>
    <x v="582"/>
    <x v="2"/>
    <x v="0"/>
  </r>
  <r>
    <x v="0"/>
    <n v="1185732"/>
    <x v="203"/>
    <x v="0"/>
    <x v="45"/>
    <x v="47"/>
    <x v="2"/>
    <n v="25.000000000000007"/>
    <n v="1750"/>
    <x v="688"/>
    <x v="1279"/>
    <x v="8"/>
    <x v="0"/>
  </r>
  <r>
    <x v="0"/>
    <n v="1185732"/>
    <x v="203"/>
    <x v="0"/>
    <x v="46"/>
    <x v="48"/>
    <x v="3"/>
    <n v="30"/>
    <n v="500"/>
    <x v="362"/>
    <x v="600"/>
    <x v="8"/>
    <x v="0"/>
  </r>
  <r>
    <x v="0"/>
    <n v="1185732"/>
    <x v="203"/>
    <x v="0"/>
    <x v="46"/>
    <x v="48"/>
    <x v="4"/>
    <n v="45"/>
    <n v="1250"/>
    <x v="182"/>
    <x v="660"/>
    <x v="1"/>
    <x v="0"/>
  </r>
  <r>
    <x v="0"/>
    <n v="1185732"/>
    <x v="203"/>
    <x v="0"/>
    <x v="46"/>
    <x v="48"/>
    <x v="5"/>
    <n v="35"/>
    <n v="2250"/>
    <x v="123"/>
    <x v="478"/>
    <x v="8"/>
    <x v="0"/>
  </r>
  <r>
    <x v="0"/>
    <n v="1185732"/>
    <x v="708"/>
    <x v="0"/>
    <x v="46"/>
    <x v="48"/>
    <x v="0"/>
    <n v="35"/>
    <n v="4450"/>
    <x v="708"/>
    <x v="1291"/>
    <x v="2"/>
    <x v="0"/>
  </r>
  <r>
    <x v="0"/>
    <n v="1185732"/>
    <x v="708"/>
    <x v="0"/>
    <x v="46"/>
    <x v="48"/>
    <x v="1"/>
    <n v="35"/>
    <n v="1500"/>
    <x v="304"/>
    <x v="489"/>
    <x v="2"/>
    <x v="0"/>
  </r>
  <r>
    <x v="0"/>
    <n v="1185732"/>
    <x v="708"/>
    <x v="0"/>
    <x v="46"/>
    <x v="48"/>
    <x v="2"/>
    <n v="25.000000000000007"/>
    <n v="1750"/>
    <x v="688"/>
    <x v="1279"/>
    <x v="8"/>
    <x v="0"/>
  </r>
  <r>
    <x v="0"/>
    <n v="1185732"/>
    <x v="708"/>
    <x v="0"/>
    <x v="46"/>
    <x v="48"/>
    <x v="3"/>
    <n v="30"/>
    <n v="250"/>
    <x v="364"/>
    <x v="605"/>
    <x v="8"/>
    <x v="0"/>
  </r>
  <r>
    <x v="0"/>
    <n v="1185732"/>
    <x v="708"/>
    <x v="0"/>
    <x v="46"/>
    <x v="48"/>
    <x v="4"/>
    <n v="45"/>
    <n v="750"/>
    <x v="127"/>
    <x v="1258"/>
    <x v="1"/>
    <x v="0"/>
  </r>
  <r>
    <x v="0"/>
    <n v="1185732"/>
    <x v="708"/>
    <x v="0"/>
    <x v="46"/>
    <x v="48"/>
    <x v="5"/>
    <n v="35"/>
    <n v="1750"/>
    <x v="183"/>
    <x v="597"/>
    <x v="8"/>
    <x v="0"/>
  </r>
  <r>
    <x v="0"/>
    <n v="1185732"/>
    <x v="230"/>
    <x v="0"/>
    <x v="46"/>
    <x v="48"/>
    <x v="0"/>
    <n v="35"/>
    <n v="4250"/>
    <x v="159"/>
    <x v="809"/>
    <x v="2"/>
    <x v="0"/>
  </r>
  <r>
    <x v="0"/>
    <n v="1185732"/>
    <x v="230"/>
    <x v="0"/>
    <x v="46"/>
    <x v="48"/>
    <x v="1"/>
    <n v="35"/>
    <n v="1250"/>
    <x v="317"/>
    <x v="582"/>
    <x v="2"/>
    <x v="0"/>
  </r>
  <r>
    <x v="0"/>
    <n v="1185732"/>
    <x v="230"/>
    <x v="0"/>
    <x v="46"/>
    <x v="48"/>
    <x v="2"/>
    <n v="25.000000000000007"/>
    <n v="1250"/>
    <x v="693"/>
    <x v="1292"/>
    <x v="8"/>
    <x v="0"/>
  </r>
  <r>
    <x v="0"/>
    <n v="1185732"/>
    <x v="230"/>
    <x v="0"/>
    <x v="46"/>
    <x v="48"/>
    <x v="3"/>
    <n v="30"/>
    <n v="500"/>
    <x v="362"/>
    <x v="600"/>
    <x v="8"/>
    <x v="0"/>
  </r>
  <r>
    <x v="0"/>
    <n v="1185732"/>
    <x v="230"/>
    <x v="0"/>
    <x v="46"/>
    <x v="48"/>
    <x v="4"/>
    <n v="45"/>
    <n v="500"/>
    <x v="363"/>
    <x v="1259"/>
    <x v="1"/>
    <x v="0"/>
  </r>
  <r>
    <x v="0"/>
    <n v="1185732"/>
    <x v="230"/>
    <x v="0"/>
    <x v="46"/>
    <x v="48"/>
    <x v="5"/>
    <n v="35"/>
    <n v="2000"/>
    <x v="136"/>
    <x v="197"/>
    <x v="8"/>
    <x v="0"/>
  </r>
  <r>
    <x v="0"/>
    <n v="1185732"/>
    <x v="259"/>
    <x v="0"/>
    <x v="46"/>
    <x v="48"/>
    <x v="0"/>
    <n v="49.999999999999993"/>
    <n v="4700"/>
    <x v="709"/>
    <x v="1293"/>
    <x v="2"/>
    <x v="0"/>
  </r>
  <r>
    <x v="0"/>
    <n v="1185732"/>
    <x v="259"/>
    <x v="0"/>
    <x v="46"/>
    <x v="48"/>
    <x v="1"/>
    <n v="45"/>
    <n v="1750"/>
    <x v="123"/>
    <x v="184"/>
    <x v="2"/>
    <x v="0"/>
  </r>
  <r>
    <x v="0"/>
    <n v="1185732"/>
    <x v="259"/>
    <x v="0"/>
    <x v="46"/>
    <x v="48"/>
    <x v="2"/>
    <n v="40"/>
    <n v="2000"/>
    <x v="135"/>
    <x v="201"/>
    <x v="8"/>
    <x v="0"/>
  </r>
  <r>
    <x v="0"/>
    <n v="1185732"/>
    <x v="259"/>
    <x v="0"/>
    <x v="46"/>
    <x v="48"/>
    <x v="3"/>
    <n v="40"/>
    <n v="1500"/>
    <x v="0"/>
    <x v="506"/>
    <x v="8"/>
    <x v="0"/>
  </r>
  <r>
    <x v="0"/>
    <n v="1185732"/>
    <x v="259"/>
    <x v="0"/>
    <x v="46"/>
    <x v="48"/>
    <x v="4"/>
    <n v="49.999999999999993"/>
    <n v="1750"/>
    <x v="396"/>
    <x v="1262"/>
    <x v="1"/>
    <x v="0"/>
  </r>
  <r>
    <x v="0"/>
    <n v="1185732"/>
    <x v="259"/>
    <x v="0"/>
    <x v="46"/>
    <x v="48"/>
    <x v="5"/>
    <n v="54.999999999999993"/>
    <n v="3000"/>
    <x v="212"/>
    <x v="1294"/>
    <x v="8"/>
    <x v="0"/>
  </r>
  <r>
    <x v="0"/>
    <n v="1185732"/>
    <x v="292"/>
    <x v="0"/>
    <x v="46"/>
    <x v="48"/>
    <x v="0"/>
    <n v="49.999999999999993"/>
    <n v="5500"/>
    <x v="350"/>
    <x v="1295"/>
    <x v="2"/>
    <x v="0"/>
  </r>
  <r>
    <x v="0"/>
    <n v="1185732"/>
    <x v="292"/>
    <x v="0"/>
    <x v="46"/>
    <x v="48"/>
    <x v="1"/>
    <n v="45"/>
    <n v="3000"/>
    <x v="200"/>
    <x v="220"/>
    <x v="2"/>
    <x v="0"/>
  </r>
  <r>
    <x v="0"/>
    <n v="1185732"/>
    <x v="292"/>
    <x v="0"/>
    <x v="46"/>
    <x v="48"/>
    <x v="2"/>
    <n v="40"/>
    <n v="2250"/>
    <x v="126"/>
    <x v="203"/>
    <x v="8"/>
    <x v="0"/>
  </r>
  <r>
    <x v="0"/>
    <n v="1185732"/>
    <x v="292"/>
    <x v="0"/>
    <x v="46"/>
    <x v="48"/>
    <x v="3"/>
    <n v="40"/>
    <n v="2000"/>
    <x v="135"/>
    <x v="201"/>
    <x v="8"/>
    <x v="0"/>
  </r>
  <r>
    <x v="0"/>
    <n v="1185732"/>
    <x v="292"/>
    <x v="0"/>
    <x v="46"/>
    <x v="48"/>
    <x v="4"/>
    <n v="49.999999999999993"/>
    <n v="2000"/>
    <x v="335"/>
    <x v="1296"/>
    <x v="1"/>
    <x v="0"/>
  </r>
  <r>
    <x v="0"/>
    <n v="1185732"/>
    <x v="292"/>
    <x v="0"/>
    <x v="46"/>
    <x v="48"/>
    <x v="5"/>
    <n v="54.999999999999993"/>
    <n v="3500"/>
    <x v="239"/>
    <x v="1200"/>
    <x v="8"/>
    <x v="0"/>
  </r>
  <r>
    <x v="0"/>
    <n v="1185732"/>
    <x v="320"/>
    <x v="0"/>
    <x v="46"/>
    <x v="48"/>
    <x v="0"/>
    <n v="49.999999999999993"/>
    <n v="5750"/>
    <x v="724"/>
    <x v="1297"/>
    <x v="2"/>
    <x v="0"/>
  </r>
  <r>
    <x v="0"/>
    <n v="1185732"/>
    <x v="320"/>
    <x v="0"/>
    <x v="46"/>
    <x v="48"/>
    <x v="1"/>
    <n v="45"/>
    <n v="3250"/>
    <x v="326"/>
    <x v="982"/>
    <x v="2"/>
    <x v="0"/>
  </r>
  <r>
    <x v="0"/>
    <n v="1185732"/>
    <x v="320"/>
    <x v="0"/>
    <x v="46"/>
    <x v="48"/>
    <x v="2"/>
    <n v="40"/>
    <n v="2500"/>
    <x v="125"/>
    <x v="215"/>
    <x v="8"/>
    <x v="0"/>
  </r>
  <r>
    <x v="0"/>
    <n v="1185732"/>
    <x v="320"/>
    <x v="0"/>
    <x v="46"/>
    <x v="48"/>
    <x v="3"/>
    <n v="40"/>
    <n v="2000"/>
    <x v="135"/>
    <x v="201"/>
    <x v="8"/>
    <x v="0"/>
  </r>
  <r>
    <x v="0"/>
    <n v="1185732"/>
    <x v="320"/>
    <x v="0"/>
    <x v="46"/>
    <x v="48"/>
    <x v="4"/>
    <n v="49.999999999999993"/>
    <n v="2250"/>
    <x v="469"/>
    <x v="606"/>
    <x v="1"/>
    <x v="0"/>
  </r>
  <r>
    <x v="0"/>
    <n v="1185732"/>
    <x v="320"/>
    <x v="0"/>
    <x v="46"/>
    <x v="48"/>
    <x v="5"/>
    <n v="54.999999999999993"/>
    <n v="4000"/>
    <x v="211"/>
    <x v="301"/>
    <x v="8"/>
    <x v="0"/>
  </r>
  <r>
    <x v="0"/>
    <n v="1185732"/>
    <x v="352"/>
    <x v="0"/>
    <x v="46"/>
    <x v="48"/>
    <x v="0"/>
    <n v="49.999999999999993"/>
    <n v="5500"/>
    <x v="350"/>
    <x v="1295"/>
    <x v="2"/>
    <x v="0"/>
  </r>
  <r>
    <x v="0"/>
    <n v="1185732"/>
    <x v="352"/>
    <x v="0"/>
    <x v="46"/>
    <x v="48"/>
    <x v="1"/>
    <n v="45"/>
    <n v="3250"/>
    <x v="326"/>
    <x v="982"/>
    <x v="2"/>
    <x v="0"/>
  </r>
  <r>
    <x v="0"/>
    <n v="1185732"/>
    <x v="352"/>
    <x v="0"/>
    <x v="46"/>
    <x v="48"/>
    <x v="2"/>
    <n v="40"/>
    <n v="2500"/>
    <x v="125"/>
    <x v="215"/>
    <x v="8"/>
    <x v="0"/>
  </r>
  <r>
    <x v="0"/>
    <n v="1185732"/>
    <x v="352"/>
    <x v="0"/>
    <x v="46"/>
    <x v="48"/>
    <x v="3"/>
    <n v="40"/>
    <n v="1500"/>
    <x v="0"/>
    <x v="506"/>
    <x v="8"/>
    <x v="0"/>
  </r>
  <r>
    <x v="0"/>
    <n v="1185732"/>
    <x v="352"/>
    <x v="0"/>
    <x v="46"/>
    <x v="48"/>
    <x v="4"/>
    <n v="49.999999999999993"/>
    <n v="1250"/>
    <x v="399"/>
    <x v="688"/>
    <x v="1"/>
    <x v="0"/>
  </r>
  <r>
    <x v="0"/>
    <n v="1185732"/>
    <x v="352"/>
    <x v="0"/>
    <x v="46"/>
    <x v="48"/>
    <x v="5"/>
    <n v="54.999999999999993"/>
    <n v="3000"/>
    <x v="212"/>
    <x v="1294"/>
    <x v="8"/>
    <x v="0"/>
  </r>
  <r>
    <x v="0"/>
    <n v="1185732"/>
    <x v="382"/>
    <x v="0"/>
    <x v="46"/>
    <x v="48"/>
    <x v="0"/>
    <n v="49.999999999999993"/>
    <n v="4250"/>
    <x v="383"/>
    <x v="1298"/>
    <x v="2"/>
    <x v="0"/>
  </r>
  <r>
    <x v="0"/>
    <n v="1185732"/>
    <x v="382"/>
    <x v="0"/>
    <x v="46"/>
    <x v="48"/>
    <x v="1"/>
    <n v="45"/>
    <n v="2250"/>
    <x v="179"/>
    <x v="258"/>
    <x v="2"/>
    <x v="0"/>
  </r>
  <r>
    <x v="0"/>
    <n v="1185732"/>
    <x v="382"/>
    <x v="0"/>
    <x v="46"/>
    <x v="48"/>
    <x v="2"/>
    <n v="40"/>
    <n v="1250"/>
    <x v="121"/>
    <x v="181"/>
    <x v="8"/>
    <x v="0"/>
  </r>
  <r>
    <x v="0"/>
    <n v="1185732"/>
    <x v="382"/>
    <x v="0"/>
    <x v="46"/>
    <x v="48"/>
    <x v="3"/>
    <n v="40"/>
    <n v="1000"/>
    <x v="124"/>
    <x v="185"/>
    <x v="8"/>
    <x v="0"/>
  </r>
  <r>
    <x v="0"/>
    <n v="1185732"/>
    <x v="382"/>
    <x v="0"/>
    <x v="46"/>
    <x v="48"/>
    <x v="4"/>
    <n v="49.999999999999993"/>
    <n v="1000"/>
    <x v="367"/>
    <x v="1264"/>
    <x v="1"/>
    <x v="0"/>
  </r>
  <r>
    <x v="0"/>
    <n v="1185732"/>
    <x v="382"/>
    <x v="0"/>
    <x v="46"/>
    <x v="48"/>
    <x v="5"/>
    <n v="54.999999999999993"/>
    <n v="2000"/>
    <x v="391"/>
    <x v="280"/>
    <x v="8"/>
    <x v="0"/>
  </r>
  <r>
    <x v="0"/>
    <n v="1185732"/>
    <x v="414"/>
    <x v="0"/>
    <x v="46"/>
    <x v="48"/>
    <x v="0"/>
    <n v="54.999999999999993"/>
    <n v="3750"/>
    <x v="213"/>
    <x v="719"/>
    <x v="2"/>
    <x v="0"/>
  </r>
  <r>
    <x v="0"/>
    <n v="1185732"/>
    <x v="414"/>
    <x v="0"/>
    <x v="46"/>
    <x v="48"/>
    <x v="1"/>
    <n v="50"/>
    <n v="2000"/>
    <x v="125"/>
    <x v="187"/>
    <x v="2"/>
    <x v="0"/>
  </r>
  <r>
    <x v="0"/>
    <n v="1185732"/>
    <x v="414"/>
    <x v="0"/>
    <x v="46"/>
    <x v="48"/>
    <x v="2"/>
    <n v="50"/>
    <n v="1000"/>
    <x v="121"/>
    <x v="181"/>
    <x v="8"/>
    <x v="0"/>
  </r>
  <r>
    <x v="0"/>
    <n v="1185732"/>
    <x v="414"/>
    <x v="0"/>
    <x v="46"/>
    <x v="48"/>
    <x v="3"/>
    <n v="50"/>
    <n v="750"/>
    <x v="309"/>
    <x v="472"/>
    <x v="8"/>
    <x v="0"/>
  </r>
  <r>
    <x v="0"/>
    <n v="1185732"/>
    <x v="414"/>
    <x v="0"/>
    <x v="46"/>
    <x v="48"/>
    <x v="4"/>
    <n v="60"/>
    <n v="750"/>
    <x v="187"/>
    <x v="189"/>
    <x v="1"/>
    <x v="0"/>
  </r>
  <r>
    <x v="2"/>
    <n v="1185732"/>
    <x v="414"/>
    <x v="0"/>
    <x v="46"/>
    <x v="48"/>
    <x v="5"/>
    <n v="64.999999999999986"/>
    <n v="2000"/>
    <x v="711"/>
    <x v="529"/>
    <x v="8"/>
    <x v="0"/>
  </r>
  <r>
    <x v="2"/>
    <n v="1185732"/>
    <x v="444"/>
    <x v="0"/>
    <x v="46"/>
    <x v="48"/>
    <x v="0"/>
    <n v="60"/>
    <n v="3500"/>
    <x v="195"/>
    <x v="221"/>
    <x v="2"/>
    <x v="0"/>
  </r>
  <r>
    <x v="2"/>
    <n v="1185732"/>
    <x v="444"/>
    <x v="0"/>
    <x v="46"/>
    <x v="48"/>
    <x v="1"/>
    <n v="50"/>
    <n v="2250"/>
    <x v="129"/>
    <x v="196"/>
    <x v="2"/>
    <x v="0"/>
  </r>
  <r>
    <x v="2"/>
    <n v="1185732"/>
    <x v="444"/>
    <x v="0"/>
    <x v="46"/>
    <x v="48"/>
    <x v="2"/>
    <n v="50"/>
    <n v="2200"/>
    <x v="236"/>
    <x v="280"/>
    <x v="8"/>
    <x v="0"/>
  </r>
  <r>
    <x v="2"/>
    <n v="1185732"/>
    <x v="444"/>
    <x v="0"/>
    <x v="46"/>
    <x v="48"/>
    <x v="3"/>
    <n v="50"/>
    <n v="2000"/>
    <x v="125"/>
    <x v="215"/>
    <x v="8"/>
    <x v="0"/>
  </r>
  <r>
    <x v="2"/>
    <n v="1185732"/>
    <x v="444"/>
    <x v="0"/>
    <x v="46"/>
    <x v="48"/>
    <x v="4"/>
    <n v="60"/>
    <n v="1750"/>
    <x v="204"/>
    <x v="478"/>
    <x v="1"/>
    <x v="0"/>
  </r>
  <r>
    <x v="2"/>
    <n v="1185732"/>
    <x v="444"/>
    <x v="0"/>
    <x v="46"/>
    <x v="48"/>
    <x v="5"/>
    <n v="64.999999999999986"/>
    <n v="2750"/>
    <x v="409"/>
    <x v="715"/>
    <x v="8"/>
    <x v="0"/>
  </r>
  <r>
    <x v="2"/>
    <n v="1185732"/>
    <x v="473"/>
    <x v="0"/>
    <x v="46"/>
    <x v="48"/>
    <x v="0"/>
    <n v="60"/>
    <n v="5000"/>
    <x v="61"/>
    <x v="148"/>
    <x v="2"/>
    <x v="0"/>
  </r>
  <r>
    <x v="2"/>
    <n v="1185732"/>
    <x v="473"/>
    <x v="0"/>
    <x v="46"/>
    <x v="48"/>
    <x v="1"/>
    <n v="50"/>
    <n v="3000"/>
    <x v="149"/>
    <x v="214"/>
    <x v="2"/>
    <x v="0"/>
  </r>
  <r>
    <x v="2"/>
    <n v="1185732"/>
    <x v="473"/>
    <x v="0"/>
    <x v="46"/>
    <x v="48"/>
    <x v="2"/>
    <n v="50"/>
    <n v="2750"/>
    <x v="199"/>
    <x v="811"/>
    <x v="8"/>
    <x v="0"/>
  </r>
  <r>
    <x v="2"/>
    <n v="1185732"/>
    <x v="473"/>
    <x v="0"/>
    <x v="46"/>
    <x v="48"/>
    <x v="3"/>
    <n v="50"/>
    <n v="2250"/>
    <x v="129"/>
    <x v="343"/>
    <x v="8"/>
    <x v="0"/>
  </r>
  <r>
    <x v="2"/>
    <n v="1185732"/>
    <x v="473"/>
    <x v="0"/>
    <x v="46"/>
    <x v="48"/>
    <x v="4"/>
    <n v="60"/>
    <n v="2250"/>
    <x v="200"/>
    <x v="646"/>
    <x v="1"/>
    <x v="0"/>
  </r>
  <r>
    <x v="2"/>
    <n v="1185732"/>
    <x v="473"/>
    <x v="0"/>
    <x v="46"/>
    <x v="48"/>
    <x v="5"/>
    <n v="64.999999999999986"/>
    <n v="3250"/>
    <x v="264"/>
    <x v="1103"/>
    <x v="8"/>
    <x v="0"/>
  </r>
  <r>
    <x v="2"/>
    <n v="1185732"/>
    <x v="181"/>
    <x v="0"/>
    <x v="46"/>
    <x v="48"/>
    <x v="0"/>
    <n v="40"/>
    <n v="4500"/>
    <x v="210"/>
    <x v="386"/>
    <x v="1"/>
    <x v="0"/>
  </r>
  <r>
    <x v="2"/>
    <n v="1185732"/>
    <x v="181"/>
    <x v="0"/>
    <x v="46"/>
    <x v="48"/>
    <x v="1"/>
    <n v="40"/>
    <n v="2500"/>
    <x v="125"/>
    <x v="227"/>
    <x v="1"/>
    <x v="0"/>
  </r>
  <r>
    <x v="2"/>
    <n v="1185732"/>
    <x v="181"/>
    <x v="0"/>
    <x v="46"/>
    <x v="48"/>
    <x v="2"/>
    <n v="30.000000000000004"/>
    <n v="2500"/>
    <x v="384"/>
    <x v="1223"/>
    <x v="3"/>
    <x v="0"/>
  </r>
  <r>
    <x v="2"/>
    <n v="1185732"/>
    <x v="181"/>
    <x v="0"/>
    <x v="46"/>
    <x v="48"/>
    <x v="3"/>
    <n v="35"/>
    <n v="1000"/>
    <x v="319"/>
    <x v="587"/>
    <x v="3"/>
    <x v="0"/>
  </r>
  <r>
    <x v="2"/>
    <n v="1185732"/>
    <x v="181"/>
    <x v="0"/>
    <x v="46"/>
    <x v="48"/>
    <x v="4"/>
    <n v="50"/>
    <n v="1500"/>
    <x v="128"/>
    <x v="467"/>
    <x v="3"/>
    <x v="0"/>
  </r>
  <r>
    <x v="2"/>
    <n v="1185732"/>
    <x v="181"/>
    <x v="0"/>
    <x v="46"/>
    <x v="48"/>
    <x v="5"/>
    <n v="40"/>
    <n v="2500"/>
    <x v="125"/>
    <x v="227"/>
    <x v="1"/>
    <x v="0"/>
  </r>
  <r>
    <x v="2"/>
    <n v="1185732"/>
    <x v="210"/>
    <x v="0"/>
    <x v="46"/>
    <x v="48"/>
    <x v="0"/>
    <n v="40"/>
    <n v="5000"/>
    <x v="47"/>
    <x v="49"/>
    <x v="1"/>
    <x v="0"/>
  </r>
  <r>
    <x v="2"/>
    <n v="1185732"/>
    <x v="210"/>
    <x v="0"/>
    <x v="46"/>
    <x v="48"/>
    <x v="1"/>
    <n v="40"/>
    <n v="1500"/>
    <x v="0"/>
    <x v="287"/>
    <x v="1"/>
    <x v="0"/>
  </r>
  <r>
    <x v="2"/>
    <n v="1185732"/>
    <x v="210"/>
    <x v="0"/>
    <x v="46"/>
    <x v="48"/>
    <x v="2"/>
    <n v="30.000000000000004"/>
    <n v="2000"/>
    <x v="385"/>
    <x v="1299"/>
    <x v="3"/>
    <x v="0"/>
  </r>
  <r>
    <x v="2"/>
    <n v="1185732"/>
    <x v="210"/>
    <x v="0"/>
    <x v="47"/>
    <x v="49"/>
    <x v="3"/>
    <n v="35"/>
    <n v="2500"/>
    <x v="132"/>
    <x v="269"/>
    <x v="3"/>
    <x v="0"/>
  </r>
  <r>
    <x v="2"/>
    <n v="1185732"/>
    <x v="210"/>
    <x v="0"/>
    <x v="47"/>
    <x v="49"/>
    <x v="4"/>
    <n v="50"/>
    <n v="1500"/>
    <x v="128"/>
    <x v="467"/>
    <x v="3"/>
    <x v="0"/>
  </r>
  <r>
    <x v="2"/>
    <n v="1185732"/>
    <x v="210"/>
    <x v="0"/>
    <x v="47"/>
    <x v="49"/>
    <x v="5"/>
    <n v="40"/>
    <n v="2500"/>
    <x v="125"/>
    <x v="227"/>
    <x v="1"/>
    <x v="0"/>
  </r>
  <r>
    <x v="2"/>
    <n v="1185732"/>
    <x v="218"/>
    <x v="0"/>
    <x v="47"/>
    <x v="49"/>
    <x v="0"/>
    <n v="40"/>
    <n v="4700"/>
    <x v="386"/>
    <x v="1300"/>
    <x v="1"/>
    <x v="0"/>
  </r>
  <r>
    <x v="2"/>
    <n v="1185732"/>
    <x v="218"/>
    <x v="0"/>
    <x v="47"/>
    <x v="49"/>
    <x v="1"/>
    <n v="40"/>
    <n v="1750"/>
    <x v="136"/>
    <x v="192"/>
    <x v="1"/>
    <x v="0"/>
  </r>
  <r>
    <x v="2"/>
    <n v="1185732"/>
    <x v="218"/>
    <x v="0"/>
    <x v="47"/>
    <x v="49"/>
    <x v="2"/>
    <n v="30.000000000000004"/>
    <n v="2000"/>
    <x v="385"/>
    <x v="1299"/>
    <x v="3"/>
    <x v="0"/>
  </r>
  <r>
    <x v="2"/>
    <n v="1185732"/>
    <x v="218"/>
    <x v="0"/>
    <x v="47"/>
    <x v="49"/>
    <x v="3"/>
    <n v="35"/>
    <n v="3000"/>
    <x v="204"/>
    <x v="190"/>
    <x v="3"/>
    <x v="0"/>
  </r>
  <r>
    <x v="2"/>
    <n v="1185732"/>
    <x v="218"/>
    <x v="0"/>
    <x v="47"/>
    <x v="49"/>
    <x v="4"/>
    <n v="50"/>
    <n v="1000"/>
    <x v="121"/>
    <x v="657"/>
    <x v="3"/>
    <x v="0"/>
  </r>
  <r>
    <x v="2"/>
    <n v="1185732"/>
    <x v="218"/>
    <x v="0"/>
    <x v="47"/>
    <x v="49"/>
    <x v="5"/>
    <n v="40"/>
    <n v="2000"/>
    <x v="135"/>
    <x v="506"/>
    <x v="1"/>
    <x v="0"/>
  </r>
  <r>
    <x v="2"/>
    <n v="1185732"/>
    <x v="237"/>
    <x v="0"/>
    <x v="47"/>
    <x v="49"/>
    <x v="0"/>
    <n v="40"/>
    <n v="4500"/>
    <x v="210"/>
    <x v="386"/>
    <x v="1"/>
    <x v="0"/>
  </r>
  <r>
    <x v="2"/>
    <n v="1185732"/>
    <x v="237"/>
    <x v="0"/>
    <x v="47"/>
    <x v="49"/>
    <x v="1"/>
    <n v="40"/>
    <n v="1500"/>
    <x v="0"/>
    <x v="287"/>
    <x v="1"/>
    <x v="0"/>
  </r>
  <r>
    <x v="2"/>
    <n v="1185732"/>
    <x v="237"/>
    <x v="0"/>
    <x v="47"/>
    <x v="49"/>
    <x v="2"/>
    <n v="30.000000000000004"/>
    <n v="1500"/>
    <x v="354"/>
    <x v="1204"/>
    <x v="3"/>
    <x v="0"/>
  </r>
  <r>
    <x v="2"/>
    <n v="1185732"/>
    <x v="237"/>
    <x v="0"/>
    <x v="47"/>
    <x v="49"/>
    <x v="3"/>
    <n v="35"/>
    <n v="1250"/>
    <x v="317"/>
    <x v="1301"/>
    <x v="3"/>
    <x v="0"/>
  </r>
  <r>
    <x v="2"/>
    <n v="1185732"/>
    <x v="237"/>
    <x v="0"/>
    <x v="47"/>
    <x v="49"/>
    <x v="4"/>
    <n v="50"/>
    <n v="1250"/>
    <x v="146"/>
    <x v="1302"/>
    <x v="3"/>
    <x v="0"/>
  </r>
  <r>
    <x v="2"/>
    <n v="1185732"/>
    <x v="237"/>
    <x v="0"/>
    <x v="47"/>
    <x v="49"/>
    <x v="5"/>
    <n v="40"/>
    <n v="2750"/>
    <x v="236"/>
    <x v="277"/>
    <x v="1"/>
    <x v="0"/>
  </r>
  <r>
    <x v="2"/>
    <n v="1185732"/>
    <x v="266"/>
    <x v="0"/>
    <x v="47"/>
    <x v="49"/>
    <x v="0"/>
    <n v="54.999999999999993"/>
    <n v="4950"/>
    <x v="388"/>
    <x v="1303"/>
    <x v="1"/>
    <x v="0"/>
  </r>
  <r>
    <x v="2"/>
    <n v="1185732"/>
    <x v="266"/>
    <x v="0"/>
    <x v="47"/>
    <x v="49"/>
    <x v="1"/>
    <n v="50"/>
    <n v="2000"/>
    <x v="125"/>
    <x v="227"/>
    <x v="1"/>
    <x v="0"/>
  </r>
  <r>
    <x v="2"/>
    <n v="1185732"/>
    <x v="266"/>
    <x v="0"/>
    <x v="47"/>
    <x v="49"/>
    <x v="2"/>
    <n v="45"/>
    <n v="2250"/>
    <x v="179"/>
    <x v="675"/>
    <x v="3"/>
    <x v="0"/>
  </r>
  <r>
    <x v="2"/>
    <n v="1185732"/>
    <x v="266"/>
    <x v="0"/>
    <x v="47"/>
    <x v="49"/>
    <x v="3"/>
    <n v="45"/>
    <n v="1750"/>
    <x v="123"/>
    <x v="263"/>
    <x v="3"/>
    <x v="0"/>
  </r>
  <r>
    <x v="2"/>
    <n v="1185732"/>
    <x v="266"/>
    <x v="0"/>
    <x v="47"/>
    <x v="49"/>
    <x v="4"/>
    <n v="54.999999999999993"/>
    <n v="2000"/>
    <x v="391"/>
    <x v="623"/>
    <x v="3"/>
    <x v="0"/>
  </r>
  <r>
    <x v="2"/>
    <n v="1185732"/>
    <x v="266"/>
    <x v="0"/>
    <x v="47"/>
    <x v="49"/>
    <x v="5"/>
    <n v="60"/>
    <n v="3250"/>
    <x v="214"/>
    <x v="152"/>
    <x v="1"/>
    <x v="0"/>
  </r>
  <r>
    <x v="2"/>
    <n v="1185732"/>
    <x v="299"/>
    <x v="0"/>
    <x v="47"/>
    <x v="49"/>
    <x v="0"/>
    <n v="54.999999999999993"/>
    <n v="5750"/>
    <x v="725"/>
    <x v="1304"/>
    <x v="1"/>
    <x v="0"/>
  </r>
  <r>
    <x v="2"/>
    <n v="1185732"/>
    <x v="299"/>
    <x v="0"/>
    <x v="47"/>
    <x v="49"/>
    <x v="1"/>
    <n v="50"/>
    <n v="3250"/>
    <x v="133"/>
    <x v="696"/>
    <x v="1"/>
    <x v="0"/>
  </r>
  <r>
    <x v="2"/>
    <n v="1185732"/>
    <x v="299"/>
    <x v="0"/>
    <x v="47"/>
    <x v="49"/>
    <x v="2"/>
    <n v="45"/>
    <n v="2500"/>
    <x v="129"/>
    <x v="1305"/>
    <x v="3"/>
    <x v="0"/>
  </r>
  <r>
    <x v="2"/>
    <n v="1185732"/>
    <x v="299"/>
    <x v="0"/>
    <x v="47"/>
    <x v="49"/>
    <x v="3"/>
    <n v="45"/>
    <n v="2250"/>
    <x v="179"/>
    <x v="675"/>
    <x v="3"/>
    <x v="0"/>
  </r>
  <r>
    <x v="2"/>
    <n v="1185732"/>
    <x v="299"/>
    <x v="0"/>
    <x v="47"/>
    <x v="49"/>
    <x v="4"/>
    <n v="54.999999999999993"/>
    <n v="2250"/>
    <x v="424"/>
    <x v="1306"/>
    <x v="3"/>
    <x v="0"/>
  </r>
  <r>
    <x v="2"/>
    <n v="1185732"/>
    <x v="299"/>
    <x v="0"/>
    <x v="47"/>
    <x v="49"/>
    <x v="5"/>
    <n v="60"/>
    <n v="3750"/>
    <x v="39"/>
    <x v="53"/>
    <x v="1"/>
    <x v="0"/>
  </r>
  <r>
    <x v="2"/>
    <n v="1185732"/>
    <x v="327"/>
    <x v="0"/>
    <x v="47"/>
    <x v="49"/>
    <x v="0"/>
    <n v="54.999999999999993"/>
    <n v="6000"/>
    <x v="726"/>
    <x v="559"/>
    <x v="1"/>
    <x v="0"/>
  </r>
  <r>
    <x v="2"/>
    <n v="1185732"/>
    <x v="327"/>
    <x v="0"/>
    <x v="47"/>
    <x v="49"/>
    <x v="1"/>
    <n v="50"/>
    <n v="3500"/>
    <x v="160"/>
    <x v="214"/>
    <x v="1"/>
    <x v="0"/>
  </r>
  <r>
    <x v="2"/>
    <n v="1185732"/>
    <x v="327"/>
    <x v="0"/>
    <x v="47"/>
    <x v="49"/>
    <x v="2"/>
    <n v="45"/>
    <n v="2750"/>
    <x v="119"/>
    <x v="679"/>
    <x v="3"/>
    <x v="0"/>
  </r>
  <r>
    <x v="2"/>
    <n v="1185732"/>
    <x v="327"/>
    <x v="0"/>
    <x v="47"/>
    <x v="49"/>
    <x v="3"/>
    <n v="45"/>
    <n v="2250"/>
    <x v="179"/>
    <x v="675"/>
    <x v="3"/>
    <x v="0"/>
  </r>
  <r>
    <x v="2"/>
    <n v="1185732"/>
    <x v="327"/>
    <x v="0"/>
    <x v="47"/>
    <x v="49"/>
    <x v="4"/>
    <n v="54.999999999999993"/>
    <n v="2500"/>
    <x v="371"/>
    <x v="1307"/>
    <x v="3"/>
    <x v="0"/>
  </r>
  <r>
    <x v="2"/>
    <n v="1185732"/>
    <x v="327"/>
    <x v="0"/>
    <x v="47"/>
    <x v="49"/>
    <x v="5"/>
    <n v="60"/>
    <n v="4250"/>
    <x v="144"/>
    <x v="298"/>
    <x v="1"/>
    <x v="0"/>
  </r>
  <r>
    <x v="2"/>
    <n v="1185732"/>
    <x v="359"/>
    <x v="0"/>
    <x v="47"/>
    <x v="49"/>
    <x v="0"/>
    <n v="54.999999999999993"/>
    <n v="5750"/>
    <x v="725"/>
    <x v="1304"/>
    <x v="1"/>
    <x v="0"/>
  </r>
  <r>
    <x v="2"/>
    <n v="1185732"/>
    <x v="359"/>
    <x v="0"/>
    <x v="47"/>
    <x v="49"/>
    <x v="1"/>
    <n v="50"/>
    <n v="3500"/>
    <x v="160"/>
    <x v="214"/>
    <x v="1"/>
    <x v="0"/>
  </r>
  <r>
    <x v="2"/>
    <n v="1185732"/>
    <x v="359"/>
    <x v="0"/>
    <x v="47"/>
    <x v="49"/>
    <x v="2"/>
    <n v="45"/>
    <n v="2750"/>
    <x v="119"/>
    <x v="679"/>
    <x v="3"/>
    <x v="0"/>
  </r>
  <r>
    <x v="2"/>
    <n v="1185732"/>
    <x v="359"/>
    <x v="0"/>
    <x v="47"/>
    <x v="49"/>
    <x v="3"/>
    <n v="45"/>
    <n v="1750"/>
    <x v="123"/>
    <x v="263"/>
    <x v="3"/>
    <x v="0"/>
  </r>
  <r>
    <x v="2"/>
    <n v="1185732"/>
    <x v="359"/>
    <x v="0"/>
    <x v="47"/>
    <x v="49"/>
    <x v="4"/>
    <n v="54.999999999999993"/>
    <n v="1500"/>
    <x v="360"/>
    <x v="284"/>
    <x v="3"/>
    <x v="0"/>
  </r>
  <r>
    <x v="2"/>
    <n v="1185732"/>
    <x v="359"/>
    <x v="0"/>
    <x v="47"/>
    <x v="49"/>
    <x v="5"/>
    <n v="60"/>
    <n v="3250"/>
    <x v="214"/>
    <x v="152"/>
    <x v="1"/>
    <x v="0"/>
  </r>
  <r>
    <x v="2"/>
    <n v="1185732"/>
    <x v="389"/>
    <x v="0"/>
    <x v="47"/>
    <x v="49"/>
    <x v="0"/>
    <n v="54.999999999999993"/>
    <n v="4500"/>
    <x v="348"/>
    <x v="354"/>
    <x v="1"/>
    <x v="0"/>
  </r>
  <r>
    <x v="2"/>
    <n v="1185732"/>
    <x v="389"/>
    <x v="0"/>
    <x v="47"/>
    <x v="49"/>
    <x v="1"/>
    <n v="50"/>
    <n v="2500"/>
    <x v="145"/>
    <x v="222"/>
    <x v="1"/>
    <x v="0"/>
  </r>
  <r>
    <x v="2"/>
    <n v="1185732"/>
    <x v="389"/>
    <x v="0"/>
    <x v="47"/>
    <x v="49"/>
    <x v="2"/>
    <n v="45"/>
    <n v="1500"/>
    <x v="314"/>
    <x v="660"/>
    <x v="3"/>
    <x v="0"/>
  </r>
  <r>
    <x v="2"/>
    <n v="1185732"/>
    <x v="389"/>
    <x v="0"/>
    <x v="47"/>
    <x v="49"/>
    <x v="3"/>
    <n v="45"/>
    <n v="1250"/>
    <x v="182"/>
    <x v="1308"/>
    <x v="3"/>
    <x v="0"/>
  </r>
  <r>
    <x v="2"/>
    <n v="1185732"/>
    <x v="389"/>
    <x v="0"/>
    <x v="47"/>
    <x v="49"/>
    <x v="4"/>
    <n v="54.999999999999993"/>
    <n v="1250"/>
    <x v="181"/>
    <x v="667"/>
    <x v="3"/>
    <x v="0"/>
  </r>
  <r>
    <x v="2"/>
    <n v="1185732"/>
    <x v="389"/>
    <x v="0"/>
    <x v="47"/>
    <x v="49"/>
    <x v="5"/>
    <n v="60"/>
    <n v="2250"/>
    <x v="200"/>
    <x v="646"/>
    <x v="1"/>
    <x v="0"/>
  </r>
  <r>
    <x v="2"/>
    <n v="1185732"/>
    <x v="421"/>
    <x v="0"/>
    <x v="47"/>
    <x v="49"/>
    <x v="0"/>
    <n v="60"/>
    <n v="4000"/>
    <x v="50"/>
    <x v="307"/>
    <x v="1"/>
    <x v="0"/>
  </r>
  <r>
    <x v="2"/>
    <n v="1185732"/>
    <x v="421"/>
    <x v="0"/>
    <x v="47"/>
    <x v="49"/>
    <x v="1"/>
    <n v="55.000000000000007"/>
    <n v="2250"/>
    <x v="196"/>
    <x v="510"/>
    <x v="1"/>
    <x v="0"/>
  </r>
  <r>
    <x v="2"/>
    <n v="1185732"/>
    <x v="421"/>
    <x v="0"/>
    <x v="47"/>
    <x v="49"/>
    <x v="2"/>
    <n v="55.000000000000007"/>
    <n v="1250"/>
    <x v="392"/>
    <x v="1309"/>
    <x v="3"/>
    <x v="0"/>
  </r>
  <r>
    <x v="2"/>
    <n v="1185732"/>
    <x v="421"/>
    <x v="0"/>
    <x v="47"/>
    <x v="49"/>
    <x v="3"/>
    <n v="55.000000000000007"/>
    <n v="1000"/>
    <x v="191"/>
    <x v="1310"/>
    <x v="3"/>
    <x v="0"/>
  </r>
  <r>
    <x v="2"/>
    <n v="1185732"/>
    <x v="421"/>
    <x v="0"/>
    <x v="47"/>
    <x v="49"/>
    <x v="4"/>
    <n v="65"/>
    <n v="1000"/>
    <x v="393"/>
    <x v="670"/>
    <x v="3"/>
    <x v="0"/>
  </r>
  <r>
    <x v="5"/>
    <n v="1185732"/>
    <x v="421"/>
    <x v="0"/>
    <x v="47"/>
    <x v="49"/>
    <x v="5"/>
    <n v="70"/>
    <n v="2250"/>
    <x v="154"/>
    <x v="220"/>
    <x v="1"/>
    <x v="0"/>
  </r>
  <r>
    <x v="5"/>
    <n v="1185732"/>
    <x v="451"/>
    <x v="0"/>
    <x v="47"/>
    <x v="49"/>
    <x v="0"/>
    <n v="65"/>
    <n v="3750"/>
    <x v="241"/>
    <x v="149"/>
    <x v="1"/>
    <x v="0"/>
  </r>
  <r>
    <x v="5"/>
    <n v="1185732"/>
    <x v="451"/>
    <x v="0"/>
    <x v="47"/>
    <x v="49"/>
    <x v="1"/>
    <n v="55.000000000000007"/>
    <n v="3000"/>
    <x v="207"/>
    <x v="676"/>
    <x v="1"/>
    <x v="0"/>
  </r>
  <r>
    <x v="5"/>
    <n v="1185732"/>
    <x v="451"/>
    <x v="0"/>
    <x v="47"/>
    <x v="49"/>
    <x v="2"/>
    <n v="55.000000000000007"/>
    <n v="2950"/>
    <x v="723"/>
    <x v="1311"/>
    <x v="3"/>
    <x v="0"/>
  </r>
  <r>
    <x v="5"/>
    <n v="1185732"/>
    <x v="451"/>
    <x v="0"/>
    <x v="47"/>
    <x v="49"/>
    <x v="3"/>
    <n v="55.000000000000007"/>
    <n v="2750"/>
    <x v="395"/>
    <x v="734"/>
    <x v="3"/>
    <x v="0"/>
  </r>
  <r>
    <x v="5"/>
    <n v="1185732"/>
    <x v="451"/>
    <x v="0"/>
    <x v="47"/>
    <x v="49"/>
    <x v="4"/>
    <n v="65"/>
    <n v="2500"/>
    <x v="133"/>
    <x v="973"/>
    <x v="3"/>
    <x v="0"/>
  </r>
  <r>
    <x v="5"/>
    <n v="1185732"/>
    <x v="451"/>
    <x v="0"/>
    <x v="47"/>
    <x v="49"/>
    <x v="5"/>
    <n v="70"/>
    <n v="3500"/>
    <x v="41"/>
    <x v="221"/>
    <x v="1"/>
    <x v="0"/>
  </r>
  <r>
    <x v="5"/>
    <n v="1185732"/>
    <x v="480"/>
    <x v="0"/>
    <x v="47"/>
    <x v="49"/>
    <x v="0"/>
    <n v="65"/>
    <n v="5750"/>
    <x v="92"/>
    <x v="1312"/>
    <x v="1"/>
    <x v="0"/>
  </r>
  <r>
    <x v="5"/>
    <n v="1185732"/>
    <x v="480"/>
    <x v="0"/>
    <x v="47"/>
    <x v="49"/>
    <x v="1"/>
    <n v="55.000000000000007"/>
    <n v="3750"/>
    <x v="141"/>
    <x v="772"/>
    <x v="1"/>
    <x v="0"/>
  </r>
  <r>
    <x v="5"/>
    <n v="1185732"/>
    <x v="480"/>
    <x v="0"/>
    <x v="47"/>
    <x v="49"/>
    <x v="2"/>
    <n v="55.000000000000007"/>
    <n v="3500"/>
    <x v="137"/>
    <x v="698"/>
    <x v="3"/>
    <x v="0"/>
  </r>
  <r>
    <x v="5"/>
    <n v="1185732"/>
    <x v="480"/>
    <x v="0"/>
    <x v="47"/>
    <x v="49"/>
    <x v="3"/>
    <n v="55.000000000000007"/>
    <n v="3000"/>
    <x v="207"/>
    <x v="692"/>
    <x v="3"/>
    <x v="0"/>
  </r>
  <r>
    <x v="5"/>
    <n v="1185732"/>
    <x v="480"/>
    <x v="0"/>
    <x v="47"/>
    <x v="49"/>
    <x v="4"/>
    <n v="65"/>
    <n v="3000"/>
    <x v="214"/>
    <x v="696"/>
    <x v="3"/>
    <x v="0"/>
  </r>
  <r>
    <x v="5"/>
    <n v="1185732"/>
    <x v="480"/>
    <x v="0"/>
    <x v="47"/>
    <x v="49"/>
    <x v="5"/>
    <n v="70"/>
    <n v="4000"/>
    <x v="59"/>
    <x v="97"/>
    <x v="1"/>
    <x v="0"/>
  </r>
  <r>
    <x v="5"/>
    <n v="1185732"/>
    <x v="178"/>
    <x v="0"/>
    <x v="47"/>
    <x v="49"/>
    <x v="0"/>
    <n v="45"/>
    <n v="5250"/>
    <x v="45"/>
    <x v="1313"/>
    <x v="4"/>
    <x v="0"/>
  </r>
  <r>
    <x v="5"/>
    <n v="1185732"/>
    <x v="178"/>
    <x v="0"/>
    <x v="47"/>
    <x v="49"/>
    <x v="1"/>
    <n v="45"/>
    <n v="3250"/>
    <x v="326"/>
    <x v="1314"/>
    <x v="4"/>
    <x v="0"/>
  </r>
  <r>
    <x v="5"/>
    <n v="1185732"/>
    <x v="178"/>
    <x v="0"/>
    <x v="47"/>
    <x v="49"/>
    <x v="2"/>
    <n v="35"/>
    <n v="3250"/>
    <x v="166"/>
    <x v="281"/>
    <x v="2"/>
    <x v="0"/>
  </r>
  <r>
    <x v="5"/>
    <n v="1185732"/>
    <x v="178"/>
    <x v="0"/>
    <x v="47"/>
    <x v="49"/>
    <x v="3"/>
    <n v="40"/>
    <n v="1750"/>
    <x v="136"/>
    <x v="597"/>
    <x v="2"/>
    <x v="0"/>
  </r>
  <r>
    <x v="5"/>
    <n v="1185732"/>
    <x v="178"/>
    <x v="0"/>
    <x v="47"/>
    <x v="49"/>
    <x v="4"/>
    <n v="55.000000000000007"/>
    <n v="2250"/>
    <x v="196"/>
    <x v="179"/>
    <x v="2"/>
    <x v="0"/>
  </r>
  <r>
    <x v="5"/>
    <n v="1185732"/>
    <x v="178"/>
    <x v="0"/>
    <x v="47"/>
    <x v="49"/>
    <x v="5"/>
    <n v="45"/>
    <n v="3250"/>
    <x v="326"/>
    <x v="516"/>
    <x v="15"/>
    <x v="0"/>
  </r>
  <r>
    <x v="5"/>
    <n v="1185732"/>
    <x v="207"/>
    <x v="0"/>
    <x v="47"/>
    <x v="49"/>
    <x v="0"/>
    <n v="45"/>
    <n v="5750"/>
    <x v="70"/>
    <x v="526"/>
    <x v="4"/>
    <x v="0"/>
  </r>
  <r>
    <x v="5"/>
    <n v="1185732"/>
    <x v="207"/>
    <x v="0"/>
    <x v="47"/>
    <x v="49"/>
    <x v="1"/>
    <n v="45"/>
    <n v="2250"/>
    <x v="179"/>
    <x v="1315"/>
    <x v="4"/>
    <x v="0"/>
  </r>
  <r>
    <x v="5"/>
    <n v="1185732"/>
    <x v="207"/>
    <x v="0"/>
    <x v="47"/>
    <x v="49"/>
    <x v="2"/>
    <n v="35"/>
    <n v="2750"/>
    <x v="120"/>
    <x v="180"/>
    <x v="2"/>
    <x v="0"/>
  </r>
  <r>
    <x v="5"/>
    <n v="1185732"/>
    <x v="207"/>
    <x v="0"/>
    <x v="48"/>
    <x v="50"/>
    <x v="3"/>
    <n v="40"/>
    <n v="1500"/>
    <x v="0"/>
    <x v="192"/>
    <x v="2"/>
    <x v="0"/>
  </r>
  <r>
    <x v="5"/>
    <n v="1185732"/>
    <x v="207"/>
    <x v="0"/>
    <x v="48"/>
    <x v="50"/>
    <x v="4"/>
    <n v="55.000000000000007"/>
    <n v="2250"/>
    <x v="196"/>
    <x v="179"/>
    <x v="2"/>
    <x v="0"/>
  </r>
  <r>
    <x v="5"/>
    <n v="1185732"/>
    <x v="207"/>
    <x v="0"/>
    <x v="48"/>
    <x v="50"/>
    <x v="5"/>
    <n v="45"/>
    <n v="3250"/>
    <x v="326"/>
    <x v="516"/>
    <x v="15"/>
    <x v="0"/>
  </r>
  <r>
    <x v="5"/>
    <n v="1185732"/>
    <x v="215"/>
    <x v="0"/>
    <x v="48"/>
    <x v="50"/>
    <x v="0"/>
    <n v="45"/>
    <n v="5450"/>
    <x v="727"/>
    <x v="1316"/>
    <x v="4"/>
    <x v="0"/>
  </r>
  <r>
    <x v="5"/>
    <n v="1185732"/>
    <x v="215"/>
    <x v="0"/>
    <x v="48"/>
    <x v="50"/>
    <x v="1"/>
    <n v="45"/>
    <n v="2500"/>
    <x v="129"/>
    <x v="223"/>
    <x v="4"/>
    <x v="0"/>
  </r>
  <r>
    <x v="5"/>
    <n v="1185732"/>
    <x v="215"/>
    <x v="0"/>
    <x v="48"/>
    <x v="50"/>
    <x v="2"/>
    <n v="35"/>
    <n v="2750"/>
    <x v="120"/>
    <x v="180"/>
    <x v="2"/>
    <x v="0"/>
  </r>
  <r>
    <x v="5"/>
    <n v="1185732"/>
    <x v="215"/>
    <x v="0"/>
    <x v="48"/>
    <x v="50"/>
    <x v="3"/>
    <n v="40"/>
    <n v="1250"/>
    <x v="121"/>
    <x v="286"/>
    <x v="2"/>
    <x v="0"/>
  </r>
  <r>
    <x v="5"/>
    <n v="1185732"/>
    <x v="215"/>
    <x v="0"/>
    <x v="48"/>
    <x v="50"/>
    <x v="4"/>
    <n v="55.000000000000007"/>
    <n v="1750"/>
    <x v="194"/>
    <x v="180"/>
    <x v="2"/>
    <x v="0"/>
  </r>
  <r>
    <x v="5"/>
    <n v="1185732"/>
    <x v="215"/>
    <x v="0"/>
    <x v="48"/>
    <x v="50"/>
    <x v="5"/>
    <n v="45"/>
    <n v="2750"/>
    <x v="119"/>
    <x v="347"/>
    <x v="15"/>
    <x v="0"/>
  </r>
  <r>
    <x v="5"/>
    <n v="1185732"/>
    <x v="234"/>
    <x v="0"/>
    <x v="48"/>
    <x v="50"/>
    <x v="0"/>
    <n v="45"/>
    <n v="5250"/>
    <x v="45"/>
    <x v="1313"/>
    <x v="4"/>
    <x v="0"/>
  </r>
  <r>
    <x v="5"/>
    <n v="1185732"/>
    <x v="234"/>
    <x v="0"/>
    <x v="48"/>
    <x v="50"/>
    <x v="1"/>
    <n v="45"/>
    <n v="2250"/>
    <x v="179"/>
    <x v="1315"/>
    <x v="4"/>
    <x v="0"/>
  </r>
  <r>
    <x v="5"/>
    <n v="1185732"/>
    <x v="234"/>
    <x v="0"/>
    <x v="48"/>
    <x v="50"/>
    <x v="2"/>
    <n v="35"/>
    <n v="2250"/>
    <x v="123"/>
    <x v="184"/>
    <x v="2"/>
    <x v="0"/>
  </r>
  <r>
    <x v="5"/>
    <n v="1185732"/>
    <x v="234"/>
    <x v="0"/>
    <x v="48"/>
    <x v="50"/>
    <x v="3"/>
    <n v="40"/>
    <n v="1500"/>
    <x v="0"/>
    <x v="192"/>
    <x v="2"/>
    <x v="0"/>
  </r>
  <r>
    <x v="5"/>
    <n v="1185732"/>
    <x v="234"/>
    <x v="0"/>
    <x v="48"/>
    <x v="50"/>
    <x v="4"/>
    <n v="55.000000000000007"/>
    <n v="1500"/>
    <x v="190"/>
    <x v="274"/>
    <x v="2"/>
    <x v="0"/>
  </r>
  <r>
    <x v="5"/>
    <n v="1185732"/>
    <x v="234"/>
    <x v="0"/>
    <x v="48"/>
    <x v="50"/>
    <x v="5"/>
    <n v="45"/>
    <n v="3000"/>
    <x v="200"/>
    <x v="521"/>
    <x v="15"/>
    <x v="0"/>
  </r>
  <r>
    <x v="5"/>
    <n v="1185732"/>
    <x v="263"/>
    <x v="0"/>
    <x v="48"/>
    <x v="50"/>
    <x v="0"/>
    <n v="60"/>
    <n v="5700"/>
    <x v="728"/>
    <x v="1317"/>
    <x v="4"/>
    <x v="0"/>
  </r>
  <r>
    <x v="5"/>
    <n v="1185732"/>
    <x v="263"/>
    <x v="0"/>
    <x v="48"/>
    <x v="50"/>
    <x v="1"/>
    <n v="55.000000000000007"/>
    <n v="2750"/>
    <x v="395"/>
    <x v="947"/>
    <x v="4"/>
    <x v="0"/>
  </r>
  <r>
    <x v="5"/>
    <n v="1185732"/>
    <x v="263"/>
    <x v="0"/>
    <x v="48"/>
    <x v="50"/>
    <x v="2"/>
    <n v="50"/>
    <n v="3000"/>
    <x v="149"/>
    <x v="214"/>
    <x v="2"/>
    <x v="0"/>
  </r>
  <r>
    <x v="5"/>
    <n v="1185732"/>
    <x v="263"/>
    <x v="0"/>
    <x v="48"/>
    <x v="50"/>
    <x v="3"/>
    <n v="50"/>
    <n v="2500"/>
    <x v="145"/>
    <x v="208"/>
    <x v="2"/>
    <x v="0"/>
  </r>
  <r>
    <x v="5"/>
    <n v="1185732"/>
    <x v="263"/>
    <x v="0"/>
    <x v="48"/>
    <x v="50"/>
    <x v="4"/>
    <n v="60"/>
    <n v="2750"/>
    <x v="242"/>
    <x v="1263"/>
    <x v="2"/>
    <x v="0"/>
  </r>
  <r>
    <x v="5"/>
    <n v="1185732"/>
    <x v="263"/>
    <x v="0"/>
    <x v="48"/>
    <x v="50"/>
    <x v="5"/>
    <n v="65"/>
    <n v="4000"/>
    <x v="51"/>
    <x v="545"/>
    <x v="15"/>
    <x v="0"/>
  </r>
  <r>
    <x v="5"/>
    <n v="1185732"/>
    <x v="296"/>
    <x v="0"/>
    <x v="48"/>
    <x v="50"/>
    <x v="0"/>
    <n v="60"/>
    <n v="6500"/>
    <x v="88"/>
    <x v="39"/>
    <x v="4"/>
    <x v="0"/>
  </r>
  <r>
    <x v="5"/>
    <n v="1185732"/>
    <x v="296"/>
    <x v="0"/>
    <x v="48"/>
    <x v="50"/>
    <x v="1"/>
    <n v="55.000000000000007"/>
    <n v="4000"/>
    <x v="139"/>
    <x v="414"/>
    <x v="4"/>
    <x v="0"/>
  </r>
  <r>
    <x v="5"/>
    <n v="1185732"/>
    <x v="296"/>
    <x v="0"/>
    <x v="48"/>
    <x v="50"/>
    <x v="2"/>
    <n v="50"/>
    <n v="3250"/>
    <x v="133"/>
    <x v="304"/>
    <x v="2"/>
    <x v="0"/>
  </r>
  <r>
    <x v="5"/>
    <n v="1185732"/>
    <x v="296"/>
    <x v="0"/>
    <x v="48"/>
    <x v="50"/>
    <x v="3"/>
    <n v="50"/>
    <n v="3000"/>
    <x v="149"/>
    <x v="214"/>
    <x v="2"/>
    <x v="0"/>
  </r>
  <r>
    <x v="5"/>
    <n v="1185732"/>
    <x v="296"/>
    <x v="0"/>
    <x v="48"/>
    <x v="50"/>
    <x v="4"/>
    <n v="60"/>
    <n v="3000"/>
    <x v="210"/>
    <x v="305"/>
    <x v="2"/>
    <x v="0"/>
  </r>
  <r>
    <x v="5"/>
    <n v="1185732"/>
    <x v="296"/>
    <x v="0"/>
    <x v="48"/>
    <x v="50"/>
    <x v="5"/>
    <n v="65"/>
    <n v="4500"/>
    <x v="62"/>
    <x v="901"/>
    <x v="15"/>
    <x v="0"/>
  </r>
  <r>
    <x v="5"/>
    <n v="1185732"/>
    <x v="324"/>
    <x v="0"/>
    <x v="48"/>
    <x v="50"/>
    <x v="0"/>
    <n v="60"/>
    <n v="6750"/>
    <x v="72"/>
    <x v="781"/>
    <x v="4"/>
    <x v="0"/>
  </r>
  <r>
    <x v="5"/>
    <n v="1185732"/>
    <x v="324"/>
    <x v="0"/>
    <x v="48"/>
    <x v="50"/>
    <x v="1"/>
    <n v="55.000000000000007"/>
    <n v="4250"/>
    <x v="257"/>
    <x v="257"/>
    <x v="4"/>
    <x v="0"/>
  </r>
  <r>
    <x v="5"/>
    <n v="1185732"/>
    <x v="324"/>
    <x v="0"/>
    <x v="48"/>
    <x v="50"/>
    <x v="2"/>
    <n v="50"/>
    <n v="3500"/>
    <x v="160"/>
    <x v="971"/>
    <x v="2"/>
    <x v="0"/>
  </r>
  <r>
    <x v="5"/>
    <n v="1185732"/>
    <x v="324"/>
    <x v="0"/>
    <x v="48"/>
    <x v="50"/>
    <x v="3"/>
    <n v="50"/>
    <n v="3000"/>
    <x v="149"/>
    <x v="214"/>
    <x v="2"/>
    <x v="0"/>
  </r>
  <r>
    <x v="5"/>
    <n v="1185732"/>
    <x v="324"/>
    <x v="0"/>
    <x v="48"/>
    <x v="50"/>
    <x v="4"/>
    <n v="60"/>
    <n v="3250"/>
    <x v="214"/>
    <x v="224"/>
    <x v="2"/>
    <x v="0"/>
  </r>
  <r>
    <x v="5"/>
    <n v="1185732"/>
    <x v="324"/>
    <x v="0"/>
    <x v="48"/>
    <x v="50"/>
    <x v="5"/>
    <n v="65"/>
    <n v="5000"/>
    <x v="83"/>
    <x v="875"/>
    <x v="15"/>
    <x v="0"/>
  </r>
  <r>
    <x v="5"/>
    <n v="1185732"/>
    <x v="356"/>
    <x v="0"/>
    <x v="48"/>
    <x v="50"/>
    <x v="0"/>
    <n v="60"/>
    <n v="6500"/>
    <x v="88"/>
    <x v="39"/>
    <x v="4"/>
    <x v="0"/>
  </r>
  <r>
    <x v="5"/>
    <n v="1185732"/>
    <x v="356"/>
    <x v="0"/>
    <x v="48"/>
    <x v="50"/>
    <x v="1"/>
    <n v="55.000000000000007"/>
    <n v="4250"/>
    <x v="257"/>
    <x v="257"/>
    <x v="4"/>
    <x v="0"/>
  </r>
  <r>
    <x v="5"/>
    <n v="1185732"/>
    <x v="356"/>
    <x v="0"/>
    <x v="48"/>
    <x v="50"/>
    <x v="2"/>
    <n v="50"/>
    <n v="3500"/>
    <x v="160"/>
    <x v="971"/>
    <x v="2"/>
    <x v="0"/>
  </r>
  <r>
    <x v="5"/>
    <n v="1185732"/>
    <x v="356"/>
    <x v="0"/>
    <x v="48"/>
    <x v="50"/>
    <x v="3"/>
    <n v="50"/>
    <n v="2500"/>
    <x v="145"/>
    <x v="208"/>
    <x v="2"/>
    <x v="0"/>
  </r>
  <r>
    <x v="5"/>
    <n v="1185732"/>
    <x v="356"/>
    <x v="0"/>
    <x v="48"/>
    <x v="50"/>
    <x v="4"/>
    <n v="60"/>
    <n v="2250"/>
    <x v="200"/>
    <x v="220"/>
    <x v="2"/>
    <x v="0"/>
  </r>
  <r>
    <x v="5"/>
    <n v="1185732"/>
    <x v="356"/>
    <x v="0"/>
    <x v="48"/>
    <x v="50"/>
    <x v="5"/>
    <n v="65"/>
    <n v="4000"/>
    <x v="51"/>
    <x v="545"/>
    <x v="15"/>
    <x v="0"/>
  </r>
  <r>
    <x v="5"/>
    <n v="1185732"/>
    <x v="386"/>
    <x v="0"/>
    <x v="48"/>
    <x v="50"/>
    <x v="0"/>
    <n v="60"/>
    <n v="5250"/>
    <x v="40"/>
    <x v="81"/>
    <x v="4"/>
    <x v="0"/>
  </r>
  <r>
    <x v="5"/>
    <n v="1185732"/>
    <x v="386"/>
    <x v="0"/>
    <x v="48"/>
    <x v="50"/>
    <x v="1"/>
    <n v="55.000000000000007"/>
    <n v="3250"/>
    <x v="256"/>
    <x v="490"/>
    <x v="4"/>
    <x v="0"/>
  </r>
  <r>
    <x v="5"/>
    <n v="1185732"/>
    <x v="386"/>
    <x v="0"/>
    <x v="48"/>
    <x v="50"/>
    <x v="2"/>
    <n v="50"/>
    <n v="2250"/>
    <x v="129"/>
    <x v="196"/>
    <x v="2"/>
    <x v="0"/>
  </r>
  <r>
    <x v="5"/>
    <n v="1185732"/>
    <x v="386"/>
    <x v="0"/>
    <x v="48"/>
    <x v="50"/>
    <x v="3"/>
    <n v="50"/>
    <n v="2000"/>
    <x v="125"/>
    <x v="187"/>
    <x v="2"/>
    <x v="0"/>
  </r>
  <r>
    <x v="5"/>
    <n v="1185732"/>
    <x v="386"/>
    <x v="0"/>
    <x v="48"/>
    <x v="50"/>
    <x v="4"/>
    <n v="60"/>
    <n v="2000"/>
    <x v="150"/>
    <x v="216"/>
    <x v="2"/>
    <x v="0"/>
  </r>
  <r>
    <x v="5"/>
    <n v="1185732"/>
    <x v="386"/>
    <x v="0"/>
    <x v="48"/>
    <x v="50"/>
    <x v="5"/>
    <n v="65"/>
    <n v="3000"/>
    <x v="214"/>
    <x v="157"/>
    <x v="15"/>
    <x v="0"/>
  </r>
  <r>
    <x v="5"/>
    <n v="1185732"/>
    <x v="418"/>
    <x v="0"/>
    <x v="48"/>
    <x v="50"/>
    <x v="0"/>
    <n v="65"/>
    <n v="4750"/>
    <x v="198"/>
    <x v="1318"/>
    <x v="4"/>
    <x v="0"/>
  </r>
  <r>
    <x v="5"/>
    <n v="1185732"/>
    <x v="418"/>
    <x v="0"/>
    <x v="48"/>
    <x v="50"/>
    <x v="1"/>
    <n v="60.000000000000007"/>
    <n v="3000"/>
    <x v="167"/>
    <x v="533"/>
    <x v="4"/>
    <x v="0"/>
  </r>
  <r>
    <x v="5"/>
    <n v="1185732"/>
    <x v="418"/>
    <x v="0"/>
    <x v="48"/>
    <x v="50"/>
    <x v="2"/>
    <n v="60.000000000000007"/>
    <n v="2000"/>
    <x v="202"/>
    <x v="216"/>
    <x v="2"/>
    <x v="0"/>
  </r>
  <r>
    <x v="5"/>
    <n v="1185732"/>
    <x v="418"/>
    <x v="0"/>
    <x v="48"/>
    <x v="50"/>
    <x v="3"/>
    <n v="60.000000000000007"/>
    <n v="1750"/>
    <x v="189"/>
    <x v="290"/>
    <x v="2"/>
    <x v="0"/>
  </r>
  <r>
    <x v="5"/>
    <n v="1185732"/>
    <x v="418"/>
    <x v="0"/>
    <x v="48"/>
    <x v="50"/>
    <x v="4"/>
    <n v="70"/>
    <n v="1750"/>
    <x v="208"/>
    <x v="294"/>
    <x v="2"/>
    <x v="0"/>
  </r>
  <r>
    <x v="3"/>
    <n v="1185732"/>
    <x v="418"/>
    <x v="0"/>
    <x v="48"/>
    <x v="50"/>
    <x v="5"/>
    <n v="75"/>
    <n v="3000"/>
    <x v="39"/>
    <x v="914"/>
    <x v="15"/>
    <x v="0"/>
  </r>
  <r>
    <x v="3"/>
    <n v="1185732"/>
    <x v="448"/>
    <x v="0"/>
    <x v="48"/>
    <x v="50"/>
    <x v="0"/>
    <n v="70"/>
    <n v="4500"/>
    <x v="40"/>
    <x v="81"/>
    <x v="4"/>
    <x v="0"/>
  </r>
  <r>
    <x v="3"/>
    <n v="1185732"/>
    <x v="448"/>
    <x v="0"/>
    <x v="48"/>
    <x v="50"/>
    <x v="1"/>
    <n v="60.000000000000007"/>
    <n v="3250"/>
    <x v="403"/>
    <x v="140"/>
    <x v="4"/>
    <x v="0"/>
  </r>
  <r>
    <x v="3"/>
    <n v="1185732"/>
    <x v="448"/>
    <x v="0"/>
    <x v="48"/>
    <x v="50"/>
    <x v="2"/>
    <n v="60.000000000000007"/>
    <n v="3200"/>
    <x v="729"/>
    <x v="584"/>
    <x v="2"/>
    <x v="0"/>
  </r>
  <r>
    <x v="5"/>
    <n v="1185732"/>
    <x v="448"/>
    <x v="0"/>
    <x v="48"/>
    <x v="50"/>
    <x v="3"/>
    <n v="60.000000000000007"/>
    <n v="3000"/>
    <x v="167"/>
    <x v="99"/>
    <x v="2"/>
    <x v="0"/>
  </r>
  <r>
    <x v="5"/>
    <n v="1185732"/>
    <x v="448"/>
    <x v="0"/>
    <x v="48"/>
    <x v="50"/>
    <x v="4"/>
    <n v="70"/>
    <n v="2750"/>
    <x v="170"/>
    <x v="619"/>
    <x v="2"/>
    <x v="0"/>
  </r>
  <r>
    <x v="5"/>
    <n v="1185732"/>
    <x v="448"/>
    <x v="0"/>
    <x v="48"/>
    <x v="50"/>
    <x v="5"/>
    <n v="75"/>
    <n v="3750"/>
    <x v="67"/>
    <x v="617"/>
    <x v="15"/>
    <x v="0"/>
  </r>
  <r>
    <x v="5"/>
    <n v="1185732"/>
    <x v="477"/>
    <x v="0"/>
    <x v="48"/>
    <x v="50"/>
    <x v="0"/>
    <n v="70"/>
    <n v="6000"/>
    <x v="82"/>
    <x v="309"/>
    <x v="4"/>
    <x v="0"/>
  </r>
  <r>
    <x v="5"/>
    <n v="1185732"/>
    <x v="477"/>
    <x v="0"/>
    <x v="48"/>
    <x v="50"/>
    <x v="1"/>
    <n v="60.000000000000007"/>
    <n v="4000"/>
    <x v="220"/>
    <x v="417"/>
    <x v="4"/>
    <x v="0"/>
  </r>
  <r>
    <x v="5"/>
    <n v="1185732"/>
    <x v="477"/>
    <x v="0"/>
    <x v="48"/>
    <x v="50"/>
    <x v="2"/>
    <n v="60.000000000000007"/>
    <n v="3750"/>
    <x v="224"/>
    <x v="40"/>
    <x v="2"/>
    <x v="0"/>
  </r>
  <r>
    <x v="5"/>
    <n v="1185732"/>
    <x v="477"/>
    <x v="0"/>
    <x v="48"/>
    <x v="50"/>
    <x v="3"/>
    <n v="60.000000000000007"/>
    <n v="3250"/>
    <x v="403"/>
    <x v="224"/>
    <x v="2"/>
    <x v="0"/>
  </r>
  <r>
    <x v="5"/>
    <n v="1185732"/>
    <x v="477"/>
    <x v="0"/>
    <x v="48"/>
    <x v="50"/>
    <x v="4"/>
    <n v="70"/>
    <n v="3250"/>
    <x v="157"/>
    <x v="1012"/>
    <x v="2"/>
    <x v="0"/>
  </r>
  <r>
    <x v="5"/>
    <n v="1185732"/>
    <x v="477"/>
    <x v="0"/>
    <x v="48"/>
    <x v="50"/>
    <x v="5"/>
    <n v="75"/>
    <n v="4250"/>
    <x v="659"/>
    <x v="1319"/>
    <x v="15"/>
    <x v="0"/>
  </r>
  <r>
    <x v="5"/>
    <n v="1185732"/>
    <x v="185"/>
    <x v="0"/>
    <x v="48"/>
    <x v="50"/>
    <x v="0"/>
    <n v="50"/>
    <n v="5250"/>
    <x v="48"/>
    <x v="148"/>
    <x v="8"/>
    <x v="0"/>
  </r>
  <r>
    <x v="5"/>
    <n v="1185732"/>
    <x v="185"/>
    <x v="0"/>
    <x v="48"/>
    <x v="50"/>
    <x v="1"/>
    <n v="50"/>
    <n v="3250"/>
    <x v="133"/>
    <x v="399"/>
    <x v="8"/>
    <x v="0"/>
  </r>
  <r>
    <x v="5"/>
    <n v="1185732"/>
    <x v="185"/>
    <x v="0"/>
    <x v="48"/>
    <x v="50"/>
    <x v="2"/>
    <n v="40"/>
    <n v="3250"/>
    <x v="197"/>
    <x v="716"/>
    <x v="1"/>
    <x v="0"/>
  </r>
  <r>
    <x v="5"/>
    <n v="1185732"/>
    <x v="185"/>
    <x v="0"/>
    <x v="48"/>
    <x v="50"/>
    <x v="3"/>
    <n v="44.999999999999993"/>
    <n v="1750"/>
    <x v="460"/>
    <x v="1320"/>
    <x v="1"/>
    <x v="0"/>
  </r>
  <r>
    <x v="5"/>
    <n v="1185732"/>
    <x v="185"/>
    <x v="0"/>
    <x v="48"/>
    <x v="50"/>
    <x v="4"/>
    <n v="60.000000000000007"/>
    <n v="2250"/>
    <x v="142"/>
    <x v="491"/>
    <x v="1"/>
    <x v="0"/>
  </r>
  <r>
    <x v="5"/>
    <n v="1185732"/>
    <x v="185"/>
    <x v="0"/>
    <x v="48"/>
    <x v="50"/>
    <x v="5"/>
    <n v="50"/>
    <n v="3250"/>
    <x v="133"/>
    <x v="304"/>
    <x v="2"/>
    <x v="0"/>
  </r>
  <r>
    <x v="5"/>
    <n v="1185732"/>
    <x v="693"/>
    <x v="0"/>
    <x v="48"/>
    <x v="50"/>
    <x v="0"/>
    <n v="50"/>
    <n v="6000"/>
    <x v="61"/>
    <x v="213"/>
    <x v="8"/>
    <x v="0"/>
  </r>
  <r>
    <x v="5"/>
    <n v="1185732"/>
    <x v="693"/>
    <x v="0"/>
    <x v="48"/>
    <x v="50"/>
    <x v="1"/>
    <n v="50"/>
    <n v="2500"/>
    <x v="145"/>
    <x v="388"/>
    <x v="8"/>
    <x v="0"/>
  </r>
  <r>
    <x v="5"/>
    <n v="1185732"/>
    <x v="693"/>
    <x v="0"/>
    <x v="48"/>
    <x v="50"/>
    <x v="2"/>
    <n v="40"/>
    <n v="3000"/>
    <x v="150"/>
    <x v="203"/>
    <x v="1"/>
    <x v="0"/>
  </r>
  <r>
    <x v="5"/>
    <n v="1185732"/>
    <x v="693"/>
    <x v="0"/>
    <x v="49"/>
    <x v="51"/>
    <x v="3"/>
    <n v="44.999999999999993"/>
    <n v="2000"/>
    <x v="696"/>
    <x v="666"/>
    <x v="1"/>
    <x v="0"/>
  </r>
  <r>
    <x v="5"/>
    <n v="1185732"/>
    <x v="693"/>
    <x v="0"/>
    <x v="49"/>
    <x v="51"/>
    <x v="4"/>
    <n v="60.000000000000007"/>
    <n v="2750"/>
    <x v="207"/>
    <x v="676"/>
    <x v="1"/>
    <x v="0"/>
  </r>
  <r>
    <x v="5"/>
    <n v="1185732"/>
    <x v="693"/>
    <x v="0"/>
    <x v="49"/>
    <x v="51"/>
    <x v="5"/>
    <n v="50"/>
    <n v="3750"/>
    <x v="205"/>
    <x v="397"/>
    <x v="2"/>
    <x v="0"/>
  </r>
  <r>
    <x v="5"/>
    <n v="1185732"/>
    <x v="222"/>
    <x v="0"/>
    <x v="49"/>
    <x v="51"/>
    <x v="0"/>
    <n v="50"/>
    <n v="5700"/>
    <x v="177"/>
    <x v="356"/>
    <x v="8"/>
    <x v="0"/>
  </r>
  <r>
    <x v="5"/>
    <n v="1185732"/>
    <x v="222"/>
    <x v="0"/>
    <x v="49"/>
    <x v="51"/>
    <x v="1"/>
    <n v="50"/>
    <n v="2750"/>
    <x v="199"/>
    <x v="811"/>
    <x v="8"/>
    <x v="0"/>
  </r>
  <r>
    <x v="5"/>
    <n v="1185732"/>
    <x v="222"/>
    <x v="0"/>
    <x v="49"/>
    <x v="51"/>
    <x v="2"/>
    <n v="40"/>
    <n v="3000"/>
    <x v="150"/>
    <x v="203"/>
    <x v="1"/>
    <x v="0"/>
  </r>
  <r>
    <x v="5"/>
    <n v="1185732"/>
    <x v="222"/>
    <x v="0"/>
    <x v="49"/>
    <x v="51"/>
    <x v="3"/>
    <n v="44.999999999999993"/>
    <n v="1500"/>
    <x v="303"/>
    <x v="469"/>
    <x v="1"/>
    <x v="0"/>
  </r>
  <r>
    <x v="5"/>
    <n v="1185732"/>
    <x v="222"/>
    <x v="0"/>
    <x v="49"/>
    <x v="51"/>
    <x v="4"/>
    <n v="60.000000000000007"/>
    <n v="2000"/>
    <x v="202"/>
    <x v="203"/>
    <x v="1"/>
    <x v="0"/>
  </r>
  <r>
    <x v="5"/>
    <n v="1185732"/>
    <x v="222"/>
    <x v="0"/>
    <x v="49"/>
    <x v="51"/>
    <x v="5"/>
    <n v="50"/>
    <n v="3000"/>
    <x v="149"/>
    <x v="214"/>
    <x v="2"/>
    <x v="0"/>
  </r>
  <r>
    <x v="5"/>
    <n v="1185732"/>
    <x v="241"/>
    <x v="0"/>
    <x v="49"/>
    <x v="51"/>
    <x v="0"/>
    <n v="50"/>
    <n v="5500"/>
    <x v="140"/>
    <x v="202"/>
    <x v="8"/>
    <x v="0"/>
  </r>
  <r>
    <x v="5"/>
    <n v="1185732"/>
    <x v="241"/>
    <x v="0"/>
    <x v="49"/>
    <x v="51"/>
    <x v="1"/>
    <n v="50"/>
    <n v="2500"/>
    <x v="145"/>
    <x v="388"/>
    <x v="8"/>
    <x v="0"/>
  </r>
  <r>
    <x v="5"/>
    <n v="1185732"/>
    <x v="241"/>
    <x v="0"/>
    <x v="49"/>
    <x v="51"/>
    <x v="2"/>
    <n v="40"/>
    <n v="2500"/>
    <x v="125"/>
    <x v="227"/>
    <x v="1"/>
    <x v="0"/>
  </r>
  <r>
    <x v="5"/>
    <n v="1185732"/>
    <x v="241"/>
    <x v="0"/>
    <x v="49"/>
    <x v="51"/>
    <x v="3"/>
    <n v="44.999999999999993"/>
    <n v="1750"/>
    <x v="460"/>
    <x v="1320"/>
    <x v="1"/>
    <x v="0"/>
  </r>
  <r>
    <x v="5"/>
    <n v="1185732"/>
    <x v="241"/>
    <x v="0"/>
    <x v="49"/>
    <x v="51"/>
    <x v="4"/>
    <n v="60.000000000000007"/>
    <n v="1750"/>
    <x v="189"/>
    <x v="273"/>
    <x v="1"/>
    <x v="0"/>
  </r>
  <r>
    <x v="5"/>
    <n v="1185732"/>
    <x v="241"/>
    <x v="0"/>
    <x v="49"/>
    <x v="51"/>
    <x v="5"/>
    <n v="50"/>
    <n v="3250"/>
    <x v="133"/>
    <x v="304"/>
    <x v="2"/>
    <x v="0"/>
  </r>
  <r>
    <x v="5"/>
    <n v="1185732"/>
    <x v="270"/>
    <x v="0"/>
    <x v="49"/>
    <x v="51"/>
    <x v="0"/>
    <n v="65"/>
    <n v="5950"/>
    <x v="730"/>
    <x v="1321"/>
    <x v="8"/>
    <x v="0"/>
  </r>
  <r>
    <x v="5"/>
    <n v="1185732"/>
    <x v="270"/>
    <x v="0"/>
    <x v="49"/>
    <x v="51"/>
    <x v="1"/>
    <n v="60.000000000000007"/>
    <n v="3000"/>
    <x v="167"/>
    <x v="736"/>
    <x v="8"/>
    <x v="0"/>
  </r>
  <r>
    <x v="5"/>
    <n v="1185732"/>
    <x v="270"/>
    <x v="0"/>
    <x v="49"/>
    <x v="51"/>
    <x v="2"/>
    <n v="55.000000000000007"/>
    <n v="3250"/>
    <x v="256"/>
    <x v="1322"/>
    <x v="1"/>
    <x v="0"/>
  </r>
  <r>
    <x v="5"/>
    <n v="1185732"/>
    <x v="270"/>
    <x v="0"/>
    <x v="49"/>
    <x v="51"/>
    <x v="3"/>
    <n v="55.000000000000007"/>
    <n v="2750"/>
    <x v="395"/>
    <x v="686"/>
    <x v="1"/>
    <x v="0"/>
  </r>
  <r>
    <x v="5"/>
    <n v="1185732"/>
    <x v="270"/>
    <x v="0"/>
    <x v="49"/>
    <x v="51"/>
    <x v="4"/>
    <n v="65"/>
    <n v="3000"/>
    <x v="214"/>
    <x v="152"/>
    <x v="1"/>
    <x v="0"/>
  </r>
  <r>
    <x v="5"/>
    <n v="1185732"/>
    <x v="270"/>
    <x v="0"/>
    <x v="49"/>
    <x v="51"/>
    <x v="5"/>
    <n v="70"/>
    <n v="4250"/>
    <x v="44"/>
    <x v="46"/>
    <x v="2"/>
    <x v="0"/>
  </r>
  <r>
    <x v="5"/>
    <n v="1185732"/>
    <x v="303"/>
    <x v="0"/>
    <x v="49"/>
    <x v="51"/>
    <x v="0"/>
    <n v="65"/>
    <n v="6750"/>
    <x v="84"/>
    <x v="39"/>
    <x v="8"/>
    <x v="0"/>
  </r>
  <r>
    <x v="5"/>
    <n v="1185732"/>
    <x v="303"/>
    <x v="0"/>
    <x v="49"/>
    <x v="51"/>
    <x v="1"/>
    <n v="60.000000000000007"/>
    <n v="4250"/>
    <x v="228"/>
    <x v="987"/>
    <x v="8"/>
    <x v="0"/>
  </r>
  <r>
    <x v="5"/>
    <n v="1185732"/>
    <x v="303"/>
    <x v="0"/>
    <x v="49"/>
    <x v="51"/>
    <x v="2"/>
    <n v="55.000000000000007"/>
    <n v="3500"/>
    <x v="137"/>
    <x v="292"/>
    <x v="1"/>
    <x v="0"/>
  </r>
  <r>
    <x v="5"/>
    <n v="1185732"/>
    <x v="303"/>
    <x v="0"/>
    <x v="49"/>
    <x v="51"/>
    <x v="3"/>
    <n v="55.000000000000007"/>
    <n v="3250"/>
    <x v="256"/>
    <x v="1322"/>
    <x v="1"/>
    <x v="0"/>
  </r>
  <r>
    <x v="5"/>
    <n v="1185732"/>
    <x v="303"/>
    <x v="0"/>
    <x v="49"/>
    <x v="51"/>
    <x v="4"/>
    <n v="65"/>
    <n v="3250"/>
    <x v="240"/>
    <x v="1277"/>
    <x v="1"/>
    <x v="0"/>
  </r>
  <r>
    <x v="5"/>
    <n v="1185732"/>
    <x v="303"/>
    <x v="0"/>
    <x v="49"/>
    <x v="51"/>
    <x v="5"/>
    <n v="70"/>
    <n v="4750"/>
    <x v="206"/>
    <x v="1128"/>
    <x v="2"/>
    <x v="0"/>
  </r>
  <r>
    <x v="5"/>
    <n v="1185732"/>
    <x v="331"/>
    <x v="0"/>
    <x v="49"/>
    <x v="51"/>
    <x v="0"/>
    <n v="65"/>
    <n v="7000"/>
    <x v="112"/>
    <x v="317"/>
    <x v="8"/>
    <x v="0"/>
  </r>
  <r>
    <x v="5"/>
    <n v="1185732"/>
    <x v="331"/>
    <x v="0"/>
    <x v="49"/>
    <x v="51"/>
    <x v="1"/>
    <n v="60.000000000000007"/>
    <n v="4500"/>
    <x v="219"/>
    <x v="1005"/>
    <x v="8"/>
    <x v="1"/>
  </r>
  <r>
    <x v="5"/>
    <n v="1185732"/>
    <x v="331"/>
    <x v="0"/>
    <x v="49"/>
    <x v="51"/>
    <x v="2"/>
    <n v="55.000000000000007"/>
    <n v="3750"/>
    <x v="141"/>
    <x v="772"/>
    <x v="1"/>
    <x v="1"/>
  </r>
  <r>
    <x v="5"/>
    <n v="1185732"/>
    <x v="331"/>
    <x v="0"/>
    <x v="49"/>
    <x v="51"/>
    <x v="3"/>
    <n v="55.000000000000007"/>
    <n v="3250"/>
    <x v="256"/>
    <x v="1322"/>
    <x v="1"/>
    <x v="1"/>
  </r>
  <r>
    <x v="5"/>
    <n v="1185732"/>
    <x v="331"/>
    <x v="0"/>
    <x v="49"/>
    <x v="51"/>
    <x v="4"/>
    <n v="65"/>
    <n v="3500"/>
    <x v="157"/>
    <x v="224"/>
    <x v="1"/>
    <x v="1"/>
  </r>
  <r>
    <x v="5"/>
    <n v="1185732"/>
    <x v="331"/>
    <x v="0"/>
    <x v="49"/>
    <x v="51"/>
    <x v="5"/>
    <n v="70"/>
    <n v="5250"/>
    <x v="246"/>
    <x v="1323"/>
    <x v="2"/>
    <x v="1"/>
  </r>
  <r>
    <x v="5"/>
    <n v="1185732"/>
    <x v="363"/>
    <x v="0"/>
    <x v="49"/>
    <x v="51"/>
    <x v="0"/>
    <n v="65"/>
    <n v="6750"/>
    <x v="84"/>
    <x v="39"/>
    <x v="8"/>
    <x v="1"/>
  </r>
  <r>
    <x v="5"/>
    <n v="1185732"/>
    <x v="363"/>
    <x v="0"/>
    <x v="49"/>
    <x v="51"/>
    <x v="1"/>
    <n v="60.000000000000007"/>
    <n v="4500"/>
    <x v="219"/>
    <x v="1005"/>
    <x v="8"/>
    <x v="1"/>
  </r>
  <r>
    <x v="5"/>
    <n v="1185732"/>
    <x v="363"/>
    <x v="0"/>
    <x v="49"/>
    <x v="51"/>
    <x v="2"/>
    <n v="55.000000000000007"/>
    <n v="3750"/>
    <x v="141"/>
    <x v="772"/>
    <x v="1"/>
    <x v="1"/>
  </r>
  <r>
    <x v="5"/>
    <n v="1185732"/>
    <x v="363"/>
    <x v="0"/>
    <x v="49"/>
    <x v="51"/>
    <x v="3"/>
    <n v="55.000000000000007"/>
    <n v="2750"/>
    <x v="395"/>
    <x v="686"/>
    <x v="1"/>
    <x v="1"/>
  </r>
  <r>
    <x v="5"/>
    <n v="1185732"/>
    <x v="363"/>
    <x v="0"/>
    <x v="49"/>
    <x v="51"/>
    <x v="4"/>
    <n v="65"/>
    <n v="2500"/>
    <x v="133"/>
    <x v="696"/>
    <x v="1"/>
    <x v="1"/>
  </r>
  <r>
    <x v="5"/>
    <n v="1185732"/>
    <x v="363"/>
    <x v="0"/>
    <x v="49"/>
    <x v="51"/>
    <x v="5"/>
    <n v="70"/>
    <n v="4250"/>
    <x v="44"/>
    <x v="46"/>
    <x v="2"/>
    <x v="1"/>
  </r>
  <r>
    <x v="5"/>
    <n v="1185732"/>
    <x v="393"/>
    <x v="0"/>
    <x v="49"/>
    <x v="51"/>
    <x v="0"/>
    <n v="65"/>
    <n v="5500"/>
    <x v="89"/>
    <x v="315"/>
    <x v="8"/>
    <x v="1"/>
  </r>
  <r>
    <x v="5"/>
    <n v="1185732"/>
    <x v="393"/>
    <x v="0"/>
    <x v="49"/>
    <x v="51"/>
    <x v="1"/>
    <n v="60.000000000000007"/>
    <n v="3500"/>
    <x v="163"/>
    <x v="102"/>
    <x v="8"/>
    <x v="1"/>
  </r>
  <r>
    <x v="5"/>
    <n v="1185732"/>
    <x v="393"/>
    <x v="0"/>
    <x v="49"/>
    <x v="51"/>
    <x v="2"/>
    <n v="55.000000000000007"/>
    <n v="2500"/>
    <x v="143"/>
    <x v="692"/>
    <x v="1"/>
    <x v="1"/>
  </r>
  <r>
    <x v="5"/>
    <n v="1185732"/>
    <x v="393"/>
    <x v="0"/>
    <x v="49"/>
    <x v="51"/>
    <x v="3"/>
    <n v="55.000000000000007"/>
    <n v="2250"/>
    <x v="196"/>
    <x v="510"/>
    <x v="1"/>
    <x v="1"/>
  </r>
  <r>
    <x v="5"/>
    <n v="1185732"/>
    <x v="393"/>
    <x v="0"/>
    <x v="49"/>
    <x v="51"/>
    <x v="4"/>
    <n v="65"/>
    <n v="2250"/>
    <x v="326"/>
    <x v="1286"/>
    <x v="1"/>
    <x v="1"/>
  </r>
  <r>
    <x v="5"/>
    <n v="1185732"/>
    <x v="393"/>
    <x v="0"/>
    <x v="49"/>
    <x v="51"/>
    <x v="5"/>
    <n v="70"/>
    <n v="3250"/>
    <x v="157"/>
    <x v="1012"/>
    <x v="2"/>
    <x v="1"/>
  </r>
  <r>
    <x v="0"/>
    <n v="1185732"/>
    <x v="425"/>
    <x v="0"/>
    <x v="49"/>
    <x v="51"/>
    <x v="0"/>
    <n v="70"/>
    <n v="4750"/>
    <x v="206"/>
    <x v="8"/>
    <x v="8"/>
    <x v="1"/>
  </r>
  <r>
    <x v="0"/>
    <n v="1185732"/>
    <x v="425"/>
    <x v="0"/>
    <x v="49"/>
    <x v="51"/>
    <x v="1"/>
    <n v="65.000000000000014"/>
    <n v="3000"/>
    <x v="403"/>
    <x v="308"/>
    <x v="8"/>
    <x v="1"/>
  </r>
  <r>
    <x v="0"/>
    <n v="1185732"/>
    <x v="425"/>
    <x v="0"/>
    <x v="49"/>
    <x v="51"/>
    <x v="2"/>
    <n v="65.000000000000014"/>
    <n v="2000"/>
    <x v="731"/>
    <x v="352"/>
    <x v="1"/>
    <x v="1"/>
  </r>
  <r>
    <x v="0"/>
    <n v="1185732"/>
    <x v="425"/>
    <x v="0"/>
    <x v="49"/>
    <x v="51"/>
    <x v="3"/>
    <n v="65.000000000000014"/>
    <n v="1750"/>
    <x v="400"/>
    <x v="1190"/>
    <x v="1"/>
    <x v="1"/>
  </r>
  <r>
    <x v="0"/>
    <n v="1185732"/>
    <x v="425"/>
    <x v="0"/>
    <x v="49"/>
    <x v="51"/>
    <x v="4"/>
    <n v="75.000000000000014"/>
    <n v="1750"/>
    <x v="592"/>
    <x v="730"/>
    <x v="1"/>
    <x v="1"/>
  </r>
  <r>
    <x v="0"/>
    <n v="1185732"/>
    <x v="425"/>
    <x v="0"/>
    <x v="49"/>
    <x v="51"/>
    <x v="5"/>
    <n v="80"/>
    <n v="3000"/>
    <x v="50"/>
    <x v="97"/>
    <x v="2"/>
    <x v="1"/>
  </r>
  <r>
    <x v="0"/>
    <n v="1185732"/>
    <x v="455"/>
    <x v="0"/>
    <x v="49"/>
    <x v="51"/>
    <x v="0"/>
    <n v="75.000000000000014"/>
    <n v="4500"/>
    <x v="221"/>
    <x v="1324"/>
    <x v="8"/>
    <x v="1"/>
  </r>
  <r>
    <x v="0"/>
    <n v="1185732"/>
    <x v="455"/>
    <x v="0"/>
    <x v="49"/>
    <x v="51"/>
    <x v="1"/>
    <n v="65.000000000000014"/>
    <n v="3250"/>
    <x v="417"/>
    <x v="1325"/>
    <x v="8"/>
    <x v="1"/>
  </r>
  <r>
    <x v="0"/>
    <n v="1185732"/>
    <x v="455"/>
    <x v="0"/>
    <x v="49"/>
    <x v="51"/>
    <x v="2"/>
    <n v="65.000000000000014"/>
    <n v="3450"/>
    <x v="732"/>
    <x v="1326"/>
    <x v="1"/>
    <x v="1"/>
  </r>
  <r>
    <x v="0"/>
    <n v="1185732"/>
    <x v="455"/>
    <x v="0"/>
    <x v="49"/>
    <x v="51"/>
    <x v="3"/>
    <n v="65.000000000000014"/>
    <n v="3250"/>
    <x v="417"/>
    <x v="1327"/>
    <x v="1"/>
    <x v="1"/>
  </r>
  <r>
    <x v="0"/>
    <n v="1185732"/>
    <x v="455"/>
    <x v="0"/>
    <x v="49"/>
    <x v="51"/>
    <x v="4"/>
    <n v="75.000000000000014"/>
    <n v="3000"/>
    <x v="224"/>
    <x v="53"/>
    <x v="1"/>
    <x v="1"/>
  </r>
  <r>
    <x v="0"/>
    <n v="1185732"/>
    <x v="455"/>
    <x v="0"/>
    <x v="49"/>
    <x v="51"/>
    <x v="5"/>
    <n v="80"/>
    <n v="4000"/>
    <x v="55"/>
    <x v="67"/>
    <x v="2"/>
    <x v="1"/>
  </r>
  <r>
    <x v="0"/>
    <n v="1185732"/>
    <x v="484"/>
    <x v="0"/>
    <x v="49"/>
    <x v="51"/>
    <x v="0"/>
    <n v="75.000000000000014"/>
    <n v="6250"/>
    <x v="273"/>
    <x v="864"/>
    <x v="8"/>
    <x v="1"/>
  </r>
  <r>
    <x v="0"/>
    <n v="1185732"/>
    <x v="484"/>
    <x v="0"/>
    <x v="49"/>
    <x v="51"/>
    <x v="1"/>
    <n v="65.000000000000014"/>
    <n v="4250"/>
    <x v="704"/>
    <x v="724"/>
    <x v="8"/>
    <x v="1"/>
  </r>
  <r>
    <x v="0"/>
    <n v="1185732"/>
    <x v="484"/>
    <x v="0"/>
    <x v="49"/>
    <x v="51"/>
    <x v="2"/>
    <n v="65.000000000000014"/>
    <n v="4000"/>
    <x v="253"/>
    <x v="308"/>
    <x v="1"/>
    <x v="1"/>
  </r>
  <r>
    <x v="0"/>
    <n v="1185732"/>
    <x v="484"/>
    <x v="0"/>
    <x v="49"/>
    <x v="51"/>
    <x v="3"/>
    <n v="65.000000000000014"/>
    <n v="3500"/>
    <x v="586"/>
    <x v="645"/>
    <x v="1"/>
    <x v="1"/>
  </r>
  <r>
    <x v="0"/>
    <n v="1185732"/>
    <x v="484"/>
    <x v="0"/>
    <x v="49"/>
    <x v="51"/>
    <x v="4"/>
    <n v="75.000000000000014"/>
    <n v="3500"/>
    <x v="418"/>
    <x v="132"/>
    <x v="1"/>
    <x v="1"/>
  </r>
  <r>
    <x v="0"/>
    <n v="1185732"/>
    <x v="484"/>
    <x v="0"/>
    <x v="49"/>
    <x v="51"/>
    <x v="5"/>
    <n v="80"/>
    <n v="4500"/>
    <x v="11"/>
    <x v="12"/>
    <x v="2"/>
    <x v="1"/>
  </r>
  <r>
    <x v="0"/>
    <n v="1185732"/>
    <x v="188"/>
    <x v="0"/>
    <x v="49"/>
    <x v="51"/>
    <x v="0"/>
    <n v="55.000000000000007"/>
    <n v="5000"/>
    <x v="81"/>
    <x v="1328"/>
    <x v="5"/>
    <x v="1"/>
  </r>
  <r>
    <x v="0"/>
    <n v="1185732"/>
    <x v="188"/>
    <x v="0"/>
    <x v="49"/>
    <x v="51"/>
    <x v="1"/>
    <n v="55.000000000000007"/>
    <n v="3000"/>
    <x v="207"/>
    <x v="691"/>
    <x v="5"/>
    <x v="1"/>
  </r>
  <r>
    <x v="0"/>
    <n v="1185732"/>
    <x v="188"/>
    <x v="0"/>
    <x v="49"/>
    <x v="51"/>
    <x v="2"/>
    <n v="45"/>
    <n v="3000"/>
    <x v="200"/>
    <x v="285"/>
    <x v="3"/>
    <x v="1"/>
  </r>
  <r>
    <x v="0"/>
    <n v="1185732"/>
    <x v="188"/>
    <x v="0"/>
    <x v="49"/>
    <x v="51"/>
    <x v="3"/>
    <n v="49.999999999999993"/>
    <n v="1500"/>
    <x v="370"/>
    <x v="688"/>
    <x v="3"/>
    <x v="1"/>
  </r>
  <r>
    <x v="0"/>
    <n v="1185732"/>
    <x v="188"/>
    <x v="0"/>
    <x v="49"/>
    <x v="51"/>
    <x v="4"/>
    <n v="65.000000000000014"/>
    <n v="2000"/>
    <x v="731"/>
    <x v="1329"/>
    <x v="3"/>
    <x v="1"/>
  </r>
  <r>
    <x v="0"/>
    <n v="1185732"/>
    <x v="188"/>
    <x v="0"/>
    <x v="49"/>
    <x v="51"/>
    <x v="5"/>
    <n v="55.000000000000007"/>
    <n v="3000"/>
    <x v="207"/>
    <x v="676"/>
    <x v="1"/>
    <x v="1"/>
  </r>
  <r>
    <x v="0"/>
    <n v="1185732"/>
    <x v="696"/>
    <x v="0"/>
    <x v="49"/>
    <x v="51"/>
    <x v="0"/>
    <n v="55.000000000000007"/>
    <n v="5750"/>
    <x v="77"/>
    <x v="677"/>
    <x v="5"/>
    <x v="1"/>
  </r>
  <r>
    <x v="0"/>
    <n v="1185732"/>
    <x v="696"/>
    <x v="0"/>
    <x v="49"/>
    <x v="51"/>
    <x v="1"/>
    <n v="55.000000000000007"/>
    <n v="2250"/>
    <x v="196"/>
    <x v="678"/>
    <x v="5"/>
    <x v="1"/>
  </r>
  <r>
    <x v="0"/>
    <n v="1185732"/>
    <x v="696"/>
    <x v="0"/>
    <x v="49"/>
    <x v="51"/>
    <x v="2"/>
    <n v="45"/>
    <n v="2750"/>
    <x v="119"/>
    <x v="679"/>
    <x v="3"/>
    <x v="1"/>
  </r>
  <r>
    <x v="0"/>
    <n v="1185732"/>
    <x v="0"/>
    <x v="0"/>
    <x v="0"/>
    <x v="0"/>
    <x v="0"/>
    <n v="47"/>
    <n v="3360"/>
    <x v="733"/>
    <x v="1330"/>
    <x v="22"/>
    <x v="2"/>
  </r>
  <r>
    <x v="0"/>
    <n v="1185732"/>
    <x v="1"/>
    <x v="0"/>
    <x v="0"/>
    <x v="0"/>
    <x v="1"/>
    <n v="47"/>
    <n v="2600"/>
    <x v="734"/>
    <x v="1331"/>
    <x v="23"/>
    <x v="2"/>
  </r>
  <r>
    <x v="0"/>
    <n v="1185732"/>
    <x v="2"/>
    <x v="0"/>
    <x v="0"/>
    <x v="0"/>
    <x v="2"/>
    <n v="36"/>
    <n v="2500"/>
    <x v="735"/>
    <x v="1332"/>
    <x v="24"/>
    <x v="2"/>
  </r>
  <r>
    <x v="0"/>
    <n v="1185732"/>
    <x v="3"/>
    <x v="0"/>
    <x v="0"/>
    <x v="0"/>
    <x v="3"/>
    <n v="41"/>
    <n v="2470"/>
    <x v="736"/>
    <x v="1333"/>
    <x v="24"/>
    <x v="2"/>
  </r>
  <r>
    <x v="0"/>
    <n v="1185732"/>
    <x v="4"/>
    <x v="0"/>
    <x v="0"/>
    <x v="0"/>
    <x v="4"/>
    <n v="55"/>
    <n v="2340"/>
    <x v="737"/>
    <x v="1334"/>
    <x v="8"/>
    <x v="2"/>
  </r>
  <r>
    <x v="0"/>
    <n v="1185732"/>
    <x v="5"/>
    <x v="0"/>
    <x v="0"/>
    <x v="0"/>
    <x v="5"/>
    <n v="46"/>
    <n v="2600"/>
    <x v="738"/>
    <x v="1335"/>
    <x v="25"/>
    <x v="2"/>
  </r>
  <r>
    <x v="0"/>
    <n v="1185732"/>
    <x v="6"/>
    <x v="0"/>
    <x v="0"/>
    <x v="0"/>
    <x v="0"/>
    <n v="46"/>
    <n v="3130"/>
    <x v="739"/>
    <x v="1336"/>
    <x v="26"/>
    <x v="2"/>
  </r>
  <r>
    <x v="0"/>
    <n v="1185732"/>
    <x v="7"/>
    <x v="0"/>
    <x v="0"/>
    <x v="0"/>
    <x v="1"/>
    <n v="46"/>
    <n v="2610"/>
    <x v="740"/>
    <x v="1337"/>
    <x v="27"/>
    <x v="2"/>
  </r>
  <r>
    <x v="0"/>
    <n v="1185732"/>
    <x v="8"/>
    <x v="0"/>
    <x v="0"/>
    <x v="0"/>
    <x v="2"/>
    <n v="36"/>
    <n v="2760"/>
    <x v="741"/>
    <x v="1338"/>
    <x v="28"/>
    <x v="2"/>
  </r>
  <r>
    <x v="0"/>
    <n v="1185732"/>
    <x v="9"/>
    <x v="0"/>
    <x v="0"/>
    <x v="0"/>
    <x v="3"/>
    <n v="44"/>
    <n v="2060"/>
    <x v="742"/>
    <x v="1339"/>
    <x v="29"/>
    <x v="2"/>
  </r>
  <r>
    <x v="0"/>
    <n v="1185732"/>
    <x v="10"/>
    <x v="0"/>
    <x v="0"/>
    <x v="0"/>
    <x v="4"/>
    <n v="58"/>
    <n v="2430"/>
    <x v="743"/>
    <x v="1340"/>
    <x v="30"/>
    <x v="2"/>
  </r>
  <r>
    <x v="0"/>
    <n v="1185732"/>
    <x v="11"/>
    <x v="0"/>
    <x v="0"/>
    <x v="0"/>
    <x v="5"/>
    <n v="48"/>
    <n v="2900"/>
    <x v="744"/>
    <x v="1341"/>
    <x v="31"/>
    <x v="2"/>
  </r>
  <r>
    <x v="0"/>
    <n v="1185732"/>
    <x v="12"/>
    <x v="0"/>
    <x v="0"/>
    <x v="0"/>
    <x v="0"/>
    <n v="46"/>
    <n v="3540"/>
    <x v="745"/>
    <x v="1342"/>
    <x v="32"/>
    <x v="2"/>
  </r>
  <r>
    <x v="0"/>
    <n v="1185732"/>
    <x v="13"/>
    <x v="0"/>
    <x v="0"/>
    <x v="0"/>
    <x v="1"/>
    <n v="48"/>
    <n v="2590"/>
    <x v="746"/>
    <x v="1343"/>
    <x v="30"/>
    <x v="2"/>
  </r>
  <r>
    <x v="0"/>
    <n v="1185732"/>
    <x v="14"/>
    <x v="0"/>
    <x v="0"/>
    <x v="0"/>
    <x v="2"/>
    <n v="39"/>
    <n v="2470"/>
    <x v="747"/>
    <x v="1344"/>
    <x v="29"/>
    <x v="2"/>
  </r>
  <r>
    <x v="0"/>
    <n v="1185732"/>
    <x v="15"/>
    <x v="0"/>
    <x v="0"/>
    <x v="0"/>
    <x v="3"/>
    <n v="43"/>
    <n v="2160"/>
    <x v="748"/>
    <x v="1345"/>
    <x v="0"/>
    <x v="2"/>
  </r>
  <r>
    <x v="0"/>
    <n v="1185732"/>
    <x v="16"/>
    <x v="0"/>
    <x v="0"/>
    <x v="0"/>
    <x v="4"/>
    <n v="59"/>
    <n v="2300"/>
    <x v="749"/>
    <x v="1346"/>
    <x v="23"/>
    <x v="2"/>
  </r>
  <r>
    <x v="0"/>
    <n v="1185732"/>
    <x v="17"/>
    <x v="0"/>
    <x v="0"/>
    <x v="0"/>
    <x v="5"/>
    <n v="45"/>
    <n v="2380"/>
    <x v="750"/>
    <x v="1347"/>
    <x v="2"/>
    <x v="2"/>
  </r>
  <r>
    <x v="0"/>
    <n v="1185732"/>
    <x v="18"/>
    <x v="0"/>
    <x v="0"/>
    <x v="0"/>
    <x v="0"/>
    <n v="45"/>
    <n v="3000"/>
    <x v="751"/>
    <x v="1348"/>
    <x v="26"/>
    <x v="2"/>
  </r>
  <r>
    <x v="0"/>
    <n v="1185732"/>
    <x v="19"/>
    <x v="0"/>
    <x v="0"/>
    <x v="0"/>
    <x v="1"/>
    <n v="47"/>
    <n v="2340"/>
    <x v="752"/>
    <x v="1349"/>
    <x v="33"/>
    <x v="2"/>
  </r>
  <r>
    <x v="0"/>
    <n v="1185732"/>
    <x v="20"/>
    <x v="0"/>
    <x v="0"/>
    <x v="0"/>
    <x v="2"/>
    <n v="39"/>
    <n v="2520"/>
    <x v="753"/>
    <x v="1350"/>
    <x v="0"/>
    <x v="2"/>
  </r>
  <r>
    <x v="0"/>
    <n v="1185732"/>
    <x v="21"/>
    <x v="0"/>
    <x v="0"/>
    <x v="0"/>
    <x v="3"/>
    <n v="41"/>
    <n v="2390"/>
    <x v="754"/>
    <x v="1351"/>
    <x v="29"/>
    <x v="2"/>
  </r>
  <r>
    <x v="0"/>
    <n v="1185732"/>
    <x v="22"/>
    <x v="0"/>
    <x v="0"/>
    <x v="0"/>
    <x v="4"/>
    <n v="56"/>
    <n v="2150"/>
    <x v="755"/>
    <x v="1352"/>
    <x v="23"/>
    <x v="2"/>
  </r>
  <r>
    <x v="0"/>
    <n v="1185732"/>
    <x v="23"/>
    <x v="0"/>
    <x v="0"/>
    <x v="0"/>
    <x v="5"/>
    <n v="49"/>
    <n v="2380"/>
    <x v="756"/>
    <x v="1353"/>
    <x v="25"/>
    <x v="2"/>
  </r>
  <r>
    <x v="0"/>
    <n v="1185732"/>
    <x v="24"/>
    <x v="0"/>
    <x v="0"/>
    <x v="0"/>
    <x v="0"/>
    <n v="54"/>
    <n v="3170"/>
    <x v="757"/>
    <x v="1354"/>
    <x v="34"/>
    <x v="2"/>
  </r>
  <r>
    <x v="0"/>
    <n v="1185732"/>
    <x v="25"/>
    <x v="0"/>
    <x v="0"/>
    <x v="0"/>
    <x v="1"/>
    <n v="50"/>
    <n v="2590"/>
    <x v="758"/>
    <x v="1355"/>
    <x v="8"/>
    <x v="2"/>
  </r>
  <r>
    <x v="0"/>
    <n v="1185732"/>
    <x v="26"/>
    <x v="0"/>
    <x v="0"/>
    <x v="0"/>
    <x v="2"/>
    <n v="46"/>
    <n v="2610"/>
    <x v="740"/>
    <x v="1356"/>
    <x v="28"/>
    <x v="2"/>
  </r>
  <r>
    <x v="0"/>
    <n v="1185732"/>
    <x v="27"/>
    <x v="0"/>
    <x v="0"/>
    <x v="0"/>
    <x v="3"/>
    <n v="46"/>
    <n v="2300"/>
    <x v="759"/>
    <x v="1357"/>
    <x v="35"/>
    <x v="2"/>
  </r>
  <r>
    <x v="0"/>
    <n v="1185732"/>
    <x v="28"/>
    <x v="0"/>
    <x v="0"/>
    <x v="0"/>
    <x v="4"/>
    <n v="59"/>
    <n v="2450"/>
    <x v="760"/>
    <x v="1358"/>
    <x v="18"/>
    <x v="2"/>
  </r>
  <r>
    <x v="0"/>
    <n v="1185732"/>
    <x v="29"/>
    <x v="0"/>
    <x v="0"/>
    <x v="0"/>
    <x v="5"/>
    <n v="59"/>
    <n v="2900"/>
    <x v="761"/>
    <x v="1359"/>
    <x v="36"/>
    <x v="2"/>
  </r>
  <r>
    <x v="0"/>
    <n v="1185732"/>
    <x v="30"/>
    <x v="0"/>
    <x v="0"/>
    <x v="0"/>
    <x v="0"/>
    <n v="55"/>
    <n v="3130"/>
    <x v="762"/>
    <x v="1360"/>
    <x v="22"/>
    <x v="2"/>
  </r>
  <r>
    <x v="0"/>
    <n v="1185732"/>
    <x v="31"/>
    <x v="0"/>
    <x v="0"/>
    <x v="0"/>
    <x v="1"/>
    <n v="54"/>
    <n v="2700"/>
    <x v="763"/>
    <x v="1361"/>
    <x v="33"/>
    <x v="2"/>
  </r>
  <r>
    <x v="0"/>
    <n v="1185732"/>
    <x v="32"/>
    <x v="0"/>
    <x v="0"/>
    <x v="0"/>
    <x v="2"/>
    <n v="46"/>
    <n v="2780"/>
    <x v="764"/>
    <x v="1362"/>
    <x v="35"/>
    <x v="2"/>
  </r>
  <r>
    <x v="0"/>
    <n v="1185732"/>
    <x v="33"/>
    <x v="0"/>
    <x v="0"/>
    <x v="0"/>
    <x v="3"/>
    <n v="47"/>
    <n v="2610"/>
    <x v="765"/>
    <x v="1363"/>
    <x v="18"/>
    <x v="2"/>
  </r>
  <r>
    <x v="0"/>
    <n v="1185732"/>
    <x v="34"/>
    <x v="0"/>
    <x v="0"/>
    <x v="0"/>
    <x v="4"/>
    <n v="55"/>
    <n v="2520"/>
    <x v="766"/>
    <x v="1364"/>
    <x v="18"/>
    <x v="2"/>
  </r>
  <r>
    <x v="0"/>
    <n v="1185732"/>
    <x v="35"/>
    <x v="0"/>
    <x v="0"/>
    <x v="0"/>
    <x v="5"/>
    <n v="64"/>
    <n v="3050"/>
    <x v="767"/>
    <x v="1365"/>
    <x v="37"/>
    <x v="2"/>
  </r>
  <r>
    <x v="0"/>
    <n v="1185732"/>
    <x v="36"/>
    <x v="0"/>
    <x v="0"/>
    <x v="0"/>
    <x v="0"/>
    <n v="59"/>
    <n v="3190"/>
    <x v="768"/>
    <x v="1366"/>
    <x v="38"/>
    <x v="2"/>
  </r>
  <r>
    <x v="0"/>
    <n v="1185732"/>
    <x v="37"/>
    <x v="0"/>
    <x v="0"/>
    <x v="0"/>
    <x v="1"/>
    <n v="53"/>
    <n v="2670"/>
    <x v="769"/>
    <x v="1367"/>
    <x v="23"/>
    <x v="2"/>
  </r>
  <r>
    <x v="0"/>
    <n v="1185732"/>
    <x v="38"/>
    <x v="0"/>
    <x v="0"/>
    <x v="0"/>
    <x v="2"/>
    <n v="46"/>
    <n v="2470"/>
    <x v="770"/>
    <x v="1368"/>
    <x v="18"/>
    <x v="2"/>
  </r>
  <r>
    <x v="0"/>
    <n v="1185732"/>
    <x v="39"/>
    <x v="0"/>
    <x v="0"/>
    <x v="0"/>
    <x v="3"/>
    <n v="46"/>
    <n v="2430"/>
    <x v="771"/>
    <x v="1369"/>
    <x v="24"/>
    <x v="2"/>
  </r>
  <r>
    <x v="0"/>
    <n v="1185732"/>
    <x v="40"/>
    <x v="0"/>
    <x v="0"/>
    <x v="0"/>
    <x v="4"/>
    <n v="58"/>
    <n v="2310"/>
    <x v="772"/>
    <x v="1370"/>
    <x v="30"/>
    <x v="2"/>
  </r>
  <r>
    <x v="0"/>
    <n v="1185732"/>
    <x v="41"/>
    <x v="0"/>
    <x v="0"/>
    <x v="0"/>
    <x v="5"/>
    <n v="61"/>
    <n v="2860"/>
    <x v="773"/>
    <x v="1371"/>
    <x v="8"/>
    <x v="2"/>
  </r>
  <r>
    <x v="0"/>
    <n v="1185732"/>
    <x v="42"/>
    <x v="0"/>
    <x v="0"/>
    <x v="0"/>
    <x v="0"/>
    <n v="58"/>
    <n v="3250"/>
    <x v="774"/>
    <x v="1372"/>
    <x v="22"/>
    <x v="2"/>
  </r>
  <r>
    <x v="0"/>
    <n v="1185732"/>
    <x v="43"/>
    <x v="0"/>
    <x v="0"/>
    <x v="0"/>
    <x v="1"/>
    <n v="53"/>
    <n v="3080"/>
    <x v="775"/>
    <x v="1373"/>
    <x v="33"/>
    <x v="2"/>
  </r>
  <r>
    <x v="0"/>
    <n v="1185732"/>
    <x v="44"/>
    <x v="0"/>
    <x v="0"/>
    <x v="0"/>
    <x v="2"/>
    <n v="45"/>
    <n v="2570"/>
    <x v="776"/>
    <x v="1374"/>
    <x v="24"/>
    <x v="2"/>
  </r>
  <r>
    <x v="0"/>
    <n v="1185732"/>
    <x v="45"/>
    <x v="0"/>
    <x v="0"/>
    <x v="0"/>
    <x v="3"/>
    <n v="47"/>
    <n v="2410"/>
    <x v="777"/>
    <x v="1375"/>
    <x v="28"/>
    <x v="2"/>
  </r>
  <r>
    <x v="1"/>
    <n v="1185732"/>
    <x v="46"/>
    <x v="0"/>
    <x v="0"/>
    <x v="0"/>
    <x v="4"/>
    <n v="54"/>
    <n v="2700"/>
    <x v="763"/>
    <x v="1376"/>
    <x v="18"/>
    <x v="2"/>
  </r>
  <r>
    <x v="1"/>
    <n v="1185732"/>
    <x v="47"/>
    <x v="0"/>
    <x v="0"/>
    <x v="0"/>
    <x v="5"/>
    <n v="62"/>
    <n v="2900"/>
    <x v="778"/>
    <x v="1377"/>
    <x v="25"/>
    <x v="2"/>
  </r>
  <r>
    <x v="1"/>
    <n v="1185732"/>
    <x v="48"/>
    <x v="0"/>
    <x v="0"/>
    <x v="0"/>
    <x v="0"/>
    <n v="56"/>
    <n v="3600"/>
    <x v="779"/>
    <x v="1378"/>
    <x v="26"/>
    <x v="2"/>
  </r>
  <r>
    <x v="1"/>
    <n v="1185732"/>
    <x v="49"/>
    <x v="0"/>
    <x v="0"/>
    <x v="0"/>
    <x v="1"/>
    <n v="50"/>
    <n v="2700"/>
    <x v="751"/>
    <x v="1379"/>
    <x v="27"/>
    <x v="2"/>
  </r>
  <r>
    <x v="1"/>
    <n v="1185732"/>
    <x v="50"/>
    <x v="0"/>
    <x v="0"/>
    <x v="0"/>
    <x v="2"/>
    <n v="47"/>
    <n v="2680"/>
    <x v="780"/>
    <x v="1380"/>
    <x v="28"/>
    <x v="2"/>
  </r>
  <r>
    <x v="1"/>
    <n v="1185732"/>
    <x v="51"/>
    <x v="0"/>
    <x v="0"/>
    <x v="0"/>
    <x v="3"/>
    <n v="47"/>
    <n v="2520"/>
    <x v="781"/>
    <x v="1381"/>
    <x v="24"/>
    <x v="2"/>
  </r>
  <r>
    <x v="1"/>
    <n v="1185732"/>
    <x v="52"/>
    <x v="0"/>
    <x v="0"/>
    <x v="0"/>
    <x v="4"/>
    <n v="58"/>
    <n v="2520"/>
    <x v="782"/>
    <x v="1382"/>
    <x v="8"/>
    <x v="2"/>
  </r>
  <r>
    <x v="1"/>
    <n v="1185732"/>
    <x v="53"/>
    <x v="0"/>
    <x v="0"/>
    <x v="0"/>
    <x v="5"/>
    <n v="59"/>
    <n v="2800"/>
    <x v="783"/>
    <x v="1383"/>
    <x v="8"/>
    <x v="2"/>
  </r>
  <r>
    <x v="1"/>
    <n v="1185732"/>
    <x v="54"/>
    <x v="0"/>
    <x v="0"/>
    <x v="0"/>
    <x v="4"/>
    <n v="64"/>
    <n v="2360"/>
    <x v="784"/>
    <x v="1384"/>
    <x v="23"/>
    <x v="2"/>
  </r>
  <r>
    <x v="1"/>
    <n v="1185732"/>
    <x v="55"/>
    <x v="0"/>
    <x v="0"/>
    <x v="0"/>
    <x v="5"/>
    <n v="68"/>
    <n v="2900"/>
    <x v="785"/>
    <x v="1385"/>
    <x v="31"/>
    <x v="2"/>
  </r>
  <r>
    <x v="1"/>
    <n v="1185732"/>
    <x v="56"/>
    <x v="0"/>
    <x v="0"/>
    <x v="0"/>
    <x v="0"/>
    <n v="60"/>
    <n v="2990"/>
    <x v="786"/>
    <x v="1386"/>
    <x v="38"/>
    <x v="2"/>
  </r>
  <r>
    <x v="1"/>
    <n v="1185732"/>
    <x v="57"/>
    <x v="0"/>
    <x v="0"/>
    <x v="0"/>
    <x v="1"/>
    <n v="53"/>
    <n v="2730"/>
    <x v="787"/>
    <x v="1387"/>
    <x v="30"/>
    <x v="2"/>
  </r>
  <r>
    <x v="1"/>
    <n v="1185732"/>
    <x v="58"/>
    <x v="0"/>
    <x v="0"/>
    <x v="0"/>
    <x v="2"/>
    <n v="52"/>
    <n v="2580"/>
    <x v="788"/>
    <x v="1388"/>
    <x v="35"/>
    <x v="2"/>
  </r>
  <r>
    <x v="1"/>
    <n v="1185732"/>
    <x v="59"/>
    <x v="0"/>
    <x v="0"/>
    <x v="0"/>
    <x v="3"/>
    <n v="50"/>
    <n v="2520"/>
    <x v="789"/>
    <x v="1389"/>
    <x v="29"/>
    <x v="2"/>
  </r>
  <r>
    <x v="1"/>
    <n v="1185732"/>
    <x v="60"/>
    <x v="0"/>
    <x v="0"/>
    <x v="0"/>
    <x v="4"/>
    <n v="64"/>
    <n v="2540"/>
    <x v="790"/>
    <x v="1390"/>
    <x v="23"/>
    <x v="2"/>
  </r>
  <r>
    <x v="1"/>
    <n v="1185732"/>
    <x v="61"/>
    <x v="0"/>
    <x v="0"/>
    <x v="0"/>
    <x v="5"/>
    <n v="66"/>
    <n v="2630"/>
    <x v="791"/>
    <x v="1391"/>
    <x v="25"/>
    <x v="2"/>
  </r>
  <r>
    <x v="1"/>
    <n v="1185732"/>
    <x v="62"/>
    <x v="0"/>
    <x v="0"/>
    <x v="0"/>
    <x v="0"/>
    <n v="62"/>
    <n v="3120"/>
    <x v="792"/>
    <x v="1392"/>
    <x v="34"/>
    <x v="2"/>
  </r>
  <r>
    <x v="1"/>
    <n v="1185732"/>
    <x v="63"/>
    <x v="0"/>
    <x v="0"/>
    <x v="0"/>
    <x v="1"/>
    <n v="51"/>
    <n v="3000"/>
    <x v="793"/>
    <x v="1393"/>
    <x v="23"/>
    <x v="2"/>
  </r>
  <r>
    <x v="1"/>
    <n v="1185732"/>
    <x v="64"/>
    <x v="0"/>
    <x v="0"/>
    <x v="0"/>
    <x v="2"/>
    <n v="54"/>
    <n v="2850"/>
    <x v="794"/>
    <x v="1394"/>
    <x v="28"/>
    <x v="2"/>
  </r>
  <r>
    <x v="1"/>
    <n v="1185732"/>
    <x v="65"/>
    <x v="0"/>
    <x v="0"/>
    <x v="0"/>
    <x v="3"/>
    <n v="54"/>
    <n v="2250"/>
    <x v="795"/>
    <x v="1395"/>
    <x v="24"/>
    <x v="2"/>
  </r>
  <r>
    <x v="1"/>
    <n v="1185732"/>
    <x v="66"/>
    <x v="0"/>
    <x v="0"/>
    <x v="0"/>
    <x v="4"/>
    <n v="60"/>
    <n v="2610"/>
    <x v="796"/>
    <x v="1396"/>
    <x v="30"/>
    <x v="2"/>
  </r>
  <r>
    <x v="1"/>
    <n v="1185732"/>
    <x v="67"/>
    <x v="0"/>
    <x v="0"/>
    <x v="0"/>
    <x v="5"/>
    <n v="68"/>
    <n v="2900"/>
    <x v="785"/>
    <x v="1397"/>
    <x v="2"/>
    <x v="2"/>
  </r>
  <r>
    <x v="2"/>
    <n v="1197831"/>
    <x v="68"/>
    <x v="0"/>
    <x v="0"/>
    <x v="0"/>
    <x v="0"/>
    <n v="24"/>
    <n v="2340"/>
    <x v="797"/>
    <x v="1398"/>
    <x v="28"/>
    <x v="2"/>
  </r>
  <r>
    <x v="2"/>
    <n v="1197831"/>
    <x v="69"/>
    <x v="0"/>
    <x v="0"/>
    <x v="0"/>
    <x v="1"/>
    <n v="34"/>
    <n v="2250"/>
    <x v="798"/>
    <x v="1399"/>
    <x v="29"/>
    <x v="2"/>
  </r>
  <r>
    <x v="2"/>
    <n v="1197831"/>
    <x v="70"/>
    <x v="0"/>
    <x v="0"/>
    <x v="0"/>
    <x v="2"/>
    <n v="33"/>
    <n v="2100"/>
    <x v="799"/>
    <x v="1400"/>
    <x v="24"/>
    <x v="2"/>
  </r>
  <r>
    <x v="2"/>
    <n v="1197831"/>
    <x v="71"/>
    <x v="0"/>
    <x v="0"/>
    <x v="0"/>
    <x v="3"/>
    <n v="34"/>
    <n v="1750"/>
    <x v="800"/>
    <x v="1401"/>
    <x v="9"/>
    <x v="2"/>
  </r>
  <r>
    <x v="2"/>
    <n v="1197831"/>
    <x v="72"/>
    <x v="1"/>
    <x v="1"/>
    <x v="1"/>
    <x v="4"/>
    <n v="36"/>
    <n v="1540"/>
    <x v="801"/>
    <x v="1402"/>
    <x v="30"/>
    <x v="2"/>
  </r>
  <r>
    <x v="2"/>
    <n v="1197831"/>
    <x v="73"/>
    <x v="1"/>
    <x v="1"/>
    <x v="1"/>
    <x v="5"/>
    <n v="34"/>
    <n v="2030"/>
    <x v="802"/>
    <x v="1403"/>
    <x v="34"/>
    <x v="2"/>
  </r>
  <r>
    <x v="2"/>
    <n v="1197831"/>
    <x v="74"/>
    <x v="1"/>
    <x v="1"/>
    <x v="1"/>
    <x v="0"/>
    <n v="23"/>
    <n v="2130"/>
    <x v="803"/>
    <x v="1404"/>
    <x v="0"/>
    <x v="2"/>
  </r>
  <r>
    <x v="2"/>
    <n v="1197831"/>
    <x v="75"/>
    <x v="1"/>
    <x v="1"/>
    <x v="1"/>
    <x v="1"/>
    <n v="33"/>
    <n v="2550"/>
    <x v="804"/>
    <x v="1405"/>
    <x v="18"/>
    <x v="2"/>
  </r>
  <r>
    <x v="2"/>
    <n v="1197831"/>
    <x v="76"/>
    <x v="1"/>
    <x v="1"/>
    <x v="1"/>
    <x v="2"/>
    <n v="32"/>
    <n v="1760"/>
    <x v="805"/>
    <x v="1406"/>
    <x v="18"/>
    <x v="2"/>
  </r>
  <r>
    <x v="2"/>
    <n v="1197831"/>
    <x v="77"/>
    <x v="1"/>
    <x v="1"/>
    <x v="1"/>
    <x v="3"/>
    <n v="34"/>
    <n v="1750"/>
    <x v="800"/>
    <x v="1407"/>
    <x v="38"/>
    <x v="2"/>
  </r>
  <r>
    <x v="2"/>
    <n v="1197831"/>
    <x v="78"/>
    <x v="1"/>
    <x v="1"/>
    <x v="1"/>
    <x v="4"/>
    <n v="38"/>
    <n v="1250"/>
    <x v="806"/>
    <x v="1408"/>
    <x v="18"/>
    <x v="2"/>
  </r>
  <r>
    <x v="2"/>
    <n v="1197831"/>
    <x v="79"/>
    <x v="1"/>
    <x v="1"/>
    <x v="1"/>
    <x v="5"/>
    <n v="34"/>
    <n v="1960"/>
    <x v="807"/>
    <x v="1409"/>
    <x v="32"/>
    <x v="2"/>
  </r>
  <r>
    <x v="2"/>
    <n v="1197831"/>
    <x v="80"/>
    <x v="1"/>
    <x v="1"/>
    <x v="1"/>
    <x v="0"/>
    <n v="29"/>
    <n v="2540"/>
    <x v="808"/>
    <x v="1410"/>
    <x v="18"/>
    <x v="2"/>
  </r>
  <r>
    <x v="2"/>
    <n v="1197831"/>
    <x v="81"/>
    <x v="1"/>
    <x v="1"/>
    <x v="1"/>
    <x v="1"/>
    <n v="39"/>
    <n v="2360"/>
    <x v="809"/>
    <x v="1411"/>
    <x v="18"/>
    <x v="2"/>
  </r>
  <r>
    <x v="2"/>
    <n v="1197831"/>
    <x v="82"/>
    <x v="1"/>
    <x v="1"/>
    <x v="1"/>
    <x v="2"/>
    <n v="32"/>
    <n v="1820"/>
    <x v="810"/>
    <x v="1412"/>
    <x v="29"/>
    <x v="2"/>
  </r>
  <r>
    <x v="2"/>
    <n v="1197831"/>
    <x v="83"/>
    <x v="1"/>
    <x v="1"/>
    <x v="1"/>
    <x v="3"/>
    <n v="37"/>
    <n v="1740"/>
    <x v="811"/>
    <x v="1413"/>
    <x v="39"/>
    <x v="2"/>
  </r>
  <r>
    <x v="2"/>
    <n v="1197831"/>
    <x v="84"/>
    <x v="1"/>
    <x v="1"/>
    <x v="1"/>
    <x v="4"/>
    <n v="41"/>
    <n v="1250"/>
    <x v="812"/>
    <x v="1414"/>
    <x v="8"/>
    <x v="2"/>
  </r>
  <r>
    <x v="2"/>
    <n v="1197831"/>
    <x v="85"/>
    <x v="1"/>
    <x v="1"/>
    <x v="1"/>
    <x v="5"/>
    <n v="39"/>
    <n v="1890"/>
    <x v="813"/>
    <x v="1415"/>
    <x v="38"/>
    <x v="2"/>
  </r>
  <r>
    <x v="2"/>
    <n v="1197831"/>
    <x v="86"/>
    <x v="1"/>
    <x v="1"/>
    <x v="1"/>
    <x v="0"/>
    <n v="27"/>
    <n v="2340"/>
    <x v="814"/>
    <x v="1416"/>
    <x v="35"/>
    <x v="2"/>
  </r>
  <r>
    <x v="2"/>
    <n v="1197831"/>
    <x v="87"/>
    <x v="1"/>
    <x v="1"/>
    <x v="1"/>
    <x v="1"/>
    <n v="38"/>
    <n v="2250"/>
    <x v="815"/>
    <x v="1417"/>
    <x v="18"/>
    <x v="2"/>
  </r>
  <r>
    <x v="2"/>
    <n v="1197831"/>
    <x v="88"/>
    <x v="1"/>
    <x v="1"/>
    <x v="1"/>
    <x v="2"/>
    <n v="34"/>
    <n v="2030"/>
    <x v="802"/>
    <x v="1418"/>
    <x v="24"/>
    <x v="2"/>
  </r>
  <r>
    <x v="2"/>
    <n v="1197831"/>
    <x v="89"/>
    <x v="1"/>
    <x v="1"/>
    <x v="1"/>
    <x v="3"/>
    <n v="36"/>
    <n v="1630"/>
    <x v="816"/>
    <x v="1419"/>
    <x v="40"/>
    <x v="2"/>
  </r>
  <r>
    <x v="1"/>
    <n v="1197831"/>
    <x v="90"/>
    <x v="1"/>
    <x v="1"/>
    <x v="1"/>
    <x v="4"/>
    <n v="42"/>
    <n v="1470"/>
    <x v="817"/>
    <x v="1420"/>
    <x v="23"/>
    <x v="2"/>
  </r>
  <r>
    <x v="1"/>
    <n v="1197831"/>
    <x v="91"/>
    <x v="1"/>
    <x v="1"/>
    <x v="1"/>
    <x v="5"/>
    <n v="39"/>
    <n v="2320"/>
    <x v="818"/>
    <x v="1421"/>
    <x v="22"/>
    <x v="2"/>
  </r>
  <r>
    <x v="1"/>
    <n v="1197831"/>
    <x v="92"/>
    <x v="1"/>
    <x v="1"/>
    <x v="1"/>
    <x v="0"/>
    <n v="29"/>
    <n v="2680"/>
    <x v="819"/>
    <x v="1422"/>
    <x v="35"/>
    <x v="2"/>
  </r>
  <r>
    <x v="1"/>
    <n v="1197831"/>
    <x v="93"/>
    <x v="1"/>
    <x v="1"/>
    <x v="1"/>
    <x v="1"/>
    <n v="38"/>
    <n v="2590"/>
    <x v="820"/>
    <x v="1423"/>
    <x v="24"/>
    <x v="2"/>
  </r>
  <r>
    <x v="1"/>
    <n v="1197831"/>
    <x v="94"/>
    <x v="1"/>
    <x v="1"/>
    <x v="1"/>
    <x v="2"/>
    <n v="33"/>
    <n v="2250"/>
    <x v="821"/>
    <x v="1424"/>
    <x v="35"/>
    <x v="2"/>
  </r>
  <r>
    <x v="1"/>
    <n v="1197831"/>
    <x v="95"/>
    <x v="1"/>
    <x v="1"/>
    <x v="1"/>
    <x v="3"/>
    <n v="39"/>
    <n v="1890"/>
    <x v="813"/>
    <x v="1425"/>
    <x v="39"/>
    <x v="2"/>
  </r>
  <r>
    <x v="1"/>
    <n v="1197831"/>
    <x v="96"/>
    <x v="1"/>
    <x v="1"/>
    <x v="1"/>
    <x v="4"/>
    <n v="42"/>
    <n v="1680"/>
    <x v="822"/>
    <x v="1426"/>
    <x v="8"/>
    <x v="2"/>
  </r>
  <r>
    <x v="1"/>
    <n v="1197831"/>
    <x v="97"/>
    <x v="1"/>
    <x v="1"/>
    <x v="1"/>
    <x v="5"/>
    <n v="37"/>
    <n v="2760"/>
    <x v="823"/>
    <x v="1427"/>
    <x v="32"/>
    <x v="2"/>
  </r>
  <r>
    <x v="1"/>
    <n v="1197831"/>
    <x v="98"/>
    <x v="1"/>
    <x v="1"/>
    <x v="1"/>
    <x v="0"/>
    <n v="39"/>
    <n v="2380"/>
    <x v="824"/>
    <x v="1428"/>
    <x v="28"/>
    <x v="2"/>
  </r>
  <r>
    <x v="1"/>
    <n v="1197831"/>
    <x v="99"/>
    <x v="1"/>
    <x v="1"/>
    <x v="1"/>
    <x v="1"/>
    <n v="42"/>
    <n v="2380"/>
    <x v="825"/>
    <x v="1429"/>
    <x v="18"/>
    <x v="2"/>
  </r>
  <r>
    <x v="1"/>
    <n v="1197831"/>
    <x v="100"/>
    <x v="1"/>
    <x v="1"/>
    <x v="1"/>
    <x v="2"/>
    <n v="37"/>
    <n v="2320"/>
    <x v="826"/>
    <x v="1430"/>
    <x v="29"/>
    <x v="2"/>
  </r>
  <r>
    <x v="1"/>
    <n v="1197831"/>
    <x v="101"/>
    <x v="1"/>
    <x v="1"/>
    <x v="1"/>
    <x v="3"/>
    <n v="38"/>
    <n v="2030"/>
    <x v="827"/>
    <x v="1431"/>
    <x v="41"/>
    <x v="2"/>
  </r>
  <r>
    <x v="1"/>
    <n v="1197831"/>
    <x v="102"/>
    <x v="1"/>
    <x v="1"/>
    <x v="1"/>
    <x v="4"/>
    <n v="41"/>
    <n v="1690"/>
    <x v="828"/>
    <x v="1432"/>
    <x v="18"/>
    <x v="2"/>
  </r>
  <r>
    <x v="1"/>
    <n v="1197831"/>
    <x v="103"/>
    <x v="1"/>
    <x v="1"/>
    <x v="1"/>
    <x v="5"/>
    <n v="47"/>
    <n v="2500"/>
    <x v="829"/>
    <x v="1433"/>
    <x v="34"/>
    <x v="2"/>
  </r>
  <r>
    <x v="1"/>
    <n v="1197831"/>
    <x v="104"/>
    <x v="1"/>
    <x v="1"/>
    <x v="1"/>
    <x v="0"/>
    <n v="37"/>
    <n v="2380"/>
    <x v="830"/>
    <x v="1434"/>
    <x v="18"/>
    <x v="2"/>
  </r>
  <r>
    <x v="1"/>
    <n v="1197831"/>
    <x v="105"/>
    <x v="1"/>
    <x v="1"/>
    <x v="1"/>
    <x v="1"/>
    <n v="42"/>
    <n v="2380"/>
    <x v="825"/>
    <x v="1435"/>
    <x v="24"/>
    <x v="2"/>
  </r>
  <r>
    <x v="1"/>
    <n v="1197831"/>
    <x v="106"/>
    <x v="1"/>
    <x v="1"/>
    <x v="1"/>
    <x v="2"/>
    <n v="37"/>
    <n v="3190"/>
    <x v="831"/>
    <x v="1436"/>
    <x v="18"/>
    <x v="2"/>
  </r>
  <r>
    <x v="1"/>
    <n v="1197831"/>
    <x v="107"/>
    <x v="1"/>
    <x v="1"/>
    <x v="1"/>
    <x v="3"/>
    <n v="36"/>
    <n v="2100"/>
    <x v="832"/>
    <x v="1437"/>
    <x v="38"/>
    <x v="2"/>
  </r>
  <r>
    <x v="1"/>
    <n v="1197831"/>
    <x v="108"/>
    <x v="1"/>
    <x v="1"/>
    <x v="1"/>
    <x v="4"/>
    <n v="41"/>
    <n v="1960"/>
    <x v="833"/>
    <x v="1438"/>
    <x v="8"/>
    <x v="2"/>
  </r>
  <r>
    <x v="1"/>
    <n v="1197831"/>
    <x v="109"/>
    <x v="1"/>
    <x v="1"/>
    <x v="1"/>
    <x v="5"/>
    <n v="47"/>
    <n v="2930"/>
    <x v="834"/>
    <x v="1439"/>
    <x v="32"/>
    <x v="2"/>
  </r>
  <r>
    <x v="1"/>
    <n v="1197831"/>
    <x v="110"/>
    <x v="1"/>
    <x v="1"/>
    <x v="1"/>
    <x v="0"/>
    <n v="37"/>
    <n v="2680"/>
    <x v="835"/>
    <x v="1440"/>
    <x v="29"/>
    <x v="2"/>
  </r>
  <r>
    <x v="1"/>
    <n v="1197831"/>
    <x v="111"/>
    <x v="1"/>
    <x v="1"/>
    <x v="1"/>
    <x v="1"/>
    <n v="41"/>
    <n v="2590"/>
    <x v="836"/>
    <x v="1441"/>
    <x v="18"/>
    <x v="2"/>
  </r>
  <r>
    <x v="1"/>
    <n v="1197831"/>
    <x v="112"/>
    <x v="1"/>
    <x v="1"/>
    <x v="1"/>
    <x v="2"/>
    <n v="39"/>
    <n v="2970"/>
    <x v="837"/>
    <x v="1442"/>
    <x v="24"/>
    <x v="2"/>
  </r>
  <r>
    <x v="1"/>
    <n v="1197831"/>
    <x v="113"/>
    <x v="1"/>
    <x v="1"/>
    <x v="1"/>
    <x v="3"/>
    <n v="38"/>
    <n v="1890"/>
    <x v="838"/>
    <x v="1443"/>
    <x v="40"/>
    <x v="2"/>
  </r>
  <r>
    <x v="1"/>
    <n v="1197831"/>
    <x v="114"/>
    <x v="1"/>
    <x v="1"/>
    <x v="1"/>
    <x v="4"/>
    <n v="41"/>
    <n v="1690"/>
    <x v="828"/>
    <x v="1444"/>
    <x v="8"/>
    <x v="2"/>
  </r>
  <r>
    <x v="1"/>
    <n v="1197831"/>
    <x v="115"/>
    <x v="1"/>
    <x v="1"/>
    <x v="1"/>
    <x v="5"/>
    <n v="46"/>
    <n v="2250"/>
    <x v="839"/>
    <x v="1445"/>
    <x v="42"/>
    <x v="2"/>
  </r>
  <r>
    <x v="1"/>
    <n v="1197831"/>
    <x v="116"/>
    <x v="1"/>
    <x v="1"/>
    <x v="1"/>
    <x v="0"/>
    <n v="44"/>
    <n v="2550"/>
    <x v="840"/>
    <x v="1446"/>
    <x v="35"/>
    <x v="2"/>
  </r>
  <r>
    <x v="1"/>
    <n v="1197831"/>
    <x v="117"/>
    <x v="1"/>
    <x v="1"/>
    <x v="1"/>
    <x v="1"/>
    <n v="41"/>
    <n v="2130"/>
    <x v="841"/>
    <x v="1447"/>
    <x v="24"/>
    <x v="2"/>
  </r>
  <r>
    <x v="1"/>
    <n v="1197831"/>
    <x v="118"/>
    <x v="1"/>
    <x v="1"/>
    <x v="1"/>
    <x v="2"/>
    <n v="46"/>
    <n v="2340"/>
    <x v="842"/>
    <x v="1448"/>
    <x v="29"/>
    <x v="2"/>
  </r>
  <r>
    <x v="1"/>
    <n v="1197831"/>
    <x v="119"/>
    <x v="1"/>
    <x v="1"/>
    <x v="1"/>
    <x v="3"/>
    <n v="47"/>
    <n v="1810"/>
    <x v="843"/>
    <x v="1449"/>
    <x v="9"/>
    <x v="2"/>
  </r>
  <r>
    <x v="1"/>
    <n v="1197831"/>
    <x v="120"/>
    <x v="1"/>
    <x v="1"/>
    <x v="1"/>
    <x v="4"/>
    <n v="44"/>
    <n v="1750"/>
    <x v="844"/>
    <x v="1450"/>
    <x v="30"/>
    <x v="2"/>
  </r>
  <r>
    <x v="1"/>
    <n v="1197831"/>
    <x v="121"/>
    <x v="1"/>
    <x v="1"/>
    <x v="1"/>
    <x v="5"/>
    <n v="50"/>
    <n v="2130"/>
    <x v="845"/>
    <x v="1451"/>
    <x v="34"/>
    <x v="2"/>
  </r>
  <r>
    <x v="1"/>
    <n v="1197831"/>
    <x v="122"/>
    <x v="1"/>
    <x v="1"/>
    <x v="1"/>
    <x v="0"/>
    <n v="44"/>
    <n v="2400"/>
    <x v="846"/>
    <x v="1452"/>
    <x v="0"/>
    <x v="2"/>
  </r>
  <r>
    <x v="1"/>
    <n v="1197831"/>
    <x v="123"/>
    <x v="1"/>
    <x v="1"/>
    <x v="1"/>
    <x v="1"/>
    <n v="43"/>
    <n v="2160"/>
    <x v="748"/>
    <x v="1453"/>
    <x v="28"/>
    <x v="2"/>
  </r>
  <r>
    <x v="1"/>
    <n v="1197831"/>
    <x v="124"/>
    <x v="1"/>
    <x v="1"/>
    <x v="1"/>
    <x v="2"/>
    <n v="48"/>
    <n v="1880"/>
    <x v="847"/>
    <x v="1454"/>
    <x v="28"/>
    <x v="2"/>
  </r>
  <r>
    <x v="1"/>
    <n v="1197831"/>
    <x v="125"/>
    <x v="1"/>
    <x v="1"/>
    <x v="1"/>
    <x v="3"/>
    <n v="45"/>
    <n v="1680"/>
    <x v="832"/>
    <x v="1455"/>
    <x v="39"/>
    <x v="2"/>
  </r>
  <r>
    <x v="1"/>
    <n v="1197831"/>
    <x v="126"/>
    <x v="1"/>
    <x v="1"/>
    <x v="1"/>
    <x v="4"/>
    <n v="42"/>
    <n v="1500"/>
    <x v="848"/>
    <x v="1456"/>
    <x v="33"/>
    <x v="2"/>
  </r>
  <r>
    <x v="1"/>
    <n v="1197831"/>
    <x v="127"/>
    <x v="1"/>
    <x v="1"/>
    <x v="1"/>
    <x v="5"/>
    <n v="53"/>
    <n v="2100"/>
    <x v="849"/>
    <x v="1457"/>
    <x v="26"/>
    <x v="2"/>
  </r>
  <r>
    <x v="1"/>
    <n v="1197831"/>
    <x v="128"/>
    <x v="1"/>
    <x v="1"/>
    <x v="1"/>
    <x v="0"/>
    <n v="43"/>
    <n v="2340"/>
    <x v="850"/>
    <x v="1458"/>
    <x v="29"/>
    <x v="2"/>
  </r>
  <r>
    <x v="1"/>
    <n v="1197831"/>
    <x v="129"/>
    <x v="1"/>
    <x v="1"/>
    <x v="1"/>
    <x v="1"/>
    <n v="43"/>
    <n v="2430"/>
    <x v="851"/>
    <x v="1459"/>
    <x v="29"/>
    <x v="2"/>
  </r>
  <r>
    <x v="1"/>
    <n v="1197831"/>
    <x v="130"/>
    <x v="1"/>
    <x v="1"/>
    <x v="1"/>
    <x v="2"/>
    <n v="47"/>
    <n v="2060"/>
    <x v="852"/>
    <x v="1460"/>
    <x v="35"/>
    <x v="2"/>
  </r>
  <r>
    <x v="1"/>
    <n v="1197831"/>
    <x v="131"/>
    <x v="1"/>
    <x v="1"/>
    <x v="1"/>
    <x v="3"/>
    <n v="48"/>
    <n v="2030"/>
    <x v="853"/>
    <x v="1461"/>
    <x v="9"/>
    <x v="2"/>
  </r>
  <r>
    <x v="1"/>
    <n v="1197831"/>
    <x v="132"/>
    <x v="1"/>
    <x v="1"/>
    <x v="1"/>
    <x v="4"/>
    <n v="42"/>
    <n v="1950"/>
    <x v="854"/>
    <x v="1462"/>
    <x v="18"/>
    <x v="2"/>
  </r>
  <r>
    <x v="1"/>
    <n v="1197831"/>
    <x v="133"/>
    <x v="1"/>
    <x v="1"/>
    <x v="1"/>
    <x v="5"/>
    <n v="51"/>
    <n v="2470"/>
    <x v="855"/>
    <x v="1463"/>
    <x v="26"/>
    <x v="2"/>
  </r>
  <r>
    <x v="1"/>
    <n v="1197831"/>
    <x v="134"/>
    <x v="1"/>
    <x v="1"/>
    <x v="1"/>
    <x v="0"/>
    <n v="41"/>
    <n v="2380"/>
    <x v="856"/>
    <x v="1464"/>
    <x v="35"/>
    <x v="2"/>
  </r>
  <r>
    <x v="1"/>
    <n v="1197831"/>
    <x v="135"/>
    <x v="1"/>
    <x v="1"/>
    <x v="1"/>
    <x v="1"/>
    <n v="44"/>
    <n v="2850"/>
    <x v="857"/>
    <x v="1465"/>
    <x v="35"/>
    <x v="2"/>
  </r>
  <r>
    <x v="1"/>
    <n v="1197831"/>
    <x v="136"/>
    <x v="1"/>
    <x v="1"/>
    <x v="1"/>
    <x v="2"/>
    <n v="47"/>
    <n v="2550"/>
    <x v="858"/>
    <x v="1466"/>
    <x v="29"/>
    <x v="2"/>
  </r>
  <r>
    <x v="1"/>
    <n v="1197831"/>
    <x v="137"/>
    <x v="1"/>
    <x v="1"/>
    <x v="1"/>
    <x v="3"/>
    <n v="47"/>
    <n v="1820"/>
    <x v="859"/>
    <x v="1467"/>
    <x v="39"/>
    <x v="2"/>
  </r>
  <r>
    <x v="1"/>
    <n v="1197831"/>
    <x v="138"/>
    <x v="1"/>
    <x v="1"/>
    <x v="1"/>
    <x v="4"/>
    <n v="42"/>
    <n v="1690"/>
    <x v="860"/>
    <x v="1468"/>
    <x v="18"/>
    <x v="2"/>
  </r>
  <r>
    <x v="1"/>
    <n v="1197831"/>
    <x v="139"/>
    <x v="1"/>
    <x v="1"/>
    <x v="1"/>
    <x v="5"/>
    <n v="53"/>
    <n v="2610"/>
    <x v="861"/>
    <x v="1469"/>
    <x v="26"/>
    <x v="2"/>
  </r>
  <r>
    <x v="3"/>
    <n v="1128299"/>
    <x v="140"/>
    <x v="1"/>
    <x v="1"/>
    <x v="1"/>
    <x v="0"/>
    <n v="37"/>
    <n v="2090"/>
    <x v="862"/>
    <x v="1470"/>
    <x v="13"/>
    <x v="2"/>
  </r>
  <r>
    <x v="3"/>
    <n v="1128299"/>
    <x v="141"/>
    <x v="1"/>
    <x v="1"/>
    <x v="1"/>
    <x v="1"/>
    <n v="49"/>
    <n v="1940"/>
    <x v="863"/>
    <x v="1471"/>
    <x v="43"/>
    <x v="2"/>
  </r>
  <r>
    <x v="3"/>
    <n v="1128299"/>
    <x v="142"/>
    <x v="1"/>
    <x v="1"/>
    <x v="1"/>
    <x v="2"/>
    <n v="46"/>
    <n v="2170"/>
    <x v="864"/>
    <x v="1472"/>
    <x v="13"/>
    <x v="2"/>
  </r>
  <r>
    <x v="3"/>
    <n v="1128299"/>
    <x v="143"/>
    <x v="1"/>
    <x v="1"/>
    <x v="1"/>
    <x v="3"/>
    <n v="48"/>
    <n v="1750"/>
    <x v="865"/>
    <x v="1473"/>
    <x v="8"/>
    <x v="2"/>
  </r>
  <r>
    <x v="3"/>
    <n v="1128299"/>
    <x v="144"/>
    <x v="2"/>
    <x v="2"/>
    <x v="2"/>
    <x v="4"/>
    <n v="51"/>
    <n v="1610"/>
    <x v="866"/>
    <x v="1474"/>
    <x v="32"/>
    <x v="2"/>
  </r>
  <r>
    <x v="3"/>
    <n v="1128299"/>
    <x v="145"/>
    <x v="2"/>
    <x v="2"/>
    <x v="2"/>
    <x v="5"/>
    <n v="49"/>
    <n v="2330"/>
    <x v="867"/>
    <x v="1475"/>
    <x v="3"/>
    <x v="2"/>
  </r>
  <r>
    <x v="3"/>
    <n v="1128299"/>
    <x v="146"/>
    <x v="2"/>
    <x v="2"/>
    <x v="2"/>
    <x v="0"/>
    <n v="37"/>
    <n v="2230"/>
    <x v="868"/>
    <x v="1476"/>
    <x v="0"/>
    <x v="2"/>
  </r>
  <r>
    <x v="3"/>
    <n v="1128299"/>
    <x v="147"/>
    <x v="2"/>
    <x v="2"/>
    <x v="2"/>
    <x v="1"/>
    <n v="49"/>
    <n v="2100"/>
    <x v="869"/>
    <x v="1477"/>
    <x v="43"/>
    <x v="2"/>
  </r>
  <r>
    <x v="3"/>
    <n v="1128299"/>
    <x v="148"/>
    <x v="2"/>
    <x v="2"/>
    <x v="2"/>
    <x v="2"/>
    <n v="49"/>
    <n v="1960"/>
    <x v="870"/>
    <x v="1478"/>
    <x v="44"/>
    <x v="2"/>
  </r>
  <r>
    <x v="3"/>
    <n v="1128299"/>
    <x v="149"/>
    <x v="2"/>
    <x v="2"/>
    <x v="2"/>
    <x v="3"/>
    <n v="47"/>
    <n v="1500"/>
    <x v="871"/>
    <x v="1479"/>
    <x v="23"/>
    <x v="2"/>
  </r>
  <r>
    <x v="3"/>
    <n v="1128299"/>
    <x v="150"/>
    <x v="2"/>
    <x v="2"/>
    <x v="2"/>
    <x v="4"/>
    <n v="50"/>
    <n v="1400"/>
    <x v="872"/>
    <x v="1480"/>
    <x v="22"/>
    <x v="2"/>
  </r>
  <r>
    <x v="3"/>
    <n v="1128299"/>
    <x v="151"/>
    <x v="2"/>
    <x v="2"/>
    <x v="2"/>
    <x v="5"/>
    <n v="46"/>
    <n v="1820"/>
    <x v="873"/>
    <x v="1481"/>
    <x v="45"/>
    <x v="2"/>
  </r>
  <r>
    <x v="3"/>
    <n v="1128299"/>
    <x v="152"/>
    <x v="2"/>
    <x v="2"/>
    <x v="2"/>
    <x v="0"/>
    <n v="49"/>
    <n v="2300"/>
    <x v="874"/>
    <x v="1482"/>
    <x v="13"/>
    <x v="2"/>
  </r>
  <r>
    <x v="3"/>
    <n v="1128299"/>
    <x v="153"/>
    <x v="2"/>
    <x v="2"/>
    <x v="2"/>
    <x v="1"/>
    <n v="58"/>
    <n v="1750"/>
    <x v="875"/>
    <x v="1483"/>
    <x v="10"/>
    <x v="2"/>
  </r>
  <r>
    <x v="3"/>
    <n v="1128299"/>
    <x v="154"/>
    <x v="2"/>
    <x v="2"/>
    <x v="2"/>
    <x v="2"/>
    <n v="55"/>
    <n v="2030"/>
    <x v="876"/>
    <x v="1484"/>
    <x v="46"/>
    <x v="2"/>
  </r>
  <r>
    <x v="3"/>
    <n v="1128299"/>
    <x v="155"/>
    <x v="2"/>
    <x v="2"/>
    <x v="2"/>
    <x v="3"/>
    <n v="58"/>
    <n v="1740"/>
    <x v="877"/>
    <x v="1485"/>
    <x v="30"/>
    <x v="2"/>
  </r>
  <r>
    <x v="3"/>
    <n v="1128299"/>
    <x v="156"/>
    <x v="2"/>
    <x v="2"/>
    <x v="2"/>
    <x v="4"/>
    <n v="62"/>
    <n v="1450"/>
    <x v="878"/>
    <x v="1486"/>
    <x v="32"/>
    <x v="2"/>
  </r>
  <r>
    <x v="3"/>
    <n v="1128299"/>
    <x v="157"/>
    <x v="2"/>
    <x v="2"/>
    <x v="2"/>
    <x v="5"/>
    <n v="54"/>
    <n v="2100"/>
    <x v="879"/>
    <x v="1487"/>
    <x v="47"/>
    <x v="2"/>
  </r>
  <r>
    <x v="3"/>
    <n v="1128299"/>
    <x v="158"/>
    <x v="2"/>
    <x v="2"/>
    <x v="2"/>
    <x v="0"/>
    <n v="56"/>
    <n v="2280"/>
    <x v="880"/>
    <x v="1488"/>
    <x v="46"/>
    <x v="2"/>
  </r>
  <r>
    <x v="3"/>
    <n v="1128299"/>
    <x v="159"/>
    <x v="2"/>
    <x v="2"/>
    <x v="2"/>
    <x v="1"/>
    <n v="62"/>
    <n v="2030"/>
    <x v="881"/>
    <x v="1489"/>
    <x v="10"/>
    <x v="2"/>
  </r>
  <r>
    <x v="3"/>
    <n v="1128299"/>
    <x v="160"/>
    <x v="2"/>
    <x v="2"/>
    <x v="2"/>
    <x v="2"/>
    <n v="64"/>
    <n v="2100"/>
    <x v="882"/>
    <x v="1490"/>
    <x v="0"/>
    <x v="2"/>
  </r>
  <r>
    <x v="3"/>
    <n v="1128299"/>
    <x v="161"/>
    <x v="2"/>
    <x v="2"/>
    <x v="2"/>
    <x v="3"/>
    <n v="54"/>
    <n v="1880"/>
    <x v="883"/>
    <x v="1491"/>
    <x v="33"/>
    <x v="2"/>
  </r>
  <r>
    <x v="3"/>
    <n v="1128299"/>
    <x v="162"/>
    <x v="2"/>
    <x v="2"/>
    <x v="2"/>
    <x v="4"/>
    <n v="59"/>
    <n v="1520"/>
    <x v="884"/>
    <x v="1492"/>
    <x v="42"/>
    <x v="2"/>
  </r>
  <r>
    <x v="3"/>
    <n v="1128299"/>
    <x v="163"/>
    <x v="2"/>
    <x v="2"/>
    <x v="2"/>
    <x v="5"/>
    <n v="72"/>
    <n v="2030"/>
    <x v="782"/>
    <x v="1493"/>
    <x v="47"/>
    <x v="2"/>
  </r>
  <r>
    <x v="3"/>
    <n v="1128299"/>
    <x v="164"/>
    <x v="2"/>
    <x v="2"/>
    <x v="2"/>
    <x v="0"/>
    <n v="56"/>
    <n v="2520"/>
    <x v="885"/>
    <x v="1494"/>
    <x v="0"/>
    <x v="2"/>
  </r>
  <r>
    <x v="3"/>
    <n v="1128299"/>
    <x v="165"/>
    <x v="2"/>
    <x v="2"/>
    <x v="2"/>
    <x v="1"/>
    <n v="64"/>
    <n v="2250"/>
    <x v="886"/>
    <x v="1495"/>
    <x v="36"/>
    <x v="2"/>
  </r>
  <r>
    <x v="3"/>
    <n v="1128299"/>
    <x v="166"/>
    <x v="2"/>
    <x v="2"/>
    <x v="2"/>
    <x v="2"/>
    <n v="60"/>
    <n v="2180"/>
    <x v="887"/>
    <x v="1496"/>
    <x v="48"/>
    <x v="2"/>
  </r>
  <r>
    <x v="3"/>
    <n v="1128299"/>
    <x v="167"/>
    <x v="2"/>
    <x v="2"/>
    <x v="2"/>
    <x v="3"/>
    <n v="56"/>
    <n v="1820"/>
    <x v="888"/>
    <x v="1497"/>
    <x v="18"/>
    <x v="2"/>
  </r>
  <r>
    <x v="3"/>
    <n v="1128299"/>
    <x v="168"/>
    <x v="2"/>
    <x v="2"/>
    <x v="2"/>
    <x v="4"/>
    <n v="60"/>
    <n v="1540"/>
    <x v="889"/>
    <x v="1498"/>
    <x v="49"/>
    <x v="2"/>
  </r>
  <r>
    <x v="3"/>
    <n v="1128299"/>
    <x v="169"/>
    <x v="2"/>
    <x v="2"/>
    <x v="2"/>
    <x v="5"/>
    <n v="72"/>
    <n v="1890"/>
    <x v="890"/>
    <x v="1499"/>
    <x v="50"/>
    <x v="2"/>
  </r>
  <r>
    <x v="3"/>
    <n v="1128299"/>
    <x v="170"/>
    <x v="2"/>
    <x v="2"/>
    <x v="2"/>
    <x v="0"/>
    <n v="56"/>
    <n v="2730"/>
    <x v="891"/>
    <x v="1500"/>
    <x v="0"/>
    <x v="2"/>
  </r>
  <r>
    <x v="3"/>
    <n v="1128299"/>
    <x v="171"/>
    <x v="2"/>
    <x v="2"/>
    <x v="2"/>
    <x v="1"/>
    <n v="63"/>
    <n v="2480"/>
    <x v="892"/>
    <x v="1501"/>
    <x v="25"/>
    <x v="2"/>
  </r>
  <r>
    <x v="3"/>
    <n v="1128299"/>
    <x v="172"/>
    <x v="2"/>
    <x v="2"/>
    <x v="2"/>
    <x v="2"/>
    <n v="64"/>
    <n v="2060"/>
    <x v="893"/>
    <x v="1502"/>
    <x v="9"/>
    <x v="2"/>
  </r>
  <r>
    <x v="3"/>
    <n v="1128299"/>
    <x v="173"/>
    <x v="2"/>
    <x v="2"/>
    <x v="2"/>
    <x v="3"/>
    <n v="59"/>
    <n v="2100"/>
    <x v="894"/>
    <x v="1503"/>
    <x v="29"/>
    <x v="2"/>
  </r>
  <r>
    <x v="3"/>
    <n v="1128299"/>
    <x v="174"/>
    <x v="2"/>
    <x v="2"/>
    <x v="2"/>
    <x v="4"/>
    <n v="62"/>
    <n v="1550"/>
    <x v="895"/>
    <x v="1504"/>
    <x v="49"/>
    <x v="2"/>
  </r>
  <r>
    <x v="3"/>
    <n v="1128299"/>
    <x v="175"/>
    <x v="2"/>
    <x v="2"/>
    <x v="2"/>
    <x v="5"/>
    <n v="72"/>
    <n v="2190"/>
    <x v="896"/>
    <x v="1505"/>
    <x v="2"/>
    <x v="2"/>
  </r>
  <r>
    <x v="3"/>
    <n v="1128299"/>
    <x v="176"/>
    <x v="2"/>
    <x v="2"/>
    <x v="2"/>
    <x v="0"/>
    <n v="56"/>
    <n v="2770"/>
    <x v="897"/>
    <x v="1506"/>
    <x v="13"/>
    <x v="2"/>
  </r>
  <r>
    <x v="3"/>
    <n v="1128299"/>
    <x v="177"/>
    <x v="2"/>
    <x v="2"/>
    <x v="2"/>
    <x v="1"/>
    <n v="59"/>
    <n v="2450"/>
    <x v="760"/>
    <x v="1507"/>
    <x v="51"/>
    <x v="2"/>
  </r>
  <r>
    <x v="3"/>
    <n v="1128299"/>
    <x v="178"/>
    <x v="2"/>
    <x v="2"/>
    <x v="2"/>
    <x v="2"/>
    <n v="62"/>
    <n v="2480"/>
    <x v="898"/>
    <x v="1508"/>
    <x v="52"/>
    <x v="2"/>
  </r>
  <r>
    <x v="3"/>
    <n v="1128299"/>
    <x v="179"/>
    <x v="2"/>
    <x v="2"/>
    <x v="2"/>
    <x v="3"/>
    <n v="55"/>
    <n v="2180"/>
    <x v="899"/>
    <x v="1509"/>
    <x v="8"/>
    <x v="2"/>
  </r>
  <r>
    <x v="3"/>
    <n v="1128299"/>
    <x v="180"/>
    <x v="2"/>
    <x v="2"/>
    <x v="2"/>
    <x v="4"/>
    <n v="64"/>
    <n v="2330"/>
    <x v="900"/>
    <x v="1510"/>
    <x v="34"/>
    <x v="2"/>
  </r>
  <r>
    <x v="3"/>
    <n v="1128299"/>
    <x v="181"/>
    <x v="2"/>
    <x v="2"/>
    <x v="2"/>
    <x v="5"/>
    <n v="72"/>
    <n v="2330"/>
    <x v="901"/>
    <x v="1511"/>
    <x v="53"/>
    <x v="2"/>
  </r>
  <r>
    <x v="3"/>
    <n v="1128299"/>
    <x v="182"/>
    <x v="2"/>
    <x v="2"/>
    <x v="2"/>
    <x v="0"/>
    <n v="62"/>
    <n v="2730"/>
    <x v="902"/>
    <x v="1512"/>
    <x v="52"/>
    <x v="2"/>
  </r>
  <r>
    <x v="3"/>
    <n v="1128299"/>
    <x v="183"/>
    <x v="2"/>
    <x v="2"/>
    <x v="2"/>
    <x v="1"/>
    <n v="66"/>
    <n v="2590"/>
    <x v="903"/>
    <x v="1513"/>
    <x v="10"/>
    <x v="2"/>
  </r>
  <r>
    <x v="3"/>
    <n v="1128299"/>
    <x v="184"/>
    <x v="2"/>
    <x v="2"/>
    <x v="2"/>
    <x v="2"/>
    <n v="60"/>
    <n v="2000"/>
    <x v="904"/>
    <x v="1514"/>
    <x v="46"/>
    <x v="2"/>
  </r>
  <r>
    <x v="3"/>
    <n v="1128299"/>
    <x v="185"/>
    <x v="2"/>
    <x v="2"/>
    <x v="2"/>
    <x v="3"/>
    <n v="59"/>
    <n v="1880"/>
    <x v="905"/>
    <x v="1515"/>
    <x v="33"/>
    <x v="2"/>
  </r>
  <r>
    <x v="3"/>
    <n v="1128299"/>
    <x v="186"/>
    <x v="2"/>
    <x v="2"/>
    <x v="2"/>
    <x v="4"/>
    <n v="69"/>
    <n v="1880"/>
    <x v="906"/>
    <x v="1516"/>
    <x v="22"/>
    <x v="2"/>
  </r>
  <r>
    <x v="3"/>
    <n v="1128299"/>
    <x v="187"/>
    <x v="2"/>
    <x v="2"/>
    <x v="2"/>
    <x v="5"/>
    <n v="76"/>
    <n v="1810"/>
    <x v="907"/>
    <x v="1517"/>
    <x v="3"/>
    <x v="2"/>
  </r>
  <r>
    <x v="3"/>
    <n v="1128299"/>
    <x v="188"/>
    <x v="2"/>
    <x v="2"/>
    <x v="2"/>
    <x v="0"/>
    <n v="51"/>
    <n v="2410"/>
    <x v="908"/>
    <x v="1518"/>
    <x v="54"/>
    <x v="2"/>
  </r>
  <r>
    <x v="3"/>
    <n v="1128299"/>
    <x v="189"/>
    <x v="2"/>
    <x v="2"/>
    <x v="2"/>
    <x v="1"/>
    <n v="56"/>
    <n v="2680"/>
    <x v="909"/>
    <x v="1519"/>
    <x v="45"/>
    <x v="2"/>
  </r>
  <r>
    <x v="3"/>
    <n v="1128299"/>
    <x v="190"/>
    <x v="2"/>
    <x v="2"/>
    <x v="2"/>
    <x v="2"/>
    <n v="52"/>
    <n v="2250"/>
    <x v="910"/>
    <x v="1520"/>
    <x v="8"/>
    <x v="2"/>
  </r>
  <r>
    <x v="3"/>
    <n v="1128299"/>
    <x v="191"/>
    <x v="2"/>
    <x v="2"/>
    <x v="2"/>
    <x v="3"/>
    <n v="53"/>
    <n v="2030"/>
    <x v="911"/>
    <x v="1521"/>
    <x v="2"/>
    <x v="2"/>
  </r>
  <r>
    <x v="3"/>
    <n v="1128299"/>
    <x v="192"/>
    <x v="2"/>
    <x v="2"/>
    <x v="2"/>
    <x v="4"/>
    <n v="63"/>
    <n v="2180"/>
    <x v="912"/>
    <x v="1522"/>
    <x v="39"/>
    <x v="2"/>
  </r>
  <r>
    <x v="3"/>
    <n v="1128299"/>
    <x v="193"/>
    <x v="2"/>
    <x v="2"/>
    <x v="2"/>
    <x v="5"/>
    <n v="65"/>
    <n v="2170"/>
    <x v="913"/>
    <x v="1523"/>
    <x v="55"/>
    <x v="2"/>
  </r>
  <r>
    <x v="3"/>
    <n v="1128299"/>
    <x v="194"/>
    <x v="2"/>
    <x v="2"/>
    <x v="2"/>
    <x v="0"/>
    <n v="51"/>
    <n v="2360"/>
    <x v="914"/>
    <x v="1524"/>
    <x v="13"/>
    <x v="2"/>
  </r>
  <r>
    <x v="3"/>
    <n v="1128299"/>
    <x v="195"/>
    <x v="2"/>
    <x v="2"/>
    <x v="2"/>
    <x v="1"/>
    <n v="59"/>
    <n v="2190"/>
    <x v="915"/>
    <x v="1525"/>
    <x v="53"/>
    <x v="2"/>
  </r>
  <r>
    <x v="3"/>
    <n v="1128299"/>
    <x v="196"/>
    <x v="2"/>
    <x v="2"/>
    <x v="2"/>
    <x v="2"/>
    <n v="50"/>
    <n v="1820"/>
    <x v="916"/>
    <x v="1526"/>
    <x v="54"/>
    <x v="2"/>
  </r>
  <r>
    <x v="3"/>
    <n v="1128299"/>
    <x v="197"/>
    <x v="2"/>
    <x v="2"/>
    <x v="2"/>
    <x v="3"/>
    <n v="51"/>
    <n v="2030"/>
    <x v="917"/>
    <x v="1527"/>
    <x v="36"/>
    <x v="2"/>
  </r>
  <r>
    <x v="3"/>
    <n v="1128299"/>
    <x v="198"/>
    <x v="2"/>
    <x v="2"/>
    <x v="2"/>
    <x v="4"/>
    <n v="59"/>
    <n v="1820"/>
    <x v="918"/>
    <x v="1528"/>
    <x v="39"/>
    <x v="2"/>
  </r>
  <r>
    <x v="3"/>
    <n v="1128299"/>
    <x v="199"/>
    <x v="2"/>
    <x v="2"/>
    <x v="2"/>
    <x v="5"/>
    <n v="63"/>
    <n v="1960"/>
    <x v="919"/>
    <x v="1529"/>
    <x v="56"/>
    <x v="2"/>
  </r>
  <r>
    <x v="3"/>
    <n v="1128299"/>
    <x v="200"/>
    <x v="2"/>
    <x v="2"/>
    <x v="2"/>
    <x v="0"/>
    <n v="52"/>
    <n v="2630"/>
    <x v="920"/>
    <x v="1530"/>
    <x v="57"/>
    <x v="2"/>
  </r>
  <r>
    <x v="3"/>
    <n v="1128299"/>
    <x v="201"/>
    <x v="2"/>
    <x v="2"/>
    <x v="2"/>
    <x v="1"/>
    <n v="58"/>
    <n v="2360"/>
    <x v="921"/>
    <x v="1531"/>
    <x v="3"/>
    <x v="2"/>
  </r>
  <r>
    <x v="3"/>
    <n v="1128299"/>
    <x v="202"/>
    <x v="2"/>
    <x v="2"/>
    <x v="2"/>
    <x v="2"/>
    <n v="50"/>
    <n v="2100"/>
    <x v="922"/>
    <x v="1532"/>
    <x v="8"/>
    <x v="2"/>
  </r>
  <r>
    <x v="3"/>
    <n v="1128299"/>
    <x v="203"/>
    <x v="2"/>
    <x v="2"/>
    <x v="2"/>
    <x v="3"/>
    <n v="53"/>
    <n v="2100"/>
    <x v="849"/>
    <x v="1533"/>
    <x v="15"/>
    <x v="2"/>
  </r>
  <r>
    <x v="3"/>
    <n v="1128299"/>
    <x v="204"/>
    <x v="2"/>
    <x v="2"/>
    <x v="2"/>
    <x v="4"/>
    <n v="63"/>
    <n v="1630"/>
    <x v="923"/>
    <x v="1534"/>
    <x v="41"/>
    <x v="2"/>
  </r>
  <r>
    <x v="3"/>
    <n v="1128299"/>
    <x v="205"/>
    <x v="2"/>
    <x v="2"/>
    <x v="2"/>
    <x v="5"/>
    <n v="67"/>
    <n v="2020"/>
    <x v="924"/>
    <x v="1535"/>
    <x v="58"/>
    <x v="2"/>
  </r>
  <r>
    <x v="3"/>
    <n v="1128299"/>
    <x v="206"/>
    <x v="2"/>
    <x v="2"/>
    <x v="2"/>
    <x v="0"/>
    <n v="51"/>
    <n v="2930"/>
    <x v="925"/>
    <x v="1536"/>
    <x v="8"/>
    <x v="2"/>
  </r>
  <r>
    <x v="3"/>
    <n v="1128299"/>
    <x v="207"/>
    <x v="2"/>
    <x v="2"/>
    <x v="2"/>
    <x v="1"/>
    <n v="58"/>
    <n v="2730"/>
    <x v="926"/>
    <x v="1425"/>
    <x v="47"/>
    <x v="2"/>
  </r>
  <r>
    <x v="3"/>
    <n v="1128299"/>
    <x v="208"/>
    <x v="2"/>
    <x v="2"/>
    <x v="2"/>
    <x v="2"/>
    <n v="52"/>
    <n v="2330"/>
    <x v="927"/>
    <x v="1537"/>
    <x v="8"/>
    <x v="2"/>
  </r>
  <r>
    <x v="3"/>
    <n v="1128299"/>
    <x v="209"/>
    <x v="2"/>
    <x v="2"/>
    <x v="2"/>
    <x v="3"/>
    <n v="51"/>
    <n v="1940"/>
    <x v="928"/>
    <x v="1538"/>
    <x v="15"/>
    <x v="2"/>
  </r>
  <r>
    <x v="3"/>
    <n v="1128299"/>
    <x v="210"/>
    <x v="2"/>
    <x v="2"/>
    <x v="2"/>
    <x v="4"/>
    <n v="59"/>
    <n v="1750"/>
    <x v="929"/>
    <x v="1539"/>
    <x v="16"/>
    <x v="2"/>
  </r>
  <r>
    <x v="3"/>
    <n v="1128299"/>
    <x v="211"/>
    <x v="2"/>
    <x v="2"/>
    <x v="2"/>
    <x v="5"/>
    <n v="67"/>
    <n v="2080"/>
    <x v="930"/>
    <x v="1540"/>
    <x v="56"/>
    <x v="2"/>
  </r>
  <r>
    <x v="4"/>
    <n v="1189833"/>
    <x v="212"/>
    <x v="2"/>
    <x v="2"/>
    <x v="2"/>
    <x v="0"/>
    <n v="32"/>
    <n v="2030"/>
    <x v="931"/>
    <x v="1541"/>
    <x v="48"/>
    <x v="2"/>
  </r>
  <r>
    <x v="4"/>
    <n v="1189833"/>
    <x v="213"/>
    <x v="2"/>
    <x v="2"/>
    <x v="2"/>
    <x v="1"/>
    <n v="41"/>
    <n v="1960"/>
    <x v="833"/>
    <x v="1542"/>
    <x v="36"/>
    <x v="2"/>
  </r>
  <r>
    <x v="4"/>
    <n v="1189833"/>
    <x v="214"/>
    <x v="2"/>
    <x v="2"/>
    <x v="2"/>
    <x v="2"/>
    <n v="41"/>
    <n v="1890"/>
    <x v="932"/>
    <x v="1543"/>
    <x v="59"/>
    <x v="2"/>
  </r>
  <r>
    <x v="4"/>
    <n v="1189833"/>
    <x v="215"/>
    <x v="2"/>
    <x v="2"/>
    <x v="2"/>
    <x v="3"/>
    <n v="41"/>
    <n v="1600"/>
    <x v="933"/>
    <x v="1438"/>
    <x v="29"/>
    <x v="2"/>
  </r>
  <r>
    <x v="4"/>
    <n v="1189833"/>
    <x v="216"/>
    <x v="2"/>
    <x v="2"/>
    <x v="3"/>
    <x v="4"/>
    <n v="49"/>
    <n v="1450"/>
    <x v="934"/>
    <x v="1544"/>
    <x v="49"/>
    <x v="2"/>
  </r>
  <r>
    <x v="4"/>
    <n v="1189833"/>
    <x v="217"/>
    <x v="2"/>
    <x v="2"/>
    <x v="3"/>
    <x v="5"/>
    <n v="41"/>
    <n v="1820"/>
    <x v="935"/>
    <x v="1545"/>
    <x v="43"/>
    <x v="2"/>
  </r>
  <r>
    <x v="4"/>
    <n v="1189833"/>
    <x v="218"/>
    <x v="2"/>
    <x v="2"/>
    <x v="3"/>
    <x v="0"/>
    <n v="34"/>
    <n v="2250"/>
    <x v="798"/>
    <x v="1546"/>
    <x v="60"/>
    <x v="2"/>
  </r>
  <r>
    <x v="4"/>
    <n v="1189833"/>
    <x v="219"/>
    <x v="2"/>
    <x v="2"/>
    <x v="3"/>
    <x v="1"/>
    <n v="43"/>
    <n v="1950"/>
    <x v="936"/>
    <x v="1547"/>
    <x v="8"/>
    <x v="2"/>
  </r>
  <r>
    <x v="4"/>
    <n v="1189833"/>
    <x v="220"/>
    <x v="2"/>
    <x v="2"/>
    <x v="3"/>
    <x v="2"/>
    <n v="44"/>
    <n v="1690"/>
    <x v="937"/>
    <x v="1548"/>
    <x v="0"/>
    <x v="2"/>
  </r>
  <r>
    <x v="4"/>
    <n v="1189833"/>
    <x v="221"/>
    <x v="2"/>
    <x v="2"/>
    <x v="3"/>
    <x v="3"/>
    <n v="41"/>
    <n v="1520"/>
    <x v="938"/>
    <x v="1549"/>
    <x v="29"/>
    <x v="2"/>
  </r>
  <r>
    <x v="4"/>
    <n v="1189833"/>
    <x v="222"/>
    <x v="2"/>
    <x v="2"/>
    <x v="3"/>
    <x v="4"/>
    <n v="46"/>
    <n v="1130"/>
    <x v="939"/>
    <x v="1550"/>
    <x v="61"/>
    <x v="2"/>
  </r>
  <r>
    <x v="4"/>
    <n v="1189833"/>
    <x v="223"/>
    <x v="2"/>
    <x v="2"/>
    <x v="3"/>
    <x v="5"/>
    <n v="41"/>
    <n v="1760"/>
    <x v="940"/>
    <x v="1551"/>
    <x v="10"/>
    <x v="2"/>
  </r>
  <r>
    <x v="4"/>
    <n v="1189833"/>
    <x v="224"/>
    <x v="2"/>
    <x v="2"/>
    <x v="3"/>
    <x v="0"/>
    <n v="32"/>
    <n v="2160"/>
    <x v="941"/>
    <x v="1552"/>
    <x v="0"/>
    <x v="2"/>
  </r>
  <r>
    <x v="4"/>
    <n v="1189833"/>
    <x v="225"/>
    <x v="2"/>
    <x v="2"/>
    <x v="3"/>
    <x v="1"/>
    <n v="41"/>
    <n v="1950"/>
    <x v="942"/>
    <x v="1553"/>
    <x v="2"/>
    <x v="2"/>
  </r>
  <r>
    <x v="4"/>
    <n v="1189833"/>
    <x v="226"/>
    <x v="2"/>
    <x v="2"/>
    <x v="3"/>
    <x v="2"/>
    <n v="42"/>
    <n v="1690"/>
    <x v="860"/>
    <x v="1554"/>
    <x v="9"/>
    <x v="2"/>
  </r>
  <r>
    <x v="4"/>
    <n v="1189833"/>
    <x v="227"/>
    <x v="2"/>
    <x v="2"/>
    <x v="3"/>
    <x v="3"/>
    <n v="41"/>
    <n v="1540"/>
    <x v="943"/>
    <x v="1555"/>
    <x v="18"/>
    <x v="2"/>
  </r>
  <r>
    <x v="4"/>
    <n v="1189833"/>
    <x v="228"/>
    <x v="2"/>
    <x v="2"/>
    <x v="3"/>
    <x v="4"/>
    <n v="46"/>
    <n v="1060"/>
    <x v="944"/>
    <x v="1556"/>
    <x v="61"/>
    <x v="2"/>
  </r>
  <r>
    <x v="4"/>
    <n v="1189833"/>
    <x v="229"/>
    <x v="2"/>
    <x v="2"/>
    <x v="3"/>
    <x v="5"/>
    <n v="41"/>
    <n v="1880"/>
    <x v="945"/>
    <x v="1557"/>
    <x v="2"/>
    <x v="2"/>
  </r>
  <r>
    <x v="4"/>
    <n v="1189833"/>
    <x v="230"/>
    <x v="2"/>
    <x v="2"/>
    <x v="3"/>
    <x v="0"/>
    <n v="43"/>
    <n v="2400"/>
    <x v="946"/>
    <x v="1558"/>
    <x v="0"/>
    <x v="2"/>
  </r>
  <r>
    <x v="4"/>
    <n v="1189833"/>
    <x v="231"/>
    <x v="2"/>
    <x v="2"/>
    <x v="3"/>
    <x v="1"/>
    <n v="49"/>
    <n v="1560"/>
    <x v="947"/>
    <x v="1559"/>
    <x v="36"/>
    <x v="2"/>
  </r>
  <r>
    <x v="4"/>
    <n v="1189833"/>
    <x v="232"/>
    <x v="2"/>
    <x v="2"/>
    <x v="3"/>
    <x v="2"/>
    <n v="49"/>
    <n v="1750"/>
    <x v="948"/>
    <x v="1560"/>
    <x v="9"/>
    <x v="2"/>
  </r>
  <r>
    <x v="4"/>
    <n v="1189833"/>
    <x v="233"/>
    <x v="2"/>
    <x v="2"/>
    <x v="3"/>
    <x v="3"/>
    <n v="43"/>
    <n v="1520"/>
    <x v="949"/>
    <x v="1561"/>
    <x v="29"/>
    <x v="2"/>
  </r>
  <r>
    <x v="4"/>
    <n v="1189833"/>
    <x v="234"/>
    <x v="2"/>
    <x v="2"/>
    <x v="3"/>
    <x v="4"/>
    <n v="49"/>
    <n v="1190"/>
    <x v="950"/>
    <x v="1562"/>
    <x v="49"/>
    <x v="2"/>
  </r>
  <r>
    <x v="4"/>
    <n v="1189833"/>
    <x v="235"/>
    <x v="2"/>
    <x v="2"/>
    <x v="3"/>
    <x v="5"/>
    <n v="62"/>
    <n v="1740"/>
    <x v="951"/>
    <x v="1563"/>
    <x v="50"/>
    <x v="2"/>
  </r>
  <r>
    <x v="4"/>
    <n v="1189833"/>
    <x v="236"/>
    <x v="2"/>
    <x v="2"/>
    <x v="3"/>
    <x v="0"/>
    <n v="41"/>
    <n v="2080"/>
    <x v="952"/>
    <x v="1564"/>
    <x v="59"/>
    <x v="2"/>
  </r>
  <r>
    <x v="4"/>
    <n v="1189833"/>
    <x v="237"/>
    <x v="2"/>
    <x v="2"/>
    <x v="3"/>
    <x v="1"/>
    <n v="47"/>
    <n v="1690"/>
    <x v="953"/>
    <x v="1565"/>
    <x v="2"/>
    <x v="2"/>
  </r>
  <r>
    <x v="4"/>
    <n v="1189833"/>
    <x v="238"/>
    <x v="2"/>
    <x v="2"/>
    <x v="3"/>
    <x v="2"/>
    <n v="45"/>
    <n v="1630"/>
    <x v="954"/>
    <x v="1566"/>
    <x v="59"/>
    <x v="2"/>
  </r>
  <r>
    <x v="4"/>
    <n v="1189833"/>
    <x v="239"/>
    <x v="2"/>
    <x v="2"/>
    <x v="3"/>
    <x v="3"/>
    <n v="41"/>
    <n v="1540"/>
    <x v="943"/>
    <x v="1567"/>
    <x v="35"/>
    <x v="2"/>
  </r>
  <r>
    <x v="4"/>
    <n v="1189833"/>
    <x v="240"/>
    <x v="2"/>
    <x v="2"/>
    <x v="3"/>
    <x v="4"/>
    <n v="45"/>
    <n v="1310"/>
    <x v="955"/>
    <x v="1568"/>
    <x v="42"/>
    <x v="2"/>
  </r>
  <r>
    <x v="4"/>
    <n v="1189833"/>
    <x v="241"/>
    <x v="2"/>
    <x v="2"/>
    <x v="3"/>
    <x v="5"/>
    <n v="64"/>
    <n v="1810"/>
    <x v="956"/>
    <x v="1569"/>
    <x v="43"/>
    <x v="2"/>
  </r>
  <r>
    <x v="4"/>
    <n v="1189833"/>
    <x v="242"/>
    <x v="2"/>
    <x v="2"/>
    <x v="3"/>
    <x v="0"/>
    <n v="44"/>
    <n v="2700"/>
    <x v="957"/>
    <x v="1570"/>
    <x v="9"/>
    <x v="2"/>
  </r>
  <r>
    <x v="4"/>
    <n v="1189833"/>
    <x v="243"/>
    <x v="2"/>
    <x v="2"/>
    <x v="3"/>
    <x v="1"/>
    <n v="47"/>
    <n v="2250"/>
    <x v="958"/>
    <x v="1571"/>
    <x v="2"/>
    <x v="2"/>
  </r>
  <r>
    <x v="4"/>
    <n v="1189833"/>
    <x v="244"/>
    <x v="2"/>
    <x v="2"/>
    <x v="3"/>
    <x v="2"/>
    <n v="48"/>
    <n v="2030"/>
    <x v="853"/>
    <x v="1461"/>
    <x v="9"/>
    <x v="2"/>
  </r>
  <r>
    <x v="4"/>
    <n v="1189833"/>
    <x v="245"/>
    <x v="2"/>
    <x v="2"/>
    <x v="3"/>
    <x v="3"/>
    <n v="44"/>
    <n v="1750"/>
    <x v="844"/>
    <x v="1572"/>
    <x v="35"/>
    <x v="2"/>
  </r>
  <r>
    <x v="4"/>
    <n v="1189833"/>
    <x v="246"/>
    <x v="2"/>
    <x v="2"/>
    <x v="3"/>
    <x v="4"/>
    <n v="45"/>
    <n v="1250"/>
    <x v="959"/>
    <x v="1573"/>
    <x v="62"/>
    <x v="2"/>
  </r>
  <r>
    <x v="4"/>
    <n v="1189833"/>
    <x v="247"/>
    <x v="2"/>
    <x v="2"/>
    <x v="3"/>
    <x v="5"/>
    <n v="60"/>
    <n v="2000"/>
    <x v="904"/>
    <x v="1574"/>
    <x v="43"/>
    <x v="2"/>
  </r>
  <r>
    <x v="4"/>
    <n v="1189833"/>
    <x v="248"/>
    <x v="2"/>
    <x v="2"/>
    <x v="3"/>
    <x v="0"/>
    <n v="41"/>
    <n v="2380"/>
    <x v="856"/>
    <x v="1575"/>
    <x v="48"/>
    <x v="2"/>
  </r>
  <r>
    <x v="4"/>
    <n v="1189833"/>
    <x v="249"/>
    <x v="2"/>
    <x v="2"/>
    <x v="3"/>
    <x v="1"/>
    <n v="46"/>
    <n v="2160"/>
    <x v="741"/>
    <x v="1576"/>
    <x v="31"/>
    <x v="2"/>
  </r>
  <r>
    <x v="4"/>
    <n v="1189833"/>
    <x v="250"/>
    <x v="2"/>
    <x v="2"/>
    <x v="3"/>
    <x v="2"/>
    <n v="47"/>
    <n v="2180"/>
    <x v="960"/>
    <x v="1577"/>
    <x v="59"/>
    <x v="2"/>
  </r>
  <r>
    <x v="4"/>
    <n v="1189833"/>
    <x v="251"/>
    <x v="2"/>
    <x v="2"/>
    <x v="3"/>
    <x v="3"/>
    <n v="44"/>
    <n v="1890"/>
    <x v="961"/>
    <x v="1578"/>
    <x v="35"/>
    <x v="2"/>
  </r>
  <r>
    <x v="4"/>
    <n v="1189833"/>
    <x v="252"/>
    <x v="2"/>
    <x v="2"/>
    <x v="3"/>
    <x v="4"/>
    <n v="46"/>
    <n v="1890"/>
    <x v="962"/>
    <x v="1579"/>
    <x v="49"/>
    <x v="2"/>
  </r>
  <r>
    <x v="4"/>
    <n v="1189833"/>
    <x v="253"/>
    <x v="2"/>
    <x v="2"/>
    <x v="3"/>
    <x v="5"/>
    <n v="59"/>
    <n v="2030"/>
    <x v="963"/>
    <x v="1580"/>
    <x v="10"/>
    <x v="2"/>
  </r>
  <r>
    <x v="4"/>
    <n v="1189833"/>
    <x v="254"/>
    <x v="2"/>
    <x v="2"/>
    <x v="3"/>
    <x v="0"/>
    <n v="47"/>
    <n v="2520"/>
    <x v="781"/>
    <x v="1581"/>
    <x v="59"/>
    <x v="2"/>
  </r>
  <r>
    <x v="4"/>
    <n v="1189833"/>
    <x v="255"/>
    <x v="2"/>
    <x v="2"/>
    <x v="3"/>
    <x v="1"/>
    <n v="51"/>
    <n v="2210"/>
    <x v="964"/>
    <x v="1582"/>
    <x v="8"/>
    <x v="2"/>
  </r>
  <r>
    <x v="4"/>
    <n v="1189833"/>
    <x v="256"/>
    <x v="2"/>
    <x v="2"/>
    <x v="3"/>
    <x v="2"/>
    <n v="48"/>
    <n v="2180"/>
    <x v="965"/>
    <x v="1583"/>
    <x v="48"/>
    <x v="2"/>
  </r>
  <r>
    <x v="4"/>
    <n v="1189833"/>
    <x v="257"/>
    <x v="2"/>
    <x v="2"/>
    <x v="3"/>
    <x v="3"/>
    <n v="47"/>
    <n v="1690"/>
    <x v="953"/>
    <x v="1584"/>
    <x v="35"/>
    <x v="2"/>
  </r>
  <r>
    <x v="4"/>
    <n v="1189833"/>
    <x v="258"/>
    <x v="2"/>
    <x v="2"/>
    <x v="3"/>
    <x v="4"/>
    <n v="58"/>
    <n v="1820"/>
    <x v="966"/>
    <x v="1585"/>
    <x v="63"/>
    <x v="2"/>
  </r>
  <r>
    <x v="4"/>
    <n v="1189833"/>
    <x v="259"/>
    <x v="2"/>
    <x v="2"/>
    <x v="3"/>
    <x v="5"/>
    <n v="61"/>
    <n v="1890"/>
    <x v="967"/>
    <x v="1586"/>
    <x v="2"/>
    <x v="2"/>
  </r>
  <r>
    <x v="4"/>
    <n v="1189833"/>
    <x v="260"/>
    <x v="2"/>
    <x v="2"/>
    <x v="3"/>
    <x v="0"/>
    <n v="47"/>
    <n v="2130"/>
    <x v="968"/>
    <x v="1587"/>
    <x v="64"/>
    <x v="2"/>
  </r>
  <r>
    <x v="4"/>
    <n v="1189833"/>
    <x v="261"/>
    <x v="2"/>
    <x v="2"/>
    <x v="3"/>
    <x v="1"/>
    <n v="50"/>
    <n v="2470"/>
    <x v="969"/>
    <x v="1588"/>
    <x v="25"/>
    <x v="2"/>
  </r>
  <r>
    <x v="4"/>
    <n v="1189833"/>
    <x v="262"/>
    <x v="2"/>
    <x v="2"/>
    <x v="3"/>
    <x v="2"/>
    <n v="46"/>
    <n v="1960"/>
    <x v="970"/>
    <x v="1589"/>
    <x v="0"/>
    <x v="2"/>
  </r>
  <r>
    <x v="4"/>
    <n v="1189833"/>
    <x v="263"/>
    <x v="2"/>
    <x v="2"/>
    <x v="3"/>
    <x v="3"/>
    <n v="46"/>
    <n v="1760"/>
    <x v="971"/>
    <x v="1590"/>
    <x v="0"/>
    <x v="2"/>
  </r>
  <r>
    <x v="4"/>
    <n v="1189833"/>
    <x v="264"/>
    <x v="2"/>
    <x v="2"/>
    <x v="3"/>
    <x v="4"/>
    <n v="58"/>
    <n v="1630"/>
    <x v="972"/>
    <x v="1591"/>
    <x v="63"/>
    <x v="2"/>
  </r>
  <r>
    <x v="4"/>
    <n v="1189833"/>
    <x v="265"/>
    <x v="2"/>
    <x v="2"/>
    <x v="3"/>
    <x v="5"/>
    <n v="59"/>
    <n v="1890"/>
    <x v="973"/>
    <x v="1592"/>
    <x v="43"/>
    <x v="2"/>
  </r>
  <r>
    <x v="4"/>
    <n v="1189833"/>
    <x v="266"/>
    <x v="2"/>
    <x v="2"/>
    <x v="3"/>
    <x v="0"/>
    <n v="49"/>
    <n v="2240"/>
    <x v="974"/>
    <x v="1593"/>
    <x v="0"/>
    <x v="2"/>
  </r>
  <r>
    <x v="4"/>
    <n v="1189833"/>
    <x v="267"/>
    <x v="2"/>
    <x v="2"/>
    <x v="3"/>
    <x v="1"/>
    <n v="51"/>
    <n v="2320"/>
    <x v="975"/>
    <x v="1594"/>
    <x v="36"/>
    <x v="2"/>
  </r>
  <r>
    <x v="4"/>
    <n v="1189833"/>
    <x v="268"/>
    <x v="2"/>
    <x v="2"/>
    <x v="3"/>
    <x v="2"/>
    <n v="49"/>
    <n v="1760"/>
    <x v="976"/>
    <x v="1595"/>
    <x v="48"/>
    <x v="2"/>
  </r>
  <r>
    <x v="4"/>
    <n v="1189833"/>
    <x v="269"/>
    <x v="2"/>
    <x v="2"/>
    <x v="3"/>
    <x v="3"/>
    <n v="48"/>
    <n v="1750"/>
    <x v="865"/>
    <x v="1596"/>
    <x v="18"/>
    <x v="2"/>
  </r>
  <r>
    <x v="4"/>
    <n v="1189833"/>
    <x v="270"/>
    <x v="2"/>
    <x v="2"/>
    <x v="3"/>
    <x v="4"/>
    <n v="56"/>
    <n v="1740"/>
    <x v="853"/>
    <x v="1597"/>
    <x v="61"/>
    <x v="2"/>
  </r>
  <r>
    <x v="4"/>
    <n v="1189833"/>
    <x v="271"/>
    <x v="2"/>
    <x v="2"/>
    <x v="3"/>
    <x v="5"/>
    <n v="62"/>
    <n v="1760"/>
    <x v="977"/>
    <x v="1598"/>
    <x v="2"/>
    <x v="2"/>
  </r>
  <r>
    <x v="4"/>
    <n v="1189833"/>
    <x v="272"/>
    <x v="2"/>
    <x v="2"/>
    <x v="3"/>
    <x v="0"/>
    <n v="49"/>
    <n v="2310"/>
    <x v="978"/>
    <x v="1599"/>
    <x v="0"/>
    <x v="2"/>
  </r>
  <r>
    <x v="4"/>
    <n v="1189833"/>
    <x v="273"/>
    <x v="2"/>
    <x v="2"/>
    <x v="3"/>
    <x v="1"/>
    <n v="54"/>
    <n v="2150"/>
    <x v="979"/>
    <x v="1600"/>
    <x v="31"/>
    <x v="2"/>
  </r>
  <r>
    <x v="4"/>
    <n v="1189833"/>
    <x v="274"/>
    <x v="2"/>
    <x v="2"/>
    <x v="3"/>
    <x v="2"/>
    <n v="47"/>
    <n v="1690"/>
    <x v="953"/>
    <x v="1601"/>
    <x v="0"/>
    <x v="2"/>
  </r>
  <r>
    <x v="4"/>
    <n v="1189833"/>
    <x v="275"/>
    <x v="2"/>
    <x v="2"/>
    <x v="3"/>
    <x v="3"/>
    <n v="47"/>
    <n v="1760"/>
    <x v="980"/>
    <x v="1602"/>
    <x v="18"/>
    <x v="2"/>
  </r>
  <r>
    <x v="4"/>
    <n v="1189833"/>
    <x v="276"/>
    <x v="2"/>
    <x v="2"/>
    <x v="3"/>
    <x v="4"/>
    <n v="55"/>
    <n v="1740"/>
    <x v="981"/>
    <x v="1603"/>
    <x v="62"/>
    <x v="2"/>
  </r>
  <r>
    <x v="4"/>
    <n v="1189833"/>
    <x v="277"/>
    <x v="2"/>
    <x v="2"/>
    <x v="3"/>
    <x v="5"/>
    <n v="59"/>
    <n v="1890"/>
    <x v="973"/>
    <x v="1604"/>
    <x v="51"/>
    <x v="2"/>
  </r>
  <r>
    <x v="4"/>
    <n v="1189833"/>
    <x v="278"/>
    <x v="2"/>
    <x v="2"/>
    <x v="3"/>
    <x v="0"/>
    <n v="49"/>
    <n v="2250"/>
    <x v="982"/>
    <x v="1605"/>
    <x v="48"/>
    <x v="2"/>
  </r>
  <r>
    <x v="4"/>
    <n v="1189833"/>
    <x v="279"/>
    <x v="2"/>
    <x v="2"/>
    <x v="3"/>
    <x v="1"/>
    <n v="50"/>
    <n v="2430"/>
    <x v="795"/>
    <x v="1606"/>
    <x v="31"/>
    <x v="2"/>
  </r>
  <r>
    <x v="4"/>
    <n v="1189833"/>
    <x v="280"/>
    <x v="2"/>
    <x v="2"/>
    <x v="3"/>
    <x v="2"/>
    <n v="46"/>
    <n v="1820"/>
    <x v="873"/>
    <x v="1607"/>
    <x v="64"/>
    <x v="2"/>
  </r>
  <r>
    <x v="4"/>
    <n v="1189833"/>
    <x v="281"/>
    <x v="2"/>
    <x v="2"/>
    <x v="3"/>
    <x v="3"/>
    <n v="49"/>
    <n v="2100"/>
    <x v="869"/>
    <x v="1608"/>
    <x v="0"/>
    <x v="2"/>
  </r>
  <r>
    <x v="4"/>
    <n v="1189833"/>
    <x v="282"/>
    <x v="2"/>
    <x v="2"/>
    <x v="3"/>
    <x v="4"/>
    <n v="55"/>
    <n v="1560"/>
    <x v="983"/>
    <x v="1609"/>
    <x v="42"/>
    <x v="2"/>
  </r>
  <r>
    <x v="4"/>
    <n v="1189833"/>
    <x v="283"/>
    <x v="2"/>
    <x v="2"/>
    <x v="3"/>
    <x v="5"/>
    <n v="59"/>
    <n v="1960"/>
    <x v="984"/>
    <x v="1610"/>
    <x v="2"/>
    <x v="2"/>
  </r>
  <r>
    <x v="0"/>
    <n v="1185732"/>
    <x v="284"/>
    <x v="2"/>
    <x v="2"/>
    <x v="3"/>
    <x v="0"/>
    <n v="44"/>
    <n v="1240"/>
    <x v="985"/>
    <x v="1611"/>
    <x v="59"/>
    <x v="2"/>
  </r>
  <r>
    <x v="0"/>
    <n v="1185732"/>
    <x v="285"/>
    <x v="2"/>
    <x v="2"/>
    <x v="3"/>
    <x v="1"/>
    <n v="41"/>
    <n v="770"/>
    <x v="986"/>
    <x v="1612"/>
    <x v="24"/>
    <x v="2"/>
  </r>
  <r>
    <x v="0"/>
    <n v="1185732"/>
    <x v="286"/>
    <x v="2"/>
    <x v="2"/>
    <x v="3"/>
    <x v="2"/>
    <n v="32"/>
    <n v="830"/>
    <x v="987"/>
    <x v="1613"/>
    <x v="28"/>
    <x v="2"/>
  </r>
  <r>
    <x v="0"/>
    <n v="1185732"/>
    <x v="287"/>
    <x v="2"/>
    <x v="2"/>
    <x v="3"/>
    <x v="3"/>
    <n v="37"/>
    <n v="340"/>
    <x v="988"/>
    <x v="1614"/>
    <x v="59"/>
    <x v="2"/>
  </r>
  <r>
    <x v="0"/>
    <n v="1185732"/>
    <x v="288"/>
    <x v="3"/>
    <x v="3"/>
    <x v="4"/>
    <x v="4"/>
    <n v="53"/>
    <n v="470"/>
    <x v="989"/>
    <x v="1615"/>
    <x v="29"/>
    <x v="2"/>
  </r>
  <r>
    <x v="0"/>
    <n v="1185732"/>
    <x v="289"/>
    <x v="3"/>
    <x v="3"/>
    <x v="4"/>
    <x v="5"/>
    <n v="41"/>
    <n v="690"/>
    <x v="990"/>
    <x v="1616"/>
    <x v="38"/>
    <x v="2"/>
  </r>
  <r>
    <x v="0"/>
    <n v="1185732"/>
    <x v="290"/>
    <x v="3"/>
    <x v="3"/>
    <x v="4"/>
    <x v="0"/>
    <n v="44"/>
    <n v="1580"/>
    <x v="991"/>
    <x v="1617"/>
    <x v="48"/>
    <x v="2"/>
  </r>
  <r>
    <x v="0"/>
    <n v="1185732"/>
    <x v="291"/>
    <x v="3"/>
    <x v="3"/>
    <x v="4"/>
    <x v="1"/>
    <n v="43"/>
    <n v="510"/>
    <x v="992"/>
    <x v="1618"/>
    <x v="28"/>
    <x v="2"/>
  </r>
  <r>
    <x v="0"/>
    <n v="1185732"/>
    <x v="292"/>
    <x v="3"/>
    <x v="3"/>
    <x v="4"/>
    <x v="2"/>
    <n v="32"/>
    <n v="610"/>
    <x v="993"/>
    <x v="1619"/>
    <x v="24"/>
    <x v="2"/>
  </r>
  <r>
    <x v="0"/>
    <n v="1185732"/>
    <x v="293"/>
    <x v="3"/>
    <x v="3"/>
    <x v="4"/>
    <x v="3"/>
    <n v="39"/>
    <n v="280"/>
    <x v="994"/>
    <x v="1620"/>
    <x v="60"/>
    <x v="2"/>
  </r>
  <r>
    <x v="0"/>
    <n v="1185732"/>
    <x v="294"/>
    <x v="3"/>
    <x v="3"/>
    <x v="4"/>
    <x v="4"/>
    <n v="50"/>
    <n v="440"/>
    <x v="995"/>
    <x v="1621"/>
    <x v="28"/>
    <x v="2"/>
  </r>
  <r>
    <x v="0"/>
    <n v="1185732"/>
    <x v="295"/>
    <x v="3"/>
    <x v="3"/>
    <x v="4"/>
    <x v="5"/>
    <n v="43"/>
    <n v="770"/>
    <x v="996"/>
    <x v="1622"/>
    <x v="42"/>
    <x v="2"/>
  </r>
  <r>
    <x v="0"/>
    <n v="1185732"/>
    <x v="296"/>
    <x v="3"/>
    <x v="3"/>
    <x v="4"/>
    <x v="0"/>
    <n v="47"/>
    <n v="1440"/>
    <x v="997"/>
    <x v="1623"/>
    <x v="9"/>
    <x v="2"/>
  </r>
  <r>
    <x v="0"/>
    <n v="1185732"/>
    <x v="297"/>
    <x v="3"/>
    <x v="3"/>
    <x v="4"/>
    <x v="1"/>
    <n v="46"/>
    <n v="600"/>
    <x v="998"/>
    <x v="1624"/>
    <x v="35"/>
    <x v="2"/>
  </r>
  <r>
    <x v="0"/>
    <n v="1185732"/>
    <x v="298"/>
    <x v="3"/>
    <x v="3"/>
    <x v="4"/>
    <x v="2"/>
    <n v="37"/>
    <n v="680"/>
    <x v="999"/>
    <x v="1625"/>
    <x v="18"/>
    <x v="2"/>
  </r>
  <r>
    <x v="0"/>
    <n v="1185732"/>
    <x v="299"/>
    <x v="3"/>
    <x v="3"/>
    <x v="4"/>
    <x v="3"/>
    <n v="41"/>
    <n v="190"/>
    <x v="1000"/>
    <x v="1626"/>
    <x v="60"/>
    <x v="2"/>
  </r>
  <r>
    <x v="0"/>
    <n v="1185732"/>
    <x v="300"/>
    <x v="3"/>
    <x v="3"/>
    <x v="4"/>
    <x v="4"/>
    <n v="56"/>
    <n v="380"/>
    <x v="1001"/>
    <x v="1627"/>
    <x v="28"/>
    <x v="2"/>
  </r>
  <r>
    <x v="0"/>
    <n v="1185732"/>
    <x v="301"/>
    <x v="3"/>
    <x v="3"/>
    <x v="4"/>
    <x v="5"/>
    <n v="45"/>
    <n v="630"/>
    <x v="1002"/>
    <x v="1628"/>
    <x v="32"/>
    <x v="2"/>
  </r>
  <r>
    <x v="0"/>
    <n v="1185732"/>
    <x v="302"/>
    <x v="3"/>
    <x v="3"/>
    <x v="4"/>
    <x v="0"/>
    <n v="48"/>
    <n v="1220"/>
    <x v="1003"/>
    <x v="1629"/>
    <x v="59"/>
    <x v="2"/>
  </r>
  <r>
    <x v="0"/>
    <n v="1185732"/>
    <x v="303"/>
    <x v="3"/>
    <x v="3"/>
    <x v="4"/>
    <x v="1"/>
    <n v="48"/>
    <n v="440"/>
    <x v="1004"/>
    <x v="1630"/>
    <x v="24"/>
    <x v="2"/>
  </r>
  <r>
    <x v="0"/>
    <n v="1185732"/>
    <x v="304"/>
    <x v="3"/>
    <x v="3"/>
    <x v="4"/>
    <x v="2"/>
    <n v="36"/>
    <n v="420"/>
    <x v="1005"/>
    <x v="1631"/>
    <x v="35"/>
    <x v="2"/>
  </r>
  <r>
    <x v="0"/>
    <n v="1185732"/>
    <x v="305"/>
    <x v="3"/>
    <x v="3"/>
    <x v="4"/>
    <x v="3"/>
    <n v="44"/>
    <n v="200"/>
    <x v="1006"/>
    <x v="1632"/>
    <x v="0"/>
    <x v="2"/>
  </r>
  <r>
    <x v="0"/>
    <n v="1185732"/>
    <x v="306"/>
    <x v="3"/>
    <x v="3"/>
    <x v="4"/>
    <x v="4"/>
    <n v="54"/>
    <n v="280"/>
    <x v="1005"/>
    <x v="1633"/>
    <x v="28"/>
    <x v="2"/>
  </r>
  <r>
    <x v="0"/>
    <n v="1185732"/>
    <x v="307"/>
    <x v="3"/>
    <x v="3"/>
    <x v="4"/>
    <x v="5"/>
    <n v="49"/>
    <n v="650"/>
    <x v="1007"/>
    <x v="1634"/>
    <x v="38"/>
    <x v="2"/>
  </r>
  <r>
    <x v="0"/>
    <n v="1185732"/>
    <x v="308"/>
    <x v="3"/>
    <x v="3"/>
    <x v="4"/>
    <x v="0"/>
    <n v="58"/>
    <n v="1340"/>
    <x v="819"/>
    <x v="1635"/>
    <x v="64"/>
    <x v="2"/>
  </r>
  <r>
    <x v="0"/>
    <n v="1185732"/>
    <x v="309"/>
    <x v="3"/>
    <x v="3"/>
    <x v="4"/>
    <x v="1"/>
    <n v="53"/>
    <n v="540"/>
    <x v="1008"/>
    <x v="1636"/>
    <x v="18"/>
    <x v="2"/>
  </r>
  <r>
    <x v="0"/>
    <n v="1185732"/>
    <x v="310"/>
    <x v="3"/>
    <x v="3"/>
    <x v="4"/>
    <x v="2"/>
    <n v="49"/>
    <n v="440"/>
    <x v="1009"/>
    <x v="1637"/>
    <x v="24"/>
    <x v="2"/>
  </r>
  <r>
    <x v="0"/>
    <n v="1185732"/>
    <x v="311"/>
    <x v="3"/>
    <x v="3"/>
    <x v="4"/>
    <x v="3"/>
    <n v="48"/>
    <n v="280"/>
    <x v="1010"/>
    <x v="1638"/>
    <x v="60"/>
    <x v="2"/>
  </r>
  <r>
    <x v="0"/>
    <n v="1185732"/>
    <x v="312"/>
    <x v="3"/>
    <x v="3"/>
    <x v="4"/>
    <x v="4"/>
    <n v="59"/>
    <n v="350"/>
    <x v="1011"/>
    <x v="1639"/>
    <x v="24"/>
    <x v="2"/>
  </r>
  <r>
    <x v="0"/>
    <n v="1185732"/>
    <x v="313"/>
    <x v="3"/>
    <x v="3"/>
    <x v="4"/>
    <x v="5"/>
    <n v="64"/>
    <n v="630"/>
    <x v="1012"/>
    <x v="1640"/>
    <x v="38"/>
    <x v="2"/>
  </r>
  <r>
    <x v="0"/>
    <n v="1185732"/>
    <x v="314"/>
    <x v="3"/>
    <x v="3"/>
    <x v="4"/>
    <x v="0"/>
    <n v="46"/>
    <n v="1350"/>
    <x v="1013"/>
    <x v="1641"/>
    <x v="9"/>
    <x v="2"/>
  </r>
  <r>
    <x v="0"/>
    <n v="1185732"/>
    <x v="315"/>
    <x v="3"/>
    <x v="3"/>
    <x v="4"/>
    <x v="1"/>
    <n v="43"/>
    <n v="630"/>
    <x v="1014"/>
    <x v="1642"/>
    <x v="18"/>
    <x v="2"/>
  </r>
  <r>
    <x v="0"/>
    <n v="1185732"/>
    <x v="316"/>
    <x v="3"/>
    <x v="3"/>
    <x v="4"/>
    <x v="2"/>
    <n v="39"/>
    <n v="540"/>
    <x v="1015"/>
    <x v="1643"/>
    <x v="18"/>
    <x v="2"/>
  </r>
  <r>
    <x v="0"/>
    <n v="1185732"/>
    <x v="317"/>
    <x v="3"/>
    <x v="3"/>
    <x v="4"/>
    <x v="3"/>
    <n v="38"/>
    <n v="470"/>
    <x v="1016"/>
    <x v="1644"/>
    <x v="60"/>
    <x v="2"/>
  </r>
  <r>
    <x v="0"/>
    <n v="1185732"/>
    <x v="318"/>
    <x v="3"/>
    <x v="3"/>
    <x v="4"/>
    <x v="4"/>
    <n v="46"/>
    <n v="510"/>
    <x v="1017"/>
    <x v="1645"/>
    <x v="0"/>
    <x v="2"/>
  </r>
  <r>
    <x v="0"/>
    <n v="1185732"/>
    <x v="319"/>
    <x v="3"/>
    <x v="3"/>
    <x v="4"/>
    <x v="5"/>
    <n v="51"/>
    <n v="1050"/>
    <x v="1018"/>
    <x v="1646"/>
    <x v="32"/>
    <x v="2"/>
  </r>
  <r>
    <x v="0"/>
    <n v="1185732"/>
    <x v="320"/>
    <x v="3"/>
    <x v="3"/>
    <x v="4"/>
    <x v="0"/>
    <n v="47"/>
    <n v="1610"/>
    <x v="1019"/>
    <x v="1647"/>
    <x v="59"/>
    <x v="2"/>
  </r>
  <r>
    <x v="0"/>
    <n v="1185732"/>
    <x v="321"/>
    <x v="3"/>
    <x v="3"/>
    <x v="4"/>
    <x v="1"/>
    <n v="43"/>
    <n v="810"/>
    <x v="1020"/>
    <x v="1648"/>
    <x v="18"/>
    <x v="2"/>
  </r>
  <r>
    <x v="0"/>
    <n v="1185732"/>
    <x v="322"/>
    <x v="3"/>
    <x v="3"/>
    <x v="4"/>
    <x v="2"/>
    <n v="36"/>
    <n v="650"/>
    <x v="1021"/>
    <x v="1649"/>
    <x v="18"/>
    <x v="2"/>
  </r>
  <r>
    <x v="0"/>
    <n v="1185732"/>
    <x v="323"/>
    <x v="3"/>
    <x v="3"/>
    <x v="4"/>
    <x v="3"/>
    <n v="39"/>
    <n v="500"/>
    <x v="1022"/>
    <x v="1649"/>
    <x v="64"/>
    <x v="2"/>
  </r>
  <r>
    <x v="0"/>
    <n v="1185732"/>
    <x v="324"/>
    <x v="3"/>
    <x v="3"/>
    <x v="4"/>
    <x v="4"/>
    <n v="47"/>
    <n v="560"/>
    <x v="1023"/>
    <x v="1650"/>
    <x v="24"/>
    <x v="2"/>
  </r>
  <r>
    <x v="0"/>
    <n v="1185732"/>
    <x v="325"/>
    <x v="3"/>
    <x v="3"/>
    <x v="4"/>
    <x v="5"/>
    <n v="54"/>
    <n v="1200"/>
    <x v="1024"/>
    <x v="1651"/>
    <x v="22"/>
    <x v="2"/>
  </r>
  <r>
    <x v="0"/>
    <n v="1185732"/>
    <x v="326"/>
    <x v="3"/>
    <x v="3"/>
    <x v="4"/>
    <x v="0"/>
    <n v="49"/>
    <n v="1490"/>
    <x v="1025"/>
    <x v="1652"/>
    <x v="48"/>
    <x v="2"/>
  </r>
  <r>
    <x v="0"/>
    <n v="1185732"/>
    <x v="327"/>
    <x v="3"/>
    <x v="3"/>
    <x v="4"/>
    <x v="1"/>
    <n v="41"/>
    <n v="940"/>
    <x v="1026"/>
    <x v="1653"/>
    <x v="24"/>
    <x v="2"/>
  </r>
  <r>
    <x v="0"/>
    <n v="1185732"/>
    <x v="328"/>
    <x v="3"/>
    <x v="3"/>
    <x v="4"/>
    <x v="2"/>
    <n v="38"/>
    <n v="750"/>
    <x v="1027"/>
    <x v="1654"/>
    <x v="29"/>
    <x v="2"/>
  </r>
  <r>
    <x v="0"/>
    <n v="1185732"/>
    <x v="329"/>
    <x v="3"/>
    <x v="3"/>
    <x v="4"/>
    <x v="3"/>
    <n v="37"/>
    <n v="630"/>
    <x v="1028"/>
    <x v="1655"/>
    <x v="0"/>
    <x v="2"/>
  </r>
  <r>
    <x v="0"/>
    <n v="1185732"/>
    <x v="330"/>
    <x v="3"/>
    <x v="3"/>
    <x v="4"/>
    <x v="4"/>
    <n v="49"/>
    <n v="500"/>
    <x v="1029"/>
    <x v="1656"/>
    <x v="0"/>
    <x v="2"/>
  </r>
  <r>
    <x v="0"/>
    <n v="1185732"/>
    <x v="331"/>
    <x v="3"/>
    <x v="3"/>
    <x v="4"/>
    <x v="5"/>
    <n v="50"/>
    <n v="940"/>
    <x v="1030"/>
    <x v="1657"/>
    <x v="42"/>
    <x v="2"/>
  </r>
  <r>
    <x v="0"/>
    <n v="1185732"/>
    <x v="332"/>
    <x v="3"/>
    <x v="3"/>
    <x v="4"/>
    <x v="0"/>
    <n v="47"/>
    <n v="1350"/>
    <x v="1031"/>
    <x v="1658"/>
    <x v="0"/>
    <x v="2"/>
  </r>
  <r>
    <x v="0"/>
    <n v="1185732"/>
    <x v="333"/>
    <x v="3"/>
    <x v="3"/>
    <x v="4"/>
    <x v="1"/>
    <n v="41"/>
    <n v="840"/>
    <x v="1032"/>
    <x v="1659"/>
    <x v="29"/>
    <x v="2"/>
  </r>
  <r>
    <x v="0"/>
    <n v="1185732"/>
    <x v="334"/>
    <x v="3"/>
    <x v="3"/>
    <x v="4"/>
    <x v="2"/>
    <n v="36"/>
    <n v="600"/>
    <x v="1033"/>
    <x v="1660"/>
    <x v="28"/>
    <x v="2"/>
  </r>
  <r>
    <x v="0"/>
    <n v="1185732"/>
    <x v="335"/>
    <x v="3"/>
    <x v="3"/>
    <x v="4"/>
    <x v="3"/>
    <n v="36"/>
    <n v="440"/>
    <x v="1034"/>
    <x v="1661"/>
    <x v="60"/>
    <x v="2"/>
  </r>
  <r>
    <x v="0"/>
    <n v="1185732"/>
    <x v="336"/>
    <x v="3"/>
    <x v="3"/>
    <x v="4"/>
    <x v="4"/>
    <n v="49"/>
    <n v="490"/>
    <x v="1035"/>
    <x v="1662"/>
    <x v="24"/>
    <x v="2"/>
  </r>
  <r>
    <x v="0"/>
    <n v="1185732"/>
    <x v="337"/>
    <x v="3"/>
    <x v="3"/>
    <x v="4"/>
    <x v="5"/>
    <n v="53"/>
    <n v="730"/>
    <x v="1036"/>
    <x v="1663"/>
    <x v="34"/>
    <x v="2"/>
  </r>
  <r>
    <x v="0"/>
    <n v="1185732"/>
    <x v="338"/>
    <x v="3"/>
    <x v="3"/>
    <x v="4"/>
    <x v="0"/>
    <n v="56"/>
    <n v="1150"/>
    <x v="1037"/>
    <x v="1664"/>
    <x v="9"/>
    <x v="2"/>
  </r>
  <r>
    <x v="0"/>
    <n v="1185732"/>
    <x v="339"/>
    <x v="3"/>
    <x v="3"/>
    <x v="4"/>
    <x v="1"/>
    <n v="49"/>
    <n v="750"/>
    <x v="1038"/>
    <x v="1665"/>
    <x v="29"/>
    <x v="2"/>
  </r>
  <r>
    <x v="0"/>
    <n v="1185732"/>
    <x v="340"/>
    <x v="3"/>
    <x v="3"/>
    <x v="4"/>
    <x v="2"/>
    <n v="48"/>
    <n v="390"/>
    <x v="1039"/>
    <x v="1666"/>
    <x v="18"/>
    <x v="2"/>
  </r>
  <r>
    <x v="0"/>
    <n v="1185732"/>
    <x v="341"/>
    <x v="3"/>
    <x v="3"/>
    <x v="4"/>
    <x v="3"/>
    <n v="47"/>
    <n v="330"/>
    <x v="1040"/>
    <x v="1667"/>
    <x v="48"/>
    <x v="2"/>
  </r>
  <r>
    <x v="0"/>
    <n v="1185732"/>
    <x v="342"/>
    <x v="3"/>
    <x v="3"/>
    <x v="4"/>
    <x v="4"/>
    <n v="56"/>
    <n v="330"/>
    <x v="1041"/>
    <x v="1668"/>
    <x v="28"/>
    <x v="2"/>
  </r>
  <r>
    <x v="0"/>
    <n v="1185732"/>
    <x v="343"/>
    <x v="3"/>
    <x v="3"/>
    <x v="4"/>
    <x v="5"/>
    <n v="60"/>
    <n v="650"/>
    <x v="1042"/>
    <x v="1669"/>
    <x v="38"/>
    <x v="2"/>
  </r>
  <r>
    <x v="0"/>
    <n v="1185732"/>
    <x v="344"/>
    <x v="3"/>
    <x v="3"/>
    <x v="4"/>
    <x v="0"/>
    <n v="55"/>
    <n v="1120"/>
    <x v="1043"/>
    <x v="1670"/>
    <x v="64"/>
    <x v="2"/>
  </r>
  <r>
    <x v="0"/>
    <n v="1185732"/>
    <x v="345"/>
    <x v="3"/>
    <x v="3"/>
    <x v="4"/>
    <x v="1"/>
    <n v="46"/>
    <n v="650"/>
    <x v="1044"/>
    <x v="1671"/>
    <x v="28"/>
    <x v="2"/>
  </r>
  <r>
    <x v="0"/>
    <n v="1185732"/>
    <x v="346"/>
    <x v="3"/>
    <x v="3"/>
    <x v="4"/>
    <x v="2"/>
    <n v="48"/>
    <n v="490"/>
    <x v="1045"/>
    <x v="1672"/>
    <x v="28"/>
    <x v="2"/>
  </r>
  <r>
    <x v="0"/>
    <n v="1185732"/>
    <x v="347"/>
    <x v="3"/>
    <x v="3"/>
    <x v="4"/>
    <x v="3"/>
    <n v="46"/>
    <n v="530"/>
    <x v="1046"/>
    <x v="1673"/>
    <x v="60"/>
    <x v="2"/>
  </r>
  <r>
    <x v="0"/>
    <n v="1185732"/>
    <x v="348"/>
    <x v="3"/>
    <x v="3"/>
    <x v="4"/>
    <x v="4"/>
    <n v="56"/>
    <n v="410"/>
    <x v="1047"/>
    <x v="1674"/>
    <x v="0"/>
    <x v="2"/>
  </r>
  <r>
    <x v="0"/>
    <n v="1185732"/>
    <x v="349"/>
    <x v="3"/>
    <x v="3"/>
    <x v="4"/>
    <x v="5"/>
    <n v="61"/>
    <n v="650"/>
    <x v="1048"/>
    <x v="1675"/>
    <x v="38"/>
    <x v="2"/>
  </r>
  <r>
    <x v="0"/>
    <n v="1185732"/>
    <x v="350"/>
    <x v="3"/>
    <x v="3"/>
    <x v="4"/>
    <x v="0"/>
    <n v="57"/>
    <n v="1500"/>
    <x v="815"/>
    <x v="1676"/>
    <x v="9"/>
    <x v="2"/>
  </r>
  <r>
    <x v="0"/>
    <n v="1185732"/>
    <x v="351"/>
    <x v="3"/>
    <x v="3"/>
    <x v="4"/>
    <x v="1"/>
    <n v="46"/>
    <n v="750"/>
    <x v="1049"/>
    <x v="1677"/>
    <x v="35"/>
    <x v="2"/>
  </r>
  <r>
    <x v="0"/>
    <n v="1185732"/>
    <x v="352"/>
    <x v="3"/>
    <x v="3"/>
    <x v="4"/>
    <x v="2"/>
    <n v="46"/>
    <n v="750"/>
    <x v="1049"/>
    <x v="1678"/>
    <x v="29"/>
    <x v="2"/>
  </r>
  <r>
    <x v="0"/>
    <n v="1185732"/>
    <x v="353"/>
    <x v="3"/>
    <x v="3"/>
    <x v="4"/>
    <x v="3"/>
    <n v="49"/>
    <n v="540"/>
    <x v="1050"/>
    <x v="1679"/>
    <x v="60"/>
    <x v="2"/>
  </r>
  <r>
    <x v="0"/>
    <n v="1185732"/>
    <x v="354"/>
    <x v="3"/>
    <x v="3"/>
    <x v="4"/>
    <x v="4"/>
    <n v="59"/>
    <n v="580"/>
    <x v="1051"/>
    <x v="1680"/>
    <x v="18"/>
    <x v="2"/>
  </r>
  <r>
    <x v="0"/>
    <n v="1185732"/>
    <x v="355"/>
    <x v="3"/>
    <x v="3"/>
    <x v="4"/>
    <x v="5"/>
    <n v="64"/>
    <n v="810"/>
    <x v="1052"/>
    <x v="1681"/>
    <x v="32"/>
    <x v="2"/>
  </r>
  <r>
    <x v="2"/>
    <n v="1197831"/>
    <x v="356"/>
    <x v="3"/>
    <x v="3"/>
    <x v="4"/>
    <x v="0"/>
    <n v="20"/>
    <n v="1890"/>
    <x v="1053"/>
    <x v="1682"/>
    <x v="8"/>
    <x v="2"/>
  </r>
  <r>
    <x v="2"/>
    <n v="1197831"/>
    <x v="357"/>
    <x v="3"/>
    <x v="3"/>
    <x v="4"/>
    <x v="1"/>
    <n v="28"/>
    <n v="1960"/>
    <x v="1054"/>
    <x v="1683"/>
    <x v="8"/>
    <x v="2"/>
  </r>
  <r>
    <x v="2"/>
    <n v="1197831"/>
    <x v="358"/>
    <x v="3"/>
    <x v="3"/>
    <x v="4"/>
    <x v="2"/>
    <n v="27"/>
    <n v="1580"/>
    <x v="1055"/>
    <x v="1684"/>
    <x v="33"/>
    <x v="2"/>
  </r>
  <r>
    <x v="2"/>
    <n v="1197831"/>
    <x v="359"/>
    <x v="3"/>
    <x v="3"/>
    <x v="4"/>
    <x v="3"/>
    <n v="34"/>
    <n v="1520"/>
    <x v="1056"/>
    <x v="1685"/>
    <x v="48"/>
    <x v="2"/>
  </r>
  <r>
    <x v="2"/>
    <n v="1197831"/>
    <x v="360"/>
    <x v="1"/>
    <x v="1"/>
    <x v="5"/>
    <x v="4"/>
    <n v="37"/>
    <n v="940"/>
    <x v="1057"/>
    <x v="1686"/>
    <x v="2"/>
    <x v="2"/>
  </r>
  <r>
    <x v="2"/>
    <n v="1197831"/>
    <x v="361"/>
    <x v="1"/>
    <x v="1"/>
    <x v="5"/>
    <x v="5"/>
    <n v="33"/>
    <n v="1470"/>
    <x v="1058"/>
    <x v="1687"/>
    <x v="9"/>
    <x v="2"/>
  </r>
  <r>
    <x v="2"/>
    <n v="1197831"/>
    <x v="362"/>
    <x v="1"/>
    <x v="1"/>
    <x v="5"/>
    <x v="0"/>
    <n v="23"/>
    <n v="1760"/>
    <x v="1059"/>
    <x v="1688"/>
    <x v="30"/>
    <x v="2"/>
  </r>
  <r>
    <x v="2"/>
    <n v="1197831"/>
    <x v="363"/>
    <x v="1"/>
    <x v="1"/>
    <x v="5"/>
    <x v="1"/>
    <n v="32"/>
    <n v="1630"/>
    <x v="1060"/>
    <x v="1689"/>
    <x v="8"/>
    <x v="2"/>
  </r>
  <r>
    <x v="2"/>
    <n v="1197831"/>
    <x v="364"/>
    <x v="1"/>
    <x v="1"/>
    <x v="5"/>
    <x v="2"/>
    <n v="34"/>
    <n v="1190"/>
    <x v="1061"/>
    <x v="1690"/>
    <x v="30"/>
    <x v="2"/>
  </r>
  <r>
    <x v="2"/>
    <n v="1197831"/>
    <x v="365"/>
    <x v="1"/>
    <x v="1"/>
    <x v="5"/>
    <x v="3"/>
    <n v="32"/>
    <n v="1280"/>
    <x v="1062"/>
    <x v="1691"/>
    <x v="60"/>
    <x v="2"/>
  </r>
  <r>
    <x v="2"/>
    <n v="1197831"/>
    <x v="366"/>
    <x v="1"/>
    <x v="1"/>
    <x v="5"/>
    <x v="4"/>
    <n v="38"/>
    <n v="750"/>
    <x v="1027"/>
    <x v="1692"/>
    <x v="2"/>
    <x v="2"/>
  </r>
  <r>
    <x v="2"/>
    <n v="1197831"/>
    <x v="367"/>
    <x v="1"/>
    <x v="1"/>
    <x v="5"/>
    <x v="5"/>
    <n v="32"/>
    <n v="1400"/>
    <x v="1063"/>
    <x v="1693"/>
    <x v="65"/>
    <x v="2"/>
  </r>
  <r>
    <x v="2"/>
    <n v="1197831"/>
    <x v="368"/>
    <x v="1"/>
    <x v="1"/>
    <x v="5"/>
    <x v="0"/>
    <n v="29"/>
    <n v="1820"/>
    <x v="1064"/>
    <x v="1694"/>
    <x v="0"/>
    <x v="2"/>
  </r>
  <r>
    <x v="2"/>
    <n v="1197831"/>
    <x v="369"/>
    <x v="1"/>
    <x v="1"/>
    <x v="5"/>
    <x v="1"/>
    <n v="39"/>
    <n v="1690"/>
    <x v="1065"/>
    <x v="1695"/>
    <x v="0"/>
    <x v="2"/>
  </r>
  <r>
    <x v="2"/>
    <n v="1197831"/>
    <x v="370"/>
    <x v="1"/>
    <x v="1"/>
    <x v="5"/>
    <x v="2"/>
    <n v="28"/>
    <n v="1450"/>
    <x v="1066"/>
    <x v="1696"/>
    <x v="28"/>
    <x v="2"/>
  </r>
  <r>
    <x v="2"/>
    <n v="1197831"/>
    <x v="371"/>
    <x v="1"/>
    <x v="1"/>
    <x v="5"/>
    <x v="3"/>
    <n v="32"/>
    <n v="1160"/>
    <x v="1067"/>
    <x v="1697"/>
    <x v="41"/>
    <x v="2"/>
  </r>
  <r>
    <x v="2"/>
    <n v="1197831"/>
    <x v="372"/>
    <x v="1"/>
    <x v="1"/>
    <x v="5"/>
    <x v="4"/>
    <n v="38"/>
    <n v="810"/>
    <x v="1068"/>
    <x v="1698"/>
    <x v="18"/>
    <x v="2"/>
  </r>
  <r>
    <x v="2"/>
    <n v="1197831"/>
    <x v="373"/>
    <x v="1"/>
    <x v="1"/>
    <x v="5"/>
    <x v="5"/>
    <n v="32"/>
    <n v="1350"/>
    <x v="1069"/>
    <x v="1699"/>
    <x v="32"/>
    <x v="2"/>
  </r>
  <r>
    <x v="2"/>
    <n v="1197831"/>
    <x v="374"/>
    <x v="1"/>
    <x v="1"/>
    <x v="5"/>
    <x v="0"/>
    <n v="18"/>
    <n v="1820"/>
    <x v="1070"/>
    <x v="1700"/>
    <x v="18"/>
    <x v="2"/>
  </r>
  <r>
    <x v="2"/>
    <n v="1197831"/>
    <x v="375"/>
    <x v="1"/>
    <x v="1"/>
    <x v="5"/>
    <x v="1"/>
    <n v="28"/>
    <n v="1750"/>
    <x v="1071"/>
    <x v="1701"/>
    <x v="35"/>
    <x v="2"/>
  </r>
  <r>
    <x v="2"/>
    <n v="1197831"/>
    <x v="376"/>
    <x v="1"/>
    <x v="1"/>
    <x v="5"/>
    <x v="2"/>
    <n v="25"/>
    <n v="1520"/>
    <x v="1072"/>
    <x v="1702"/>
    <x v="29"/>
    <x v="2"/>
  </r>
  <r>
    <x v="2"/>
    <n v="1197831"/>
    <x v="377"/>
    <x v="1"/>
    <x v="1"/>
    <x v="5"/>
    <x v="3"/>
    <n v="29"/>
    <n v="1280"/>
    <x v="1067"/>
    <x v="1703"/>
    <x v="40"/>
    <x v="2"/>
  </r>
  <r>
    <x v="2"/>
    <n v="1197831"/>
    <x v="378"/>
    <x v="1"/>
    <x v="1"/>
    <x v="5"/>
    <x v="4"/>
    <n v="34"/>
    <n v="850"/>
    <x v="1073"/>
    <x v="1704"/>
    <x v="8"/>
    <x v="2"/>
  </r>
  <r>
    <x v="2"/>
    <n v="1197831"/>
    <x v="379"/>
    <x v="1"/>
    <x v="1"/>
    <x v="5"/>
    <x v="5"/>
    <n v="29"/>
    <n v="1560"/>
    <x v="1074"/>
    <x v="1705"/>
    <x v="26"/>
    <x v="2"/>
  </r>
  <r>
    <x v="2"/>
    <n v="1197831"/>
    <x v="380"/>
    <x v="1"/>
    <x v="1"/>
    <x v="5"/>
    <x v="0"/>
    <n v="19"/>
    <n v="1950"/>
    <x v="1075"/>
    <x v="1706"/>
    <x v="0"/>
    <x v="2"/>
  </r>
  <r>
    <x v="2"/>
    <n v="1197831"/>
    <x v="381"/>
    <x v="1"/>
    <x v="1"/>
    <x v="5"/>
    <x v="1"/>
    <n v="29"/>
    <n v="1940"/>
    <x v="1076"/>
    <x v="1707"/>
    <x v="29"/>
    <x v="2"/>
  </r>
  <r>
    <x v="2"/>
    <n v="1197831"/>
    <x v="382"/>
    <x v="1"/>
    <x v="1"/>
    <x v="5"/>
    <x v="2"/>
    <n v="24"/>
    <n v="1750"/>
    <x v="1077"/>
    <x v="1708"/>
    <x v="28"/>
    <x v="2"/>
  </r>
  <r>
    <x v="2"/>
    <n v="1197831"/>
    <x v="383"/>
    <x v="1"/>
    <x v="1"/>
    <x v="5"/>
    <x v="3"/>
    <n v="34"/>
    <n v="1540"/>
    <x v="1078"/>
    <x v="1709"/>
    <x v="38"/>
    <x v="2"/>
  </r>
  <r>
    <x v="2"/>
    <n v="1197831"/>
    <x v="384"/>
    <x v="1"/>
    <x v="1"/>
    <x v="5"/>
    <x v="4"/>
    <n v="49"/>
    <n v="1310"/>
    <x v="1079"/>
    <x v="1710"/>
    <x v="18"/>
    <x v="2"/>
  </r>
  <r>
    <x v="2"/>
    <n v="1197831"/>
    <x v="385"/>
    <x v="1"/>
    <x v="1"/>
    <x v="5"/>
    <x v="5"/>
    <n v="43"/>
    <n v="2240"/>
    <x v="1080"/>
    <x v="1711"/>
    <x v="42"/>
    <x v="2"/>
  </r>
  <r>
    <x v="2"/>
    <n v="1197831"/>
    <x v="386"/>
    <x v="1"/>
    <x v="1"/>
    <x v="5"/>
    <x v="0"/>
    <n v="41"/>
    <n v="2240"/>
    <x v="1081"/>
    <x v="1712"/>
    <x v="18"/>
    <x v="2"/>
  </r>
  <r>
    <x v="2"/>
    <n v="1197831"/>
    <x v="387"/>
    <x v="1"/>
    <x v="1"/>
    <x v="5"/>
    <x v="1"/>
    <n v="49"/>
    <n v="2000"/>
    <x v="1082"/>
    <x v="1713"/>
    <x v="35"/>
    <x v="2"/>
  </r>
  <r>
    <x v="2"/>
    <n v="1197831"/>
    <x v="388"/>
    <x v="1"/>
    <x v="1"/>
    <x v="5"/>
    <x v="2"/>
    <n v="44"/>
    <n v="1760"/>
    <x v="1083"/>
    <x v="1714"/>
    <x v="28"/>
    <x v="2"/>
  </r>
  <r>
    <x v="2"/>
    <n v="1197831"/>
    <x v="389"/>
    <x v="1"/>
    <x v="1"/>
    <x v="5"/>
    <x v="3"/>
    <n v="43"/>
    <n v="1740"/>
    <x v="1084"/>
    <x v="1715"/>
    <x v="9"/>
    <x v="2"/>
  </r>
  <r>
    <x v="2"/>
    <n v="1197831"/>
    <x v="390"/>
    <x v="1"/>
    <x v="1"/>
    <x v="5"/>
    <x v="4"/>
    <n v="45"/>
    <n v="1450"/>
    <x v="1085"/>
    <x v="1716"/>
    <x v="30"/>
    <x v="2"/>
  </r>
  <r>
    <x v="2"/>
    <n v="1197831"/>
    <x v="391"/>
    <x v="1"/>
    <x v="1"/>
    <x v="5"/>
    <x v="5"/>
    <n v="53"/>
    <n v="2630"/>
    <x v="1086"/>
    <x v="1717"/>
    <x v="32"/>
    <x v="2"/>
  </r>
  <r>
    <x v="2"/>
    <n v="1197831"/>
    <x v="392"/>
    <x v="1"/>
    <x v="1"/>
    <x v="5"/>
    <x v="0"/>
    <n v="41"/>
    <n v="2310"/>
    <x v="1087"/>
    <x v="1718"/>
    <x v="59"/>
    <x v="2"/>
  </r>
  <r>
    <x v="2"/>
    <n v="1197831"/>
    <x v="393"/>
    <x v="1"/>
    <x v="1"/>
    <x v="5"/>
    <x v="1"/>
    <n v="48"/>
    <n v="2150"/>
    <x v="946"/>
    <x v="1719"/>
    <x v="64"/>
    <x v="2"/>
  </r>
  <r>
    <x v="2"/>
    <n v="1197831"/>
    <x v="394"/>
    <x v="1"/>
    <x v="1"/>
    <x v="5"/>
    <x v="2"/>
    <n v="44"/>
    <n v="2540"/>
    <x v="1088"/>
    <x v="1720"/>
    <x v="66"/>
    <x v="2"/>
  </r>
  <r>
    <x v="2"/>
    <n v="1197831"/>
    <x v="395"/>
    <x v="1"/>
    <x v="1"/>
    <x v="5"/>
    <x v="3"/>
    <n v="43"/>
    <n v="1500"/>
    <x v="1089"/>
    <x v="1721"/>
    <x v="22"/>
    <x v="2"/>
  </r>
  <r>
    <x v="2"/>
    <n v="1197831"/>
    <x v="396"/>
    <x v="1"/>
    <x v="1"/>
    <x v="5"/>
    <x v="4"/>
    <n v="47"/>
    <n v="1670"/>
    <x v="1090"/>
    <x v="1722"/>
    <x v="24"/>
    <x v="2"/>
  </r>
  <r>
    <x v="2"/>
    <n v="1197831"/>
    <x v="397"/>
    <x v="1"/>
    <x v="1"/>
    <x v="5"/>
    <x v="5"/>
    <n v="54"/>
    <n v="2550"/>
    <x v="1091"/>
    <x v="1723"/>
    <x v="63"/>
    <x v="2"/>
  </r>
  <r>
    <x v="2"/>
    <n v="1197831"/>
    <x v="398"/>
    <x v="1"/>
    <x v="1"/>
    <x v="5"/>
    <x v="0"/>
    <n v="49"/>
    <n v="2080"/>
    <x v="888"/>
    <x v="1724"/>
    <x v="48"/>
    <x v="2"/>
  </r>
  <r>
    <x v="2"/>
    <n v="1197831"/>
    <x v="399"/>
    <x v="1"/>
    <x v="1"/>
    <x v="5"/>
    <x v="1"/>
    <n v="53"/>
    <n v="2080"/>
    <x v="1092"/>
    <x v="1725"/>
    <x v="0"/>
    <x v="2"/>
  </r>
  <r>
    <x v="2"/>
    <n v="1197831"/>
    <x v="400"/>
    <x v="1"/>
    <x v="1"/>
    <x v="5"/>
    <x v="2"/>
    <n v="46"/>
    <n v="2730"/>
    <x v="1093"/>
    <x v="1726"/>
    <x v="66"/>
    <x v="2"/>
  </r>
  <r>
    <x v="2"/>
    <n v="1197831"/>
    <x v="401"/>
    <x v="1"/>
    <x v="1"/>
    <x v="5"/>
    <x v="3"/>
    <n v="47"/>
    <n v="1470"/>
    <x v="1094"/>
    <x v="1727"/>
    <x v="42"/>
    <x v="2"/>
  </r>
  <r>
    <x v="2"/>
    <n v="1197831"/>
    <x v="402"/>
    <x v="1"/>
    <x v="1"/>
    <x v="5"/>
    <x v="4"/>
    <n v="53"/>
    <n v="1420"/>
    <x v="1095"/>
    <x v="1728"/>
    <x v="35"/>
    <x v="2"/>
  </r>
  <r>
    <x v="2"/>
    <n v="1197831"/>
    <x v="403"/>
    <x v="1"/>
    <x v="1"/>
    <x v="5"/>
    <x v="5"/>
    <n v="56"/>
    <n v="2330"/>
    <x v="1096"/>
    <x v="1729"/>
    <x v="67"/>
    <x v="2"/>
  </r>
  <r>
    <x v="2"/>
    <n v="1197831"/>
    <x v="404"/>
    <x v="1"/>
    <x v="1"/>
    <x v="5"/>
    <x v="0"/>
    <n v="53"/>
    <n v="1810"/>
    <x v="1097"/>
    <x v="1730"/>
    <x v="66"/>
    <x v="2"/>
  </r>
  <r>
    <x v="2"/>
    <n v="1197831"/>
    <x v="405"/>
    <x v="1"/>
    <x v="1"/>
    <x v="5"/>
    <x v="1"/>
    <n v="54"/>
    <n v="1760"/>
    <x v="1098"/>
    <x v="1731"/>
    <x v="48"/>
    <x v="2"/>
  </r>
  <r>
    <x v="2"/>
    <n v="1197831"/>
    <x v="406"/>
    <x v="1"/>
    <x v="1"/>
    <x v="5"/>
    <x v="2"/>
    <n v="59"/>
    <n v="2030"/>
    <x v="963"/>
    <x v="1732"/>
    <x v="60"/>
    <x v="2"/>
  </r>
  <r>
    <x v="2"/>
    <n v="1197831"/>
    <x v="407"/>
    <x v="1"/>
    <x v="1"/>
    <x v="5"/>
    <x v="3"/>
    <n v="56"/>
    <n v="1260"/>
    <x v="822"/>
    <x v="1733"/>
    <x v="42"/>
    <x v="2"/>
  </r>
  <r>
    <x v="2"/>
    <n v="1197831"/>
    <x v="408"/>
    <x v="1"/>
    <x v="1"/>
    <x v="5"/>
    <x v="4"/>
    <n v="53"/>
    <n v="1350"/>
    <x v="1099"/>
    <x v="1734"/>
    <x v="29"/>
    <x v="2"/>
  </r>
  <r>
    <x v="2"/>
    <n v="1197831"/>
    <x v="409"/>
    <x v="1"/>
    <x v="1"/>
    <x v="5"/>
    <x v="5"/>
    <n v="48"/>
    <n v="2030"/>
    <x v="853"/>
    <x v="1735"/>
    <x v="67"/>
    <x v="2"/>
  </r>
  <r>
    <x v="2"/>
    <n v="1197831"/>
    <x v="410"/>
    <x v="1"/>
    <x v="1"/>
    <x v="5"/>
    <x v="0"/>
    <n v="39"/>
    <n v="1560"/>
    <x v="1100"/>
    <x v="1736"/>
    <x v="0"/>
    <x v="2"/>
  </r>
  <r>
    <x v="2"/>
    <n v="1197831"/>
    <x v="411"/>
    <x v="1"/>
    <x v="1"/>
    <x v="5"/>
    <x v="1"/>
    <n v="38"/>
    <n v="1690"/>
    <x v="1101"/>
    <x v="1737"/>
    <x v="48"/>
    <x v="2"/>
  </r>
  <r>
    <x v="2"/>
    <n v="1197831"/>
    <x v="412"/>
    <x v="1"/>
    <x v="1"/>
    <x v="5"/>
    <x v="2"/>
    <n v="41"/>
    <n v="1440"/>
    <x v="1102"/>
    <x v="1738"/>
    <x v="59"/>
    <x v="2"/>
  </r>
  <r>
    <x v="2"/>
    <n v="1197831"/>
    <x v="413"/>
    <x v="1"/>
    <x v="1"/>
    <x v="5"/>
    <x v="3"/>
    <n v="41"/>
    <n v="1110"/>
    <x v="1103"/>
    <x v="1739"/>
    <x v="38"/>
    <x v="2"/>
  </r>
  <r>
    <x v="2"/>
    <n v="1197831"/>
    <x v="414"/>
    <x v="1"/>
    <x v="1"/>
    <x v="5"/>
    <x v="4"/>
    <n v="36"/>
    <n v="1000"/>
    <x v="1104"/>
    <x v="1740"/>
    <x v="18"/>
    <x v="2"/>
  </r>
  <r>
    <x v="2"/>
    <n v="1197831"/>
    <x v="415"/>
    <x v="1"/>
    <x v="1"/>
    <x v="5"/>
    <x v="5"/>
    <n v="45"/>
    <n v="1610"/>
    <x v="1105"/>
    <x v="1482"/>
    <x v="67"/>
    <x v="2"/>
  </r>
  <r>
    <x v="2"/>
    <n v="1197831"/>
    <x v="416"/>
    <x v="1"/>
    <x v="1"/>
    <x v="5"/>
    <x v="0"/>
    <n v="38"/>
    <n v="1810"/>
    <x v="1106"/>
    <x v="1741"/>
    <x v="66"/>
    <x v="2"/>
  </r>
  <r>
    <x v="2"/>
    <n v="1197831"/>
    <x v="417"/>
    <x v="1"/>
    <x v="1"/>
    <x v="5"/>
    <x v="1"/>
    <n v="37"/>
    <n v="2180"/>
    <x v="1107"/>
    <x v="1742"/>
    <x v="0"/>
    <x v="2"/>
  </r>
  <r>
    <x v="2"/>
    <n v="1197831"/>
    <x v="418"/>
    <x v="1"/>
    <x v="1"/>
    <x v="5"/>
    <x v="2"/>
    <n v="63"/>
    <n v="1760"/>
    <x v="1108"/>
    <x v="1743"/>
    <x v="66"/>
    <x v="2"/>
  </r>
  <r>
    <x v="2"/>
    <n v="1197831"/>
    <x v="419"/>
    <x v="1"/>
    <x v="1"/>
    <x v="5"/>
    <x v="3"/>
    <n v="59"/>
    <n v="1450"/>
    <x v="1109"/>
    <x v="1744"/>
    <x v="26"/>
    <x v="2"/>
  </r>
  <r>
    <x v="2"/>
    <n v="1197831"/>
    <x v="420"/>
    <x v="1"/>
    <x v="1"/>
    <x v="5"/>
    <x v="4"/>
    <n v="56"/>
    <n v="1380"/>
    <x v="1110"/>
    <x v="1745"/>
    <x v="35"/>
    <x v="2"/>
  </r>
  <r>
    <x v="2"/>
    <n v="1197831"/>
    <x v="421"/>
    <x v="1"/>
    <x v="1"/>
    <x v="5"/>
    <x v="5"/>
    <n v="67"/>
    <n v="1760"/>
    <x v="1111"/>
    <x v="1746"/>
    <x v="42"/>
    <x v="2"/>
  </r>
  <r>
    <x v="2"/>
    <n v="1197831"/>
    <x v="422"/>
    <x v="1"/>
    <x v="1"/>
    <x v="5"/>
    <x v="0"/>
    <n v="59"/>
    <n v="2230"/>
    <x v="1112"/>
    <x v="1747"/>
    <x v="64"/>
    <x v="2"/>
  </r>
  <r>
    <x v="2"/>
    <n v="1197831"/>
    <x v="423"/>
    <x v="1"/>
    <x v="1"/>
    <x v="5"/>
    <x v="1"/>
    <n v="56"/>
    <n v="2310"/>
    <x v="1113"/>
    <x v="1748"/>
    <x v="59"/>
    <x v="2"/>
  </r>
  <r>
    <x v="2"/>
    <n v="1197831"/>
    <x v="424"/>
    <x v="1"/>
    <x v="1"/>
    <x v="5"/>
    <x v="2"/>
    <n v="62"/>
    <n v="1890"/>
    <x v="1114"/>
    <x v="1749"/>
    <x v="64"/>
    <x v="2"/>
  </r>
  <r>
    <x v="2"/>
    <n v="1197831"/>
    <x v="425"/>
    <x v="1"/>
    <x v="1"/>
    <x v="5"/>
    <x v="3"/>
    <n v="59"/>
    <n v="1730"/>
    <x v="1115"/>
    <x v="1750"/>
    <x v="26"/>
    <x v="2"/>
  </r>
  <r>
    <x v="2"/>
    <n v="1197831"/>
    <x v="426"/>
    <x v="1"/>
    <x v="1"/>
    <x v="5"/>
    <x v="4"/>
    <n v="58"/>
    <n v="1580"/>
    <x v="1116"/>
    <x v="1751"/>
    <x v="0"/>
    <x v="2"/>
  </r>
  <r>
    <x v="2"/>
    <n v="1197831"/>
    <x v="427"/>
    <x v="1"/>
    <x v="1"/>
    <x v="5"/>
    <x v="5"/>
    <n v="65"/>
    <n v="2330"/>
    <x v="1117"/>
    <x v="1752"/>
    <x v="49"/>
    <x v="2"/>
  </r>
  <r>
    <x v="0"/>
    <n v="1185732"/>
    <x v="428"/>
    <x v="1"/>
    <x v="1"/>
    <x v="5"/>
    <x v="0"/>
    <n v="44"/>
    <n v="1110"/>
    <x v="1118"/>
    <x v="1753"/>
    <x v="67"/>
    <x v="2"/>
  </r>
  <r>
    <x v="0"/>
    <n v="1185732"/>
    <x v="429"/>
    <x v="1"/>
    <x v="1"/>
    <x v="5"/>
    <x v="1"/>
    <n v="41"/>
    <n v="680"/>
    <x v="1119"/>
    <x v="1754"/>
    <x v="28"/>
    <x v="2"/>
  </r>
  <r>
    <x v="0"/>
    <n v="1185732"/>
    <x v="430"/>
    <x v="1"/>
    <x v="1"/>
    <x v="5"/>
    <x v="2"/>
    <n v="33"/>
    <n v="560"/>
    <x v="1041"/>
    <x v="1755"/>
    <x v="48"/>
    <x v="2"/>
  </r>
  <r>
    <x v="0"/>
    <n v="1185732"/>
    <x v="431"/>
    <x v="1"/>
    <x v="1"/>
    <x v="5"/>
    <x v="3"/>
    <n v="38"/>
    <n v="190"/>
    <x v="1120"/>
    <x v="1756"/>
    <x v="48"/>
    <x v="2"/>
  </r>
  <r>
    <x v="0"/>
    <n v="1185732"/>
    <x v="432"/>
    <x v="0"/>
    <x v="4"/>
    <x v="6"/>
    <x v="4"/>
    <n v="54"/>
    <n v="360"/>
    <x v="1121"/>
    <x v="1757"/>
    <x v="18"/>
    <x v="2"/>
  </r>
  <r>
    <x v="0"/>
    <n v="1185732"/>
    <x v="433"/>
    <x v="0"/>
    <x v="4"/>
    <x v="6"/>
    <x v="5"/>
    <n v="43"/>
    <n v="610"/>
    <x v="1122"/>
    <x v="1758"/>
    <x v="27"/>
    <x v="2"/>
  </r>
  <r>
    <x v="0"/>
    <n v="1185732"/>
    <x v="434"/>
    <x v="0"/>
    <x v="4"/>
    <x v="6"/>
    <x v="0"/>
    <n v="42"/>
    <n v="1190"/>
    <x v="1123"/>
    <x v="1759"/>
    <x v="63"/>
    <x v="2"/>
  </r>
  <r>
    <x v="0"/>
    <n v="1185732"/>
    <x v="435"/>
    <x v="0"/>
    <x v="4"/>
    <x v="6"/>
    <x v="1"/>
    <n v="44"/>
    <n v="350"/>
    <x v="1124"/>
    <x v="1760"/>
    <x v="35"/>
    <x v="2"/>
  </r>
  <r>
    <x v="0"/>
    <n v="1185732"/>
    <x v="436"/>
    <x v="0"/>
    <x v="4"/>
    <x v="6"/>
    <x v="2"/>
    <n v="34"/>
    <n v="460"/>
    <x v="1125"/>
    <x v="1761"/>
    <x v="59"/>
    <x v="2"/>
  </r>
  <r>
    <x v="0"/>
    <n v="1185732"/>
    <x v="437"/>
    <x v="0"/>
    <x v="4"/>
    <x v="6"/>
    <x v="3"/>
    <n v="39"/>
    <n v="130"/>
    <x v="1126"/>
    <x v="1762"/>
    <x v="59"/>
    <x v="2"/>
  </r>
  <r>
    <x v="0"/>
    <n v="1185732"/>
    <x v="438"/>
    <x v="0"/>
    <x v="4"/>
    <x v="6"/>
    <x v="4"/>
    <n v="51"/>
    <n v="360"/>
    <x v="1127"/>
    <x v="1763"/>
    <x v="24"/>
    <x v="2"/>
  </r>
  <r>
    <x v="0"/>
    <n v="1185732"/>
    <x v="439"/>
    <x v="0"/>
    <x v="4"/>
    <x v="6"/>
    <x v="5"/>
    <n v="44"/>
    <n v="680"/>
    <x v="1128"/>
    <x v="1764"/>
    <x v="18"/>
    <x v="2"/>
  </r>
  <r>
    <x v="0"/>
    <n v="1185732"/>
    <x v="440"/>
    <x v="0"/>
    <x v="4"/>
    <x v="6"/>
    <x v="0"/>
    <n v="49"/>
    <n v="1200"/>
    <x v="1129"/>
    <x v="1765"/>
    <x v="67"/>
    <x v="2"/>
  </r>
  <r>
    <x v="0"/>
    <n v="1185732"/>
    <x v="441"/>
    <x v="0"/>
    <x v="4"/>
    <x v="6"/>
    <x v="1"/>
    <n v="47"/>
    <n v="380"/>
    <x v="1016"/>
    <x v="1766"/>
    <x v="29"/>
    <x v="2"/>
  </r>
  <r>
    <x v="0"/>
    <n v="1185732"/>
    <x v="442"/>
    <x v="0"/>
    <x v="4"/>
    <x v="6"/>
    <x v="2"/>
    <n v="36"/>
    <n v="510"/>
    <x v="1127"/>
    <x v="1767"/>
    <x v="64"/>
    <x v="2"/>
  </r>
  <r>
    <x v="0"/>
    <n v="1185732"/>
    <x v="443"/>
    <x v="0"/>
    <x v="4"/>
    <x v="6"/>
    <x v="3"/>
    <n v="43"/>
    <n v="80"/>
    <x v="1130"/>
    <x v="1768"/>
    <x v="48"/>
    <x v="2"/>
  </r>
  <r>
    <x v="0"/>
    <n v="1185732"/>
    <x v="444"/>
    <x v="0"/>
    <x v="4"/>
    <x v="6"/>
    <x v="4"/>
    <n v="58"/>
    <n v="200"/>
    <x v="1131"/>
    <x v="1769"/>
    <x v="8"/>
    <x v="2"/>
  </r>
  <r>
    <x v="0"/>
    <n v="1185732"/>
    <x v="445"/>
    <x v="0"/>
    <x v="4"/>
    <x v="6"/>
    <x v="5"/>
    <n v="47"/>
    <n v="440"/>
    <x v="1132"/>
    <x v="1770"/>
    <x v="2"/>
    <x v="2"/>
  </r>
  <r>
    <x v="0"/>
    <n v="1185732"/>
    <x v="446"/>
    <x v="0"/>
    <x v="4"/>
    <x v="6"/>
    <x v="0"/>
    <n v="46"/>
    <n v="1220"/>
    <x v="1133"/>
    <x v="1771"/>
    <x v="32"/>
    <x v="2"/>
  </r>
  <r>
    <x v="0"/>
    <n v="1185732"/>
    <x v="447"/>
    <x v="0"/>
    <x v="4"/>
    <x v="6"/>
    <x v="1"/>
    <n v="45"/>
    <n v="450"/>
    <x v="1134"/>
    <x v="1772"/>
    <x v="23"/>
    <x v="2"/>
  </r>
  <r>
    <x v="0"/>
    <n v="1185732"/>
    <x v="448"/>
    <x v="0"/>
    <x v="4"/>
    <x v="6"/>
    <x v="2"/>
    <n v="38"/>
    <n v="380"/>
    <x v="1135"/>
    <x v="1773"/>
    <x v="24"/>
    <x v="2"/>
  </r>
  <r>
    <x v="0"/>
    <n v="1185732"/>
    <x v="449"/>
    <x v="0"/>
    <x v="4"/>
    <x v="6"/>
    <x v="3"/>
    <n v="42"/>
    <n v="200"/>
    <x v="1136"/>
    <x v="1774"/>
    <x v="24"/>
    <x v="2"/>
  </r>
  <r>
    <x v="0"/>
    <n v="1185732"/>
    <x v="450"/>
    <x v="0"/>
    <x v="4"/>
    <x v="6"/>
    <x v="4"/>
    <n v="55"/>
    <n v="220"/>
    <x v="1137"/>
    <x v="1775"/>
    <x v="23"/>
    <x v="2"/>
  </r>
  <r>
    <x v="0"/>
    <n v="1185732"/>
    <x v="451"/>
    <x v="0"/>
    <x v="4"/>
    <x v="6"/>
    <x v="5"/>
    <n v="48"/>
    <n v="540"/>
    <x v="1138"/>
    <x v="1776"/>
    <x v="36"/>
    <x v="2"/>
  </r>
  <r>
    <x v="0"/>
    <n v="1185732"/>
    <x v="452"/>
    <x v="0"/>
    <x v="4"/>
    <x v="6"/>
    <x v="0"/>
    <n v="58"/>
    <n v="1360"/>
    <x v="1139"/>
    <x v="1777"/>
    <x v="32"/>
    <x v="2"/>
  </r>
  <r>
    <x v="0"/>
    <n v="1185732"/>
    <x v="453"/>
    <x v="0"/>
    <x v="4"/>
    <x v="6"/>
    <x v="1"/>
    <n v="54"/>
    <n v="530"/>
    <x v="1008"/>
    <x v="1778"/>
    <x v="8"/>
    <x v="2"/>
  </r>
  <r>
    <x v="0"/>
    <n v="1185732"/>
    <x v="454"/>
    <x v="0"/>
    <x v="4"/>
    <x v="6"/>
    <x v="2"/>
    <n v="52"/>
    <n v="420"/>
    <x v="1140"/>
    <x v="1779"/>
    <x v="24"/>
    <x v="2"/>
  </r>
  <r>
    <x v="0"/>
    <n v="1185732"/>
    <x v="455"/>
    <x v="0"/>
    <x v="4"/>
    <x v="6"/>
    <x v="3"/>
    <n v="51"/>
    <n v="290"/>
    <x v="1141"/>
    <x v="1780"/>
    <x v="28"/>
    <x v="2"/>
  </r>
  <r>
    <x v="0"/>
    <n v="1185732"/>
    <x v="456"/>
    <x v="0"/>
    <x v="4"/>
    <x v="6"/>
    <x v="4"/>
    <n v="59"/>
    <n v="310"/>
    <x v="1142"/>
    <x v="1781"/>
    <x v="23"/>
    <x v="2"/>
  </r>
  <r>
    <x v="0"/>
    <n v="1185732"/>
    <x v="457"/>
    <x v="0"/>
    <x v="4"/>
    <x v="6"/>
    <x v="5"/>
    <n v="64"/>
    <n v="630"/>
    <x v="1012"/>
    <x v="1782"/>
    <x v="18"/>
    <x v="2"/>
  </r>
  <r>
    <x v="0"/>
    <n v="1185732"/>
    <x v="458"/>
    <x v="0"/>
    <x v="4"/>
    <x v="6"/>
    <x v="0"/>
    <n v="64"/>
    <n v="1350"/>
    <x v="1143"/>
    <x v="1783"/>
    <x v="42"/>
    <x v="2"/>
  </r>
  <r>
    <x v="0"/>
    <n v="1185732"/>
    <x v="459"/>
    <x v="0"/>
    <x v="4"/>
    <x v="6"/>
    <x v="1"/>
    <n v="59"/>
    <n v="700"/>
    <x v="1144"/>
    <x v="1784"/>
    <x v="24"/>
    <x v="2"/>
  </r>
  <r>
    <x v="0"/>
    <n v="1185732"/>
    <x v="460"/>
    <x v="0"/>
    <x v="4"/>
    <x v="6"/>
    <x v="2"/>
    <n v="52"/>
    <n v="440"/>
    <x v="1145"/>
    <x v="1785"/>
    <x v="0"/>
    <x v="2"/>
  </r>
  <r>
    <x v="0"/>
    <n v="1185732"/>
    <x v="461"/>
    <x v="0"/>
    <x v="4"/>
    <x v="6"/>
    <x v="3"/>
    <n v="52"/>
    <n v="390"/>
    <x v="1146"/>
    <x v="1786"/>
    <x v="60"/>
    <x v="2"/>
  </r>
  <r>
    <x v="0"/>
    <n v="1185732"/>
    <x v="462"/>
    <x v="0"/>
    <x v="4"/>
    <x v="6"/>
    <x v="4"/>
    <n v="60"/>
    <n v="450"/>
    <x v="1147"/>
    <x v="1787"/>
    <x v="24"/>
    <x v="2"/>
  </r>
  <r>
    <x v="0"/>
    <n v="1185732"/>
    <x v="463"/>
    <x v="0"/>
    <x v="4"/>
    <x v="6"/>
    <x v="5"/>
    <n v="65"/>
    <n v="810"/>
    <x v="1148"/>
    <x v="1788"/>
    <x v="23"/>
    <x v="2"/>
  </r>
  <r>
    <x v="0"/>
    <n v="1185732"/>
    <x v="464"/>
    <x v="0"/>
    <x v="4"/>
    <x v="6"/>
    <x v="0"/>
    <n v="60"/>
    <n v="1450"/>
    <x v="1149"/>
    <x v="1789"/>
    <x v="63"/>
    <x v="2"/>
  </r>
  <r>
    <x v="0"/>
    <n v="1185732"/>
    <x v="465"/>
    <x v="0"/>
    <x v="4"/>
    <x v="6"/>
    <x v="1"/>
    <n v="55"/>
    <n v="900"/>
    <x v="1150"/>
    <x v="1790"/>
    <x v="0"/>
    <x v="2"/>
  </r>
  <r>
    <x v="0"/>
    <n v="1185732"/>
    <x v="466"/>
    <x v="0"/>
    <x v="4"/>
    <x v="6"/>
    <x v="2"/>
    <n v="51"/>
    <n v="590"/>
    <x v="1151"/>
    <x v="1791"/>
    <x v="0"/>
    <x v="2"/>
  </r>
  <r>
    <x v="0"/>
    <n v="1185732"/>
    <x v="467"/>
    <x v="0"/>
    <x v="4"/>
    <x v="6"/>
    <x v="3"/>
    <n v="51"/>
    <n v="440"/>
    <x v="1152"/>
    <x v="1792"/>
    <x v="60"/>
    <x v="2"/>
  </r>
  <r>
    <x v="0"/>
    <n v="1185732"/>
    <x v="468"/>
    <x v="0"/>
    <x v="4"/>
    <x v="6"/>
    <x v="4"/>
    <n v="64"/>
    <n v="600"/>
    <x v="1153"/>
    <x v="1793"/>
    <x v="35"/>
    <x v="2"/>
  </r>
  <r>
    <x v="0"/>
    <n v="1185732"/>
    <x v="469"/>
    <x v="0"/>
    <x v="4"/>
    <x v="6"/>
    <x v="5"/>
    <n v="64"/>
    <n v="980"/>
    <x v="1154"/>
    <x v="1794"/>
    <x v="23"/>
    <x v="2"/>
  </r>
  <r>
    <x v="0"/>
    <n v="1185732"/>
    <x v="470"/>
    <x v="0"/>
    <x v="4"/>
    <x v="6"/>
    <x v="0"/>
    <n v="60"/>
    <n v="1580"/>
    <x v="1155"/>
    <x v="1795"/>
    <x v="49"/>
    <x v="2"/>
  </r>
  <r>
    <x v="0"/>
    <n v="1185732"/>
    <x v="471"/>
    <x v="0"/>
    <x v="4"/>
    <x v="6"/>
    <x v="1"/>
    <n v="54"/>
    <n v="750"/>
    <x v="1156"/>
    <x v="1796"/>
    <x v="28"/>
    <x v="2"/>
  </r>
  <r>
    <x v="0"/>
    <n v="1185732"/>
    <x v="472"/>
    <x v="0"/>
    <x v="4"/>
    <x v="6"/>
    <x v="2"/>
    <n v="54"/>
    <n v="610"/>
    <x v="1157"/>
    <x v="1797"/>
    <x v="66"/>
    <x v="2"/>
  </r>
  <r>
    <x v="0"/>
    <n v="1185732"/>
    <x v="473"/>
    <x v="0"/>
    <x v="4"/>
    <x v="6"/>
    <x v="3"/>
    <n v="53"/>
    <n v="580"/>
    <x v="1158"/>
    <x v="1798"/>
    <x v="64"/>
    <x v="2"/>
  </r>
  <r>
    <x v="0"/>
    <n v="1185732"/>
    <x v="474"/>
    <x v="0"/>
    <x v="4"/>
    <x v="6"/>
    <x v="4"/>
    <n v="61"/>
    <n v="460"/>
    <x v="1159"/>
    <x v="1799"/>
    <x v="24"/>
    <x v="2"/>
  </r>
  <r>
    <x v="0"/>
    <n v="1185732"/>
    <x v="475"/>
    <x v="0"/>
    <x v="4"/>
    <x v="6"/>
    <x v="5"/>
    <n v="64"/>
    <n v="950"/>
    <x v="1160"/>
    <x v="1800"/>
    <x v="30"/>
    <x v="2"/>
  </r>
  <r>
    <x v="0"/>
    <n v="1185732"/>
    <x v="476"/>
    <x v="0"/>
    <x v="4"/>
    <x v="6"/>
    <x v="0"/>
    <n v="62"/>
    <n v="1430"/>
    <x v="1161"/>
    <x v="1801"/>
    <x v="38"/>
    <x v="2"/>
  </r>
  <r>
    <x v="0"/>
    <n v="1185732"/>
    <x v="477"/>
    <x v="0"/>
    <x v="4"/>
    <x v="6"/>
    <x v="1"/>
    <n v="48"/>
    <n v="800"/>
    <x v="1153"/>
    <x v="1802"/>
    <x v="8"/>
    <x v="2"/>
  </r>
  <r>
    <x v="0"/>
    <n v="1185732"/>
    <x v="478"/>
    <x v="0"/>
    <x v="4"/>
    <x v="6"/>
    <x v="2"/>
    <n v="41"/>
    <n v="500"/>
    <x v="1162"/>
    <x v="1803"/>
    <x v="18"/>
    <x v="2"/>
  </r>
  <r>
    <x v="0"/>
    <n v="1185732"/>
    <x v="479"/>
    <x v="0"/>
    <x v="4"/>
    <x v="6"/>
    <x v="3"/>
    <n v="41"/>
    <n v="530"/>
    <x v="1163"/>
    <x v="1804"/>
    <x v="28"/>
    <x v="2"/>
  </r>
  <r>
    <x v="0"/>
    <n v="1185732"/>
    <x v="480"/>
    <x v="0"/>
    <x v="4"/>
    <x v="6"/>
    <x v="4"/>
    <n v="50"/>
    <n v="360"/>
    <x v="1164"/>
    <x v="1805"/>
    <x v="18"/>
    <x v="2"/>
  </r>
  <r>
    <x v="0"/>
    <n v="1185732"/>
    <x v="481"/>
    <x v="0"/>
    <x v="4"/>
    <x v="6"/>
    <x v="5"/>
    <n v="55"/>
    <n v="610"/>
    <x v="1165"/>
    <x v="1806"/>
    <x v="8"/>
    <x v="2"/>
  </r>
  <r>
    <x v="0"/>
    <n v="1185732"/>
    <x v="482"/>
    <x v="0"/>
    <x v="4"/>
    <x v="6"/>
    <x v="0"/>
    <n v="55"/>
    <n v="1040"/>
    <x v="1166"/>
    <x v="1807"/>
    <x v="26"/>
    <x v="2"/>
  </r>
  <r>
    <x v="0"/>
    <n v="1185732"/>
    <x v="483"/>
    <x v="0"/>
    <x v="4"/>
    <x v="6"/>
    <x v="1"/>
    <n v="47"/>
    <n v="630"/>
    <x v="1167"/>
    <x v="1808"/>
    <x v="23"/>
    <x v="2"/>
  </r>
  <r>
    <x v="0"/>
    <n v="1185732"/>
    <x v="484"/>
    <x v="0"/>
    <x v="4"/>
    <x v="6"/>
    <x v="2"/>
    <n v="48"/>
    <n v="340"/>
    <x v="1168"/>
    <x v="1809"/>
    <x v="18"/>
    <x v="2"/>
  </r>
  <r>
    <x v="0"/>
    <n v="1185732"/>
    <x v="485"/>
    <x v="0"/>
    <x v="4"/>
    <x v="6"/>
    <x v="3"/>
    <n v="48"/>
    <n v="290"/>
    <x v="1169"/>
    <x v="1810"/>
    <x v="18"/>
    <x v="2"/>
  </r>
  <r>
    <x v="0"/>
    <n v="1185732"/>
    <x v="486"/>
    <x v="0"/>
    <x v="4"/>
    <x v="6"/>
    <x v="4"/>
    <n v="56"/>
    <n v="270"/>
    <x v="1005"/>
    <x v="1811"/>
    <x v="30"/>
    <x v="2"/>
  </r>
  <r>
    <x v="0"/>
    <n v="1185732"/>
    <x v="487"/>
    <x v="0"/>
    <x v="4"/>
    <x v="6"/>
    <x v="5"/>
    <n v="60"/>
    <n v="630"/>
    <x v="1053"/>
    <x v="1812"/>
    <x v="37"/>
    <x v="2"/>
  </r>
  <r>
    <x v="0"/>
    <n v="1185732"/>
    <x v="488"/>
    <x v="0"/>
    <x v="4"/>
    <x v="6"/>
    <x v="0"/>
    <n v="66"/>
    <n v="1130"/>
    <x v="1170"/>
    <x v="1813"/>
    <x v="42"/>
    <x v="2"/>
  </r>
  <r>
    <x v="0"/>
    <n v="1185732"/>
    <x v="489"/>
    <x v="0"/>
    <x v="4"/>
    <x v="6"/>
    <x v="1"/>
    <n v="55"/>
    <n v="600"/>
    <x v="1171"/>
    <x v="1814"/>
    <x v="28"/>
    <x v="2"/>
  </r>
  <r>
    <x v="0"/>
    <n v="1185732"/>
    <x v="490"/>
    <x v="0"/>
    <x v="4"/>
    <x v="6"/>
    <x v="2"/>
    <n v="55"/>
    <n v="550"/>
    <x v="1172"/>
    <x v="1815"/>
    <x v="60"/>
    <x v="2"/>
  </r>
  <r>
    <x v="0"/>
    <n v="1185732"/>
    <x v="491"/>
    <x v="0"/>
    <x v="4"/>
    <x v="6"/>
    <x v="3"/>
    <n v="56"/>
    <n v="440"/>
    <x v="1173"/>
    <x v="1816"/>
    <x v="48"/>
    <x v="2"/>
  </r>
  <r>
    <x v="0"/>
    <n v="1185732"/>
    <x v="492"/>
    <x v="0"/>
    <x v="4"/>
    <x v="6"/>
    <x v="4"/>
    <n v="64"/>
    <n v="420"/>
    <x v="1174"/>
    <x v="1817"/>
    <x v="35"/>
    <x v="2"/>
  </r>
  <r>
    <x v="0"/>
    <n v="1185732"/>
    <x v="493"/>
    <x v="0"/>
    <x v="4"/>
    <x v="6"/>
    <x v="5"/>
    <n v="71"/>
    <n v="650"/>
    <x v="1175"/>
    <x v="1818"/>
    <x v="27"/>
    <x v="2"/>
  </r>
  <r>
    <x v="0"/>
    <n v="1185732"/>
    <x v="494"/>
    <x v="0"/>
    <x v="4"/>
    <x v="6"/>
    <x v="0"/>
    <n v="67"/>
    <n v="1240"/>
    <x v="1176"/>
    <x v="1819"/>
    <x v="62"/>
    <x v="2"/>
  </r>
  <r>
    <x v="0"/>
    <n v="1185732"/>
    <x v="495"/>
    <x v="0"/>
    <x v="4"/>
    <x v="6"/>
    <x v="1"/>
    <n v="55"/>
    <n v="690"/>
    <x v="1177"/>
    <x v="1820"/>
    <x v="18"/>
    <x v="2"/>
  </r>
  <r>
    <x v="0"/>
    <n v="1185732"/>
    <x v="496"/>
    <x v="0"/>
    <x v="4"/>
    <x v="6"/>
    <x v="2"/>
    <n v="55"/>
    <n v="650"/>
    <x v="1178"/>
    <x v="1821"/>
    <x v="60"/>
    <x v="2"/>
  </r>
  <r>
    <x v="0"/>
    <n v="1185732"/>
    <x v="497"/>
    <x v="0"/>
    <x v="4"/>
    <x v="6"/>
    <x v="3"/>
    <n v="57"/>
    <n v="530"/>
    <x v="1179"/>
    <x v="1822"/>
    <x v="60"/>
    <x v="2"/>
  </r>
  <r>
    <x v="0"/>
    <n v="1185732"/>
    <x v="498"/>
    <x v="0"/>
    <x v="4"/>
    <x v="6"/>
    <x v="4"/>
    <n v="63"/>
    <n v="470"/>
    <x v="1167"/>
    <x v="1823"/>
    <x v="24"/>
    <x v="2"/>
  </r>
  <r>
    <x v="0"/>
    <n v="1185732"/>
    <x v="0"/>
    <x v="0"/>
    <x v="4"/>
    <x v="6"/>
    <x v="5"/>
    <n v="68"/>
    <n v="830"/>
    <x v="1180"/>
    <x v="1824"/>
    <x v="30"/>
    <x v="2"/>
  </r>
  <r>
    <x v="3"/>
    <n v="1128299"/>
    <x v="1"/>
    <x v="0"/>
    <x v="4"/>
    <x v="6"/>
    <x v="0"/>
    <n v="32"/>
    <n v="1220"/>
    <x v="1181"/>
    <x v="1825"/>
    <x v="48"/>
    <x v="2"/>
  </r>
  <r>
    <x v="3"/>
    <n v="1128299"/>
    <x v="2"/>
    <x v="0"/>
    <x v="4"/>
    <x v="6"/>
    <x v="1"/>
    <n v="44"/>
    <n v="1170"/>
    <x v="1182"/>
    <x v="1826"/>
    <x v="25"/>
    <x v="2"/>
  </r>
  <r>
    <x v="3"/>
    <n v="1128299"/>
    <x v="3"/>
    <x v="0"/>
    <x v="4"/>
    <x v="6"/>
    <x v="2"/>
    <n v="41"/>
    <n v="1170"/>
    <x v="1183"/>
    <x v="1827"/>
    <x v="64"/>
    <x v="2"/>
  </r>
  <r>
    <x v="3"/>
    <n v="1128299"/>
    <x v="4"/>
    <x v="0"/>
    <x v="4"/>
    <x v="6"/>
    <x v="3"/>
    <n v="43"/>
    <n v="870"/>
    <x v="1184"/>
    <x v="1828"/>
    <x v="0"/>
    <x v="2"/>
  </r>
  <r>
    <x v="3"/>
    <n v="1128299"/>
    <x v="5"/>
    <x v="2"/>
    <x v="5"/>
    <x v="7"/>
    <x v="4"/>
    <n v="47"/>
    <n v="700"/>
    <x v="1185"/>
    <x v="1829"/>
    <x v="42"/>
    <x v="2"/>
  </r>
  <r>
    <x v="3"/>
    <n v="1128299"/>
    <x v="6"/>
    <x v="2"/>
    <x v="5"/>
    <x v="7"/>
    <x v="5"/>
    <n v="41"/>
    <n v="1280"/>
    <x v="1186"/>
    <x v="1830"/>
    <x v="10"/>
    <x v="2"/>
  </r>
  <r>
    <x v="3"/>
    <n v="1128299"/>
    <x v="7"/>
    <x v="2"/>
    <x v="5"/>
    <x v="7"/>
    <x v="0"/>
    <n v="34"/>
    <n v="1580"/>
    <x v="1187"/>
    <x v="1831"/>
    <x v="0"/>
    <x v="2"/>
  </r>
  <r>
    <x v="3"/>
    <n v="1128299"/>
    <x v="499"/>
    <x v="2"/>
    <x v="5"/>
    <x v="7"/>
    <x v="1"/>
    <n v="43"/>
    <n v="1280"/>
    <x v="1188"/>
    <x v="1832"/>
    <x v="8"/>
    <x v="2"/>
  </r>
  <r>
    <x v="3"/>
    <n v="1128299"/>
    <x v="500"/>
    <x v="2"/>
    <x v="5"/>
    <x v="7"/>
    <x v="2"/>
    <n v="41"/>
    <n v="1190"/>
    <x v="1189"/>
    <x v="1833"/>
    <x v="60"/>
    <x v="2"/>
  </r>
  <r>
    <x v="3"/>
    <n v="1128299"/>
    <x v="501"/>
    <x v="2"/>
    <x v="5"/>
    <x v="7"/>
    <x v="3"/>
    <n v="44"/>
    <n v="740"/>
    <x v="1190"/>
    <x v="1834"/>
    <x v="24"/>
    <x v="2"/>
  </r>
  <r>
    <x v="3"/>
    <n v="1128299"/>
    <x v="502"/>
    <x v="2"/>
    <x v="5"/>
    <x v="7"/>
    <x v="4"/>
    <n v="46"/>
    <n v="520"/>
    <x v="1191"/>
    <x v="1835"/>
    <x v="67"/>
    <x v="2"/>
  </r>
  <r>
    <x v="3"/>
    <n v="1128299"/>
    <x v="503"/>
    <x v="2"/>
    <x v="5"/>
    <x v="7"/>
    <x v="5"/>
    <n v="41"/>
    <n v="1160"/>
    <x v="1192"/>
    <x v="1836"/>
    <x v="51"/>
    <x v="2"/>
  </r>
  <r>
    <x v="3"/>
    <n v="1128299"/>
    <x v="504"/>
    <x v="2"/>
    <x v="5"/>
    <x v="7"/>
    <x v="0"/>
    <n v="43"/>
    <n v="1600"/>
    <x v="1193"/>
    <x v="1837"/>
    <x v="9"/>
    <x v="2"/>
  </r>
  <r>
    <x v="3"/>
    <n v="1128299"/>
    <x v="505"/>
    <x v="2"/>
    <x v="5"/>
    <x v="7"/>
    <x v="1"/>
    <n v="50"/>
    <n v="1200"/>
    <x v="1194"/>
    <x v="1838"/>
    <x v="8"/>
    <x v="2"/>
  </r>
  <r>
    <x v="3"/>
    <n v="1128299"/>
    <x v="506"/>
    <x v="2"/>
    <x v="5"/>
    <x v="7"/>
    <x v="2"/>
    <n v="52"/>
    <n v="1040"/>
    <x v="1195"/>
    <x v="1839"/>
    <x v="60"/>
    <x v="2"/>
  </r>
  <r>
    <x v="3"/>
    <n v="1128299"/>
    <x v="507"/>
    <x v="2"/>
    <x v="5"/>
    <x v="7"/>
    <x v="3"/>
    <n v="50"/>
    <n v="840"/>
    <x v="1077"/>
    <x v="1708"/>
    <x v="28"/>
    <x v="2"/>
  </r>
  <r>
    <x v="3"/>
    <n v="1128299"/>
    <x v="508"/>
    <x v="2"/>
    <x v="5"/>
    <x v="7"/>
    <x v="4"/>
    <n v="55"/>
    <n v="470"/>
    <x v="1196"/>
    <x v="1840"/>
    <x v="67"/>
    <x v="2"/>
  </r>
  <r>
    <x v="3"/>
    <n v="1128299"/>
    <x v="509"/>
    <x v="2"/>
    <x v="5"/>
    <x v="7"/>
    <x v="5"/>
    <n v="54"/>
    <n v="940"/>
    <x v="1197"/>
    <x v="1841"/>
    <x v="51"/>
    <x v="2"/>
  </r>
  <r>
    <x v="3"/>
    <n v="1128299"/>
    <x v="510"/>
    <x v="2"/>
    <x v="5"/>
    <x v="7"/>
    <x v="0"/>
    <n v="58"/>
    <n v="1430"/>
    <x v="1198"/>
    <x v="1842"/>
    <x v="48"/>
    <x v="2"/>
  </r>
  <r>
    <x v="3"/>
    <n v="1128299"/>
    <x v="8"/>
    <x v="2"/>
    <x v="5"/>
    <x v="7"/>
    <x v="1"/>
    <n v="62"/>
    <n v="1020"/>
    <x v="1199"/>
    <x v="1843"/>
    <x v="31"/>
    <x v="2"/>
  </r>
  <r>
    <x v="3"/>
    <n v="1128299"/>
    <x v="9"/>
    <x v="2"/>
    <x v="5"/>
    <x v="7"/>
    <x v="2"/>
    <n v="61"/>
    <n v="1200"/>
    <x v="1200"/>
    <x v="1844"/>
    <x v="60"/>
    <x v="2"/>
  </r>
  <r>
    <x v="3"/>
    <n v="1128299"/>
    <x v="10"/>
    <x v="2"/>
    <x v="5"/>
    <x v="7"/>
    <x v="3"/>
    <n v="59"/>
    <n v="750"/>
    <x v="1201"/>
    <x v="1845"/>
    <x v="24"/>
    <x v="2"/>
  </r>
  <r>
    <x v="3"/>
    <n v="1128299"/>
    <x v="11"/>
    <x v="2"/>
    <x v="5"/>
    <x v="7"/>
    <x v="4"/>
    <n v="63"/>
    <n v="520"/>
    <x v="1070"/>
    <x v="1846"/>
    <x v="49"/>
    <x v="2"/>
  </r>
  <r>
    <x v="3"/>
    <n v="1128299"/>
    <x v="12"/>
    <x v="2"/>
    <x v="5"/>
    <x v="7"/>
    <x v="5"/>
    <n v="78"/>
    <n v="950"/>
    <x v="1202"/>
    <x v="1847"/>
    <x v="51"/>
    <x v="2"/>
  </r>
  <r>
    <x v="3"/>
    <n v="1128299"/>
    <x v="13"/>
    <x v="2"/>
    <x v="5"/>
    <x v="7"/>
    <x v="0"/>
    <n v="58"/>
    <n v="1490"/>
    <x v="1203"/>
    <x v="1848"/>
    <x v="39"/>
    <x v="2"/>
  </r>
  <r>
    <x v="3"/>
    <n v="1128299"/>
    <x v="14"/>
    <x v="2"/>
    <x v="5"/>
    <x v="7"/>
    <x v="1"/>
    <n v="60"/>
    <n v="1040"/>
    <x v="1204"/>
    <x v="1849"/>
    <x v="30"/>
    <x v="2"/>
  </r>
  <r>
    <x v="3"/>
    <n v="1128299"/>
    <x v="15"/>
    <x v="2"/>
    <x v="5"/>
    <x v="7"/>
    <x v="2"/>
    <n v="63"/>
    <n v="1160"/>
    <x v="1205"/>
    <x v="1850"/>
    <x v="41"/>
    <x v="2"/>
  </r>
  <r>
    <x v="3"/>
    <n v="1128299"/>
    <x v="16"/>
    <x v="2"/>
    <x v="5"/>
    <x v="7"/>
    <x v="3"/>
    <n v="57"/>
    <n v="900"/>
    <x v="1206"/>
    <x v="1851"/>
    <x v="0"/>
    <x v="2"/>
  </r>
  <r>
    <x v="3"/>
    <n v="1128299"/>
    <x v="17"/>
    <x v="2"/>
    <x v="5"/>
    <x v="7"/>
    <x v="4"/>
    <n v="60"/>
    <n v="600"/>
    <x v="1104"/>
    <x v="1852"/>
    <x v="67"/>
    <x v="2"/>
  </r>
  <r>
    <x v="3"/>
    <n v="1128299"/>
    <x v="18"/>
    <x v="2"/>
    <x v="5"/>
    <x v="7"/>
    <x v="5"/>
    <n v="78"/>
    <n v="1310"/>
    <x v="1207"/>
    <x v="1853"/>
    <x v="2"/>
    <x v="2"/>
  </r>
  <r>
    <x v="3"/>
    <n v="1128299"/>
    <x v="19"/>
    <x v="2"/>
    <x v="5"/>
    <x v="7"/>
    <x v="0"/>
    <n v="56"/>
    <n v="1890"/>
    <x v="1208"/>
    <x v="1854"/>
    <x v="41"/>
    <x v="2"/>
  </r>
  <r>
    <x v="3"/>
    <n v="1128299"/>
    <x v="20"/>
    <x v="2"/>
    <x v="5"/>
    <x v="7"/>
    <x v="1"/>
    <n v="62"/>
    <n v="1650"/>
    <x v="1209"/>
    <x v="1855"/>
    <x v="33"/>
    <x v="2"/>
  </r>
  <r>
    <x v="3"/>
    <n v="1128299"/>
    <x v="21"/>
    <x v="2"/>
    <x v="5"/>
    <x v="7"/>
    <x v="2"/>
    <n v="62"/>
    <n v="1650"/>
    <x v="1209"/>
    <x v="1856"/>
    <x v="40"/>
    <x v="2"/>
  </r>
  <r>
    <x v="3"/>
    <n v="1128299"/>
    <x v="22"/>
    <x v="2"/>
    <x v="5"/>
    <x v="7"/>
    <x v="3"/>
    <n v="58"/>
    <n v="1110"/>
    <x v="811"/>
    <x v="1857"/>
    <x v="48"/>
    <x v="2"/>
  </r>
  <r>
    <x v="3"/>
    <n v="1128299"/>
    <x v="23"/>
    <x v="2"/>
    <x v="5"/>
    <x v="7"/>
    <x v="4"/>
    <n v="59"/>
    <n v="810"/>
    <x v="1210"/>
    <x v="1858"/>
    <x v="68"/>
    <x v="2"/>
  </r>
  <r>
    <x v="3"/>
    <n v="1128299"/>
    <x v="24"/>
    <x v="2"/>
    <x v="5"/>
    <x v="7"/>
    <x v="5"/>
    <n v="73"/>
    <n v="1740"/>
    <x v="1211"/>
    <x v="1859"/>
    <x v="8"/>
    <x v="2"/>
  </r>
  <r>
    <x v="3"/>
    <n v="1128299"/>
    <x v="25"/>
    <x v="2"/>
    <x v="5"/>
    <x v="7"/>
    <x v="0"/>
    <n v="58"/>
    <n v="2180"/>
    <x v="1212"/>
    <x v="1860"/>
    <x v="60"/>
    <x v="2"/>
  </r>
  <r>
    <x v="3"/>
    <n v="1128299"/>
    <x v="26"/>
    <x v="2"/>
    <x v="5"/>
    <x v="7"/>
    <x v="1"/>
    <n v="61"/>
    <n v="1740"/>
    <x v="1213"/>
    <x v="1861"/>
    <x v="36"/>
    <x v="2"/>
  </r>
  <r>
    <x v="3"/>
    <n v="1128299"/>
    <x v="27"/>
    <x v="2"/>
    <x v="5"/>
    <x v="7"/>
    <x v="2"/>
    <n v="61"/>
    <n v="1430"/>
    <x v="1214"/>
    <x v="1862"/>
    <x v="60"/>
    <x v="2"/>
  </r>
  <r>
    <x v="3"/>
    <n v="1128299"/>
    <x v="28"/>
    <x v="2"/>
    <x v="5"/>
    <x v="7"/>
    <x v="3"/>
    <n v="55"/>
    <n v="1170"/>
    <x v="1215"/>
    <x v="1863"/>
    <x v="29"/>
    <x v="2"/>
  </r>
  <r>
    <x v="3"/>
    <n v="1128299"/>
    <x v="511"/>
    <x v="2"/>
    <x v="5"/>
    <x v="7"/>
    <x v="4"/>
    <n v="60"/>
    <n v="1300"/>
    <x v="1216"/>
    <x v="1864"/>
    <x v="67"/>
    <x v="2"/>
  </r>
  <r>
    <x v="3"/>
    <n v="1128299"/>
    <x v="512"/>
    <x v="2"/>
    <x v="5"/>
    <x v="7"/>
    <x v="5"/>
    <n v="78"/>
    <n v="1450"/>
    <x v="1217"/>
    <x v="1865"/>
    <x v="10"/>
    <x v="2"/>
  </r>
  <r>
    <x v="3"/>
    <n v="1128299"/>
    <x v="513"/>
    <x v="2"/>
    <x v="5"/>
    <x v="7"/>
    <x v="0"/>
    <n v="62"/>
    <n v="2100"/>
    <x v="1218"/>
    <x v="1457"/>
    <x v="60"/>
    <x v="2"/>
  </r>
  <r>
    <x v="3"/>
    <n v="1128299"/>
    <x v="514"/>
    <x v="2"/>
    <x v="5"/>
    <x v="7"/>
    <x v="1"/>
    <n v="64"/>
    <n v="1820"/>
    <x v="1219"/>
    <x v="1866"/>
    <x v="37"/>
    <x v="2"/>
  </r>
  <r>
    <x v="3"/>
    <n v="1128299"/>
    <x v="515"/>
    <x v="2"/>
    <x v="5"/>
    <x v="7"/>
    <x v="2"/>
    <n v="60"/>
    <n v="1520"/>
    <x v="1220"/>
    <x v="1867"/>
    <x v="59"/>
    <x v="2"/>
  </r>
  <r>
    <x v="3"/>
    <n v="1128299"/>
    <x v="516"/>
    <x v="2"/>
    <x v="5"/>
    <x v="7"/>
    <x v="3"/>
    <n v="64"/>
    <n v="1240"/>
    <x v="1221"/>
    <x v="1868"/>
    <x v="28"/>
    <x v="2"/>
  </r>
  <r>
    <x v="3"/>
    <n v="1128299"/>
    <x v="517"/>
    <x v="2"/>
    <x v="5"/>
    <x v="7"/>
    <x v="4"/>
    <n v="68"/>
    <n v="1380"/>
    <x v="1222"/>
    <x v="1869"/>
    <x v="61"/>
    <x v="2"/>
  </r>
  <r>
    <x v="3"/>
    <n v="1128299"/>
    <x v="518"/>
    <x v="2"/>
    <x v="5"/>
    <x v="7"/>
    <x v="5"/>
    <n v="78"/>
    <n v="1080"/>
    <x v="1223"/>
    <x v="1870"/>
    <x v="51"/>
    <x v="2"/>
  </r>
  <r>
    <x v="3"/>
    <n v="1128299"/>
    <x v="519"/>
    <x v="2"/>
    <x v="5"/>
    <x v="7"/>
    <x v="0"/>
    <n v="56"/>
    <n v="1740"/>
    <x v="853"/>
    <x v="1871"/>
    <x v="69"/>
    <x v="2"/>
  </r>
  <r>
    <x v="3"/>
    <n v="1128299"/>
    <x v="520"/>
    <x v="2"/>
    <x v="5"/>
    <x v="7"/>
    <x v="1"/>
    <n v="61"/>
    <n v="1620"/>
    <x v="1224"/>
    <x v="1872"/>
    <x v="51"/>
    <x v="2"/>
  </r>
  <r>
    <x v="3"/>
    <n v="1128299"/>
    <x v="521"/>
    <x v="2"/>
    <x v="5"/>
    <x v="7"/>
    <x v="2"/>
    <n v="57"/>
    <n v="1170"/>
    <x v="1225"/>
    <x v="1873"/>
    <x v="0"/>
    <x v="2"/>
  </r>
  <r>
    <x v="3"/>
    <n v="1128299"/>
    <x v="522"/>
    <x v="2"/>
    <x v="5"/>
    <x v="7"/>
    <x v="3"/>
    <n v="58"/>
    <n v="1120"/>
    <x v="931"/>
    <x v="1874"/>
    <x v="27"/>
    <x v="2"/>
  </r>
  <r>
    <x v="3"/>
    <n v="1128299"/>
    <x v="523"/>
    <x v="2"/>
    <x v="5"/>
    <x v="7"/>
    <x v="4"/>
    <n v="67"/>
    <n v="1200"/>
    <x v="1226"/>
    <x v="1875"/>
    <x v="70"/>
    <x v="2"/>
  </r>
  <r>
    <x v="3"/>
    <n v="1128299"/>
    <x v="524"/>
    <x v="2"/>
    <x v="5"/>
    <x v="7"/>
    <x v="5"/>
    <n v="74"/>
    <n v="1130"/>
    <x v="1227"/>
    <x v="1876"/>
    <x v="10"/>
    <x v="2"/>
  </r>
  <r>
    <x v="3"/>
    <n v="1128299"/>
    <x v="525"/>
    <x v="2"/>
    <x v="5"/>
    <x v="7"/>
    <x v="0"/>
    <n v="56"/>
    <n v="1380"/>
    <x v="1110"/>
    <x v="1877"/>
    <x v="44"/>
    <x v="2"/>
  </r>
  <r>
    <x v="3"/>
    <n v="1128299"/>
    <x v="526"/>
    <x v="2"/>
    <x v="5"/>
    <x v="7"/>
    <x v="1"/>
    <n v="59"/>
    <n v="1650"/>
    <x v="1228"/>
    <x v="1878"/>
    <x v="2"/>
    <x v="2"/>
  </r>
  <r>
    <x v="3"/>
    <n v="1128299"/>
    <x v="527"/>
    <x v="2"/>
    <x v="5"/>
    <x v="7"/>
    <x v="2"/>
    <n v="54"/>
    <n v="1090"/>
    <x v="1229"/>
    <x v="1879"/>
    <x v="13"/>
    <x v="2"/>
  </r>
  <r>
    <x v="3"/>
    <n v="1128299"/>
    <x v="528"/>
    <x v="2"/>
    <x v="5"/>
    <x v="7"/>
    <x v="3"/>
    <n v="54"/>
    <n v="1050"/>
    <x v="1230"/>
    <x v="1880"/>
    <x v="23"/>
    <x v="2"/>
  </r>
  <r>
    <x v="3"/>
    <n v="1128299"/>
    <x v="529"/>
    <x v="2"/>
    <x v="5"/>
    <x v="7"/>
    <x v="4"/>
    <n v="63"/>
    <n v="810"/>
    <x v="1231"/>
    <x v="1881"/>
    <x v="70"/>
    <x v="2"/>
  </r>
  <r>
    <x v="3"/>
    <n v="1128299"/>
    <x v="530"/>
    <x v="2"/>
    <x v="5"/>
    <x v="7"/>
    <x v="5"/>
    <n v="68"/>
    <n v="940"/>
    <x v="1232"/>
    <x v="1882"/>
    <x v="3"/>
    <x v="2"/>
  </r>
  <r>
    <x v="3"/>
    <n v="1128299"/>
    <x v="29"/>
    <x v="2"/>
    <x v="5"/>
    <x v="7"/>
    <x v="0"/>
    <n v="57"/>
    <n v="1550"/>
    <x v="1233"/>
    <x v="1883"/>
    <x v="69"/>
    <x v="2"/>
  </r>
  <r>
    <x v="3"/>
    <n v="1128299"/>
    <x v="30"/>
    <x v="2"/>
    <x v="5"/>
    <x v="7"/>
    <x v="1"/>
    <n v="64"/>
    <n v="1500"/>
    <x v="1234"/>
    <x v="1884"/>
    <x v="51"/>
    <x v="2"/>
  </r>
  <r>
    <x v="3"/>
    <n v="1128299"/>
    <x v="31"/>
    <x v="2"/>
    <x v="5"/>
    <x v="7"/>
    <x v="2"/>
    <n v="55"/>
    <n v="1060"/>
    <x v="1235"/>
    <x v="1885"/>
    <x v="52"/>
    <x v="2"/>
  </r>
  <r>
    <x v="3"/>
    <n v="1128299"/>
    <x v="32"/>
    <x v="2"/>
    <x v="5"/>
    <x v="7"/>
    <x v="3"/>
    <n v="56"/>
    <n v="1080"/>
    <x v="1236"/>
    <x v="1886"/>
    <x v="33"/>
    <x v="2"/>
  </r>
  <r>
    <x v="3"/>
    <n v="1128299"/>
    <x v="33"/>
    <x v="2"/>
    <x v="5"/>
    <x v="7"/>
    <x v="4"/>
    <n v="64"/>
    <n v="880"/>
    <x v="805"/>
    <x v="1887"/>
    <x v="71"/>
    <x v="2"/>
  </r>
  <r>
    <x v="3"/>
    <n v="1128299"/>
    <x v="34"/>
    <x v="2"/>
    <x v="5"/>
    <x v="7"/>
    <x v="5"/>
    <n v="68"/>
    <n v="1330"/>
    <x v="1237"/>
    <x v="1888"/>
    <x v="72"/>
    <x v="2"/>
  </r>
  <r>
    <x v="3"/>
    <n v="1128299"/>
    <x v="35"/>
    <x v="2"/>
    <x v="5"/>
    <x v="7"/>
    <x v="0"/>
    <n v="58"/>
    <n v="1960"/>
    <x v="1238"/>
    <x v="1889"/>
    <x v="46"/>
    <x v="2"/>
  </r>
  <r>
    <x v="3"/>
    <n v="1128299"/>
    <x v="36"/>
    <x v="2"/>
    <x v="5"/>
    <x v="7"/>
    <x v="1"/>
    <n v="62"/>
    <n v="1890"/>
    <x v="1114"/>
    <x v="1890"/>
    <x v="51"/>
    <x v="2"/>
  </r>
  <r>
    <x v="3"/>
    <n v="1128299"/>
    <x v="37"/>
    <x v="2"/>
    <x v="5"/>
    <x v="7"/>
    <x v="2"/>
    <n v="59"/>
    <n v="1190"/>
    <x v="1239"/>
    <x v="1891"/>
    <x v="46"/>
    <x v="2"/>
  </r>
  <r>
    <x v="3"/>
    <n v="1128299"/>
    <x v="38"/>
    <x v="2"/>
    <x v="5"/>
    <x v="7"/>
    <x v="3"/>
    <n v="57"/>
    <n v="1330"/>
    <x v="1240"/>
    <x v="1892"/>
    <x v="27"/>
    <x v="2"/>
  </r>
  <r>
    <x v="3"/>
    <n v="1128299"/>
    <x v="39"/>
    <x v="2"/>
    <x v="5"/>
    <x v="7"/>
    <x v="4"/>
    <n v="69"/>
    <n v="1120"/>
    <x v="1110"/>
    <x v="1893"/>
    <x v="16"/>
    <x v="2"/>
  </r>
  <r>
    <x v="3"/>
    <n v="1128299"/>
    <x v="40"/>
    <x v="2"/>
    <x v="5"/>
    <x v="7"/>
    <x v="5"/>
    <n v="74"/>
    <n v="1500"/>
    <x v="1241"/>
    <x v="1894"/>
    <x v="47"/>
    <x v="2"/>
  </r>
  <r>
    <x v="3"/>
    <n v="1128299"/>
    <x v="41"/>
    <x v="2"/>
    <x v="5"/>
    <x v="7"/>
    <x v="0"/>
    <n v="28"/>
    <n v="1230"/>
    <x v="1032"/>
    <x v="1895"/>
    <x v="0"/>
    <x v="2"/>
  </r>
  <r>
    <x v="3"/>
    <n v="1128299"/>
    <x v="42"/>
    <x v="2"/>
    <x v="5"/>
    <x v="7"/>
    <x v="1"/>
    <n v="38"/>
    <n v="1230"/>
    <x v="1242"/>
    <x v="1896"/>
    <x v="50"/>
    <x v="2"/>
  </r>
  <r>
    <x v="3"/>
    <n v="1128299"/>
    <x v="43"/>
    <x v="2"/>
    <x v="5"/>
    <x v="7"/>
    <x v="2"/>
    <n v="39"/>
    <n v="1150"/>
    <x v="1243"/>
    <x v="1897"/>
    <x v="52"/>
    <x v="2"/>
  </r>
  <r>
    <x v="3"/>
    <n v="1128299"/>
    <x v="44"/>
    <x v="2"/>
    <x v="5"/>
    <x v="7"/>
    <x v="3"/>
    <n v="38"/>
    <n v="720"/>
    <x v="1244"/>
    <x v="1898"/>
    <x v="18"/>
    <x v="2"/>
  </r>
  <r>
    <x v="3"/>
    <n v="1128299"/>
    <x v="531"/>
    <x v="2"/>
    <x v="6"/>
    <x v="8"/>
    <x v="4"/>
    <n v="41"/>
    <n v="560"/>
    <x v="1047"/>
    <x v="1899"/>
    <x v="34"/>
    <x v="2"/>
  </r>
  <r>
    <x v="3"/>
    <n v="1128299"/>
    <x v="532"/>
    <x v="2"/>
    <x v="6"/>
    <x v="8"/>
    <x v="5"/>
    <n v="37"/>
    <n v="1280"/>
    <x v="1245"/>
    <x v="1900"/>
    <x v="72"/>
    <x v="2"/>
  </r>
  <r>
    <x v="3"/>
    <n v="1128299"/>
    <x v="533"/>
    <x v="2"/>
    <x v="6"/>
    <x v="8"/>
    <x v="0"/>
    <n v="27"/>
    <n v="1310"/>
    <x v="1246"/>
    <x v="1901"/>
    <x v="69"/>
    <x v="2"/>
  </r>
  <r>
    <x v="3"/>
    <n v="1128299"/>
    <x v="534"/>
    <x v="2"/>
    <x v="6"/>
    <x v="8"/>
    <x v="1"/>
    <n v="38"/>
    <n v="1110"/>
    <x v="1247"/>
    <x v="1902"/>
    <x v="10"/>
    <x v="2"/>
  </r>
  <r>
    <x v="3"/>
    <n v="1128299"/>
    <x v="535"/>
    <x v="2"/>
    <x v="6"/>
    <x v="8"/>
    <x v="2"/>
    <n v="38"/>
    <n v="1230"/>
    <x v="1242"/>
    <x v="1903"/>
    <x v="0"/>
    <x v="2"/>
  </r>
  <r>
    <x v="3"/>
    <n v="1128299"/>
    <x v="536"/>
    <x v="2"/>
    <x v="6"/>
    <x v="8"/>
    <x v="3"/>
    <n v="36"/>
    <n v="720"/>
    <x v="1138"/>
    <x v="1904"/>
    <x v="18"/>
    <x v="2"/>
  </r>
  <r>
    <x v="3"/>
    <n v="1128299"/>
    <x v="537"/>
    <x v="2"/>
    <x v="6"/>
    <x v="8"/>
    <x v="4"/>
    <n v="43"/>
    <n v="580"/>
    <x v="1248"/>
    <x v="1905"/>
    <x v="26"/>
    <x v="2"/>
  </r>
  <r>
    <x v="3"/>
    <n v="1128299"/>
    <x v="538"/>
    <x v="2"/>
    <x v="6"/>
    <x v="8"/>
    <x v="5"/>
    <n v="37"/>
    <n v="1160"/>
    <x v="1249"/>
    <x v="1906"/>
    <x v="47"/>
    <x v="2"/>
  </r>
  <r>
    <x v="3"/>
    <n v="1128299"/>
    <x v="539"/>
    <x v="2"/>
    <x v="6"/>
    <x v="8"/>
    <x v="0"/>
    <n v="37"/>
    <n v="1650"/>
    <x v="1250"/>
    <x v="1907"/>
    <x v="69"/>
    <x v="2"/>
  </r>
  <r>
    <x v="3"/>
    <n v="1128299"/>
    <x v="540"/>
    <x v="2"/>
    <x v="6"/>
    <x v="8"/>
    <x v="1"/>
    <n v="48"/>
    <n v="1120"/>
    <x v="1251"/>
    <x v="1908"/>
    <x v="51"/>
    <x v="2"/>
  </r>
  <r>
    <x v="3"/>
    <n v="1128299"/>
    <x v="541"/>
    <x v="2"/>
    <x v="6"/>
    <x v="8"/>
    <x v="2"/>
    <n v="51"/>
    <n v="1160"/>
    <x v="1252"/>
    <x v="1909"/>
    <x v="44"/>
    <x v="2"/>
  </r>
  <r>
    <x v="3"/>
    <n v="1128299"/>
    <x v="542"/>
    <x v="2"/>
    <x v="6"/>
    <x v="8"/>
    <x v="3"/>
    <n v="51"/>
    <n v="900"/>
    <x v="1253"/>
    <x v="1910"/>
    <x v="30"/>
    <x v="2"/>
  </r>
  <r>
    <x v="3"/>
    <n v="1128299"/>
    <x v="45"/>
    <x v="2"/>
    <x v="6"/>
    <x v="8"/>
    <x v="4"/>
    <n v="56"/>
    <n v="390"/>
    <x v="1140"/>
    <x v="1911"/>
    <x v="38"/>
    <x v="2"/>
  </r>
  <r>
    <x v="3"/>
    <n v="1128299"/>
    <x v="543"/>
    <x v="2"/>
    <x v="6"/>
    <x v="8"/>
    <x v="5"/>
    <n v="52"/>
    <n v="950"/>
    <x v="1254"/>
    <x v="1912"/>
    <x v="53"/>
    <x v="2"/>
  </r>
  <r>
    <x v="3"/>
    <n v="1128299"/>
    <x v="544"/>
    <x v="2"/>
    <x v="6"/>
    <x v="8"/>
    <x v="0"/>
    <n v="55"/>
    <n v="1310"/>
    <x v="1255"/>
    <x v="1913"/>
    <x v="46"/>
    <x v="2"/>
  </r>
  <r>
    <x v="3"/>
    <n v="1128299"/>
    <x v="545"/>
    <x v="2"/>
    <x v="6"/>
    <x v="8"/>
    <x v="1"/>
    <n v="59"/>
    <n v="940"/>
    <x v="1256"/>
    <x v="1914"/>
    <x v="2"/>
    <x v="2"/>
  </r>
  <r>
    <x v="3"/>
    <n v="1128299"/>
    <x v="546"/>
    <x v="2"/>
    <x v="6"/>
    <x v="8"/>
    <x v="2"/>
    <n v="61"/>
    <n v="1130"/>
    <x v="1257"/>
    <x v="1915"/>
    <x v="0"/>
    <x v="2"/>
  </r>
  <r>
    <x v="3"/>
    <n v="1128299"/>
    <x v="547"/>
    <x v="2"/>
    <x v="6"/>
    <x v="8"/>
    <x v="3"/>
    <n v="56"/>
    <n v="740"/>
    <x v="1258"/>
    <x v="1916"/>
    <x v="30"/>
    <x v="2"/>
  </r>
  <r>
    <x v="3"/>
    <n v="1128299"/>
    <x v="548"/>
    <x v="2"/>
    <x v="6"/>
    <x v="8"/>
    <x v="4"/>
    <n v="62"/>
    <n v="440"/>
    <x v="1259"/>
    <x v="1917"/>
    <x v="22"/>
    <x v="2"/>
  </r>
  <r>
    <x v="3"/>
    <n v="1128299"/>
    <x v="549"/>
    <x v="2"/>
    <x v="6"/>
    <x v="8"/>
    <x v="5"/>
    <n v="72"/>
    <n v="980"/>
    <x v="822"/>
    <x v="1918"/>
    <x v="3"/>
    <x v="2"/>
  </r>
  <r>
    <x v="3"/>
    <n v="1128299"/>
    <x v="550"/>
    <x v="2"/>
    <x v="6"/>
    <x v="8"/>
    <x v="0"/>
    <n v="55"/>
    <n v="1310"/>
    <x v="1255"/>
    <x v="1919"/>
    <x v="22"/>
    <x v="2"/>
  </r>
  <r>
    <x v="3"/>
    <n v="1128299"/>
    <x v="551"/>
    <x v="2"/>
    <x v="6"/>
    <x v="8"/>
    <x v="1"/>
    <n v="60"/>
    <n v="1050"/>
    <x v="848"/>
    <x v="1920"/>
    <x v="24"/>
    <x v="2"/>
  </r>
  <r>
    <x v="3"/>
    <n v="1128299"/>
    <x v="552"/>
    <x v="2"/>
    <x v="6"/>
    <x v="8"/>
    <x v="2"/>
    <n v="59"/>
    <n v="980"/>
    <x v="1260"/>
    <x v="1921"/>
    <x v="38"/>
    <x v="2"/>
  </r>
  <r>
    <x v="3"/>
    <n v="1128299"/>
    <x v="553"/>
    <x v="2"/>
    <x v="6"/>
    <x v="8"/>
    <x v="3"/>
    <n v="58"/>
    <n v="690"/>
    <x v="1261"/>
    <x v="1922"/>
    <x v="73"/>
    <x v="2"/>
  </r>
  <r>
    <x v="3"/>
    <n v="1128299"/>
    <x v="554"/>
    <x v="2"/>
    <x v="6"/>
    <x v="8"/>
    <x v="4"/>
    <n v="63"/>
    <n v="440"/>
    <x v="1262"/>
    <x v="1923"/>
    <x v="74"/>
    <x v="2"/>
  </r>
  <r>
    <x v="3"/>
    <n v="1128299"/>
    <x v="555"/>
    <x v="2"/>
    <x v="6"/>
    <x v="8"/>
    <x v="5"/>
    <n v="74"/>
    <n v="1330"/>
    <x v="820"/>
    <x v="1924"/>
    <x v="30"/>
    <x v="2"/>
  </r>
  <r>
    <x v="3"/>
    <n v="1128299"/>
    <x v="556"/>
    <x v="2"/>
    <x v="6"/>
    <x v="8"/>
    <x v="0"/>
    <n v="54"/>
    <n v="1890"/>
    <x v="1263"/>
    <x v="1925"/>
    <x v="34"/>
    <x v="2"/>
  </r>
  <r>
    <x v="3"/>
    <n v="1128299"/>
    <x v="557"/>
    <x v="2"/>
    <x v="6"/>
    <x v="8"/>
    <x v="1"/>
    <n v="59"/>
    <n v="1440"/>
    <x v="1264"/>
    <x v="1926"/>
    <x v="0"/>
    <x v="2"/>
  </r>
  <r>
    <x v="3"/>
    <n v="1128299"/>
    <x v="558"/>
    <x v="2"/>
    <x v="6"/>
    <x v="8"/>
    <x v="2"/>
    <n v="64"/>
    <n v="1500"/>
    <x v="1234"/>
    <x v="1927"/>
    <x v="34"/>
    <x v="2"/>
  </r>
  <r>
    <x v="3"/>
    <n v="1128299"/>
    <x v="46"/>
    <x v="2"/>
    <x v="6"/>
    <x v="8"/>
    <x v="3"/>
    <n v="62"/>
    <n v="1350"/>
    <x v="1265"/>
    <x v="1928"/>
    <x v="38"/>
    <x v="2"/>
  </r>
  <r>
    <x v="3"/>
    <n v="1128299"/>
    <x v="47"/>
    <x v="2"/>
    <x v="6"/>
    <x v="8"/>
    <x v="4"/>
    <n v="66"/>
    <n v="910"/>
    <x v="1266"/>
    <x v="1929"/>
    <x v="75"/>
    <x v="2"/>
  </r>
  <r>
    <x v="3"/>
    <n v="1128299"/>
    <x v="48"/>
    <x v="2"/>
    <x v="6"/>
    <x v="8"/>
    <x v="5"/>
    <n v="83"/>
    <n v="1810"/>
    <x v="1267"/>
    <x v="1930"/>
    <x v="30"/>
    <x v="2"/>
  </r>
  <r>
    <x v="3"/>
    <n v="1128299"/>
    <x v="49"/>
    <x v="2"/>
    <x v="6"/>
    <x v="8"/>
    <x v="0"/>
    <n v="64"/>
    <n v="2020"/>
    <x v="1268"/>
    <x v="1931"/>
    <x v="38"/>
    <x v="2"/>
  </r>
  <r>
    <x v="3"/>
    <n v="1128299"/>
    <x v="50"/>
    <x v="2"/>
    <x v="6"/>
    <x v="8"/>
    <x v="1"/>
    <n v="67"/>
    <n v="1880"/>
    <x v="780"/>
    <x v="1932"/>
    <x v="8"/>
    <x v="2"/>
  </r>
  <r>
    <x v="3"/>
    <n v="1128299"/>
    <x v="51"/>
    <x v="2"/>
    <x v="6"/>
    <x v="8"/>
    <x v="2"/>
    <n v="67"/>
    <n v="1610"/>
    <x v="1269"/>
    <x v="1933"/>
    <x v="9"/>
    <x v="2"/>
  </r>
  <r>
    <x v="3"/>
    <n v="1128299"/>
    <x v="52"/>
    <x v="2"/>
    <x v="6"/>
    <x v="8"/>
    <x v="3"/>
    <n v="61"/>
    <n v="1430"/>
    <x v="1214"/>
    <x v="1934"/>
    <x v="59"/>
    <x v="2"/>
  </r>
  <r>
    <x v="3"/>
    <n v="1128299"/>
    <x v="53"/>
    <x v="2"/>
    <x v="6"/>
    <x v="8"/>
    <x v="4"/>
    <n v="67"/>
    <n v="1310"/>
    <x v="1270"/>
    <x v="1935"/>
    <x v="67"/>
    <x v="2"/>
  </r>
  <r>
    <x v="3"/>
    <n v="1128299"/>
    <x v="54"/>
    <x v="2"/>
    <x v="6"/>
    <x v="8"/>
    <x v="5"/>
    <n v="78"/>
    <n v="1370"/>
    <x v="1271"/>
    <x v="1936"/>
    <x v="8"/>
    <x v="2"/>
  </r>
  <r>
    <x v="3"/>
    <n v="1128299"/>
    <x v="55"/>
    <x v="2"/>
    <x v="6"/>
    <x v="8"/>
    <x v="0"/>
    <n v="63"/>
    <n v="1960"/>
    <x v="919"/>
    <x v="1937"/>
    <x v="40"/>
    <x v="2"/>
  </r>
  <r>
    <x v="3"/>
    <n v="1128299"/>
    <x v="56"/>
    <x v="2"/>
    <x v="6"/>
    <x v="8"/>
    <x v="1"/>
    <n v="73"/>
    <n v="1890"/>
    <x v="1272"/>
    <x v="1938"/>
    <x v="23"/>
    <x v="2"/>
  </r>
  <r>
    <x v="3"/>
    <n v="1128299"/>
    <x v="57"/>
    <x v="2"/>
    <x v="6"/>
    <x v="8"/>
    <x v="2"/>
    <n v="67"/>
    <n v="1430"/>
    <x v="1273"/>
    <x v="1939"/>
    <x v="41"/>
    <x v="2"/>
  </r>
  <r>
    <x v="3"/>
    <n v="1128299"/>
    <x v="58"/>
    <x v="2"/>
    <x v="6"/>
    <x v="8"/>
    <x v="3"/>
    <n v="63"/>
    <n v="1350"/>
    <x v="1274"/>
    <x v="1940"/>
    <x v="64"/>
    <x v="2"/>
  </r>
  <r>
    <x v="3"/>
    <n v="1128299"/>
    <x v="59"/>
    <x v="2"/>
    <x v="6"/>
    <x v="8"/>
    <x v="4"/>
    <n v="74"/>
    <n v="1400"/>
    <x v="1275"/>
    <x v="1941"/>
    <x v="76"/>
    <x v="2"/>
  </r>
  <r>
    <x v="3"/>
    <n v="1128299"/>
    <x v="60"/>
    <x v="2"/>
    <x v="6"/>
    <x v="8"/>
    <x v="5"/>
    <n v="74"/>
    <n v="1000"/>
    <x v="1276"/>
    <x v="1942"/>
    <x v="2"/>
    <x v="2"/>
  </r>
  <r>
    <x v="3"/>
    <n v="1128299"/>
    <x v="61"/>
    <x v="2"/>
    <x v="6"/>
    <x v="8"/>
    <x v="0"/>
    <n v="59"/>
    <n v="1620"/>
    <x v="1277"/>
    <x v="1943"/>
    <x v="60"/>
    <x v="2"/>
  </r>
  <r>
    <x v="3"/>
    <n v="1128299"/>
    <x v="62"/>
    <x v="2"/>
    <x v="6"/>
    <x v="8"/>
    <x v="1"/>
    <n v="69"/>
    <n v="1680"/>
    <x v="1278"/>
    <x v="1944"/>
    <x v="36"/>
    <x v="2"/>
  </r>
  <r>
    <x v="3"/>
    <n v="1128299"/>
    <x v="63"/>
    <x v="2"/>
    <x v="6"/>
    <x v="8"/>
    <x v="2"/>
    <n v="60"/>
    <n v="1130"/>
    <x v="1279"/>
    <x v="1945"/>
    <x v="0"/>
    <x v="2"/>
  </r>
  <r>
    <x v="3"/>
    <n v="1128299"/>
    <x v="64"/>
    <x v="2"/>
    <x v="6"/>
    <x v="8"/>
    <x v="3"/>
    <n v="59"/>
    <n v="1000"/>
    <x v="1280"/>
    <x v="1946"/>
    <x v="35"/>
    <x v="2"/>
  </r>
  <r>
    <x v="3"/>
    <n v="1128299"/>
    <x v="65"/>
    <x v="2"/>
    <x v="6"/>
    <x v="8"/>
    <x v="4"/>
    <n v="74"/>
    <n v="1200"/>
    <x v="1281"/>
    <x v="1947"/>
    <x v="77"/>
    <x v="2"/>
  </r>
  <r>
    <x v="3"/>
    <n v="1128299"/>
    <x v="66"/>
    <x v="2"/>
    <x v="6"/>
    <x v="8"/>
    <x v="5"/>
    <n v="65"/>
    <n v="1060"/>
    <x v="1282"/>
    <x v="1948"/>
    <x v="43"/>
    <x v="2"/>
  </r>
  <r>
    <x v="3"/>
    <n v="1128299"/>
    <x v="559"/>
    <x v="2"/>
    <x v="6"/>
    <x v="8"/>
    <x v="0"/>
    <n v="51"/>
    <n v="1370"/>
    <x v="1283"/>
    <x v="1949"/>
    <x v="0"/>
    <x v="2"/>
  </r>
  <r>
    <x v="3"/>
    <n v="1128299"/>
    <x v="560"/>
    <x v="2"/>
    <x v="6"/>
    <x v="8"/>
    <x v="1"/>
    <n v="54"/>
    <n v="1520"/>
    <x v="1284"/>
    <x v="1950"/>
    <x v="2"/>
    <x v="2"/>
  </r>
  <r>
    <x v="3"/>
    <n v="1128299"/>
    <x v="561"/>
    <x v="2"/>
    <x v="6"/>
    <x v="8"/>
    <x v="2"/>
    <n v="51"/>
    <n v="1020"/>
    <x v="1285"/>
    <x v="1951"/>
    <x v="0"/>
    <x v="2"/>
  </r>
  <r>
    <x v="3"/>
    <n v="1128299"/>
    <x v="562"/>
    <x v="2"/>
    <x v="6"/>
    <x v="8"/>
    <x v="3"/>
    <n v="53"/>
    <n v="850"/>
    <x v="1286"/>
    <x v="1952"/>
    <x v="24"/>
    <x v="2"/>
  </r>
  <r>
    <x v="3"/>
    <n v="1128299"/>
    <x v="563"/>
    <x v="2"/>
    <x v="6"/>
    <x v="8"/>
    <x v="4"/>
    <n v="64"/>
    <n v="750"/>
    <x v="1287"/>
    <x v="1953"/>
    <x v="78"/>
    <x v="2"/>
  </r>
  <r>
    <x v="3"/>
    <n v="1128299"/>
    <x v="564"/>
    <x v="2"/>
    <x v="6"/>
    <x v="8"/>
    <x v="5"/>
    <n v="65"/>
    <n v="1050"/>
    <x v="1288"/>
    <x v="1954"/>
    <x v="10"/>
    <x v="2"/>
  </r>
  <r>
    <x v="3"/>
    <n v="1128299"/>
    <x v="565"/>
    <x v="2"/>
    <x v="6"/>
    <x v="8"/>
    <x v="0"/>
    <n v="52"/>
    <n v="1500"/>
    <x v="1216"/>
    <x v="1955"/>
    <x v="9"/>
    <x v="2"/>
  </r>
  <r>
    <x v="3"/>
    <n v="1128299"/>
    <x v="566"/>
    <x v="2"/>
    <x v="6"/>
    <x v="8"/>
    <x v="1"/>
    <n v="55"/>
    <n v="1500"/>
    <x v="1289"/>
    <x v="1956"/>
    <x v="25"/>
    <x v="2"/>
  </r>
  <r>
    <x v="3"/>
    <n v="1128299"/>
    <x v="567"/>
    <x v="2"/>
    <x v="6"/>
    <x v="8"/>
    <x v="2"/>
    <n v="51"/>
    <n v="1280"/>
    <x v="1290"/>
    <x v="1957"/>
    <x v="60"/>
    <x v="2"/>
  </r>
  <r>
    <x v="3"/>
    <n v="1128299"/>
    <x v="568"/>
    <x v="2"/>
    <x v="6"/>
    <x v="8"/>
    <x v="3"/>
    <n v="60"/>
    <n v="1160"/>
    <x v="1291"/>
    <x v="1958"/>
    <x v="35"/>
    <x v="2"/>
  </r>
  <r>
    <x v="3"/>
    <n v="1128299"/>
    <x v="569"/>
    <x v="2"/>
    <x v="6"/>
    <x v="8"/>
    <x v="4"/>
    <n v="68"/>
    <n v="1050"/>
    <x v="1292"/>
    <x v="1959"/>
    <x v="77"/>
    <x v="2"/>
  </r>
  <r>
    <x v="3"/>
    <n v="1128299"/>
    <x v="570"/>
    <x v="2"/>
    <x v="6"/>
    <x v="8"/>
    <x v="5"/>
    <n v="73"/>
    <n v="1300"/>
    <x v="1293"/>
    <x v="1960"/>
    <x v="43"/>
    <x v="2"/>
  </r>
  <r>
    <x v="3"/>
    <n v="1128299"/>
    <x v="571"/>
    <x v="2"/>
    <x v="6"/>
    <x v="8"/>
    <x v="0"/>
    <n v="59"/>
    <n v="2030"/>
    <x v="963"/>
    <x v="1961"/>
    <x v="59"/>
    <x v="2"/>
  </r>
  <r>
    <x v="3"/>
    <n v="1128299"/>
    <x v="572"/>
    <x v="2"/>
    <x v="6"/>
    <x v="8"/>
    <x v="1"/>
    <n v="64"/>
    <n v="1820"/>
    <x v="1219"/>
    <x v="1962"/>
    <x v="31"/>
    <x v="2"/>
  </r>
  <r>
    <x v="3"/>
    <n v="1128299"/>
    <x v="573"/>
    <x v="2"/>
    <x v="6"/>
    <x v="8"/>
    <x v="2"/>
    <n v="60"/>
    <n v="1250"/>
    <x v="364"/>
    <x v="1963"/>
    <x v="9"/>
    <x v="2"/>
  </r>
  <r>
    <x v="3"/>
    <n v="1128299"/>
    <x v="574"/>
    <x v="2"/>
    <x v="6"/>
    <x v="8"/>
    <x v="3"/>
    <n v="63"/>
    <n v="1250"/>
    <x v="1294"/>
    <x v="1964"/>
    <x v="18"/>
    <x v="2"/>
  </r>
  <r>
    <x v="3"/>
    <n v="1128299"/>
    <x v="575"/>
    <x v="2"/>
    <x v="6"/>
    <x v="8"/>
    <x v="4"/>
    <n v="68"/>
    <n v="1150"/>
    <x v="1295"/>
    <x v="1965"/>
    <x v="79"/>
    <x v="2"/>
  </r>
  <r>
    <x v="3"/>
    <n v="1128299"/>
    <x v="576"/>
    <x v="2"/>
    <x v="6"/>
    <x v="8"/>
    <x v="5"/>
    <n v="75"/>
    <n v="1370"/>
    <x v="1296"/>
    <x v="1966"/>
    <x v="50"/>
    <x v="2"/>
  </r>
  <r>
    <x v="3"/>
    <n v="1128299"/>
    <x v="577"/>
    <x v="2"/>
    <x v="6"/>
    <x v="8"/>
    <x v="0"/>
    <n v="36"/>
    <n v="1170"/>
    <x v="1297"/>
    <x v="1967"/>
    <x v="33"/>
    <x v="2"/>
  </r>
  <r>
    <x v="3"/>
    <n v="1128299"/>
    <x v="578"/>
    <x v="2"/>
    <x v="6"/>
    <x v="8"/>
    <x v="1"/>
    <n v="48"/>
    <n v="1310"/>
    <x v="1298"/>
    <x v="1968"/>
    <x v="8"/>
    <x v="2"/>
  </r>
  <r>
    <x v="3"/>
    <n v="1128299"/>
    <x v="579"/>
    <x v="2"/>
    <x v="6"/>
    <x v="8"/>
    <x v="2"/>
    <n v="46"/>
    <n v="1350"/>
    <x v="1013"/>
    <x v="1969"/>
    <x v="2"/>
    <x v="2"/>
  </r>
  <r>
    <x v="3"/>
    <n v="1128299"/>
    <x v="580"/>
    <x v="2"/>
    <x v="6"/>
    <x v="8"/>
    <x v="3"/>
    <n v="49"/>
    <n v="780"/>
    <x v="1299"/>
    <x v="1970"/>
    <x v="33"/>
    <x v="2"/>
  </r>
  <r>
    <x v="3"/>
    <n v="1128299"/>
    <x v="581"/>
    <x v="2"/>
    <x v="7"/>
    <x v="9"/>
    <x v="4"/>
    <n v="51"/>
    <n v="730"/>
    <x v="1300"/>
    <x v="1971"/>
    <x v="37"/>
    <x v="2"/>
  </r>
  <r>
    <x v="3"/>
    <n v="1128299"/>
    <x v="582"/>
    <x v="2"/>
    <x v="7"/>
    <x v="9"/>
    <x v="5"/>
    <n v="46"/>
    <n v="1250"/>
    <x v="1301"/>
    <x v="1972"/>
    <x v="43"/>
    <x v="2"/>
  </r>
  <r>
    <x v="3"/>
    <n v="1128299"/>
    <x v="583"/>
    <x v="2"/>
    <x v="7"/>
    <x v="9"/>
    <x v="0"/>
    <n v="36"/>
    <n v="1380"/>
    <x v="1302"/>
    <x v="1973"/>
    <x v="30"/>
    <x v="2"/>
  </r>
  <r>
    <x v="3"/>
    <n v="1128299"/>
    <x v="584"/>
    <x v="2"/>
    <x v="7"/>
    <x v="9"/>
    <x v="1"/>
    <n v="47"/>
    <n v="1310"/>
    <x v="1303"/>
    <x v="1974"/>
    <x v="37"/>
    <x v="2"/>
  </r>
  <r>
    <x v="3"/>
    <n v="1128299"/>
    <x v="585"/>
    <x v="2"/>
    <x v="7"/>
    <x v="9"/>
    <x v="2"/>
    <n v="47"/>
    <n v="1220"/>
    <x v="1304"/>
    <x v="1975"/>
    <x v="37"/>
    <x v="2"/>
  </r>
  <r>
    <x v="3"/>
    <n v="1128299"/>
    <x v="586"/>
    <x v="2"/>
    <x v="7"/>
    <x v="9"/>
    <x v="3"/>
    <n v="48"/>
    <n v="870"/>
    <x v="1305"/>
    <x v="1976"/>
    <x v="23"/>
    <x v="2"/>
  </r>
  <r>
    <x v="3"/>
    <n v="1128299"/>
    <x v="587"/>
    <x v="2"/>
    <x v="7"/>
    <x v="9"/>
    <x v="4"/>
    <n v="52"/>
    <n v="650"/>
    <x v="1306"/>
    <x v="1977"/>
    <x v="8"/>
    <x v="2"/>
  </r>
  <r>
    <x v="3"/>
    <n v="1128299"/>
    <x v="588"/>
    <x v="2"/>
    <x v="7"/>
    <x v="9"/>
    <x v="5"/>
    <n v="46"/>
    <n v="1230"/>
    <x v="1307"/>
    <x v="1978"/>
    <x v="43"/>
    <x v="2"/>
  </r>
  <r>
    <x v="3"/>
    <n v="1128299"/>
    <x v="589"/>
    <x v="2"/>
    <x v="7"/>
    <x v="9"/>
    <x v="0"/>
    <n v="46"/>
    <n v="1670"/>
    <x v="1308"/>
    <x v="1979"/>
    <x v="18"/>
    <x v="2"/>
  </r>
  <r>
    <x v="3"/>
    <n v="1128299"/>
    <x v="590"/>
    <x v="2"/>
    <x v="7"/>
    <x v="9"/>
    <x v="1"/>
    <n v="58"/>
    <n v="1150"/>
    <x v="1309"/>
    <x v="1980"/>
    <x v="36"/>
    <x v="2"/>
  </r>
  <r>
    <x v="3"/>
    <n v="1128299"/>
    <x v="591"/>
    <x v="2"/>
    <x v="7"/>
    <x v="9"/>
    <x v="2"/>
    <n v="60"/>
    <n v="1150"/>
    <x v="1310"/>
    <x v="1981"/>
    <x v="8"/>
    <x v="2"/>
  </r>
  <r>
    <x v="3"/>
    <n v="1128299"/>
    <x v="592"/>
    <x v="2"/>
    <x v="7"/>
    <x v="9"/>
    <x v="3"/>
    <n v="64"/>
    <n v="850"/>
    <x v="1311"/>
    <x v="1982"/>
    <x v="23"/>
    <x v="2"/>
  </r>
  <r>
    <x v="3"/>
    <n v="1128299"/>
    <x v="593"/>
    <x v="2"/>
    <x v="7"/>
    <x v="9"/>
    <x v="4"/>
    <n v="69"/>
    <n v="460"/>
    <x v="1312"/>
    <x v="1983"/>
    <x v="31"/>
    <x v="2"/>
  </r>
  <r>
    <x v="3"/>
    <n v="1128299"/>
    <x v="594"/>
    <x v="2"/>
    <x v="7"/>
    <x v="9"/>
    <x v="5"/>
    <n v="62"/>
    <n v="1050"/>
    <x v="1313"/>
    <x v="1984"/>
    <x v="51"/>
    <x v="2"/>
  </r>
  <r>
    <x v="3"/>
    <n v="1128299"/>
    <x v="595"/>
    <x v="2"/>
    <x v="7"/>
    <x v="9"/>
    <x v="0"/>
    <n v="68"/>
    <n v="1600"/>
    <x v="1314"/>
    <x v="1985"/>
    <x v="27"/>
    <x v="2"/>
  </r>
  <r>
    <x v="3"/>
    <n v="1128299"/>
    <x v="596"/>
    <x v="2"/>
    <x v="7"/>
    <x v="9"/>
    <x v="1"/>
    <n v="71"/>
    <n v="880"/>
    <x v="1315"/>
    <x v="1986"/>
    <x v="37"/>
    <x v="2"/>
  </r>
  <r>
    <x v="3"/>
    <n v="1128299"/>
    <x v="597"/>
    <x v="2"/>
    <x v="7"/>
    <x v="9"/>
    <x v="2"/>
    <n v="74"/>
    <n v="1200"/>
    <x v="1281"/>
    <x v="1987"/>
    <x v="37"/>
    <x v="2"/>
  </r>
  <r>
    <x v="3"/>
    <n v="1128299"/>
    <x v="598"/>
    <x v="2"/>
    <x v="7"/>
    <x v="9"/>
    <x v="3"/>
    <n v="55"/>
    <n v="900"/>
    <x v="1150"/>
    <x v="1988"/>
    <x v="23"/>
    <x v="2"/>
  </r>
  <r>
    <x v="3"/>
    <n v="1128299"/>
    <x v="599"/>
    <x v="2"/>
    <x v="7"/>
    <x v="9"/>
    <x v="4"/>
    <n v="59"/>
    <n v="560"/>
    <x v="1316"/>
    <x v="1989"/>
    <x v="8"/>
    <x v="2"/>
  </r>
  <r>
    <x v="3"/>
    <n v="1128299"/>
    <x v="600"/>
    <x v="2"/>
    <x v="7"/>
    <x v="9"/>
    <x v="5"/>
    <n v="78"/>
    <n v="880"/>
    <x v="1317"/>
    <x v="1990"/>
    <x v="80"/>
    <x v="2"/>
  </r>
  <r>
    <x v="3"/>
    <n v="1128299"/>
    <x v="601"/>
    <x v="2"/>
    <x v="7"/>
    <x v="9"/>
    <x v="0"/>
    <n v="55"/>
    <n v="1650"/>
    <x v="1318"/>
    <x v="1991"/>
    <x v="33"/>
    <x v="2"/>
  </r>
  <r>
    <x v="3"/>
    <n v="1128299"/>
    <x v="602"/>
    <x v="2"/>
    <x v="7"/>
    <x v="9"/>
    <x v="1"/>
    <n v="60"/>
    <n v="1080"/>
    <x v="1024"/>
    <x v="1992"/>
    <x v="31"/>
    <x v="2"/>
  </r>
  <r>
    <x v="3"/>
    <n v="1128299"/>
    <x v="603"/>
    <x v="2"/>
    <x v="7"/>
    <x v="9"/>
    <x v="2"/>
    <n v="61"/>
    <n v="1200"/>
    <x v="1200"/>
    <x v="1993"/>
    <x v="31"/>
    <x v="2"/>
  </r>
  <r>
    <x v="3"/>
    <n v="1128299"/>
    <x v="604"/>
    <x v="2"/>
    <x v="7"/>
    <x v="9"/>
    <x v="3"/>
    <n v="59"/>
    <n v="900"/>
    <x v="1319"/>
    <x v="1994"/>
    <x v="27"/>
    <x v="2"/>
  </r>
  <r>
    <x v="3"/>
    <n v="1128299"/>
    <x v="605"/>
    <x v="2"/>
    <x v="7"/>
    <x v="9"/>
    <x v="4"/>
    <n v="60"/>
    <n v="520"/>
    <x v="1320"/>
    <x v="1995"/>
    <x v="31"/>
    <x v="2"/>
  </r>
  <r>
    <x v="3"/>
    <n v="1128299"/>
    <x v="606"/>
    <x v="2"/>
    <x v="7"/>
    <x v="9"/>
    <x v="5"/>
    <n v="75"/>
    <n v="1250"/>
    <x v="1321"/>
    <x v="1996"/>
    <x v="50"/>
    <x v="2"/>
  </r>
  <r>
    <x v="3"/>
    <n v="1128299"/>
    <x v="607"/>
    <x v="2"/>
    <x v="7"/>
    <x v="9"/>
    <x v="0"/>
    <n v="71"/>
    <n v="1950"/>
    <x v="1322"/>
    <x v="1997"/>
    <x v="23"/>
    <x v="2"/>
  </r>
  <r>
    <x v="3"/>
    <n v="1128299"/>
    <x v="608"/>
    <x v="2"/>
    <x v="7"/>
    <x v="9"/>
    <x v="1"/>
    <n v="74"/>
    <n v="1880"/>
    <x v="1323"/>
    <x v="1998"/>
    <x v="25"/>
    <x v="2"/>
  </r>
  <r>
    <x v="3"/>
    <n v="1128299"/>
    <x v="609"/>
    <x v="2"/>
    <x v="7"/>
    <x v="9"/>
    <x v="2"/>
    <n v="72"/>
    <n v="1630"/>
    <x v="1324"/>
    <x v="1999"/>
    <x v="31"/>
    <x v="2"/>
  </r>
  <r>
    <x v="3"/>
    <n v="1128299"/>
    <x v="610"/>
    <x v="2"/>
    <x v="7"/>
    <x v="9"/>
    <x v="3"/>
    <n v="75"/>
    <n v="1250"/>
    <x v="1321"/>
    <x v="2000"/>
    <x v="8"/>
    <x v="2"/>
  </r>
  <r>
    <x v="3"/>
    <n v="1128299"/>
    <x v="611"/>
    <x v="2"/>
    <x v="7"/>
    <x v="9"/>
    <x v="4"/>
    <n v="82"/>
    <n v="1050"/>
    <x v="1325"/>
    <x v="2001"/>
    <x v="37"/>
    <x v="2"/>
  </r>
  <r>
    <x v="3"/>
    <n v="1128299"/>
    <x v="612"/>
    <x v="2"/>
    <x v="7"/>
    <x v="9"/>
    <x v="5"/>
    <n v="98"/>
    <n v="1820"/>
    <x v="1326"/>
    <x v="2002"/>
    <x v="51"/>
    <x v="2"/>
  </r>
  <r>
    <x v="3"/>
    <n v="1128299"/>
    <x v="613"/>
    <x v="2"/>
    <x v="7"/>
    <x v="9"/>
    <x v="0"/>
    <n v="73"/>
    <n v="2390"/>
    <x v="1327"/>
    <x v="2003"/>
    <x v="8"/>
    <x v="2"/>
  </r>
  <r>
    <x v="3"/>
    <n v="1128299"/>
    <x v="614"/>
    <x v="2"/>
    <x v="7"/>
    <x v="9"/>
    <x v="1"/>
    <n v="82"/>
    <n v="1820"/>
    <x v="1328"/>
    <x v="2004"/>
    <x v="36"/>
    <x v="2"/>
  </r>
  <r>
    <x v="3"/>
    <n v="1128299"/>
    <x v="615"/>
    <x v="2"/>
    <x v="7"/>
    <x v="9"/>
    <x v="2"/>
    <n v="78"/>
    <n v="1750"/>
    <x v="1329"/>
    <x v="2005"/>
    <x v="2"/>
    <x v="2"/>
  </r>
  <r>
    <x v="3"/>
    <n v="1128299"/>
    <x v="616"/>
    <x v="2"/>
    <x v="7"/>
    <x v="9"/>
    <x v="3"/>
    <n v="78"/>
    <n v="1370"/>
    <x v="1271"/>
    <x v="2006"/>
    <x v="33"/>
    <x v="2"/>
  </r>
  <r>
    <x v="3"/>
    <n v="1128299"/>
    <x v="617"/>
    <x v="2"/>
    <x v="7"/>
    <x v="9"/>
    <x v="4"/>
    <n v="77"/>
    <n v="1440"/>
    <x v="1108"/>
    <x v="2007"/>
    <x v="2"/>
    <x v="2"/>
  </r>
  <r>
    <x v="3"/>
    <n v="1128299"/>
    <x v="618"/>
    <x v="2"/>
    <x v="7"/>
    <x v="9"/>
    <x v="5"/>
    <n v="95"/>
    <n v="1550"/>
    <x v="1330"/>
    <x v="2008"/>
    <x v="2"/>
    <x v="2"/>
  </r>
  <r>
    <x v="3"/>
    <n v="1128299"/>
    <x v="619"/>
    <x v="2"/>
    <x v="7"/>
    <x v="9"/>
    <x v="0"/>
    <n v="80"/>
    <n v="2170"/>
    <x v="1331"/>
    <x v="2009"/>
    <x v="18"/>
    <x v="2"/>
  </r>
  <r>
    <x v="3"/>
    <n v="1128299"/>
    <x v="620"/>
    <x v="2"/>
    <x v="7"/>
    <x v="9"/>
    <x v="1"/>
    <n v="77"/>
    <n v="2100"/>
    <x v="1332"/>
    <x v="2010"/>
    <x v="37"/>
    <x v="2"/>
  </r>
  <r>
    <x v="3"/>
    <n v="1128299"/>
    <x v="621"/>
    <x v="2"/>
    <x v="7"/>
    <x v="9"/>
    <x v="2"/>
    <n v="73"/>
    <n v="1630"/>
    <x v="1333"/>
    <x v="2011"/>
    <x v="2"/>
    <x v="2"/>
  </r>
  <r>
    <x v="3"/>
    <n v="1128299"/>
    <x v="622"/>
    <x v="2"/>
    <x v="7"/>
    <x v="9"/>
    <x v="3"/>
    <n v="74"/>
    <n v="1550"/>
    <x v="1334"/>
    <x v="2012"/>
    <x v="27"/>
    <x v="2"/>
  </r>
  <r>
    <x v="3"/>
    <n v="1128299"/>
    <x v="623"/>
    <x v="2"/>
    <x v="7"/>
    <x v="9"/>
    <x v="4"/>
    <n v="71"/>
    <n v="1550"/>
    <x v="1335"/>
    <x v="2013"/>
    <x v="37"/>
    <x v="2"/>
  </r>
  <r>
    <x v="3"/>
    <n v="1128299"/>
    <x v="624"/>
    <x v="2"/>
    <x v="7"/>
    <x v="9"/>
    <x v="5"/>
    <n v="76"/>
    <n v="1080"/>
    <x v="1284"/>
    <x v="2014"/>
    <x v="50"/>
    <x v="2"/>
  </r>
  <r>
    <x v="3"/>
    <n v="1128299"/>
    <x v="625"/>
    <x v="2"/>
    <x v="7"/>
    <x v="9"/>
    <x v="0"/>
    <n v="64"/>
    <n v="1560"/>
    <x v="1336"/>
    <x v="2015"/>
    <x v="33"/>
    <x v="2"/>
  </r>
  <r>
    <x v="3"/>
    <n v="1128299"/>
    <x v="626"/>
    <x v="2"/>
    <x v="7"/>
    <x v="9"/>
    <x v="1"/>
    <n v="71"/>
    <n v="1740"/>
    <x v="1337"/>
    <x v="2016"/>
    <x v="2"/>
    <x v="2"/>
  </r>
  <r>
    <x v="3"/>
    <n v="1128299"/>
    <x v="627"/>
    <x v="2"/>
    <x v="7"/>
    <x v="9"/>
    <x v="2"/>
    <n v="63"/>
    <n v="1350"/>
    <x v="1274"/>
    <x v="2017"/>
    <x v="25"/>
    <x v="2"/>
  </r>
  <r>
    <x v="3"/>
    <n v="1128299"/>
    <x v="628"/>
    <x v="2"/>
    <x v="7"/>
    <x v="9"/>
    <x v="3"/>
    <n v="67"/>
    <n v="1120"/>
    <x v="1338"/>
    <x v="2018"/>
    <x v="8"/>
    <x v="2"/>
  </r>
  <r>
    <x v="3"/>
    <n v="1128299"/>
    <x v="629"/>
    <x v="2"/>
    <x v="7"/>
    <x v="9"/>
    <x v="4"/>
    <n v="72"/>
    <n v="1110"/>
    <x v="1339"/>
    <x v="2019"/>
    <x v="8"/>
    <x v="2"/>
  </r>
  <r>
    <x v="3"/>
    <n v="1128299"/>
    <x v="67"/>
    <x v="2"/>
    <x v="7"/>
    <x v="9"/>
    <x v="5"/>
    <n v="62"/>
    <n v="1130"/>
    <x v="1340"/>
    <x v="2020"/>
    <x v="2"/>
    <x v="2"/>
  </r>
  <r>
    <x v="3"/>
    <n v="1128299"/>
    <x v="68"/>
    <x v="2"/>
    <x v="7"/>
    <x v="9"/>
    <x v="0"/>
    <n v="58"/>
    <n v="1490"/>
    <x v="1203"/>
    <x v="2021"/>
    <x v="8"/>
    <x v="2"/>
  </r>
  <r>
    <x v="3"/>
    <n v="1128299"/>
    <x v="69"/>
    <x v="2"/>
    <x v="7"/>
    <x v="9"/>
    <x v="1"/>
    <n v="64"/>
    <n v="1380"/>
    <x v="1341"/>
    <x v="2022"/>
    <x v="25"/>
    <x v="2"/>
  </r>
  <r>
    <x v="3"/>
    <n v="1128299"/>
    <x v="70"/>
    <x v="2"/>
    <x v="7"/>
    <x v="9"/>
    <x v="2"/>
    <n v="56"/>
    <n v="1130"/>
    <x v="1342"/>
    <x v="2023"/>
    <x v="36"/>
    <x v="2"/>
  </r>
  <r>
    <x v="3"/>
    <n v="1128299"/>
    <x v="71"/>
    <x v="2"/>
    <x v="7"/>
    <x v="9"/>
    <x v="3"/>
    <n v="58"/>
    <n v="980"/>
    <x v="1343"/>
    <x v="2024"/>
    <x v="27"/>
    <x v="2"/>
  </r>
  <r>
    <x v="3"/>
    <n v="1128299"/>
    <x v="72"/>
    <x v="2"/>
    <x v="7"/>
    <x v="9"/>
    <x v="4"/>
    <n v="69"/>
    <n v="940"/>
    <x v="1344"/>
    <x v="2025"/>
    <x v="2"/>
    <x v="2"/>
  </r>
  <r>
    <x v="3"/>
    <n v="1128299"/>
    <x v="73"/>
    <x v="2"/>
    <x v="7"/>
    <x v="9"/>
    <x v="5"/>
    <n v="71"/>
    <n v="1010"/>
    <x v="1345"/>
    <x v="2026"/>
    <x v="2"/>
    <x v="2"/>
  </r>
  <r>
    <x v="3"/>
    <n v="1128299"/>
    <x v="74"/>
    <x v="2"/>
    <x v="7"/>
    <x v="9"/>
    <x v="0"/>
    <n v="54"/>
    <n v="1620"/>
    <x v="1346"/>
    <x v="2027"/>
    <x v="27"/>
    <x v="2"/>
  </r>
  <r>
    <x v="3"/>
    <n v="1128299"/>
    <x v="75"/>
    <x v="2"/>
    <x v="7"/>
    <x v="9"/>
    <x v="1"/>
    <n v="60"/>
    <n v="1880"/>
    <x v="1347"/>
    <x v="2028"/>
    <x v="25"/>
    <x v="2"/>
  </r>
  <r>
    <x v="3"/>
    <n v="1128299"/>
    <x v="76"/>
    <x v="2"/>
    <x v="7"/>
    <x v="9"/>
    <x v="2"/>
    <n v="54"/>
    <n v="1240"/>
    <x v="1348"/>
    <x v="2029"/>
    <x v="25"/>
    <x v="2"/>
  </r>
  <r>
    <x v="3"/>
    <n v="1128299"/>
    <x v="77"/>
    <x v="2"/>
    <x v="7"/>
    <x v="9"/>
    <x v="3"/>
    <n v="69"/>
    <n v="1170"/>
    <x v="1349"/>
    <x v="2030"/>
    <x v="30"/>
    <x v="2"/>
  </r>
  <r>
    <x v="3"/>
    <n v="1128299"/>
    <x v="78"/>
    <x v="2"/>
    <x v="7"/>
    <x v="9"/>
    <x v="4"/>
    <n v="85"/>
    <n v="1150"/>
    <x v="1350"/>
    <x v="2031"/>
    <x v="8"/>
    <x v="2"/>
  </r>
  <r>
    <x v="3"/>
    <n v="1128299"/>
    <x v="79"/>
    <x v="2"/>
    <x v="7"/>
    <x v="9"/>
    <x v="5"/>
    <n v="88"/>
    <n v="1380"/>
    <x v="1351"/>
    <x v="2032"/>
    <x v="43"/>
    <x v="2"/>
  </r>
  <r>
    <x v="3"/>
    <n v="1128299"/>
    <x v="80"/>
    <x v="2"/>
    <x v="7"/>
    <x v="9"/>
    <x v="0"/>
    <n v="78"/>
    <n v="1880"/>
    <x v="1352"/>
    <x v="2033"/>
    <x v="8"/>
    <x v="2"/>
  </r>
  <r>
    <x v="3"/>
    <n v="1128299"/>
    <x v="81"/>
    <x v="2"/>
    <x v="7"/>
    <x v="9"/>
    <x v="1"/>
    <n v="77"/>
    <n v="1950"/>
    <x v="1353"/>
    <x v="2034"/>
    <x v="31"/>
    <x v="2"/>
  </r>
  <r>
    <x v="3"/>
    <n v="1128299"/>
    <x v="82"/>
    <x v="2"/>
    <x v="7"/>
    <x v="9"/>
    <x v="2"/>
    <n v="73"/>
    <n v="1380"/>
    <x v="1354"/>
    <x v="2035"/>
    <x v="37"/>
    <x v="2"/>
  </r>
  <r>
    <x v="3"/>
    <n v="1128299"/>
    <x v="83"/>
    <x v="2"/>
    <x v="7"/>
    <x v="9"/>
    <x v="3"/>
    <n v="76"/>
    <n v="1380"/>
    <x v="1355"/>
    <x v="2036"/>
    <x v="30"/>
    <x v="2"/>
  </r>
  <r>
    <x v="3"/>
    <n v="1128299"/>
    <x v="84"/>
    <x v="2"/>
    <x v="7"/>
    <x v="9"/>
    <x v="4"/>
    <n v="82"/>
    <n v="1330"/>
    <x v="1356"/>
    <x v="2037"/>
    <x v="31"/>
    <x v="2"/>
  </r>
  <r>
    <x v="3"/>
    <n v="1128299"/>
    <x v="85"/>
    <x v="2"/>
    <x v="7"/>
    <x v="9"/>
    <x v="5"/>
    <n v="86"/>
    <n v="1500"/>
    <x v="1357"/>
    <x v="2038"/>
    <x v="51"/>
    <x v="2"/>
  </r>
  <r>
    <x v="0"/>
    <n v="1185732"/>
    <x v="86"/>
    <x v="2"/>
    <x v="7"/>
    <x v="9"/>
    <x v="0"/>
    <n v="44"/>
    <n v="2730"/>
    <x v="1358"/>
    <x v="2039"/>
    <x v="9"/>
    <x v="2"/>
  </r>
  <r>
    <x v="0"/>
    <n v="1185732"/>
    <x v="87"/>
    <x v="2"/>
    <x v="7"/>
    <x v="9"/>
    <x v="1"/>
    <n v="41"/>
    <n v="2210"/>
    <x v="1359"/>
    <x v="2040"/>
    <x v="29"/>
    <x v="2"/>
  </r>
  <r>
    <x v="0"/>
    <n v="1185732"/>
    <x v="88"/>
    <x v="2"/>
    <x v="7"/>
    <x v="9"/>
    <x v="2"/>
    <n v="34"/>
    <n v="2300"/>
    <x v="1295"/>
    <x v="2041"/>
    <x v="37"/>
    <x v="2"/>
  </r>
  <r>
    <x v="0"/>
    <n v="1185732"/>
    <x v="89"/>
    <x v="2"/>
    <x v="7"/>
    <x v="9"/>
    <x v="3"/>
    <n v="38"/>
    <n v="1750"/>
    <x v="1360"/>
    <x v="2042"/>
    <x v="8"/>
    <x v="2"/>
  </r>
  <r>
    <x v="0"/>
    <n v="1185732"/>
    <x v="90"/>
    <x v="4"/>
    <x v="8"/>
    <x v="10"/>
    <x v="4"/>
    <n v="50"/>
    <n v="1950"/>
    <x v="1361"/>
    <x v="2043"/>
    <x v="0"/>
    <x v="2"/>
  </r>
  <r>
    <x v="0"/>
    <n v="1185732"/>
    <x v="91"/>
    <x v="4"/>
    <x v="8"/>
    <x v="10"/>
    <x v="5"/>
    <n v="41"/>
    <n v="2470"/>
    <x v="736"/>
    <x v="2044"/>
    <x v="26"/>
    <x v="2"/>
  </r>
  <r>
    <x v="0"/>
    <n v="1185732"/>
    <x v="92"/>
    <x v="4"/>
    <x v="8"/>
    <x v="10"/>
    <x v="0"/>
    <n v="43"/>
    <n v="3190"/>
    <x v="1362"/>
    <x v="2045"/>
    <x v="41"/>
    <x v="2"/>
  </r>
  <r>
    <x v="0"/>
    <n v="1185732"/>
    <x v="93"/>
    <x v="4"/>
    <x v="8"/>
    <x v="10"/>
    <x v="1"/>
    <n v="43"/>
    <n v="1950"/>
    <x v="936"/>
    <x v="2046"/>
    <x v="29"/>
    <x v="2"/>
  </r>
  <r>
    <x v="0"/>
    <n v="1185732"/>
    <x v="94"/>
    <x v="4"/>
    <x v="8"/>
    <x v="10"/>
    <x v="2"/>
    <n v="32"/>
    <n v="2400"/>
    <x v="1363"/>
    <x v="2047"/>
    <x v="31"/>
    <x v="2"/>
  </r>
  <r>
    <x v="3"/>
    <n v="1185732"/>
    <x v="95"/>
    <x v="4"/>
    <x v="8"/>
    <x v="10"/>
    <x v="3"/>
    <n v="38"/>
    <n v="1690"/>
    <x v="1101"/>
    <x v="2048"/>
    <x v="27"/>
    <x v="2"/>
  </r>
  <r>
    <x v="0"/>
    <n v="1185732"/>
    <x v="96"/>
    <x v="4"/>
    <x v="8"/>
    <x v="10"/>
    <x v="4"/>
    <n v="53"/>
    <n v="2180"/>
    <x v="1364"/>
    <x v="2049"/>
    <x v="35"/>
    <x v="2"/>
  </r>
  <r>
    <x v="0"/>
    <n v="1185732"/>
    <x v="97"/>
    <x v="4"/>
    <x v="8"/>
    <x v="10"/>
    <x v="5"/>
    <n v="41"/>
    <n v="2210"/>
    <x v="1359"/>
    <x v="2050"/>
    <x v="42"/>
    <x v="2"/>
  </r>
  <r>
    <x v="0"/>
    <n v="1185732"/>
    <x v="98"/>
    <x v="4"/>
    <x v="8"/>
    <x v="10"/>
    <x v="0"/>
    <n v="41"/>
    <n v="2680"/>
    <x v="1365"/>
    <x v="2051"/>
    <x v="38"/>
    <x v="2"/>
  </r>
  <r>
    <x v="0"/>
    <n v="1185732"/>
    <x v="99"/>
    <x v="4"/>
    <x v="8"/>
    <x v="10"/>
    <x v="1"/>
    <n v="42"/>
    <n v="2250"/>
    <x v="1366"/>
    <x v="1437"/>
    <x v="35"/>
    <x v="2"/>
  </r>
  <r>
    <x v="0"/>
    <n v="1185732"/>
    <x v="100"/>
    <x v="4"/>
    <x v="8"/>
    <x v="10"/>
    <x v="2"/>
    <n v="32"/>
    <n v="2170"/>
    <x v="1367"/>
    <x v="2052"/>
    <x v="2"/>
    <x v="2"/>
  </r>
  <r>
    <x v="0"/>
    <n v="1185732"/>
    <x v="101"/>
    <x v="4"/>
    <x v="8"/>
    <x v="10"/>
    <x v="3"/>
    <n v="36"/>
    <n v="1750"/>
    <x v="848"/>
    <x v="2053"/>
    <x v="8"/>
    <x v="2"/>
  </r>
  <r>
    <x v="0"/>
    <n v="1185732"/>
    <x v="102"/>
    <x v="4"/>
    <x v="8"/>
    <x v="10"/>
    <x v="4"/>
    <n v="53"/>
    <n v="1820"/>
    <x v="1368"/>
    <x v="2054"/>
    <x v="24"/>
    <x v="2"/>
  </r>
  <r>
    <x v="0"/>
    <n v="1185732"/>
    <x v="103"/>
    <x v="4"/>
    <x v="8"/>
    <x v="10"/>
    <x v="5"/>
    <n v="42"/>
    <n v="2250"/>
    <x v="1366"/>
    <x v="2055"/>
    <x v="34"/>
    <x v="2"/>
  </r>
  <r>
    <x v="0"/>
    <n v="1185732"/>
    <x v="53"/>
    <x v="4"/>
    <x v="8"/>
    <x v="10"/>
    <x v="0"/>
    <n v="42"/>
    <n v="2560"/>
    <x v="1369"/>
    <x v="2056"/>
    <x v="39"/>
    <x v="2"/>
  </r>
  <r>
    <x v="0"/>
    <n v="1185732"/>
    <x v="53"/>
    <x v="4"/>
    <x v="8"/>
    <x v="10"/>
    <x v="1"/>
    <n v="41"/>
    <n v="2100"/>
    <x v="1325"/>
    <x v="2057"/>
    <x v="0"/>
    <x v="2"/>
  </r>
  <r>
    <x v="3"/>
    <n v="1185732"/>
    <x v="53"/>
    <x v="4"/>
    <x v="8"/>
    <x v="10"/>
    <x v="2"/>
    <n v="32"/>
    <n v="2030"/>
    <x v="931"/>
    <x v="2058"/>
    <x v="8"/>
    <x v="2"/>
  </r>
  <r>
    <x v="3"/>
    <n v="1185732"/>
    <x v="53"/>
    <x v="4"/>
    <x v="8"/>
    <x v="10"/>
    <x v="3"/>
    <n v="38"/>
    <n v="1890"/>
    <x v="838"/>
    <x v="2059"/>
    <x v="18"/>
    <x v="2"/>
  </r>
  <r>
    <x v="3"/>
    <n v="1185732"/>
    <x v="53"/>
    <x v="4"/>
    <x v="8"/>
    <x v="10"/>
    <x v="4"/>
    <n v="52"/>
    <n v="1960"/>
    <x v="888"/>
    <x v="1497"/>
    <x v="18"/>
    <x v="2"/>
  </r>
  <r>
    <x v="3"/>
    <n v="1185732"/>
    <x v="53"/>
    <x v="4"/>
    <x v="8"/>
    <x v="10"/>
    <x v="5"/>
    <n v="44"/>
    <n v="2080"/>
    <x v="1370"/>
    <x v="2060"/>
    <x v="38"/>
    <x v="2"/>
  </r>
  <r>
    <x v="3"/>
    <n v="1185732"/>
    <x v="53"/>
    <x v="4"/>
    <x v="8"/>
    <x v="10"/>
    <x v="0"/>
    <n v="52"/>
    <n v="3000"/>
    <x v="1371"/>
    <x v="2061"/>
    <x v="65"/>
    <x v="2"/>
  </r>
  <r>
    <x v="3"/>
    <n v="1185732"/>
    <x v="53"/>
    <x v="4"/>
    <x v="8"/>
    <x v="10"/>
    <x v="1"/>
    <n v="54"/>
    <n v="1940"/>
    <x v="1372"/>
    <x v="2062"/>
    <x v="0"/>
    <x v="2"/>
  </r>
  <r>
    <x v="3"/>
    <n v="1185732"/>
    <x v="53"/>
    <x v="4"/>
    <x v="8"/>
    <x v="10"/>
    <x v="2"/>
    <n v="47"/>
    <n v="1880"/>
    <x v="1373"/>
    <x v="2063"/>
    <x v="25"/>
    <x v="2"/>
  </r>
  <r>
    <x v="3"/>
    <n v="1185732"/>
    <x v="53"/>
    <x v="4"/>
    <x v="8"/>
    <x v="10"/>
    <x v="3"/>
    <n v="49"/>
    <n v="1750"/>
    <x v="948"/>
    <x v="2064"/>
    <x v="30"/>
    <x v="2"/>
  </r>
  <r>
    <x v="3"/>
    <n v="1185732"/>
    <x v="53"/>
    <x v="4"/>
    <x v="8"/>
    <x v="10"/>
    <x v="4"/>
    <n v="58"/>
    <n v="1960"/>
    <x v="1238"/>
    <x v="1889"/>
    <x v="28"/>
    <x v="2"/>
  </r>
  <r>
    <x v="3"/>
    <n v="1185732"/>
    <x v="53"/>
    <x v="4"/>
    <x v="8"/>
    <x v="10"/>
    <x v="5"/>
    <n v="64"/>
    <n v="2480"/>
    <x v="1374"/>
    <x v="2065"/>
    <x v="34"/>
    <x v="2"/>
  </r>
  <r>
    <x v="3"/>
    <n v="1185732"/>
    <x v="53"/>
    <x v="4"/>
    <x v="8"/>
    <x v="10"/>
    <x v="0"/>
    <n v="55"/>
    <n v="2900"/>
    <x v="1375"/>
    <x v="2066"/>
    <x v="40"/>
    <x v="2"/>
  </r>
  <r>
    <x v="3"/>
    <n v="1185732"/>
    <x v="53"/>
    <x v="4"/>
    <x v="8"/>
    <x v="10"/>
    <x v="1"/>
    <n v="54"/>
    <n v="2060"/>
    <x v="1376"/>
    <x v="2067"/>
    <x v="29"/>
    <x v="2"/>
  </r>
  <r>
    <x v="3"/>
    <n v="1185732"/>
    <x v="118"/>
    <x v="4"/>
    <x v="8"/>
    <x v="10"/>
    <x v="2"/>
    <n v="49"/>
    <n v="2080"/>
    <x v="888"/>
    <x v="2068"/>
    <x v="2"/>
    <x v="2"/>
  </r>
  <r>
    <x v="3"/>
    <n v="1185732"/>
    <x v="119"/>
    <x v="4"/>
    <x v="8"/>
    <x v="10"/>
    <x v="3"/>
    <n v="47"/>
    <n v="2170"/>
    <x v="1377"/>
    <x v="2069"/>
    <x v="8"/>
    <x v="2"/>
  </r>
  <r>
    <x v="3"/>
    <n v="1185732"/>
    <x v="120"/>
    <x v="4"/>
    <x v="8"/>
    <x v="10"/>
    <x v="4"/>
    <n v="62"/>
    <n v="2330"/>
    <x v="1378"/>
    <x v="2070"/>
    <x v="29"/>
    <x v="2"/>
  </r>
  <r>
    <x v="3"/>
    <n v="1185732"/>
    <x v="121"/>
    <x v="4"/>
    <x v="8"/>
    <x v="10"/>
    <x v="5"/>
    <n v="63"/>
    <n v="2590"/>
    <x v="1379"/>
    <x v="2071"/>
    <x v="42"/>
    <x v="2"/>
  </r>
  <r>
    <x v="3"/>
    <n v="1185732"/>
    <x v="122"/>
    <x v="4"/>
    <x v="8"/>
    <x v="10"/>
    <x v="0"/>
    <n v="60"/>
    <n v="2990"/>
    <x v="786"/>
    <x v="1386"/>
    <x v="38"/>
    <x v="2"/>
  </r>
  <r>
    <x v="3"/>
    <n v="1185732"/>
    <x v="123"/>
    <x v="4"/>
    <x v="8"/>
    <x v="10"/>
    <x v="1"/>
    <n v="57"/>
    <n v="2250"/>
    <x v="1380"/>
    <x v="2072"/>
    <x v="24"/>
    <x v="2"/>
  </r>
  <r>
    <x v="3"/>
    <n v="1185732"/>
    <x v="124"/>
    <x v="4"/>
    <x v="8"/>
    <x v="10"/>
    <x v="2"/>
    <n v="50"/>
    <n v="2150"/>
    <x v="1381"/>
    <x v="2073"/>
    <x v="25"/>
    <x v="2"/>
  </r>
  <r>
    <x v="3"/>
    <n v="1185732"/>
    <x v="125"/>
    <x v="4"/>
    <x v="8"/>
    <x v="10"/>
    <x v="3"/>
    <n v="53"/>
    <n v="2330"/>
    <x v="1382"/>
    <x v="2074"/>
    <x v="30"/>
    <x v="2"/>
  </r>
  <r>
    <x v="3"/>
    <n v="1185732"/>
    <x v="126"/>
    <x v="4"/>
    <x v="8"/>
    <x v="10"/>
    <x v="4"/>
    <n v="61"/>
    <n v="2080"/>
    <x v="1383"/>
    <x v="2075"/>
    <x v="29"/>
    <x v="2"/>
  </r>
  <r>
    <x v="3"/>
    <n v="1185732"/>
    <x v="127"/>
    <x v="4"/>
    <x v="8"/>
    <x v="10"/>
    <x v="5"/>
    <n v="67"/>
    <n v="2440"/>
    <x v="1384"/>
    <x v="2076"/>
    <x v="42"/>
    <x v="2"/>
  </r>
  <r>
    <x v="3"/>
    <n v="1185732"/>
    <x v="630"/>
    <x v="4"/>
    <x v="8"/>
    <x v="10"/>
    <x v="0"/>
    <n v="60"/>
    <n v="3040"/>
    <x v="1385"/>
    <x v="2077"/>
    <x v="41"/>
    <x v="2"/>
  </r>
  <r>
    <x v="3"/>
    <n v="1185732"/>
    <x v="631"/>
    <x v="4"/>
    <x v="8"/>
    <x v="10"/>
    <x v="1"/>
    <n v="55"/>
    <n v="2520"/>
    <x v="766"/>
    <x v="1364"/>
    <x v="18"/>
    <x v="2"/>
  </r>
  <r>
    <x v="3"/>
    <n v="1185732"/>
    <x v="632"/>
    <x v="4"/>
    <x v="8"/>
    <x v="10"/>
    <x v="2"/>
    <n v="53"/>
    <n v="2310"/>
    <x v="1386"/>
    <x v="2078"/>
    <x v="25"/>
    <x v="2"/>
  </r>
  <r>
    <x v="0"/>
    <n v="1185732"/>
    <x v="633"/>
    <x v="4"/>
    <x v="8"/>
    <x v="10"/>
    <x v="3"/>
    <n v="44"/>
    <n v="2330"/>
    <x v="1387"/>
    <x v="2079"/>
    <x v="8"/>
    <x v="2"/>
  </r>
  <r>
    <x v="0"/>
    <n v="1185732"/>
    <x v="634"/>
    <x v="4"/>
    <x v="8"/>
    <x v="10"/>
    <x v="4"/>
    <n v="52"/>
    <n v="2250"/>
    <x v="910"/>
    <x v="2080"/>
    <x v="18"/>
    <x v="2"/>
  </r>
  <r>
    <x v="0"/>
    <n v="1185732"/>
    <x v="635"/>
    <x v="4"/>
    <x v="8"/>
    <x v="10"/>
    <x v="5"/>
    <n v="56"/>
    <n v="2780"/>
    <x v="1388"/>
    <x v="2081"/>
    <x v="22"/>
    <x v="2"/>
  </r>
  <r>
    <x v="0"/>
    <n v="1185732"/>
    <x v="636"/>
    <x v="4"/>
    <x v="8"/>
    <x v="10"/>
    <x v="0"/>
    <n v="53"/>
    <n v="2840"/>
    <x v="1389"/>
    <x v="2082"/>
    <x v="9"/>
    <x v="2"/>
  </r>
  <r>
    <x v="0"/>
    <n v="1185732"/>
    <x v="637"/>
    <x v="4"/>
    <x v="8"/>
    <x v="10"/>
    <x v="1"/>
    <n v="46"/>
    <n v="2550"/>
    <x v="1390"/>
    <x v="2083"/>
    <x v="18"/>
    <x v="2"/>
  </r>
  <r>
    <x v="2"/>
    <n v="1185732"/>
    <x v="638"/>
    <x v="4"/>
    <x v="8"/>
    <x v="10"/>
    <x v="2"/>
    <n v="41"/>
    <n v="2250"/>
    <x v="1391"/>
    <x v="2084"/>
    <x v="25"/>
    <x v="2"/>
  </r>
  <r>
    <x v="2"/>
    <n v="1185732"/>
    <x v="639"/>
    <x v="4"/>
    <x v="8"/>
    <x v="10"/>
    <x v="3"/>
    <n v="42"/>
    <n v="2100"/>
    <x v="1392"/>
    <x v="2085"/>
    <x v="30"/>
    <x v="2"/>
  </r>
  <r>
    <x v="2"/>
    <n v="1185732"/>
    <x v="640"/>
    <x v="4"/>
    <x v="8"/>
    <x v="10"/>
    <x v="4"/>
    <n v="50"/>
    <n v="2100"/>
    <x v="922"/>
    <x v="604"/>
    <x v="0"/>
    <x v="2"/>
  </r>
  <r>
    <x v="2"/>
    <n v="1185732"/>
    <x v="641"/>
    <x v="4"/>
    <x v="8"/>
    <x v="10"/>
    <x v="5"/>
    <n v="55"/>
    <n v="2230"/>
    <x v="1393"/>
    <x v="2086"/>
    <x v="32"/>
    <x v="2"/>
  </r>
  <r>
    <x v="2"/>
    <n v="1185732"/>
    <x v="642"/>
    <x v="4"/>
    <x v="8"/>
    <x v="10"/>
    <x v="0"/>
    <n v="56"/>
    <n v="2700"/>
    <x v="1394"/>
    <x v="2087"/>
    <x v="38"/>
    <x v="2"/>
  </r>
  <r>
    <x v="2"/>
    <n v="1185732"/>
    <x v="643"/>
    <x v="4"/>
    <x v="8"/>
    <x v="10"/>
    <x v="1"/>
    <n v="47"/>
    <n v="2150"/>
    <x v="1395"/>
    <x v="2088"/>
    <x v="18"/>
    <x v="2"/>
  </r>
  <r>
    <x v="2"/>
    <n v="1185732"/>
    <x v="644"/>
    <x v="4"/>
    <x v="8"/>
    <x v="10"/>
    <x v="2"/>
    <n v="47"/>
    <n v="2030"/>
    <x v="1396"/>
    <x v="2089"/>
    <x v="37"/>
    <x v="2"/>
  </r>
  <r>
    <x v="2"/>
    <n v="1185732"/>
    <x v="645"/>
    <x v="4"/>
    <x v="8"/>
    <x v="10"/>
    <x v="3"/>
    <n v="45"/>
    <n v="1820"/>
    <x v="854"/>
    <x v="2090"/>
    <x v="27"/>
    <x v="2"/>
  </r>
  <r>
    <x v="2"/>
    <n v="1185732"/>
    <x v="646"/>
    <x v="4"/>
    <x v="8"/>
    <x v="10"/>
    <x v="4"/>
    <n v="57"/>
    <n v="1890"/>
    <x v="1397"/>
    <x v="2091"/>
    <x v="0"/>
    <x v="2"/>
  </r>
  <r>
    <x v="2"/>
    <n v="1185732"/>
    <x v="647"/>
    <x v="4"/>
    <x v="8"/>
    <x v="10"/>
    <x v="5"/>
    <n v="59"/>
    <n v="2230"/>
    <x v="1112"/>
    <x v="2092"/>
    <x v="42"/>
    <x v="2"/>
  </r>
  <r>
    <x v="2"/>
    <n v="1185732"/>
    <x v="648"/>
    <x v="4"/>
    <x v="8"/>
    <x v="10"/>
    <x v="0"/>
    <n v="56"/>
    <n v="2440"/>
    <x v="1398"/>
    <x v="2093"/>
    <x v="39"/>
    <x v="2"/>
  </r>
  <r>
    <x v="2"/>
    <n v="1185732"/>
    <x v="649"/>
    <x v="4"/>
    <x v="8"/>
    <x v="10"/>
    <x v="1"/>
    <n v="49"/>
    <n v="2240"/>
    <x v="974"/>
    <x v="2094"/>
    <x v="35"/>
    <x v="2"/>
  </r>
  <r>
    <x v="2"/>
    <n v="1185732"/>
    <x v="650"/>
    <x v="4"/>
    <x v="8"/>
    <x v="10"/>
    <x v="2"/>
    <n v="46"/>
    <n v="2240"/>
    <x v="1399"/>
    <x v="2095"/>
    <x v="25"/>
    <x v="2"/>
  </r>
  <r>
    <x v="2"/>
    <n v="1185732"/>
    <x v="651"/>
    <x v="4"/>
    <x v="8"/>
    <x v="10"/>
    <x v="3"/>
    <n v="49"/>
    <n v="2020"/>
    <x v="1400"/>
    <x v="2096"/>
    <x v="27"/>
    <x v="2"/>
  </r>
  <r>
    <x v="2"/>
    <n v="1185732"/>
    <x v="652"/>
    <x v="4"/>
    <x v="8"/>
    <x v="10"/>
    <x v="4"/>
    <n v="64"/>
    <n v="1950"/>
    <x v="1401"/>
    <x v="2097"/>
    <x v="0"/>
    <x v="2"/>
  </r>
  <r>
    <x v="2"/>
    <n v="1185732"/>
    <x v="653"/>
    <x v="4"/>
    <x v="8"/>
    <x v="10"/>
    <x v="5"/>
    <n v="64"/>
    <n v="2130"/>
    <x v="1402"/>
    <x v="2098"/>
    <x v="38"/>
    <x v="2"/>
  </r>
  <r>
    <x v="2"/>
    <n v="1185732"/>
    <x v="575"/>
    <x v="4"/>
    <x v="8"/>
    <x v="10"/>
    <x v="0"/>
    <n v="63"/>
    <n v="3230"/>
    <x v="1403"/>
    <x v="2099"/>
    <x v="65"/>
    <x v="2"/>
  </r>
  <r>
    <x v="2"/>
    <n v="1185732"/>
    <x v="575"/>
    <x v="4"/>
    <x v="8"/>
    <x v="10"/>
    <x v="1"/>
    <n v="51"/>
    <n v="2540"/>
    <x v="1404"/>
    <x v="2100"/>
    <x v="28"/>
    <x v="2"/>
  </r>
  <r>
    <x v="2"/>
    <n v="1185732"/>
    <x v="575"/>
    <x v="4"/>
    <x v="8"/>
    <x v="10"/>
    <x v="2"/>
    <n v="52"/>
    <n v="2480"/>
    <x v="1405"/>
    <x v="2101"/>
    <x v="25"/>
    <x v="2"/>
  </r>
  <r>
    <x v="2"/>
    <n v="1185732"/>
    <x v="575"/>
    <x v="4"/>
    <x v="8"/>
    <x v="10"/>
    <x v="3"/>
    <n v="54"/>
    <n v="2090"/>
    <x v="1406"/>
    <x v="2102"/>
    <x v="30"/>
    <x v="2"/>
  </r>
  <r>
    <x v="0"/>
    <n v="1185732"/>
    <x v="575"/>
    <x v="4"/>
    <x v="8"/>
    <x v="10"/>
    <x v="4"/>
    <n v="60"/>
    <n v="2020"/>
    <x v="1407"/>
    <x v="2103"/>
    <x v="29"/>
    <x v="2"/>
  </r>
  <r>
    <x v="0"/>
    <n v="1185732"/>
    <x v="575"/>
    <x v="4"/>
    <x v="8"/>
    <x v="10"/>
    <x v="5"/>
    <n v="64"/>
    <n v="2190"/>
    <x v="1408"/>
    <x v="2104"/>
    <x v="32"/>
    <x v="2"/>
  </r>
  <r>
    <x v="0"/>
    <n v="1185732"/>
    <x v="654"/>
    <x v="4"/>
    <x v="8"/>
    <x v="10"/>
    <x v="0"/>
    <n v="33"/>
    <n v="1310"/>
    <x v="1409"/>
    <x v="2105"/>
    <x v="13"/>
    <x v="2"/>
  </r>
  <r>
    <x v="0"/>
    <n v="1185732"/>
    <x v="655"/>
    <x v="4"/>
    <x v="8"/>
    <x v="10"/>
    <x v="1"/>
    <n v="33"/>
    <n v="650"/>
    <x v="1410"/>
    <x v="2106"/>
    <x v="8"/>
    <x v="2"/>
  </r>
  <r>
    <x v="0"/>
    <n v="1185732"/>
    <x v="656"/>
    <x v="4"/>
    <x v="8"/>
    <x v="10"/>
    <x v="2"/>
    <n v="24"/>
    <n v="630"/>
    <x v="1005"/>
    <x v="2107"/>
    <x v="27"/>
    <x v="2"/>
  </r>
  <r>
    <x v="0"/>
    <n v="1185732"/>
    <x v="128"/>
    <x v="4"/>
    <x v="8"/>
    <x v="10"/>
    <x v="3"/>
    <n v="29"/>
    <n v="260"/>
    <x v="1411"/>
    <x v="2108"/>
    <x v="13"/>
    <x v="2"/>
  </r>
  <r>
    <x v="0"/>
    <n v="1185732"/>
    <x v="129"/>
    <x v="3"/>
    <x v="9"/>
    <x v="11"/>
    <x v="4"/>
    <n v="43"/>
    <n v="390"/>
    <x v="1412"/>
    <x v="2109"/>
    <x v="18"/>
    <x v="2"/>
  </r>
  <r>
    <x v="0"/>
    <n v="1185732"/>
    <x v="130"/>
    <x v="3"/>
    <x v="9"/>
    <x v="11"/>
    <x v="5"/>
    <n v="32"/>
    <n v="650"/>
    <x v="1413"/>
    <x v="2110"/>
    <x v="65"/>
    <x v="2"/>
  </r>
  <r>
    <x v="0"/>
    <n v="1185732"/>
    <x v="131"/>
    <x v="3"/>
    <x v="9"/>
    <x v="11"/>
    <x v="0"/>
    <n v="32"/>
    <n v="1350"/>
    <x v="1069"/>
    <x v="2111"/>
    <x v="13"/>
    <x v="2"/>
  </r>
  <r>
    <x v="0"/>
    <n v="1185732"/>
    <x v="132"/>
    <x v="3"/>
    <x v="9"/>
    <x v="11"/>
    <x v="1"/>
    <n v="34"/>
    <n v="380"/>
    <x v="1414"/>
    <x v="2112"/>
    <x v="18"/>
    <x v="2"/>
  </r>
  <r>
    <x v="0"/>
    <n v="1185732"/>
    <x v="133"/>
    <x v="3"/>
    <x v="9"/>
    <x v="11"/>
    <x v="2"/>
    <n v="25"/>
    <n v="560"/>
    <x v="1415"/>
    <x v="2113"/>
    <x v="23"/>
    <x v="2"/>
  </r>
  <r>
    <x v="0"/>
    <n v="1185732"/>
    <x v="134"/>
    <x v="3"/>
    <x v="9"/>
    <x v="11"/>
    <x v="3"/>
    <n v="27"/>
    <n v="200"/>
    <x v="1416"/>
    <x v="2114"/>
    <x v="46"/>
    <x v="2"/>
  </r>
  <r>
    <x v="0"/>
    <n v="1185732"/>
    <x v="135"/>
    <x v="3"/>
    <x v="9"/>
    <x v="11"/>
    <x v="4"/>
    <n v="41"/>
    <n v="440"/>
    <x v="1417"/>
    <x v="2115"/>
    <x v="33"/>
    <x v="2"/>
  </r>
  <r>
    <x v="0"/>
    <n v="1185732"/>
    <x v="136"/>
    <x v="3"/>
    <x v="9"/>
    <x v="11"/>
    <x v="5"/>
    <n v="34"/>
    <n v="650"/>
    <x v="1418"/>
    <x v="2116"/>
    <x v="9"/>
    <x v="2"/>
  </r>
  <r>
    <x v="0"/>
    <n v="1185732"/>
    <x v="137"/>
    <x v="3"/>
    <x v="9"/>
    <x v="11"/>
    <x v="0"/>
    <n v="39"/>
    <n v="1160"/>
    <x v="1074"/>
    <x v="2117"/>
    <x v="0"/>
    <x v="2"/>
  </r>
  <r>
    <x v="0"/>
    <n v="1185732"/>
    <x v="138"/>
    <x v="3"/>
    <x v="9"/>
    <x v="11"/>
    <x v="1"/>
    <n v="38"/>
    <n v="350"/>
    <x v="1419"/>
    <x v="2118"/>
    <x v="8"/>
    <x v="2"/>
  </r>
  <r>
    <x v="0"/>
    <n v="1185732"/>
    <x v="139"/>
    <x v="3"/>
    <x v="9"/>
    <x v="11"/>
    <x v="2"/>
    <n v="29"/>
    <n v="530"/>
    <x v="1420"/>
    <x v="2119"/>
    <x v="18"/>
    <x v="2"/>
  </r>
  <r>
    <x v="0"/>
    <n v="1185732"/>
    <x v="140"/>
    <x v="3"/>
    <x v="9"/>
    <x v="11"/>
    <x v="3"/>
    <n v="32"/>
    <n v="70"/>
    <x v="1421"/>
    <x v="2120"/>
    <x v="0"/>
    <x v="2"/>
  </r>
  <r>
    <x v="0"/>
    <n v="1185732"/>
    <x v="141"/>
    <x v="3"/>
    <x v="9"/>
    <x v="11"/>
    <x v="4"/>
    <n v="47"/>
    <n v="190"/>
    <x v="1422"/>
    <x v="2121"/>
    <x v="23"/>
    <x v="2"/>
  </r>
  <r>
    <x v="0"/>
    <n v="1185732"/>
    <x v="142"/>
    <x v="3"/>
    <x v="9"/>
    <x v="11"/>
    <x v="5"/>
    <n v="38"/>
    <n v="470"/>
    <x v="1016"/>
    <x v="2122"/>
    <x v="9"/>
    <x v="2"/>
  </r>
  <r>
    <x v="0"/>
    <n v="1185732"/>
    <x v="143"/>
    <x v="3"/>
    <x v="9"/>
    <x v="11"/>
    <x v="0"/>
    <n v="36"/>
    <n v="1200"/>
    <x v="1069"/>
    <x v="2123"/>
    <x v="46"/>
    <x v="2"/>
  </r>
  <r>
    <x v="0"/>
    <n v="1185732"/>
    <x v="144"/>
    <x v="3"/>
    <x v="9"/>
    <x v="11"/>
    <x v="1"/>
    <n v="38"/>
    <n v="280"/>
    <x v="1423"/>
    <x v="2124"/>
    <x v="23"/>
    <x v="2"/>
  </r>
  <r>
    <x v="0"/>
    <n v="1185732"/>
    <x v="145"/>
    <x v="3"/>
    <x v="9"/>
    <x v="11"/>
    <x v="2"/>
    <n v="29"/>
    <n v="260"/>
    <x v="1411"/>
    <x v="2125"/>
    <x v="27"/>
    <x v="2"/>
  </r>
  <r>
    <x v="0"/>
    <n v="1185732"/>
    <x v="146"/>
    <x v="3"/>
    <x v="9"/>
    <x v="11"/>
    <x v="3"/>
    <n v="32"/>
    <n v="70"/>
    <x v="1421"/>
    <x v="2120"/>
    <x v="0"/>
    <x v="2"/>
  </r>
  <r>
    <x v="0"/>
    <n v="1185732"/>
    <x v="147"/>
    <x v="3"/>
    <x v="9"/>
    <x v="11"/>
    <x v="4"/>
    <n v="47"/>
    <n v="140"/>
    <x v="1424"/>
    <x v="2126"/>
    <x v="8"/>
    <x v="2"/>
  </r>
  <r>
    <x v="0"/>
    <n v="1185732"/>
    <x v="148"/>
    <x v="3"/>
    <x v="9"/>
    <x v="11"/>
    <x v="5"/>
    <n v="36"/>
    <n v="530"/>
    <x v="1425"/>
    <x v="1778"/>
    <x v="38"/>
    <x v="2"/>
  </r>
  <r>
    <x v="0"/>
    <n v="1185732"/>
    <x v="149"/>
    <x v="3"/>
    <x v="9"/>
    <x v="11"/>
    <x v="0"/>
    <n v="48"/>
    <n v="1160"/>
    <x v="1426"/>
    <x v="2127"/>
    <x v="46"/>
    <x v="2"/>
  </r>
  <r>
    <x v="0"/>
    <n v="1185732"/>
    <x v="150"/>
    <x v="3"/>
    <x v="9"/>
    <x v="11"/>
    <x v="1"/>
    <n v="44"/>
    <n v="440"/>
    <x v="1427"/>
    <x v="2128"/>
    <x v="33"/>
    <x v="2"/>
  </r>
  <r>
    <x v="0"/>
    <n v="1185732"/>
    <x v="151"/>
    <x v="3"/>
    <x v="9"/>
    <x v="11"/>
    <x v="2"/>
    <n v="37"/>
    <n v="380"/>
    <x v="1428"/>
    <x v="2129"/>
    <x v="27"/>
    <x v="2"/>
  </r>
  <r>
    <x v="0"/>
    <n v="1185732"/>
    <x v="152"/>
    <x v="3"/>
    <x v="9"/>
    <x v="11"/>
    <x v="3"/>
    <n v="36"/>
    <n v="130"/>
    <x v="1429"/>
    <x v="2130"/>
    <x v="44"/>
    <x v="2"/>
  </r>
  <r>
    <x v="0"/>
    <n v="1185732"/>
    <x v="153"/>
    <x v="3"/>
    <x v="9"/>
    <x v="11"/>
    <x v="4"/>
    <n v="50"/>
    <n v="200"/>
    <x v="1430"/>
    <x v="2131"/>
    <x v="33"/>
    <x v="2"/>
  </r>
  <r>
    <x v="0"/>
    <n v="1185732"/>
    <x v="154"/>
    <x v="3"/>
    <x v="9"/>
    <x v="11"/>
    <x v="5"/>
    <n v="58"/>
    <n v="510"/>
    <x v="1431"/>
    <x v="2132"/>
    <x v="40"/>
    <x v="2"/>
  </r>
  <r>
    <x v="0"/>
    <n v="1185732"/>
    <x v="657"/>
    <x v="3"/>
    <x v="9"/>
    <x v="11"/>
    <x v="0"/>
    <n v="44"/>
    <n v="1060"/>
    <x v="1432"/>
    <x v="2133"/>
    <x v="44"/>
    <x v="2"/>
  </r>
  <r>
    <x v="0"/>
    <n v="1185732"/>
    <x v="658"/>
    <x v="3"/>
    <x v="9"/>
    <x v="11"/>
    <x v="1"/>
    <n v="38"/>
    <n v="490"/>
    <x v="1433"/>
    <x v="2134"/>
    <x v="33"/>
    <x v="2"/>
  </r>
  <r>
    <x v="0"/>
    <n v="1185732"/>
    <x v="659"/>
    <x v="3"/>
    <x v="9"/>
    <x v="11"/>
    <x v="2"/>
    <n v="33"/>
    <n v="470"/>
    <x v="1040"/>
    <x v="2135"/>
    <x v="18"/>
    <x v="2"/>
  </r>
  <r>
    <x v="0"/>
    <n v="1185732"/>
    <x v="660"/>
    <x v="3"/>
    <x v="9"/>
    <x v="11"/>
    <x v="3"/>
    <n v="32"/>
    <n v="450"/>
    <x v="1434"/>
    <x v="2136"/>
    <x v="46"/>
    <x v="2"/>
  </r>
  <r>
    <x v="0"/>
    <n v="1185732"/>
    <x v="661"/>
    <x v="3"/>
    <x v="9"/>
    <x v="11"/>
    <x v="4"/>
    <n v="49"/>
    <n v="450"/>
    <x v="1435"/>
    <x v="2137"/>
    <x v="23"/>
    <x v="2"/>
  </r>
  <r>
    <x v="0"/>
    <n v="1185732"/>
    <x v="662"/>
    <x v="3"/>
    <x v="9"/>
    <x v="11"/>
    <x v="5"/>
    <n v="53"/>
    <n v="810"/>
    <x v="1436"/>
    <x v="2138"/>
    <x v="65"/>
    <x v="2"/>
  </r>
  <r>
    <x v="0"/>
    <n v="1185732"/>
    <x v="663"/>
    <x v="3"/>
    <x v="9"/>
    <x v="11"/>
    <x v="0"/>
    <n v="49"/>
    <n v="1600"/>
    <x v="1437"/>
    <x v="2139"/>
    <x v="46"/>
    <x v="2"/>
  </r>
  <r>
    <x v="0"/>
    <n v="1185732"/>
    <x v="664"/>
    <x v="3"/>
    <x v="9"/>
    <x v="11"/>
    <x v="1"/>
    <n v="42"/>
    <n v="750"/>
    <x v="1438"/>
    <x v="2140"/>
    <x v="18"/>
    <x v="2"/>
  </r>
  <r>
    <x v="0"/>
    <n v="1185732"/>
    <x v="665"/>
    <x v="3"/>
    <x v="9"/>
    <x v="11"/>
    <x v="2"/>
    <n v="36"/>
    <n v="630"/>
    <x v="1439"/>
    <x v="2141"/>
    <x v="23"/>
    <x v="2"/>
  </r>
  <r>
    <x v="0"/>
    <n v="1185732"/>
    <x v="666"/>
    <x v="3"/>
    <x v="9"/>
    <x v="11"/>
    <x v="3"/>
    <n v="38"/>
    <n v="510"/>
    <x v="1440"/>
    <x v="2142"/>
    <x v="69"/>
    <x v="2"/>
  </r>
  <r>
    <x v="0"/>
    <n v="1185732"/>
    <x v="667"/>
    <x v="3"/>
    <x v="9"/>
    <x v="11"/>
    <x v="4"/>
    <n v="49"/>
    <n v="580"/>
    <x v="1441"/>
    <x v="2143"/>
    <x v="33"/>
    <x v="2"/>
  </r>
  <r>
    <x v="0"/>
    <n v="1185732"/>
    <x v="668"/>
    <x v="3"/>
    <x v="9"/>
    <x v="11"/>
    <x v="5"/>
    <n v="54"/>
    <n v="980"/>
    <x v="1442"/>
    <x v="2144"/>
    <x v="9"/>
    <x v="2"/>
  </r>
  <r>
    <x v="0"/>
    <n v="1185732"/>
    <x v="669"/>
    <x v="3"/>
    <x v="9"/>
    <x v="11"/>
    <x v="0"/>
    <n v="47"/>
    <n v="1370"/>
    <x v="1443"/>
    <x v="2145"/>
    <x v="46"/>
    <x v="2"/>
  </r>
  <r>
    <x v="0"/>
    <n v="1185732"/>
    <x v="670"/>
    <x v="3"/>
    <x v="9"/>
    <x v="11"/>
    <x v="1"/>
    <n v="43"/>
    <n v="870"/>
    <x v="1184"/>
    <x v="2146"/>
    <x v="33"/>
    <x v="2"/>
  </r>
  <r>
    <x v="0"/>
    <n v="1185732"/>
    <x v="671"/>
    <x v="3"/>
    <x v="9"/>
    <x v="11"/>
    <x v="2"/>
    <n v="37"/>
    <n v="680"/>
    <x v="999"/>
    <x v="2147"/>
    <x v="8"/>
    <x v="2"/>
  </r>
  <r>
    <x v="0"/>
    <n v="1185732"/>
    <x v="672"/>
    <x v="3"/>
    <x v="9"/>
    <x v="11"/>
    <x v="3"/>
    <n v="33"/>
    <n v="470"/>
    <x v="1040"/>
    <x v="2148"/>
    <x v="44"/>
    <x v="2"/>
  </r>
  <r>
    <x v="0"/>
    <n v="1185732"/>
    <x v="673"/>
    <x v="3"/>
    <x v="9"/>
    <x v="11"/>
    <x v="4"/>
    <n v="42"/>
    <n v="420"/>
    <x v="1444"/>
    <x v="2149"/>
    <x v="33"/>
    <x v="2"/>
  </r>
  <r>
    <x v="0"/>
    <n v="1185732"/>
    <x v="674"/>
    <x v="3"/>
    <x v="9"/>
    <x v="11"/>
    <x v="5"/>
    <n v="46"/>
    <n v="880"/>
    <x v="1059"/>
    <x v="2150"/>
    <x v="41"/>
    <x v="2"/>
  </r>
  <r>
    <x v="0"/>
    <n v="1185732"/>
    <x v="675"/>
    <x v="3"/>
    <x v="9"/>
    <x v="11"/>
    <x v="0"/>
    <n v="43"/>
    <n v="1130"/>
    <x v="1445"/>
    <x v="2151"/>
    <x v="69"/>
    <x v="2"/>
  </r>
  <r>
    <x v="0"/>
    <n v="1185732"/>
    <x v="676"/>
    <x v="3"/>
    <x v="9"/>
    <x v="11"/>
    <x v="1"/>
    <n v="37"/>
    <n v="730"/>
    <x v="1446"/>
    <x v="2152"/>
    <x v="18"/>
    <x v="2"/>
  </r>
  <r>
    <x v="0"/>
    <n v="1185732"/>
    <x v="677"/>
    <x v="3"/>
    <x v="9"/>
    <x v="11"/>
    <x v="2"/>
    <n v="24"/>
    <n v="410"/>
    <x v="1447"/>
    <x v="2153"/>
    <x v="8"/>
    <x v="2"/>
  </r>
  <r>
    <x v="0"/>
    <n v="1185732"/>
    <x v="678"/>
    <x v="3"/>
    <x v="9"/>
    <x v="11"/>
    <x v="3"/>
    <n v="24"/>
    <n v="310"/>
    <x v="1448"/>
    <x v="2154"/>
    <x v="52"/>
    <x v="2"/>
  </r>
  <r>
    <x v="0"/>
    <n v="1185732"/>
    <x v="679"/>
    <x v="3"/>
    <x v="9"/>
    <x v="11"/>
    <x v="4"/>
    <n v="32"/>
    <n v="340"/>
    <x v="1449"/>
    <x v="2155"/>
    <x v="27"/>
    <x v="2"/>
  </r>
  <r>
    <x v="0"/>
    <n v="1185732"/>
    <x v="680"/>
    <x v="3"/>
    <x v="9"/>
    <x v="11"/>
    <x v="5"/>
    <n v="39"/>
    <n v="520"/>
    <x v="1146"/>
    <x v="2156"/>
    <x v="41"/>
    <x v="2"/>
  </r>
  <r>
    <x v="0"/>
    <n v="1185732"/>
    <x v="681"/>
    <x v="3"/>
    <x v="9"/>
    <x v="11"/>
    <x v="0"/>
    <n v="41"/>
    <n v="980"/>
    <x v="1450"/>
    <x v="2157"/>
    <x v="46"/>
    <x v="2"/>
  </r>
  <r>
    <x v="0"/>
    <n v="1185732"/>
    <x v="682"/>
    <x v="3"/>
    <x v="9"/>
    <x v="11"/>
    <x v="1"/>
    <n v="34"/>
    <n v="580"/>
    <x v="1451"/>
    <x v="2158"/>
    <x v="30"/>
    <x v="2"/>
  </r>
  <r>
    <x v="0"/>
    <n v="1185732"/>
    <x v="683"/>
    <x v="3"/>
    <x v="9"/>
    <x v="11"/>
    <x v="2"/>
    <n v="32"/>
    <n v="250"/>
    <x v="1452"/>
    <x v="2159"/>
    <x v="23"/>
    <x v="2"/>
  </r>
  <r>
    <x v="0"/>
    <n v="1185732"/>
    <x v="684"/>
    <x v="3"/>
    <x v="9"/>
    <x v="11"/>
    <x v="3"/>
    <n v="32"/>
    <n v="210"/>
    <x v="1453"/>
    <x v="2160"/>
    <x v="52"/>
    <x v="2"/>
  </r>
  <r>
    <x v="0"/>
    <n v="1185732"/>
    <x v="685"/>
    <x v="3"/>
    <x v="9"/>
    <x v="11"/>
    <x v="4"/>
    <n v="41"/>
    <n v="190"/>
    <x v="1000"/>
    <x v="2161"/>
    <x v="23"/>
    <x v="2"/>
  </r>
  <r>
    <x v="0"/>
    <n v="1185732"/>
    <x v="686"/>
    <x v="3"/>
    <x v="9"/>
    <x v="11"/>
    <x v="5"/>
    <n v="49"/>
    <n v="600"/>
    <x v="1454"/>
    <x v="1918"/>
    <x v="38"/>
    <x v="2"/>
  </r>
  <r>
    <x v="0"/>
    <n v="1185732"/>
    <x v="687"/>
    <x v="3"/>
    <x v="9"/>
    <x v="11"/>
    <x v="0"/>
    <n v="46"/>
    <n v="910"/>
    <x v="1455"/>
    <x v="2162"/>
    <x v="46"/>
    <x v="2"/>
  </r>
  <r>
    <x v="0"/>
    <n v="1185732"/>
    <x v="688"/>
    <x v="3"/>
    <x v="9"/>
    <x v="11"/>
    <x v="1"/>
    <n v="38"/>
    <n v="520"/>
    <x v="1456"/>
    <x v="2163"/>
    <x v="8"/>
    <x v="2"/>
  </r>
  <r>
    <x v="0"/>
    <n v="1185732"/>
    <x v="689"/>
    <x v="3"/>
    <x v="9"/>
    <x v="11"/>
    <x v="2"/>
    <n v="36"/>
    <n v="380"/>
    <x v="1457"/>
    <x v="2164"/>
    <x v="8"/>
    <x v="2"/>
  </r>
  <r>
    <x v="0"/>
    <n v="1185732"/>
    <x v="690"/>
    <x v="3"/>
    <x v="9"/>
    <x v="11"/>
    <x v="3"/>
    <n v="38"/>
    <n v="450"/>
    <x v="1458"/>
    <x v="2165"/>
    <x v="44"/>
    <x v="2"/>
  </r>
  <r>
    <x v="0"/>
    <n v="1185732"/>
    <x v="691"/>
    <x v="3"/>
    <x v="9"/>
    <x v="11"/>
    <x v="4"/>
    <n v="52"/>
    <n v="340"/>
    <x v="1459"/>
    <x v="2166"/>
    <x v="23"/>
    <x v="2"/>
  </r>
  <r>
    <x v="0"/>
    <n v="1185732"/>
    <x v="692"/>
    <x v="3"/>
    <x v="9"/>
    <x v="11"/>
    <x v="5"/>
    <n v="59"/>
    <n v="610"/>
    <x v="1460"/>
    <x v="2167"/>
    <x v="38"/>
    <x v="2"/>
  </r>
  <r>
    <x v="0"/>
    <n v="1185732"/>
    <x v="155"/>
    <x v="3"/>
    <x v="9"/>
    <x v="11"/>
    <x v="0"/>
    <n v="50"/>
    <n v="1240"/>
    <x v="1461"/>
    <x v="2168"/>
    <x v="0"/>
    <x v="2"/>
  </r>
  <r>
    <x v="0"/>
    <n v="1185732"/>
    <x v="156"/>
    <x v="3"/>
    <x v="9"/>
    <x v="11"/>
    <x v="1"/>
    <n v="42"/>
    <n v="770"/>
    <x v="1462"/>
    <x v="2169"/>
    <x v="18"/>
    <x v="2"/>
  </r>
  <r>
    <x v="0"/>
    <n v="1185732"/>
    <x v="157"/>
    <x v="3"/>
    <x v="9"/>
    <x v="11"/>
    <x v="2"/>
    <n v="44"/>
    <n v="560"/>
    <x v="1173"/>
    <x v="2170"/>
    <x v="33"/>
    <x v="2"/>
  </r>
  <r>
    <x v="0"/>
    <n v="1185732"/>
    <x v="158"/>
    <x v="3"/>
    <x v="9"/>
    <x v="11"/>
    <x v="3"/>
    <n v="44"/>
    <n v="490"/>
    <x v="1009"/>
    <x v="2171"/>
    <x v="44"/>
    <x v="2"/>
  </r>
  <r>
    <x v="0"/>
    <n v="1185732"/>
    <x v="159"/>
    <x v="3"/>
    <x v="9"/>
    <x v="11"/>
    <x v="4"/>
    <n v="54"/>
    <n v="440"/>
    <x v="1463"/>
    <x v="2172"/>
    <x v="33"/>
    <x v="2"/>
  </r>
  <r>
    <x v="0"/>
    <n v="1185732"/>
    <x v="160"/>
    <x v="3"/>
    <x v="9"/>
    <x v="11"/>
    <x v="5"/>
    <n v="54"/>
    <n v="770"/>
    <x v="1464"/>
    <x v="2173"/>
    <x v="41"/>
    <x v="2"/>
  </r>
  <r>
    <x v="4"/>
    <n v="1189833"/>
    <x v="161"/>
    <x v="3"/>
    <x v="9"/>
    <x v="11"/>
    <x v="0"/>
    <n v="32"/>
    <n v="1190"/>
    <x v="1465"/>
    <x v="2174"/>
    <x v="39"/>
    <x v="2"/>
  </r>
  <r>
    <x v="4"/>
    <n v="1189833"/>
    <x v="162"/>
    <x v="3"/>
    <x v="9"/>
    <x v="11"/>
    <x v="1"/>
    <n v="43"/>
    <n v="1280"/>
    <x v="1188"/>
    <x v="2175"/>
    <x v="23"/>
    <x v="2"/>
  </r>
  <r>
    <x v="4"/>
    <n v="1189833"/>
    <x v="163"/>
    <x v="3"/>
    <x v="9"/>
    <x v="11"/>
    <x v="2"/>
    <n v="41"/>
    <n v="1190"/>
    <x v="1189"/>
    <x v="2176"/>
    <x v="40"/>
    <x v="2"/>
  </r>
  <r>
    <x v="4"/>
    <n v="1189833"/>
    <x v="164"/>
    <x v="3"/>
    <x v="9"/>
    <x v="11"/>
    <x v="3"/>
    <n v="44"/>
    <n v="980"/>
    <x v="1466"/>
    <x v="2177"/>
    <x v="59"/>
    <x v="2"/>
  </r>
  <r>
    <x v="4"/>
    <n v="1189833"/>
    <x v="165"/>
    <x v="3"/>
    <x v="10"/>
    <x v="12"/>
    <x v="4"/>
    <n v="47"/>
    <n v="770"/>
    <x v="1467"/>
    <x v="2178"/>
    <x v="81"/>
    <x v="2"/>
  </r>
  <r>
    <x v="4"/>
    <n v="1189833"/>
    <x v="166"/>
    <x v="3"/>
    <x v="10"/>
    <x v="12"/>
    <x v="5"/>
    <n v="43"/>
    <n v="1380"/>
    <x v="1468"/>
    <x v="2179"/>
    <x v="37"/>
    <x v="2"/>
  </r>
  <r>
    <x v="4"/>
    <n v="1189833"/>
    <x v="167"/>
    <x v="3"/>
    <x v="10"/>
    <x v="12"/>
    <x v="0"/>
    <n v="34"/>
    <n v="1580"/>
    <x v="1187"/>
    <x v="2180"/>
    <x v="41"/>
    <x v="2"/>
  </r>
  <r>
    <x v="4"/>
    <n v="1189833"/>
    <x v="168"/>
    <x v="3"/>
    <x v="10"/>
    <x v="12"/>
    <x v="1"/>
    <n v="42"/>
    <n v="1230"/>
    <x v="1469"/>
    <x v="2181"/>
    <x v="18"/>
    <x v="2"/>
  </r>
  <r>
    <x v="4"/>
    <n v="1189833"/>
    <x v="169"/>
    <x v="3"/>
    <x v="10"/>
    <x v="12"/>
    <x v="2"/>
    <n v="43"/>
    <n v="1220"/>
    <x v="1470"/>
    <x v="2182"/>
    <x v="41"/>
    <x v="2"/>
  </r>
  <r>
    <x v="4"/>
    <n v="1189833"/>
    <x v="170"/>
    <x v="3"/>
    <x v="10"/>
    <x v="12"/>
    <x v="3"/>
    <n v="44"/>
    <n v="810"/>
    <x v="1471"/>
    <x v="2183"/>
    <x v="66"/>
    <x v="2"/>
  </r>
  <r>
    <x v="4"/>
    <n v="1189833"/>
    <x v="171"/>
    <x v="3"/>
    <x v="10"/>
    <x v="12"/>
    <x v="4"/>
    <n v="48"/>
    <n v="590"/>
    <x v="1472"/>
    <x v="2184"/>
    <x v="82"/>
    <x v="2"/>
  </r>
  <r>
    <x v="4"/>
    <n v="1189833"/>
    <x v="172"/>
    <x v="3"/>
    <x v="10"/>
    <x v="12"/>
    <x v="5"/>
    <n v="43"/>
    <n v="1190"/>
    <x v="1473"/>
    <x v="2185"/>
    <x v="25"/>
    <x v="2"/>
  </r>
  <r>
    <x v="4"/>
    <n v="1189833"/>
    <x v="173"/>
    <x v="3"/>
    <x v="10"/>
    <x v="12"/>
    <x v="0"/>
    <n v="32"/>
    <n v="1730"/>
    <x v="1474"/>
    <x v="2186"/>
    <x v="9"/>
    <x v="2"/>
  </r>
  <r>
    <x v="4"/>
    <n v="1189833"/>
    <x v="174"/>
    <x v="3"/>
    <x v="10"/>
    <x v="12"/>
    <x v="1"/>
    <n v="41"/>
    <n v="1150"/>
    <x v="1475"/>
    <x v="2187"/>
    <x v="33"/>
    <x v="2"/>
  </r>
  <r>
    <x v="4"/>
    <n v="1189833"/>
    <x v="175"/>
    <x v="3"/>
    <x v="10"/>
    <x v="12"/>
    <x v="2"/>
    <n v="42"/>
    <n v="1280"/>
    <x v="1251"/>
    <x v="2188"/>
    <x v="41"/>
    <x v="2"/>
  </r>
  <r>
    <x v="4"/>
    <n v="1189833"/>
    <x v="176"/>
    <x v="3"/>
    <x v="10"/>
    <x v="12"/>
    <x v="3"/>
    <n v="44"/>
    <n v="910"/>
    <x v="1476"/>
    <x v="2189"/>
    <x v="60"/>
    <x v="2"/>
  </r>
  <r>
    <x v="4"/>
    <n v="1189833"/>
    <x v="177"/>
    <x v="3"/>
    <x v="10"/>
    <x v="12"/>
    <x v="4"/>
    <n v="48"/>
    <n v="600"/>
    <x v="1477"/>
    <x v="2190"/>
    <x v="83"/>
    <x v="2"/>
  </r>
  <r>
    <x v="4"/>
    <n v="1189833"/>
    <x v="178"/>
    <x v="3"/>
    <x v="10"/>
    <x v="12"/>
    <x v="5"/>
    <n v="42"/>
    <n v="1120"/>
    <x v="1478"/>
    <x v="2191"/>
    <x v="37"/>
    <x v="2"/>
  </r>
  <r>
    <x v="4"/>
    <n v="1189833"/>
    <x v="179"/>
    <x v="3"/>
    <x v="10"/>
    <x v="12"/>
    <x v="0"/>
    <n v="44"/>
    <n v="1610"/>
    <x v="1479"/>
    <x v="2192"/>
    <x v="40"/>
    <x v="2"/>
  </r>
  <r>
    <x v="4"/>
    <n v="1189833"/>
    <x v="180"/>
    <x v="3"/>
    <x v="10"/>
    <x v="12"/>
    <x v="1"/>
    <n v="43"/>
    <n v="1010"/>
    <x v="1480"/>
    <x v="2193"/>
    <x v="18"/>
    <x v="2"/>
  </r>
  <r>
    <x v="4"/>
    <n v="1189833"/>
    <x v="181"/>
    <x v="3"/>
    <x v="10"/>
    <x v="12"/>
    <x v="2"/>
    <n v="44"/>
    <n v="1200"/>
    <x v="1481"/>
    <x v="2194"/>
    <x v="38"/>
    <x v="2"/>
  </r>
  <r>
    <x v="4"/>
    <n v="1189833"/>
    <x v="182"/>
    <x v="3"/>
    <x v="10"/>
    <x v="12"/>
    <x v="3"/>
    <n v="36"/>
    <n v="780"/>
    <x v="1482"/>
    <x v="2195"/>
    <x v="0"/>
    <x v="2"/>
  </r>
  <r>
    <x v="4"/>
    <n v="1189833"/>
    <x v="183"/>
    <x v="3"/>
    <x v="10"/>
    <x v="12"/>
    <x v="4"/>
    <n v="44"/>
    <n v="560"/>
    <x v="1173"/>
    <x v="2196"/>
    <x v="68"/>
    <x v="2"/>
  </r>
  <r>
    <x v="4"/>
    <n v="1189833"/>
    <x v="184"/>
    <x v="3"/>
    <x v="10"/>
    <x v="12"/>
    <x v="5"/>
    <n v="55"/>
    <n v="1010"/>
    <x v="1483"/>
    <x v="2197"/>
    <x v="37"/>
    <x v="2"/>
  </r>
  <r>
    <x v="4"/>
    <n v="1189833"/>
    <x v="185"/>
    <x v="3"/>
    <x v="10"/>
    <x v="12"/>
    <x v="0"/>
    <n v="39"/>
    <n v="1500"/>
    <x v="1484"/>
    <x v="2198"/>
    <x v="41"/>
    <x v="2"/>
  </r>
  <r>
    <x v="4"/>
    <n v="1189833"/>
    <x v="186"/>
    <x v="3"/>
    <x v="10"/>
    <x v="12"/>
    <x v="1"/>
    <n v="41"/>
    <n v="1060"/>
    <x v="1485"/>
    <x v="2199"/>
    <x v="27"/>
    <x v="2"/>
  </r>
  <r>
    <x v="4"/>
    <n v="1189833"/>
    <x v="187"/>
    <x v="3"/>
    <x v="10"/>
    <x v="12"/>
    <x v="2"/>
    <n v="44"/>
    <n v="1110"/>
    <x v="1118"/>
    <x v="2200"/>
    <x v="9"/>
    <x v="2"/>
  </r>
  <r>
    <x v="4"/>
    <n v="1189833"/>
    <x v="188"/>
    <x v="3"/>
    <x v="10"/>
    <x v="12"/>
    <x v="3"/>
    <n v="38"/>
    <n v="880"/>
    <x v="1486"/>
    <x v="2201"/>
    <x v="60"/>
    <x v="2"/>
  </r>
  <r>
    <x v="4"/>
    <n v="1189833"/>
    <x v="189"/>
    <x v="3"/>
    <x v="10"/>
    <x v="12"/>
    <x v="4"/>
    <n v="41"/>
    <n v="610"/>
    <x v="1487"/>
    <x v="2202"/>
    <x v="68"/>
    <x v="2"/>
  </r>
  <r>
    <x v="4"/>
    <n v="1189833"/>
    <x v="190"/>
    <x v="3"/>
    <x v="10"/>
    <x v="12"/>
    <x v="5"/>
    <n v="59"/>
    <n v="1080"/>
    <x v="1488"/>
    <x v="2203"/>
    <x v="31"/>
    <x v="2"/>
  </r>
  <r>
    <x v="4"/>
    <n v="1189833"/>
    <x v="191"/>
    <x v="3"/>
    <x v="10"/>
    <x v="12"/>
    <x v="0"/>
    <n v="36"/>
    <n v="1690"/>
    <x v="1100"/>
    <x v="2204"/>
    <x v="40"/>
    <x v="2"/>
  </r>
  <r>
    <x v="4"/>
    <n v="1189833"/>
    <x v="192"/>
    <x v="3"/>
    <x v="10"/>
    <x v="12"/>
    <x v="1"/>
    <n v="42"/>
    <n v="1470"/>
    <x v="817"/>
    <x v="2205"/>
    <x v="33"/>
    <x v="2"/>
  </r>
  <r>
    <x v="4"/>
    <n v="1189833"/>
    <x v="193"/>
    <x v="3"/>
    <x v="10"/>
    <x v="12"/>
    <x v="2"/>
    <n v="44"/>
    <n v="1650"/>
    <x v="1489"/>
    <x v="2206"/>
    <x v="9"/>
    <x v="2"/>
  </r>
  <r>
    <x v="4"/>
    <n v="1189833"/>
    <x v="194"/>
    <x v="3"/>
    <x v="10"/>
    <x v="12"/>
    <x v="3"/>
    <n v="38"/>
    <n v="1060"/>
    <x v="1490"/>
    <x v="2207"/>
    <x v="60"/>
    <x v="2"/>
  </r>
  <r>
    <x v="4"/>
    <n v="1189833"/>
    <x v="195"/>
    <x v="3"/>
    <x v="10"/>
    <x v="12"/>
    <x v="4"/>
    <n v="41"/>
    <n v="750"/>
    <x v="1491"/>
    <x v="2208"/>
    <x v="68"/>
    <x v="2"/>
  </r>
  <r>
    <x v="4"/>
    <n v="1189833"/>
    <x v="196"/>
    <x v="3"/>
    <x v="10"/>
    <x v="12"/>
    <x v="5"/>
    <n v="55"/>
    <n v="1500"/>
    <x v="1289"/>
    <x v="2209"/>
    <x v="36"/>
    <x v="2"/>
  </r>
  <r>
    <x v="4"/>
    <n v="1189833"/>
    <x v="197"/>
    <x v="3"/>
    <x v="10"/>
    <x v="12"/>
    <x v="0"/>
    <n v="37"/>
    <n v="2030"/>
    <x v="1492"/>
    <x v="2210"/>
    <x v="40"/>
    <x v="2"/>
  </r>
  <r>
    <x v="4"/>
    <n v="1189833"/>
    <x v="198"/>
    <x v="3"/>
    <x v="10"/>
    <x v="12"/>
    <x v="1"/>
    <n v="41"/>
    <n v="1560"/>
    <x v="1493"/>
    <x v="2211"/>
    <x v="30"/>
    <x v="2"/>
  </r>
  <r>
    <x v="4"/>
    <n v="1189833"/>
    <x v="199"/>
    <x v="3"/>
    <x v="10"/>
    <x v="12"/>
    <x v="2"/>
    <n v="44"/>
    <n v="1430"/>
    <x v="1494"/>
    <x v="2212"/>
    <x v="40"/>
    <x v="2"/>
  </r>
  <r>
    <x v="4"/>
    <n v="1189833"/>
    <x v="200"/>
    <x v="3"/>
    <x v="10"/>
    <x v="12"/>
    <x v="3"/>
    <n v="36"/>
    <n v="1130"/>
    <x v="1495"/>
    <x v="2213"/>
    <x v="60"/>
    <x v="2"/>
  </r>
  <r>
    <x v="4"/>
    <n v="1189833"/>
    <x v="201"/>
    <x v="3"/>
    <x v="10"/>
    <x v="12"/>
    <x v="4"/>
    <n v="42"/>
    <n v="1240"/>
    <x v="1496"/>
    <x v="2214"/>
    <x v="67"/>
    <x v="2"/>
  </r>
  <r>
    <x v="4"/>
    <n v="1189833"/>
    <x v="202"/>
    <x v="3"/>
    <x v="10"/>
    <x v="12"/>
    <x v="5"/>
    <n v="58"/>
    <n v="1430"/>
    <x v="1198"/>
    <x v="2215"/>
    <x v="2"/>
    <x v="2"/>
  </r>
  <r>
    <x v="4"/>
    <n v="1189833"/>
    <x v="203"/>
    <x v="3"/>
    <x v="10"/>
    <x v="12"/>
    <x v="0"/>
    <n v="42"/>
    <n v="2030"/>
    <x v="1497"/>
    <x v="2216"/>
    <x v="39"/>
    <x v="2"/>
  </r>
  <r>
    <x v="4"/>
    <n v="1189833"/>
    <x v="204"/>
    <x v="3"/>
    <x v="10"/>
    <x v="12"/>
    <x v="1"/>
    <n v="54"/>
    <n v="1880"/>
    <x v="883"/>
    <x v="1453"/>
    <x v="30"/>
    <x v="2"/>
  </r>
  <r>
    <x v="4"/>
    <n v="1189833"/>
    <x v="205"/>
    <x v="3"/>
    <x v="10"/>
    <x v="12"/>
    <x v="2"/>
    <n v="49"/>
    <n v="1300"/>
    <x v="1498"/>
    <x v="2217"/>
    <x v="40"/>
    <x v="2"/>
  </r>
  <r>
    <x v="4"/>
    <n v="1189833"/>
    <x v="206"/>
    <x v="3"/>
    <x v="10"/>
    <x v="12"/>
    <x v="3"/>
    <n v="41"/>
    <n v="1060"/>
    <x v="1485"/>
    <x v="2218"/>
    <x v="64"/>
    <x v="2"/>
  </r>
  <r>
    <x v="4"/>
    <n v="1189833"/>
    <x v="207"/>
    <x v="3"/>
    <x v="10"/>
    <x v="12"/>
    <x v="4"/>
    <n v="52"/>
    <n v="1060"/>
    <x v="1499"/>
    <x v="2219"/>
    <x v="67"/>
    <x v="2"/>
  </r>
  <r>
    <x v="4"/>
    <n v="1189833"/>
    <x v="208"/>
    <x v="3"/>
    <x v="10"/>
    <x v="12"/>
    <x v="5"/>
    <n v="56"/>
    <n v="1120"/>
    <x v="1154"/>
    <x v="2220"/>
    <x v="31"/>
    <x v="2"/>
  </r>
  <r>
    <x v="4"/>
    <n v="1189833"/>
    <x v="209"/>
    <x v="3"/>
    <x v="10"/>
    <x v="12"/>
    <x v="0"/>
    <n v="41"/>
    <n v="1800"/>
    <x v="1500"/>
    <x v="2221"/>
    <x v="39"/>
    <x v="2"/>
  </r>
  <r>
    <x v="4"/>
    <n v="1189833"/>
    <x v="210"/>
    <x v="3"/>
    <x v="10"/>
    <x v="12"/>
    <x v="1"/>
    <n v="48"/>
    <n v="1560"/>
    <x v="1501"/>
    <x v="2222"/>
    <x v="27"/>
    <x v="2"/>
  </r>
  <r>
    <x v="4"/>
    <n v="1189833"/>
    <x v="211"/>
    <x v="3"/>
    <x v="10"/>
    <x v="12"/>
    <x v="2"/>
    <n v="42"/>
    <n v="1170"/>
    <x v="1502"/>
    <x v="2223"/>
    <x v="65"/>
    <x v="2"/>
  </r>
  <r>
    <x v="4"/>
    <n v="1189833"/>
    <x v="212"/>
    <x v="3"/>
    <x v="10"/>
    <x v="12"/>
    <x v="3"/>
    <n v="41"/>
    <n v="1160"/>
    <x v="1192"/>
    <x v="2224"/>
    <x v="66"/>
    <x v="2"/>
  </r>
  <r>
    <x v="4"/>
    <n v="1189833"/>
    <x v="213"/>
    <x v="3"/>
    <x v="10"/>
    <x v="12"/>
    <x v="4"/>
    <n v="50"/>
    <n v="1000"/>
    <x v="1503"/>
    <x v="2225"/>
    <x v="76"/>
    <x v="2"/>
  </r>
  <r>
    <x v="4"/>
    <n v="1189833"/>
    <x v="693"/>
    <x v="3"/>
    <x v="10"/>
    <x v="12"/>
    <x v="5"/>
    <n v="59"/>
    <n v="1220"/>
    <x v="1504"/>
    <x v="2226"/>
    <x v="8"/>
    <x v="2"/>
  </r>
  <r>
    <x v="4"/>
    <n v="1189833"/>
    <x v="694"/>
    <x v="3"/>
    <x v="10"/>
    <x v="12"/>
    <x v="0"/>
    <n v="44"/>
    <n v="1600"/>
    <x v="1505"/>
    <x v="2227"/>
    <x v="65"/>
    <x v="2"/>
  </r>
  <r>
    <x v="4"/>
    <n v="1189833"/>
    <x v="695"/>
    <x v="3"/>
    <x v="10"/>
    <x v="12"/>
    <x v="1"/>
    <n v="49"/>
    <n v="1600"/>
    <x v="1437"/>
    <x v="2228"/>
    <x v="30"/>
    <x v="2"/>
  </r>
  <r>
    <x v="4"/>
    <n v="1189833"/>
    <x v="696"/>
    <x v="3"/>
    <x v="10"/>
    <x v="12"/>
    <x v="2"/>
    <n v="41"/>
    <n v="1160"/>
    <x v="1192"/>
    <x v="2229"/>
    <x v="41"/>
    <x v="2"/>
  </r>
  <r>
    <x v="4"/>
    <n v="1189833"/>
    <x v="697"/>
    <x v="3"/>
    <x v="10"/>
    <x v="12"/>
    <x v="3"/>
    <n v="44"/>
    <n v="1050"/>
    <x v="1506"/>
    <x v="2230"/>
    <x v="59"/>
    <x v="2"/>
  </r>
  <r>
    <x v="4"/>
    <n v="1189833"/>
    <x v="698"/>
    <x v="3"/>
    <x v="10"/>
    <x v="12"/>
    <x v="4"/>
    <n v="54"/>
    <n v="980"/>
    <x v="1442"/>
    <x v="2231"/>
    <x v="81"/>
    <x v="2"/>
  </r>
  <r>
    <x v="4"/>
    <n v="1189833"/>
    <x v="699"/>
    <x v="3"/>
    <x v="10"/>
    <x v="12"/>
    <x v="5"/>
    <n v="58"/>
    <n v="1080"/>
    <x v="1507"/>
    <x v="2232"/>
    <x v="37"/>
    <x v="2"/>
  </r>
  <r>
    <x v="4"/>
    <n v="1189833"/>
    <x v="700"/>
    <x v="3"/>
    <x v="10"/>
    <x v="12"/>
    <x v="0"/>
    <n v="38"/>
    <n v="1670"/>
    <x v="1508"/>
    <x v="2233"/>
    <x v="40"/>
    <x v="2"/>
  </r>
  <r>
    <x v="4"/>
    <n v="1189833"/>
    <x v="701"/>
    <x v="3"/>
    <x v="10"/>
    <x v="12"/>
    <x v="1"/>
    <n v="42"/>
    <n v="1730"/>
    <x v="1509"/>
    <x v="2234"/>
    <x v="33"/>
    <x v="2"/>
  </r>
  <r>
    <x v="4"/>
    <n v="1189833"/>
    <x v="702"/>
    <x v="3"/>
    <x v="10"/>
    <x v="12"/>
    <x v="2"/>
    <n v="37"/>
    <n v="1230"/>
    <x v="1103"/>
    <x v="2235"/>
    <x v="41"/>
    <x v="2"/>
  </r>
  <r>
    <x v="4"/>
    <n v="1189833"/>
    <x v="703"/>
    <x v="3"/>
    <x v="10"/>
    <x v="12"/>
    <x v="3"/>
    <n v="39"/>
    <n v="1190"/>
    <x v="1510"/>
    <x v="2236"/>
    <x v="66"/>
    <x v="2"/>
  </r>
  <r>
    <x v="4"/>
    <n v="1189833"/>
    <x v="704"/>
    <x v="3"/>
    <x v="10"/>
    <x v="12"/>
    <x v="4"/>
    <n v="51"/>
    <n v="1130"/>
    <x v="1511"/>
    <x v="2237"/>
    <x v="68"/>
    <x v="2"/>
  </r>
  <r>
    <x v="4"/>
    <n v="1189833"/>
    <x v="705"/>
    <x v="3"/>
    <x v="10"/>
    <x v="12"/>
    <x v="5"/>
    <n v="56"/>
    <n v="1330"/>
    <x v="1512"/>
    <x v="2238"/>
    <x v="31"/>
    <x v="2"/>
  </r>
  <r>
    <x v="4"/>
    <n v="1189833"/>
    <x v="706"/>
    <x v="3"/>
    <x v="10"/>
    <x v="12"/>
    <x v="0"/>
    <n v="41"/>
    <n v="1960"/>
    <x v="833"/>
    <x v="2239"/>
    <x v="65"/>
    <x v="2"/>
  </r>
  <r>
    <x v="4"/>
    <n v="1189833"/>
    <x v="707"/>
    <x v="3"/>
    <x v="10"/>
    <x v="12"/>
    <x v="1"/>
    <n v="45"/>
    <n v="1820"/>
    <x v="854"/>
    <x v="2240"/>
    <x v="30"/>
    <x v="2"/>
  </r>
  <r>
    <x v="4"/>
    <n v="1189833"/>
    <x v="708"/>
    <x v="3"/>
    <x v="10"/>
    <x v="12"/>
    <x v="2"/>
    <n v="42"/>
    <n v="1330"/>
    <x v="1513"/>
    <x v="2241"/>
    <x v="38"/>
    <x v="2"/>
  </r>
  <r>
    <x v="4"/>
    <n v="1189833"/>
    <x v="709"/>
    <x v="3"/>
    <x v="10"/>
    <x v="12"/>
    <x v="3"/>
    <n v="43"/>
    <n v="1430"/>
    <x v="1514"/>
    <x v="2242"/>
    <x v="48"/>
    <x v="2"/>
  </r>
  <r>
    <x v="4"/>
    <n v="1189833"/>
    <x v="710"/>
    <x v="3"/>
    <x v="10"/>
    <x v="12"/>
    <x v="4"/>
    <n v="53"/>
    <n v="1200"/>
    <x v="1515"/>
    <x v="2243"/>
    <x v="76"/>
    <x v="2"/>
  </r>
  <r>
    <x v="4"/>
    <n v="1189833"/>
    <x v="214"/>
    <x v="3"/>
    <x v="10"/>
    <x v="12"/>
    <x v="5"/>
    <n v="55"/>
    <n v="1300"/>
    <x v="1516"/>
    <x v="2244"/>
    <x v="8"/>
    <x v="2"/>
  </r>
  <r>
    <x v="2"/>
    <n v="1197831"/>
    <x v="215"/>
    <x v="3"/>
    <x v="10"/>
    <x v="12"/>
    <x v="0"/>
    <n v="18"/>
    <n v="2100"/>
    <x v="1053"/>
    <x v="2245"/>
    <x v="0"/>
    <x v="2"/>
  </r>
  <r>
    <x v="2"/>
    <n v="1197831"/>
    <x v="216"/>
    <x v="3"/>
    <x v="10"/>
    <x v="12"/>
    <x v="1"/>
    <n v="29"/>
    <n v="1820"/>
    <x v="1064"/>
    <x v="2246"/>
    <x v="24"/>
    <x v="2"/>
  </r>
  <r>
    <x v="2"/>
    <n v="1197831"/>
    <x v="217"/>
    <x v="3"/>
    <x v="10"/>
    <x v="12"/>
    <x v="2"/>
    <n v="27"/>
    <n v="1300"/>
    <x v="1517"/>
    <x v="2247"/>
    <x v="18"/>
    <x v="2"/>
  </r>
  <r>
    <x v="2"/>
    <n v="1197831"/>
    <x v="218"/>
    <x v="3"/>
    <x v="10"/>
    <x v="12"/>
    <x v="3"/>
    <n v="32"/>
    <n v="1350"/>
    <x v="1069"/>
    <x v="1992"/>
    <x v="41"/>
    <x v="2"/>
  </r>
  <r>
    <x v="2"/>
    <n v="1197831"/>
    <x v="219"/>
    <x v="1"/>
    <x v="11"/>
    <x v="13"/>
    <x v="4"/>
    <n v="39"/>
    <n v="950"/>
    <x v="1075"/>
    <x v="2248"/>
    <x v="8"/>
    <x v="2"/>
  </r>
  <r>
    <x v="2"/>
    <n v="1197831"/>
    <x v="220"/>
    <x v="1"/>
    <x v="11"/>
    <x v="13"/>
    <x v="5"/>
    <n v="33"/>
    <n v="1250"/>
    <x v="1518"/>
    <x v="2249"/>
    <x v="42"/>
    <x v="2"/>
  </r>
  <r>
    <x v="2"/>
    <n v="1197831"/>
    <x v="221"/>
    <x v="1"/>
    <x v="11"/>
    <x v="13"/>
    <x v="0"/>
    <n v="24"/>
    <n v="1690"/>
    <x v="1519"/>
    <x v="2250"/>
    <x v="0"/>
    <x v="2"/>
  </r>
  <r>
    <x v="2"/>
    <n v="1197831"/>
    <x v="222"/>
    <x v="1"/>
    <x v="11"/>
    <x v="13"/>
    <x v="1"/>
    <n v="33"/>
    <n v="1810"/>
    <x v="1520"/>
    <x v="2251"/>
    <x v="35"/>
    <x v="2"/>
  </r>
  <r>
    <x v="2"/>
    <n v="1197831"/>
    <x v="223"/>
    <x v="1"/>
    <x v="11"/>
    <x v="13"/>
    <x v="2"/>
    <n v="32"/>
    <n v="1220"/>
    <x v="1181"/>
    <x v="2252"/>
    <x v="35"/>
    <x v="2"/>
  </r>
  <r>
    <x v="2"/>
    <n v="1197831"/>
    <x v="224"/>
    <x v="1"/>
    <x v="11"/>
    <x v="13"/>
    <x v="3"/>
    <n v="33"/>
    <n v="1080"/>
    <x v="1471"/>
    <x v="2253"/>
    <x v="38"/>
    <x v="2"/>
  </r>
  <r>
    <x v="2"/>
    <n v="1197831"/>
    <x v="225"/>
    <x v="1"/>
    <x v="11"/>
    <x v="13"/>
    <x v="4"/>
    <n v="37"/>
    <n v="830"/>
    <x v="1521"/>
    <x v="2254"/>
    <x v="33"/>
    <x v="2"/>
  </r>
  <r>
    <x v="2"/>
    <n v="1197831"/>
    <x v="226"/>
    <x v="1"/>
    <x v="11"/>
    <x v="13"/>
    <x v="5"/>
    <n v="32"/>
    <n v="1330"/>
    <x v="1522"/>
    <x v="2255"/>
    <x v="34"/>
    <x v="2"/>
  </r>
  <r>
    <x v="2"/>
    <n v="1197831"/>
    <x v="227"/>
    <x v="1"/>
    <x v="11"/>
    <x v="13"/>
    <x v="0"/>
    <n v="27"/>
    <n v="1890"/>
    <x v="1231"/>
    <x v="2256"/>
    <x v="48"/>
    <x v="2"/>
  </r>
  <r>
    <x v="2"/>
    <n v="1197831"/>
    <x v="228"/>
    <x v="1"/>
    <x v="11"/>
    <x v="13"/>
    <x v="1"/>
    <n v="37"/>
    <n v="1630"/>
    <x v="1523"/>
    <x v="2257"/>
    <x v="59"/>
    <x v="2"/>
  </r>
  <r>
    <x v="2"/>
    <n v="1197831"/>
    <x v="711"/>
    <x v="1"/>
    <x v="11"/>
    <x v="13"/>
    <x v="2"/>
    <n v="28"/>
    <n v="1240"/>
    <x v="1524"/>
    <x v="2258"/>
    <x v="66"/>
    <x v="2"/>
  </r>
  <r>
    <x v="2"/>
    <n v="1197831"/>
    <x v="712"/>
    <x v="1"/>
    <x v="11"/>
    <x v="13"/>
    <x v="3"/>
    <n v="33"/>
    <n v="1010"/>
    <x v="1525"/>
    <x v="2259"/>
    <x v="34"/>
    <x v="2"/>
  </r>
  <r>
    <x v="2"/>
    <n v="1197831"/>
    <x v="713"/>
    <x v="1"/>
    <x v="11"/>
    <x v="13"/>
    <x v="4"/>
    <n v="39"/>
    <n v="690"/>
    <x v="1526"/>
    <x v="2260"/>
    <x v="28"/>
    <x v="2"/>
  </r>
  <r>
    <x v="2"/>
    <n v="1197831"/>
    <x v="714"/>
    <x v="1"/>
    <x v="11"/>
    <x v="13"/>
    <x v="5"/>
    <n v="33"/>
    <n v="1110"/>
    <x v="1527"/>
    <x v="2261"/>
    <x v="49"/>
    <x v="2"/>
  </r>
  <r>
    <x v="2"/>
    <n v="1197831"/>
    <x v="715"/>
    <x v="1"/>
    <x v="11"/>
    <x v="13"/>
    <x v="0"/>
    <n v="19"/>
    <n v="1690"/>
    <x v="1528"/>
    <x v="2262"/>
    <x v="0"/>
    <x v="2"/>
  </r>
  <r>
    <x v="2"/>
    <n v="1197831"/>
    <x v="716"/>
    <x v="1"/>
    <x v="11"/>
    <x v="13"/>
    <x v="1"/>
    <n v="24"/>
    <n v="1760"/>
    <x v="1529"/>
    <x v="2263"/>
    <x v="48"/>
    <x v="2"/>
  </r>
  <r>
    <x v="2"/>
    <n v="1197831"/>
    <x v="717"/>
    <x v="1"/>
    <x v="11"/>
    <x v="13"/>
    <x v="2"/>
    <n v="19"/>
    <n v="1350"/>
    <x v="1530"/>
    <x v="2264"/>
    <x v="66"/>
    <x v="2"/>
  </r>
  <r>
    <x v="2"/>
    <n v="1197831"/>
    <x v="718"/>
    <x v="1"/>
    <x v="11"/>
    <x v="13"/>
    <x v="3"/>
    <n v="23"/>
    <n v="1120"/>
    <x v="1531"/>
    <x v="1835"/>
    <x v="42"/>
    <x v="2"/>
  </r>
  <r>
    <x v="2"/>
    <n v="1197831"/>
    <x v="719"/>
    <x v="1"/>
    <x v="11"/>
    <x v="13"/>
    <x v="4"/>
    <n v="28"/>
    <n v="840"/>
    <x v="1045"/>
    <x v="2265"/>
    <x v="18"/>
    <x v="2"/>
  </r>
  <r>
    <x v="2"/>
    <n v="1197831"/>
    <x v="720"/>
    <x v="1"/>
    <x v="11"/>
    <x v="13"/>
    <x v="5"/>
    <n v="24"/>
    <n v="1610"/>
    <x v="1532"/>
    <x v="2266"/>
    <x v="61"/>
    <x v="2"/>
  </r>
  <r>
    <x v="2"/>
    <n v="1197831"/>
    <x v="721"/>
    <x v="1"/>
    <x v="11"/>
    <x v="13"/>
    <x v="0"/>
    <n v="14"/>
    <n v="1890"/>
    <x v="1050"/>
    <x v="2267"/>
    <x v="0"/>
    <x v="2"/>
  </r>
  <r>
    <x v="2"/>
    <n v="1197831"/>
    <x v="722"/>
    <x v="1"/>
    <x v="11"/>
    <x v="13"/>
    <x v="1"/>
    <n v="23"/>
    <n v="2180"/>
    <x v="1533"/>
    <x v="2268"/>
    <x v="0"/>
    <x v="2"/>
  </r>
  <r>
    <x v="2"/>
    <n v="1197831"/>
    <x v="723"/>
    <x v="1"/>
    <x v="11"/>
    <x v="13"/>
    <x v="2"/>
    <n v="19"/>
    <n v="1800"/>
    <x v="1534"/>
    <x v="2269"/>
    <x v="64"/>
    <x v="2"/>
  </r>
  <r>
    <x v="2"/>
    <n v="1197831"/>
    <x v="229"/>
    <x v="1"/>
    <x v="11"/>
    <x v="13"/>
    <x v="3"/>
    <n v="27"/>
    <n v="1420"/>
    <x v="1535"/>
    <x v="2270"/>
    <x v="38"/>
    <x v="2"/>
  </r>
  <r>
    <x v="2"/>
    <n v="1197831"/>
    <x v="230"/>
    <x v="1"/>
    <x v="11"/>
    <x v="13"/>
    <x v="4"/>
    <n v="41"/>
    <n v="1060"/>
    <x v="1485"/>
    <x v="2271"/>
    <x v="29"/>
    <x v="2"/>
  </r>
  <r>
    <x v="2"/>
    <n v="1197831"/>
    <x v="231"/>
    <x v="1"/>
    <x v="11"/>
    <x v="13"/>
    <x v="5"/>
    <n v="38"/>
    <n v="2020"/>
    <x v="1536"/>
    <x v="2272"/>
    <x v="63"/>
    <x v="2"/>
  </r>
  <r>
    <x v="2"/>
    <n v="1197831"/>
    <x v="232"/>
    <x v="1"/>
    <x v="11"/>
    <x v="13"/>
    <x v="0"/>
    <n v="36"/>
    <n v="2170"/>
    <x v="1537"/>
    <x v="2273"/>
    <x v="48"/>
    <x v="2"/>
  </r>
  <r>
    <x v="2"/>
    <n v="1197831"/>
    <x v="233"/>
    <x v="1"/>
    <x v="11"/>
    <x v="13"/>
    <x v="1"/>
    <n v="42"/>
    <n v="2020"/>
    <x v="1538"/>
    <x v="2274"/>
    <x v="48"/>
    <x v="2"/>
  </r>
  <r>
    <x v="2"/>
    <n v="1197831"/>
    <x v="234"/>
    <x v="1"/>
    <x v="11"/>
    <x v="13"/>
    <x v="2"/>
    <n v="36"/>
    <n v="1690"/>
    <x v="1100"/>
    <x v="2275"/>
    <x v="48"/>
    <x v="2"/>
  </r>
  <r>
    <x v="2"/>
    <n v="1197831"/>
    <x v="235"/>
    <x v="1"/>
    <x v="11"/>
    <x v="13"/>
    <x v="3"/>
    <n v="36"/>
    <n v="1740"/>
    <x v="1507"/>
    <x v="1861"/>
    <x v="22"/>
    <x v="2"/>
  </r>
  <r>
    <x v="2"/>
    <n v="1197831"/>
    <x v="236"/>
    <x v="1"/>
    <x v="11"/>
    <x v="13"/>
    <x v="4"/>
    <n v="43"/>
    <n v="1450"/>
    <x v="1539"/>
    <x v="2276"/>
    <x v="35"/>
    <x v="2"/>
  </r>
  <r>
    <x v="2"/>
    <n v="1197831"/>
    <x v="237"/>
    <x v="1"/>
    <x v="11"/>
    <x v="13"/>
    <x v="5"/>
    <n v="49"/>
    <n v="2360"/>
    <x v="984"/>
    <x v="2277"/>
    <x v="42"/>
    <x v="2"/>
  </r>
  <r>
    <x v="2"/>
    <n v="1197831"/>
    <x v="238"/>
    <x v="1"/>
    <x v="11"/>
    <x v="13"/>
    <x v="0"/>
    <n v="36"/>
    <n v="2150"/>
    <x v="1540"/>
    <x v="2278"/>
    <x v="84"/>
    <x v="2"/>
  </r>
  <r>
    <x v="2"/>
    <n v="1197831"/>
    <x v="239"/>
    <x v="1"/>
    <x v="11"/>
    <x v="13"/>
    <x v="1"/>
    <n v="43"/>
    <n v="2060"/>
    <x v="1541"/>
    <x v="2279"/>
    <x v="85"/>
    <x v="2"/>
  </r>
  <r>
    <x v="2"/>
    <n v="1197831"/>
    <x v="240"/>
    <x v="1"/>
    <x v="11"/>
    <x v="13"/>
    <x v="2"/>
    <n v="36"/>
    <n v="2630"/>
    <x v="1542"/>
    <x v="2280"/>
    <x v="38"/>
    <x v="2"/>
  </r>
  <r>
    <x v="2"/>
    <n v="1197831"/>
    <x v="241"/>
    <x v="1"/>
    <x v="11"/>
    <x v="13"/>
    <x v="3"/>
    <n v="37"/>
    <n v="1610"/>
    <x v="1543"/>
    <x v="2281"/>
    <x v="42"/>
    <x v="2"/>
  </r>
  <r>
    <x v="2"/>
    <n v="1197831"/>
    <x v="242"/>
    <x v="1"/>
    <x v="11"/>
    <x v="13"/>
    <x v="4"/>
    <n v="43"/>
    <n v="1650"/>
    <x v="1544"/>
    <x v="2282"/>
    <x v="60"/>
    <x v="2"/>
  </r>
  <r>
    <x v="2"/>
    <n v="1197831"/>
    <x v="243"/>
    <x v="1"/>
    <x v="11"/>
    <x v="13"/>
    <x v="5"/>
    <n v="52"/>
    <n v="2230"/>
    <x v="1545"/>
    <x v="2283"/>
    <x v="67"/>
    <x v="2"/>
  </r>
  <r>
    <x v="2"/>
    <n v="1197831"/>
    <x v="244"/>
    <x v="1"/>
    <x v="11"/>
    <x v="13"/>
    <x v="0"/>
    <n v="41"/>
    <n v="2330"/>
    <x v="1546"/>
    <x v="2284"/>
    <x v="84"/>
    <x v="2"/>
  </r>
  <r>
    <x v="2"/>
    <n v="1197831"/>
    <x v="245"/>
    <x v="1"/>
    <x v="11"/>
    <x v="13"/>
    <x v="1"/>
    <n v="54"/>
    <n v="2330"/>
    <x v="1547"/>
    <x v="2285"/>
    <x v="84"/>
    <x v="2"/>
  </r>
  <r>
    <x v="2"/>
    <n v="1197831"/>
    <x v="246"/>
    <x v="1"/>
    <x v="11"/>
    <x v="13"/>
    <x v="2"/>
    <n v="46"/>
    <n v="2850"/>
    <x v="1548"/>
    <x v="2286"/>
    <x v="38"/>
    <x v="2"/>
  </r>
  <r>
    <x v="2"/>
    <n v="1197831"/>
    <x v="247"/>
    <x v="1"/>
    <x v="11"/>
    <x v="13"/>
    <x v="3"/>
    <n v="42"/>
    <n v="1330"/>
    <x v="1513"/>
    <x v="2287"/>
    <x v="62"/>
    <x v="2"/>
  </r>
  <r>
    <x v="2"/>
    <n v="1197831"/>
    <x v="248"/>
    <x v="1"/>
    <x v="11"/>
    <x v="13"/>
    <x v="4"/>
    <n v="49"/>
    <n v="1330"/>
    <x v="1549"/>
    <x v="2288"/>
    <x v="60"/>
    <x v="2"/>
  </r>
  <r>
    <x v="2"/>
    <n v="1197831"/>
    <x v="249"/>
    <x v="1"/>
    <x v="11"/>
    <x v="13"/>
    <x v="5"/>
    <n v="53"/>
    <n v="1810"/>
    <x v="1097"/>
    <x v="2289"/>
    <x v="83"/>
    <x v="2"/>
  </r>
  <r>
    <x v="2"/>
    <n v="1197831"/>
    <x v="250"/>
    <x v="1"/>
    <x v="11"/>
    <x v="13"/>
    <x v="0"/>
    <n v="49"/>
    <n v="1820"/>
    <x v="1550"/>
    <x v="2290"/>
    <x v="38"/>
    <x v="2"/>
  </r>
  <r>
    <x v="2"/>
    <n v="1197831"/>
    <x v="251"/>
    <x v="1"/>
    <x v="11"/>
    <x v="13"/>
    <x v="1"/>
    <n v="47"/>
    <n v="1690"/>
    <x v="953"/>
    <x v="2291"/>
    <x v="38"/>
    <x v="2"/>
  </r>
  <r>
    <x v="2"/>
    <n v="1197831"/>
    <x v="252"/>
    <x v="1"/>
    <x v="11"/>
    <x v="13"/>
    <x v="2"/>
    <n v="54"/>
    <n v="1820"/>
    <x v="753"/>
    <x v="2292"/>
    <x v="73"/>
    <x v="2"/>
  </r>
  <r>
    <x v="2"/>
    <n v="1197831"/>
    <x v="253"/>
    <x v="1"/>
    <x v="11"/>
    <x v="13"/>
    <x v="3"/>
    <n v="53"/>
    <n v="1000"/>
    <x v="1551"/>
    <x v="2293"/>
    <x v="67"/>
    <x v="2"/>
  </r>
  <r>
    <x v="2"/>
    <n v="1197831"/>
    <x v="254"/>
    <x v="1"/>
    <x v="11"/>
    <x v="13"/>
    <x v="4"/>
    <n v="47"/>
    <n v="1200"/>
    <x v="1552"/>
    <x v="2294"/>
    <x v="48"/>
    <x v="2"/>
  </r>
  <r>
    <x v="2"/>
    <n v="1197831"/>
    <x v="255"/>
    <x v="1"/>
    <x v="11"/>
    <x v="13"/>
    <x v="5"/>
    <n v="42"/>
    <n v="1630"/>
    <x v="1553"/>
    <x v="2295"/>
    <x v="68"/>
    <x v="2"/>
  </r>
  <r>
    <x v="2"/>
    <n v="1197831"/>
    <x v="256"/>
    <x v="1"/>
    <x v="11"/>
    <x v="13"/>
    <x v="0"/>
    <n v="33"/>
    <n v="1730"/>
    <x v="1554"/>
    <x v="2296"/>
    <x v="84"/>
    <x v="2"/>
  </r>
  <r>
    <x v="2"/>
    <n v="1197831"/>
    <x v="257"/>
    <x v="1"/>
    <x v="11"/>
    <x v="13"/>
    <x v="1"/>
    <n v="32"/>
    <n v="1500"/>
    <x v="1287"/>
    <x v="2297"/>
    <x v="38"/>
    <x v="2"/>
  </r>
  <r>
    <x v="2"/>
    <n v="1197831"/>
    <x v="258"/>
    <x v="1"/>
    <x v="11"/>
    <x v="13"/>
    <x v="2"/>
    <n v="36"/>
    <n v="1470"/>
    <x v="1442"/>
    <x v="2298"/>
    <x v="85"/>
    <x v="2"/>
  </r>
  <r>
    <x v="2"/>
    <n v="1197831"/>
    <x v="259"/>
    <x v="1"/>
    <x v="11"/>
    <x v="13"/>
    <x v="3"/>
    <n v="38"/>
    <n v="980"/>
    <x v="1555"/>
    <x v="2299"/>
    <x v="67"/>
    <x v="2"/>
  </r>
  <r>
    <x v="2"/>
    <n v="1197831"/>
    <x v="260"/>
    <x v="1"/>
    <x v="11"/>
    <x v="13"/>
    <x v="4"/>
    <n v="32"/>
    <n v="880"/>
    <x v="1556"/>
    <x v="2300"/>
    <x v="48"/>
    <x v="2"/>
  </r>
  <r>
    <x v="2"/>
    <n v="1197831"/>
    <x v="261"/>
    <x v="1"/>
    <x v="11"/>
    <x v="13"/>
    <x v="5"/>
    <n v="43"/>
    <n v="1310"/>
    <x v="1557"/>
    <x v="2301"/>
    <x v="83"/>
    <x v="2"/>
  </r>
  <r>
    <x v="2"/>
    <n v="1197831"/>
    <x v="262"/>
    <x v="1"/>
    <x v="11"/>
    <x v="13"/>
    <x v="0"/>
    <n v="29"/>
    <n v="1960"/>
    <x v="1343"/>
    <x v="2302"/>
    <x v="86"/>
    <x v="2"/>
  </r>
  <r>
    <x v="2"/>
    <n v="1197831"/>
    <x v="263"/>
    <x v="1"/>
    <x v="11"/>
    <x v="13"/>
    <x v="1"/>
    <n v="29"/>
    <n v="1890"/>
    <x v="1558"/>
    <x v="2298"/>
    <x v="86"/>
    <x v="2"/>
  </r>
  <r>
    <x v="2"/>
    <n v="1197831"/>
    <x v="264"/>
    <x v="1"/>
    <x v="11"/>
    <x v="13"/>
    <x v="2"/>
    <n v="50"/>
    <n v="1740"/>
    <x v="1149"/>
    <x v="2303"/>
    <x v="86"/>
    <x v="2"/>
  </r>
  <r>
    <x v="2"/>
    <n v="1197831"/>
    <x v="265"/>
    <x v="1"/>
    <x v="11"/>
    <x v="13"/>
    <x v="3"/>
    <n v="52"/>
    <n v="1330"/>
    <x v="1559"/>
    <x v="2304"/>
    <x v="62"/>
    <x v="2"/>
  </r>
  <r>
    <x v="2"/>
    <n v="1197831"/>
    <x v="266"/>
    <x v="1"/>
    <x v="11"/>
    <x v="13"/>
    <x v="4"/>
    <n v="51"/>
    <n v="1130"/>
    <x v="1511"/>
    <x v="2305"/>
    <x v="60"/>
    <x v="2"/>
  </r>
  <r>
    <x v="2"/>
    <n v="1197831"/>
    <x v="267"/>
    <x v="1"/>
    <x v="11"/>
    <x v="13"/>
    <x v="5"/>
    <n v="59"/>
    <n v="1690"/>
    <x v="1560"/>
    <x v="2306"/>
    <x v="83"/>
    <x v="2"/>
  </r>
  <r>
    <x v="2"/>
    <n v="1197831"/>
    <x v="268"/>
    <x v="1"/>
    <x v="11"/>
    <x v="13"/>
    <x v="0"/>
    <n v="53"/>
    <n v="2000"/>
    <x v="1561"/>
    <x v="2307"/>
    <x v="85"/>
    <x v="2"/>
  </r>
  <r>
    <x v="2"/>
    <n v="1197831"/>
    <x v="269"/>
    <x v="1"/>
    <x v="11"/>
    <x v="13"/>
    <x v="1"/>
    <n v="51"/>
    <n v="2400"/>
    <x v="1562"/>
    <x v="2308"/>
    <x v="66"/>
    <x v="2"/>
  </r>
  <r>
    <x v="2"/>
    <n v="1197831"/>
    <x v="270"/>
    <x v="1"/>
    <x v="11"/>
    <x v="13"/>
    <x v="2"/>
    <n v="54"/>
    <n v="2100"/>
    <x v="879"/>
    <x v="1364"/>
    <x v="66"/>
    <x v="2"/>
  </r>
  <r>
    <x v="2"/>
    <n v="1197831"/>
    <x v="271"/>
    <x v="1"/>
    <x v="11"/>
    <x v="13"/>
    <x v="3"/>
    <n v="54"/>
    <n v="1490"/>
    <x v="1563"/>
    <x v="2309"/>
    <x v="62"/>
    <x v="2"/>
  </r>
  <r>
    <x v="2"/>
    <n v="1197831"/>
    <x v="272"/>
    <x v="1"/>
    <x v="11"/>
    <x v="13"/>
    <x v="4"/>
    <n v="50"/>
    <n v="1400"/>
    <x v="872"/>
    <x v="592"/>
    <x v="0"/>
    <x v="2"/>
  </r>
  <r>
    <x v="2"/>
    <n v="1197831"/>
    <x v="273"/>
    <x v="1"/>
    <x v="11"/>
    <x v="13"/>
    <x v="5"/>
    <n v="61"/>
    <n v="2250"/>
    <x v="1564"/>
    <x v="2310"/>
    <x v="68"/>
    <x v="2"/>
  </r>
  <r>
    <x v="0"/>
    <n v="1185732"/>
    <x v="274"/>
    <x v="1"/>
    <x v="11"/>
    <x v="13"/>
    <x v="0"/>
    <n v="32"/>
    <n v="1190"/>
    <x v="1465"/>
    <x v="2311"/>
    <x v="0"/>
    <x v="2"/>
  </r>
  <r>
    <x v="0"/>
    <n v="1185732"/>
    <x v="275"/>
    <x v="1"/>
    <x v="11"/>
    <x v="13"/>
    <x v="1"/>
    <n v="32"/>
    <n v="560"/>
    <x v="1565"/>
    <x v="2312"/>
    <x v="29"/>
    <x v="2"/>
  </r>
  <r>
    <x v="0"/>
    <n v="1185732"/>
    <x v="276"/>
    <x v="1"/>
    <x v="11"/>
    <x v="13"/>
    <x v="2"/>
    <n v="24"/>
    <n v="650"/>
    <x v="1566"/>
    <x v="2313"/>
    <x v="35"/>
    <x v="2"/>
  </r>
  <r>
    <x v="0"/>
    <n v="1185732"/>
    <x v="277"/>
    <x v="1"/>
    <x v="11"/>
    <x v="13"/>
    <x v="3"/>
    <n v="27"/>
    <n v="190"/>
    <x v="1567"/>
    <x v="2314"/>
    <x v="60"/>
    <x v="2"/>
  </r>
  <r>
    <x v="0"/>
    <n v="1185732"/>
    <x v="278"/>
    <x v="3"/>
    <x v="12"/>
    <x v="14"/>
    <x v="4"/>
    <n v="43"/>
    <n v="350"/>
    <x v="1568"/>
    <x v="2315"/>
    <x v="18"/>
    <x v="2"/>
  </r>
  <r>
    <x v="0"/>
    <n v="1185732"/>
    <x v="279"/>
    <x v="3"/>
    <x v="12"/>
    <x v="14"/>
    <x v="5"/>
    <n v="32"/>
    <n v="680"/>
    <x v="1569"/>
    <x v="2316"/>
    <x v="22"/>
    <x v="2"/>
  </r>
  <r>
    <x v="0"/>
    <n v="1185732"/>
    <x v="280"/>
    <x v="3"/>
    <x v="12"/>
    <x v="14"/>
    <x v="0"/>
    <n v="32"/>
    <n v="1190"/>
    <x v="1465"/>
    <x v="2317"/>
    <x v="64"/>
    <x v="2"/>
  </r>
  <r>
    <x v="0"/>
    <n v="1185732"/>
    <x v="281"/>
    <x v="3"/>
    <x v="12"/>
    <x v="14"/>
    <x v="1"/>
    <n v="33"/>
    <n v="380"/>
    <x v="1570"/>
    <x v="2318"/>
    <x v="0"/>
    <x v="2"/>
  </r>
  <r>
    <x v="0"/>
    <n v="1185732"/>
    <x v="282"/>
    <x v="3"/>
    <x v="12"/>
    <x v="14"/>
    <x v="2"/>
    <n v="23"/>
    <n v="470"/>
    <x v="1571"/>
    <x v="2319"/>
    <x v="0"/>
    <x v="2"/>
  </r>
  <r>
    <x v="0"/>
    <n v="1185732"/>
    <x v="283"/>
    <x v="3"/>
    <x v="12"/>
    <x v="14"/>
    <x v="3"/>
    <n v="29"/>
    <n v="140"/>
    <x v="1572"/>
    <x v="2320"/>
    <x v="0"/>
    <x v="2"/>
  </r>
  <r>
    <x v="0"/>
    <n v="1185732"/>
    <x v="284"/>
    <x v="3"/>
    <x v="12"/>
    <x v="14"/>
    <x v="4"/>
    <n v="41"/>
    <n v="310"/>
    <x v="1573"/>
    <x v="2321"/>
    <x v="29"/>
    <x v="2"/>
  </r>
  <r>
    <x v="0"/>
    <n v="1185732"/>
    <x v="285"/>
    <x v="3"/>
    <x v="12"/>
    <x v="14"/>
    <x v="5"/>
    <n v="32"/>
    <n v="600"/>
    <x v="1574"/>
    <x v="2322"/>
    <x v="26"/>
    <x v="2"/>
  </r>
  <r>
    <x v="0"/>
    <n v="1185732"/>
    <x v="286"/>
    <x v="3"/>
    <x v="12"/>
    <x v="14"/>
    <x v="0"/>
    <n v="38"/>
    <n v="1220"/>
    <x v="1575"/>
    <x v="2323"/>
    <x v="64"/>
    <x v="2"/>
  </r>
  <r>
    <x v="0"/>
    <n v="1185732"/>
    <x v="287"/>
    <x v="3"/>
    <x v="12"/>
    <x v="14"/>
    <x v="1"/>
    <n v="39"/>
    <n v="260"/>
    <x v="1576"/>
    <x v="2324"/>
    <x v="24"/>
    <x v="2"/>
  </r>
  <r>
    <x v="0"/>
    <n v="1185732"/>
    <x v="288"/>
    <x v="3"/>
    <x v="12"/>
    <x v="14"/>
    <x v="2"/>
    <n v="29"/>
    <n v="390"/>
    <x v="1577"/>
    <x v="2325"/>
    <x v="0"/>
    <x v="2"/>
  </r>
  <r>
    <x v="0"/>
    <n v="1185732"/>
    <x v="289"/>
    <x v="3"/>
    <x v="12"/>
    <x v="14"/>
    <x v="3"/>
    <n v="33"/>
    <n v="0"/>
    <x v="355"/>
    <x v="586"/>
    <x v="9"/>
    <x v="2"/>
  </r>
  <r>
    <x v="0"/>
    <n v="1185732"/>
    <x v="290"/>
    <x v="3"/>
    <x v="12"/>
    <x v="14"/>
    <x v="4"/>
    <n v="45"/>
    <n v="130"/>
    <x v="1578"/>
    <x v="2326"/>
    <x v="28"/>
    <x v="2"/>
  </r>
  <r>
    <x v="0"/>
    <n v="1185732"/>
    <x v="291"/>
    <x v="3"/>
    <x v="12"/>
    <x v="14"/>
    <x v="5"/>
    <n v="37"/>
    <n v="380"/>
    <x v="1428"/>
    <x v="2327"/>
    <x v="22"/>
    <x v="2"/>
  </r>
  <r>
    <x v="0"/>
    <n v="1185732"/>
    <x v="292"/>
    <x v="3"/>
    <x v="12"/>
    <x v="14"/>
    <x v="0"/>
    <n v="38"/>
    <n v="1050"/>
    <x v="1579"/>
    <x v="2328"/>
    <x v="60"/>
    <x v="2"/>
  </r>
  <r>
    <x v="0"/>
    <n v="1185732"/>
    <x v="293"/>
    <x v="3"/>
    <x v="12"/>
    <x v="14"/>
    <x v="1"/>
    <n v="32"/>
    <n v="230"/>
    <x v="1580"/>
    <x v="2329"/>
    <x v="18"/>
    <x v="2"/>
  </r>
  <r>
    <x v="0"/>
    <n v="1185732"/>
    <x v="294"/>
    <x v="3"/>
    <x v="12"/>
    <x v="14"/>
    <x v="2"/>
    <n v="23"/>
    <n v="210"/>
    <x v="1581"/>
    <x v="2330"/>
    <x v="18"/>
    <x v="2"/>
  </r>
  <r>
    <x v="0"/>
    <n v="1185732"/>
    <x v="295"/>
    <x v="3"/>
    <x v="12"/>
    <x v="14"/>
    <x v="3"/>
    <n v="27"/>
    <n v="0"/>
    <x v="355"/>
    <x v="586"/>
    <x v="60"/>
    <x v="2"/>
  </r>
  <r>
    <x v="0"/>
    <n v="1185732"/>
    <x v="296"/>
    <x v="3"/>
    <x v="12"/>
    <x v="14"/>
    <x v="4"/>
    <n v="42"/>
    <n v="60"/>
    <x v="1582"/>
    <x v="2331"/>
    <x v="35"/>
    <x v="2"/>
  </r>
  <r>
    <x v="0"/>
    <n v="1185732"/>
    <x v="297"/>
    <x v="3"/>
    <x v="12"/>
    <x v="14"/>
    <x v="5"/>
    <n v="34"/>
    <n v="390"/>
    <x v="1583"/>
    <x v="2332"/>
    <x v="26"/>
    <x v="2"/>
  </r>
  <r>
    <x v="0"/>
    <n v="1185732"/>
    <x v="298"/>
    <x v="3"/>
    <x v="12"/>
    <x v="14"/>
    <x v="0"/>
    <n v="44"/>
    <n v="1180"/>
    <x v="1584"/>
    <x v="2333"/>
    <x v="64"/>
    <x v="2"/>
  </r>
  <r>
    <x v="0"/>
    <n v="1185732"/>
    <x v="299"/>
    <x v="3"/>
    <x v="12"/>
    <x v="14"/>
    <x v="1"/>
    <n v="38"/>
    <n v="330"/>
    <x v="1570"/>
    <x v="2318"/>
    <x v="0"/>
    <x v="2"/>
  </r>
  <r>
    <x v="0"/>
    <n v="1185732"/>
    <x v="300"/>
    <x v="3"/>
    <x v="12"/>
    <x v="14"/>
    <x v="2"/>
    <n v="32"/>
    <n v="300"/>
    <x v="1585"/>
    <x v="2334"/>
    <x v="35"/>
    <x v="2"/>
  </r>
  <r>
    <x v="0"/>
    <n v="1185732"/>
    <x v="301"/>
    <x v="3"/>
    <x v="12"/>
    <x v="14"/>
    <x v="3"/>
    <n v="34"/>
    <n v="70"/>
    <x v="1586"/>
    <x v="2335"/>
    <x v="60"/>
    <x v="2"/>
  </r>
  <r>
    <x v="0"/>
    <n v="1185732"/>
    <x v="302"/>
    <x v="3"/>
    <x v="12"/>
    <x v="14"/>
    <x v="4"/>
    <n v="46"/>
    <n v="130"/>
    <x v="1587"/>
    <x v="2336"/>
    <x v="24"/>
    <x v="2"/>
  </r>
  <r>
    <x v="0"/>
    <n v="1185732"/>
    <x v="303"/>
    <x v="3"/>
    <x v="12"/>
    <x v="14"/>
    <x v="5"/>
    <n v="51"/>
    <n v="410"/>
    <x v="1588"/>
    <x v="2337"/>
    <x v="26"/>
    <x v="2"/>
  </r>
  <r>
    <x v="0"/>
    <n v="1185732"/>
    <x v="304"/>
    <x v="3"/>
    <x v="12"/>
    <x v="14"/>
    <x v="0"/>
    <n v="36"/>
    <n v="1200"/>
    <x v="1069"/>
    <x v="2338"/>
    <x v="60"/>
    <x v="2"/>
  </r>
  <r>
    <x v="0"/>
    <n v="1185732"/>
    <x v="305"/>
    <x v="3"/>
    <x v="12"/>
    <x v="14"/>
    <x v="1"/>
    <n v="32"/>
    <n v="450"/>
    <x v="1434"/>
    <x v="2339"/>
    <x v="0"/>
    <x v="2"/>
  </r>
  <r>
    <x v="0"/>
    <n v="1185732"/>
    <x v="306"/>
    <x v="3"/>
    <x v="12"/>
    <x v="14"/>
    <x v="2"/>
    <n v="27"/>
    <n v="460"/>
    <x v="1589"/>
    <x v="2340"/>
    <x v="18"/>
    <x v="2"/>
  </r>
  <r>
    <x v="0"/>
    <n v="1185732"/>
    <x v="307"/>
    <x v="3"/>
    <x v="12"/>
    <x v="14"/>
    <x v="3"/>
    <n v="27"/>
    <n v="390"/>
    <x v="1590"/>
    <x v="2341"/>
    <x v="64"/>
    <x v="2"/>
  </r>
  <r>
    <x v="0"/>
    <n v="1185732"/>
    <x v="308"/>
    <x v="3"/>
    <x v="12"/>
    <x v="14"/>
    <x v="4"/>
    <n v="42"/>
    <n v="420"/>
    <x v="1444"/>
    <x v="2342"/>
    <x v="0"/>
    <x v="2"/>
  </r>
  <r>
    <x v="0"/>
    <n v="1185732"/>
    <x v="309"/>
    <x v="3"/>
    <x v="12"/>
    <x v="14"/>
    <x v="5"/>
    <n v="49"/>
    <n v="850"/>
    <x v="1591"/>
    <x v="2343"/>
    <x v="26"/>
    <x v="2"/>
  </r>
  <r>
    <x v="0"/>
    <n v="1185732"/>
    <x v="310"/>
    <x v="3"/>
    <x v="12"/>
    <x v="14"/>
    <x v="0"/>
    <n v="43"/>
    <n v="1650"/>
    <x v="1544"/>
    <x v="2344"/>
    <x v="48"/>
    <x v="2"/>
  </r>
  <r>
    <x v="0"/>
    <n v="1185732"/>
    <x v="311"/>
    <x v="3"/>
    <x v="12"/>
    <x v="14"/>
    <x v="1"/>
    <n v="37"/>
    <n v="810"/>
    <x v="1592"/>
    <x v="2345"/>
    <x v="18"/>
    <x v="2"/>
  </r>
  <r>
    <x v="0"/>
    <n v="1185732"/>
    <x v="312"/>
    <x v="3"/>
    <x v="12"/>
    <x v="14"/>
    <x v="2"/>
    <n v="34"/>
    <n v="630"/>
    <x v="1593"/>
    <x v="2346"/>
    <x v="18"/>
    <x v="2"/>
  </r>
  <r>
    <x v="0"/>
    <n v="1185732"/>
    <x v="313"/>
    <x v="3"/>
    <x v="12"/>
    <x v="14"/>
    <x v="3"/>
    <n v="33"/>
    <n v="460"/>
    <x v="1594"/>
    <x v="2347"/>
    <x v="59"/>
    <x v="2"/>
  </r>
  <r>
    <x v="0"/>
    <n v="1185732"/>
    <x v="314"/>
    <x v="3"/>
    <x v="12"/>
    <x v="14"/>
    <x v="4"/>
    <n v="41"/>
    <n v="440"/>
    <x v="1417"/>
    <x v="2348"/>
    <x v="29"/>
    <x v="2"/>
  </r>
  <r>
    <x v="0"/>
    <n v="1185732"/>
    <x v="315"/>
    <x v="3"/>
    <x v="12"/>
    <x v="14"/>
    <x v="5"/>
    <n v="49"/>
    <n v="910"/>
    <x v="1595"/>
    <x v="2349"/>
    <x v="32"/>
    <x v="2"/>
  </r>
  <r>
    <x v="0"/>
    <n v="1185732"/>
    <x v="316"/>
    <x v="3"/>
    <x v="12"/>
    <x v="14"/>
    <x v="0"/>
    <n v="41"/>
    <n v="1450"/>
    <x v="1596"/>
    <x v="2350"/>
    <x v="60"/>
    <x v="2"/>
  </r>
  <r>
    <x v="0"/>
    <n v="1185732"/>
    <x v="317"/>
    <x v="3"/>
    <x v="12"/>
    <x v="14"/>
    <x v="1"/>
    <n v="42"/>
    <n v="800"/>
    <x v="1597"/>
    <x v="2351"/>
    <x v="29"/>
    <x v="2"/>
  </r>
  <r>
    <x v="0"/>
    <n v="1185732"/>
    <x v="318"/>
    <x v="3"/>
    <x v="12"/>
    <x v="14"/>
    <x v="2"/>
    <n v="36"/>
    <n v="520"/>
    <x v="1039"/>
    <x v="2352"/>
    <x v="35"/>
    <x v="2"/>
  </r>
  <r>
    <x v="0"/>
    <n v="1185732"/>
    <x v="319"/>
    <x v="3"/>
    <x v="12"/>
    <x v="14"/>
    <x v="3"/>
    <n v="29"/>
    <n v="380"/>
    <x v="1598"/>
    <x v="2353"/>
    <x v="48"/>
    <x v="2"/>
  </r>
  <r>
    <x v="0"/>
    <n v="1185732"/>
    <x v="320"/>
    <x v="3"/>
    <x v="12"/>
    <x v="14"/>
    <x v="4"/>
    <n v="37"/>
    <n v="270"/>
    <x v="1599"/>
    <x v="2354"/>
    <x v="35"/>
    <x v="2"/>
  </r>
  <r>
    <x v="0"/>
    <n v="1185732"/>
    <x v="321"/>
    <x v="3"/>
    <x v="12"/>
    <x v="14"/>
    <x v="5"/>
    <n v="44"/>
    <n v="690"/>
    <x v="1600"/>
    <x v="2355"/>
    <x v="38"/>
    <x v="2"/>
  </r>
  <r>
    <x v="0"/>
    <n v="1185732"/>
    <x v="322"/>
    <x v="3"/>
    <x v="12"/>
    <x v="14"/>
    <x v="0"/>
    <n v="38"/>
    <n v="1120"/>
    <x v="1522"/>
    <x v="2356"/>
    <x v="64"/>
    <x v="2"/>
  </r>
  <r>
    <x v="0"/>
    <n v="1185732"/>
    <x v="323"/>
    <x v="3"/>
    <x v="12"/>
    <x v="14"/>
    <x v="1"/>
    <n v="33"/>
    <n v="560"/>
    <x v="1041"/>
    <x v="2357"/>
    <x v="24"/>
    <x v="2"/>
  </r>
  <r>
    <x v="0"/>
    <n v="1185732"/>
    <x v="324"/>
    <x v="3"/>
    <x v="12"/>
    <x v="14"/>
    <x v="2"/>
    <n v="18"/>
    <n v="250"/>
    <x v="1601"/>
    <x v="2358"/>
    <x v="35"/>
    <x v="2"/>
  </r>
  <r>
    <x v="0"/>
    <n v="1185732"/>
    <x v="325"/>
    <x v="3"/>
    <x v="12"/>
    <x v="14"/>
    <x v="3"/>
    <n v="19"/>
    <n v="230"/>
    <x v="1602"/>
    <x v="2359"/>
    <x v="59"/>
    <x v="2"/>
  </r>
  <r>
    <x v="0"/>
    <n v="1185732"/>
    <x v="326"/>
    <x v="3"/>
    <x v="12"/>
    <x v="14"/>
    <x v="4"/>
    <n v="29"/>
    <n v="210"/>
    <x v="1603"/>
    <x v="2360"/>
    <x v="35"/>
    <x v="2"/>
  </r>
  <r>
    <x v="0"/>
    <n v="1185732"/>
    <x v="327"/>
    <x v="3"/>
    <x v="12"/>
    <x v="14"/>
    <x v="5"/>
    <n v="34"/>
    <n v="390"/>
    <x v="1583"/>
    <x v="2332"/>
    <x v="26"/>
    <x v="2"/>
  </r>
  <r>
    <x v="0"/>
    <n v="1185732"/>
    <x v="328"/>
    <x v="3"/>
    <x v="12"/>
    <x v="14"/>
    <x v="0"/>
    <n v="36"/>
    <n v="940"/>
    <x v="1604"/>
    <x v="2361"/>
    <x v="64"/>
    <x v="2"/>
  </r>
  <r>
    <x v="0"/>
    <n v="1185732"/>
    <x v="329"/>
    <x v="3"/>
    <x v="12"/>
    <x v="14"/>
    <x v="1"/>
    <n v="29"/>
    <n v="410"/>
    <x v="1605"/>
    <x v="2362"/>
    <x v="24"/>
    <x v="2"/>
  </r>
  <r>
    <x v="0"/>
    <n v="1185732"/>
    <x v="330"/>
    <x v="3"/>
    <x v="12"/>
    <x v="14"/>
    <x v="2"/>
    <n v="29"/>
    <n v="140"/>
    <x v="1572"/>
    <x v="2320"/>
    <x v="0"/>
    <x v="2"/>
  </r>
  <r>
    <x v="0"/>
    <n v="1185732"/>
    <x v="331"/>
    <x v="3"/>
    <x v="12"/>
    <x v="14"/>
    <x v="3"/>
    <n v="29"/>
    <n v="70"/>
    <x v="1606"/>
    <x v="2363"/>
    <x v="60"/>
    <x v="2"/>
  </r>
  <r>
    <x v="0"/>
    <n v="1185732"/>
    <x v="332"/>
    <x v="3"/>
    <x v="12"/>
    <x v="14"/>
    <x v="4"/>
    <n v="37"/>
    <n v="70"/>
    <x v="1607"/>
    <x v="2364"/>
    <x v="35"/>
    <x v="2"/>
  </r>
  <r>
    <x v="0"/>
    <n v="1185732"/>
    <x v="333"/>
    <x v="3"/>
    <x v="12"/>
    <x v="14"/>
    <x v="5"/>
    <n v="44"/>
    <n v="380"/>
    <x v="1608"/>
    <x v="2365"/>
    <x v="32"/>
    <x v="2"/>
  </r>
  <r>
    <x v="0"/>
    <n v="1185732"/>
    <x v="334"/>
    <x v="3"/>
    <x v="12"/>
    <x v="14"/>
    <x v="0"/>
    <n v="37"/>
    <n v="840"/>
    <x v="1609"/>
    <x v="2366"/>
    <x v="64"/>
    <x v="2"/>
  </r>
  <r>
    <x v="0"/>
    <n v="1185732"/>
    <x v="335"/>
    <x v="3"/>
    <x v="12"/>
    <x v="14"/>
    <x v="1"/>
    <n v="29"/>
    <n v="410"/>
    <x v="1605"/>
    <x v="2362"/>
    <x v="24"/>
    <x v="2"/>
  </r>
  <r>
    <x v="0"/>
    <n v="1185732"/>
    <x v="336"/>
    <x v="3"/>
    <x v="12"/>
    <x v="14"/>
    <x v="2"/>
    <n v="29"/>
    <n v="250"/>
    <x v="1610"/>
    <x v="2367"/>
    <x v="28"/>
    <x v="2"/>
  </r>
  <r>
    <x v="0"/>
    <n v="1185732"/>
    <x v="337"/>
    <x v="3"/>
    <x v="12"/>
    <x v="14"/>
    <x v="3"/>
    <n v="27"/>
    <n v="360"/>
    <x v="1611"/>
    <x v="2368"/>
    <x v="9"/>
    <x v="2"/>
  </r>
  <r>
    <x v="0"/>
    <n v="1185732"/>
    <x v="338"/>
    <x v="3"/>
    <x v="12"/>
    <x v="14"/>
    <x v="4"/>
    <n v="48"/>
    <n v="270"/>
    <x v="1612"/>
    <x v="2369"/>
    <x v="18"/>
    <x v="2"/>
  </r>
  <r>
    <x v="0"/>
    <n v="1185732"/>
    <x v="339"/>
    <x v="3"/>
    <x v="12"/>
    <x v="14"/>
    <x v="5"/>
    <n v="53"/>
    <n v="580"/>
    <x v="1158"/>
    <x v="2370"/>
    <x v="26"/>
    <x v="2"/>
  </r>
  <r>
    <x v="0"/>
    <n v="1185732"/>
    <x v="340"/>
    <x v="3"/>
    <x v="12"/>
    <x v="14"/>
    <x v="0"/>
    <n v="49"/>
    <n v="1170"/>
    <x v="1613"/>
    <x v="2371"/>
    <x v="0"/>
    <x v="2"/>
  </r>
  <r>
    <x v="0"/>
    <n v="1185732"/>
    <x v="341"/>
    <x v="3"/>
    <x v="12"/>
    <x v="14"/>
    <x v="1"/>
    <n v="36"/>
    <n v="630"/>
    <x v="1439"/>
    <x v="2372"/>
    <x v="0"/>
    <x v="2"/>
  </r>
  <r>
    <x v="0"/>
    <n v="1185732"/>
    <x v="342"/>
    <x v="3"/>
    <x v="12"/>
    <x v="14"/>
    <x v="2"/>
    <n v="39"/>
    <n v="600"/>
    <x v="1021"/>
    <x v="2373"/>
    <x v="29"/>
    <x v="2"/>
  </r>
  <r>
    <x v="0"/>
    <n v="1185732"/>
    <x v="343"/>
    <x v="3"/>
    <x v="12"/>
    <x v="14"/>
    <x v="3"/>
    <n v="38"/>
    <n v="380"/>
    <x v="1135"/>
    <x v="2374"/>
    <x v="9"/>
    <x v="2"/>
  </r>
  <r>
    <x v="0"/>
    <n v="1185732"/>
    <x v="344"/>
    <x v="3"/>
    <x v="12"/>
    <x v="14"/>
    <x v="4"/>
    <n v="45"/>
    <n v="390"/>
    <x v="1614"/>
    <x v="2375"/>
    <x v="35"/>
    <x v="2"/>
  </r>
  <r>
    <x v="0"/>
    <n v="1185732"/>
    <x v="345"/>
    <x v="3"/>
    <x v="12"/>
    <x v="14"/>
    <x v="5"/>
    <n v="54"/>
    <n v="650"/>
    <x v="1517"/>
    <x v="2376"/>
    <x v="26"/>
    <x v="2"/>
  </r>
  <r>
    <x v="2"/>
    <n v="1197831"/>
    <x v="346"/>
    <x v="3"/>
    <x v="12"/>
    <x v="14"/>
    <x v="0"/>
    <n v="19"/>
    <n v="2030"/>
    <x v="1615"/>
    <x v="2377"/>
    <x v="60"/>
    <x v="2"/>
  </r>
  <r>
    <x v="2"/>
    <n v="1197831"/>
    <x v="347"/>
    <x v="3"/>
    <x v="12"/>
    <x v="14"/>
    <x v="1"/>
    <n v="29"/>
    <n v="1960"/>
    <x v="1343"/>
    <x v="2378"/>
    <x v="64"/>
    <x v="2"/>
  </r>
  <r>
    <x v="2"/>
    <n v="1197831"/>
    <x v="348"/>
    <x v="3"/>
    <x v="12"/>
    <x v="14"/>
    <x v="2"/>
    <n v="28"/>
    <n v="1380"/>
    <x v="1532"/>
    <x v="2379"/>
    <x v="66"/>
    <x v="2"/>
  </r>
  <r>
    <x v="2"/>
    <n v="1197831"/>
    <x v="349"/>
    <x v="3"/>
    <x v="12"/>
    <x v="14"/>
    <x v="3"/>
    <n v="33"/>
    <n v="1380"/>
    <x v="1616"/>
    <x v="2380"/>
    <x v="34"/>
    <x v="2"/>
  </r>
  <r>
    <x v="2"/>
    <n v="1197831"/>
    <x v="350"/>
    <x v="1"/>
    <x v="13"/>
    <x v="15"/>
    <x v="4"/>
    <n v="37"/>
    <n v="880"/>
    <x v="1190"/>
    <x v="2381"/>
    <x v="35"/>
    <x v="2"/>
  </r>
  <r>
    <x v="2"/>
    <n v="1197831"/>
    <x v="351"/>
    <x v="1"/>
    <x v="13"/>
    <x v="15"/>
    <x v="5"/>
    <n v="32"/>
    <n v="1380"/>
    <x v="1617"/>
    <x v="2382"/>
    <x v="67"/>
    <x v="2"/>
  </r>
  <r>
    <x v="2"/>
    <n v="1197831"/>
    <x v="352"/>
    <x v="1"/>
    <x v="13"/>
    <x v="15"/>
    <x v="0"/>
    <n v="24"/>
    <n v="1560"/>
    <x v="1618"/>
    <x v="2383"/>
    <x v="64"/>
    <x v="2"/>
  </r>
  <r>
    <x v="2"/>
    <n v="1197831"/>
    <x v="353"/>
    <x v="1"/>
    <x v="13"/>
    <x v="15"/>
    <x v="1"/>
    <n v="33"/>
    <n v="1740"/>
    <x v="1619"/>
    <x v="2384"/>
    <x v="64"/>
    <x v="2"/>
  </r>
  <r>
    <x v="2"/>
    <n v="1197831"/>
    <x v="354"/>
    <x v="1"/>
    <x v="13"/>
    <x v="15"/>
    <x v="2"/>
    <n v="32"/>
    <n v="1280"/>
    <x v="1062"/>
    <x v="2385"/>
    <x v="59"/>
    <x v="2"/>
  </r>
  <r>
    <x v="2"/>
    <n v="1197831"/>
    <x v="355"/>
    <x v="1"/>
    <x v="13"/>
    <x v="15"/>
    <x v="3"/>
    <n v="32"/>
    <n v="980"/>
    <x v="1620"/>
    <x v="2386"/>
    <x v="26"/>
    <x v="2"/>
  </r>
  <r>
    <x v="2"/>
    <n v="1197831"/>
    <x v="356"/>
    <x v="1"/>
    <x v="13"/>
    <x v="15"/>
    <x v="4"/>
    <n v="38"/>
    <n v="680"/>
    <x v="1621"/>
    <x v="2387"/>
    <x v="35"/>
    <x v="2"/>
  </r>
  <r>
    <x v="2"/>
    <n v="1197831"/>
    <x v="357"/>
    <x v="1"/>
    <x v="13"/>
    <x v="15"/>
    <x v="5"/>
    <n v="33"/>
    <n v="1260"/>
    <x v="1464"/>
    <x v="2388"/>
    <x v="63"/>
    <x v="2"/>
  </r>
  <r>
    <x v="2"/>
    <n v="1197831"/>
    <x v="358"/>
    <x v="1"/>
    <x v="13"/>
    <x v="15"/>
    <x v="0"/>
    <n v="28"/>
    <n v="1630"/>
    <x v="1622"/>
    <x v="2389"/>
    <x v="66"/>
    <x v="2"/>
  </r>
  <r>
    <x v="2"/>
    <n v="1197831"/>
    <x v="359"/>
    <x v="1"/>
    <x v="13"/>
    <x v="15"/>
    <x v="1"/>
    <n v="36"/>
    <n v="1880"/>
    <x v="997"/>
    <x v="1602"/>
    <x v="66"/>
    <x v="2"/>
  </r>
  <r>
    <x v="2"/>
    <n v="1197831"/>
    <x v="360"/>
    <x v="1"/>
    <x v="13"/>
    <x v="15"/>
    <x v="2"/>
    <n v="27"/>
    <n v="1170"/>
    <x v="1623"/>
    <x v="2390"/>
    <x v="85"/>
    <x v="2"/>
  </r>
  <r>
    <x v="2"/>
    <n v="1197831"/>
    <x v="361"/>
    <x v="1"/>
    <x v="13"/>
    <x v="15"/>
    <x v="3"/>
    <n v="33"/>
    <n v="1050"/>
    <x v="1624"/>
    <x v="2391"/>
    <x v="61"/>
    <x v="2"/>
  </r>
  <r>
    <x v="2"/>
    <n v="1197831"/>
    <x v="362"/>
    <x v="1"/>
    <x v="13"/>
    <x v="15"/>
    <x v="4"/>
    <n v="37"/>
    <n v="730"/>
    <x v="1446"/>
    <x v="2392"/>
    <x v="0"/>
    <x v="2"/>
  </r>
  <r>
    <x v="2"/>
    <n v="1197831"/>
    <x v="363"/>
    <x v="1"/>
    <x v="13"/>
    <x v="15"/>
    <x v="5"/>
    <n v="34"/>
    <n v="1040"/>
    <x v="1625"/>
    <x v="2393"/>
    <x v="81"/>
    <x v="2"/>
  </r>
  <r>
    <x v="2"/>
    <n v="1197831"/>
    <x v="364"/>
    <x v="1"/>
    <x v="13"/>
    <x v="15"/>
    <x v="0"/>
    <n v="19"/>
    <n v="1950"/>
    <x v="1075"/>
    <x v="2394"/>
    <x v="85"/>
    <x v="2"/>
  </r>
  <r>
    <x v="2"/>
    <n v="1197831"/>
    <x v="365"/>
    <x v="1"/>
    <x v="13"/>
    <x v="15"/>
    <x v="1"/>
    <n v="19"/>
    <n v="1890"/>
    <x v="1626"/>
    <x v="2395"/>
    <x v="85"/>
    <x v="2"/>
  </r>
  <r>
    <x v="2"/>
    <n v="1197831"/>
    <x v="366"/>
    <x v="1"/>
    <x v="13"/>
    <x v="15"/>
    <x v="2"/>
    <n v="14"/>
    <n v="1190"/>
    <x v="1627"/>
    <x v="2396"/>
    <x v="73"/>
    <x v="2"/>
  </r>
  <r>
    <x v="2"/>
    <n v="1197831"/>
    <x v="367"/>
    <x v="1"/>
    <x v="13"/>
    <x v="15"/>
    <x v="3"/>
    <n v="18"/>
    <n v="1130"/>
    <x v="1628"/>
    <x v="2397"/>
    <x v="49"/>
    <x v="2"/>
  </r>
  <r>
    <x v="2"/>
    <n v="1197831"/>
    <x v="368"/>
    <x v="1"/>
    <x v="13"/>
    <x v="15"/>
    <x v="4"/>
    <n v="23"/>
    <n v="740"/>
    <x v="1629"/>
    <x v="2398"/>
    <x v="60"/>
    <x v="2"/>
  </r>
  <r>
    <x v="2"/>
    <n v="1197831"/>
    <x v="369"/>
    <x v="1"/>
    <x v="13"/>
    <x v="15"/>
    <x v="5"/>
    <n v="20"/>
    <n v="1490"/>
    <x v="1630"/>
    <x v="2399"/>
    <x v="81"/>
    <x v="2"/>
  </r>
  <r>
    <x v="2"/>
    <n v="1197831"/>
    <x v="370"/>
    <x v="1"/>
    <x v="13"/>
    <x v="15"/>
    <x v="0"/>
    <n v="9"/>
    <n v="2030"/>
    <x v="1631"/>
    <x v="2400"/>
    <x v="73"/>
    <x v="2"/>
  </r>
  <r>
    <x v="2"/>
    <n v="1197831"/>
    <x v="371"/>
    <x v="1"/>
    <x v="13"/>
    <x v="15"/>
    <x v="1"/>
    <n v="19"/>
    <n v="1890"/>
    <x v="1626"/>
    <x v="2401"/>
    <x v="73"/>
    <x v="2"/>
  </r>
  <r>
    <x v="2"/>
    <n v="1197831"/>
    <x v="372"/>
    <x v="1"/>
    <x v="13"/>
    <x v="15"/>
    <x v="2"/>
    <n v="15"/>
    <n v="1730"/>
    <x v="1632"/>
    <x v="2402"/>
    <x v="86"/>
    <x v="2"/>
  </r>
  <r>
    <x v="2"/>
    <n v="1197831"/>
    <x v="373"/>
    <x v="1"/>
    <x v="13"/>
    <x v="15"/>
    <x v="3"/>
    <n v="34"/>
    <n v="1350"/>
    <x v="1253"/>
    <x v="2403"/>
    <x v="61"/>
    <x v="2"/>
  </r>
  <r>
    <x v="2"/>
    <n v="1197831"/>
    <x v="374"/>
    <x v="1"/>
    <x v="13"/>
    <x v="15"/>
    <x v="4"/>
    <n v="49"/>
    <n v="1200"/>
    <x v="1129"/>
    <x v="2404"/>
    <x v="64"/>
    <x v="2"/>
  </r>
  <r>
    <x v="2"/>
    <n v="1197831"/>
    <x v="375"/>
    <x v="1"/>
    <x v="13"/>
    <x v="15"/>
    <x v="5"/>
    <n v="43"/>
    <n v="2030"/>
    <x v="1633"/>
    <x v="2405"/>
    <x v="82"/>
    <x v="2"/>
  </r>
  <r>
    <x v="2"/>
    <n v="1197831"/>
    <x v="376"/>
    <x v="1"/>
    <x v="13"/>
    <x v="15"/>
    <x v="0"/>
    <n v="43"/>
    <n v="2030"/>
    <x v="1633"/>
    <x v="2406"/>
    <x v="66"/>
    <x v="2"/>
  </r>
  <r>
    <x v="2"/>
    <n v="1197831"/>
    <x v="377"/>
    <x v="1"/>
    <x v="13"/>
    <x v="15"/>
    <x v="1"/>
    <n v="49"/>
    <n v="2030"/>
    <x v="1634"/>
    <x v="2407"/>
    <x v="86"/>
    <x v="2"/>
  </r>
  <r>
    <x v="2"/>
    <n v="1197831"/>
    <x v="378"/>
    <x v="1"/>
    <x v="13"/>
    <x v="15"/>
    <x v="2"/>
    <n v="44"/>
    <n v="1890"/>
    <x v="961"/>
    <x v="2408"/>
    <x v="73"/>
    <x v="2"/>
  </r>
  <r>
    <x v="2"/>
    <n v="1197831"/>
    <x v="379"/>
    <x v="1"/>
    <x v="13"/>
    <x v="15"/>
    <x v="3"/>
    <n v="41"/>
    <n v="1800"/>
    <x v="1500"/>
    <x v="2409"/>
    <x v="62"/>
    <x v="2"/>
  </r>
  <r>
    <x v="2"/>
    <n v="1197831"/>
    <x v="380"/>
    <x v="1"/>
    <x v="13"/>
    <x v="15"/>
    <x v="4"/>
    <n v="49"/>
    <n v="1450"/>
    <x v="934"/>
    <x v="2410"/>
    <x v="66"/>
    <x v="2"/>
  </r>
  <r>
    <x v="2"/>
    <n v="1197831"/>
    <x v="381"/>
    <x v="1"/>
    <x v="13"/>
    <x v="15"/>
    <x v="5"/>
    <n v="50"/>
    <n v="2450"/>
    <x v="1635"/>
    <x v="2411"/>
    <x v="82"/>
    <x v="2"/>
  </r>
  <r>
    <x v="2"/>
    <n v="1197831"/>
    <x v="382"/>
    <x v="1"/>
    <x v="13"/>
    <x v="15"/>
    <x v="0"/>
    <n v="44"/>
    <n v="2060"/>
    <x v="742"/>
    <x v="2412"/>
    <x v="87"/>
    <x v="2"/>
  </r>
  <r>
    <x v="2"/>
    <n v="1197831"/>
    <x v="383"/>
    <x v="1"/>
    <x v="13"/>
    <x v="15"/>
    <x v="1"/>
    <n v="49"/>
    <n v="2150"/>
    <x v="1636"/>
    <x v="2413"/>
    <x v="87"/>
    <x v="2"/>
  </r>
  <r>
    <x v="2"/>
    <n v="1197831"/>
    <x v="384"/>
    <x v="1"/>
    <x v="13"/>
    <x v="15"/>
    <x v="2"/>
    <n v="41"/>
    <n v="2540"/>
    <x v="1637"/>
    <x v="2414"/>
    <x v="88"/>
    <x v="2"/>
  </r>
  <r>
    <x v="2"/>
    <n v="1197831"/>
    <x v="385"/>
    <x v="1"/>
    <x v="13"/>
    <x v="15"/>
    <x v="3"/>
    <n v="44"/>
    <n v="1730"/>
    <x v="1638"/>
    <x v="2415"/>
    <x v="68"/>
    <x v="2"/>
  </r>
  <r>
    <x v="2"/>
    <n v="1197831"/>
    <x v="386"/>
    <x v="1"/>
    <x v="13"/>
    <x v="15"/>
    <x v="4"/>
    <n v="45"/>
    <n v="1310"/>
    <x v="955"/>
    <x v="2416"/>
    <x v="85"/>
    <x v="2"/>
  </r>
  <r>
    <x v="2"/>
    <n v="1197831"/>
    <x v="387"/>
    <x v="1"/>
    <x v="13"/>
    <x v="15"/>
    <x v="5"/>
    <n v="56"/>
    <n v="2400"/>
    <x v="882"/>
    <x v="2417"/>
    <x v="89"/>
    <x v="2"/>
  </r>
  <r>
    <x v="2"/>
    <n v="1197831"/>
    <x v="388"/>
    <x v="1"/>
    <x v="13"/>
    <x v="15"/>
    <x v="0"/>
    <n v="38"/>
    <n v="2250"/>
    <x v="815"/>
    <x v="2418"/>
    <x v="22"/>
    <x v="2"/>
  </r>
  <r>
    <x v="2"/>
    <n v="1197831"/>
    <x v="389"/>
    <x v="1"/>
    <x v="13"/>
    <x v="15"/>
    <x v="1"/>
    <n v="52"/>
    <n v="2100"/>
    <x v="1639"/>
    <x v="2419"/>
    <x v="90"/>
    <x v="2"/>
  </r>
  <r>
    <x v="2"/>
    <n v="1197831"/>
    <x v="390"/>
    <x v="1"/>
    <x v="13"/>
    <x v="15"/>
    <x v="2"/>
    <n v="51"/>
    <n v="2680"/>
    <x v="1640"/>
    <x v="2420"/>
    <x v="38"/>
    <x v="2"/>
  </r>
  <r>
    <x v="2"/>
    <n v="1197831"/>
    <x v="391"/>
    <x v="1"/>
    <x v="13"/>
    <x v="15"/>
    <x v="3"/>
    <n v="46"/>
    <n v="1190"/>
    <x v="1641"/>
    <x v="2421"/>
    <x v="83"/>
    <x v="2"/>
  </r>
  <r>
    <x v="2"/>
    <n v="1197831"/>
    <x v="392"/>
    <x v="1"/>
    <x v="13"/>
    <x v="15"/>
    <x v="4"/>
    <n v="50"/>
    <n v="1230"/>
    <x v="1642"/>
    <x v="2422"/>
    <x v="73"/>
    <x v="2"/>
  </r>
  <r>
    <x v="2"/>
    <n v="1197831"/>
    <x v="393"/>
    <x v="1"/>
    <x v="13"/>
    <x v="15"/>
    <x v="5"/>
    <n v="59"/>
    <n v="1820"/>
    <x v="918"/>
    <x v="2423"/>
    <x v="75"/>
    <x v="2"/>
  </r>
  <r>
    <x v="2"/>
    <n v="1197831"/>
    <x v="394"/>
    <x v="1"/>
    <x v="13"/>
    <x v="15"/>
    <x v="0"/>
    <n v="51"/>
    <n v="1750"/>
    <x v="1643"/>
    <x v="2424"/>
    <x v="38"/>
    <x v="2"/>
  </r>
  <r>
    <x v="2"/>
    <n v="1197831"/>
    <x v="395"/>
    <x v="1"/>
    <x v="13"/>
    <x v="15"/>
    <x v="1"/>
    <n v="50"/>
    <n v="1440"/>
    <x v="1644"/>
    <x v="2425"/>
    <x v="88"/>
    <x v="2"/>
  </r>
  <r>
    <x v="2"/>
    <n v="1197831"/>
    <x v="396"/>
    <x v="1"/>
    <x v="13"/>
    <x v="15"/>
    <x v="2"/>
    <n v="59"/>
    <n v="1880"/>
    <x v="905"/>
    <x v="2426"/>
    <x v="88"/>
    <x v="2"/>
  </r>
  <r>
    <x v="2"/>
    <n v="1197831"/>
    <x v="397"/>
    <x v="1"/>
    <x v="13"/>
    <x v="15"/>
    <x v="3"/>
    <n v="58"/>
    <n v="950"/>
    <x v="1645"/>
    <x v="2427"/>
    <x v="83"/>
    <x v="2"/>
  </r>
  <r>
    <x v="2"/>
    <n v="1197831"/>
    <x v="398"/>
    <x v="1"/>
    <x v="13"/>
    <x v="15"/>
    <x v="4"/>
    <n v="41"/>
    <n v="880"/>
    <x v="1646"/>
    <x v="2428"/>
    <x v="84"/>
    <x v="2"/>
  </r>
  <r>
    <x v="2"/>
    <n v="1197831"/>
    <x v="399"/>
    <x v="1"/>
    <x v="13"/>
    <x v="15"/>
    <x v="5"/>
    <n v="37"/>
    <n v="1500"/>
    <x v="1647"/>
    <x v="2429"/>
    <x v="75"/>
    <x v="2"/>
  </r>
  <r>
    <x v="2"/>
    <n v="1197831"/>
    <x v="400"/>
    <x v="1"/>
    <x v="13"/>
    <x v="15"/>
    <x v="0"/>
    <n v="29"/>
    <n v="1310"/>
    <x v="1648"/>
    <x v="2430"/>
    <x v="38"/>
    <x v="2"/>
  </r>
  <r>
    <x v="2"/>
    <n v="1197831"/>
    <x v="401"/>
    <x v="1"/>
    <x v="13"/>
    <x v="15"/>
    <x v="1"/>
    <n v="29"/>
    <n v="1580"/>
    <x v="1649"/>
    <x v="2431"/>
    <x v="88"/>
    <x v="2"/>
  </r>
  <r>
    <x v="2"/>
    <n v="1197831"/>
    <x v="402"/>
    <x v="1"/>
    <x v="13"/>
    <x v="15"/>
    <x v="2"/>
    <n v="32"/>
    <n v="1240"/>
    <x v="1650"/>
    <x v="2432"/>
    <x v="38"/>
    <x v="2"/>
  </r>
  <r>
    <x v="2"/>
    <n v="1197831"/>
    <x v="403"/>
    <x v="1"/>
    <x v="13"/>
    <x v="15"/>
    <x v="3"/>
    <n v="32"/>
    <n v="910"/>
    <x v="1651"/>
    <x v="2433"/>
    <x v="76"/>
    <x v="2"/>
  </r>
  <r>
    <x v="2"/>
    <n v="1197831"/>
    <x v="404"/>
    <x v="1"/>
    <x v="13"/>
    <x v="15"/>
    <x v="4"/>
    <n v="29"/>
    <n v="780"/>
    <x v="1652"/>
    <x v="2434"/>
    <x v="38"/>
    <x v="2"/>
  </r>
  <r>
    <x v="2"/>
    <n v="1197831"/>
    <x v="405"/>
    <x v="1"/>
    <x v="13"/>
    <x v="15"/>
    <x v="5"/>
    <n v="36"/>
    <n v="1430"/>
    <x v="1182"/>
    <x v="2435"/>
    <x v="81"/>
    <x v="2"/>
  </r>
  <r>
    <x v="2"/>
    <n v="1197831"/>
    <x v="406"/>
    <x v="1"/>
    <x v="13"/>
    <x v="15"/>
    <x v="0"/>
    <n v="18"/>
    <n v="1690"/>
    <x v="1653"/>
    <x v="2436"/>
    <x v="87"/>
    <x v="2"/>
  </r>
  <r>
    <x v="2"/>
    <n v="1197831"/>
    <x v="407"/>
    <x v="1"/>
    <x v="13"/>
    <x v="15"/>
    <x v="1"/>
    <n v="19"/>
    <n v="1690"/>
    <x v="1528"/>
    <x v="2437"/>
    <x v="22"/>
    <x v="2"/>
  </r>
  <r>
    <x v="2"/>
    <n v="1197831"/>
    <x v="408"/>
    <x v="1"/>
    <x v="13"/>
    <x v="15"/>
    <x v="2"/>
    <n v="43"/>
    <n v="1440"/>
    <x v="1654"/>
    <x v="2438"/>
    <x v="87"/>
    <x v="2"/>
  </r>
  <r>
    <x v="2"/>
    <n v="1197831"/>
    <x v="409"/>
    <x v="1"/>
    <x v="13"/>
    <x v="15"/>
    <x v="3"/>
    <n v="44"/>
    <n v="1310"/>
    <x v="1655"/>
    <x v="2439"/>
    <x v="76"/>
    <x v="2"/>
  </r>
  <r>
    <x v="2"/>
    <n v="1197831"/>
    <x v="410"/>
    <x v="1"/>
    <x v="13"/>
    <x v="15"/>
    <x v="4"/>
    <n v="48"/>
    <n v="1110"/>
    <x v="1656"/>
    <x v="2440"/>
    <x v="73"/>
    <x v="2"/>
  </r>
  <r>
    <x v="2"/>
    <n v="1197831"/>
    <x v="411"/>
    <x v="1"/>
    <x v="13"/>
    <x v="15"/>
    <x v="5"/>
    <n v="56"/>
    <n v="1880"/>
    <x v="1657"/>
    <x v="2441"/>
    <x v="91"/>
    <x v="2"/>
  </r>
  <r>
    <x v="2"/>
    <n v="1197831"/>
    <x v="412"/>
    <x v="1"/>
    <x v="13"/>
    <x v="15"/>
    <x v="0"/>
    <n v="56"/>
    <n v="2330"/>
    <x v="1096"/>
    <x v="2442"/>
    <x v="88"/>
    <x v="2"/>
  </r>
  <r>
    <x v="2"/>
    <n v="1197831"/>
    <x v="413"/>
    <x v="1"/>
    <x v="13"/>
    <x v="15"/>
    <x v="1"/>
    <n v="58"/>
    <n v="2250"/>
    <x v="1658"/>
    <x v="2443"/>
    <x v="87"/>
    <x v="2"/>
  </r>
  <r>
    <x v="2"/>
    <n v="1197831"/>
    <x v="414"/>
    <x v="1"/>
    <x v="13"/>
    <x v="15"/>
    <x v="2"/>
    <n v="64"/>
    <n v="1750"/>
    <x v="1659"/>
    <x v="2444"/>
    <x v="92"/>
    <x v="2"/>
  </r>
  <r>
    <x v="2"/>
    <n v="1197831"/>
    <x v="415"/>
    <x v="1"/>
    <x v="13"/>
    <x v="15"/>
    <x v="3"/>
    <n v="63"/>
    <n v="1430"/>
    <x v="1660"/>
    <x v="2445"/>
    <x v="81"/>
    <x v="2"/>
  </r>
  <r>
    <x v="2"/>
    <n v="1197831"/>
    <x v="416"/>
    <x v="1"/>
    <x v="13"/>
    <x v="15"/>
    <x v="4"/>
    <n v="58"/>
    <n v="1450"/>
    <x v="1661"/>
    <x v="2446"/>
    <x v="86"/>
    <x v="2"/>
  </r>
  <r>
    <x v="2"/>
    <n v="1197831"/>
    <x v="417"/>
    <x v="1"/>
    <x v="13"/>
    <x v="15"/>
    <x v="5"/>
    <n v="68"/>
    <n v="2030"/>
    <x v="1662"/>
    <x v="2447"/>
    <x v="89"/>
    <x v="2"/>
  </r>
  <r>
    <x v="5"/>
    <n v="1185732"/>
    <x v="418"/>
    <x v="1"/>
    <x v="13"/>
    <x v="15"/>
    <x v="0"/>
    <n v="38"/>
    <n v="1170"/>
    <x v="1663"/>
    <x v="2448"/>
    <x v="0"/>
    <x v="2"/>
  </r>
  <r>
    <x v="5"/>
    <n v="1185732"/>
    <x v="419"/>
    <x v="1"/>
    <x v="13"/>
    <x v="15"/>
    <x v="1"/>
    <n v="38"/>
    <n v="750"/>
    <x v="1027"/>
    <x v="2449"/>
    <x v="24"/>
    <x v="2"/>
  </r>
  <r>
    <x v="5"/>
    <n v="1185732"/>
    <x v="420"/>
    <x v="1"/>
    <x v="13"/>
    <x v="15"/>
    <x v="2"/>
    <n v="28"/>
    <n v="630"/>
    <x v="1444"/>
    <x v="2450"/>
    <x v="59"/>
    <x v="2"/>
  </r>
  <r>
    <x v="5"/>
    <n v="1185732"/>
    <x v="421"/>
    <x v="1"/>
    <x v="13"/>
    <x v="15"/>
    <x v="3"/>
    <n v="34"/>
    <n v="280"/>
    <x v="1664"/>
    <x v="2451"/>
    <x v="33"/>
    <x v="2"/>
  </r>
  <r>
    <x v="5"/>
    <n v="1185732"/>
    <x v="422"/>
    <x v="0"/>
    <x v="14"/>
    <x v="16"/>
    <x v="4"/>
    <n v="47"/>
    <n v="420"/>
    <x v="1665"/>
    <x v="2452"/>
    <x v="37"/>
    <x v="2"/>
  </r>
  <r>
    <x v="5"/>
    <n v="1185732"/>
    <x v="423"/>
    <x v="0"/>
    <x v="14"/>
    <x v="16"/>
    <x v="5"/>
    <n v="38"/>
    <n v="680"/>
    <x v="1621"/>
    <x v="2453"/>
    <x v="59"/>
    <x v="2"/>
  </r>
  <r>
    <x v="5"/>
    <n v="1185732"/>
    <x v="424"/>
    <x v="0"/>
    <x v="14"/>
    <x v="16"/>
    <x v="0"/>
    <n v="38"/>
    <n v="1400"/>
    <x v="1666"/>
    <x v="2454"/>
    <x v="29"/>
    <x v="2"/>
  </r>
  <r>
    <x v="5"/>
    <n v="1185732"/>
    <x v="425"/>
    <x v="0"/>
    <x v="14"/>
    <x v="16"/>
    <x v="1"/>
    <n v="38"/>
    <n v="450"/>
    <x v="1458"/>
    <x v="2455"/>
    <x v="28"/>
    <x v="2"/>
  </r>
  <r>
    <x v="5"/>
    <n v="1185732"/>
    <x v="426"/>
    <x v="0"/>
    <x v="14"/>
    <x v="16"/>
    <x v="2"/>
    <n v="29"/>
    <n v="600"/>
    <x v="1667"/>
    <x v="2456"/>
    <x v="60"/>
    <x v="2"/>
  </r>
  <r>
    <x v="5"/>
    <n v="1185732"/>
    <x v="427"/>
    <x v="0"/>
    <x v="14"/>
    <x v="16"/>
    <x v="3"/>
    <n v="34"/>
    <n v="190"/>
    <x v="1668"/>
    <x v="2457"/>
    <x v="23"/>
    <x v="2"/>
  </r>
  <r>
    <x v="5"/>
    <n v="1185732"/>
    <x v="428"/>
    <x v="0"/>
    <x v="14"/>
    <x v="16"/>
    <x v="4"/>
    <n v="46"/>
    <n v="450"/>
    <x v="1669"/>
    <x v="2458"/>
    <x v="37"/>
    <x v="2"/>
  </r>
  <r>
    <x v="5"/>
    <n v="1185732"/>
    <x v="429"/>
    <x v="0"/>
    <x v="14"/>
    <x v="16"/>
    <x v="5"/>
    <n v="37"/>
    <n v="630"/>
    <x v="1028"/>
    <x v="2459"/>
    <x v="48"/>
    <x v="2"/>
  </r>
  <r>
    <x v="5"/>
    <n v="1185732"/>
    <x v="430"/>
    <x v="0"/>
    <x v="14"/>
    <x v="16"/>
    <x v="0"/>
    <n v="39"/>
    <n v="1270"/>
    <x v="1670"/>
    <x v="2460"/>
    <x v="29"/>
    <x v="2"/>
  </r>
  <r>
    <x v="5"/>
    <n v="1185732"/>
    <x v="431"/>
    <x v="0"/>
    <x v="14"/>
    <x v="16"/>
    <x v="1"/>
    <n v="39"/>
    <n v="460"/>
    <x v="1671"/>
    <x v="2461"/>
    <x v="29"/>
    <x v="2"/>
  </r>
  <r>
    <x v="5"/>
    <n v="1185732"/>
    <x v="432"/>
    <x v="0"/>
    <x v="14"/>
    <x v="16"/>
    <x v="2"/>
    <n v="27"/>
    <n v="520"/>
    <x v="1672"/>
    <x v="2462"/>
    <x v="66"/>
    <x v="2"/>
  </r>
  <r>
    <x v="5"/>
    <n v="1185732"/>
    <x v="433"/>
    <x v="0"/>
    <x v="14"/>
    <x v="16"/>
    <x v="3"/>
    <n v="32"/>
    <n v="130"/>
    <x v="1673"/>
    <x v="2463"/>
    <x v="8"/>
    <x v="2"/>
  </r>
  <r>
    <x v="5"/>
    <n v="1185732"/>
    <x v="434"/>
    <x v="0"/>
    <x v="14"/>
    <x v="16"/>
    <x v="4"/>
    <n v="49"/>
    <n v="290"/>
    <x v="1674"/>
    <x v="2464"/>
    <x v="36"/>
    <x v="2"/>
  </r>
  <r>
    <x v="5"/>
    <n v="1185732"/>
    <x v="435"/>
    <x v="0"/>
    <x v="14"/>
    <x v="16"/>
    <x v="5"/>
    <n v="36"/>
    <n v="500"/>
    <x v="1164"/>
    <x v="2465"/>
    <x v="9"/>
    <x v="2"/>
  </r>
  <r>
    <x v="5"/>
    <n v="1185732"/>
    <x v="436"/>
    <x v="0"/>
    <x v="14"/>
    <x v="16"/>
    <x v="0"/>
    <n v="37"/>
    <n v="1220"/>
    <x v="1675"/>
    <x v="2466"/>
    <x v="35"/>
    <x v="2"/>
  </r>
  <r>
    <x v="5"/>
    <n v="1185732"/>
    <x v="437"/>
    <x v="0"/>
    <x v="14"/>
    <x v="16"/>
    <x v="1"/>
    <n v="37"/>
    <n v="440"/>
    <x v="1676"/>
    <x v="2467"/>
    <x v="28"/>
    <x v="2"/>
  </r>
  <r>
    <x v="5"/>
    <n v="1185732"/>
    <x v="438"/>
    <x v="0"/>
    <x v="14"/>
    <x v="16"/>
    <x v="2"/>
    <n v="27"/>
    <n v="440"/>
    <x v="1677"/>
    <x v="2468"/>
    <x v="64"/>
    <x v="2"/>
  </r>
  <r>
    <x v="5"/>
    <n v="1185732"/>
    <x v="439"/>
    <x v="0"/>
    <x v="14"/>
    <x v="16"/>
    <x v="3"/>
    <n v="33"/>
    <n v="210"/>
    <x v="1678"/>
    <x v="2469"/>
    <x v="8"/>
    <x v="2"/>
  </r>
  <r>
    <x v="5"/>
    <n v="1185732"/>
    <x v="440"/>
    <x v="0"/>
    <x v="14"/>
    <x v="16"/>
    <x v="4"/>
    <n v="47"/>
    <n v="200"/>
    <x v="1679"/>
    <x v="2470"/>
    <x v="31"/>
    <x v="2"/>
  </r>
  <r>
    <x v="5"/>
    <n v="1185732"/>
    <x v="441"/>
    <x v="0"/>
    <x v="14"/>
    <x v="16"/>
    <x v="5"/>
    <n v="39"/>
    <n v="630"/>
    <x v="1680"/>
    <x v="2471"/>
    <x v="48"/>
    <x v="2"/>
  </r>
  <r>
    <x v="5"/>
    <n v="1185732"/>
    <x v="442"/>
    <x v="0"/>
    <x v="14"/>
    <x v="16"/>
    <x v="0"/>
    <n v="52"/>
    <n v="1440"/>
    <x v="1501"/>
    <x v="2472"/>
    <x v="18"/>
    <x v="2"/>
  </r>
  <r>
    <x v="5"/>
    <n v="1185732"/>
    <x v="443"/>
    <x v="0"/>
    <x v="14"/>
    <x v="16"/>
    <x v="1"/>
    <n v="48"/>
    <n v="600"/>
    <x v="1477"/>
    <x v="2473"/>
    <x v="0"/>
    <x v="2"/>
  </r>
  <r>
    <x v="5"/>
    <n v="1185732"/>
    <x v="444"/>
    <x v="0"/>
    <x v="14"/>
    <x v="16"/>
    <x v="2"/>
    <n v="42"/>
    <n v="470"/>
    <x v="1665"/>
    <x v="2474"/>
    <x v="64"/>
    <x v="2"/>
  </r>
  <r>
    <x v="5"/>
    <n v="1185732"/>
    <x v="445"/>
    <x v="0"/>
    <x v="14"/>
    <x v="16"/>
    <x v="3"/>
    <n v="41"/>
    <n v="340"/>
    <x v="1681"/>
    <x v="2475"/>
    <x v="8"/>
    <x v="2"/>
  </r>
  <r>
    <x v="5"/>
    <n v="1185732"/>
    <x v="446"/>
    <x v="0"/>
    <x v="14"/>
    <x v="16"/>
    <x v="4"/>
    <n v="51"/>
    <n v="420"/>
    <x v="1593"/>
    <x v="2476"/>
    <x v="25"/>
    <x v="2"/>
  </r>
  <r>
    <x v="5"/>
    <n v="1185732"/>
    <x v="447"/>
    <x v="0"/>
    <x v="14"/>
    <x v="16"/>
    <x v="5"/>
    <n v="56"/>
    <n v="720"/>
    <x v="1012"/>
    <x v="2477"/>
    <x v="60"/>
    <x v="2"/>
  </r>
  <r>
    <x v="5"/>
    <n v="1185732"/>
    <x v="448"/>
    <x v="0"/>
    <x v="14"/>
    <x v="16"/>
    <x v="0"/>
    <n v="54"/>
    <n v="1580"/>
    <x v="1682"/>
    <x v="2478"/>
    <x v="28"/>
    <x v="2"/>
  </r>
  <r>
    <x v="5"/>
    <n v="1185732"/>
    <x v="449"/>
    <x v="0"/>
    <x v="14"/>
    <x v="16"/>
    <x v="1"/>
    <n v="48"/>
    <n v="770"/>
    <x v="1683"/>
    <x v="2479"/>
    <x v="29"/>
    <x v="2"/>
  </r>
  <r>
    <x v="5"/>
    <n v="1185732"/>
    <x v="450"/>
    <x v="0"/>
    <x v="14"/>
    <x v="16"/>
    <x v="2"/>
    <n v="42"/>
    <n v="580"/>
    <x v="1684"/>
    <x v="2480"/>
    <x v="48"/>
    <x v="2"/>
  </r>
  <r>
    <x v="5"/>
    <n v="1185732"/>
    <x v="451"/>
    <x v="0"/>
    <x v="14"/>
    <x v="16"/>
    <x v="3"/>
    <n v="41"/>
    <n v="510"/>
    <x v="1588"/>
    <x v="2481"/>
    <x v="23"/>
    <x v="2"/>
  </r>
  <r>
    <x v="5"/>
    <n v="1185732"/>
    <x v="452"/>
    <x v="0"/>
    <x v="14"/>
    <x v="16"/>
    <x v="4"/>
    <n v="50"/>
    <n v="530"/>
    <x v="1685"/>
    <x v="2482"/>
    <x v="36"/>
    <x v="2"/>
  </r>
  <r>
    <x v="5"/>
    <n v="1185732"/>
    <x v="453"/>
    <x v="0"/>
    <x v="14"/>
    <x v="16"/>
    <x v="5"/>
    <n v="56"/>
    <n v="850"/>
    <x v="1686"/>
    <x v="2483"/>
    <x v="48"/>
    <x v="2"/>
  </r>
  <r>
    <x v="5"/>
    <n v="1185732"/>
    <x v="454"/>
    <x v="0"/>
    <x v="14"/>
    <x v="16"/>
    <x v="0"/>
    <n v="51"/>
    <n v="1430"/>
    <x v="1687"/>
    <x v="2484"/>
    <x v="29"/>
    <x v="2"/>
  </r>
  <r>
    <x v="5"/>
    <n v="1185732"/>
    <x v="455"/>
    <x v="0"/>
    <x v="14"/>
    <x v="16"/>
    <x v="1"/>
    <n v="46"/>
    <n v="840"/>
    <x v="1532"/>
    <x v="2485"/>
    <x v="35"/>
    <x v="2"/>
  </r>
  <r>
    <x v="5"/>
    <n v="1185732"/>
    <x v="456"/>
    <x v="0"/>
    <x v="14"/>
    <x v="16"/>
    <x v="2"/>
    <n v="43"/>
    <n v="630"/>
    <x v="1014"/>
    <x v="2486"/>
    <x v="66"/>
    <x v="2"/>
  </r>
  <r>
    <x v="5"/>
    <n v="1185732"/>
    <x v="457"/>
    <x v="0"/>
    <x v="14"/>
    <x v="16"/>
    <x v="3"/>
    <n v="43"/>
    <n v="440"/>
    <x v="1688"/>
    <x v="2487"/>
    <x v="33"/>
    <x v="2"/>
  </r>
  <r>
    <x v="5"/>
    <n v="1185732"/>
    <x v="458"/>
    <x v="0"/>
    <x v="14"/>
    <x v="16"/>
    <x v="4"/>
    <n v="53"/>
    <n v="600"/>
    <x v="1689"/>
    <x v="2488"/>
    <x v="31"/>
    <x v="2"/>
  </r>
  <r>
    <x v="5"/>
    <n v="1185732"/>
    <x v="487"/>
    <x v="0"/>
    <x v="14"/>
    <x v="16"/>
    <x v="5"/>
    <n v="58"/>
    <n v="1130"/>
    <x v="1690"/>
    <x v="2489"/>
    <x v="64"/>
    <x v="2"/>
  </r>
  <r>
    <x v="5"/>
    <n v="1185732"/>
    <x v="488"/>
    <x v="0"/>
    <x v="14"/>
    <x v="16"/>
    <x v="0"/>
    <n v="50"/>
    <n v="1470"/>
    <x v="1691"/>
    <x v="2490"/>
    <x v="24"/>
    <x v="2"/>
  </r>
  <r>
    <x v="5"/>
    <n v="1185732"/>
    <x v="489"/>
    <x v="0"/>
    <x v="14"/>
    <x v="16"/>
    <x v="1"/>
    <n v="49"/>
    <n v="900"/>
    <x v="1692"/>
    <x v="2491"/>
    <x v="28"/>
    <x v="2"/>
  </r>
  <r>
    <x v="5"/>
    <n v="1185732"/>
    <x v="490"/>
    <x v="0"/>
    <x v="14"/>
    <x v="16"/>
    <x v="2"/>
    <n v="41"/>
    <n v="680"/>
    <x v="1119"/>
    <x v="2492"/>
    <x v="0"/>
    <x v="2"/>
  </r>
  <r>
    <x v="5"/>
    <n v="1185732"/>
    <x v="491"/>
    <x v="0"/>
    <x v="14"/>
    <x v="16"/>
    <x v="3"/>
    <n v="41"/>
    <n v="510"/>
    <x v="1588"/>
    <x v="2493"/>
    <x v="33"/>
    <x v="2"/>
  </r>
  <r>
    <x v="5"/>
    <n v="1185732"/>
    <x v="492"/>
    <x v="0"/>
    <x v="14"/>
    <x v="16"/>
    <x v="4"/>
    <n v="54"/>
    <n v="410"/>
    <x v="1693"/>
    <x v="2494"/>
    <x v="25"/>
    <x v="2"/>
  </r>
  <r>
    <x v="5"/>
    <n v="1185732"/>
    <x v="493"/>
    <x v="0"/>
    <x v="14"/>
    <x v="16"/>
    <x v="5"/>
    <n v="54"/>
    <n v="910"/>
    <x v="1502"/>
    <x v="2495"/>
    <x v="64"/>
    <x v="2"/>
  </r>
  <r>
    <x v="5"/>
    <n v="1185732"/>
    <x v="494"/>
    <x v="0"/>
    <x v="14"/>
    <x v="16"/>
    <x v="0"/>
    <n v="53"/>
    <n v="1220"/>
    <x v="1694"/>
    <x v="2496"/>
    <x v="35"/>
    <x v="2"/>
  </r>
  <r>
    <x v="5"/>
    <n v="1185732"/>
    <x v="495"/>
    <x v="0"/>
    <x v="14"/>
    <x v="16"/>
    <x v="1"/>
    <n v="46"/>
    <n v="700"/>
    <x v="1695"/>
    <x v="2497"/>
    <x v="28"/>
    <x v="2"/>
  </r>
  <r>
    <x v="5"/>
    <n v="1185732"/>
    <x v="496"/>
    <x v="0"/>
    <x v="14"/>
    <x v="16"/>
    <x v="2"/>
    <n v="41"/>
    <n v="380"/>
    <x v="1696"/>
    <x v="2498"/>
    <x v="66"/>
    <x v="2"/>
  </r>
  <r>
    <x v="5"/>
    <n v="1185732"/>
    <x v="497"/>
    <x v="0"/>
    <x v="14"/>
    <x v="16"/>
    <x v="3"/>
    <n v="42"/>
    <n v="360"/>
    <x v="1005"/>
    <x v="2499"/>
    <x v="18"/>
    <x v="2"/>
  </r>
  <r>
    <x v="5"/>
    <n v="1185732"/>
    <x v="498"/>
    <x v="0"/>
    <x v="14"/>
    <x v="16"/>
    <x v="4"/>
    <n v="52"/>
    <n v="360"/>
    <x v="1039"/>
    <x v="2500"/>
    <x v="25"/>
    <x v="2"/>
  </r>
  <r>
    <x v="5"/>
    <n v="1185732"/>
    <x v="393"/>
    <x v="0"/>
    <x v="14"/>
    <x v="16"/>
    <x v="5"/>
    <n v="57"/>
    <n v="590"/>
    <x v="1697"/>
    <x v="2501"/>
    <x v="59"/>
    <x v="2"/>
  </r>
  <r>
    <x v="5"/>
    <n v="1185732"/>
    <x v="425"/>
    <x v="0"/>
    <x v="14"/>
    <x v="16"/>
    <x v="0"/>
    <n v="55"/>
    <n v="1200"/>
    <x v="1698"/>
    <x v="2502"/>
    <x v="0"/>
    <x v="2"/>
  </r>
  <r>
    <x v="5"/>
    <n v="1185732"/>
    <x v="425"/>
    <x v="0"/>
    <x v="14"/>
    <x v="16"/>
    <x v="1"/>
    <n v="54"/>
    <n v="590"/>
    <x v="1699"/>
    <x v="2503"/>
    <x v="29"/>
    <x v="2"/>
  </r>
  <r>
    <x v="5"/>
    <n v="1185732"/>
    <x v="425"/>
    <x v="0"/>
    <x v="14"/>
    <x v="16"/>
    <x v="2"/>
    <n v="52"/>
    <n v="310"/>
    <x v="1700"/>
    <x v="2504"/>
    <x v="66"/>
    <x v="2"/>
  </r>
  <r>
    <x v="5"/>
    <n v="1185732"/>
    <x v="425"/>
    <x v="0"/>
    <x v="14"/>
    <x v="16"/>
    <x v="3"/>
    <n v="50"/>
    <n v="260"/>
    <x v="1701"/>
    <x v="2505"/>
    <x v="8"/>
    <x v="2"/>
  </r>
  <r>
    <x v="5"/>
    <n v="1185732"/>
    <x v="425"/>
    <x v="0"/>
    <x v="14"/>
    <x v="16"/>
    <x v="4"/>
    <n v="61"/>
    <n v="270"/>
    <x v="1702"/>
    <x v="2506"/>
    <x v="31"/>
    <x v="2"/>
  </r>
  <r>
    <x v="5"/>
    <n v="1185732"/>
    <x v="425"/>
    <x v="0"/>
    <x v="14"/>
    <x v="16"/>
    <x v="5"/>
    <n v="68"/>
    <n v="560"/>
    <x v="1465"/>
    <x v="2507"/>
    <x v="60"/>
    <x v="2"/>
  </r>
  <r>
    <x v="5"/>
    <n v="1185732"/>
    <x v="455"/>
    <x v="0"/>
    <x v="14"/>
    <x v="16"/>
    <x v="0"/>
    <n v="62"/>
    <n v="980"/>
    <x v="1703"/>
    <x v="2508"/>
    <x v="29"/>
    <x v="2"/>
  </r>
  <r>
    <x v="5"/>
    <n v="1185732"/>
    <x v="455"/>
    <x v="0"/>
    <x v="14"/>
    <x v="16"/>
    <x v="1"/>
    <n v="52"/>
    <n v="520"/>
    <x v="1704"/>
    <x v="1977"/>
    <x v="0"/>
    <x v="2"/>
  </r>
  <r>
    <x v="5"/>
    <n v="1185732"/>
    <x v="455"/>
    <x v="0"/>
    <x v="14"/>
    <x v="16"/>
    <x v="2"/>
    <n v="52"/>
    <n v="550"/>
    <x v="1705"/>
    <x v="2509"/>
    <x v="59"/>
    <x v="2"/>
  </r>
  <r>
    <x v="5"/>
    <n v="1185732"/>
    <x v="455"/>
    <x v="0"/>
    <x v="14"/>
    <x v="16"/>
    <x v="3"/>
    <n v="54"/>
    <n v="460"/>
    <x v="1706"/>
    <x v="2510"/>
    <x v="30"/>
    <x v="2"/>
  </r>
  <r>
    <x v="5"/>
    <n v="1185732"/>
    <x v="455"/>
    <x v="0"/>
    <x v="14"/>
    <x v="16"/>
    <x v="4"/>
    <n v="60"/>
    <n v="410"/>
    <x v="1707"/>
    <x v="2511"/>
    <x v="36"/>
    <x v="2"/>
  </r>
  <r>
    <x v="5"/>
    <n v="1185732"/>
    <x v="455"/>
    <x v="0"/>
    <x v="14"/>
    <x v="16"/>
    <x v="5"/>
    <n v="67"/>
    <n v="630"/>
    <x v="1708"/>
    <x v="2512"/>
    <x v="64"/>
    <x v="2"/>
  </r>
  <r>
    <x v="5"/>
    <n v="1185732"/>
    <x v="484"/>
    <x v="0"/>
    <x v="14"/>
    <x v="16"/>
    <x v="0"/>
    <n v="62"/>
    <n v="1380"/>
    <x v="1709"/>
    <x v="2513"/>
    <x v="35"/>
    <x v="2"/>
  </r>
  <r>
    <x v="5"/>
    <n v="1185732"/>
    <x v="484"/>
    <x v="0"/>
    <x v="14"/>
    <x v="16"/>
    <x v="1"/>
    <n v="53"/>
    <n v="740"/>
    <x v="1710"/>
    <x v="2514"/>
    <x v="0"/>
    <x v="2"/>
  </r>
  <r>
    <x v="5"/>
    <n v="1185732"/>
    <x v="484"/>
    <x v="0"/>
    <x v="14"/>
    <x v="16"/>
    <x v="2"/>
    <n v="52"/>
    <n v="680"/>
    <x v="1625"/>
    <x v="2515"/>
    <x v="0"/>
    <x v="2"/>
  </r>
  <r>
    <x v="5"/>
    <n v="1185732"/>
    <x v="484"/>
    <x v="0"/>
    <x v="14"/>
    <x v="16"/>
    <x v="3"/>
    <n v="52"/>
    <n v="500"/>
    <x v="1711"/>
    <x v="2516"/>
    <x v="30"/>
    <x v="2"/>
  </r>
  <r>
    <x v="5"/>
    <n v="1185732"/>
    <x v="484"/>
    <x v="0"/>
    <x v="14"/>
    <x v="16"/>
    <x v="4"/>
    <n v="60"/>
    <n v="540"/>
    <x v="1712"/>
    <x v="1904"/>
    <x v="36"/>
    <x v="2"/>
  </r>
  <r>
    <x v="5"/>
    <n v="1185732"/>
    <x v="484"/>
    <x v="0"/>
    <x v="14"/>
    <x v="16"/>
    <x v="5"/>
    <n v="69"/>
    <n v="750"/>
    <x v="1713"/>
    <x v="2517"/>
    <x v="60"/>
    <x v="2"/>
  </r>
  <r>
    <x v="3"/>
    <n v="1128299"/>
    <x v="174"/>
    <x v="0"/>
    <x v="14"/>
    <x v="16"/>
    <x v="0"/>
    <n v="33"/>
    <n v="980"/>
    <x v="1462"/>
    <x v="2518"/>
    <x v="2"/>
    <x v="2"/>
  </r>
  <r>
    <x v="3"/>
    <n v="1128299"/>
    <x v="174"/>
    <x v="0"/>
    <x v="14"/>
    <x v="16"/>
    <x v="1"/>
    <n v="41"/>
    <n v="1090"/>
    <x v="1714"/>
    <x v="2519"/>
    <x v="50"/>
    <x v="2"/>
  </r>
  <r>
    <x v="3"/>
    <n v="1128299"/>
    <x v="174"/>
    <x v="0"/>
    <x v="14"/>
    <x v="16"/>
    <x v="2"/>
    <n v="43"/>
    <n v="1010"/>
    <x v="1480"/>
    <x v="2520"/>
    <x v="8"/>
    <x v="2"/>
  </r>
  <r>
    <x v="3"/>
    <n v="1128299"/>
    <x v="174"/>
    <x v="0"/>
    <x v="14"/>
    <x v="16"/>
    <x v="3"/>
    <n v="43"/>
    <n v="590"/>
    <x v="1715"/>
    <x v="2521"/>
    <x v="37"/>
    <x v="2"/>
  </r>
  <r>
    <x v="5"/>
    <n v="1185732"/>
    <x v="188"/>
    <x v="2"/>
    <x v="15"/>
    <x v="17"/>
    <x v="5"/>
    <n v="52"/>
    <n v="840"/>
    <x v="1716"/>
    <x v="2522"/>
    <x v="33"/>
    <x v="2"/>
  </r>
  <r>
    <x v="5"/>
    <n v="1185732"/>
    <x v="696"/>
    <x v="2"/>
    <x v="15"/>
    <x v="17"/>
    <x v="0"/>
    <n v="51"/>
    <n v="1730"/>
    <x v="1717"/>
    <x v="2523"/>
    <x v="46"/>
    <x v="2"/>
  </r>
  <r>
    <x v="5"/>
    <n v="1185732"/>
    <x v="696"/>
    <x v="2"/>
    <x v="15"/>
    <x v="17"/>
    <x v="1"/>
    <n v="53"/>
    <n v="650"/>
    <x v="1718"/>
    <x v="2524"/>
    <x v="69"/>
    <x v="2"/>
  </r>
  <r>
    <x v="5"/>
    <n v="1185732"/>
    <x v="696"/>
    <x v="2"/>
    <x v="15"/>
    <x v="17"/>
    <x v="2"/>
    <n v="43"/>
    <n v="770"/>
    <x v="996"/>
    <x v="2525"/>
    <x v="25"/>
    <x v="2"/>
  </r>
  <r>
    <x v="5"/>
    <n v="1185732"/>
    <x v="696"/>
    <x v="2"/>
    <x v="15"/>
    <x v="17"/>
    <x v="3"/>
    <n v="49"/>
    <n v="460"/>
    <x v="1719"/>
    <x v="2526"/>
    <x v="37"/>
    <x v="2"/>
  </r>
  <r>
    <x v="5"/>
    <n v="1185732"/>
    <x v="696"/>
    <x v="2"/>
    <x v="15"/>
    <x v="17"/>
    <x v="4"/>
    <n v="60"/>
    <n v="750"/>
    <x v="1720"/>
    <x v="2527"/>
    <x v="31"/>
    <x v="2"/>
  </r>
  <r>
    <x v="5"/>
    <n v="1185732"/>
    <x v="696"/>
    <x v="2"/>
    <x v="15"/>
    <x v="17"/>
    <x v="5"/>
    <n v="52"/>
    <n v="1020"/>
    <x v="1721"/>
    <x v="2528"/>
    <x v="27"/>
    <x v="2"/>
  </r>
  <r>
    <x v="5"/>
    <n v="1185732"/>
    <x v="225"/>
    <x v="2"/>
    <x v="15"/>
    <x v="17"/>
    <x v="0"/>
    <n v="53"/>
    <n v="1530"/>
    <x v="1722"/>
    <x v="2529"/>
    <x v="44"/>
    <x v="2"/>
  </r>
  <r>
    <x v="5"/>
    <n v="1185732"/>
    <x v="225"/>
    <x v="2"/>
    <x v="15"/>
    <x v="17"/>
    <x v="1"/>
    <n v="52"/>
    <n v="650"/>
    <x v="1306"/>
    <x v="2530"/>
    <x v="0"/>
    <x v="2"/>
  </r>
  <r>
    <x v="5"/>
    <n v="1185732"/>
    <x v="225"/>
    <x v="2"/>
    <x v="15"/>
    <x v="17"/>
    <x v="2"/>
    <n v="41"/>
    <n v="690"/>
    <x v="990"/>
    <x v="2531"/>
    <x v="25"/>
    <x v="2"/>
  </r>
  <r>
    <x v="5"/>
    <n v="1185732"/>
    <x v="225"/>
    <x v="2"/>
    <x v="15"/>
    <x v="17"/>
    <x v="3"/>
    <n v="49"/>
    <n v="360"/>
    <x v="1444"/>
    <x v="2532"/>
    <x v="31"/>
    <x v="2"/>
  </r>
  <r>
    <x v="5"/>
    <n v="1185732"/>
    <x v="225"/>
    <x v="2"/>
    <x v="15"/>
    <x v="17"/>
    <x v="4"/>
    <n v="64"/>
    <n v="530"/>
    <x v="1723"/>
    <x v="2533"/>
    <x v="37"/>
    <x v="2"/>
  </r>
  <r>
    <x v="5"/>
    <n v="1185732"/>
    <x v="225"/>
    <x v="2"/>
    <x v="15"/>
    <x v="17"/>
    <x v="5"/>
    <n v="53"/>
    <n v="720"/>
    <x v="1724"/>
    <x v="2534"/>
    <x v="8"/>
    <x v="2"/>
  </r>
  <r>
    <x v="5"/>
    <n v="1185732"/>
    <x v="244"/>
    <x v="2"/>
    <x v="15"/>
    <x v="17"/>
    <x v="0"/>
    <n v="54"/>
    <n v="1310"/>
    <x v="1725"/>
    <x v="2535"/>
    <x v="52"/>
    <x v="2"/>
  </r>
  <r>
    <x v="5"/>
    <n v="1185732"/>
    <x v="244"/>
    <x v="2"/>
    <x v="15"/>
    <x v="17"/>
    <x v="1"/>
    <n v="50"/>
    <n v="610"/>
    <x v="1726"/>
    <x v="2536"/>
    <x v="0"/>
    <x v="2"/>
  </r>
  <r>
    <x v="5"/>
    <n v="1185732"/>
    <x v="244"/>
    <x v="2"/>
    <x v="15"/>
    <x v="17"/>
    <x v="2"/>
    <n v="44"/>
    <n v="610"/>
    <x v="1727"/>
    <x v="2537"/>
    <x v="8"/>
    <x v="2"/>
  </r>
  <r>
    <x v="5"/>
    <n v="1185732"/>
    <x v="244"/>
    <x v="2"/>
    <x v="15"/>
    <x v="17"/>
    <x v="3"/>
    <n v="47"/>
    <n v="440"/>
    <x v="1132"/>
    <x v="2467"/>
    <x v="25"/>
    <x v="2"/>
  </r>
  <r>
    <x v="5"/>
    <n v="1185732"/>
    <x v="244"/>
    <x v="2"/>
    <x v="15"/>
    <x v="17"/>
    <x v="4"/>
    <n v="56"/>
    <n v="410"/>
    <x v="1047"/>
    <x v="2538"/>
    <x v="25"/>
    <x v="2"/>
  </r>
  <r>
    <x v="5"/>
    <n v="1185732"/>
    <x v="244"/>
    <x v="2"/>
    <x v="15"/>
    <x v="17"/>
    <x v="5"/>
    <n v="49"/>
    <n v="840"/>
    <x v="1728"/>
    <x v="2479"/>
    <x v="27"/>
    <x v="2"/>
  </r>
  <r>
    <x v="5"/>
    <n v="1185732"/>
    <x v="273"/>
    <x v="2"/>
    <x v="15"/>
    <x v="17"/>
    <x v="0"/>
    <n v="59"/>
    <n v="1600"/>
    <x v="1729"/>
    <x v="2539"/>
    <x v="0"/>
    <x v="2"/>
  </r>
  <r>
    <x v="5"/>
    <n v="1185732"/>
    <x v="273"/>
    <x v="2"/>
    <x v="15"/>
    <x v="17"/>
    <x v="1"/>
    <n v="56"/>
    <n v="720"/>
    <x v="1012"/>
    <x v="2540"/>
    <x v="13"/>
    <x v="2"/>
  </r>
  <r>
    <x v="5"/>
    <n v="1185732"/>
    <x v="273"/>
    <x v="2"/>
    <x v="15"/>
    <x v="17"/>
    <x v="2"/>
    <n v="53"/>
    <n v="840"/>
    <x v="1730"/>
    <x v="2541"/>
    <x v="8"/>
    <x v="2"/>
  </r>
  <r>
    <x v="5"/>
    <n v="1185732"/>
    <x v="273"/>
    <x v="2"/>
    <x v="15"/>
    <x v="17"/>
    <x v="3"/>
    <n v="51"/>
    <n v="630"/>
    <x v="1731"/>
    <x v="2542"/>
    <x v="31"/>
    <x v="2"/>
  </r>
  <r>
    <x v="5"/>
    <n v="1185732"/>
    <x v="273"/>
    <x v="2"/>
    <x v="15"/>
    <x v="17"/>
    <x v="4"/>
    <n v="62"/>
    <n v="690"/>
    <x v="1732"/>
    <x v="2543"/>
    <x v="31"/>
    <x v="2"/>
  </r>
  <r>
    <x v="5"/>
    <n v="1185732"/>
    <x v="273"/>
    <x v="2"/>
    <x v="15"/>
    <x v="17"/>
    <x v="5"/>
    <n v="67"/>
    <n v="1000"/>
    <x v="1733"/>
    <x v="2544"/>
    <x v="33"/>
    <x v="2"/>
  </r>
  <r>
    <x v="5"/>
    <n v="1185732"/>
    <x v="306"/>
    <x v="2"/>
    <x v="15"/>
    <x v="17"/>
    <x v="0"/>
    <n v="59"/>
    <n v="1890"/>
    <x v="973"/>
    <x v="2545"/>
    <x v="52"/>
    <x v="2"/>
  </r>
  <r>
    <x v="5"/>
    <n v="1185732"/>
    <x v="306"/>
    <x v="2"/>
    <x v="15"/>
    <x v="17"/>
    <x v="1"/>
    <n v="55"/>
    <n v="1120"/>
    <x v="1043"/>
    <x v="2546"/>
    <x v="0"/>
    <x v="2"/>
  </r>
  <r>
    <x v="5"/>
    <n v="1185732"/>
    <x v="306"/>
    <x v="2"/>
    <x v="15"/>
    <x v="17"/>
    <x v="2"/>
    <n v="53"/>
    <n v="810"/>
    <x v="1436"/>
    <x v="2547"/>
    <x v="36"/>
    <x v="2"/>
  </r>
  <r>
    <x v="5"/>
    <n v="1185732"/>
    <x v="306"/>
    <x v="2"/>
    <x v="15"/>
    <x v="17"/>
    <x v="3"/>
    <n v="53"/>
    <n v="900"/>
    <x v="1734"/>
    <x v="2548"/>
    <x v="36"/>
    <x v="2"/>
  </r>
  <r>
    <x v="5"/>
    <n v="1185732"/>
    <x v="306"/>
    <x v="2"/>
    <x v="15"/>
    <x v="17"/>
    <x v="4"/>
    <n v="60"/>
    <n v="840"/>
    <x v="1735"/>
    <x v="1782"/>
    <x v="36"/>
    <x v="2"/>
  </r>
  <r>
    <x v="5"/>
    <n v="1185732"/>
    <x v="306"/>
    <x v="2"/>
    <x v="15"/>
    <x v="17"/>
    <x v="5"/>
    <n v="67"/>
    <n v="1260"/>
    <x v="1736"/>
    <x v="2549"/>
    <x v="23"/>
    <x v="2"/>
  </r>
  <r>
    <x v="5"/>
    <n v="1185732"/>
    <x v="334"/>
    <x v="2"/>
    <x v="15"/>
    <x v="17"/>
    <x v="0"/>
    <n v="63"/>
    <n v="1820"/>
    <x v="1737"/>
    <x v="2550"/>
    <x v="52"/>
    <x v="2"/>
  </r>
  <r>
    <x v="5"/>
    <n v="1185732"/>
    <x v="334"/>
    <x v="2"/>
    <x v="15"/>
    <x v="17"/>
    <x v="1"/>
    <n v="59"/>
    <n v="1110"/>
    <x v="1738"/>
    <x v="2551"/>
    <x v="46"/>
    <x v="2"/>
  </r>
  <r>
    <x v="5"/>
    <n v="1185732"/>
    <x v="334"/>
    <x v="2"/>
    <x v="15"/>
    <x v="17"/>
    <x v="2"/>
    <n v="53"/>
    <n v="1020"/>
    <x v="1739"/>
    <x v="2552"/>
    <x v="36"/>
    <x v="2"/>
  </r>
  <r>
    <x v="5"/>
    <n v="1185732"/>
    <x v="334"/>
    <x v="2"/>
    <x v="15"/>
    <x v="17"/>
    <x v="3"/>
    <n v="51"/>
    <n v="750"/>
    <x v="1740"/>
    <x v="2553"/>
    <x v="31"/>
    <x v="2"/>
  </r>
  <r>
    <x v="5"/>
    <n v="1185732"/>
    <x v="334"/>
    <x v="2"/>
    <x v="15"/>
    <x v="17"/>
    <x v="4"/>
    <n v="61"/>
    <n v="910"/>
    <x v="1741"/>
    <x v="2554"/>
    <x v="37"/>
    <x v="2"/>
  </r>
  <r>
    <x v="5"/>
    <n v="1185732"/>
    <x v="334"/>
    <x v="2"/>
    <x v="15"/>
    <x v="17"/>
    <x v="5"/>
    <n v="67"/>
    <n v="1300"/>
    <x v="1742"/>
    <x v="2555"/>
    <x v="18"/>
    <x v="2"/>
  </r>
  <r>
    <x v="5"/>
    <n v="1185732"/>
    <x v="366"/>
    <x v="2"/>
    <x v="15"/>
    <x v="17"/>
    <x v="0"/>
    <n v="59"/>
    <n v="1630"/>
    <x v="1743"/>
    <x v="2556"/>
    <x v="13"/>
    <x v="2"/>
  </r>
  <r>
    <x v="5"/>
    <n v="1185732"/>
    <x v="366"/>
    <x v="2"/>
    <x v="15"/>
    <x v="17"/>
    <x v="1"/>
    <n v="56"/>
    <n v="1060"/>
    <x v="1744"/>
    <x v="2557"/>
    <x v="13"/>
    <x v="2"/>
  </r>
  <r>
    <x v="5"/>
    <n v="1185732"/>
    <x v="366"/>
    <x v="2"/>
    <x v="15"/>
    <x v="17"/>
    <x v="2"/>
    <n v="54"/>
    <n v="1020"/>
    <x v="1745"/>
    <x v="2558"/>
    <x v="36"/>
    <x v="2"/>
  </r>
  <r>
    <x v="5"/>
    <n v="1185732"/>
    <x v="366"/>
    <x v="2"/>
    <x v="15"/>
    <x v="17"/>
    <x v="3"/>
    <n v="53"/>
    <n v="680"/>
    <x v="1746"/>
    <x v="2559"/>
    <x v="8"/>
    <x v="2"/>
  </r>
  <r>
    <x v="5"/>
    <n v="1185732"/>
    <x v="366"/>
    <x v="2"/>
    <x v="15"/>
    <x v="17"/>
    <x v="4"/>
    <n v="62"/>
    <n v="650"/>
    <x v="1747"/>
    <x v="2560"/>
    <x v="31"/>
    <x v="2"/>
  </r>
  <r>
    <x v="5"/>
    <n v="1185732"/>
    <x v="366"/>
    <x v="2"/>
    <x v="15"/>
    <x v="17"/>
    <x v="5"/>
    <n v="67"/>
    <n v="1040"/>
    <x v="1748"/>
    <x v="2561"/>
    <x v="23"/>
    <x v="2"/>
  </r>
  <r>
    <x v="5"/>
    <n v="1185732"/>
    <x v="396"/>
    <x v="2"/>
    <x v="15"/>
    <x v="17"/>
    <x v="0"/>
    <n v="64"/>
    <n v="1310"/>
    <x v="1749"/>
    <x v="2562"/>
    <x v="69"/>
    <x v="2"/>
  </r>
  <r>
    <x v="5"/>
    <n v="1185732"/>
    <x v="396"/>
    <x v="2"/>
    <x v="15"/>
    <x v="17"/>
    <x v="1"/>
    <n v="55"/>
    <n v="910"/>
    <x v="1750"/>
    <x v="2230"/>
    <x v="69"/>
    <x v="2"/>
  </r>
  <r>
    <x v="5"/>
    <n v="1185732"/>
    <x v="396"/>
    <x v="2"/>
    <x v="15"/>
    <x v="17"/>
    <x v="2"/>
    <n v="50"/>
    <n v="590"/>
    <x v="1751"/>
    <x v="2563"/>
    <x v="31"/>
    <x v="2"/>
  </r>
  <r>
    <x v="5"/>
    <n v="1185732"/>
    <x v="396"/>
    <x v="2"/>
    <x v="15"/>
    <x v="17"/>
    <x v="3"/>
    <n v="50"/>
    <n v="560"/>
    <x v="1752"/>
    <x v="2564"/>
    <x v="37"/>
    <x v="2"/>
  </r>
  <r>
    <x v="5"/>
    <n v="1185732"/>
    <x v="396"/>
    <x v="2"/>
    <x v="15"/>
    <x v="17"/>
    <x v="4"/>
    <n v="62"/>
    <n v="600"/>
    <x v="1753"/>
    <x v="2565"/>
    <x v="8"/>
    <x v="2"/>
  </r>
  <r>
    <x v="5"/>
    <n v="1185732"/>
    <x v="396"/>
    <x v="2"/>
    <x v="15"/>
    <x v="17"/>
    <x v="5"/>
    <n v="64"/>
    <n v="840"/>
    <x v="1251"/>
    <x v="2566"/>
    <x v="33"/>
    <x v="2"/>
  </r>
  <r>
    <x v="5"/>
    <n v="1185732"/>
    <x v="428"/>
    <x v="2"/>
    <x v="15"/>
    <x v="17"/>
    <x v="0"/>
    <n v="68"/>
    <n v="1130"/>
    <x v="1754"/>
    <x v="2567"/>
    <x v="46"/>
    <x v="2"/>
  </r>
  <r>
    <x v="5"/>
    <n v="1185732"/>
    <x v="428"/>
    <x v="2"/>
    <x v="15"/>
    <x v="17"/>
    <x v="1"/>
    <n v="60"/>
    <n v="770"/>
    <x v="1506"/>
    <x v="2568"/>
    <x v="69"/>
    <x v="2"/>
  </r>
  <r>
    <x v="5"/>
    <n v="1185732"/>
    <x v="428"/>
    <x v="2"/>
    <x v="15"/>
    <x v="17"/>
    <x v="2"/>
    <n v="59"/>
    <n v="460"/>
    <x v="1755"/>
    <x v="2569"/>
    <x v="8"/>
    <x v="2"/>
  </r>
  <r>
    <x v="5"/>
    <n v="1185732"/>
    <x v="428"/>
    <x v="2"/>
    <x v="15"/>
    <x v="17"/>
    <x v="3"/>
    <n v="59"/>
    <n v="420"/>
    <x v="1756"/>
    <x v="2570"/>
    <x v="36"/>
    <x v="2"/>
  </r>
  <r>
    <x v="5"/>
    <n v="1185732"/>
    <x v="428"/>
    <x v="2"/>
    <x v="15"/>
    <x v="17"/>
    <x v="4"/>
    <n v="71"/>
    <n v="440"/>
    <x v="1757"/>
    <x v="2571"/>
    <x v="2"/>
    <x v="2"/>
  </r>
  <r>
    <x v="5"/>
    <n v="1185732"/>
    <x v="428"/>
    <x v="2"/>
    <x v="15"/>
    <x v="17"/>
    <x v="5"/>
    <n v="73"/>
    <n v="830"/>
    <x v="1758"/>
    <x v="2572"/>
    <x v="8"/>
    <x v="2"/>
  </r>
  <r>
    <x v="5"/>
    <n v="1185732"/>
    <x v="458"/>
    <x v="2"/>
    <x v="15"/>
    <x v="17"/>
    <x v="0"/>
    <n v="68"/>
    <n v="1230"/>
    <x v="1759"/>
    <x v="2573"/>
    <x v="69"/>
    <x v="2"/>
  </r>
  <r>
    <x v="5"/>
    <n v="1185732"/>
    <x v="458"/>
    <x v="2"/>
    <x v="15"/>
    <x v="17"/>
    <x v="1"/>
    <n v="59"/>
    <n v="810"/>
    <x v="1210"/>
    <x v="2574"/>
    <x v="52"/>
    <x v="2"/>
  </r>
  <r>
    <x v="5"/>
    <n v="1185732"/>
    <x v="458"/>
    <x v="2"/>
    <x v="15"/>
    <x v="17"/>
    <x v="2"/>
    <n v="59"/>
    <n v="930"/>
    <x v="1760"/>
    <x v="2575"/>
    <x v="37"/>
    <x v="2"/>
  </r>
  <r>
    <x v="5"/>
    <n v="1185732"/>
    <x v="458"/>
    <x v="2"/>
    <x v="15"/>
    <x v="17"/>
    <x v="3"/>
    <n v="62"/>
    <n v="900"/>
    <x v="1761"/>
    <x v="2576"/>
    <x v="31"/>
    <x v="2"/>
  </r>
  <r>
    <x v="5"/>
    <n v="1185732"/>
    <x v="458"/>
    <x v="2"/>
    <x v="15"/>
    <x v="17"/>
    <x v="4"/>
    <n v="69"/>
    <n v="830"/>
    <x v="1762"/>
    <x v="2577"/>
    <x v="2"/>
    <x v="2"/>
  </r>
  <r>
    <x v="5"/>
    <n v="1185732"/>
    <x v="458"/>
    <x v="2"/>
    <x v="15"/>
    <x v="17"/>
    <x v="5"/>
    <n v="74"/>
    <n v="1010"/>
    <x v="1763"/>
    <x v="2578"/>
    <x v="23"/>
    <x v="2"/>
  </r>
  <r>
    <x v="5"/>
    <n v="1185732"/>
    <x v="487"/>
    <x v="2"/>
    <x v="15"/>
    <x v="17"/>
    <x v="0"/>
    <n v="69"/>
    <n v="1740"/>
    <x v="740"/>
    <x v="2579"/>
    <x v="46"/>
    <x v="2"/>
  </r>
  <r>
    <x v="5"/>
    <n v="1185732"/>
    <x v="487"/>
    <x v="2"/>
    <x v="15"/>
    <x v="17"/>
    <x v="1"/>
    <n v="60"/>
    <n v="1120"/>
    <x v="1764"/>
    <x v="2580"/>
    <x v="46"/>
    <x v="2"/>
  </r>
  <r>
    <x v="0"/>
    <n v="1128299"/>
    <x v="174"/>
    <x v="2"/>
    <x v="15"/>
    <x v="17"/>
    <x v="0"/>
    <n v="33"/>
    <n v="1090"/>
    <x v="1765"/>
    <x v="2581"/>
    <x v="31"/>
    <x v="2"/>
  </r>
  <r>
    <x v="0"/>
    <n v="1128299"/>
    <x v="174"/>
    <x v="2"/>
    <x v="15"/>
    <x v="17"/>
    <x v="1"/>
    <n v="43"/>
    <n v="1090"/>
    <x v="1766"/>
    <x v="2582"/>
    <x v="50"/>
    <x v="2"/>
  </r>
  <r>
    <x v="0"/>
    <n v="1128299"/>
    <x v="174"/>
    <x v="2"/>
    <x v="15"/>
    <x v="17"/>
    <x v="2"/>
    <n v="41"/>
    <n v="1130"/>
    <x v="1767"/>
    <x v="2583"/>
    <x v="36"/>
    <x v="2"/>
  </r>
  <r>
    <x v="0"/>
    <n v="1128299"/>
    <x v="174"/>
    <x v="2"/>
    <x v="15"/>
    <x v="17"/>
    <x v="3"/>
    <n v="43"/>
    <n v="560"/>
    <x v="1768"/>
    <x v="2584"/>
    <x v="2"/>
    <x v="2"/>
  </r>
  <r>
    <x v="0"/>
    <n v="1128299"/>
    <x v="174"/>
    <x v="2"/>
    <x v="15"/>
    <x v="17"/>
    <x v="4"/>
    <n v="46"/>
    <n v="460"/>
    <x v="1769"/>
    <x v="2585"/>
    <x v="1"/>
    <x v="2"/>
  </r>
  <r>
    <x v="0"/>
    <n v="1128299"/>
    <x v="174"/>
    <x v="2"/>
    <x v="15"/>
    <x v="17"/>
    <x v="5"/>
    <n v="42"/>
    <n v="1230"/>
    <x v="1469"/>
    <x v="2586"/>
    <x v="64"/>
    <x v="2"/>
  </r>
  <r>
    <x v="0"/>
    <n v="1128299"/>
    <x v="205"/>
    <x v="2"/>
    <x v="15"/>
    <x v="17"/>
    <x v="0"/>
    <n v="33"/>
    <n v="1430"/>
    <x v="1770"/>
    <x v="2587"/>
    <x v="36"/>
    <x v="2"/>
  </r>
  <r>
    <x v="0"/>
    <n v="1128299"/>
    <x v="205"/>
    <x v="2"/>
    <x v="15"/>
    <x v="17"/>
    <x v="1"/>
    <n v="42"/>
    <n v="980"/>
    <x v="1728"/>
    <x v="2588"/>
    <x v="80"/>
    <x v="2"/>
  </r>
  <r>
    <x v="0"/>
    <n v="1128299"/>
    <x v="205"/>
    <x v="2"/>
    <x v="15"/>
    <x v="17"/>
    <x v="2"/>
    <n v="44"/>
    <n v="940"/>
    <x v="1771"/>
    <x v="2589"/>
    <x v="36"/>
    <x v="2"/>
  </r>
  <r>
    <x v="0"/>
    <n v="1128299"/>
    <x v="205"/>
    <x v="2"/>
    <x v="16"/>
    <x v="18"/>
    <x v="3"/>
    <n v="41"/>
    <n v="560"/>
    <x v="1047"/>
    <x v="2590"/>
    <x v="37"/>
    <x v="2"/>
  </r>
  <r>
    <x v="0"/>
    <n v="1128299"/>
    <x v="205"/>
    <x v="2"/>
    <x v="16"/>
    <x v="18"/>
    <x v="4"/>
    <n v="47"/>
    <n v="380"/>
    <x v="1016"/>
    <x v="2591"/>
    <x v="1"/>
    <x v="2"/>
  </r>
  <r>
    <x v="0"/>
    <n v="1128299"/>
    <x v="205"/>
    <x v="2"/>
    <x v="16"/>
    <x v="18"/>
    <x v="5"/>
    <n v="44"/>
    <n v="1020"/>
    <x v="1772"/>
    <x v="2592"/>
    <x v="9"/>
    <x v="2"/>
  </r>
  <r>
    <x v="0"/>
    <n v="1128299"/>
    <x v="214"/>
    <x v="2"/>
    <x v="16"/>
    <x v="18"/>
    <x v="0"/>
    <n v="44"/>
    <n v="1350"/>
    <x v="1773"/>
    <x v="2593"/>
    <x v="8"/>
    <x v="2"/>
  </r>
  <r>
    <x v="0"/>
    <n v="1128299"/>
    <x v="214"/>
    <x v="2"/>
    <x v="16"/>
    <x v="18"/>
    <x v="1"/>
    <n v="54"/>
    <n v="910"/>
    <x v="1502"/>
    <x v="2594"/>
    <x v="43"/>
    <x v="2"/>
  </r>
  <r>
    <x v="0"/>
    <n v="1128299"/>
    <x v="214"/>
    <x v="2"/>
    <x v="16"/>
    <x v="18"/>
    <x v="2"/>
    <n v="57"/>
    <n v="1010"/>
    <x v="1774"/>
    <x v="2595"/>
    <x v="37"/>
    <x v="2"/>
  </r>
  <r>
    <x v="0"/>
    <n v="1128299"/>
    <x v="214"/>
    <x v="2"/>
    <x v="16"/>
    <x v="18"/>
    <x v="3"/>
    <n v="52"/>
    <n v="690"/>
    <x v="1775"/>
    <x v="2596"/>
    <x v="36"/>
    <x v="2"/>
  </r>
  <r>
    <x v="0"/>
    <n v="1128299"/>
    <x v="214"/>
    <x v="2"/>
    <x v="16"/>
    <x v="18"/>
    <x v="4"/>
    <n v="55"/>
    <n v="360"/>
    <x v="1776"/>
    <x v="2597"/>
    <x v="72"/>
    <x v="2"/>
  </r>
  <r>
    <x v="0"/>
    <n v="1128299"/>
    <x v="214"/>
    <x v="2"/>
    <x v="16"/>
    <x v="18"/>
    <x v="5"/>
    <n v="50"/>
    <n v="850"/>
    <x v="1777"/>
    <x v="2598"/>
    <x v="9"/>
    <x v="2"/>
  </r>
  <r>
    <x v="0"/>
    <n v="1128299"/>
    <x v="233"/>
    <x v="2"/>
    <x v="16"/>
    <x v="18"/>
    <x v="0"/>
    <n v="59"/>
    <n v="1300"/>
    <x v="1778"/>
    <x v="2599"/>
    <x v="36"/>
    <x v="2"/>
  </r>
  <r>
    <x v="0"/>
    <n v="1128299"/>
    <x v="233"/>
    <x v="2"/>
    <x v="16"/>
    <x v="18"/>
    <x v="1"/>
    <n v="61"/>
    <n v="810"/>
    <x v="1779"/>
    <x v="2600"/>
    <x v="2"/>
    <x v="2"/>
  </r>
  <r>
    <x v="0"/>
    <n v="1128299"/>
    <x v="233"/>
    <x v="2"/>
    <x v="16"/>
    <x v="18"/>
    <x v="2"/>
    <n v="60"/>
    <n v="910"/>
    <x v="1780"/>
    <x v="2601"/>
    <x v="31"/>
    <x v="2"/>
  </r>
  <r>
    <x v="0"/>
    <n v="1128299"/>
    <x v="233"/>
    <x v="2"/>
    <x v="16"/>
    <x v="18"/>
    <x v="3"/>
    <n v="48"/>
    <n v="730"/>
    <x v="1781"/>
    <x v="2602"/>
    <x v="2"/>
    <x v="2"/>
  </r>
  <r>
    <x v="0"/>
    <n v="1128299"/>
    <x v="233"/>
    <x v="2"/>
    <x v="16"/>
    <x v="18"/>
    <x v="4"/>
    <n v="52"/>
    <n v="420"/>
    <x v="1140"/>
    <x v="2603"/>
    <x v="47"/>
    <x v="2"/>
  </r>
  <r>
    <x v="0"/>
    <n v="1128299"/>
    <x v="233"/>
    <x v="2"/>
    <x v="16"/>
    <x v="18"/>
    <x v="5"/>
    <n v="66"/>
    <n v="940"/>
    <x v="1782"/>
    <x v="2604"/>
    <x v="0"/>
    <x v="2"/>
  </r>
  <r>
    <x v="0"/>
    <n v="1128299"/>
    <x v="264"/>
    <x v="2"/>
    <x v="16"/>
    <x v="18"/>
    <x v="0"/>
    <n v="51"/>
    <n v="1580"/>
    <x v="1783"/>
    <x v="2605"/>
    <x v="25"/>
    <x v="2"/>
  </r>
  <r>
    <x v="0"/>
    <n v="1128299"/>
    <x v="264"/>
    <x v="2"/>
    <x v="16"/>
    <x v="18"/>
    <x v="1"/>
    <n v="58"/>
    <n v="980"/>
    <x v="1343"/>
    <x v="2606"/>
    <x v="50"/>
    <x v="2"/>
  </r>
  <r>
    <x v="0"/>
    <n v="1128299"/>
    <x v="264"/>
    <x v="2"/>
    <x v="16"/>
    <x v="18"/>
    <x v="2"/>
    <n v="56"/>
    <n v="980"/>
    <x v="1054"/>
    <x v="1683"/>
    <x v="8"/>
    <x v="2"/>
  </r>
  <r>
    <x v="0"/>
    <n v="1128299"/>
    <x v="264"/>
    <x v="2"/>
    <x v="16"/>
    <x v="18"/>
    <x v="3"/>
    <n v="52"/>
    <n v="800"/>
    <x v="1784"/>
    <x v="2607"/>
    <x v="8"/>
    <x v="2"/>
  </r>
  <r>
    <x v="0"/>
    <n v="1128299"/>
    <x v="264"/>
    <x v="2"/>
    <x v="16"/>
    <x v="18"/>
    <x v="4"/>
    <n v="55"/>
    <n v="460"/>
    <x v="1785"/>
    <x v="2608"/>
    <x v="45"/>
    <x v="2"/>
  </r>
  <r>
    <x v="0"/>
    <n v="1128299"/>
    <x v="264"/>
    <x v="2"/>
    <x v="16"/>
    <x v="18"/>
    <x v="5"/>
    <n v="69"/>
    <n v="1430"/>
    <x v="1786"/>
    <x v="2609"/>
    <x v="9"/>
    <x v="2"/>
  </r>
  <r>
    <x v="0"/>
    <n v="1128299"/>
    <x v="294"/>
    <x v="2"/>
    <x v="16"/>
    <x v="18"/>
    <x v="0"/>
    <n v="67"/>
    <n v="2100"/>
    <x v="1787"/>
    <x v="2610"/>
    <x v="8"/>
    <x v="2"/>
  </r>
  <r>
    <x v="0"/>
    <n v="1128299"/>
    <x v="294"/>
    <x v="2"/>
    <x v="16"/>
    <x v="18"/>
    <x v="1"/>
    <n v="72"/>
    <n v="1560"/>
    <x v="1788"/>
    <x v="2611"/>
    <x v="43"/>
    <x v="2"/>
  </r>
  <r>
    <x v="0"/>
    <n v="1128299"/>
    <x v="294"/>
    <x v="2"/>
    <x v="16"/>
    <x v="18"/>
    <x v="2"/>
    <n v="71"/>
    <n v="1800"/>
    <x v="1789"/>
    <x v="2612"/>
    <x v="36"/>
    <x v="2"/>
  </r>
  <r>
    <x v="0"/>
    <n v="1128299"/>
    <x v="294"/>
    <x v="2"/>
    <x v="16"/>
    <x v="18"/>
    <x v="3"/>
    <n v="74"/>
    <n v="1330"/>
    <x v="820"/>
    <x v="2613"/>
    <x v="31"/>
    <x v="2"/>
  </r>
  <r>
    <x v="0"/>
    <n v="1128299"/>
    <x v="294"/>
    <x v="2"/>
    <x v="16"/>
    <x v="18"/>
    <x v="4"/>
    <n v="83"/>
    <n v="880"/>
    <x v="1790"/>
    <x v="2614"/>
    <x v="1"/>
    <x v="2"/>
  </r>
  <r>
    <x v="0"/>
    <n v="1128299"/>
    <x v="294"/>
    <x v="2"/>
    <x v="16"/>
    <x v="18"/>
    <x v="5"/>
    <n v="97"/>
    <n v="1690"/>
    <x v="1791"/>
    <x v="2615"/>
    <x v="59"/>
    <x v="2"/>
  </r>
  <r>
    <x v="0"/>
    <n v="1128299"/>
    <x v="323"/>
    <x v="2"/>
    <x v="16"/>
    <x v="18"/>
    <x v="0"/>
    <n v="74"/>
    <n v="2080"/>
    <x v="1792"/>
    <x v="2616"/>
    <x v="25"/>
    <x v="2"/>
  </r>
  <r>
    <x v="0"/>
    <n v="1128299"/>
    <x v="323"/>
    <x v="2"/>
    <x v="16"/>
    <x v="18"/>
    <x v="1"/>
    <n v="81"/>
    <n v="1820"/>
    <x v="1793"/>
    <x v="2617"/>
    <x v="51"/>
    <x v="2"/>
  </r>
  <r>
    <x v="0"/>
    <n v="1128299"/>
    <x v="323"/>
    <x v="2"/>
    <x v="16"/>
    <x v="18"/>
    <x v="2"/>
    <n v="79"/>
    <n v="1500"/>
    <x v="1794"/>
    <x v="2618"/>
    <x v="36"/>
    <x v="2"/>
  </r>
  <r>
    <x v="0"/>
    <n v="1128299"/>
    <x v="323"/>
    <x v="2"/>
    <x v="16"/>
    <x v="18"/>
    <x v="3"/>
    <n v="73"/>
    <n v="1300"/>
    <x v="1293"/>
    <x v="2619"/>
    <x v="8"/>
    <x v="2"/>
  </r>
  <r>
    <x v="0"/>
    <n v="1128299"/>
    <x v="323"/>
    <x v="2"/>
    <x v="16"/>
    <x v="18"/>
    <x v="4"/>
    <n v="80"/>
    <n v="1490"/>
    <x v="1795"/>
    <x v="2620"/>
    <x v="1"/>
    <x v="2"/>
  </r>
  <r>
    <x v="0"/>
    <n v="1128299"/>
    <x v="323"/>
    <x v="2"/>
    <x v="16"/>
    <x v="18"/>
    <x v="5"/>
    <n v="96"/>
    <n v="1540"/>
    <x v="1796"/>
    <x v="2621"/>
    <x v="59"/>
    <x v="2"/>
  </r>
  <r>
    <x v="0"/>
    <n v="1128299"/>
    <x v="355"/>
    <x v="2"/>
    <x v="16"/>
    <x v="18"/>
    <x v="0"/>
    <n v="79"/>
    <n v="2100"/>
    <x v="1797"/>
    <x v="2622"/>
    <x v="25"/>
    <x v="2"/>
  </r>
  <r>
    <x v="0"/>
    <n v="1128299"/>
    <x v="355"/>
    <x v="2"/>
    <x v="16"/>
    <x v="18"/>
    <x v="1"/>
    <n v="71"/>
    <n v="2180"/>
    <x v="1798"/>
    <x v="2623"/>
    <x v="51"/>
    <x v="2"/>
  </r>
  <r>
    <x v="0"/>
    <n v="1128299"/>
    <x v="355"/>
    <x v="2"/>
    <x v="16"/>
    <x v="18"/>
    <x v="2"/>
    <n v="64"/>
    <n v="1620"/>
    <x v="1799"/>
    <x v="2624"/>
    <x v="37"/>
    <x v="2"/>
  </r>
  <r>
    <x v="0"/>
    <n v="1128299"/>
    <x v="355"/>
    <x v="2"/>
    <x v="16"/>
    <x v="18"/>
    <x v="3"/>
    <n v="67"/>
    <n v="1420"/>
    <x v="1800"/>
    <x v="2625"/>
    <x v="31"/>
    <x v="2"/>
  </r>
  <r>
    <x v="1"/>
    <n v="1128299"/>
    <x v="355"/>
    <x v="2"/>
    <x v="16"/>
    <x v="18"/>
    <x v="4"/>
    <n v="69"/>
    <n v="1470"/>
    <x v="1801"/>
    <x v="2626"/>
    <x v="47"/>
    <x v="2"/>
  </r>
  <r>
    <x v="1"/>
    <n v="1128299"/>
    <x v="355"/>
    <x v="2"/>
    <x v="16"/>
    <x v="18"/>
    <x v="5"/>
    <n v="72"/>
    <n v="880"/>
    <x v="1802"/>
    <x v="2627"/>
    <x v="60"/>
    <x v="2"/>
  </r>
  <r>
    <x v="1"/>
    <n v="1128299"/>
    <x v="387"/>
    <x v="2"/>
    <x v="16"/>
    <x v="18"/>
    <x v="0"/>
    <n v="62"/>
    <n v="1490"/>
    <x v="1803"/>
    <x v="2628"/>
    <x v="36"/>
    <x v="2"/>
  </r>
  <r>
    <x v="1"/>
    <n v="1128299"/>
    <x v="387"/>
    <x v="2"/>
    <x v="16"/>
    <x v="18"/>
    <x v="1"/>
    <n v="69"/>
    <n v="1490"/>
    <x v="1804"/>
    <x v="2629"/>
    <x v="50"/>
    <x v="2"/>
  </r>
  <r>
    <x v="1"/>
    <n v="1128299"/>
    <x v="387"/>
    <x v="2"/>
    <x v="16"/>
    <x v="18"/>
    <x v="2"/>
    <n v="64"/>
    <n v="1050"/>
    <x v="1764"/>
    <x v="2630"/>
    <x v="37"/>
    <x v="2"/>
  </r>
  <r>
    <x v="1"/>
    <n v="1128299"/>
    <x v="387"/>
    <x v="2"/>
    <x v="16"/>
    <x v="18"/>
    <x v="3"/>
    <n v="62"/>
    <n v="850"/>
    <x v="1805"/>
    <x v="2631"/>
    <x v="8"/>
    <x v="2"/>
  </r>
  <r>
    <x v="1"/>
    <n v="1128299"/>
    <x v="387"/>
    <x v="2"/>
    <x v="16"/>
    <x v="18"/>
    <x v="4"/>
    <n v="71"/>
    <n v="910"/>
    <x v="1806"/>
    <x v="2632"/>
    <x v="1"/>
    <x v="2"/>
  </r>
  <r>
    <x v="1"/>
    <n v="1128299"/>
    <x v="387"/>
    <x v="2"/>
    <x v="16"/>
    <x v="18"/>
    <x v="5"/>
    <n v="56"/>
    <n v="1050"/>
    <x v="1129"/>
    <x v="2633"/>
    <x v="60"/>
    <x v="2"/>
  </r>
  <r>
    <x v="1"/>
    <n v="1128299"/>
    <x v="416"/>
    <x v="2"/>
    <x v="16"/>
    <x v="18"/>
    <x v="0"/>
    <n v="52"/>
    <n v="1240"/>
    <x v="1807"/>
    <x v="2634"/>
    <x v="8"/>
    <x v="2"/>
  </r>
  <r>
    <x v="1"/>
    <n v="1128299"/>
    <x v="416"/>
    <x v="2"/>
    <x v="16"/>
    <x v="18"/>
    <x v="1"/>
    <n v="61"/>
    <n v="1380"/>
    <x v="1808"/>
    <x v="2635"/>
    <x v="10"/>
    <x v="2"/>
  </r>
  <r>
    <x v="1"/>
    <n v="1128299"/>
    <x v="416"/>
    <x v="2"/>
    <x v="16"/>
    <x v="18"/>
    <x v="2"/>
    <n v="56"/>
    <n v="870"/>
    <x v="1809"/>
    <x v="2636"/>
    <x v="2"/>
    <x v="2"/>
  </r>
  <r>
    <x v="1"/>
    <n v="1128299"/>
    <x v="416"/>
    <x v="2"/>
    <x v="16"/>
    <x v="18"/>
    <x v="3"/>
    <n v="50"/>
    <n v="830"/>
    <x v="1810"/>
    <x v="2637"/>
    <x v="25"/>
    <x v="2"/>
  </r>
  <r>
    <x v="1"/>
    <n v="1128299"/>
    <x v="416"/>
    <x v="2"/>
    <x v="16"/>
    <x v="18"/>
    <x v="4"/>
    <n v="63"/>
    <n v="700"/>
    <x v="1692"/>
    <x v="2638"/>
    <x v="45"/>
    <x v="2"/>
  </r>
  <r>
    <x v="1"/>
    <n v="1128299"/>
    <x v="416"/>
    <x v="2"/>
    <x v="16"/>
    <x v="18"/>
    <x v="5"/>
    <n v="64"/>
    <n v="750"/>
    <x v="1287"/>
    <x v="2639"/>
    <x v="48"/>
    <x v="2"/>
  </r>
  <r>
    <x v="1"/>
    <n v="1128299"/>
    <x v="447"/>
    <x v="2"/>
    <x v="16"/>
    <x v="18"/>
    <x v="0"/>
    <n v="51"/>
    <n v="1580"/>
    <x v="1783"/>
    <x v="2605"/>
    <x v="25"/>
    <x v="2"/>
  </r>
  <r>
    <x v="1"/>
    <n v="1128299"/>
    <x v="447"/>
    <x v="2"/>
    <x v="16"/>
    <x v="18"/>
    <x v="1"/>
    <n v="56"/>
    <n v="1680"/>
    <x v="1811"/>
    <x v="2640"/>
    <x v="80"/>
    <x v="2"/>
  </r>
  <r>
    <x v="1"/>
    <n v="1128299"/>
    <x v="447"/>
    <x v="2"/>
    <x v="16"/>
    <x v="18"/>
    <x v="2"/>
    <n v="50"/>
    <n v="1230"/>
    <x v="1642"/>
    <x v="2641"/>
    <x v="8"/>
    <x v="2"/>
  </r>
  <r>
    <x v="1"/>
    <n v="1128299"/>
    <x v="447"/>
    <x v="2"/>
    <x v="16"/>
    <x v="18"/>
    <x v="3"/>
    <n v="60"/>
    <n v="1040"/>
    <x v="1204"/>
    <x v="2642"/>
    <x v="37"/>
    <x v="2"/>
  </r>
  <r>
    <x v="1"/>
    <n v="1128299"/>
    <x v="447"/>
    <x v="2"/>
    <x v="16"/>
    <x v="18"/>
    <x v="4"/>
    <n v="83"/>
    <n v="1130"/>
    <x v="1812"/>
    <x v="2643"/>
    <x v="1"/>
    <x v="2"/>
  </r>
  <r>
    <x v="1"/>
    <n v="1128299"/>
    <x v="447"/>
    <x v="2"/>
    <x v="16"/>
    <x v="18"/>
    <x v="5"/>
    <n v="82"/>
    <n v="1400"/>
    <x v="1813"/>
    <x v="2644"/>
    <x v="59"/>
    <x v="2"/>
  </r>
  <r>
    <x v="1"/>
    <n v="1128299"/>
    <x v="476"/>
    <x v="2"/>
    <x v="16"/>
    <x v="18"/>
    <x v="0"/>
    <n v="68"/>
    <n v="1890"/>
    <x v="1814"/>
    <x v="2645"/>
    <x v="8"/>
    <x v="2"/>
  </r>
  <r>
    <x v="1"/>
    <n v="1128299"/>
    <x v="476"/>
    <x v="2"/>
    <x v="16"/>
    <x v="18"/>
    <x v="1"/>
    <n v="77"/>
    <n v="1820"/>
    <x v="1815"/>
    <x v="2646"/>
    <x v="10"/>
    <x v="2"/>
  </r>
  <r>
    <x v="2"/>
    <n v="1128299"/>
    <x v="476"/>
    <x v="2"/>
    <x v="16"/>
    <x v="18"/>
    <x v="2"/>
    <n v="74"/>
    <n v="1350"/>
    <x v="1816"/>
    <x v="2647"/>
    <x v="2"/>
    <x v="2"/>
  </r>
  <r>
    <x v="2"/>
    <n v="1128299"/>
    <x v="476"/>
    <x v="2"/>
    <x v="16"/>
    <x v="18"/>
    <x v="3"/>
    <n v="73"/>
    <n v="1450"/>
    <x v="1817"/>
    <x v="2648"/>
    <x v="2"/>
    <x v="2"/>
  </r>
  <r>
    <x v="2"/>
    <n v="1128299"/>
    <x v="476"/>
    <x v="2"/>
    <x v="16"/>
    <x v="18"/>
    <x v="4"/>
    <n v="84"/>
    <n v="1280"/>
    <x v="1369"/>
    <x v="2649"/>
    <x v="72"/>
    <x v="2"/>
  </r>
  <r>
    <x v="2"/>
    <n v="1128299"/>
    <x v="476"/>
    <x v="2"/>
    <x v="16"/>
    <x v="18"/>
    <x v="5"/>
    <n v="89"/>
    <n v="1420"/>
    <x v="1818"/>
    <x v="2650"/>
    <x v="0"/>
    <x v="2"/>
  </r>
  <r>
    <x v="2"/>
    <n v="1128299"/>
    <x v="181"/>
    <x v="2"/>
    <x v="16"/>
    <x v="18"/>
    <x v="0"/>
    <n v="38"/>
    <n v="1150"/>
    <x v="1819"/>
    <x v="2651"/>
    <x v="30"/>
    <x v="2"/>
  </r>
  <r>
    <x v="2"/>
    <n v="1128299"/>
    <x v="181"/>
    <x v="2"/>
    <x v="16"/>
    <x v="18"/>
    <x v="1"/>
    <n v="48"/>
    <n v="1230"/>
    <x v="1102"/>
    <x v="2652"/>
    <x v="2"/>
    <x v="2"/>
  </r>
  <r>
    <x v="2"/>
    <n v="1128299"/>
    <x v="181"/>
    <x v="2"/>
    <x v="16"/>
    <x v="18"/>
    <x v="2"/>
    <n v="45"/>
    <n v="1230"/>
    <x v="1820"/>
    <x v="2653"/>
    <x v="33"/>
    <x v="2"/>
  </r>
  <r>
    <x v="2"/>
    <n v="1128299"/>
    <x v="181"/>
    <x v="2"/>
    <x v="16"/>
    <x v="18"/>
    <x v="3"/>
    <n v="47"/>
    <n v="770"/>
    <x v="1467"/>
    <x v="2654"/>
    <x v="18"/>
    <x v="2"/>
  </r>
  <r>
    <x v="2"/>
    <n v="1128299"/>
    <x v="181"/>
    <x v="2"/>
    <x v="16"/>
    <x v="18"/>
    <x v="4"/>
    <n v="54"/>
    <n v="680"/>
    <x v="1821"/>
    <x v="2655"/>
    <x v="10"/>
    <x v="2"/>
  </r>
  <r>
    <x v="2"/>
    <n v="1128299"/>
    <x v="181"/>
    <x v="2"/>
    <x v="16"/>
    <x v="18"/>
    <x v="5"/>
    <n v="49"/>
    <n v="1240"/>
    <x v="1703"/>
    <x v="2656"/>
    <x v="40"/>
    <x v="2"/>
  </r>
  <r>
    <x v="2"/>
    <n v="1128299"/>
    <x v="212"/>
    <x v="2"/>
    <x v="16"/>
    <x v="18"/>
    <x v="0"/>
    <n v="36"/>
    <n v="1370"/>
    <x v="1822"/>
    <x v="2657"/>
    <x v="23"/>
    <x v="2"/>
  </r>
  <r>
    <x v="2"/>
    <n v="1128299"/>
    <x v="212"/>
    <x v="2"/>
    <x v="16"/>
    <x v="18"/>
    <x v="1"/>
    <n v="49"/>
    <n v="1110"/>
    <x v="1823"/>
    <x v="2658"/>
    <x v="2"/>
    <x v="2"/>
  </r>
  <r>
    <x v="2"/>
    <n v="1128299"/>
    <x v="212"/>
    <x v="2"/>
    <x v="16"/>
    <x v="18"/>
    <x v="2"/>
    <n v="49"/>
    <n v="1110"/>
    <x v="1823"/>
    <x v="2659"/>
    <x v="8"/>
    <x v="2"/>
  </r>
  <r>
    <x v="2"/>
    <n v="1128299"/>
    <x v="212"/>
    <x v="4"/>
    <x v="8"/>
    <x v="19"/>
    <x v="3"/>
    <n v="45"/>
    <n v="740"/>
    <x v="1824"/>
    <x v="2660"/>
    <x v="27"/>
    <x v="2"/>
  </r>
  <r>
    <x v="2"/>
    <n v="1128299"/>
    <x v="212"/>
    <x v="4"/>
    <x v="8"/>
    <x v="19"/>
    <x v="4"/>
    <n v="52"/>
    <n v="600"/>
    <x v="1320"/>
    <x v="2661"/>
    <x v="80"/>
    <x v="2"/>
  </r>
  <r>
    <x v="2"/>
    <n v="1128299"/>
    <x v="212"/>
    <x v="4"/>
    <x v="8"/>
    <x v="19"/>
    <x v="5"/>
    <n v="47"/>
    <n v="1080"/>
    <x v="1197"/>
    <x v="2662"/>
    <x v="39"/>
    <x v="2"/>
  </r>
  <r>
    <x v="2"/>
    <n v="1128299"/>
    <x v="221"/>
    <x v="4"/>
    <x v="8"/>
    <x v="19"/>
    <x v="0"/>
    <n v="46"/>
    <n v="1600"/>
    <x v="1825"/>
    <x v="2663"/>
    <x v="33"/>
    <x v="2"/>
  </r>
  <r>
    <x v="2"/>
    <n v="1128299"/>
    <x v="221"/>
    <x v="4"/>
    <x v="8"/>
    <x v="19"/>
    <x v="1"/>
    <n v="58"/>
    <n v="1000"/>
    <x v="1826"/>
    <x v="2664"/>
    <x v="31"/>
    <x v="2"/>
  </r>
  <r>
    <x v="2"/>
    <n v="1128299"/>
    <x v="221"/>
    <x v="4"/>
    <x v="8"/>
    <x v="19"/>
    <x v="2"/>
    <n v="59"/>
    <n v="1150"/>
    <x v="1827"/>
    <x v="2665"/>
    <x v="30"/>
    <x v="2"/>
  </r>
  <r>
    <x v="2"/>
    <n v="1128299"/>
    <x v="221"/>
    <x v="4"/>
    <x v="8"/>
    <x v="19"/>
    <x v="3"/>
    <n v="58"/>
    <n v="910"/>
    <x v="1064"/>
    <x v="2666"/>
    <x v="23"/>
    <x v="2"/>
  </r>
  <r>
    <x v="2"/>
    <n v="1128299"/>
    <x v="221"/>
    <x v="4"/>
    <x v="8"/>
    <x v="19"/>
    <x v="4"/>
    <n v="61"/>
    <n v="440"/>
    <x v="1727"/>
    <x v="2667"/>
    <x v="50"/>
    <x v="2"/>
  </r>
  <r>
    <x v="2"/>
    <n v="1128299"/>
    <x v="221"/>
    <x v="4"/>
    <x v="8"/>
    <x v="19"/>
    <x v="5"/>
    <n v="54"/>
    <n v="1010"/>
    <x v="1828"/>
    <x v="2668"/>
    <x v="38"/>
    <x v="2"/>
  </r>
  <r>
    <x v="1"/>
    <n v="1128299"/>
    <x v="240"/>
    <x v="4"/>
    <x v="8"/>
    <x v="19"/>
    <x v="0"/>
    <n v="62"/>
    <n v="1380"/>
    <x v="1709"/>
    <x v="2669"/>
    <x v="23"/>
    <x v="2"/>
  </r>
  <r>
    <x v="1"/>
    <n v="1128299"/>
    <x v="240"/>
    <x v="4"/>
    <x v="8"/>
    <x v="19"/>
    <x v="1"/>
    <n v="66"/>
    <n v="980"/>
    <x v="1829"/>
    <x v="2670"/>
    <x v="2"/>
    <x v="2"/>
  </r>
  <r>
    <x v="1"/>
    <n v="1128299"/>
    <x v="240"/>
    <x v="4"/>
    <x v="8"/>
    <x v="19"/>
    <x v="2"/>
    <n v="66"/>
    <n v="1200"/>
    <x v="1830"/>
    <x v="2671"/>
    <x v="33"/>
    <x v="2"/>
  </r>
  <r>
    <x v="1"/>
    <n v="1128299"/>
    <x v="240"/>
    <x v="4"/>
    <x v="8"/>
    <x v="19"/>
    <x v="3"/>
    <n v="52"/>
    <n v="840"/>
    <x v="1716"/>
    <x v="2672"/>
    <x v="18"/>
    <x v="2"/>
  </r>
  <r>
    <x v="1"/>
    <n v="1128299"/>
    <x v="240"/>
    <x v="4"/>
    <x v="8"/>
    <x v="19"/>
    <x v="4"/>
    <n v="59"/>
    <n v="580"/>
    <x v="1051"/>
    <x v="2673"/>
    <x v="2"/>
    <x v="2"/>
  </r>
  <r>
    <x v="1"/>
    <n v="1128299"/>
    <x v="240"/>
    <x v="4"/>
    <x v="8"/>
    <x v="19"/>
    <x v="5"/>
    <n v="72"/>
    <n v="1090"/>
    <x v="1831"/>
    <x v="2674"/>
    <x v="38"/>
    <x v="2"/>
  </r>
  <r>
    <x v="1"/>
    <n v="1128299"/>
    <x v="271"/>
    <x v="4"/>
    <x v="8"/>
    <x v="19"/>
    <x v="0"/>
    <n v="58"/>
    <n v="1550"/>
    <x v="878"/>
    <x v="2675"/>
    <x v="30"/>
    <x v="2"/>
  </r>
  <r>
    <x v="1"/>
    <n v="1128299"/>
    <x v="271"/>
    <x v="4"/>
    <x v="8"/>
    <x v="19"/>
    <x v="1"/>
    <n v="60"/>
    <n v="1280"/>
    <x v="1363"/>
    <x v="2676"/>
    <x v="8"/>
    <x v="2"/>
  </r>
  <r>
    <x v="1"/>
    <n v="1128299"/>
    <x v="271"/>
    <x v="4"/>
    <x v="8"/>
    <x v="19"/>
    <x v="2"/>
    <n v="59"/>
    <n v="1190"/>
    <x v="1239"/>
    <x v="2677"/>
    <x v="18"/>
    <x v="2"/>
  </r>
  <r>
    <x v="1"/>
    <n v="1128299"/>
    <x v="271"/>
    <x v="4"/>
    <x v="8"/>
    <x v="19"/>
    <x v="3"/>
    <n v="59"/>
    <n v="880"/>
    <x v="1584"/>
    <x v="2678"/>
    <x v="30"/>
    <x v="2"/>
  </r>
  <r>
    <x v="1"/>
    <n v="1128299"/>
    <x v="271"/>
    <x v="4"/>
    <x v="8"/>
    <x v="19"/>
    <x v="4"/>
    <n v="52"/>
    <n v="680"/>
    <x v="1625"/>
    <x v="2679"/>
    <x v="80"/>
    <x v="2"/>
  </r>
  <r>
    <x v="1"/>
    <n v="1128299"/>
    <x v="271"/>
    <x v="4"/>
    <x v="8"/>
    <x v="19"/>
    <x v="5"/>
    <n v="67"/>
    <n v="1730"/>
    <x v="1832"/>
    <x v="2680"/>
    <x v="39"/>
    <x v="2"/>
  </r>
  <r>
    <x v="1"/>
    <n v="1128299"/>
    <x v="301"/>
    <x v="4"/>
    <x v="8"/>
    <x v="19"/>
    <x v="0"/>
    <n v="61"/>
    <n v="2230"/>
    <x v="1833"/>
    <x v="2681"/>
    <x v="18"/>
    <x v="2"/>
  </r>
  <r>
    <x v="1"/>
    <n v="1128299"/>
    <x v="301"/>
    <x v="4"/>
    <x v="8"/>
    <x v="19"/>
    <x v="1"/>
    <n v="64"/>
    <n v="2030"/>
    <x v="1834"/>
    <x v="2682"/>
    <x v="2"/>
    <x v="2"/>
  </r>
  <r>
    <x v="1"/>
    <n v="1128299"/>
    <x v="301"/>
    <x v="4"/>
    <x v="8"/>
    <x v="19"/>
    <x v="2"/>
    <n v="80"/>
    <n v="2100"/>
    <x v="1835"/>
    <x v="2683"/>
    <x v="30"/>
    <x v="2"/>
  </r>
  <r>
    <x v="1"/>
    <n v="1128299"/>
    <x v="301"/>
    <x v="4"/>
    <x v="8"/>
    <x v="19"/>
    <x v="3"/>
    <n v="77"/>
    <n v="1550"/>
    <x v="1836"/>
    <x v="2684"/>
    <x v="23"/>
    <x v="2"/>
  </r>
  <r>
    <x v="1"/>
    <n v="1128299"/>
    <x v="301"/>
    <x v="4"/>
    <x v="8"/>
    <x v="19"/>
    <x v="4"/>
    <n v="89"/>
    <n v="1260"/>
    <x v="1837"/>
    <x v="2685"/>
    <x v="80"/>
    <x v="2"/>
  </r>
  <r>
    <x v="1"/>
    <n v="1128299"/>
    <x v="301"/>
    <x v="4"/>
    <x v="8"/>
    <x v="19"/>
    <x v="5"/>
    <n v="103"/>
    <n v="2180"/>
    <x v="1838"/>
    <x v="2686"/>
    <x v="65"/>
    <x v="2"/>
  </r>
  <r>
    <x v="1"/>
    <n v="1128299"/>
    <x v="330"/>
    <x v="4"/>
    <x v="8"/>
    <x v="19"/>
    <x v="0"/>
    <n v="83"/>
    <n v="2610"/>
    <x v="1839"/>
    <x v="2687"/>
    <x v="27"/>
    <x v="2"/>
  </r>
  <r>
    <x v="1"/>
    <n v="1128299"/>
    <x v="330"/>
    <x v="4"/>
    <x v="8"/>
    <x v="19"/>
    <x v="1"/>
    <n v="88"/>
    <n v="2250"/>
    <x v="1840"/>
    <x v="2688"/>
    <x v="8"/>
    <x v="2"/>
  </r>
  <r>
    <x v="1"/>
    <n v="1128299"/>
    <x v="330"/>
    <x v="4"/>
    <x v="8"/>
    <x v="19"/>
    <x v="2"/>
    <n v="86"/>
    <n v="1890"/>
    <x v="1841"/>
    <x v="2689"/>
    <x v="27"/>
    <x v="2"/>
  </r>
  <r>
    <x v="1"/>
    <n v="1128299"/>
    <x v="330"/>
    <x v="4"/>
    <x v="8"/>
    <x v="19"/>
    <x v="3"/>
    <n v="82"/>
    <n v="1800"/>
    <x v="1842"/>
    <x v="2690"/>
    <x v="30"/>
    <x v="2"/>
  </r>
  <r>
    <x v="1"/>
    <n v="1128299"/>
    <x v="330"/>
    <x v="4"/>
    <x v="8"/>
    <x v="19"/>
    <x v="4"/>
    <n v="89"/>
    <n v="1950"/>
    <x v="1843"/>
    <x v="2691"/>
    <x v="80"/>
    <x v="2"/>
  </r>
  <r>
    <x v="1"/>
    <n v="1128299"/>
    <x v="330"/>
    <x v="4"/>
    <x v="8"/>
    <x v="19"/>
    <x v="5"/>
    <n v="101"/>
    <n v="1630"/>
    <x v="1844"/>
    <x v="2692"/>
    <x v="41"/>
    <x v="2"/>
  </r>
  <r>
    <x v="1"/>
    <n v="1128299"/>
    <x v="362"/>
    <x v="4"/>
    <x v="8"/>
    <x v="19"/>
    <x v="0"/>
    <n v="87"/>
    <n v="2130"/>
    <x v="1845"/>
    <x v="2693"/>
    <x v="33"/>
    <x v="2"/>
  </r>
  <r>
    <x v="1"/>
    <n v="1128299"/>
    <x v="362"/>
    <x v="4"/>
    <x v="8"/>
    <x v="19"/>
    <x v="1"/>
    <n v="77"/>
    <n v="2060"/>
    <x v="1846"/>
    <x v="2694"/>
    <x v="2"/>
    <x v="2"/>
  </r>
  <r>
    <x v="1"/>
    <n v="1128299"/>
    <x v="362"/>
    <x v="4"/>
    <x v="8"/>
    <x v="19"/>
    <x v="2"/>
    <n v="78"/>
    <n v="1890"/>
    <x v="1793"/>
    <x v="2695"/>
    <x v="30"/>
    <x v="2"/>
  </r>
  <r>
    <x v="1"/>
    <n v="1128299"/>
    <x v="362"/>
    <x v="4"/>
    <x v="8"/>
    <x v="19"/>
    <x v="3"/>
    <n v="77"/>
    <n v="1430"/>
    <x v="1847"/>
    <x v="2696"/>
    <x v="23"/>
    <x v="2"/>
  </r>
  <r>
    <x v="1"/>
    <n v="1128299"/>
    <x v="362"/>
    <x v="4"/>
    <x v="8"/>
    <x v="19"/>
    <x v="4"/>
    <n v="74"/>
    <n v="1430"/>
    <x v="1848"/>
    <x v="2697"/>
    <x v="43"/>
    <x v="2"/>
  </r>
  <r>
    <x v="1"/>
    <n v="1128299"/>
    <x v="362"/>
    <x v="4"/>
    <x v="8"/>
    <x v="19"/>
    <x v="5"/>
    <n v="81"/>
    <n v="870"/>
    <x v="1849"/>
    <x v="2698"/>
    <x v="39"/>
    <x v="2"/>
  </r>
  <r>
    <x v="1"/>
    <n v="1128299"/>
    <x v="394"/>
    <x v="4"/>
    <x v="8"/>
    <x v="19"/>
    <x v="0"/>
    <n v="58"/>
    <n v="1400"/>
    <x v="1850"/>
    <x v="2699"/>
    <x v="8"/>
    <x v="2"/>
  </r>
  <r>
    <x v="1"/>
    <n v="1128299"/>
    <x v="394"/>
    <x v="4"/>
    <x v="8"/>
    <x v="19"/>
    <x v="1"/>
    <n v="60"/>
    <n v="1350"/>
    <x v="1851"/>
    <x v="1894"/>
    <x v="25"/>
    <x v="2"/>
  </r>
  <r>
    <x v="1"/>
    <n v="1128299"/>
    <x v="394"/>
    <x v="4"/>
    <x v="8"/>
    <x v="19"/>
    <x v="2"/>
    <n v="54"/>
    <n v="750"/>
    <x v="1156"/>
    <x v="2700"/>
    <x v="18"/>
    <x v="2"/>
  </r>
  <r>
    <x v="1"/>
    <n v="1128299"/>
    <x v="394"/>
    <x v="4"/>
    <x v="8"/>
    <x v="19"/>
    <x v="3"/>
    <n v="54"/>
    <n v="650"/>
    <x v="1517"/>
    <x v="2701"/>
    <x v="27"/>
    <x v="2"/>
  </r>
  <r>
    <x v="1"/>
    <n v="1128299"/>
    <x v="394"/>
    <x v="4"/>
    <x v="8"/>
    <x v="19"/>
    <x v="4"/>
    <n v="64"/>
    <n v="740"/>
    <x v="1245"/>
    <x v="2702"/>
    <x v="43"/>
    <x v="2"/>
  </r>
  <r>
    <x v="1"/>
    <n v="1128299"/>
    <x v="394"/>
    <x v="4"/>
    <x v="8"/>
    <x v="19"/>
    <x v="5"/>
    <n v="51"/>
    <n v="750"/>
    <x v="1740"/>
    <x v="2703"/>
    <x v="9"/>
    <x v="2"/>
  </r>
  <r>
    <x v="1"/>
    <n v="1128299"/>
    <x v="423"/>
    <x v="4"/>
    <x v="8"/>
    <x v="19"/>
    <x v="0"/>
    <n v="47"/>
    <n v="1000"/>
    <x v="1030"/>
    <x v="2704"/>
    <x v="27"/>
    <x v="2"/>
  </r>
  <r>
    <x v="1"/>
    <n v="1128299"/>
    <x v="423"/>
    <x v="4"/>
    <x v="8"/>
    <x v="19"/>
    <x v="1"/>
    <n v="59"/>
    <n v="1440"/>
    <x v="1264"/>
    <x v="2705"/>
    <x v="31"/>
    <x v="2"/>
  </r>
  <r>
    <x v="1"/>
    <n v="1128299"/>
    <x v="423"/>
    <x v="4"/>
    <x v="8"/>
    <x v="19"/>
    <x v="2"/>
    <n v="55"/>
    <n v="1120"/>
    <x v="1043"/>
    <x v="2706"/>
    <x v="33"/>
    <x v="2"/>
  </r>
  <r>
    <x v="1"/>
    <n v="1128299"/>
    <x v="423"/>
    <x v="4"/>
    <x v="8"/>
    <x v="19"/>
    <x v="3"/>
    <n v="51"/>
    <n v="1130"/>
    <x v="1511"/>
    <x v="2707"/>
    <x v="33"/>
    <x v="2"/>
  </r>
  <r>
    <x v="1"/>
    <n v="1128299"/>
    <x v="423"/>
    <x v="4"/>
    <x v="8"/>
    <x v="19"/>
    <x v="4"/>
    <n v="59"/>
    <n v="980"/>
    <x v="1260"/>
    <x v="2708"/>
    <x v="43"/>
    <x v="2"/>
  </r>
  <r>
    <x v="1"/>
    <n v="1128299"/>
    <x v="423"/>
    <x v="4"/>
    <x v="8"/>
    <x v="19"/>
    <x v="5"/>
    <n v="65"/>
    <n v="1040"/>
    <x v="1852"/>
    <x v="2709"/>
    <x v="39"/>
    <x v="2"/>
  </r>
  <r>
    <x v="1"/>
    <n v="1128299"/>
    <x v="454"/>
    <x v="4"/>
    <x v="8"/>
    <x v="19"/>
    <x v="0"/>
    <n v="52"/>
    <n v="1690"/>
    <x v="1853"/>
    <x v="2710"/>
    <x v="8"/>
    <x v="2"/>
  </r>
  <r>
    <x v="1"/>
    <n v="1128299"/>
    <x v="454"/>
    <x v="4"/>
    <x v="8"/>
    <x v="19"/>
    <x v="1"/>
    <n v="54"/>
    <n v="1750"/>
    <x v="1366"/>
    <x v="2711"/>
    <x v="31"/>
    <x v="2"/>
  </r>
  <r>
    <x v="1"/>
    <n v="1128299"/>
    <x v="454"/>
    <x v="4"/>
    <x v="8"/>
    <x v="19"/>
    <x v="2"/>
    <n v="53"/>
    <n v="1470"/>
    <x v="1854"/>
    <x v="2712"/>
    <x v="33"/>
    <x v="2"/>
  </r>
  <r>
    <x v="1"/>
    <n v="1128299"/>
    <x v="454"/>
    <x v="4"/>
    <x v="8"/>
    <x v="19"/>
    <x v="3"/>
    <n v="64"/>
    <n v="1500"/>
    <x v="1234"/>
    <x v="2713"/>
    <x v="30"/>
    <x v="2"/>
  </r>
  <r>
    <x v="1"/>
    <n v="1128299"/>
    <x v="454"/>
    <x v="4"/>
    <x v="8"/>
    <x v="19"/>
    <x v="4"/>
    <n v="77"/>
    <n v="1240"/>
    <x v="1855"/>
    <x v="2714"/>
    <x v="10"/>
    <x v="2"/>
  </r>
  <r>
    <x v="1"/>
    <n v="1128299"/>
    <x v="454"/>
    <x v="4"/>
    <x v="8"/>
    <x v="19"/>
    <x v="5"/>
    <n v="86"/>
    <n v="1620"/>
    <x v="1856"/>
    <x v="2715"/>
    <x v="40"/>
    <x v="2"/>
  </r>
  <r>
    <x v="1"/>
    <n v="1128299"/>
    <x v="483"/>
    <x v="4"/>
    <x v="8"/>
    <x v="19"/>
    <x v="0"/>
    <n v="72"/>
    <n v="2160"/>
    <x v="1857"/>
    <x v="2716"/>
    <x v="8"/>
    <x v="2"/>
  </r>
  <r>
    <x v="1"/>
    <n v="1128299"/>
    <x v="483"/>
    <x v="4"/>
    <x v="8"/>
    <x v="19"/>
    <x v="1"/>
    <n v="82"/>
    <n v="2000"/>
    <x v="1858"/>
    <x v="2717"/>
    <x v="2"/>
    <x v="2"/>
  </r>
  <r>
    <x v="3"/>
    <n v="1128299"/>
    <x v="483"/>
    <x v="4"/>
    <x v="8"/>
    <x v="19"/>
    <x v="2"/>
    <n v="75"/>
    <n v="1740"/>
    <x v="1658"/>
    <x v="2718"/>
    <x v="8"/>
    <x v="2"/>
  </r>
  <r>
    <x v="3"/>
    <n v="1128299"/>
    <x v="483"/>
    <x v="4"/>
    <x v="8"/>
    <x v="19"/>
    <x v="3"/>
    <n v="78"/>
    <n v="1800"/>
    <x v="1859"/>
    <x v="2719"/>
    <x v="33"/>
    <x v="2"/>
  </r>
  <r>
    <x v="3"/>
    <n v="1128299"/>
    <x v="483"/>
    <x v="4"/>
    <x v="8"/>
    <x v="19"/>
    <x v="4"/>
    <n v="86"/>
    <n v="1470"/>
    <x v="1860"/>
    <x v="2720"/>
    <x v="2"/>
    <x v="2"/>
  </r>
  <r>
    <x v="3"/>
    <n v="1128299"/>
    <x v="483"/>
    <x v="4"/>
    <x v="8"/>
    <x v="19"/>
    <x v="5"/>
    <n v="87"/>
    <n v="1560"/>
    <x v="1861"/>
    <x v="2721"/>
    <x v="9"/>
    <x v="2"/>
  </r>
  <r>
    <x v="3"/>
    <n v="1185732"/>
    <x v="176"/>
    <x v="4"/>
    <x v="8"/>
    <x v="19"/>
    <x v="0"/>
    <n v="41"/>
    <n v="2550"/>
    <x v="1862"/>
    <x v="2722"/>
    <x v="9"/>
    <x v="2"/>
  </r>
  <r>
    <x v="3"/>
    <n v="1185732"/>
    <x v="176"/>
    <x v="4"/>
    <x v="8"/>
    <x v="19"/>
    <x v="1"/>
    <n v="44"/>
    <n v="1890"/>
    <x v="961"/>
    <x v="2723"/>
    <x v="28"/>
    <x v="2"/>
  </r>
  <r>
    <x v="3"/>
    <n v="1185732"/>
    <x v="176"/>
    <x v="4"/>
    <x v="8"/>
    <x v="19"/>
    <x v="2"/>
    <n v="32"/>
    <n v="1690"/>
    <x v="1195"/>
    <x v="2724"/>
    <x v="31"/>
    <x v="2"/>
  </r>
  <r>
    <x v="3"/>
    <n v="1185732"/>
    <x v="176"/>
    <x v="4"/>
    <x v="8"/>
    <x v="19"/>
    <x v="3"/>
    <n v="37"/>
    <n v="1450"/>
    <x v="1863"/>
    <x v="2725"/>
    <x v="33"/>
    <x v="2"/>
  </r>
  <r>
    <x v="3"/>
    <n v="1185732"/>
    <x v="176"/>
    <x v="4"/>
    <x v="8"/>
    <x v="19"/>
    <x v="4"/>
    <n v="51"/>
    <n v="1650"/>
    <x v="804"/>
    <x v="1405"/>
    <x v="18"/>
    <x v="2"/>
  </r>
  <r>
    <x v="3"/>
    <n v="1185732"/>
    <x v="176"/>
    <x v="4"/>
    <x v="8"/>
    <x v="19"/>
    <x v="5"/>
    <n v="44"/>
    <n v="1760"/>
    <x v="1083"/>
    <x v="2726"/>
    <x v="42"/>
    <x v="2"/>
  </r>
  <r>
    <x v="3"/>
    <n v="1185732"/>
    <x v="205"/>
    <x v="4"/>
    <x v="8"/>
    <x v="19"/>
    <x v="0"/>
    <n v="44"/>
    <n v="2340"/>
    <x v="1864"/>
    <x v="2727"/>
    <x v="9"/>
    <x v="2"/>
  </r>
  <r>
    <x v="3"/>
    <n v="1185732"/>
    <x v="205"/>
    <x v="4"/>
    <x v="8"/>
    <x v="19"/>
    <x v="1"/>
    <n v="42"/>
    <n v="1380"/>
    <x v="1865"/>
    <x v="1529"/>
    <x v="29"/>
    <x v="2"/>
  </r>
  <r>
    <x v="3"/>
    <n v="1185732"/>
    <x v="205"/>
    <x v="4"/>
    <x v="8"/>
    <x v="19"/>
    <x v="2"/>
    <n v="33"/>
    <n v="1740"/>
    <x v="1619"/>
    <x v="2728"/>
    <x v="25"/>
    <x v="2"/>
  </r>
  <r>
    <x v="3"/>
    <n v="1185732"/>
    <x v="205"/>
    <x v="0"/>
    <x v="0"/>
    <x v="20"/>
    <x v="3"/>
    <n v="37"/>
    <n v="1330"/>
    <x v="1866"/>
    <x v="2729"/>
    <x v="23"/>
    <x v="2"/>
  </r>
  <r>
    <x v="3"/>
    <n v="1185732"/>
    <x v="205"/>
    <x v="0"/>
    <x v="0"/>
    <x v="20"/>
    <x v="4"/>
    <n v="50"/>
    <n v="1540"/>
    <x v="844"/>
    <x v="2730"/>
    <x v="24"/>
    <x v="2"/>
  </r>
  <r>
    <x v="3"/>
    <n v="1185732"/>
    <x v="205"/>
    <x v="0"/>
    <x v="0"/>
    <x v="20"/>
    <x v="5"/>
    <n v="42"/>
    <n v="1820"/>
    <x v="947"/>
    <x v="2731"/>
    <x v="34"/>
    <x v="2"/>
  </r>
  <r>
    <x v="3"/>
    <n v="1185732"/>
    <x v="710"/>
    <x v="0"/>
    <x v="0"/>
    <x v="20"/>
    <x v="0"/>
    <n v="44"/>
    <n v="2520"/>
    <x v="1108"/>
    <x v="2732"/>
    <x v="40"/>
    <x v="2"/>
  </r>
  <r>
    <x v="3"/>
    <n v="1185732"/>
    <x v="710"/>
    <x v="0"/>
    <x v="0"/>
    <x v="20"/>
    <x v="1"/>
    <n v="44"/>
    <n v="1650"/>
    <x v="1489"/>
    <x v="2733"/>
    <x v="24"/>
    <x v="2"/>
  </r>
  <r>
    <x v="3"/>
    <n v="1185732"/>
    <x v="710"/>
    <x v="0"/>
    <x v="0"/>
    <x v="20"/>
    <x v="2"/>
    <n v="33"/>
    <n v="1610"/>
    <x v="1867"/>
    <x v="2734"/>
    <x v="36"/>
    <x v="2"/>
  </r>
  <r>
    <x v="3"/>
    <n v="1185732"/>
    <x v="710"/>
    <x v="0"/>
    <x v="0"/>
    <x v="20"/>
    <x v="3"/>
    <n v="39"/>
    <n v="1060"/>
    <x v="1868"/>
    <x v="2735"/>
    <x v="33"/>
    <x v="2"/>
  </r>
  <r>
    <x v="3"/>
    <n v="1185732"/>
    <x v="710"/>
    <x v="0"/>
    <x v="0"/>
    <x v="20"/>
    <x v="4"/>
    <n v="51"/>
    <n v="1330"/>
    <x v="1869"/>
    <x v="2736"/>
    <x v="29"/>
    <x v="2"/>
  </r>
  <r>
    <x v="3"/>
    <n v="1185732"/>
    <x v="710"/>
    <x v="0"/>
    <x v="0"/>
    <x v="20"/>
    <x v="5"/>
    <n v="43"/>
    <n v="1610"/>
    <x v="1870"/>
    <x v="2737"/>
    <x v="38"/>
    <x v="2"/>
  </r>
  <r>
    <x v="3"/>
    <n v="1185732"/>
    <x v="232"/>
    <x v="0"/>
    <x v="0"/>
    <x v="20"/>
    <x v="0"/>
    <n v="42"/>
    <n v="2480"/>
    <x v="1871"/>
    <x v="2738"/>
    <x v="65"/>
    <x v="2"/>
  </r>
  <r>
    <x v="3"/>
    <n v="1185732"/>
    <x v="232"/>
    <x v="0"/>
    <x v="0"/>
    <x v="20"/>
    <x v="1"/>
    <n v="43"/>
    <n v="1470"/>
    <x v="1872"/>
    <x v="2739"/>
    <x v="18"/>
    <x v="2"/>
  </r>
  <r>
    <x v="3"/>
    <n v="1185732"/>
    <x v="232"/>
    <x v="0"/>
    <x v="0"/>
    <x v="20"/>
    <x v="2"/>
    <n v="34"/>
    <n v="1520"/>
    <x v="1056"/>
    <x v="2740"/>
    <x v="36"/>
    <x v="2"/>
  </r>
  <r>
    <x v="3"/>
    <n v="1185732"/>
    <x v="232"/>
    <x v="0"/>
    <x v="0"/>
    <x v="20"/>
    <x v="3"/>
    <n v="37"/>
    <n v="1350"/>
    <x v="1873"/>
    <x v="2741"/>
    <x v="33"/>
    <x v="2"/>
  </r>
  <r>
    <x v="3"/>
    <n v="1185732"/>
    <x v="232"/>
    <x v="0"/>
    <x v="0"/>
    <x v="20"/>
    <x v="4"/>
    <n v="50"/>
    <n v="1240"/>
    <x v="1461"/>
    <x v="2742"/>
    <x v="28"/>
    <x v="2"/>
  </r>
  <r>
    <x v="3"/>
    <n v="1185732"/>
    <x v="232"/>
    <x v="0"/>
    <x v="0"/>
    <x v="20"/>
    <x v="5"/>
    <n v="41"/>
    <n v="1560"/>
    <x v="1493"/>
    <x v="2743"/>
    <x v="42"/>
    <x v="2"/>
  </r>
  <r>
    <x v="3"/>
    <n v="1185732"/>
    <x v="261"/>
    <x v="0"/>
    <x v="0"/>
    <x v="20"/>
    <x v="0"/>
    <n v="50"/>
    <n v="2610"/>
    <x v="1658"/>
    <x v="2744"/>
    <x v="38"/>
    <x v="2"/>
  </r>
  <r>
    <x v="3"/>
    <n v="1185732"/>
    <x v="261"/>
    <x v="0"/>
    <x v="0"/>
    <x v="20"/>
    <x v="1"/>
    <n v="53"/>
    <n v="1610"/>
    <x v="1874"/>
    <x v="2745"/>
    <x v="28"/>
    <x v="2"/>
  </r>
  <r>
    <x v="3"/>
    <n v="1185732"/>
    <x v="261"/>
    <x v="0"/>
    <x v="0"/>
    <x v="20"/>
    <x v="2"/>
    <n v="49"/>
    <n v="1600"/>
    <x v="1437"/>
    <x v="1426"/>
    <x v="36"/>
    <x v="2"/>
  </r>
  <r>
    <x v="3"/>
    <n v="1185732"/>
    <x v="261"/>
    <x v="0"/>
    <x v="0"/>
    <x v="20"/>
    <x v="3"/>
    <n v="47"/>
    <n v="1300"/>
    <x v="1875"/>
    <x v="2746"/>
    <x v="8"/>
    <x v="2"/>
  </r>
  <r>
    <x v="3"/>
    <n v="1185732"/>
    <x v="261"/>
    <x v="0"/>
    <x v="0"/>
    <x v="20"/>
    <x v="4"/>
    <n v="56"/>
    <n v="1370"/>
    <x v="1876"/>
    <x v="2747"/>
    <x v="29"/>
    <x v="2"/>
  </r>
  <r>
    <x v="3"/>
    <n v="1185732"/>
    <x v="261"/>
    <x v="0"/>
    <x v="0"/>
    <x v="20"/>
    <x v="5"/>
    <n v="59"/>
    <n v="1690"/>
    <x v="1560"/>
    <x v="2748"/>
    <x v="32"/>
    <x v="2"/>
  </r>
  <r>
    <x v="3"/>
    <n v="1185732"/>
    <x v="294"/>
    <x v="0"/>
    <x v="0"/>
    <x v="20"/>
    <x v="0"/>
    <n v="59"/>
    <n v="2630"/>
    <x v="1877"/>
    <x v="2749"/>
    <x v="65"/>
    <x v="2"/>
  </r>
  <r>
    <x v="3"/>
    <n v="1185732"/>
    <x v="294"/>
    <x v="0"/>
    <x v="0"/>
    <x v="20"/>
    <x v="1"/>
    <n v="54"/>
    <n v="1750"/>
    <x v="1366"/>
    <x v="1437"/>
    <x v="35"/>
    <x v="2"/>
  </r>
  <r>
    <x v="3"/>
    <n v="1185732"/>
    <x v="294"/>
    <x v="0"/>
    <x v="0"/>
    <x v="20"/>
    <x v="2"/>
    <n v="48"/>
    <n v="1500"/>
    <x v="1644"/>
    <x v="2750"/>
    <x v="31"/>
    <x v="2"/>
  </r>
  <r>
    <x v="3"/>
    <n v="1185732"/>
    <x v="294"/>
    <x v="0"/>
    <x v="0"/>
    <x v="20"/>
    <x v="3"/>
    <n v="49"/>
    <n v="1440"/>
    <x v="822"/>
    <x v="1542"/>
    <x v="33"/>
    <x v="2"/>
  </r>
  <r>
    <x v="3"/>
    <n v="1185732"/>
    <x v="294"/>
    <x v="0"/>
    <x v="0"/>
    <x v="20"/>
    <x v="4"/>
    <n v="62"/>
    <n v="1500"/>
    <x v="1878"/>
    <x v="2751"/>
    <x v="29"/>
    <x v="2"/>
  </r>
  <r>
    <x v="3"/>
    <n v="1185732"/>
    <x v="294"/>
    <x v="0"/>
    <x v="0"/>
    <x v="20"/>
    <x v="5"/>
    <n v="69"/>
    <n v="1810"/>
    <x v="1879"/>
    <x v="2752"/>
    <x v="26"/>
    <x v="2"/>
  </r>
  <r>
    <x v="3"/>
    <n v="1185732"/>
    <x v="322"/>
    <x v="0"/>
    <x v="0"/>
    <x v="20"/>
    <x v="0"/>
    <n v="59"/>
    <n v="2470"/>
    <x v="1880"/>
    <x v="2753"/>
    <x v="9"/>
    <x v="2"/>
  </r>
  <r>
    <x v="3"/>
    <n v="1185732"/>
    <x v="322"/>
    <x v="0"/>
    <x v="0"/>
    <x v="20"/>
    <x v="1"/>
    <n v="56"/>
    <n v="1960"/>
    <x v="974"/>
    <x v="2754"/>
    <x v="18"/>
    <x v="2"/>
  </r>
  <r>
    <x v="3"/>
    <n v="1185732"/>
    <x v="322"/>
    <x v="0"/>
    <x v="0"/>
    <x v="20"/>
    <x v="2"/>
    <n v="51"/>
    <n v="1690"/>
    <x v="1881"/>
    <x v="2755"/>
    <x v="2"/>
    <x v="2"/>
  </r>
  <r>
    <x v="3"/>
    <n v="1185732"/>
    <x v="322"/>
    <x v="0"/>
    <x v="0"/>
    <x v="20"/>
    <x v="3"/>
    <n v="53"/>
    <n v="1500"/>
    <x v="1882"/>
    <x v="2756"/>
    <x v="30"/>
    <x v="2"/>
  </r>
  <r>
    <x v="3"/>
    <n v="1185732"/>
    <x v="322"/>
    <x v="0"/>
    <x v="0"/>
    <x v="20"/>
    <x v="4"/>
    <n v="62"/>
    <n v="1680"/>
    <x v="1871"/>
    <x v="2757"/>
    <x v="24"/>
    <x v="2"/>
  </r>
  <r>
    <x v="3"/>
    <n v="1185732"/>
    <x v="322"/>
    <x v="0"/>
    <x v="0"/>
    <x v="20"/>
    <x v="5"/>
    <n v="66"/>
    <n v="1940"/>
    <x v="1883"/>
    <x v="2758"/>
    <x v="42"/>
    <x v="2"/>
  </r>
  <r>
    <x v="3"/>
    <n v="1185732"/>
    <x v="354"/>
    <x v="0"/>
    <x v="0"/>
    <x v="20"/>
    <x v="0"/>
    <n v="62"/>
    <n v="2500"/>
    <x v="1884"/>
    <x v="2759"/>
    <x v="65"/>
    <x v="2"/>
  </r>
  <r>
    <x v="3"/>
    <n v="1185732"/>
    <x v="354"/>
    <x v="0"/>
    <x v="0"/>
    <x v="20"/>
    <x v="1"/>
    <n v="55"/>
    <n v="2100"/>
    <x v="1885"/>
    <x v="2760"/>
    <x v="18"/>
    <x v="2"/>
  </r>
  <r>
    <x v="3"/>
    <n v="1185732"/>
    <x v="354"/>
    <x v="0"/>
    <x v="0"/>
    <x v="20"/>
    <x v="2"/>
    <n v="51"/>
    <n v="1880"/>
    <x v="1886"/>
    <x v="2761"/>
    <x v="36"/>
    <x v="2"/>
  </r>
  <r>
    <x v="3"/>
    <n v="1185732"/>
    <x v="354"/>
    <x v="0"/>
    <x v="0"/>
    <x v="20"/>
    <x v="3"/>
    <n v="41"/>
    <n v="1500"/>
    <x v="1642"/>
    <x v="2641"/>
    <x v="8"/>
    <x v="2"/>
  </r>
  <r>
    <x v="3"/>
    <n v="1185732"/>
    <x v="354"/>
    <x v="0"/>
    <x v="0"/>
    <x v="20"/>
    <x v="4"/>
    <n v="52"/>
    <n v="1490"/>
    <x v="1887"/>
    <x v="2762"/>
    <x v="35"/>
    <x v="2"/>
  </r>
  <r>
    <x v="3"/>
    <n v="1185732"/>
    <x v="354"/>
    <x v="0"/>
    <x v="0"/>
    <x v="20"/>
    <x v="5"/>
    <n v="55"/>
    <n v="2180"/>
    <x v="899"/>
    <x v="2763"/>
    <x v="38"/>
    <x v="2"/>
  </r>
  <r>
    <x v="3"/>
    <n v="1185732"/>
    <x v="384"/>
    <x v="0"/>
    <x v="0"/>
    <x v="20"/>
    <x v="0"/>
    <n v="50"/>
    <n v="2380"/>
    <x v="1888"/>
    <x v="2764"/>
    <x v="40"/>
    <x v="2"/>
  </r>
  <r>
    <x v="3"/>
    <n v="1185732"/>
    <x v="384"/>
    <x v="0"/>
    <x v="0"/>
    <x v="20"/>
    <x v="1"/>
    <n v="48"/>
    <n v="1630"/>
    <x v="1889"/>
    <x v="2765"/>
    <x v="18"/>
    <x v="2"/>
  </r>
  <r>
    <x v="3"/>
    <n v="1185732"/>
    <x v="384"/>
    <x v="0"/>
    <x v="0"/>
    <x v="20"/>
    <x v="2"/>
    <n v="41"/>
    <n v="1380"/>
    <x v="1307"/>
    <x v="2766"/>
    <x v="2"/>
    <x v="2"/>
  </r>
  <r>
    <x v="3"/>
    <n v="1185732"/>
    <x v="384"/>
    <x v="0"/>
    <x v="0"/>
    <x v="20"/>
    <x v="3"/>
    <n v="44"/>
    <n v="1370"/>
    <x v="1890"/>
    <x v="2767"/>
    <x v="33"/>
    <x v="2"/>
  </r>
  <r>
    <x v="3"/>
    <n v="1185732"/>
    <x v="384"/>
    <x v="0"/>
    <x v="0"/>
    <x v="20"/>
    <x v="4"/>
    <n v="51"/>
    <n v="1310"/>
    <x v="1891"/>
    <x v="2768"/>
    <x v="35"/>
    <x v="2"/>
  </r>
  <r>
    <x v="3"/>
    <n v="1185732"/>
    <x v="384"/>
    <x v="0"/>
    <x v="0"/>
    <x v="20"/>
    <x v="5"/>
    <n v="59"/>
    <n v="1560"/>
    <x v="809"/>
    <x v="2769"/>
    <x v="38"/>
    <x v="2"/>
  </r>
  <r>
    <x v="3"/>
    <n v="1185732"/>
    <x v="416"/>
    <x v="0"/>
    <x v="0"/>
    <x v="20"/>
    <x v="0"/>
    <n v="57"/>
    <n v="2080"/>
    <x v="1892"/>
    <x v="2770"/>
    <x v="41"/>
    <x v="2"/>
  </r>
  <r>
    <x v="3"/>
    <n v="1185732"/>
    <x v="416"/>
    <x v="0"/>
    <x v="0"/>
    <x v="20"/>
    <x v="1"/>
    <n v="46"/>
    <n v="1560"/>
    <x v="1893"/>
    <x v="2771"/>
    <x v="24"/>
    <x v="2"/>
  </r>
  <r>
    <x v="3"/>
    <n v="1185732"/>
    <x v="416"/>
    <x v="0"/>
    <x v="0"/>
    <x v="20"/>
    <x v="2"/>
    <n v="46"/>
    <n v="1370"/>
    <x v="1894"/>
    <x v="2772"/>
    <x v="8"/>
    <x v="2"/>
  </r>
  <r>
    <x v="3"/>
    <n v="1185732"/>
    <x v="416"/>
    <x v="0"/>
    <x v="0"/>
    <x v="20"/>
    <x v="3"/>
    <n v="45"/>
    <n v="1350"/>
    <x v="1895"/>
    <x v="2773"/>
    <x v="33"/>
    <x v="2"/>
  </r>
  <r>
    <x v="3"/>
    <n v="1185732"/>
    <x v="416"/>
    <x v="0"/>
    <x v="0"/>
    <x v="20"/>
    <x v="4"/>
    <n v="59"/>
    <n v="1500"/>
    <x v="1896"/>
    <x v="2774"/>
    <x v="28"/>
    <x v="2"/>
  </r>
  <r>
    <x v="3"/>
    <n v="1185732"/>
    <x v="416"/>
    <x v="0"/>
    <x v="0"/>
    <x v="20"/>
    <x v="5"/>
    <n v="64"/>
    <n v="1560"/>
    <x v="1336"/>
    <x v="2775"/>
    <x v="26"/>
    <x v="2"/>
  </r>
  <r>
    <x v="3"/>
    <n v="1185732"/>
    <x v="446"/>
    <x v="0"/>
    <x v="0"/>
    <x v="20"/>
    <x v="0"/>
    <n v="56"/>
    <n v="2170"/>
    <x v="1897"/>
    <x v="2776"/>
    <x v="9"/>
    <x v="2"/>
  </r>
  <r>
    <x v="3"/>
    <n v="1185732"/>
    <x v="446"/>
    <x v="0"/>
    <x v="0"/>
    <x v="20"/>
    <x v="1"/>
    <n v="49"/>
    <n v="1620"/>
    <x v="1898"/>
    <x v="2777"/>
    <x v="29"/>
    <x v="2"/>
  </r>
  <r>
    <x v="3"/>
    <n v="1185732"/>
    <x v="446"/>
    <x v="0"/>
    <x v="0"/>
    <x v="20"/>
    <x v="2"/>
    <n v="45"/>
    <n v="1470"/>
    <x v="1899"/>
    <x v="1880"/>
    <x v="36"/>
    <x v="2"/>
  </r>
  <r>
    <x v="3"/>
    <n v="1185732"/>
    <x v="446"/>
    <x v="0"/>
    <x v="0"/>
    <x v="20"/>
    <x v="3"/>
    <n v="47"/>
    <n v="1440"/>
    <x v="997"/>
    <x v="2778"/>
    <x v="8"/>
    <x v="2"/>
  </r>
  <r>
    <x v="3"/>
    <n v="1185732"/>
    <x v="446"/>
    <x v="0"/>
    <x v="0"/>
    <x v="20"/>
    <x v="4"/>
    <n v="62"/>
    <n v="1540"/>
    <x v="1855"/>
    <x v="2779"/>
    <x v="18"/>
    <x v="2"/>
  </r>
  <r>
    <x v="3"/>
    <n v="1185732"/>
    <x v="446"/>
    <x v="0"/>
    <x v="0"/>
    <x v="20"/>
    <x v="5"/>
    <n v="68"/>
    <n v="1760"/>
    <x v="1900"/>
    <x v="2780"/>
    <x v="34"/>
    <x v="2"/>
  </r>
  <r>
    <x v="3"/>
    <n v="1185732"/>
    <x v="475"/>
    <x v="0"/>
    <x v="0"/>
    <x v="20"/>
    <x v="0"/>
    <n v="59"/>
    <n v="2450"/>
    <x v="760"/>
    <x v="2781"/>
    <x v="39"/>
    <x v="2"/>
  </r>
  <r>
    <x v="3"/>
    <n v="1185732"/>
    <x v="475"/>
    <x v="0"/>
    <x v="0"/>
    <x v="20"/>
    <x v="1"/>
    <n v="51"/>
    <n v="1690"/>
    <x v="1881"/>
    <x v="2782"/>
    <x v="0"/>
    <x v="2"/>
  </r>
  <r>
    <x v="4"/>
    <n v="1185732"/>
    <x v="475"/>
    <x v="0"/>
    <x v="0"/>
    <x v="20"/>
    <x v="2"/>
    <n v="52"/>
    <n v="1630"/>
    <x v="1901"/>
    <x v="2783"/>
    <x v="37"/>
    <x v="2"/>
  </r>
  <r>
    <x v="4"/>
    <n v="1185732"/>
    <x v="475"/>
    <x v="0"/>
    <x v="0"/>
    <x v="20"/>
    <x v="3"/>
    <n v="54"/>
    <n v="1550"/>
    <x v="1265"/>
    <x v="2784"/>
    <x v="33"/>
    <x v="2"/>
  </r>
  <r>
    <x v="4"/>
    <n v="1185732"/>
    <x v="475"/>
    <x v="0"/>
    <x v="0"/>
    <x v="20"/>
    <x v="4"/>
    <n v="60"/>
    <n v="1550"/>
    <x v="1878"/>
    <x v="2785"/>
    <x v="24"/>
    <x v="2"/>
  </r>
  <r>
    <x v="4"/>
    <n v="1185732"/>
    <x v="475"/>
    <x v="0"/>
    <x v="0"/>
    <x v="20"/>
    <x v="5"/>
    <n v="69"/>
    <n v="1820"/>
    <x v="1093"/>
    <x v="2786"/>
    <x v="34"/>
    <x v="2"/>
  </r>
  <r>
    <x v="4"/>
    <n v="1185732"/>
    <x v="178"/>
    <x v="0"/>
    <x v="0"/>
    <x v="20"/>
    <x v="0"/>
    <n v="39"/>
    <n v="2160"/>
    <x v="1223"/>
    <x v="2787"/>
    <x v="32"/>
    <x v="2"/>
  </r>
  <r>
    <x v="4"/>
    <n v="1185732"/>
    <x v="178"/>
    <x v="0"/>
    <x v="0"/>
    <x v="20"/>
    <x v="1"/>
    <n v="39"/>
    <n v="1560"/>
    <x v="1100"/>
    <x v="2788"/>
    <x v="18"/>
    <x v="2"/>
  </r>
  <r>
    <x v="4"/>
    <n v="1185732"/>
    <x v="178"/>
    <x v="0"/>
    <x v="0"/>
    <x v="20"/>
    <x v="2"/>
    <n v="29"/>
    <n v="1680"/>
    <x v="1809"/>
    <x v="2789"/>
    <x v="35"/>
    <x v="2"/>
  </r>
  <r>
    <x v="4"/>
    <n v="1185732"/>
    <x v="178"/>
    <x v="0"/>
    <x v="0"/>
    <x v="20"/>
    <x v="3"/>
    <n v="34"/>
    <n v="1310"/>
    <x v="1902"/>
    <x v="2790"/>
    <x v="28"/>
    <x v="2"/>
  </r>
  <r>
    <x v="4"/>
    <n v="1185732"/>
    <x v="178"/>
    <x v="0"/>
    <x v="0"/>
    <x v="20"/>
    <x v="4"/>
    <n v="49"/>
    <n v="1450"/>
    <x v="934"/>
    <x v="2791"/>
    <x v="18"/>
    <x v="2"/>
  </r>
  <r>
    <x v="4"/>
    <n v="1185732"/>
    <x v="178"/>
    <x v="0"/>
    <x v="0"/>
    <x v="20"/>
    <x v="5"/>
    <n v="38"/>
    <n v="1560"/>
    <x v="1903"/>
    <x v="2792"/>
    <x v="8"/>
    <x v="2"/>
  </r>
  <r>
    <x v="4"/>
    <n v="1185732"/>
    <x v="207"/>
    <x v="0"/>
    <x v="0"/>
    <x v="20"/>
    <x v="0"/>
    <n v="37"/>
    <n v="2380"/>
    <x v="830"/>
    <x v="2793"/>
    <x v="22"/>
    <x v="2"/>
  </r>
  <r>
    <x v="4"/>
    <n v="1185732"/>
    <x v="207"/>
    <x v="0"/>
    <x v="0"/>
    <x v="20"/>
    <x v="1"/>
    <n v="37"/>
    <n v="1450"/>
    <x v="1863"/>
    <x v="2725"/>
    <x v="33"/>
    <x v="2"/>
  </r>
  <r>
    <x v="4"/>
    <n v="1185732"/>
    <x v="207"/>
    <x v="0"/>
    <x v="0"/>
    <x v="20"/>
    <x v="2"/>
    <n v="29"/>
    <n v="1430"/>
    <x v="1904"/>
    <x v="2794"/>
    <x v="29"/>
    <x v="2"/>
  </r>
  <r>
    <x v="4"/>
    <n v="1185732"/>
    <x v="207"/>
    <x v="2"/>
    <x v="17"/>
    <x v="21"/>
    <x v="3"/>
    <n v="32"/>
    <n v="1230"/>
    <x v="1905"/>
    <x v="2795"/>
    <x v="35"/>
    <x v="2"/>
  </r>
  <r>
    <x v="4"/>
    <n v="1185732"/>
    <x v="207"/>
    <x v="2"/>
    <x v="17"/>
    <x v="21"/>
    <x v="4"/>
    <n v="47"/>
    <n v="1450"/>
    <x v="1906"/>
    <x v="2796"/>
    <x v="33"/>
    <x v="2"/>
  </r>
  <r>
    <x v="4"/>
    <n v="1185732"/>
    <x v="207"/>
    <x v="2"/>
    <x v="17"/>
    <x v="21"/>
    <x v="5"/>
    <n v="38"/>
    <n v="1740"/>
    <x v="1907"/>
    <x v="2797"/>
    <x v="37"/>
    <x v="2"/>
  </r>
  <r>
    <x v="4"/>
    <n v="1185732"/>
    <x v="215"/>
    <x v="2"/>
    <x v="17"/>
    <x v="21"/>
    <x v="0"/>
    <n v="38"/>
    <n v="2460"/>
    <x v="1908"/>
    <x v="2798"/>
    <x v="38"/>
    <x v="2"/>
  </r>
  <r>
    <x v="4"/>
    <n v="1185732"/>
    <x v="215"/>
    <x v="2"/>
    <x v="17"/>
    <x v="21"/>
    <x v="1"/>
    <n v="37"/>
    <n v="1310"/>
    <x v="1909"/>
    <x v="2799"/>
    <x v="27"/>
    <x v="2"/>
  </r>
  <r>
    <x v="4"/>
    <n v="1185732"/>
    <x v="215"/>
    <x v="2"/>
    <x v="17"/>
    <x v="21"/>
    <x v="2"/>
    <n v="27"/>
    <n v="1490"/>
    <x v="1910"/>
    <x v="2800"/>
    <x v="18"/>
    <x v="2"/>
  </r>
  <r>
    <x v="4"/>
    <n v="1185732"/>
    <x v="215"/>
    <x v="2"/>
    <x v="17"/>
    <x v="21"/>
    <x v="3"/>
    <n v="33"/>
    <n v="1120"/>
    <x v="1683"/>
    <x v="2801"/>
    <x v="28"/>
    <x v="2"/>
  </r>
  <r>
    <x v="4"/>
    <n v="1185732"/>
    <x v="215"/>
    <x v="2"/>
    <x v="17"/>
    <x v="21"/>
    <x v="4"/>
    <n v="47"/>
    <n v="1260"/>
    <x v="1911"/>
    <x v="2802"/>
    <x v="18"/>
    <x v="2"/>
  </r>
  <r>
    <x v="4"/>
    <n v="1185732"/>
    <x v="215"/>
    <x v="2"/>
    <x v="17"/>
    <x v="21"/>
    <x v="5"/>
    <n v="37"/>
    <n v="1650"/>
    <x v="1250"/>
    <x v="2803"/>
    <x v="25"/>
    <x v="2"/>
  </r>
  <r>
    <x v="4"/>
    <n v="1185732"/>
    <x v="234"/>
    <x v="2"/>
    <x v="17"/>
    <x v="21"/>
    <x v="0"/>
    <n v="39"/>
    <n v="2080"/>
    <x v="1912"/>
    <x v="2804"/>
    <x v="26"/>
    <x v="2"/>
  </r>
  <r>
    <x v="4"/>
    <n v="1185732"/>
    <x v="234"/>
    <x v="2"/>
    <x v="17"/>
    <x v="21"/>
    <x v="1"/>
    <n v="39"/>
    <n v="1400"/>
    <x v="1780"/>
    <x v="2805"/>
    <x v="18"/>
    <x v="2"/>
  </r>
  <r>
    <x v="4"/>
    <n v="1185732"/>
    <x v="234"/>
    <x v="2"/>
    <x v="17"/>
    <x v="21"/>
    <x v="2"/>
    <n v="28"/>
    <n v="1450"/>
    <x v="1066"/>
    <x v="2806"/>
    <x v="24"/>
    <x v="2"/>
  </r>
  <r>
    <x v="4"/>
    <n v="1185732"/>
    <x v="234"/>
    <x v="2"/>
    <x v="17"/>
    <x v="21"/>
    <x v="3"/>
    <n v="33"/>
    <n v="1190"/>
    <x v="1913"/>
    <x v="2807"/>
    <x v="28"/>
    <x v="2"/>
  </r>
  <r>
    <x v="4"/>
    <n v="1185732"/>
    <x v="234"/>
    <x v="2"/>
    <x v="17"/>
    <x v="21"/>
    <x v="4"/>
    <n v="47"/>
    <n v="1060"/>
    <x v="1914"/>
    <x v="2808"/>
    <x v="23"/>
    <x v="2"/>
  </r>
  <r>
    <x v="4"/>
    <n v="1185732"/>
    <x v="234"/>
    <x v="2"/>
    <x v="17"/>
    <x v="21"/>
    <x v="5"/>
    <n v="36"/>
    <n v="1490"/>
    <x v="1915"/>
    <x v="2809"/>
    <x v="2"/>
    <x v="2"/>
  </r>
  <r>
    <x v="4"/>
    <n v="1185732"/>
    <x v="263"/>
    <x v="2"/>
    <x v="17"/>
    <x v="21"/>
    <x v="0"/>
    <n v="45"/>
    <n v="2460"/>
    <x v="1916"/>
    <x v="2810"/>
    <x v="42"/>
    <x v="2"/>
  </r>
  <r>
    <x v="4"/>
    <n v="1185732"/>
    <x v="263"/>
    <x v="2"/>
    <x v="17"/>
    <x v="21"/>
    <x v="1"/>
    <n v="41"/>
    <n v="1520"/>
    <x v="938"/>
    <x v="2811"/>
    <x v="8"/>
    <x v="2"/>
  </r>
  <r>
    <x v="4"/>
    <n v="1185732"/>
    <x v="263"/>
    <x v="2"/>
    <x v="17"/>
    <x v="21"/>
    <x v="2"/>
    <n v="39"/>
    <n v="1450"/>
    <x v="1917"/>
    <x v="2812"/>
    <x v="29"/>
    <x v="2"/>
  </r>
  <r>
    <x v="4"/>
    <n v="1185732"/>
    <x v="263"/>
    <x v="2"/>
    <x v="17"/>
    <x v="21"/>
    <x v="3"/>
    <n v="39"/>
    <n v="1310"/>
    <x v="1918"/>
    <x v="2813"/>
    <x v="0"/>
    <x v="2"/>
  </r>
  <r>
    <x v="4"/>
    <n v="1185732"/>
    <x v="263"/>
    <x v="2"/>
    <x v="17"/>
    <x v="21"/>
    <x v="4"/>
    <n v="45"/>
    <n v="1330"/>
    <x v="1919"/>
    <x v="2814"/>
    <x v="23"/>
    <x v="2"/>
  </r>
  <r>
    <x v="4"/>
    <n v="1185732"/>
    <x v="263"/>
    <x v="2"/>
    <x v="17"/>
    <x v="21"/>
    <x v="5"/>
    <n v="52"/>
    <n v="1560"/>
    <x v="1912"/>
    <x v="2815"/>
    <x v="8"/>
    <x v="2"/>
  </r>
  <r>
    <x v="4"/>
    <n v="1185732"/>
    <x v="296"/>
    <x v="2"/>
    <x v="17"/>
    <x v="21"/>
    <x v="0"/>
    <n v="46"/>
    <n v="2470"/>
    <x v="770"/>
    <x v="2816"/>
    <x v="32"/>
    <x v="2"/>
  </r>
  <r>
    <x v="4"/>
    <n v="1185732"/>
    <x v="296"/>
    <x v="2"/>
    <x v="17"/>
    <x v="21"/>
    <x v="1"/>
    <n v="42"/>
    <n v="1680"/>
    <x v="822"/>
    <x v="1542"/>
    <x v="33"/>
    <x v="2"/>
  </r>
  <r>
    <x v="4"/>
    <n v="1185732"/>
    <x v="296"/>
    <x v="2"/>
    <x v="17"/>
    <x v="21"/>
    <x v="2"/>
    <n v="38"/>
    <n v="1310"/>
    <x v="1920"/>
    <x v="2817"/>
    <x v="18"/>
    <x v="2"/>
  </r>
  <r>
    <x v="4"/>
    <n v="1185732"/>
    <x v="296"/>
    <x v="2"/>
    <x v="17"/>
    <x v="21"/>
    <x v="3"/>
    <n v="38"/>
    <n v="1400"/>
    <x v="1666"/>
    <x v="2818"/>
    <x v="28"/>
    <x v="2"/>
  </r>
  <r>
    <x v="4"/>
    <n v="1185732"/>
    <x v="296"/>
    <x v="2"/>
    <x v="17"/>
    <x v="21"/>
    <x v="4"/>
    <n v="49"/>
    <n v="1350"/>
    <x v="1899"/>
    <x v="2819"/>
    <x v="27"/>
    <x v="2"/>
  </r>
  <r>
    <x v="4"/>
    <n v="1185732"/>
    <x v="296"/>
    <x v="2"/>
    <x v="17"/>
    <x v="21"/>
    <x v="5"/>
    <n v="50"/>
    <n v="1630"/>
    <x v="1921"/>
    <x v="2820"/>
    <x v="25"/>
    <x v="2"/>
  </r>
  <r>
    <x v="4"/>
    <n v="1185732"/>
    <x v="324"/>
    <x v="2"/>
    <x v="17"/>
    <x v="21"/>
    <x v="0"/>
    <n v="48"/>
    <n v="2280"/>
    <x v="1922"/>
    <x v="2821"/>
    <x v="34"/>
    <x v="2"/>
  </r>
  <r>
    <x v="4"/>
    <n v="1185732"/>
    <x v="324"/>
    <x v="2"/>
    <x v="17"/>
    <x v="21"/>
    <x v="1"/>
    <n v="44"/>
    <n v="1630"/>
    <x v="1923"/>
    <x v="2822"/>
    <x v="30"/>
    <x v="2"/>
  </r>
  <r>
    <x v="4"/>
    <n v="1185732"/>
    <x v="324"/>
    <x v="2"/>
    <x v="17"/>
    <x v="21"/>
    <x v="2"/>
    <n v="38"/>
    <n v="1490"/>
    <x v="1924"/>
    <x v="2823"/>
    <x v="35"/>
    <x v="2"/>
  </r>
  <r>
    <x v="4"/>
    <n v="1185732"/>
    <x v="324"/>
    <x v="2"/>
    <x v="17"/>
    <x v="21"/>
    <x v="3"/>
    <n v="39"/>
    <n v="1500"/>
    <x v="1484"/>
    <x v="2824"/>
    <x v="28"/>
    <x v="2"/>
  </r>
  <r>
    <x v="4"/>
    <n v="1185732"/>
    <x v="324"/>
    <x v="2"/>
    <x v="17"/>
    <x v="21"/>
    <x v="4"/>
    <n v="48"/>
    <n v="1370"/>
    <x v="1925"/>
    <x v="2825"/>
    <x v="23"/>
    <x v="2"/>
  </r>
  <r>
    <x v="4"/>
    <n v="1185732"/>
    <x v="324"/>
    <x v="2"/>
    <x v="17"/>
    <x v="21"/>
    <x v="5"/>
    <n v="51"/>
    <n v="1960"/>
    <x v="825"/>
    <x v="2826"/>
    <x v="36"/>
    <x v="2"/>
  </r>
  <r>
    <x v="4"/>
    <n v="1185732"/>
    <x v="356"/>
    <x v="2"/>
    <x v="17"/>
    <x v="21"/>
    <x v="0"/>
    <n v="47"/>
    <n v="2550"/>
    <x v="858"/>
    <x v="2827"/>
    <x v="34"/>
    <x v="2"/>
  </r>
  <r>
    <x v="4"/>
    <n v="1185732"/>
    <x v="356"/>
    <x v="2"/>
    <x v="17"/>
    <x v="21"/>
    <x v="1"/>
    <n v="43"/>
    <n v="1630"/>
    <x v="1926"/>
    <x v="2828"/>
    <x v="33"/>
    <x v="2"/>
  </r>
  <r>
    <x v="4"/>
    <n v="1185732"/>
    <x v="356"/>
    <x v="2"/>
    <x v="17"/>
    <x v="21"/>
    <x v="2"/>
    <n v="38"/>
    <n v="1430"/>
    <x v="1927"/>
    <x v="2829"/>
    <x v="18"/>
    <x v="2"/>
  </r>
  <r>
    <x v="4"/>
    <n v="1185732"/>
    <x v="356"/>
    <x v="2"/>
    <x v="17"/>
    <x v="21"/>
    <x v="3"/>
    <n v="38"/>
    <n v="1470"/>
    <x v="1513"/>
    <x v="2830"/>
    <x v="29"/>
    <x v="2"/>
  </r>
  <r>
    <x v="4"/>
    <n v="1185732"/>
    <x v="356"/>
    <x v="2"/>
    <x v="17"/>
    <x v="21"/>
    <x v="4"/>
    <n v="47"/>
    <n v="1400"/>
    <x v="1928"/>
    <x v="1557"/>
    <x v="33"/>
    <x v="2"/>
  </r>
  <r>
    <x v="4"/>
    <n v="1185732"/>
    <x v="356"/>
    <x v="2"/>
    <x v="17"/>
    <x v="21"/>
    <x v="5"/>
    <n v="52"/>
    <n v="1960"/>
    <x v="888"/>
    <x v="2831"/>
    <x v="8"/>
    <x v="2"/>
  </r>
  <r>
    <x v="4"/>
    <n v="1185732"/>
    <x v="386"/>
    <x v="2"/>
    <x v="17"/>
    <x v="21"/>
    <x v="0"/>
    <n v="48"/>
    <n v="2080"/>
    <x v="1336"/>
    <x v="2832"/>
    <x v="34"/>
    <x v="2"/>
  </r>
  <r>
    <x v="4"/>
    <n v="1185732"/>
    <x v="386"/>
    <x v="2"/>
    <x v="17"/>
    <x v="21"/>
    <x v="1"/>
    <n v="44"/>
    <n v="1500"/>
    <x v="1698"/>
    <x v="2833"/>
    <x v="30"/>
    <x v="2"/>
  </r>
  <r>
    <x v="4"/>
    <n v="1185732"/>
    <x v="386"/>
    <x v="2"/>
    <x v="17"/>
    <x v="21"/>
    <x v="2"/>
    <n v="38"/>
    <n v="1370"/>
    <x v="1929"/>
    <x v="2834"/>
    <x v="24"/>
    <x v="2"/>
  </r>
  <r>
    <x v="4"/>
    <n v="1185732"/>
    <x v="386"/>
    <x v="2"/>
    <x v="17"/>
    <x v="21"/>
    <x v="3"/>
    <n v="38"/>
    <n v="1350"/>
    <x v="1206"/>
    <x v="2814"/>
    <x v="29"/>
    <x v="2"/>
  </r>
  <r>
    <x v="4"/>
    <n v="1185732"/>
    <x v="386"/>
    <x v="2"/>
    <x v="17"/>
    <x v="21"/>
    <x v="4"/>
    <n v="48"/>
    <n v="1250"/>
    <x v="1194"/>
    <x v="2835"/>
    <x v="30"/>
    <x v="2"/>
  </r>
  <r>
    <x v="4"/>
    <n v="1185732"/>
    <x v="386"/>
    <x v="2"/>
    <x v="17"/>
    <x v="21"/>
    <x v="5"/>
    <n v="52"/>
    <n v="1740"/>
    <x v="818"/>
    <x v="2836"/>
    <x v="8"/>
    <x v="2"/>
  </r>
  <r>
    <x v="4"/>
    <n v="1185732"/>
    <x v="418"/>
    <x v="2"/>
    <x v="17"/>
    <x v="21"/>
    <x v="0"/>
    <n v="50"/>
    <n v="2020"/>
    <x v="1930"/>
    <x v="2837"/>
    <x v="34"/>
    <x v="2"/>
  </r>
  <r>
    <x v="4"/>
    <n v="1185732"/>
    <x v="418"/>
    <x v="2"/>
    <x v="17"/>
    <x v="21"/>
    <x v="1"/>
    <n v="44"/>
    <n v="1740"/>
    <x v="1931"/>
    <x v="2838"/>
    <x v="8"/>
    <x v="2"/>
  </r>
  <r>
    <x v="4"/>
    <n v="1185732"/>
    <x v="418"/>
    <x v="2"/>
    <x v="17"/>
    <x v="21"/>
    <x v="2"/>
    <n v="42"/>
    <n v="1250"/>
    <x v="1932"/>
    <x v="2839"/>
    <x v="24"/>
    <x v="2"/>
  </r>
  <r>
    <x v="4"/>
    <n v="1185732"/>
    <x v="418"/>
    <x v="2"/>
    <x v="17"/>
    <x v="21"/>
    <x v="3"/>
    <n v="41"/>
    <n v="1190"/>
    <x v="1189"/>
    <x v="2840"/>
    <x v="24"/>
    <x v="2"/>
  </r>
  <r>
    <x v="4"/>
    <n v="1185732"/>
    <x v="418"/>
    <x v="2"/>
    <x v="17"/>
    <x v="21"/>
    <x v="4"/>
    <n v="54"/>
    <n v="1280"/>
    <x v="941"/>
    <x v="2841"/>
    <x v="27"/>
    <x v="2"/>
  </r>
  <r>
    <x v="4"/>
    <n v="1185732"/>
    <x v="418"/>
    <x v="2"/>
    <x v="17"/>
    <x v="21"/>
    <x v="5"/>
    <n v="55"/>
    <n v="1500"/>
    <x v="1289"/>
    <x v="1956"/>
    <x v="25"/>
    <x v="2"/>
  </r>
  <r>
    <x v="4"/>
    <n v="1185732"/>
    <x v="448"/>
    <x v="2"/>
    <x v="17"/>
    <x v="21"/>
    <x v="0"/>
    <n v="53"/>
    <n v="2180"/>
    <x v="1364"/>
    <x v="2842"/>
    <x v="22"/>
    <x v="2"/>
  </r>
  <r>
    <x v="4"/>
    <n v="1185732"/>
    <x v="448"/>
    <x v="2"/>
    <x v="17"/>
    <x v="21"/>
    <x v="1"/>
    <n v="42"/>
    <n v="1670"/>
    <x v="1933"/>
    <x v="2843"/>
    <x v="30"/>
    <x v="2"/>
  </r>
  <r>
    <x v="4"/>
    <n v="1185732"/>
    <x v="448"/>
    <x v="2"/>
    <x v="17"/>
    <x v="21"/>
    <x v="2"/>
    <n v="42"/>
    <n v="1460"/>
    <x v="1934"/>
    <x v="2844"/>
    <x v="0"/>
    <x v="2"/>
  </r>
  <r>
    <x v="4"/>
    <n v="1185732"/>
    <x v="448"/>
    <x v="2"/>
    <x v="17"/>
    <x v="21"/>
    <x v="3"/>
    <n v="42"/>
    <n v="1350"/>
    <x v="1230"/>
    <x v="2845"/>
    <x v="29"/>
    <x v="2"/>
  </r>
  <r>
    <x v="4"/>
    <n v="1185732"/>
    <x v="448"/>
    <x v="2"/>
    <x v="17"/>
    <x v="21"/>
    <x v="4"/>
    <n v="51"/>
    <n v="1430"/>
    <x v="1687"/>
    <x v="2846"/>
    <x v="33"/>
    <x v="2"/>
  </r>
  <r>
    <x v="4"/>
    <n v="1185732"/>
    <x v="448"/>
    <x v="2"/>
    <x v="17"/>
    <x v="21"/>
    <x v="5"/>
    <n v="55"/>
    <n v="1610"/>
    <x v="1935"/>
    <x v="2847"/>
    <x v="37"/>
    <x v="2"/>
  </r>
  <r>
    <x v="4"/>
    <n v="1185732"/>
    <x v="477"/>
    <x v="2"/>
    <x v="17"/>
    <x v="21"/>
    <x v="0"/>
    <n v="52"/>
    <n v="2240"/>
    <x v="1219"/>
    <x v="2848"/>
    <x v="22"/>
    <x v="2"/>
  </r>
  <r>
    <x v="4"/>
    <n v="1185732"/>
    <x v="477"/>
    <x v="2"/>
    <x v="17"/>
    <x v="21"/>
    <x v="1"/>
    <n v="44"/>
    <n v="1680"/>
    <x v="1936"/>
    <x v="1567"/>
    <x v="33"/>
    <x v="2"/>
  </r>
  <r>
    <x v="0"/>
    <n v="1185732"/>
    <x v="477"/>
    <x v="2"/>
    <x v="17"/>
    <x v="21"/>
    <x v="2"/>
    <n v="44"/>
    <n v="1650"/>
    <x v="1489"/>
    <x v="2733"/>
    <x v="24"/>
    <x v="2"/>
  </r>
  <r>
    <x v="0"/>
    <n v="1185732"/>
    <x v="477"/>
    <x v="2"/>
    <x v="17"/>
    <x v="21"/>
    <x v="3"/>
    <n v="44"/>
    <n v="1350"/>
    <x v="1773"/>
    <x v="2819"/>
    <x v="29"/>
    <x v="2"/>
  </r>
  <r>
    <x v="0"/>
    <n v="1185732"/>
    <x v="477"/>
    <x v="2"/>
    <x v="17"/>
    <x v="21"/>
    <x v="4"/>
    <n v="54"/>
    <n v="1450"/>
    <x v="1937"/>
    <x v="2849"/>
    <x v="18"/>
    <x v="2"/>
  </r>
  <r>
    <x v="0"/>
    <n v="1185732"/>
    <x v="477"/>
    <x v="2"/>
    <x v="17"/>
    <x v="21"/>
    <x v="5"/>
    <n v="56"/>
    <n v="1740"/>
    <x v="853"/>
    <x v="2850"/>
    <x v="36"/>
    <x v="2"/>
  </r>
  <r>
    <x v="0"/>
    <n v="1128299"/>
    <x v="188"/>
    <x v="2"/>
    <x v="17"/>
    <x v="21"/>
    <x v="0"/>
    <n v="29"/>
    <n v="910"/>
    <x v="1938"/>
    <x v="2851"/>
    <x v="24"/>
    <x v="2"/>
  </r>
  <r>
    <x v="0"/>
    <n v="1128299"/>
    <x v="188"/>
    <x v="2"/>
    <x v="17"/>
    <x v="21"/>
    <x v="1"/>
    <n v="36"/>
    <n v="1050"/>
    <x v="1053"/>
    <x v="2852"/>
    <x v="24"/>
    <x v="2"/>
  </r>
  <r>
    <x v="0"/>
    <n v="1128299"/>
    <x v="188"/>
    <x v="2"/>
    <x v="17"/>
    <x v="21"/>
    <x v="2"/>
    <n v="39"/>
    <n v="910"/>
    <x v="1939"/>
    <x v="2853"/>
    <x v="18"/>
    <x v="2"/>
  </r>
  <r>
    <x v="0"/>
    <n v="1128299"/>
    <x v="188"/>
    <x v="2"/>
    <x v="17"/>
    <x v="21"/>
    <x v="3"/>
    <n v="38"/>
    <n v="540"/>
    <x v="1940"/>
    <x v="2854"/>
    <x v="28"/>
    <x v="2"/>
  </r>
  <r>
    <x v="0"/>
    <n v="1128299"/>
    <x v="188"/>
    <x v="2"/>
    <x v="17"/>
    <x v="21"/>
    <x v="4"/>
    <n v="42"/>
    <n v="450"/>
    <x v="1941"/>
    <x v="2855"/>
    <x v="48"/>
    <x v="2"/>
  </r>
  <r>
    <x v="0"/>
    <n v="1128299"/>
    <x v="188"/>
    <x v="2"/>
    <x v="17"/>
    <x v="21"/>
    <x v="5"/>
    <n v="38"/>
    <n v="1160"/>
    <x v="1942"/>
    <x v="2856"/>
    <x v="18"/>
    <x v="2"/>
  </r>
  <r>
    <x v="0"/>
    <n v="1128299"/>
    <x v="698"/>
    <x v="2"/>
    <x v="17"/>
    <x v="21"/>
    <x v="0"/>
    <n v="27"/>
    <n v="1130"/>
    <x v="1943"/>
    <x v="2857"/>
    <x v="24"/>
    <x v="2"/>
  </r>
  <r>
    <x v="0"/>
    <n v="1128299"/>
    <x v="698"/>
    <x v="2"/>
    <x v="17"/>
    <x v="21"/>
    <x v="1"/>
    <n v="36"/>
    <n v="1050"/>
    <x v="1053"/>
    <x v="2858"/>
    <x v="18"/>
    <x v="2"/>
  </r>
  <r>
    <x v="0"/>
    <n v="1128299"/>
    <x v="698"/>
    <x v="2"/>
    <x v="17"/>
    <x v="21"/>
    <x v="2"/>
    <n v="39"/>
    <n v="880"/>
    <x v="1944"/>
    <x v="2859"/>
    <x v="18"/>
    <x v="2"/>
  </r>
  <r>
    <x v="0"/>
    <n v="1128299"/>
    <x v="698"/>
    <x v="4"/>
    <x v="18"/>
    <x v="22"/>
    <x v="3"/>
    <n v="38"/>
    <n v="580"/>
    <x v="1945"/>
    <x v="2860"/>
    <x v="0"/>
    <x v="2"/>
  </r>
  <r>
    <x v="0"/>
    <n v="1128299"/>
    <x v="698"/>
    <x v="4"/>
    <x v="18"/>
    <x v="22"/>
    <x v="4"/>
    <n v="42"/>
    <n v="380"/>
    <x v="1946"/>
    <x v="2861"/>
    <x v="9"/>
    <x v="2"/>
  </r>
  <r>
    <x v="0"/>
    <n v="1128299"/>
    <x v="698"/>
    <x v="4"/>
    <x v="18"/>
    <x v="22"/>
    <x v="5"/>
    <n v="38"/>
    <n v="810"/>
    <x v="1068"/>
    <x v="2862"/>
    <x v="30"/>
    <x v="2"/>
  </r>
  <r>
    <x v="0"/>
    <n v="1128299"/>
    <x v="228"/>
    <x v="4"/>
    <x v="18"/>
    <x v="22"/>
    <x v="0"/>
    <n v="38"/>
    <n v="1430"/>
    <x v="1927"/>
    <x v="2863"/>
    <x v="28"/>
    <x v="2"/>
  </r>
  <r>
    <x v="0"/>
    <n v="1128299"/>
    <x v="228"/>
    <x v="4"/>
    <x v="18"/>
    <x v="22"/>
    <x v="1"/>
    <n v="45"/>
    <n v="850"/>
    <x v="1740"/>
    <x v="2864"/>
    <x v="28"/>
    <x v="2"/>
  </r>
  <r>
    <x v="0"/>
    <n v="1128299"/>
    <x v="228"/>
    <x v="4"/>
    <x v="18"/>
    <x v="22"/>
    <x v="2"/>
    <n v="52"/>
    <n v="910"/>
    <x v="1947"/>
    <x v="2865"/>
    <x v="35"/>
    <x v="2"/>
  </r>
  <r>
    <x v="0"/>
    <n v="1128299"/>
    <x v="228"/>
    <x v="4"/>
    <x v="18"/>
    <x v="22"/>
    <x v="3"/>
    <n v="48"/>
    <n v="650"/>
    <x v="1320"/>
    <x v="2866"/>
    <x v="24"/>
    <x v="2"/>
  </r>
  <r>
    <x v="0"/>
    <n v="1128299"/>
    <x v="228"/>
    <x v="4"/>
    <x v="18"/>
    <x v="22"/>
    <x v="4"/>
    <n v="51"/>
    <n v="300"/>
    <x v="1948"/>
    <x v="2867"/>
    <x v="59"/>
    <x v="2"/>
  </r>
  <r>
    <x v="0"/>
    <n v="1128299"/>
    <x v="228"/>
    <x v="4"/>
    <x v="18"/>
    <x v="22"/>
    <x v="5"/>
    <n v="49"/>
    <n v="780"/>
    <x v="1299"/>
    <x v="2868"/>
    <x v="23"/>
    <x v="2"/>
  </r>
  <r>
    <x v="0"/>
    <n v="1128299"/>
    <x v="247"/>
    <x v="4"/>
    <x v="18"/>
    <x v="22"/>
    <x v="0"/>
    <n v="52"/>
    <n v="1240"/>
    <x v="1807"/>
    <x v="2869"/>
    <x v="35"/>
    <x v="2"/>
  </r>
  <r>
    <x v="0"/>
    <n v="1128299"/>
    <x v="247"/>
    <x v="4"/>
    <x v="18"/>
    <x v="22"/>
    <x v="1"/>
    <n v="59"/>
    <n v="690"/>
    <x v="1949"/>
    <x v="2870"/>
    <x v="35"/>
    <x v="2"/>
  </r>
  <r>
    <x v="0"/>
    <n v="1128299"/>
    <x v="247"/>
    <x v="4"/>
    <x v="18"/>
    <x v="22"/>
    <x v="2"/>
    <n v="57"/>
    <n v="850"/>
    <x v="1950"/>
    <x v="2871"/>
    <x v="29"/>
    <x v="2"/>
  </r>
  <r>
    <x v="0"/>
    <n v="1128299"/>
    <x v="247"/>
    <x v="4"/>
    <x v="18"/>
    <x v="22"/>
    <x v="3"/>
    <n v="42"/>
    <n v="560"/>
    <x v="1045"/>
    <x v="1672"/>
    <x v="28"/>
    <x v="2"/>
  </r>
  <r>
    <x v="0"/>
    <n v="1128299"/>
    <x v="247"/>
    <x v="4"/>
    <x v="18"/>
    <x v="22"/>
    <x v="4"/>
    <n v="49"/>
    <n v="350"/>
    <x v="1951"/>
    <x v="2872"/>
    <x v="48"/>
    <x v="2"/>
  </r>
  <r>
    <x v="0"/>
    <n v="1128299"/>
    <x v="247"/>
    <x v="4"/>
    <x v="18"/>
    <x v="22"/>
    <x v="5"/>
    <n v="64"/>
    <n v="780"/>
    <x v="1952"/>
    <x v="1990"/>
    <x v="27"/>
    <x v="2"/>
  </r>
  <r>
    <x v="0"/>
    <n v="1128299"/>
    <x v="278"/>
    <x v="4"/>
    <x v="18"/>
    <x v="22"/>
    <x v="0"/>
    <n v="46"/>
    <n v="1250"/>
    <x v="1301"/>
    <x v="2873"/>
    <x v="24"/>
    <x v="2"/>
  </r>
  <r>
    <x v="0"/>
    <n v="1128299"/>
    <x v="278"/>
    <x v="4"/>
    <x v="18"/>
    <x v="22"/>
    <x v="1"/>
    <n v="51"/>
    <n v="980"/>
    <x v="1123"/>
    <x v="2874"/>
    <x v="18"/>
    <x v="2"/>
  </r>
  <r>
    <x v="0"/>
    <n v="1128299"/>
    <x v="278"/>
    <x v="4"/>
    <x v="18"/>
    <x v="22"/>
    <x v="2"/>
    <n v="50"/>
    <n v="880"/>
    <x v="1953"/>
    <x v="2875"/>
    <x v="0"/>
    <x v="2"/>
  </r>
  <r>
    <x v="0"/>
    <n v="1128299"/>
    <x v="278"/>
    <x v="4"/>
    <x v="18"/>
    <x v="22"/>
    <x v="3"/>
    <n v="47"/>
    <n v="690"/>
    <x v="1954"/>
    <x v="2876"/>
    <x v="0"/>
    <x v="2"/>
  </r>
  <r>
    <x v="0"/>
    <n v="1128299"/>
    <x v="278"/>
    <x v="4"/>
    <x v="18"/>
    <x v="22"/>
    <x v="4"/>
    <n v="44"/>
    <n v="490"/>
    <x v="1009"/>
    <x v="2877"/>
    <x v="64"/>
    <x v="2"/>
  </r>
  <r>
    <x v="0"/>
    <n v="1128299"/>
    <x v="278"/>
    <x v="4"/>
    <x v="18"/>
    <x v="22"/>
    <x v="5"/>
    <n v="56"/>
    <n v="1520"/>
    <x v="1955"/>
    <x v="2878"/>
    <x v="30"/>
    <x v="2"/>
  </r>
  <r>
    <x v="0"/>
    <n v="1128299"/>
    <x v="308"/>
    <x v="4"/>
    <x v="18"/>
    <x v="22"/>
    <x v="0"/>
    <n v="53"/>
    <n v="2330"/>
    <x v="1382"/>
    <x v="2879"/>
    <x v="28"/>
    <x v="2"/>
  </r>
  <r>
    <x v="0"/>
    <n v="1128299"/>
    <x v="308"/>
    <x v="4"/>
    <x v="18"/>
    <x v="22"/>
    <x v="1"/>
    <n v="62"/>
    <n v="1760"/>
    <x v="977"/>
    <x v="2880"/>
    <x v="24"/>
    <x v="2"/>
  </r>
  <r>
    <x v="0"/>
    <n v="1128299"/>
    <x v="308"/>
    <x v="4"/>
    <x v="18"/>
    <x v="22"/>
    <x v="2"/>
    <n v="73"/>
    <n v="1950"/>
    <x v="1956"/>
    <x v="2881"/>
    <x v="35"/>
    <x v="2"/>
  </r>
  <r>
    <x v="0"/>
    <n v="1128299"/>
    <x v="308"/>
    <x v="4"/>
    <x v="18"/>
    <x v="22"/>
    <x v="3"/>
    <n v="72"/>
    <n v="1420"/>
    <x v="1957"/>
    <x v="2882"/>
    <x v="29"/>
    <x v="2"/>
  </r>
  <r>
    <x v="0"/>
    <n v="1128299"/>
    <x v="308"/>
    <x v="4"/>
    <x v="18"/>
    <x v="22"/>
    <x v="4"/>
    <n v="81"/>
    <n v="1040"/>
    <x v="1223"/>
    <x v="2883"/>
    <x v="48"/>
    <x v="2"/>
  </r>
  <r>
    <x v="0"/>
    <n v="1128299"/>
    <x v="308"/>
    <x v="4"/>
    <x v="18"/>
    <x v="22"/>
    <x v="5"/>
    <n v="96"/>
    <n v="1820"/>
    <x v="1958"/>
    <x v="2884"/>
    <x v="8"/>
    <x v="2"/>
  </r>
  <r>
    <x v="0"/>
    <n v="1128299"/>
    <x v="337"/>
    <x v="4"/>
    <x v="18"/>
    <x v="22"/>
    <x v="0"/>
    <n v="79"/>
    <n v="2550"/>
    <x v="1959"/>
    <x v="2885"/>
    <x v="0"/>
    <x v="2"/>
  </r>
  <r>
    <x v="0"/>
    <n v="1128299"/>
    <x v="337"/>
    <x v="4"/>
    <x v="18"/>
    <x v="22"/>
    <x v="1"/>
    <n v="81"/>
    <n v="2030"/>
    <x v="1960"/>
    <x v="2886"/>
    <x v="0"/>
    <x v="2"/>
  </r>
  <r>
    <x v="0"/>
    <n v="1128299"/>
    <x v="337"/>
    <x v="4"/>
    <x v="18"/>
    <x v="22"/>
    <x v="2"/>
    <n v="86"/>
    <n v="1820"/>
    <x v="1961"/>
    <x v="2887"/>
    <x v="18"/>
    <x v="2"/>
  </r>
  <r>
    <x v="0"/>
    <n v="1128299"/>
    <x v="337"/>
    <x v="4"/>
    <x v="18"/>
    <x v="22"/>
    <x v="3"/>
    <n v="82"/>
    <n v="1490"/>
    <x v="1962"/>
    <x v="2888"/>
    <x v="24"/>
    <x v="2"/>
  </r>
  <r>
    <x v="0"/>
    <n v="1128299"/>
    <x v="337"/>
    <x v="4"/>
    <x v="18"/>
    <x v="22"/>
    <x v="4"/>
    <n v="85"/>
    <n v="1620"/>
    <x v="1091"/>
    <x v="2889"/>
    <x v="9"/>
    <x v="2"/>
  </r>
  <r>
    <x v="0"/>
    <n v="1128299"/>
    <x v="337"/>
    <x v="4"/>
    <x v="18"/>
    <x v="22"/>
    <x v="5"/>
    <n v="96"/>
    <n v="1800"/>
    <x v="1963"/>
    <x v="2890"/>
    <x v="8"/>
    <x v="2"/>
  </r>
  <r>
    <x v="0"/>
    <n v="1128299"/>
    <x v="369"/>
    <x v="4"/>
    <x v="18"/>
    <x v="22"/>
    <x v="0"/>
    <n v="83"/>
    <n v="2400"/>
    <x v="1964"/>
    <x v="2891"/>
    <x v="18"/>
    <x v="2"/>
  </r>
  <r>
    <x v="0"/>
    <n v="1128299"/>
    <x v="369"/>
    <x v="4"/>
    <x v="18"/>
    <x v="22"/>
    <x v="1"/>
    <n v="76"/>
    <n v="2020"/>
    <x v="1965"/>
    <x v="2892"/>
    <x v="35"/>
    <x v="2"/>
  </r>
  <r>
    <x v="0"/>
    <n v="1128299"/>
    <x v="369"/>
    <x v="4"/>
    <x v="18"/>
    <x v="22"/>
    <x v="2"/>
    <n v="69"/>
    <n v="1890"/>
    <x v="1966"/>
    <x v="2893"/>
    <x v="35"/>
    <x v="2"/>
  </r>
  <r>
    <x v="0"/>
    <n v="1128299"/>
    <x v="369"/>
    <x v="4"/>
    <x v="18"/>
    <x v="22"/>
    <x v="3"/>
    <n v="66"/>
    <n v="1110"/>
    <x v="1967"/>
    <x v="2894"/>
    <x v="29"/>
    <x v="2"/>
  </r>
  <r>
    <x v="0"/>
    <n v="1128299"/>
    <x v="369"/>
    <x v="4"/>
    <x v="18"/>
    <x v="22"/>
    <x v="4"/>
    <n v="64"/>
    <n v="1060"/>
    <x v="1968"/>
    <x v="1957"/>
    <x v="48"/>
    <x v="2"/>
  </r>
  <r>
    <x v="0"/>
    <n v="1128299"/>
    <x v="369"/>
    <x v="4"/>
    <x v="18"/>
    <x v="22"/>
    <x v="5"/>
    <n v="73"/>
    <n v="750"/>
    <x v="1969"/>
    <x v="2895"/>
    <x v="23"/>
    <x v="2"/>
  </r>
  <r>
    <x v="0"/>
    <n v="1128299"/>
    <x v="401"/>
    <x v="4"/>
    <x v="18"/>
    <x v="22"/>
    <x v="0"/>
    <n v="46"/>
    <n v="1130"/>
    <x v="939"/>
    <x v="2896"/>
    <x v="0"/>
    <x v="2"/>
  </r>
  <r>
    <x v="0"/>
    <n v="1128299"/>
    <x v="401"/>
    <x v="4"/>
    <x v="18"/>
    <x v="22"/>
    <x v="1"/>
    <n v="52"/>
    <n v="1130"/>
    <x v="1970"/>
    <x v="2897"/>
    <x v="24"/>
    <x v="2"/>
  </r>
  <r>
    <x v="0"/>
    <n v="1128299"/>
    <x v="401"/>
    <x v="4"/>
    <x v="18"/>
    <x v="22"/>
    <x v="2"/>
    <n v="47"/>
    <n v="650"/>
    <x v="1971"/>
    <x v="2898"/>
    <x v="28"/>
    <x v="2"/>
  </r>
  <r>
    <x v="0"/>
    <n v="1128299"/>
    <x v="401"/>
    <x v="4"/>
    <x v="18"/>
    <x v="22"/>
    <x v="3"/>
    <n v="45"/>
    <n v="540"/>
    <x v="1972"/>
    <x v="2899"/>
    <x v="29"/>
    <x v="2"/>
  </r>
  <r>
    <x v="0"/>
    <n v="1128299"/>
    <x v="401"/>
    <x v="4"/>
    <x v="18"/>
    <x v="22"/>
    <x v="4"/>
    <n v="58"/>
    <n v="560"/>
    <x v="1973"/>
    <x v="2900"/>
    <x v="0"/>
    <x v="2"/>
  </r>
  <r>
    <x v="0"/>
    <n v="1128299"/>
    <x v="401"/>
    <x v="4"/>
    <x v="18"/>
    <x v="22"/>
    <x v="5"/>
    <n v="42"/>
    <n v="700"/>
    <x v="1454"/>
    <x v="2901"/>
    <x v="30"/>
    <x v="2"/>
  </r>
  <r>
    <x v="0"/>
    <n v="1128299"/>
    <x v="430"/>
    <x v="4"/>
    <x v="18"/>
    <x v="22"/>
    <x v="0"/>
    <n v="38"/>
    <n v="1020"/>
    <x v="1974"/>
    <x v="2902"/>
    <x v="18"/>
    <x v="2"/>
  </r>
  <r>
    <x v="0"/>
    <n v="1128299"/>
    <x v="430"/>
    <x v="4"/>
    <x v="18"/>
    <x v="22"/>
    <x v="1"/>
    <n v="51"/>
    <n v="1420"/>
    <x v="1975"/>
    <x v="2903"/>
    <x v="29"/>
    <x v="2"/>
  </r>
  <r>
    <x v="0"/>
    <n v="1128299"/>
    <x v="430"/>
    <x v="4"/>
    <x v="18"/>
    <x v="22"/>
    <x v="2"/>
    <n v="46"/>
    <n v="950"/>
    <x v="1819"/>
    <x v="2904"/>
    <x v="24"/>
    <x v="2"/>
  </r>
  <r>
    <x v="0"/>
    <n v="1128299"/>
    <x v="430"/>
    <x v="4"/>
    <x v="18"/>
    <x v="22"/>
    <x v="3"/>
    <n v="41"/>
    <n v="980"/>
    <x v="1450"/>
    <x v="2905"/>
    <x v="29"/>
    <x v="2"/>
  </r>
  <r>
    <x v="0"/>
    <n v="1128299"/>
    <x v="430"/>
    <x v="4"/>
    <x v="18"/>
    <x v="22"/>
    <x v="4"/>
    <n v="53"/>
    <n v="870"/>
    <x v="1976"/>
    <x v="2906"/>
    <x v="64"/>
    <x v="2"/>
  </r>
  <r>
    <x v="0"/>
    <n v="1128299"/>
    <x v="430"/>
    <x v="4"/>
    <x v="18"/>
    <x v="22"/>
    <x v="5"/>
    <n v="59"/>
    <n v="1020"/>
    <x v="1977"/>
    <x v="2907"/>
    <x v="27"/>
    <x v="2"/>
  </r>
  <r>
    <x v="0"/>
    <n v="1128299"/>
    <x v="461"/>
    <x v="4"/>
    <x v="18"/>
    <x v="22"/>
    <x v="0"/>
    <n v="42"/>
    <n v="1550"/>
    <x v="1313"/>
    <x v="2908"/>
    <x v="28"/>
    <x v="2"/>
  </r>
  <r>
    <x v="0"/>
    <n v="1128299"/>
    <x v="461"/>
    <x v="4"/>
    <x v="18"/>
    <x v="22"/>
    <x v="1"/>
    <n v="47"/>
    <n v="1690"/>
    <x v="953"/>
    <x v="2909"/>
    <x v="29"/>
    <x v="2"/>
  </r>
  <r>
    <x v="0"/>
    <n v="1128299"/>
    <x v="461"/>
    <x v="4"/>
    <x v="18"/>
    <x v="22"/>
    <x v="2"/>
    <n v="43"/>
    <n v="1380"/>
    <x v="1468"/>
    <x v="2910"/>
    <x v="35"/>
    <x v="2"/>
  </r>
  <r>
    <x v="0"/>
    <n v="1128299"/>
    <x v="461"/>
    <x v="4"/>
    <x v="18"/>
    <x v="22"/>
    <x v="3"/>
    <n v="52"/>
    <n v="1130"/>
    <x v="1970"/>
    <x v="2911"/>
    <x v="35"/>
    <x v="2"/>
  </r>
  <r>
    <x v="0"/>
    <n v="1128299"/>
    <x v="461"/>
    <x v="4"/>
    <x v="18"/>
    <x v="22"/>
    <x v="4"/>
    <n v="73"/>
    <n v="1110"/>
    <x v="1978"/>
    <x v="2912"/>
    <x v="9"/>
    <x v="2"/>
  </r>
  <r>
    <x v="0"/>
    <n v="1128299"/>
    <x v="461"/>
    <x v="4"/>
    <x v="18"/>
    <x v="22"/>
    <x v="5"/>
    <n v="74"/>
    <n v="1490"/>
    <x v="1979"/>
    <x v="2913"/>
    <x v="8"/>
    <x v="2"/>
  </r>
  <r>
    <x v="0"/>
    <n v="1128299"/>
    <x v="490"/>
    <x v="4"/>
    <x v="18"/>
    <x v="22"/>
    <x v="0"/>
    <n v="60"/>
    <n v="2250"/>
    <x v="751"/>
    <x v="2914"/>
    <x v="28"/>
    <x v="2"/>
  </r>
  <r>
    <x v="0"/>
    <n v="1128299"/>
    <x v="490"/>
    <x v="4"/>
    <x v="18"/>
    <x v="22"/>
    <x v="1"/>
    <n v="74"/>
    <n v="2250"/>
    <x v="1980"/>
    <x v="2915"/>
    <x v="18"/>
    <x v="2"/>
  </r>
  <r>
    <x v="2"/>
    <n v="1128299"/>
    <x v="490"/>
    <x v="4"/>
    <x v="18"/>
    <x v="22"/>
    <x v="2"/>
    <n v="64"/>
    <n v="1540"/>
    <x v="1981"/>
    <x v="2916"/>
    <x v="35"/>
    <x v="2"/>
  </r>
  <r>
    <x v="2"/>
    <n v="1128299"/>
    <x v="490"/>
    <x v="4"/>
    <x v="18"/>
    <x v="22"/>
    <x v="3"/>
    <n v="67"/>
    <n v="1600"/>
    <x v="1982"/>
    <x v="2917"/>
    <x v="0"/>
    <x v="2"/>
  </r>
  <r>
    <x v="2"/>
    <n v="1128299"/>
    <x v="490"/>
    <x v="4"/>
    <x v="18"/>
    <x v="22"/>
    <x v="4"/>
    <n v="72"/>
    <n v="1330"/>
    <x v="1983"/>
    <x v="2918"/>
    <x v="48"/>
    <x v="2"/>
  </r>
  <r>
    <x v="2"/>
    <n v="1128299"/>
    <x v="490"/>
    <x v="4"/>
    <x v="18"/>
    <x v="22"/>
    <x v="5"/>
    <n v="82"/>
    <n v="1500"/>
    <x v="1984"/>
    <x v="2919"/>
    <x v="30"/>
    <x v="2"/>
  </r>
  <r>
    <x v="2"/>
    <n v="1185732"/>
    <x v="183"/>
    <x v="4"/>
    <x v="18"/>
    <x v="22"/>
    <x v="0"/>
    <n v="34"/>
    <n v="2030"/>
    <x v="802"/>
    <x v="2920"/>
    <x v="22"/>
    <x v="2"/>
  </r>
  <r>
    <x v="2"/>
    <n v="1185732"/>
    <x v="183"/>
    <x v="4"/>
    <x v="18"/>
    <x v="22"/>
    <x v="1"/>
    <n v="34"/>
    <n v="1540"/>
    <x v="1078"/>
    <x v="2921"/>
    <x v="48"/>
    <x v="2"/>
  </r>
  <r>
    <x v="2"/>
    <n v="1185732"/>
    <x v="183"/>
    <x v="4"/>
    <x v="18"/>
    <x v="22"/>
    <x v="2"/>
    <n v="23"/>
    <n v="1490"/>
    <x v="1985"/>
    <x v="2922"/>
    <x v="8"/>
    <x v="2"/>
  </r>
  <r>
    <x v="2"/>
    <n v="1185732"/>
    <x v="183"/>
    <x v="4"/>
    <x v="18"/>
    <x v="22"/>
    <x v="3"/>
    <n v="29"/>
    <n v="1160"/>
    <x v="1986"/>
    <x v="2923"/>
    <x v="0"/>
    <x v="2"/>
  </r>
  <r>
    <x v="2"/>
    <n v="1185732"/>
    <x v="183"/>
    <x v="4"/>
    <x v="18"/>
    <x v="22"/>
    <x v="4"/>
    <n v="43"/>
    <n v="1220"/>
    <x v="1470"/>
    <x v="2924"/>
    <x v="59"/>
    <x v="2"/>
  </r>
  <r>
    <x v="2"/>
    <n v="1185732"/>
    <x v="183"/>
    <x v="4"/>
    <x v="18"/>
    <x v="22"/>
    <x v="5"/>
    <n v="33"/>
    <n v="1380"/>
    <x v="1616"/>
    <x v="2925"/>
    <x v="61"/>
    <x v="2"/>
  </r>
  <r>
    <x v="2"/>
    <n v="1185732"/>
    <x v="212"/>
    <x v="4"/>
    <x v="18"/>
    <x v="22"/>
    <x v="0"/>
    <n v="34"/>
    <n v="2000"/>
    <x v="1987"/>
    <x v="2926"/>
    <x v="32"/>
    <x v="2"/>
  </r>
  <r>
    <x v="2"/>
    <n v="1185732"/>
    <x v="212"/>
    <x v="4"/>
    <x v="18"/>
    <x v="22"/>
    <x v="1"/>
    <n v="33"/>
    <n v="1170"/>
    <x v="1988"/>
    <x v="2927"/>
    <x v="59"/>
    <x v="2"/>
  </r>
  <r>
    <x v="2"/>
    <n v="1185732"/>
    <x v="212"/>
    <x v="4"/>
    <x v="18"/>
    <x v="22"/>
    <x v="2"/>
    <n v="23"/>
    <n v="1500"/>
    <x v="1049"/>
    <x v="2928"/>
    <x v="30"/>
    <x v="2"/>
  </r>
  <r>
    <x v="2"/>
    <n v="1185732"/>
    <x v="212"/>
    <x v="3"/>
    <x v="19"/>
    <x v="23"/>
    <x v="3"/>
    <n v="28"/>
    <n v="1090"/>
    <x v="1989"/>
    <x v="2929"/>
    <x v="29"/>
    <x v="2"/>
  </r>
  <r>
    <x v="2"/>
    <n v="1185732"/>
    <x v="212"/>
    <x v="3"/>
    <x v="19"/>
    <x v="23"/>
    <x v="4"/>
    <n v="41"/>
    <n v="1260"/>
    <x v="1469"/>
    <x v="1555"/>
    <x v="66"/>
    <x v="2"/>
  </r>
  <r>
    <x v="2"/>
    <n v="1185732"/>
    <x v="212"/>
    <x v="3"/>
    <x v="19"/>
    <x v="23"/>
    <x v="5"/>
    <n v="33"/>
    <n v="1380"/>
    <x v="1616"/>
    <x v="2930"/>
    <x v="63"/>
    <x v="2"/>
  </r>
  <r>
    <x v="2"/>
    <n v="1185732"/>
    <x v="220"/>
    <x v="3"/>
    <x v="19"/>
    <x v="23"/>
    <x v="0"/>
    <n v="34"/>
    <n v="2160"/>
    <x v="1990"/>
    <x v="2931"/>
    <x v="22"/>
    <x v="2"/>
  </r>
  <r>
    <x v="2"/>
    <n v="1185732"/>
    <x v="220"/>
    <x v="3"/>
    <x v="19"/>
    <x v="23"/>
    <x v="1"/>
    <n v="32"/>
    <n v="1260"/>
    <x v="1012"/>
    <x v="2932"/>
    <x v="64"/>
    <x v="2"/>
  </r>
  <r>
    <x v="2"/>
    <n v="1185732"/>
    <x v="220"/>
    <x v="3"/>
    <x v="19"/>
    <x v="23"/>
    <x v="2"/>
    <n v="25"/>
    <n v="1240"/>
    <x v="1991"/>
    <x v="2933"/>
    <x v="8"/>
    <x v="2"/>
  </r>
  <r>
    <x v="2"/>
    <n v="1185732"/>
    <x v="220"/>
    <x v="3"/>
    <x v="19"/>
    <x v="23"/>
    <x v="3"/>
    <n v="29"/>
    <n v="910"/>
    <x v="1938"/>
    <x v="2934"/>
    <x v="35"/>
    <x v="2"/>
  </r>
  <r>
    <x v="2"/>
    <n v="1185732"/>
    <x v="220"/>
    <x v="3"/>
    <x v="19"/>
    <x v="23"/>
    <x v="4"/>
    <n v="43"/>
    <n v="940"/>
    <x v="1992"/>
    <x v="2935"/>
    <x v="59"/>
    <x v="2"/>
  </r>
  <r>
    <x v="2"/>
    <n v="1185732"/>
    <x v="220"/>
    <x v="3"/>
    <x v="19"/>
    <x v="23"/>
    <x v="5"/>
    <n v="33"/>
    <n v="1430"/>
    <x v="1770"/>
    <x v="2936"/>
    <x v="62"/>
    <x v="2"/>
  </r>
  <r>
    <x v="2"/>
    <n v="1185732"/>
    <x v="239"/>
    <x v="3"/>
    <x v="19"/>
    <x v="23"/>
    <x v="0"/>
    <n v="32"/>
    <n v="1810"/>
    <x v="1993"/>
    <x v="2937"/>
    <x v="38"/>
    <x v="2"/>
  </r>
  <r>
    <x v="2"/>
    <n v="1185732"/>
    <x v="239"/>
    <x v="3"/>
    <x v="19"/>
    <x v="23"/>
    <x v="1"/>
    <n v="38"/>
    <n v="1110"/>
    <x v="1247"/>
    <x v="2938"/>
    <x v="60"/>
    <x v="2"/>
  </r>
  <r>
    <x v="2"/>
    <n v="1185732"/>
    <x v="239"/>
    <x v="3"/>
    <x v="19"/>
    <x v="23"/>
    <x v="2"/>
    <n v="27"/>
    <n v="1350"/>
    <x v="1994"/>
    <x v="2939"/>
    <x v="23"/>
    <x v="2"/>
  </r>
  <r>
    <x v="2"/>
    <n v="1185732"/>
    <x v="239"/>
    <x v="3"/>
    <x v="19"/>
    <x v="23"/>
    <x v="3"/>
    <n v="32"/>
    <n v="1090"/>
    <x v="1995"/>
    <x v="2940"/>
    <x v="24"/>
    <x v="2"/>
  </r>
  <r>
    <x v="2"/>
    <n v="1185732"/>
    <x v="239"/>
    <x v="3"/>
    <x v="19"/>
    <x v="23"/>
    <x v="4"/>
    <n v="45"/>
    <n v="1200"/>
    <x v="1996"/>
    <x v="2941"/>
    <x v="0"/>
    <x v="2"/>
  </r>
  <r>
    <x v="2"/>
    <n v="1185732"/>
    <x v="239"/>
    <x v="3"/>
    <x v="19"/>
    <x v="23"/>
    <x v="5"/>
    <n v="37"/>
    <n v="1520"/>
    <x v="1997"/>
    <x v="2942"/>
    <x v="62"/>
    <x v="2"/>
  </r>
  <r>
    <x v="2"/>
    <n v="1185732"/>
    <x v="268"/>
    <x v="3"/>
    <x v="19"/>
    <x v="23"/>
    <x v="0"/>
    <n v="48"/>
    <n v="2070"/>
    <x v="741"/>
    <x v="2943"/>
    <x v="22"/>
    <x v="2"/>
  </r>
  <r>
    <x v="2"/>
    <n v="1185732"/>
    <x v="268"/>
    <x v="3"/>
    <x v="19"/>
    <x v="23"/>
    <x v="1"/>
    <n v="47"/>
    <n v="1500"/>
    <x v="871"/>
    <x v="2944"/>
    <x v="66"/>
    <x v="2"/>
  </r>
  <r>
    <x v="2"/>
    <n v="1185732"/>
    <x v="268"/>
    <x v="3"/>
    <x v="19"/>
    <x v="23"/>
    <x v="2"/>
    <n v="44"/>
    <n v="1330"/>
    <x v="1998"/>
    <x v="2945"/>
    <x v="8"/>
    <x v="2"/>
  </r>
  <r>
    <x v="2"/>
    <n v="1185732"/>
    <x v="268"/>
    <x v="3"/>
    <x v="19"/>
    <x v="23"/>
    <x v="3"/>
    <n v="42"/>
    <n v="1260"/>
    <x v="1442"/>
    <x v="2946"/>
    <x v="0"/>
    <x v="2"/>
  </r>
  <r>
    <x v="2"/>
    <n v="1185732"/>
    <x v="268"/>
    <x v="3"/>
    <x v="19"/>
    <x v="23"/>
    <x v="4"/>
    <n v="52"/>
    <n v="1240"/>
    <x v="1807"/>
    <x v="2947"/>
    <x v="60"/>
    <x v="2"/>
  </r>
  <r>
    <x v="2"/>
    <n v="1185732"/>
    <x v="268"/>
    <x v="3"/>
    <x v="19"/>
    <x v="23"/>
    <x v="5"/>
    <n v="55"/>
    <n v="1500"/>
    <x v="1289"/>
    <x v="2948"/>
    <x v="67"/>
    <x v="2"/>
  </r>
  <r>
    <x v="2"/>
    <n v="1185732"/>
    <x v="301"/>
    <x v="3"/>
    <x v="19"/>
    <x v="23"/>
    <x v="0"/>
    <n v="52"/>
    <n v="2060"/>
    <x v="1999"/>
    <x v="2949"/>
    <x v="26"/>
    <x v="2"/>
  </r>
  <r>
    <x v="2"/>
    <n v="1185732"/>
    <x v="301"/>
    <x v="3"/>
    <x v="19"/>
    <x v="23"/>
    <x v="1"/>
    <n v="46"/>
    <n v="1670"/>
    <x v="1308"/>
    <x v="2950"/>
    <x v="64"/>
    <x v="2"/>
  </r>
  <r>
    <x v="2"/>
    <n v="1185732"/>
    <x v="301"/>
    <x v="3"/>
    <x v="19"/>
    <x v="23"/>
    <x v="2"/>
    <n v="41"/>
    <n v="1380"/>
    <x v="1307"/>
    <x v="2951"/>
    <x v="27"/>
    <x v="2"/>
  </r>
  <r>
    <x v="2"/>
    <n v="1185732"/>
    <x v="301"/>
    <x v="3"/>
    <x v="19"/>
    <x v="23"/>
    <x v="3"/>
    <n v="43"/>
    <n v="1580"/>
    <x v="2000"/>
    <x v="2952"/>
    <x v="35"/>
    <x v="2"/>
  </r>
  <r>
    <x v="2"/>
    <n v="1185732"/>
    <x v="301"/>
    <x v="3"/>
    <x v="19"/>
    <x v="23"/>
    <x v="4"/>
    <n v="57"/>
    <n v="1520"/>
    <x v="2001"/>
    <x v="2953"/>
    <x v="66"/>
    <x v="2"/>
  </r>
  <r>
    <x v="2"/>
    <n v="1185732"/>
    <x v="301"/>
    <x v="3"/>
    <x v="19"/>
    <x v="23"/>
    <x v="5"/>
    <n v="60"/>
    <n v="1690"/>
    <x v="2002"/>
    <x v="2954"/>
    <x v="42"/>
    <x v="2"/>
  </r>
  <r>
    <x v="2"/>
    <n v="1185732"/>
    <x v="329"/>
    <x v="3"/>
    <x v="19"/>
    <x v="23"/>
    <x v="0"/>
    <n v="57"/>
    <n v="2250"/>
    <x v="1380"/>
    <x v="2955"/>
    <x v="38"/>
    <x v="2"/>
  </r>
  <r>
    <x v="2"/>
    <n v="1185732"/>
    <x v="329"/>
    <x v="3"/>
    <x v="19"/>
    <x v="23"/>
    <x v="1"/>
    <n v="53"/>
    <n v="1890"/>
    <x v="2003"/>
    <x v="2956"/>
    <x v="48"/>
    <x v="2"/>
  </r>
  <r>
    <x v="2"/>
    <n v="1185732"/>
    <x v="329"/>
    <x v="3"/>
    <x v="19"/>
    <x v="23"/>
    <x v="2"/>
    <n v="46"/>
    <n v="1730"/>
    <x v="2004"/>
    <x v="2957"/>
    <x v="18"/>
    <x v="2"/>
  </r>
  <r>
    <x v="2"/>
    <n v="1185732"/>
    <x v="329"/>
    <x v="3"/>
    <x v="19"/>
    <x v="23"/>
    <x v="3"/>
    <n v="47"/>
    <n v="1580"/>
    <x v="2005"/>
    <x v="2958"/>
    <x v="18"/>
    <x v="2"/>
  </r>
  <r>
    <x v="2"/>
    <n v="1185732"/>
    <x v="329"/>
    <x v="3"/>
    <x v="19"/>
    <x v="23"/>
    <x v="4"/>
    <n v="54"/>
    <n v="1430"/>
    <x v="2006"/>
    <x v="2959"/>
    <x v="48"/>
    <x v="2"/>
  </r>
  <r>
    <x v="2"/>
    <n v="1185732"/>
    <x v="329"/>
    <x v="3"/>
    <x v="19"/>
    <x v="23"/>
    <x v="5"/>
    <n v="62"/>
    <n v="2100"/>
    <x v="1218"/>
    <x v="2960"/>
    <x v="62"/>
    <x v="2"/>
  </r>
  <r>
    <x v="2"/>
    <n v="1185732"/>
    <x v="361"/>
    <x v="3"/>
    <x v="19"/>
    <x v="23"/>
    <x v="0"/>
    <n v="55"/>
    <n v="2630"/>
    <x v="2007"/>
    <x v="2961"/>
    <x v="34"/>
    <x v="2"/>
  </r>
  <r>
    <x v="2"/>
    <n v="1185732"/>
    <x v="361"/>
    <x v="3"/>
    <x v="19"/>
    <x v="23"/>
    <x v="1"/>
    <n v="50"/>
    <n v="1950"/>
    <x v="1361"/>
    <x v="2043"/>
    <x v="0"/>
    <x v="2"/>
  </r>
  <r>
    <x v="2"/>
    <n v="1185732"/>
    <x v="361"/>
    <x v="3"/>
    <x v="19"/>
    <x v="23"/>
    <x v="2"/>
    <n v="42"/>
    <n v="1440"/>
    <x v="1236"/>
    <x v="2962"/>
    <x v="23"/>
    <x v="2"/>
  </r>
  <r>
    <x v="2"/>
    <n v="1185732"/>
    <x v="361"/>
    <x v="3"/>
    <x v="19"/>
    <x v="23"/>
    <x v="3"/>
    <n v="34"/>
    <n v="1420"/>
    <x v="2008"/>
    <x v="2963"/>
    <x v="18"/>
    <x v="2"/>
  </r>
  <r>
    <x v="2"/>
    <n v="1185732"/>
    <x v="361"/>
    <x v="3"/>
    <x v="19"/>
    <x v="23"/>
    <x v="4"/>
    <n v="42"/>
    <n v="1350"/>
    <x v="1230"/>
    <x v="2964"/>
    <x v="60"/>
    <x v="2"/>
  </r>
  <r>
    <x v="2"/>
    <n v="1185732"/>
    <x v="361"/>
    <x v="3"/>
    <x v="19"/>
    <x v="23"/>
    <x v="5"/>
    <n v="45"/>
    <n v="1760"/>
    <x v="1830"/>
    <x v="2965"/>
    <x v="61"/>
    <x v="2"/>
  </r>
  <r>
    <x v="2"/>
    <n v="1185732"/>
    <x v="391"/>
    <x v="3"/>
    <x v="19"/>
    <x v="23"/>
    <x v="0"/>
    <n v="42"/>
    <n v="2320"/>
    <x v="853"/>
    <x v="2966"/>
    <x v="32"/>
    <x v="2"/>
  </r>
  <r>
    <x v="2"/>
    <n v="1185732"/>
    <x v="391"/>
    <x v="3"/>
    <x v="19"/>
    <x v="23"/>
    <x v="1"/>
    <n v="37"/>
    <n v="1740"/>
    <x v="811"/>
    <x v="1857"/>
    <x v="48"/>
    <x v="2"/>
  </r>
  <r>
    <x v="2"/>
    <n v="1185732"/>
    <x v="391"/>
    <x v="3"/>
    <x v="19"/>
    <x v="23"/>
    <x v="2"/>
    <n v="34"/>
    <n v="1450"/>
    <x v="2009"/>
    <x v="2967"/>
    <x v="23"/>
    <x v="2"/>
  </r>
  <r>
    <x v="2"/>
    <n v="1185732"/>
    <x v="391"/>
    <x v="3"/>
    <x v="19"/>
    <x v="23"/>
    <x v="3"/>
    <n v="34"/>
    <n v="1190"/>
    <x v="1061"/>
    <x v="2968"/>
    <x v="18"/>
    <x v="2"/>
  </r>
  <r>
    <x v="2"/>
    <n v="1185732"/>
    <x v="391"/>
    <x v="3"/>
    <x v="19"/>
    <x v="23"/>
    <x v="4"/>
    <n v="41"/>
    <n v="1280"/>
    <x v="1186"/>
    <x v="2969"/>
    <x v="0"/>
    <x v="2"/>
  </r>
  <r>
    <x v="2"/>
    <n v="1185732"/>
    <x v="391"/>
    <x v="3"/>
    <x v="19"/>
    <x v="23"/>
    <x v="5"/>
    <n v="48"/>
    <n v="1730"/>
    <x v="2010"/>
    <x v="2970"/>
    <x v="42"/>
    <x v="2"/>
  </r>
  <r>
    <x v="2"/>
    <n v="1185732"/>
    <x v="423"/>
    <x v="3"/>
    <x v="19"/>
    <x v="23"/>
    <x v="0"/>
    <n v="49"/>
    <n v="2250"/>
    <x v="982"/>
    <x v="2971"/>
    <x v="22"/>
    <x v="2"/>
  </r>
  <r>
    <x v="2"/>
    <n v="1185732"/>
    <x v="423"/>
    <x v="3"/>
    <x v="19"/>
    <x v="23"/>
    <x v="1"/>
    <n v="37"/>
    <n v="1670"/>
    <x v="2011"/>
    <x v="2972"/>
    <x v="48"/>
    <x v="2"/>
  </r>
  <r>
    <x v="2"/>
    <n v="1185732"/>
    <x v="423"/>
    <x v="3"/>
    <x v="19"/>
    <x v="23"/>
    <x v="2"/>
    <n v="37"/>
    <n v="1230"/>
    <x v="1103"/>
    <x v="2741"/>
    <x v="18"/>
    <x v="2"/>
  </r>
  <r>
    <x v="2"/>
    <n v="1185732"/>
    <x v="423"/>
    <x v="3"/>
    <x v="19"/>
    <x v="23"/>
    <x v="3"/>
    <n v="38"/>
    <n v="1160"/>
    <x v="1942"/>
    <x v="2664"/>
    <x v="0"/>
    <x v="2"/>
  </r>
  <r>
    <x v="2"/>
    <n v="1185732"/>
    <x v="423"/>
    <x v="3"/>
    <x v="19"/>
    <x v="23"/>
    <x v="4"/>
    <n v="48"/>
    <n v="1120"/>
    <x v="1251"/>
    <x v="2973"/>
    <x v="66"/>
    <x v="2"/>
  </r>
  <r>
    <x v="2"/>
    <n v="1185732"/>
    <x v="423"/>
    <x v="3"/>
    <x v="19"/>
    <x v="23"/>
    <x v="5"/>
    <n v="52"/>
    <n v="1370"/>
    <x v="2012"/>
    <x v="2974"/>
    <x v="67"/>
    <x v="2"/>
  </r>
  <r>
    <x v="2"/>
    <n v="1185732"/>
    <x v="453"/>
    <x v="3"/>
    <x v="19"/>
    <x v="23"/>
    <x v="0"/>
    <n v="49"/>
    <n v="1960"/>
    <x v="870"/>
    <x v="2975"/>
    <x v="32"/>
    <x v="2"/>
  </r>
  <r>
    <x v="2"/>
    <n v="1185732"/>
    <x v="453"/>
    <x v="3"/>
    <x v="19"/>
    <x v="23"/>
    <x v="1"/>
    <n v="42"/>
    <n v="1450"/>
    <x v="2013"/>
    <x v="2976"/>
    <x v="66"/>
    <x v="2"/>
  </r>
  <r>
    <x v="2"/>
    <n v="1185732"/>
    <x v="453"/>
    <x v="3"/>
    <x v="19"/>
    <x v="23"/>
    <x v="2"/>
    <n v="43"/>
    <n v="1200"/>
    <x v="2014"/>
    <x v="2977"/>
    <x v="18"/>
    <x v="2"/>
  </r>
  <r>
    <x v="2"/>
    <n v="1185732"/>
    <x v="453"/>
    <x v="3"/>
    <x v="19"/>
    <x v="23"/>
    <x v="3"/>
    <n v="41"/>
    <n v="1380"/>
    <x v="1307"/>
    <x v="2978"/>
    <x v="29"/>
    <x v="2"/>
  </r>
  <r>
    <x v="2"/>
    <n v="1185732"/>
    <x v="453"/>
    <x v="3"/>
    <x v="19"/>
    <x v="23"/>
    <x v="4"/>
    <n v="59"/>
    <n v="1260"/>
    <x v="2015"/>
    <x v="2979"/>
    <x v="66"/>
    <x v="2"/>
  </r>
  <r>
    <x v="2"/>
    <n v="1185732"/>
    <x v="453"/>
    <x v="3"/>
    <x v="19"/>
    <x v="23"/>
    <x v="5"/>
    <n v="59"/>
    <n v="1690"/>
    <x v="1560"/>
    <x v="2980"/>
    <x v="62"/>
    <x v="2"/>
  </r>
  <r>
    <x v="2"/>
    <n v="1185732"/>
    <x v="482"/>
    <x v="3"/>
    <x v="19"/>
    <x v="23"/>
    <x v="0"/>
    <n v="55"/>
    <n v="2550"/>
    <x v="2016"/>
    <x v="2981"/>
    <x v="22"/>
    <x v="2"/>
  </r>
  <r>
    <x v="2"/>
    <n v="1185732"/>
    <x v="482"/>
    <x v="3"/>
    <x v="19"/>
    <x v="23"/>
    <x v="1"/>
    <n v="46"/>
    <n v="1760"/>
    <x v="971"/>
    <x v="2982"/>
    <x v="60"/>
    <x v="2"/>
  </r>
  <r>
    <x v="0"/>
    <n v="1185732"/>
    <x v="482"/>
    <x v="3"/>
    <x v="19"/>
    <x v="23"/>
    <x v="2"/>
    <n v="48"/>
    <n v="1680"/>
    <x v="2017"/>
    <x v="2983"/>
    <x v="18"/>
    <x v="2"/>
  </r>
  <r>
    <x v="0"/>
    <n v="1185732"/>
    <x v="482"/>
    <x v="3"/>
    <x v="19"/>
    <x v="23"/>
    <x v="3"/>
    <n v="48"/>
    <n v="1380"/>
    <x v="2018"/>
    <x v="2984"/>
    <x v="35"/>
    <x v="2"/>
  </r>
  <r>
    <x v="0"/>
    <n v="1185732"/>
    <x v="482"/>
    <x v="3"/>
    <x v="19"/>
    <x v="23"/>
    <x v="4"/>
    <n v="55"/>
    <n v="1430"/>
    <x v="2019"/>
    <x v="2985"/>
    <x v="59"/>
    <x v="2"/>
  </r>
  <r>
    <x v="0"/>
    <n v="1185732"/>
    <x v="482"/>
    <x v="3"/>
    <x v="19"/>
    <x v="23"/>
    <x v="5"/>
    <n v="59"/>
    <n v="1630"/>
    <x v="1743"/>
    <x v="2986"/>
    <x v="42"/>
    <x v="2"/>
  </r>
  <r>
    <x v="0"/>
    <n v="1185732"/>
    <x v="182"/>
    <x v="3"/>
    <x v="19"/>
    <x v="23"/>
    <x v="0"/>
    <n v="27"/>
    <n v="1560"/>
    <x v="1297"/>
    <x v="2987"/>
    <x v="0"/>
    <x v="2"/>
  </r>
  <r>
    <x v="0"/>
    <n v="1185732"/>
    <x v="182"/>
    <x v="3"/>
    <x v="19"/>
    <x v="23"/>
    <x v="1"/>
    <n v="29"/>
    <n v="1230"/>
    <x v="2020"/>
    <x v="2988"/>
    <x v="28"/>
    <x v="2"/>
  </r>
  <r>
    <x v="0"/>
    <n v="1185732"/>
    <x v="182"/>
    <x v="3"/>
    <x v="19"/>
    <x v="23"/>
    <x v="2"/>
    <n v="19"/>
    <n v="1230"/>
    <x v="2021"/>
    <x v="2989"/>
    <x v="18"/>
    <x v="2"/>
  </r>
  <r>
    <x v="0"/>
    <n v="1185732"/>
    <x v="182"/>
    <x v="3"/>
    <x v="19"/>
    <x v="23"/>
    <x v="3"/>
    <n v="24"/>
    <n v="770"/>
    <x v="1041"/>
    <x v="2990"/>
    <x v="59"/>
    <x v="2"/>
  </r>
  <r>
    <x v="0"/>
    <n v="1185732"/>
    <x v="182"/>
    <x v="3"/>
    <x v="19"/>
    <x v="23"/>
    <x v="4"/>
    <n v="39"/>
    <n v="980"/>
    <x v="1299"/>
    <x v="2991"/>
    <x v="29"/>
    <x v="2"/>
  </r>
  <r>
    <x v="0"/>
    <n v="1185732"/>
    <x v="182"/>
    <x v="3"/>
    <x v="19"/>
    <x v="23"/>
    <x v="5"/>
    <n v="29"/>
    <n v="1230"/>
    <x v="2020"/>
    <x v="2992"/>
    <x v="32"/>
    <x v="2"/>
  </r>
  <r>
    <x v="0"/>
    <n v="1185732"/>
    <x v="213"/>
    <x v="3"/>
    <x v="19"/>
    <x v="23"/>
    <x v="0"/>
    <n v="29"/>
    <n v="1820"/>
    <x v="1064"/>
    <x v="2993"/>
    <x v="60"/>
    <x v="2"/>
  </r>
  <r>
    <x v="0"/>
    <n v="1185732"/>
    <x v="213"/>
    <x v="3"/>
    <x v="19"/>
    <x v="23"/>
    <x v="1"/>
    <n v="28"/>
    <n v="940"/>
    <x v="1023"/>
    <x v="2994"/>
    <x v="29"/>
    <x v="2"/>
  </r>
  <r>
    <x v="0"/>
    <n v="1185732"/>
    <x v="213"/>
    <x v="3"/>
    <x v="19"/>
    <x v="23"/>
    <x v="2"/>
    <n v="19"/>
    <n v="1130"/>
    <x v="2022"/>
    <x v="2995"/>
    <x v="18"/>
    <x v="2"/>
  </r>
  <r>
    <x v="0"/>
    <n v="1185732"/>
    <x v="213"/>
    <x v="3"/>
    <x v="20"/>
    <x v="24"/>
    <x v="3"/>
    <n v="24"/>
    <n v="700"/>
    <x v="2023"/>
    <x v="2996"/>
    <x v="59"/>
    <x v="2"/>
  </r>
  <r>
    <x v="0"/>
    <n v="1185732"/>
    <x v="213"/>
    <x v="3"/>
    <x v="20"/>
    <x v="24"/>
    <x v="4"/>
    <n v="38"/>
    <n v="880"/>
    <x v="1486"/>
    <x v="2997"/>
    <x v="18"/>
    <x v="2"/>
  </r>
  <r>
    <x v="0"/>
    <n v="1185732"/>
    <x v="213"/>
    <x v="3"/>
    <x v="20"/>
    <x v="24"/>
    <x v="5"/>
    <n v="28"/>
    <n v="1200"/>
    <x v="1597"/>
    <x v="2998"/>
    <x v="32"/>
    <x v="2"/>
  </r>
  <r>
    <x v="0"/>
    <n v="1185732"/>
    <x v="222"/>
    <x v="3"/>
    <x v="20"/>
    <x v="24"/>
    <x v="0"/>
    <n v="34"/>
    <n v="1860"/>
    <x v="1199"/>
    <x v="2999"/>
    <x v="48"/>
    <x v="2"/>
  </r>
  <r>
    <x v="0"/>
    <n v="1185732"/>
    <x v="222"/>
    <x v="3"/>
    <x v="20"/>
    <x v="24"/>
    <x v="1"/>
    <n v="34"/>
    <n v="870"/>
    <x v="1431"/>
    <x v="3000"/>
    <x v="18"/>
    <x v="2"/>
  </r>
  <r>
    <x v="0"/>
    <n v="1185732"/>
    <x v="222"/>
    <x v="3"/>
    <x v="20"/>
    <x v="24"/>
    <x v="2"/>
    <n v="23"/>
    <n v="950"/>
    <x v="2024"/>
    <x v="3001"/>
    <x v="24"/>
    <x v="2"/>
  </r>
  <r>
    <x v="0"/>
    <n v="1185732"/>
    <x v="222"/>
    <x v="3"/>
    <x v="20"/>
    <x v="24"/>
    <x v="3"/>
    <n v="28"/>
    <n v="540"/>
    <x v="1005"/>
    <x v="3002"/>
    <x v="48"/>
    <x v="2"/>
  </r>
  <r>
    <x v="0"/>
    <n v="1185732"/>
    <x v="222"/>
    <x v="3"/>
    <x v="20"/>
    <x v="24"/>
    <x v="4"/>
    <n v="41"/>
    <n v="750"/>
    <x v="1491"/>
    <x v="3003"/>
    <x v="29"/>
    <x v="2"/>
  </r>
  <r>
    <x v="0"/>
    <n v="1185732"/>
    <x v="222"/>
    <x v="3"/>
    <x v="20"/>
    <x v="24"/>
    <x v="5"/>
    <n v="34"/>
    <n v="1020"/>
    <x v="2025"/>
    <x v="3004"/>
    <x v="42"/>
    <x v="2"/>
  </r>
  <r>
    <x v="0"/>
    <n v="1185732"/>
    <x v="241"/>
    <x v="3"/>
    <x v="20"/>
    <x v="24"/>
    <x v="0"/>
    <n v="33"/>
    <n v="1440"/>
    <x v="2026"/>
    <x v="3005"/>
    <x v="59"/>
    <x v="2"/>
  </r>
  <r>
    <x v="0"/>
    <n v="1185732"/>
    <x v="241"/>
    <x v="3"/>
    <x v="20"/>
    <x v="24"/>
    <x v="1"/>
    <n v="27"/>
    <n v="720"/>
    <x v="1121"/>
    <x v="2141"/>
    <x v="29"/>
    <x v="2"/>
  </r>
  <r>
    <x v="0"/>
    <n v="1185732"/>
    <x v="241"/>
    <x v="3"/>
    <x v="20"/>
    <x v="24"/>
    <x v="2"/>
    <n v="18"/>
    <n v="830"/>
    <x v="2027"/>
    <x v="3006"/>
    <x v="29"/>
    <x v="2"/>
  </r>
  <r>
    <x v="0"/>
    <n v="1185732"/>
    <x v="241"/>
    <x v="3"/>
    <x v="20"/>
    <x v="24"/>
    <x v="3"/>
    <n v="23"/>
    <n v="520"/>
    <x v="2028"/>
    <x v="3007"/>
    <x v="59"/>
    <x v="2"/>
  </r>
  <r>
    <x v="0"/>
    <n v="1185732"/>
    <x v="241"/>
    <x v="3"/>
    <x v="20"/>
    <x v="24"/>
    <x v="4"/>
    <n v="36"/>
    <n v="650"/>
    <x v="1021"/>
    <x v="1649"/>
    <x v="18"/>
    <x v="2"/>
  </r>
  <r>
    <x v="0"/>
    <n v="1185732"/>
    <x v="241"/>
    <x v="3"/>
    <x v="20"/>
    <x v="24"/>
    <x v="5"/>
    <n v="28"/>
    <n v="1050"/>
    <x v="1454"/>
    <x v="3008"/>
    <x v="22"/>
    <x v="2"/>
  </r>
  <r>
    <x v="0"/>
    <n v="1185732"/>
    <x v="272"/>
    <x v="3"/>
    <x v="20"/>
    <x v="24"/>
    <x v="0"/>
    <n v="39"/>
    <n v="1800"/>
    <x v="2029"/>
    <x v="3009"/>
    <x v="48"/>
    <x v="2"/>
  </r>
  <r>
    <x v="0"/>
    <n v="1185732"/>
    <x v="272"/>
    <x v="3"/>
    <x v="20"/>
    <x v="24"/>
    <x v="1"/>
    <n v="34"/>
    <n v="880"/>
    <x v="1128"/>
    <x v="3010"/>
    <x v="28"/>
    <x v="2"/>
  </r>
  <r>
    <x v="0"/>
    <n v="1185732"/>
    <x v="272"/>
    <x v="3"/>
    <x v="20"/>
    <x v="24"/>
    <x v="2"/>
    <n v="29"/>
    <n v="870"/>
    <x v="2030"/>
    <x v="3011"/>
    <x v="24"/>
    <x v="2"/>
  </r>
  <r>
    <x v="0"/>
    <n v="1185732"/>
    <x v="272"/>
    <x v="3"/>
    <x v="20"/>
    <x v="24"/>
    <x v="3"/>
    <n v="29"/>
    <n v="650"/>
    <x v="2031"/>
    <x v="3012"/>
    <x v="9"/>
    <x v="2"/>
  </r>
  <r>
    <x v="0"/>
    <n v="1185732"/>
    <x v="272"/>
    <x v="3"/>
    <x v="20"/>
    <x v="24"/>
    <x v="4"/>
    <n v="44"/>
    <n v="700"/>
    <x v="2032"/>
    <x v="3013"/>
    <x v="35"/>
    <x v="2"/>
  </r>
  <r>
    <x v="0"/>
    <n v="1185732"/>
    <x v="272"/>
    <x v="3"/>
    <x v="20"/>
    <x v="24"/>
    <x v="5"/>
    <n v="45"/>
    <n v="1050"/>
    <x v="2033"/>
    <x v="3014"/>
    <x v="38"/>
    <x v="2"/>
  </r>
  <r>
    <x v="0"/>
    <n v="1185732"/>
    <x v="302"/>
    <x v="3"/>
    <x v="20"/>
    <x v="24"/>
    <x v="0"/>
    <n v="32"/>
    <n v="1680"/>
    <x v="1251"/>
    <x v="3015"/>
    <x v="64"/>
    <x v="2"/>
  </r>
  <r>
    <x v="0"/>
    <n v="1185732"/>
    <x v="302"/>
    <x v="3"/>
    <x v="20"/>
    <x v="24"/>
    <x v="1"/>
    <n v="27"/>
    <n v="910"/>
    <x v="1680"/>
    <x v="3016"/>
    <x v="24"/>
    <x v="2"/>
  </r>
  <r>
    <x v="0"/>
    <n v="1185732"/>
    <x v="302"/>
    <x v="3"/>
    <x v="20"/>
    <x v="24"/>
    <x v="2"/>
    <n v="23"/>
    <n v="1130"/>
    <x v="2034"/>
    <x v="3017"/>
    <x v="29"/>
    <x v="2"/>
  </r>
  <r>
    <x v="0"/>
    <n v="1185732"/>
    <x v="302"/>
    <x v="3"/>
    <x v="20"/>
    <x v="24"/>
    <x v="3"/>
    <n v="23"/>
    <n v="910"/>
    <x v="2035"/>
    <x v="3018"/>
    <x v="0"/>
    <x v="2"/>
  </r>
  <r>
    <x v="0"/>
    <n v="1185732"/>
    <x v="302"/>
    <x v="3"/>
    <x v="20"/>
    <x v="24"/>
    <x v="4"/>
    <n v="38"/>
    <n v="1020"/>
    <x v="1974"/>
    <x v="2902"/>
    <x v="18"/>
    <x v="2"/>
  </r>
  <r>
    <x v="0"/>
    <n v="1185732"/>
    <x v="302"/>
    <x v="3"/>
    <x v="20"/>
    <x v="24"/>
    <x v="5"/>
    <n v="42"/>
    <n v="1420"/>
    <x v="2036"/>
    <x v="3019"/>
    <x v="42"/>
    <x v="2"/>
  </r>
  <r>
    <x v="0"/>
    <n v="1185732"/>
    <x v="331"/>
    <x v="3"/>
    <x v="20"/>
    <x v="24"/>
    <x v="0"/>
    <n v="36"/>
    <n v="2030"/>
    <x v="1205"/>
    <x v="3020"/>
    <x v="9"/>
    <x v="2"/>
  </r>
  <r>
    <x v="0"/>
    <n v="1185732"/>
    <x v="331"/>
    <x v="3"/>
    <x v="20"/>
    <x v="24"/>
    <x v="1"/>
    <n v="33"/>
    <n v="1300"/>
    <x v="2037"/>
    <x v="3021"/>
    <x v="28"/>
    <x v="2"/>
  </r>
  <r>
    <x v="0"/>
    <n v="1185732"/>
    <x v="331"/>
    <x v="3"/>
    <x v="20"/>
    <x v="24"/>
    <x v="2"/>
    <n v="29"/>
    <n v="1280"/>
    <x v="1067"/>
    <x v="3022"/>
    <x v="24"/>
    <x v="2"/>
  </r>
  <r>
    <x v="0"/>
    <n v="1185732"/>
    <x v="331"/>
    <x v="3"/>
    <x v="20"/>
    <x v="24"/>
    <x v="3"/>
    <n v="29"/>
    <n v="1010"/>
    <x v="2038"/>
    <x v="3023"/>
    <x v="60"/>
    <x v="2"/>
  </r>
  <r>
    <x v="0"/>
    <n v="1185732"/>
    <x v="331"/>
    <x v="3"/>
    <x v="20"/>
    <x v="24"/>
    <x v="4"/>
    <n v="37"/>
    <n v="940"/>
    <x v="1057"/>
    <x v="3024"/>
    <x v="29"/>
    <x v="2"/>
  </r>
  <r>
    <x v="0"/>
    <n v="1185732"/>
    <x v="331"/>
    <x v="3"/>
    <x v="20"/>
    <x v="24"/>
    <x v="5"/>
    <n v="41"/>
    <n v="1600"/>
    <x v="933"/>
    <x v="3025"/>
    <x v="22"/>
    <x v="2"/>
  </r>
  <r>
    <x v="0"/>
    <n v="1185732"/>
    <x v="363"/>
    <x v="3"/>
    <x v="20"/>
    <x v="24"/>
    <x v="0"/>
    <n v="38"/>
    <n v="2030"/>
    <x v="827"/>
    <x v="3026"/>
    <x v="0"/>
    <x v="2"/>
  </r>
  <r>
    <x v="0"/>
    <n v="1185732"/>
    <x v="363"/>
    <x v="3"/>
    <x v="20"/>
    <x v="24"/>
    <x v="1"/>
    <n v="38"/>
    <n v="1430"/>
    <x v="1927"/>
    <x v="3027"/>
    <x v="24"/>
    <x v="2"/>
  </r>
  <r>
    <x v="0"/>
    <n v="1185732"/>
    <x v="363"/>
    <x v="3"/>
    <x v="20"/>
    <x v="24"/>
    <x v="2"/>
    <n v="32"/>
    <n v="1200"/>
    <x v="1153"/>
    <x v="3028"/>
    <x v="24"/>
    <x v="2"/>
  </r>
  <r>
    <x v="0"/>
    <n v="1185732"/>
    <x v="363"/>
    <x v="3"/>
    <x v="20"/>
    <x v="24"/>
    <x v="3"/>
    <n v="24"/>
    <n v="910"/>
    <x v="1140"/>
    <x v="3029"/>
    <x v="9"/>
    <x v="2"/>
  </r>
  <r>
    <x v="0"/>
    <n v="1185732"/>
    <x v="363"/>
    <x v="3"/>
    <x v="20"/>
    <x v="24"/>
    <x v="4"/>
    <n v="34"/>
    <n v="810"/>
    <x v="2039"/>
    <x v="3030"/>
    <x v="28"/>
    <x v="2"/>
  </r>
  <r>
    <x v="0"/>
    <n v="1185732"/>
    <x v="363"/>
    <x v="3"/>
    <x v="20"/>
    <x v="24"/>
    <x v="5"/>
    <n v="36"/>
    <n v="1280"/>
    <x v="2040"/>
    <x v="3031"/>
    <x v="42"/>
    <x v="2"/>
  </r>
  <r>
    <x v="0"/>
    <n v="1185732"/>
    <x v="395"/>
    <x v="3"/>
    <x v="20"/>
    <x v="24"/>
    <x v="0"/>
    <n v="32"/>
    <n v="1740"/>
    <x v="1426"/>
    <x v="3032"/>
    <x v="0"/>
    <x v="2"/>
  </r>
  <r>
    <x v="0"/>
    <n v="1185732"/>
    <x v="395"/>
    <x v="3"/>
    <x v="20"/>
    <x v="24"/>
    <x v="1"/>
    <n v="28"/>
    <n v="1000"/>
    <x v="1752"/>
    <x v="3033"/>
    <x v="28"/>
    <x v="2"/>
  </r>
  <r>
    <x v="0"/>
    <n v="1185732"/>
    <x v="395"/>
    <x v="3"/>
    <x v="20"/>
    <x v="24"/>
    <x v="2"/>
    <n v="14"/>
    <n v="750"/>
    <x v="2041"/>
    <x v="3034"/>
    <x v="29"/>
    <x v="2"/>
  </r>
  <r>
    <x v="0"/>
    <n v="1185732"/>
    <x v="395"/>
    <x v="3"/>
    <x v="20"/>
    <x v="24"/>
    <x v="3"/>
    <n v="14"/>
    <n v="830"/>
    <x v="2042"/>
    <x v="3035"/>
    <x v="60"/>
    <x v="2"/>
  </r>
  <r>
    <x v="0"/>
    <n v="1185732"/>
    <x v="395"/>
    <x v="3"/>
    <x v="20"/>
    <x v="24"/>
    <x v="4"/>
    <n v="23"/>
    <n v="770"/>
    <x v="2043"/>
    <x v="3036"/>
    <x v="28"/>
    <x v="2"/>
  </r>
  <r>
    <x v="0"/>
    <n v="1185732"/>
    <x v="395"/>
    <x v="3"/>
    <x v="20"/>
    <x v="24"/>
    <x v="5"/>
    <n v="28"/>
    <n v="950"/>
    <x v="2044"/>
    <x v="3037"/>
    <x v="34"/>
    <x v="2"/>
  </r>
  <r>
    <x v="0"/>
    <n v="1185732"/>
    <x v="424"/>
    <x v="3"/>
    <x v="20"/>
    <x v="24"/>
    <x v="0"/>
    <n v="34"/>
    <n v="1310"/>
    <x v="1902"/>
    <x v="3038"/>
    <x v="48"/>
    <x v="2"/>
  </r>
  <r>
    <x v="0"/>
    <n v="1185732"/>
    <x v="424"/>
    <x v="3"/>
    <x v="20"/>
    <x v="24"/>
    <x v="1"/>
    <n v="24"/>
    <n v="910"/>
    <x v="1140"/>
    <x v="2564"/>
    <x v="0"/>
    <x v="2"/>
  </r>
  <r>
    <x v="0"/>
    <n v="1185732"/>
    <x v="424"/>
    <x v="3"/>
    <x v="20"/>
    <x v="24"/>
    <x v="2"/>
    <n v="23"/>
    <n v="730"/>
    <x v="2045"/>
    <x v="3039"/>
    <x v="35"/>
    <x v="2"/>
  </r>
  <r>
    <x v="0"/>
    <n v="1185732"/>
    <x v="424"/>
    <x v="3"/>
    <x v="20"/>
    <x v="24"/>
    <x v="3"/>
    <n v="23"/>
    <n v="590"/>
    <x v="2046"/>
    <x v="3040"/>
    <x v="0"/>
    <x v="2"/>
  </r>
  <r>
    <x v="0"/>
    <n v="1185732"/>
    <x v="424"/>
    <x v="3"/>
    <x v="20"/>
    <x v="24"/>
    <x v="4"/>
    <n v="32"/>
    <n v="680"/>
    <x v="1569"/>
    <x v="3041"/>
    <x v="28"/>
    <x v="2"/>
  </r>
  <r>
    <x v="0"/>
    <n v="1185732"/>
    <x v="424"/>
    <x v="3"/>
    <x v="20"/>
    <x v="24"/>
    <x v="5"/>
    <n v="38"/>
    <n v="880"/>
    <x v="1486"/>
    <x v="3042"/>
    <x v="34"/>
    <x v="2"/>
  </r>
  <r>
    <x v="0"/>
    <n v="1185732"/>
    <x v="455"/>
    <x v="3"/>
    <x v="20"/>
    <x v="24"/>
    <x v="0"/>
    <n v="34"/>
    <n v="1500"/>
    <x v="2047"/>
    <x v="1951"/>
    <x v="48"/>
    <x v="2"/>
  </r>
  <r>
    <x v="0"/>
    <n v="1185732"/>
    <x v="455"/>
    <x v="3"/>
    <x v="20"/>
    <x v="24"/>
    <x v="1"/>
    <n v="23"/>
    <n v="880"/>
    <x v="2048"/>
    <x v="3043"/>
    <x v="18"/>
    <x v="2"/>
  </r>
  <r>
    <x v="0"/>
    <n v="1185732"/>
    <x v="455"/>
    <x v="3"/>
    <x v="20"/>
    <x v="24"/>
    <x v="2"/>
    <n v="23"/>
    <n v="800"/>
    <x v="2049"/>
    <x v="3044"/>
    <x v="29"/>
    <x v="2"/>
  </r>
  <r>
    <x v="0"/>
    <n v="1185732"/>
    <x v="455"/>
    <x v="3"/>
    <x v="20"/>
    <x v="24"/>
    <x v="3"/>
    <n v="23"/>
    <n v="880"/>
    <x v="2048"/>
    <x v="3045"/>
    <x v="59"/>
    <x v="2"/>
  </r>
  <r>
    <x v="0"/>
    <n v="1185732"/>
    <x v="455"/>
    <x v="3"/>
    <x v="20"/>
    <x v="24"/>
    <x v="4"/>
    <n v="43"/>
    <n v="810"/>
    <x v="1020"/>
    <x v="3046"/>
    <x v="35"/>
    <x v="2"/>
  </r>
  <r>
    <x v="0"/>
    <n v="1185732"/>
    <x v="455"/>
    <x v="3"/>
    <x v="20"/>
    <x v="24"/>
    <x v="5"/>
    <n v="48"/>
    <n v="1080"/>
    <x v="1052"/>
    <x v="1681"/>
    <x v="32"/>
    <x v="2"/>
  </r>
  <r>
    <x v="0"/>
    <n v="1185732"/>
    <x v="484"/>
    <x v="3"/>
    <x v="20"/>
    <x v="24"/>
    <x v="0"/>
    <n v="41"/>
    <n v="1630"/>
    <x v="2050"/>
    <x v="3047"/>
    <x v="59"/>
    <x v="2"/>
  </r>
  <r>
    <x v="0"/>
    <n v="1185732"/>
    <x v="484"/>
    <x v="3"/>
    <x v="20"/>
    <x v="24"/>
    <x v="1"/>
    <n v="32"/>
    <n v="1130"/>
    <x v="2051"/>
    <x v="3048"/>
    <x v="35"/>
    <x v="2"/>
  </r>
  <r>
    <x v="3"/>
    <n v="1185732"/>
    <x v="484"/>
    <x v="3"/>
    <x v="20"/>
    <x v="24"/>
    <x v="2"/>
    <n v="32"/>
    <n v="1200"/>
    <x v="1153"/>
    <x v="3049"/>
    <x v="28"/>
    <x v="2"/>
  </r>
  <r>
    <x v="3"/>
    <n v="1185732"/>
    <x v="484"/>
    <x v="3"/>
    <x v="20"/>
    <x v="24"/>
    <x v="3"/>
    <n v="34"/>
    <n v="880"/>
    <x v="1128"/>
    <x v="3050"/>
    <x v="59"/>
    <x v="2"/>
  </r>
  <r>
    <x v="3"/>
    <n v="1185732"/>
    <x v="484"/>
    <x v="3"/>
    <x v="20"/>
    <x v="24"/>
    <x v="4"/>
    <n v="42"/>
    <n v="880"/>
    <x v="1683"/>
    <x v="3051"/>
    <x v="0"/>
    <x v="2"/>
  </r>
  <r>
    <x v="3"/>
    <n v="1185732"/>
    <x v="484"/>
    <x v="3"/>
    <x v="20"/>
    <x v="24"/>
    <x v="5"/>
    <n v="47"/>
    <n v="1260"/>
    <x v="1911"/>
    <x v="3052"/>
    <x v="22"/>
    <x v="2"/>
  </r>
  <r>
    <x v="3"/>
    <n v="1185732"/>
    <x v="175"/>
    <x v="3"/>
    <x v="20"/>
    <x v="24"/>
    <x v="0"/>
    <n v="23"/>
    <n v="1960"/>
    <x v="2052"/>
    <x v="3053"/>
    <x v="9"/>
    <x v="2"/>
  </r>
  <r>
    <x v="3"/>
    <n v="1185732"/>
    <x v="175"/>
    <x v="3"/>
    <x v="20"/>
    <x v="24"/>
    <x v="1"/>
    <n v="23"/>
    <n v="1330"/>
    <x v="2053"/>
    <x v="3054"/>
    <x v="28"/>
    <x v="2"/>
  </r>
  <r>
    <x v="3"/>
    <n v="1185732"/>
    <x v="175"/>
    <x v="3"/>
    <x v="20"/>
    <x v="24"/>
    <x v="2"/>
    <n v="14"/>
    <n v="1430"/>
    <x v="2054"/>
    <x v="3055"/>
    <x v="28"/>
    <x v="2"/>
  </r>
  <r>
    <x v="3"/>
    <n v="1185732"/>
    <x v="175"/>
    <x v="3"/>
    <x v="20"/>
    <x v="24"/>
    <x v="3"/>
    <n v="18"/>
    <n v="880"/>
    <x v="1034"/>
    <x v="3056"/>
    <x v="59"/>
    <x v="2"/>
  </r>
  <r>
    <x v="3"/>
    <n v="1185732"/>
    <x v="175"/>
    <x v="3"/>
    <x v="20"/>
    <x v="24"/>
    <x v="4"/>
    <n v="33"/>
    <n v="980"/>
    <x v="1462"/>
    <x v="3057"/>
    <x v="28"/>
    <x v="2"/>
  </r>
  <r>
    <x v="3"/>
    <n v="1185732"/>
    <x v="175"/>
    <x v="3"/>
    <x v="20"/>
    <x v="24"/>
    <x v="5"/>
    <n v="24"/>
    <n v="1380"/>
    <x v="2055"/>
    <x v="3058"/>
    <x v="34"/>
    <x v="2"/>
  </r>
  <r>
    <x v="3"/>
    <n v="1185732"/>
    <x v="206"/>
    <x v="3"/>
    <x v="20"/>
    <x v="24"/>
    <x v="0"/>
    <n v="25"/>
    <n v="2180"/>
    <x v="2056"/>
    <x v="3059"/>
    <x v="60"/>
    <x v="2"/>
  </r>
  <r>
    <x v="3"/>
    <n v="1185732"/>
    <x v="206"/>
    <x v="3"/>
    <x v="20"/>
    <x v="24"/>
    <x v="1"/>
    <n v="24"/>
    <n v="1010"/>
    <x v="2057"/>
    <x v="3060"/>
    <x v="28"/>
    <x v="2"/>
  </r>
  <r>
    <x v="3"/>
    <n v="1185732"/>
    <x v="206"/>
    <x v="3"/>
    <x v="20"/>
    <x v="24"/>
    <x v="2"/>
    <n v="14"/>
    <n v="1150"/>
    <x v="2058"/>
    <x v="3061"/>
    <x v="18"/>
    <x v="2"/>
  </r>
  <r>
    <x v="3"/>
    <n v="1185732"/>
    <x v="206"/>
    <x v="2"/>
    <x v="21"/>
    <x v="25"/>
    <x v="3"/>
    <n v="19"/>
    <n v="870"/>
    <x v="2059"/>
    <x v="3062"/>
    <x v="0"/>
    <x v="2"/>
  </r>
  <r>
    <x v="3"/>
    <n v="1185732"/>
    <x v="206"/>
    <x v="2"/>
    <x v="21"/>
    <x v="25"/>
    <x v="4"/>
    <n v="32"/>
    <n v="1010"/>
    <x v="2060"/>
    <x v="3063"/>
    <x v="18"/>
    <x v="2"/>
  </r>
  <r>
    <x v="3"/>
    <n v="1185732"/>
    <x v="206"/>
    <x v="2"/>
    <x v="21"/>
    <x v="25"/>
    <x v="5"/>
    <n v="24"/>
    <n v="1310"/>
    <x v="2061"/>
    <x v="3064"/>
    <x v="26"/>
    <x v="2"/>
  </r>
  <r>
    <x v="3"/>
    <n v="1185732"/>
    <x v="215"/>
    <x v="2"/>
    <x v="21"/>
    <x v="25"/>
    <x v="0"/>
    <n v="29"/>
    <n v="1680"/>
    <x v="1809"/>
    <x v="3065"/>
    <x v="59"/>
    <x v="2"/>
  </r>
  <r>
    <x v="3"/>
    <n v="1185732"/>
    <x v="215"/>
    <x v="2"/>
    <x v="21"/>
    <x v="25"/>
    <x v="1"/>
    <n v="28"/>
    <n v="1020"/>
    <x v="2062"/>
    <x v="3066"/>
    <x v="0"/>
    <x v="2"/>
  </r>
  <r>
    <x v="3"/>
    <n v="1185732"/>
    <x v="215"/>
    <x v="2"/>
    <x v="21"/>
    <x v="25"/>
    <x v="2"/>
    <n v="18"/>
    <n v="1120"/>
    <x v="2063"/>
    <x v="3067"/>
    <x v="0"/>
    <x v="2"/>
  </r>
  <r>
    <x v="3"/>
    <n v="1185732"/>
    <x v="215"/>
    <x v="2"/>
    <x v="21"/>
    <x v="25"/>
    <x v="3"/>
    <n v="23"/>
    <n v="730"/>
    <x v="2045"/>
    <x v="3068"/>
    <x v="60"/>
    <x v="2"/>
  </r>
  <r>
    <x v="3"/>
    <n v="1185732"/>
    <x v="215"/>
    <x v="2"/>
    <x v="21"/>
    <x v="25"/>
    <x v="4"/>
    <n v="38"/>
    <n v="750"/>
    <x v="1027"/>
    <x v="3069"/>
    <x v="0"/>
    <x v="2"/>
  </r>
  <r>
    <x v="3"/>
    <n v="1185732"/>
    <x v="215"/>
    <x v="2"/>
    <x v="21"/>
    <x v="25"/>
    <x v="5"/>
    <n v="29"/>
    <n v="1000"/>
    <x v="2064"/>
    <x v="3070"/>
    <x v="34"/>
    <x v="2"/>
  </r>
  <r>
    <x v="3"/>
    <n v="1185732"/>
    <x v="234"/>
    <x v="2"/>
    <x v="21"/>
    <x v="25"/>
    <x v="0"/>
    <n v="27"/>
    <n v="1810"/>
    <x v="2065"/>
    <x v="3071"/>
    <x v="0"/>
    <x v="2"/>
  </r>
  <r>
    <x v="3"/>
    <n v="1185732"/>
    <x v="234"/>
    <x v="2"/>
    <x v="21"/>
    <x v="25"/>
    <x v="1"/>
    <n v="25"/>
    <n v="940"/>
    <x v="2066"/>
    <x v="3072"/>
    <x v="18"/>
    <x v="2"/>
  </r>
  <r>
    <x v="3"/>
    <n v="1185732"/>
    <x v="234"/>
    <x v="2"/>
    <x v="21"/>
    <x v="25"/>
    <x v="2"/>
    <n v="14"/>
    <n v="980"/>
    <x v="2067"/>
    <x v="3073"/>
    <x v="24"/>
    <x v="2"/>
  </r>
  <r>
    <x v="3"/>
    <n v="1185732"/>
    <x v="234"/>
    <x v="2"/>
    <x v="21"/>
    <x v="25"/>
    <x v="3"/>
    <n v="18"/>
    <n v="700"/>
    <x v="2068"/>
    <x v="3074"/>
    <x v="60"/>
    <x v="2"/>
  </r>
  <r>
    <x v="3"/>
    <n v="1185732"/>
    <x v="234"/>
    <x v="2"/>
    <x v="21"/>
    <x v="25"/>
    <x v="4"/>
    <n v="33"/>
    <n v="740"/>
    <x v="2069"/>
    <x v="3075"/>
    <x v="24"/>
    <x v="2"/>
  </r>
  <r>
    <x v="3"/>
    <n v="1185732"/>
    <x v="234"/>
    <x v="2"/>
    <x v="21"/>
    <x v="25"/>
    <x v="5"/>
    <n v="24"/>
    <n v="1120"/>
    <x v="1174"/>
    <x v="3076"/>
    <x v="38"/>
    <x v="2"/>
  </r>
  <r>
    <x v="3"/>
    <n v="1185732"/>
    <x v="265"/>
    <x v="2"/>
    <x v="21"/>
    <x v="25"/>
    <x v="0"/>
    <n v="32"/>
    <n v="1740"/>
    <x v="1426"/>
    <x v="3077"/>
    <x v="48"/>
    <x v="2"/>
  </r>
  <r>
    <x v="3"/>
    <n v="1185732"/>
    <x v="265"/>
    <x v="2"/>
    <x v="21"/>
    <x v="25"/>
    <x v="1"/>
    <n v="29"/>
    <n v="1010"/>
    <x v="2038"/>
    <x v="3078"/>
    <x v="29"/>
    <x v="2"/>
  </r>
  <r>
    <x v="3"/>
    <n v="1185732"/>
    <x v="265"/>
    <x v="2"/>
    <x v="21"/>
    <x v="25"/>
    <x v="2"/>
    <n v="25"/>
    <n v="980"/>
    <x v="1029"/>
    <x v="1656"/>
    <x v="0"/>
    <x v="2"/>
  </r>
  <r>
    <x v="3"/>
    <n v="1185732"/>
    <x v="265"/>
    <x v="2"/>
    <x v="21"/>
    <x v="25"/>
    <x v="3"/>
    <n v="23"/>
    <n v="720"/>
    <x v="2070"/>
    <x v="3079"/>
    <x v="9"/>
    <x v="2"/>
  </r>
  <r>
    <x v="3"/>
    <n v="1185732"/>
    <x v="265"/>
    <x v="2"/>
    <x v="21"/>
    <x v="25"/>
    <x v="4"/>
    <n v="39"/>
    <n v="750"/>
    <x v="2071"/>
    <x v="3080"/>
    <x v="0"/>
    <x v="2"/>
  </r>
  <r>
    <x v="3"/>
    <n v="1185732"/>
    <x v="265"/>
    <x v="2"/>
    <x v="21"/>
    <x v="25"/>
    <x v="5"/>
    <n v="44"/>
    <n v="1200"/>
    <x v="1481"/>
    <x v="3081"/>
    <x v="42"/>
    <x v="2"/>
  </r>
  <r>
    <x v="3"/>
    <n v="1185732"/>
    <x v="295"/>
    <x v="2"/>
    <x v="21"/>
    <x v="25"/>
    <x v="0"/>
    <n v="28"/>
    <n v="1820"/>
    <x v="2072"/>
    <x v="3082"/>
    <x v="48"/>
    <x v="2"/>
  </r>
  <r>
    <x v="3"/>
    <n v="1185732"/>
    <x v="295"/>
    <x v="2"/>
    <x v="21"/>
    <x v="25"/>
    <x v="1"/>
    <n v="24"/>
    <n v="1120"/>
    <x v="1174"/>
    <x v="3083"/>
    <x v="29"/>
    <x v="2"/>
  </r>
  <r>
    <x v="3"/>
    <n v="1185732"/>
    <x v="295"/>
    <x v="2"/>
    <x v="21"/>
    <x v="25"/>
    <x v="2"/>
    <n v="19"/>
    <n v="1150"/>
    <x v="2024"/>
    <x v="3084"/>
    <x v="29"/>
    <x v="2"/>
  </r>
  <r>
    <x v="3"/>
    <n v="1185732"/>
    <x v="295"/>
    <x v="2"/>
    <x v="21"/>
    <x v="25"/>
    <x v="3"/>
    <n v="19"/>
    <n v="1080"/>
    <x v="1940"/>
    <x v="3085"/>
    <x v="48"/>
    <x v="2"/>
  </r>
  <r>
    <x v="3"/>
    <n v="1185732"/>
    <x v="295"/>
    <x v="2"/>
    <x v="21"/>
    <x v="25"/>
    <x v="4"/>
    <n v="34"/>
    <n v="1080"/>
    <x v="1821"/>
    <x v="3086"/>
    <x v="18"/>
    <x v="2"/>
  </r>
  <r>
    <x v="3"/>
    <n v="1185732"/>
    <x v="295"/>
    <x v="2"/>
    <x v="21"/>
    <x v="25"/>
    <x v="5"/>
    <n v="38"/>
    <n v="1500"/>
    <x v="2073"/>
    <x v="3087"/>
    <x v="38"/>
    <x v="2"/>
  </r>
  <r>
    <x v="3"/>
    <n v="1185732"/>
    <x v="324"/>
    <x v="2"/>
    <x v="21"/>
    <x v="25"/>
    <x v="0"/>
    <n v="34"/>
    <n v="2240"/>
    <x v="2074"/>
    <x v="3088"/>
    <x v="59"/>
    <x v="2"/>
  </r>
  <r>
    <x v="3"/>
    <n v="1185732"/>
    <x v="324"/>
    <x v="2"/>
    <x v="21"/>
    <x v="25"/>
    <x v="1"/>
    <n v="29"/>
    <n v="1600"/>
    <x v="2075"/>
    <x v="3089"/>
    <x v="35"/>
    <x v="2"/>
  </r>
  <r>
    <x v="3"/>
    <n v="1185732"/>
    <x v="324"/>
    <x v="2"/>
    <x v="21"/>
    <x v="25"/>
    <x v="2"/>
    <n v="24"/>
    <n v="1380"/>
    <x v="2055"/>
    <x v="3090"/>
    <x v="35"/>
    <x v="2"/>
  </r>
  <r>
    <x v="3"/>
    <n v="1185732"/>
    <x v="324"/>
    <x v="2"/>
    <x v="21"/>
    <x v="25"/>
    <x v="3"/>
    <n v="23"/>
    <n v="1150"/>
    <x v="2076"/>
    <x v="3091"/>
    <x v="0"/>
    <x v="2"/>
  </r>
  <r>
    <x v="3"/>
    <n v="1185732"/>
    <x v="324"/>
    <x v="2"/>
    <x v="21"/>
    <x v="25"/>
    <x v="4"/>
    <n v="32"/>
    <n v="1280"/>
    <x v="1062"/>
    <x v="3092"/>
    <x v="24"/>
    <x v="2"/>
  </r>
  <r>
    <x v="3"/>
    <n v="1185732"/>
    <x v="324"/>
    <x v="2"/>
    <x v="21"/>
    <x v="25"/>
    <x v="5"/>
    <n v="38"/>
    <n v="1500"/>
    <x v="2073"/>
    <x v="3093"/>
    <x v="42"/>
    <x v="2"/>
  </r>
  <r>
    <x v="3"/>
    <n v="1185732"/>
    <x v="356"/>
    <x v="2"/>
    <x v="21"/>
    <x v="25"/>
    <x v="0"/>
    <n v="33"/>
    <n v="2030"/>
    <x v="2077"/>
    <x v="3094"/>
    <x v="0"/>
    <x v="2"/>
  </r>
  <r>
    <x v="3"/>
    <n v="1185732"/>
    <x v="356"/>
    <x v="2"/>
    <x v="21"/>
    <x v="25"/>
    <x v="1"/>
    <n v="34"/>
    <n v="1310"/>
    <x v="1902"/>
    <x v="2790"/>
    <x v="28"/>
    <x v="2"/>
  </r>
  <r>
    <x v="3"/>
    <n v="1185732"/>
    <x v="356"/>
    <x v="2"/>
    <x v="21"/>
    <x v="25"/>
    <x v="2"/>
    <n v="29"/>
    <n v="1130"/>
    <x v="2078"/>
    <x v="3095"/>
    <x v="29"/>
    <x v="2"/>
  </r>
  <r>
    <x v="3"/>
    <n v="1185732"/>
    <x v="356"/>
    <x v="2"/>
    <x v="21"/>
    <x v="25"/>
    <x v="3"/>
    <n v="19"/>
    <n v="1010"/>
    <x v="2079"/>
    <x v="3096"/>
    <x v="60"/>
    <x v="2"/>
  </r>
  <r>
    <x v="3"/>
    <n v="1185732"/>
    <x v="356"/>
    <x v="2"/>
    <x v="21"/>
    <x v="25"/>
    <x v="4"/>
    <n v="29"/>
    <n v="1050"/>
    <x v="2080"/>
    <x v="3097"/>
    <x v="24"/>
    <x v="2"/>
  </r>
  <r>
    <x v="3"/>
    <n v="1185732"/>
    <x v="356"/>
    <x v="2"/>
    <x v="21"/>
    <x v="25"/>
    <x v="5"/>
    <n v="32"/>
    <n v="1520"/>
    <x v="2081"/>
    <x v="2047"/>
    <x v="38"/>
    <x v="2"/>
  </r>
  <r>
    <x v="3"/>
    <n v="1185732"/>
    <x v="388"/>
    <x v="2"/>
    <x v="21"/>
    <x v="25"/>
    <x v="0"/>
    <n v="29"/>
    <n v="1690"/>
    <x v="2082"/>
    <x v="3098"/>
    <x v="59"/>
    <x v="2"/>
  </r>
  <r>
    <x v="3"/>
    <n v="1185732"/>
    <x v="388"/>
    <x v="2"/>
    <x v="21"/>
    <x v="25"/>
    <x v="1"/>
    <n v="23"/>
    <n v="1220"/>
    <x v="1159"/>
    <x v="3099"/>
    <x v="18"/>
    <x v="2"/>
  </r>
  <r>
    <x v="3"/>
    <n v="1185732"/>
    <x v="388"/>
    <x v="2"/>
    <x v="21"/>
    <x v="25"/>
    <x v="2"/>
    <n v="9"/>
    <n v="910"/>
    <x v="2083"/>
    <x v="3100"/>
    <x v="0"/>
    <x v="2"/>
  </r>
  <r>
    <x v="3"/>
    <n v="1185732"/>
    <x v="388"/>
    <x v="2"/>
    <x v="21"/>
    <x v="25"/>
    <x v="3"/>
    <n v="10"/>
    <n v="880"/>
    <x v="1006"/>
    <x v="3101"/>
    <x v="48"/>
    <x v="2"/>
  </r>
  <r>
    <x v="3"/>
    <n v="1185732"/>
    <x v="388"/>
    <x v="2"/>
    <x v="21"/>
    <x v="25"/>
    <x v="4"/>
    <n v="19"/>
    <n v="880"/>
    <x v="1608"/>
    <x v="3102"/>
    <x v="0"/>
    <x v="2"/>
  </r>
  <r>
    <x v="3"/>
    <n v="1185732"/>
    <x v="388"/>
    <x v="2"/>
    <x v="21"/>
    <x v="25"/>
    <x v="5"/>
    <n v="24"/>
    <n v="1200"/>
    <x v="1477"/>
    <x v="3103"/>
    <x v="34"/>
    <x v="2"/>
  </r>
  <r>
    <x v="3"/>
    <n v="1185732"/>
    <x v="417"/>
    <x v="2"/>
    <x v="21"/>
    <x v="25"/>
    <x v="0"/>
    <n v="28"/>
    <n v="1730"/>
    <x v="2084"/>
    <x v="3104"/>
    <x v="48"/>
    <x v="2"/>
  </r>
  <r>
    <x v="3"/>
    <n v="1185732"/>
    <x v="417"/>
    <x v="2"/>
    <x v="21"/>
    <x v="25"/>
    <x v="1"/>
    <n v="19"/>
    <n v="1000"/>
    <x v="2085"/>
    <x v="3105"/>
    <x v="0"/>
    <x v="2"/>
  </r>
  <r>
    <x v="3"/>
    <n v="1185732"/>
    <x v="417"/>
    <x v="2"/>
    <x v="21"/>
    <x v="25"/>
    <x v="2"/>
    <n v="19"/>
    <n v="870"/>
    <x v="2059"/>
    <x v="3106"/>
    <x v="29"/>
    <x v="2"/>
  </r>
  <r>
    <x v="3"/>
    <n v="1185732"/>
    <x v="417"/>
    <x v="2"/>
    <x v="21"/>
    <x v="25"/>
    <x v="3"/>
    <n v="19"/>
    <n v="720"/>
    <x v="1457"/>
    <x v="3107"/>
    <x v="9"/>
    <x v="2"/>
  </r>
  <r>
    <x v="3"/>
    <n v="1185732"/>
    <x v="417"/>
    <x v="2"/>
    <x v="21"/>
    <x v="25"/>
    <x v="4"/>
    <n v="29"/>
    <n v="830"/>
    <x v="2086"/>
    <x v="3108"/>
    <x v="0"/>
    <x v="2"/>
  </r>
  <r>
    <x v="3"/>
    <n v="1185732"/>
    <x v="417"/>
    <x v="2"/>
    <x v="21"/>
    <x v="25"/>
    <x v="5"/>
    <n v="32"/>
    <n v="1040"/>
    <x v="2087"/>
    <x v="3109"/>
    <x v="26"/>
    <x v="2"/>
  </r>
  <r>
    <x v="3"/>
    <n v="1185732"/>
    <x v="448"/>
    <x v="2"/>
    <x v="21"/>
    <x v="25"/>
    <x v="0"/>
    <n v="29"/>
    <n v="1490"/>
    <x v="2088"/>
    <x v="3110"/>
    <x v="0"/>
    <x v="2"/>
  </r>
  <r>
    <x v="3"/>
    <n v="1185732"/>
    <x v="448"/>
    <x v="2"/>
    <x v="21"/>
    <x v="25"/>
    <x v="1"/>
    <n v="20"/>
    <n v="1080"/>
    <x v="1033"/>
    <x v="3111"/>
    <x v="24"/>
    <x v="2"/>
  </r>
  <r>
    <x v="3"/>
    <n v="1185732"/>
    <x v="448"/>
    <x v="2"/>
    <x v="21"/>
    <x v="25"/>
    <x v="2"/>
    <n v="19"/>
    <n v="930"/>
    <x v="2089"/>
    <x v="3112"/>
    <x v="35"/>
    <x v="2"/>
  </r>
  <r>
    <x v="3"/>
    <n v="1185732"/>
    <x v="448"/>
    <x v="2"/>
    <x v="21"/>
    <x v="25"/>
    <x v="3"/>
    <n v="19"/>
    <n v="1130"/>
    <x v="2022"/>
    <x v="3113"/>
    <x v="48"/>
    <x v="2"/>
  </r>
  <r>
    <x v="3"/>
    <n v="1185732"/>
    <x v="448"/>
    <x v="2"/>
    <x v="21"/>
    <x v="25"/>
    <x v="4"/>
    <n v="39"/>
    <n v="910"/>
    <x v="1939"/>
    <x v="3114"/>
    <x v="29"/>
    <x v="2"/>
  </r>
  <r>
    <x v="3"/>
    <n v="1185732"/>
    <x v="448"/>
    <x v="2"/>
    <x v="21"/>
    <x v="25"/>
    <x v="5"/>
    <n v="43"/>
    <n v="1130"/>
    <x v="1445"/>
    <x v="3115"/>
    <x v="42"/>
    <x v="2"/>
  </r>
  <r>
    <x v="3"/>
    <n v="1185732"/>
    <x v="477"/>
    <x v="2"/>
    <x v="21"/>
    <x v="25"/>
    <x v="0"/>
    <n v="39"/>
    <n v="2030"/>
    <x v="2090"/>
    <x v="3116"/>
    <x v="9"/>
    <x v="2"/>
  </r>
  <r>
    <x v="3"/>
    <n v="1185732"/>
    <x v="477"/>
    <x v="2"/>
    <x v="21"/>
    <x v="25"/>
    <x v="1"/>
    <n v="28"/>
    <n v="1450"/>
    <x v="1066"/>
    <x v="3117"/>
    <x v="29"/>
    <x v="2"/>
  </r>
  <r>
    <x v="3"/>
    <n v="1185732"/>
    <x v="477"/>
    <x v="2"/>
    <x v="21"/>
    <x v="25"/>
    <x v="2"/>
    <n v="29"/>
    <n v="1130"/>
    <x v="2078"/>
    <x v="3118"/>
    <x v="28"/>
    <x v="2"/>
  </r>
  <r>
    <x v="3"/>
    <n v="1185732"/>
    <x v="477"/>
    <x v="2"/>
    <x v="21"/>
    <x v="25"/>
    <x v="3"/>
    <n v="27"/>
    <n v="1120"/>
    <x v="2091"/>
    <x v="3119"/>
    <x v="48"/>
    <x v="2"/>
  </r>
  <r>
    <x v="3"/>
    <n v="1185732"/>
    <x v="477"/>
    <x v="2"/>
    <x v="21"/>
    <x v="25"/>
    <x v="4"/>
    <n v="38"/>
    <n v="1120"/>
    <x v="1522"/>
    <x v="3120"/>
    <x v="0"/>
    <x v="2"/>
  </r>
  <r>
    <x v="3"/>
    <n v="1185732"/>
    <x v="477"/>
    <x v="2"/>
    <x v="21"/>
    <x v="25"/>
    <x v="5"/>
    <n v="42"/>
    <n v="1250"/>
    <x v="1932"/>
    <x v="3121"/>
    <x v="22"/>
    <x v="2"/>
  </r>
  <r>
    <x v="3"/>
    <n v="1128299"/>
    <x v="188"/>
    <x v="2"/>
    <x v="21"/>
    <x v="25"/>
    <x v="0"/>
    <n v="27"/>
    <n v="980"/>
    <x v="1050"/>
    <x v="3122"/>
    <x v="35"/>
    <x v="2"/>
  </r>
  <r>
    <x v="3"/>
    <n v="1128299"/>
    <x v="188"/>
    <x v="2"/>
    <x v="21"/>
    <x v="25"/>
    <x v="1"/>
    <n v="39"/>
    <n v="1050"/>
    <x v="2092"/>
    <x v="3123"/>
    <x v="29"/>
    <x v="2"/>
  </r>
  <r>
    <x v="3"/>
    <n v="1128299"/>
    <x v="188"/>
    <x v="2"/>
    <x v="21"/>
    <x v="25"/>
    <x v="2"/>
    <n v="39"/>
    <n v="1050"/>
    <x v="2092"/>
    <x v="2672"/>
    <x v="35"/>
    <x v="2"/>
  </r>
  <r>
    <x v="3"/>
    <n v="1128299"/>
    <x v="188"/>
    <x v="2"/>
    <x v="21"/>
    <x v="25"/>
    <x v="3"/>
    <n v="39"/>
    <n v="580"/>
    <x v="1652"/>
    <x v="3124"/>
    <x v="24"/>
    <x v="2"/>
  </r>
  <r>
    <x v="3"/>
    <n v="1128299"/>
    <x v="188"/>
    <x v="2"/>
    <x v="21"/>
    <x v="25"/>
    <x v="4"/>
    <n v="42"/>
    <n v="440"/>
    <x v="1041"/>
    <x v="3125"/>
    <x v="9"/>
    <x v="2"/>
  </r>
  <r>
    <x v="3"/>
    <n v="1128299"/>
    <x v="188"/>
    <x v="2"/>
    <x v="21"/>
    <x v="25"/>
    <x v="5"/>
    <n v="39"/>
    <n v="1080"/>
    <x v="1297"/>
    <x v="3126"/>
    <x v="30"/>
    <x v="2"/>
  </r>
  <r>
    <x v="3"/>
    <n v="1128299"/>
    <x v="698"/>
    <x v="2"/>
    <x v="21"/>
    <x v="25"/>
    <x v="0"/>
    <n v="29"/>
    <n v="1170"/>
    <x v="2093"/>
    <x v="3127"/>
    <x v="18"/>
    <x v="2"/>
  </r>
  <r>
    <x v="3"/>
    <n v="1128299"/>
    <x v="698"/>
    <x v="2"/>
    <x v="21"/>
    <x v="25"/>
    <x v="1"/>
    <n v="39"/>
    <n v="910"/>
    <x v="1939"/>
    <x v="3128"/>
    <x v="35"/>
    <x v="2"/>
  </r>
  <r>
    <x v="3"/>
    <n v="1128299"/>
    <x v="698"/>
    <x v="2"/>
    <x v="21"/>
    <x v="25"/>
    <x v="2"/>
    <n v="36"/>
    <n v="880"/>
    <x v="2094"/>
    <x v="3129"/>
    <x v="18"/>
    <x v="2"/>
  </r>
  <r>
    <x v="3"/>
    <n v="1128299"/>
    <x v="698"/>
    <x v="2"/>
    <x v="22"/>
    <x v="16"/>
    <x v="3"/>
    <n v="39"/>
    <n v="580"/>
    <x v="1652"/>
    <x v="3130"/>
    <x v="35"/>
    <x v="2"/>
  </r>
  <r>
    <x v="3"/>
    <n v="1128299"/>
    <x v="698"/>
    <x v="2"/>
    <x v="22"/>
    <x v="16"/>
    <x v="4"/>
    <n v="42"/>
    <n v="380"/>
    <x v="1946"/>
    <x v="3131"/>
    <x v="59"/>
    <x v="2"/>
  </r>
  <r>
    <x v="3"/>
    <n v="1128299"/>
    <x v="698"/>
    <x v="2"/>
    <x v="22"/>
    <x v="16"/>
    <x v="5"/>
    <n v="37"/>
    <n v="850"/>
    <x v="2095"/>
    <x v="3132"/>
    <x v="8"/>
    <x v="2"/>
  </r>
  <r>
    <x v="3"/>
    <n v="1128299"/>
    <x v="228"/>
    <x v="2"/>
    <x v="22"/>
    <x v="16"/>
    <x v="0"/>
    <n v="38"/>
    <n v="1280"/>
    <x v="2081"/>
    <x v="2220"/>
    <x v="29"/>
    <x v="2"/>
  </r>
  <r>
    <x v="3"/>
    <n v="1128299"/>
    <x v="228"/>
    <x v="2"/>
    <x v="22"/>
    <x v="16"/>
    <x v="1"/>
    <n v="45"/>
    <n v="850"/>
    <x v="1740"/>
    <x v="3133"/>
    <x v="35"/>
    <x v="2"/>
  </r>
  <r>
    <x v="3"/>
    <n v="1128299"/>
    <x v="228"/>
    <x v="2"/>
    <x v="22"/>
    <x v="16"/>
    <x v="2"/>
    <n v="54"/>
    <n v="880"/>
    <x v="2026"/>
    <x v="3134"/>
    <x v="18"/>
    <x v="2"/>
  </r>
  <r>
    <x v="3"/>
    <n v="1128299"/>
    <x v="228"/>
    <x v="2"/>
    <x v="22"/>
    <x v="16"/>
    <x v="3"/>
    <n v="49"/>
    <n v="650"/>
    <x v="1007"/>
    <x v="3135"/>
    <x v="35"/>
    <x v="2"/>
  </r>
  <r>
    <x v="3"/>
    <n v="1128299"/>
    <x v="228"/>
    <x v="2"/>
    <x v="22"/>
    <x v="16"/>
    <x v="4"/>
    <n v="54"/>
    <n v="260"/>
    <x v="1672"/>
    <x v="3136"/>
    <x v="60"/>
    <x v="2"/>
  </r>
  <r>
    <x v="3"/>
    <n v="1128299"/>
    <x v="228"/>
    <x v="2"/>
    <x v="22"/>
    <x v="16"/>
    <x v="5"/>
    <n v="49"/>
    <n v="870"/>
    <x v="2096"/>
    <x v="3137"/>
    <x v="23"/>
    <x v="2"/>
  </r>
  <r>
    <x v="3"/>
    <n v="1128299"/>
    <x v="247"/>
    <x v="2"/>
    <x v="22"/>
    <x v="16"/>
    <x v="0"/>
    <n v="51"/>
    <n v="1240"/>
    <x v="1199"/>
    <x v="3138"/>
    <x v="24"/>
    <x v="2"/>
  </r>
  <r>
    <x v="3"/>
    <n v="1128299"/>
    <x v="247"/>
    <x v="2"/>
    <x v="22"/>
    <x v="16"/>
    <x v="1"/>
    <n v="54"/>
    <n v="830"/>
    <x v="2097"/>
    <x v="3139"/>
    <x v="29"/>
    <x v="2"/>
  </r>
  <r>
    <x v="3"/>
    <n v="1128299"/>
    <x v="247"/>
    <x v="2"/>
    <x v="22"/>
    <x v="16"/>
    <x v="2"/>
    <n v="55"/>
    <n v="850"/>
    <x v="2098"/>
    <x v="3140"/>
    <x v="35"/>
    <x v="2"/>
  </r>
  <r>
    <x v="3"/>
    <n v="1128299"/>
    <x v="247"/>
    <x v="2"/>
    <x v="22"/>
    <x v="16"/>
    <x v="3"/>
    <n v="41"/>
    <n v="630"/>
    <x v="2099"/>
    <x v="3141"/>
    <x v="0"/>
    <x v="2"/>
  </r>
  <r>
    <x v="3"/>
    <n v="1128299"/>
    <x v="247"/>
    <x v="2"/>
    <x v="22"/>
    <x v="16"/>
    <x v="4"/>
    <n v="48"/>
    <n v="360"/>
    <x v="2100"/>
    <x v="3142"/>
    <x v="0"/>
    <x v="2"/>
  </r>
  <r>
    <x v="3"/>
    <n v="1128299"/>
    <x v="247"/>
    <x v="2"/>
    <x v="22"/>
    <x v="16"/>
    <x v="5"/>
    <n v="59"/>
    <n v="840"/>
    <x v="2101"/>
    <x v="3143"/>
    <x v="18"/>
    <x v="2"/>
  </r>
  <r>
    <x v="3"/>
    <n v="1128299"/>
    <x v="278"/>
    <x v="2"/>
    <x v="22"/>
    <x v="16"/>
    <x v="0"/>
    <n v="48"/>
    <n v="1450"/>
    <x v="1291"/>
    <x v="3144"/>
    <x v="18"/>
    <x v="2"/>
  </r>
  <r>
    <x v="3"/>
    <n v="1128299"/>
    <x v="278"/>
    <x v="2"/>
    <x v="22"/>
    <x v="16"/>
    <x v="1"/>
    <n v="50"/>
    <n v="1050"/>
    <x v="1932"/>
    <x v="2839"/>
    <x v="24"/>
    <x v="2"/>
  </r>
  <r>
    <x v="3"/>
    <n v="1128299"/>
    <x v="278"/>
    <x v="2"/>
    <x v="22"/>
    <x v="16"/>
    <x v="2"/>
    <n v="50"/>
    <n v="950"/>
    <x v="806"/>
    <x v="3145"/>
    <x v="0"/>
    <x v="2"/>
  </r>
  <r>
    <x v="3"/>
    <n v="1128299"/>
    <x v="278"/>
    <x v="2"/>
    <x v="22"/>
    <x v="16"/>
    <x v="3"/>
    <n v="49"/>
    <n v="830"/>
    <x v="2102"/>
    <x v="3146"/>
    <x v="35"/>
    <x v="2"/>
  </r>
  <r>
    <x v="3"/>
    <n v="1128299"/>
    <x v="278"/>
    <x v="2"/>
    <x v="22"/>
    <x v="16"/>
    <x v="4"/>
    <n v="41"/>
    <n v="440"/>
    <x v="1417"/>
    <x v="3147"/>
    <x v="9"/>
    <x v="2"/>
  </r>
  <r>
    <x v="3"/>
    <n v="1128299"/>
    <x v="278"/>
    <x v="2"/>
    <x v="22"/>
    <x v="16"/>
    <x v="5"/>
    <n v="54"/>
    <n v="1580"/>
    <x v="1682"/>
    <x v="3148"/>
    <x v="18"/>
    <x v="2"/>
  </r>
  <r>
    <x v="3"/>
    <n v="1128299"/>
    <x v="308"/>
    <x v="2"/>
    <x v="22"/>
    <x v="16"/>
    <x v="0"/>
    <n v="51"/>
    <n v="2250"/>
    <x v="2103"/>
    <x v="1605"/>
    <x v="29"/>
    <x v="2"/>
  </r>
  <r>
    <x v="3"/>
    <n v="1128299"/>
    <x v="308"/>
    <x v="2"/>
    <x v="22"/>
    <x v="16"/>
    <x v="1"/>
    <n v="62"/>
    <n v="1690"/>
    <x v="2104"/>
    <x v="3149"/>
    <x v="29"/>
    <x v="2"/>
  </r>
  <r>
    <x v="3"/>
    <n v="1128299"/>
    <x v="308"/>
    <x v="2"/>
    <x v="22"/>
    <x v="16"/>
    <x v="2"/>
    <n v="78"/>
    <n v="1890"/>
    <x v="1793"/>
    <x v="3150"/>
    <x v="24"/>
    <x v="2"/>
  </r>
  <r>
    <x v="3"/>
    <n v="1128299"/>
    <x v="308"/>
    <x v="2"/>
    <x v="22"/>
    <x v="16"/>
    <x v="3"/>
    <n v="74"/>
    <n v="1580"/>
    <x v="2105"/>
    <x v="3151"/>
    <x v="0"/>
    <x v="2"/>
  </r>
  <r>
    <x v="3"/>
    <n v="1128299"/>
    <x v="308"/>
    <x v="2"/>
    <x v="22"/>
    <x v="16"/>
    <x v="4"/>
    <n v="86"/>
    <n v="1080"/>
    <x v="748"/>
    <x v="3152"/>
    <x v="60"/>
    <x v="2"/>
  </r>
  <r>
    <x v="3"/>
    <n v="1128299"/>
    <x v="308"/>
    <x v="2"/>
    <x v="22"/>
    <x v="16"/>
    <x v="5"/>
    <n v="95"/>
    <n v="1890"/>
    <x v="2106"/>
    <x v="3153"/>
    <x v="18"/>
    <x v="2"/>
  </r>
  <r>
    <x v="3"/>
    <n v="1128299"/>
    <x v="337"/>
    <x v="2"/>
    <x v="22"/>
    <x v="16"/>
    <x v="0"/>
    <n v="79"/>
    <n v="2550"/>
    <x v="1959"/>
    <x v="3154"/>
    <x v="35"/>
    <x v="2"/>
  </r>
  <r>
    <x v="3"/>
    <n v="1128299"/>
    <x v="337"/>
    <x v="2"/>
    <x v="22"/>
    <x v="16"/>
    <x v="1"/>
    <n v="85"/>
    <n v="1960"/>
    <x v="2107"/>
    <x v="3155"/>
    <x v="28"/>
    <x v="2"/>
  </r>
  <r>
    <x v="3"/>
    <n v="1128299"/>
    <x v="337"/>
    <x v="2"/>
    <x v="22"/>
    <x v="16"/>
    <x v="2"/>
    <n v="86"/>
    <n v="1630"/>
    <x v="2108"/>
    <x v="3156"/>
    <x v="28"/>
    <x v="2"/>
  </r>
  <r>
    <x v="3"/>
    <n v="1128299"/>
    <x v="337"/>
    <x v="2"/>
    <x v="22"/>
    <x v="16"/>
    <x v="3"/>
    <n v="82"/>
    <n v="1650"/>
    <x v="2109"/>
    <x v="3157"/>
    <x v="35"/>
    <x v="2"/>
  </r>
  <r>
    <x v="3"/>
    <n v="1128299"/>
    <x v="337"/>
    <x v="2"/>
    <x v="22"/>
    <x v="16"/>
    <x v="4"/>
    <n v="84"/>
    <n v="1560"/>
    <x v="2110"/>
    <x v="3158"/>
    <x v="0"/>
    <x v="2"/>
  </r>
  <r>
    <x v="3"/>
    <n v="1128299"/>
    <x v="337"/>
    <x v="2"/>
    <x v="22"/>
    <x v="16"/>
    <x v="5"/>
    <n v="97"/>
    <n v="1500"/>
    <x v="2111"/>
    <x v="3159"/>
    <x v="23"/>
    <x v="2"/>
  </r>
  <r>
    <x v="3"/>
    <n v="1128299"/>
    <x v="369"/>
    <x v="2"/>
    <x v="22"/>
    <x v="16"/>
    <x v="0"/>
    <n v="81"/>
    <n v="2000"/>
    <x v="2112"/>
    <x v="3160"/>
    <x v="35"/>
    <x v="2"/>
  </r>
  <r>
    <x v="3"/>
    <n v="1128299"/>
    <x v="369"/>
    <x v="2"/>
    <x v="22"/>
    <x v="16"/>
    <x v="1"/>
    <n v="76"/>
    <n v="2330"/>
    <x v="2113"/>
    <x v="3161"/>
    <x v="29"/>
    <x v="2"/>
  </r>
  <r>
    <x v="3"/>
    <n v="1128299"/>
    <x v="369"/>
    <x v="2"/>
    <x v="22"/>
    <x v="16"/>
    <x v="2"/>
    <n v="68"/>
    <n v="1950"/>
    <x v="2114"/>
    <x v="3162"/>
    <x v="29"/>
    <x v="2"/>
  </r>
  <r>
    <x v="3"/>
    <n v="1128299"/>
    <x v="369"/>
    <x v="2"/>
    <x v="22"/>
    <x v="16"/>
    <x v="3"/>
    <n v="68"/>
    <n v="1190"/>
    <x v="2115"/>
    <x v="3163"/>
    <x v="24"/>
    <x v="2"/>
  </r>
  <r>
    <x v="3"/>
    <n v="1128299"/>
    <x v="369"/>
    <x v="2"/>
    <x v="22"/>
    <x v="16"/>
    <x v="4"/>
    <n v="65"/>
    <n v="1280"/>
    <x v="2116"/>
    <x v="3164"/>
    <x v="60"/>
    <x v="2"/>
  </r>
  <r>
    <x v="3"/>
    <n v="1128299"/>
    <x v="369"/>
    <x v="2"/>
    <x v="22"/>
    <x v="16"/>
    <x v="5"/>
    <n v="69"/>
    <n v="730"/>
    <x v="2117"/>
    <x v="3165"/>
    <x v="27"/>
    <x v="2"/>
  </r>
  <r>
    <x v="3"/>
    <n v="1128299"/>
    <x v="401"/>
    <x v="2"/>
    <x v="22"/>
    <x v="16"/>
    <x v="0"/>
    <n v="46"/>
    <n v="1220"/>
    <x v="1133"/>
    <x v="3166"/>
    <x v="18"/>
    <x v="2"/>
  </r>
  <r>
    <x v="3"/>
    <n v="1128299"/>
    <x v="401"/>
    <x v="2"/>
    <x v="22"/>
    <x v="16"/>
    <x v="1"/>
    <n v="51"/>
    <n v="1220"/>
    <x v="2118"/>
    <x v="3167"/>
    <x v="24"/>
    <x v="2"/>
  </r>
  <r>
    <x v="3"/>
    <n v="1128299"/>
    <x v="401"/>
    <x v="2"/>
    <x v="22"/>
    <x v="16"/>
    <x v="2"/>
    <n v="49"/>
    <n v="750"/>
    <x v="1038"/>
    <x v="3168"/>
    <x v="18"/>
    <x v="2"/>
  </r>
  <r>
    <x v="3"/>
    <n v="1128299"/>
    <x v="401"/>
    <x v="2"/>
    <x v="22"/>
    <x v="16"/>
    <x v="3"/>
    <n v="49"/>
    <n v="520"/>
    <x v="2119"/>
    <x v="3169"/>
    <x v="24"/>
    <x v="2"/>
  </r>
  <r>
    <x v="3"/>
    <n v="1128299"/>
    <x v="401"/>
    <x v="2"/>
    <x v="22"/>
    <x v="16"/>
    <x v="4"/>
    <n v="58"/>
    <n v="590"/>
    <x v="1051"/>
    <x v="3170"/>
    <x v="60"/>
    <x v="2"/>
  </r>
  <r>
    <x v="3"/>
    <n v="1128299"/>
    <x v="401"/>
    <x v="2"/>
    <x v="22"/>
    <x v="16"/>
    <x v="5"/>
    <n v="41"/>
    <n v="730"/>
    <x v="2120"/>
    <x v="3171"/>
    <x v="23"/>
    <x v="2"/>
  </r>
  <r>
    <x v="3"/>
    <n v="1128299"/>
    <x v="430"/>
    <x v="2"/>
    <x v="22"/>
    <x v="16"/>
    <x v="0"/>
    <n v="38"/>
    <n v="1020"/>
    <x v="1974"/>
    <x v="3172"/>
    <x v="28"/>
    <x v="2"/>
  </r>
  <r>
    <x v="3"/>
    <n v="1128299"/>
    <x v="430"/>
    <x v="2"/>
    <x v="22"/>
    <x v="16"/>
    <x v="1"/>
    <n v="50"/>
    <n v="1420"/>
    <x v="2121"/>
    <x v="3173"/>
    <x v="24"/>
    <x v="2"/>
  </r>
  <r>
    <x v="3"/>
    <n v="1128299"/>
    <x v="430"/>
    <x v="2"/>
    <x v="22"/>
    <x v="16"/>
    <x v="2"/>
    <n v="46"/>
    <n v="910"/>
    <x v="1455"/>
    <x v="3174"/>
    <x v="29"/>
    <x v="2"/>
  </r>
  <r>
    <x v="3"/>
    <n v="1128299"/>
    <x v="430"/>
    <x v="2"/>
    <x v="22"/>
    <x v="16"/>
    <x v="3"/>
    <n v="44"/>
    <n v="810"/>
    <x v="1471"/>
    <x v="3175"/>
    <x v="35"/>
    <x v="2"/>
  </r>
  <r>
    <x v="3"/>
    <n v="1128299"/>
    <x v="430"/>
    <x v="2"/>
    <x v="22"/>
    <x v="16"/>
    <x v="4"/>
    <n v="51"/>
    <n v="750"/>
    <x v="1740"/>
    <x v="3176"/>
    <x v="64"/>
    <x v="2"/>
  </r>
  <r>
    <x v="3"/>
    <n v="1128299"/>
    <x v="430"/>
    <x v="2"/>
    <x v="22"/>
    <x v="16"/>
    <x v="5"/>
    <n v="58"/>
    <n v="1050"/>
    <x v="2013"/>
    <x v="3177"/>
    <x v="30"/>
    <x v="2"/>
  </r>
  <r>
    <x v="3"/>
    <n v="1128299"/>
    <x v="461"/>
    <x v="2"/>
    <x v="22"/>
    <x v="16"/>
    <x v="0"/>
    <n v="44"/>
    <n v="1730"/>
    <x v="1638"/>
    <x v="3178"/>
    <x v="24"/>
    <x v="2"/>
  </r>
  <r>
    <x v="3"/>
    <n v="1128299"/>
    <x v="461"/>
    <x v="2"/>
    <x v="22"/>
    <x v="16"/>
    <x v="1"/>
    <n v="48"/>
    <n v="1950"/>
    <x v="2122"/>
    <x v="1520"/>
    <x v="0"/>
    <x v="2"/>
  </r>
  <r>
    <x v="3"/>
    <n v="1128299"/>
    <x v="461"/>
    <x v="2"/>
    <x v="22"/>
    <x v="16"/>
    <x v="2"/>
    <n v="42"/>
    <n v="1280"/>
    <x v="1251"/>
    <x v="3179"/>
    <x v="0"/>
    <x v="2"/>
  </r>
  <r>
    <x v="3"/>
    <n v="1128299"/>
    <x v="461"/>
    <x v="2"/>
    <x v="22"/>
    <x v="16"/>
    <x v="3"/>
    <n v="51"/>
    <n v="1310"/>
    <x v="1891"/>
    <x v="3180"/>
    <x v="24"/>
    <x v="2"/>
  </r>
  <r>
    <x v="3"/>
    <n v="1128299"/>
    <x v="461"/>
    <x v="2"/>
    <x v="22"/>
    <x v="16"/>
    <x v="4"/>
    <n v="68"/>
    <n v="1110"/>
    <x v="2123"/>
    <x v="3181"/>
    <x v="64"/>
    <x v="2"/>
  </r>
  <r>
    <x v="3"/>
    <n v="1128299"/>
    <x v="461"/>
    <x v="2"/>
    <x v="22"/>
    <x v="16"/>
    <x v="5"/>
    <n v="76"/>
    <n v="1490"/>
    <x v="2124"/>
    <x v="3182"/>
    <x v="23"/>
    <x v="2"/>
  </r>
  <r>
    <x v="3"/>
    <n v="1128299"/>
    <x v="490"/>
    <x v="2"/>
    <x v="22"/>
    <x v="16"/>
    <x v="0"/>
    <n v="61"/>
    <n v="1880"/>
    <x v="2125"/>
    <x v="3183"/>
    <x v="35"/>
    <x v="2"/>
  </r>
  <r>
    <x v="3"/>
    <n v="1128299"/>
    <x v="490"/>
    <x v="2"/>
    <x v="22"/>
    <x v="16"/>
    <x v="1"/>
    <n v="72"/>
    <n v="2180"/>
    <x v="2126"/>
    <x v="3184"/>
    <x v="28"/>
    <x v="2"/>
  </r>
  <r>
    <x v="3"/>
    <n v="1128299"/>
    <x v="490"/>
    <x v="2"/>
    <x v="22"/>
    <x v="16"/>
    <x v="2"/>
    <n v="67"/>
    <n v="1650"/>
    <x v="2127"/>
    <x v="3185"/>
    <x v="18"/>
    <x v="2"/>
  </r>
  <r>
    <x v="3"/>
    <n v="1128299"/>
    <x v="490"/>
    <x v="2"/>
    <x v="22"/>
    <x v="16"/>
    <x v="3"/>
    <n v="67"/>
    <n v="1430"/>
    <x v="1273"/>
    <x v="3186"/>
    <x v="18"/>
    <x v="2"/>
  </r>
  <r>
    <x v="3"/>
    <n v="1128299"/>
    <x v="490"/>
    <x v="2"/>
    <x v="22"/>
    <x v="16"/>
    <x v="4"/>
    <n v="72"/>
    <n v="1330"/>
    <x v="1983"/>
    <x v="3187"/>
    <x v="0"/>
    <x v="2"/>
  </r>
  <r>
    <x v="3"/>
    <n v="1128299"/>
    <x v="490"/>
    <x v="2"/>
    <x v="22"/>
    <x v="16"/>
    <x v="5"/>
    <n v="77"/>
    <n v="1730"/>
    <x v="2128"/>
    <x v="3188"/>
    <x v="8"/>
    <x v="2"/>
  </r>
  <r>
    <x v="3"/>
    <n v="1128299"/>
    <x v="181"/>
    <x v="2"/>
    <x v="22"/>
    <x v="16"/>
    <x v="0"/>
    <n v="33"/>
    <n v="1000"/>
    <x v="1171"/>
    <x v="3189"/>
    <x v="48"/>
    <x v="2"/>
  </r>
  <r>
    <x v="3"/>
    <n v="1128299"/>
    <x v="181"/>
    <x v="2"/>
    <x v="22"/>
    <x v="16"/>
    <x v="1"/>
    <n v="42"/>
    <n v="1000"/>
    <x v="1077"/>
    <x v="3190"/>
    <x v="64"/>
    <x v="2"/>
  </r>
  <r>
    <x v="3"/>
    <n v="1128299"/>
    <x v="181"/>
    <x v="2"/>
    <x v="22"/>
    <x v="16"/>
    <x v="2"/>
    <n v="43"/>
    <n v="1120"/>
    <x v="2129"/>
    <x v="3191"/>
    <x v="64"/>
    <x v="2"/>
  </r>
  <r>
    <x v="3"/>
    <n v="1128299"/>
    <x v="181"/>
    <x v="2"/>
    <x v="22"/>
    <x v="16"/>
    <x v="3"/>
    <n v="41"/>
    <n v="680"/>
    <x v="1119"/>
    <x v="3192"/>
    <x v="66"/>
    <x v="2"/>
  </r>
  <r>
    <x v="3"/>
    <n v="1128299"/>
    <x v="181"/>
    <x v="2"/>
    <x v="22"/>
    <x v="16"/>
    <x v="4"/>
    <n v="46"/>
    <n v="580"/>
    <x v="2130"/>
    <x v="3193"/>
    <x v="40"/>
    <x v="2"/>
  </r>
  <r>
    <x v="3"/>
    <n v="1128299"/>
    <x v="181"/>
    <x v="2"/>
    <x v="22"/>
    <x v="16"/>
    <x v="5"/>
    <n v="41"/>
    <n v="1220"/>
    <x v="2131"/>
    <x v="3194"/>
    <x v="35"/>
    <x v="2"/>
  </r>
  <r>
    <x v="3"/>
    <n v="1128299"/>
    <x v="212"/>
    <x v="2"/>
    <x v="22"/>
    <x v="16"/>
    <x v="0"/>
    <n v="33"/>
    <n v="1400"/>
    <x v="1506"/>
    <x v="3195"/>
    <x v="60"/>
    <x v="2"/>
  </r>
  <r>
    <x v="3"/>
    <n v="1128299"/>
    <x v="212"/>
    <x v="2"/>
    <x v="22"/>
    <x v="16"/>
    <x v="1"/>
    <n v="41"/>
    <n v="1160"/>
    <x v="1192"/>
    <x v="3196"/>
    <x v="48"/>
    <x v="2"/>
  </r>
  <r>
    <x v="3"/>
    <n v="1128299"/>
    <x v="212"/>
    <x v="2"/>
    <x v="22"/>
    <x v="16"/>
    <x v="2"/>
    <n v="41"/>
    <n v="1200"/>
    <x v="2132"/>
    <x v="3197"/>
    <x v="59"/>
    <x v="2"/>
  </r>
  <r>
    <x v="3"/>
    <n v="1128299"/>
    <x v="212"/>
    <x v="1"/>
    <x v="23"/>
    <x v="26"/>
    <x v="3"/>
    <n v="44"/>
    <n v="730"/>
    <x v="2133"/>
    <x v="3198"/>
    <x v="66"/>
    <x v="2"/>
  </r>
  <r>
    <x v="3"/>
    <n v="1128299"/>
    <x v="212"/>
    <x v="1"/>
    <x v="23"/>
    <x v="26"/>
    <x v="4"/>
    <n v="48"/>
    <n v="510"/>
    <x v="2134"/>
    <x v="3199"/>
    <x v="38"/>
    <x v="2"/>
  </r>
  <r>
    <x v="3"/>
    <n v="1128299"/>
    <x v="212"/>
    <x v="1"/>
    <x v="23"/>
    <x v="26"/>
    <x v="5"/>
    <n v="44"/>
    <n v="1050"/>
    <x v="1506"/>
    <x v="3200"/>
    <x v="35"/>
    <x v="2"/>
  </r>
  <r>
    <x v="3"/>
    <n v="1128299"/>
    <x v="221"/>
    <x v="1"/>
    <x v="23"/>
    <x v="26"/>
    <x v="0"/>
    <n v="44"/>
    <n v="1470"/>
    <x v="1829"/>
    <x v="3201"/>
    <x v="48"/>
    <x v="2"/>
  </r>
  <r>
    <x v="3"/>
    <n v="1128299"/>
    <x v="221"/>
    <x v="1"/>
    <x v="23"/>
    <x v="26"/>
    <x v="1"/>
    <n v="51"/>
    <n v="1010"/>
    <x v="2135"/>
    <x v="3202"/>
    <x v="66"/>
    <x v="2"/>
  </r>
  <r>
    <x v="3"/>
    <n v="1128299"/>
    <x v="221"/>
    <x v="1"/>
    <x v="23"/>
    <x v="26"/>
    <x v="2"/>
    <n v="56"/>
    <n v="1160"/>
    <x v="931"/>
    <x v="3203"/>
    <x v="66"/>
    <x v="2"/>
  </r>
  <r>
    <x v="3"/>
    <n v="1128299"/>
    <x v="221"/>
    <x v="1"/>
    <x v="23"/>
    <x v="26"/>
    <x v="3"/>
    <n v="50"/>
    <n v="840"/>
    <x v="1077"/>
    <x v="3204"/>
    <x v="66"/>
    <x v="2"/>
  </r>
  <r>
    <x v="3"/>
    <n v="1128299"/>
    <x v="221"/>
    <x v="1"/>
    <x v="23"/>
    <x v="26"/>
    <x v="4"/>
    <n v="56"/>
    <n v="390"/>
    <x v="1140"/>
    <x v="1911"/>
    <x v="38"/>
    <x v="2"/>
  </r>
  <r>
    <x v="3"/>
    <n v="1128299"/>
    <x v="221"/>
    <x v="1"/>
    <x v="23"/>
    <x v="26"/>
    <x v="5"/>
    <n v="41"/>
    <n v="950"/>
    <x v="2136"/>
    <x v="3205"/>
    <x v="18"/>
    <x v="2"/>
  </r>
  <r>
    <x v="3"/>
    <n v="1128299"/>
    <x v="240"/>
    <x v="1"/>
    <x v="23"/>
    <x v="26"/>
    <x v="0"/>
    <n v="48"/>
    <n v="1420"/>
    <x v="2137"/>
    <x v="3206"/>
    <x v="59"/>
    <x v="2"/>
  </r>
  <r>
    <x v="3"/>
    <n v="1128299"/>
    <x v="240"/>
    <x v="1"/>
    <x v="23"/>
    <x v="26"/>
    <x v="1"/>
    <n v="52"/>
    <n v="880"/>
    <x v="2138"/>
    <x v="3207"/>
    <x v="0"/>
    <x v="2"/>
  </r>
  <r>
    <x v="3"/>
    <n v="1128299"/>
    <x v="240"/>
    <x v="1"/>
    <x v="23"/>
    <x v="26"/>
    <x v="2"/>
    <n v="52"/>
    <n v="1050"/>
    <x v="1780"/>
    <x v="3208"/>
    <x v="48"/>
    <x v="2"/>
  </r>
  <r>
    <x v="3"/>
    <n v="1128299"/>
    <x v="240"/>
    <x v="1"/>
    <x v="23"/>
    <x v="26"/>
    <x v="3"/>
    <n v="39"/>
    <n v="740"/>
    <x v="2139"/>
    <x v="3209"/>
    <x v="60"/>
    <x v="2"/>
  </r>
  <r>
    <x v="3"/>
    <n v="1128299"/>
    <x v="240"/>
    <x v="1"/>
    <x v="23"/>
    <x v="26"/>
    <x v="4"/>
    <n v="43"/>
    <n v="530"/>
    <x v="2140"/>
    <x v="3210"/>
    <x v="41"/>
    <x v="2"/>
  </r>
  <r>
    <x v="3"/>
    <n v="1128299"/>
    <x v="240"/>
    <x v="1"/>
    <x v="23"/>
    <x v="26"/>
    <x v="5"/>
    <n v="55"/>
    <n v="1050"/>
    <x v="2141"/>
    <x v="3211"/>
    <x v="0"/>
    <x v="2"/>
  </r>
  <r>
    <x v="3"/>
    <n v="1128299"/>
    <x v="271"/>
    <x v="1"/>
    <x v="23"/>
    <x v="26"/>
    <x v="0"/>
    <n v="43"/>
    <n v="1600"/>
    <x v="1193"/>
    <x v="3212"/>
    <x v="60"/>
    <x v="2"/>
  </r>
  <r>
    <x v="3"/>
    <n v="1128299"/>
    <x v="271"/>
    <x v="1"/>
    <x v="23"/>
    <x v="26"/>
    <x v="1"/>
    <n v="47"/>
    <n v="1000"/>
    <x v="1030"/>
    <x v="2746"/>
    <x v="59"/>
    <x v="2"/>
  </r>
  <r>
    <x v="3"/>
    <n v="1128299"/>
    <x v="271"/>
    <x v="1"/>
    <x v="23"/>
    <x v="26"/>
    <x v="2"/>
    <n v="49"/>
    <n v="1120"/>
    <x v="1054"/>
    <x v="3213"/>
    <x v="48"/>
    <x v="2"/>
  </r>
  <r>
    <x v="3"/>
    <n v="1128299"/>
    <x v="271"/>
    <x v="1"/>
    <x v="23"/>
    <x v="26"/>
    <x v="3"/>
    <n v="44"/>
    <n v="850"/>
    <x v="2142"/>
    <x v="3214"/>
    <x v="48"/>
    <x v="2"/>
  </r>
  <r>
    <x v="3"/>
    <n v="1128299"/>
    <x v="271"/>
    <x v="1"/>
    <x v="23"/>
    <x v="26"/>
    <x v="4"/>
    <n v="36"/>
    <n v="650"/>
    <x v="1021"/>
    <x v="3215"/>
    <x v="40"/>
    <x v="2"/>
  </r>
  <r>
    <x v="3"/>
    <n v="1128299"/>
    <x v="271"/>
    <x v="1"/>
    <x v="23"/>
    <x v="26"/>
    <x v="5"/>
    <n v="59"/>
    <n v="1670"/>
    <x v="2143"/>
    <x v="3216"/>
    <x v="18"/>
    <x v="2"/>
  </r>
  <r>
    <x v="3"/>
    <n v="1128299"/>
    <x v="301"/>
    <x v="1"/>
    <x v="23"/>
    <x v="26"/>
    <x v="0"/>
    <n v="58"/>
    <n v="2480"/>
    <x v="2144"/>
    <x v="3217"/>
    <x v="48"/>
    <x v="2"/>
  </r>
  <r>
    <x v="3"/>
    <n v="1128299"/>
    <x v="301"/>
    <x v="1"/>
    <x v="23"/>
    <x v="26"/>
    <x v="1"/>
    <n v="65"/>
    <n v="2100"/>
    <x v="1329"/>
    <x v="3218"/>
    <x v="59"/>
    <x v="2"/>
  </r>
  <r>
    <x v="3"/>
    <n v="1128299"/>
    <x v="301"/>
    <x v="1"/>
    <x v="23"/>
    <x v="26"/>
    <x v="2"/>
    <n v="83"/>
    <n v="2030"/>
    <x v="2145"/>
    <x v="3219"/>
    <x v="66"/>
    <x v="2"/>
  </r>
  <r>
    <x v="3"/>
    <n v="1128299"/>
    <x v="301"/>
    <x v="1"/>
    <x v="23"/>
    <x v="26"/>
    <x v="3"/>
    <n v="82"/>
    <n v="1610"/>
    <x v="2146"/>
    <x v="3220"/>
    <x v="66"/>
    <x v="2"/>
  </r>
  <r>
    <x v="3"/>
    <n v="1128299"/>
    <x v="301"/>
    <x v="1"/>
    <x v="23"/>
    <x v="26"/>
    <x v="4"/>
    <n v="92"/>
    <n v="1170"/>
    <x v="842"/>
    <x v="3221"/>
    <x v="41"/>
    <x v="2"/>
  </r>
  <r>
    <x v="3"/>
    <n v="1128299"/>
    <x v="301"/>
    <x v="1"/>
    <x v="23"/>
    <x v="26"/>
    <x v="5"/>
    <n v="100"/>
    <n v="1950"/>
    <x v="2147"/>
    <x v="3222"/>
    <x v="35"/>
    <x v="2"/>
  </r>
  <r>
    <x v="3"/>
    <n v="1128299"/>
    <x v="330"/>
    <x v="1"/>
    <x v="23"/>
    <x v="26"/>
    <x v="0"/>
    <n v="86"/>
    <n v="2700"/>
    <x v="2148"/>
    <x v="3223"/>
    <x v="60"/>
    <x v="2"/>
  </r>
  <r>
    <x v="3"/>
    <n v="1128299"/>
    <x v="330"/>
    <x v="1"/>
    <x v="23"/>
    <x v="26"/>
    <x v="1"/>
    <n v="92"/>
    <n v="2030"/>
    <x v="2149"/>
    <x v="3224"/>
    <x v="66"/>
    <x v="2"/>
  </r>
  <r>
    <x v="3"/>
    <n v="1128299"/>
    <x v="330"/>
    <x v="1"/>
    <x v="23"/>
    <x v="26"/>
    <x v="2"/>
    <n v="90"/>
    <n v="1960"/>
    <x v="2150"/>
    <x v="3225"/>
    <x v="64"/>
    <x v="2"/>
  </r>
  <r>
    <x v="3"/>
    <n v="1128299"/>
    <x v="330"/>
    <x v="1"/>
    <x v="23"/>
    <x v="26"/>
    <x v="3"/>
    <n v="86"/>
    <n v="1680"/>
    <x v="2151"/>
    <x v="3226"/>
    <x v="64"/>
    <x v="2"/>
  </r>
  <r>
    <x v="3"/>
    <n v="1128299"/>
    <x v="330"/>
    <x v="1"/>
    <x v="23"/>
    <x v="26"/>
    <x v="4"/>
    <n v="86"/>
    <n v="1890"/>
    <x v="1841"/>
    <x v="3227"/>
    <x v="39"/>
    <x v="2"/>
  </r>
  <r>
    <x v="3"/>
    <n v="1128299"/>
    <x v="330"/>
    <x v="1"/>
    <x v="23"/>
    <x v="26"/>
    <x v="5"/>
    <n v="103"/>
    <n v="1630"/>
    <x v="2152"/>
    <x v="3228"/>
    <x v="35"/>
    <x v="2"/>
  </r>
  <r>
    <x v="3"/>
    <n v="1128299"/>
    <x v="362"/>
    <x v="1"/>
    <x v="23"/>
    <x v="26"/>
    <x v="0"/>
    <n v="86"/>
    <n v="2550"/>
    <x v="2153"/>
    <x v="3229"/>
    <x v="48"/>
    <x v="2"/>
  </r>
  <r>
    <x v="3"/>
    <n v="1128299"/>
    <x v="362"/>
    <x v="1"/>
    <x v="23"/>
    <x v="26"/>
    <x v="1"/>
    <n v="77"/>
    <n v="2390"/>
    <x v="2154"/>
    <x v="3230"/>
    <x v="48"/>
    <x v="2"/>
  </r>
  <r>
    <x v="3"/>
    <n v="1128299"/>
    <x v="362"/>
    <x v="1"/>
    <x v="23"/>
    <x v="26"/>
    <x v="2"/>
    <n v="70"/>
    <n v="1890"/>
    <x v="2155"/>
    <x v="3231"/>
    <x v="66"/>
    <x v="2"/>
  </r>
  <r>
    <x v="3"/>
    <n v="1128299"/>
    <x v="362"/>
    <x v="1"/>
    <x v="23"/>
    <x v="26"/>
    <x v="3"/>
    <n v="74"/>
    <n v="1280"/>
    <x v="2156"/>
    <x v="3232"/>
    <x v="60"/>
    <x v="2"/>
  </r>
  <r>
    <x v="3"/>
    <n v="1128299"/>
    <x v="362"/>
    <x v="1"/>
    <x v="23"/>
    <x v="26"/>
    <x v="4"/>
    <n v="64"/>
    <n v="1380"/>
    <x v="1341"/>
    <x v="3233"/>
    <x v="40"/>
    <x v="2"/>
  </r>
  <r>
    <x v="3"/>
    <n v="1128299"/>
    <x v="362"/>
    <x v="1"/>
    <x v="23"/>
    <x v="26"/>
    <x v="5"/>
    <n v="63"/>
    <n v="900"/>
    <x v="1230"/>
    <x v="2845"/>
    <x v="29"/>
    <x v="2"/>
  </r>
  <r>
    <x v="3"/>
    <n v="1128299"/>
    <x v="394"/>
    <x v="1"/>
    <x v="23"/>
    <x v="26"/>
    <x v="0"/>
    <n v="43"/>
    <n v="1450"/>
    <x v="1539"/>
    <x v="3234"/>
    <x v="66"/>
    <x v="2"/>
  </r>
  <r>
    <x v="3"/>
    <n v="1128299"/>
    <x v="394"/>
    <x v="1"/>
    <x v="23"/>
    <x v="26"/>
    <x v="1"/>
    <n v="46"/>
    <n v="1250"/>
    <x v="1301"/>
    <x v="3235"/>
    <x v="48"/>
    <x v="2"/>
  </r>
  <r>
    <x v="3"/>
    <n v="1128299"/>
    <x v="394"/>
    <x v="1"/>
    <x v="23"/>
    <x v="26"/>
    <x v="2"/>
    <n v="43"/>
    <n v="780"/>
    <x v="2157"/>
    <x v="3236"/>
    <x v="59"/>
    <x v="2"/>
  </r>
  <r>
    <x v="3"/>
    <n v="1128299"/>
    <x v="394"/>
    <x v="1"/>
    <x v="23"/>
    <x v="26"/>
    <x v="3"/>
    <n v="41"/>
    <n v="630"/>
    <x v="2099"/>
    <x v="3237"/>
    <x v="48"/>
    <x v="2"/>
  </r>
  <r>
    <x v="3"/>
    <n v="1128299"/>
    <x v="394"/>
    <x v="1"/>
    <x v="23"/>
    <x v="26"/>
    <x v="4"/>
    <n v="51"/>
    <n v="770"/>
    <x v="1913"/>
    <x v="3238"/>
    <x v="9"/>
    <x v="2"/>
  </r>
  <r>
    <x v="3"/>
    <n v="1128299"/>
    <x v="394"/>
    <x v="1"/>
    <x v="23"/>
    <x v="26"/>
    <x v="5"/>
    <n v="39"/>
    <n v="750"/>
    <x v="2071"/>
    <x v="3080"/>
    <x v="0"/>
    <x v="2"/>
  </r>
  <r>
    <x v="3"/>
    <n v="1128299"/>
    <x v="423"/>
    <x v="1"/>
    <x v="23"/>
    <x v="26"/>
    <x v="0"/>
    <n v="34"/>
    <n v="1120"/>
    <x v="1465"/>
    <x v="2317"/>
    <x v="64"/>
    <x v="2"/>
  </r>
  <r>
    <x v="3"/>
    <n v="1128299"/>
    <x v="423"/>
    <x v="1"/>
    <x v="23"/>
    <x v="26"/>
    <x v="1"/>
    <n v="45"/>
    <n v="1550"/>
    <x v="2158"/>
    <x v="3239"/>
    <x v="66"/>
    <x v="2"/>
  </r>
  <r>
    <x v="3"/>
    <n v="1128299"/>
    <x v="423"/>
    <x v="1"/>
    <x v="23"/>
    <x v="26"/>
    <x v="2"/>
    <n v="42"/>
    <n v="1000"/>
    <x v="1077"/>
    <x v="3240"/>
    <x v="0"/>
    <x v="2"/>
  </r>
  <r>
    <x v="3"/>
    <n v="1128299"/>
    <x v="423"/>
    <x v="1"/>
    <x v="23"/>
    <x v="26"/>
    <x v="3"/>
    <n v="36"/>
    <n v="1050"/>
    <x v="1053"/>
    <x v="2245"/>
    <x v="0"/>
    <x v="2"/>
  </r>
  <r>
    <x v="3"/>
    <n v="1128299"/>
    <x v="423"/>
    <x v="1"/>
    <x v="23"/>
    <x v="26"/>
    <x v="4"/>
    <n v="47"/>
    <n v="950"/>
    <x v="2159"/>
    <x v="3241"/>
    <x v="40"/>
    <x v="2"/>
  </r>
  <r>
    <x v="3"/>
    <n v="1128299"/>
    <x v="423"/>
    <x v="1"/>
    <x v="23"/>
    <x v="26"/>
    <x v="5"/>
    <n v="50"/>
    <n v="1080"/>
    <x v="1996"/>
    <x v="3242"/>
    <x v="28"/>
    <x v="2"/>
  </r>
  <r>
    <x v="3"/>
    <n v="1128299"/>
    <x v="454"/>
    <x v="1"/>
    <x v="23"/>
    <x v="26"/>
    <x v="0"/>
    <n v="39"/>
    <n v="1880"/>
    <x v="2160"/>
    <x v="3243"/>
    <x v="0"/>
    <x v="2"/>
  </r>
  <r>
    <x v="3"/>
    <n v="1128299"/>
    <x v="454"/>
    <x v="1"/>
    <x v="23"/>
    <x v="26"/>
    <x v="1"/>
    <n v="42"/>
    <n v="2100"/>
    <x v="1392"/>
    <x v="1733"/>
    <x v="59"/>
    <x v="2"/>
  </r>
  <r>
    <x v="3"/>
    <n v="1128299"/>
    <x v="454"/>
    <x v="1"/>
    <x v="23"/>
    <x v="26"/>
    <x v="2"/>
    <n v="38"/>
    <n v="1370"/>
    <x v="1929"/>
    <x v="3244"/>
    <x v="59"/>
    <x v="2"/>
  </r>
  <r>
    <x v="3"/>
    <n v="1128299"/>
    <x v="454"/>
    <x v="1"/>
    <x v="23"/>
    <x v="26"/>
    <x v="3"/>
    <n v="48"/>
    <n v="1250"/>
    <x v="1194"/>
    <x v="605"/>
    <x v="0"/>
    <x v="2"/>
  </r>
  <r>
    <x v="3"/>
    <n v="1128299"/>
    <x v="454"/>
    <x v="1"/>
    <x v="23"/>
    <x v="26"/>
    <x v="4"/>
    <n v="68"/>
    <n v="1190"/>
    <x v="2115"/>
    <x v="3245"/>
    <x v="9"/>
    <x v="2"/>
  </r>
  <r>
    <x v="3"/>
    <n v="1128299"/>
    <x v="454"/>
    <x v="1"/>
    <x v="23"/>
    <x v="26"/>
    <x v="5"/>
    <n v="81"/>
    <n v="1740"/>
    <x v="743"/>
    <x v="3246"/>
    <x v="35"/>
    <x v="2"/>
  </r>
  <r>
    <x v="3"/>
    <n v="1128299"/>
    <x v="483"/>
    <x v="1"/>
    <x v="23"/>
    <x v="26"/>
    <x v="0"/>
    <n v="69"/>
    <n v="2400"/>
    <x v="2161"/>
    <x v="3247"/>
    <x v="59"/>
    <x v="2"/>
  </r>
  <r>
    <x v="3"/>
    <n v="1128299"/>
    <x v="483"/>
    <x v="1"/>
    <x v="23"/>
    <x v="26"/>
    <x v="1"/>
    <n v="72"/>
    <n v="2160"/>
    <x v="1857"/>
    <x v="3160"/>
    <x v="0"/>
    <x v="2"/>
  </r>
  <r>
    <x v="0"/>
    <n v="1128299"/>
    <x v="483"/>
    <x v="1"/>
    <x v="23"/>
    <x v="26"/>
    <x v="2"/>
    <n v="69"/>
    <n v="1620"/>
    <x v="771"/>
    <x v="3248"/>
    <x v="59"/>
    <x v="2"/>
  </r>
  <r>
    <x v="0"/>
    <n v="1128299"/>
    <x v="483"/>
    <x v="1"/>
    <x v="23"/>
    <x v="26"/>
    <x v="3"/>
    <n v="72"/>
    <n v="1560"/>
    <x v="1788"/>
    <x v="3249"/>
    <x v="64"/>
    <x v="2"/>
  </r>
  <r>
    <x v="0"/>
    <n v="1128299"/>
    <x v="483"/>
    <x v="1"/>
    <x v="23"/>
    <x v="26"/>
    <x v="4"/>
    <n v="82"/>
    <n v="1310"/>
    <x v="2162"/>
    <x v="3250"/>
    <x v="39"/>
    <x v="2"/>
  </r>
  <r>
    <x v="0"/>
    <n v="1128299"/>
    <x v="483"/>
    <x v="1"/>
    <x v="23"/>
    <x v="26"/>
    <x v="5"/>
    <n v="87"/>
    <n v="1750"/>
    <x v="2163"/>
    <x v="3251"/>
    <x v="18"/>
    <x v="2"/>
  </r>
  <r>
    <x v="0"/>
    <n v="1197831"/>
    <x v="169"/>
    <x v="1"/>
    <x v="23"/>
    <x v="26"/>
    <x v="0"/>
    <n v="19"/>
    <n v="1820"/>
    <x v="2164"/>
    <x v="3252"/>
    <x v="30"/>
    <x v="2"/>
  </r>
  <r>
    <x v="0"/>
    <n v="1197831"/>
    <x v="169"/>
    <x v="1"/>
    <x v="23"/>
    <x v="26"/>
    <x v="1"/>
    <n v="28"/>
    <n v="1960"/>
    <x v="1054"/>
    <x v="3253"/>
    <x v="18"/>
    <x v="2"/>
  </r>
  <r>
    <x v="0"/>
    <n v="1197831"/>
    <x v="169"/>
    <x v="1"/>
    <x v="23"/>
    <x v="26"/>
    <x v="2"/>
    <n v="28"/>
    <n v="1190"/>
    <x v="2165"/>
    <x v="3254"/>
    <x v="8"/>
    <x v="2"/>
  </r>
  <r>
    <x v="0"/>
    <n v="1197831"/>
    <x v="169"/>
    <x v="1"/>
    <x v="23"/>
    <x v="26"/>
    <x v="3"/>
    <n v="33"/>
    <n v="1330"/>
    <x v="2166"/>
    <x v="3255"/>
    <x v="60"/>
    <x v="2"/>
  </r>
  <r>
    <x v="0"/>
    <n v="1197831"/>
    <x v="169"/>
    <x v="1"/>
    <x v="23"/>
    <x v="26"/>
    <x v="4"/>
    <n v="36"/>
    <n v="850"/>
    <x v="2167"/>
    <x v="3256"/>
    <x v="25"/>
    <x v="2"/>
  </r>
  <r>
    <x v="3"/>
    <n v="1197831"/>
    <x v="169"/>
    <x v="1"/>
    <x v="23"/>
    <x v="26"/>
    <x v="5"/>
    <n v="34"/>
    <n v="1430"/>
    <x v="2168"/>
    <x v="3257"/>
    <x v="38"/>
    <x v="2"/>
  </r>
  <r>
    <x v="0"/>
    <n v="1197831"/>
    <x v="199"/>
    <x v="1"/>
    <x v="23"/>
    <x v="26"/>
    <x v="0"/>
    <n v="23"/>
    <n v="1630"/>
    <x v="2169"/>
    <x v="3258"/>
    <x v="8"/>
    <x v="2"/>
  </r>
  <r>
    <x v="0"/>
    <n v="1197831"/>
    <x v="199"/>
    <x v="1"/>
    <x v="23"/>
    <x v="26"/>
    <x v="1"/>
    <n v="32"/>
    <n v="1740"/>
    <x v="1426"/>
    <x v="2789"/>
    <x v="23"/>
    <x v="2"/>
  </r>
  <r>
    <x v="0"/>
    <n v="1197831"/>
    <x v="199"/>
    <x v="1"/>
    <x v="23"/>
    <x v="26"/>
    <x v="2"/>
    <n v="34"/>
    <n v="1280"/>
    <x v="2170"/>
    <x v="3259"/>
    <x v="33"/>
    <x v="2"/>
  </r>
  <r>
    <x v="0"/>
    <n v="1197831"/>
    <x v="199"/>
    <x v="2"/>
    <x v="24"/>
    <x v="27"/>
    <x v="3"/>
    <n v="32"/>
    <n v="1090"/>
    <x v="1995"/>
    <x v="3260"/>
    <x v="64"/>
    <x v="2"/>
  </r>
  <r>
    <x v="0"/>
    <n v="1197831"/>
    <x v="199"/>
    <x v="2"/>
    <x v="24"/>
    <x v="27"/>
    <x v="4"/>
    <n v="39"/>
    <n v="700"/>
    <x v="2171"/>
    <x v="3261"/>
    <x v="2"/>
    <x v="2"/>
  </r>
  <r>
    <x v="0"/>
    <n v="1197831"/>
    <x v="199"/>
    <x v="2"/>
    <x v="24"/>
    <x v="27"/>
    <x v="5"/>
    <n v="34"/>
    <n v="1310"/>
    <x v="1902"/>
    <x v="3262"/>
    <x v="9"/>
    <x v="2"/>
  </r>
  <r>
    <x v="0"/>
    <n v="1197831"/>
    <x v="708"/>
    <x v="2"/>
    <x v="24"/>
    <x v="27"/>
    <x v="0"/>
    <n v="28"/>
    <n v="1560"/>
    <x v="1716"/>
    <x v="2672"/>
    <x v="18"/>
    <x v="2"/>
  </r>
  <r>
    <x v="0"/>
    <n v="1197831"/>
    <x v="708"/>
    <x v="2"/>
    <x v="24"/>
    <x v="27"/>
    <x v="1"/>
    <n v="36"/>
    <n v="1690"/>
    <x v="1100"/>
    <x v="3263"/>
    <x v="24"/>
    <x v="2"/>
  </r>
  <r>
    <x v="0"/>
    <n v="1197831"/>
    <x v="708"/>
    <x v="2"/>
    <x v="24"/>
    <x v="27"/>
    <x v="2"/>
    <n v="28"/>
    <n v="1130"/>
    <x v="2172"/>
    <x v="3264"/>
    <x v="29"/>
    <x v="2"/>
  </r>
  <r>
    <x v="0"/>
    <n v="1197831"/>
    <x v="708"/>
    <x v="2"/>
    <x v="24"/>
    <x v="27"/>
    <x v="3"/>
    <n v="33"/>
    <n v="1050"/>
    <x v="1624"/>
    <x v="3265"/>
    <x v="39"/>
    <x v="2"/>
  </r>
  <r>
    <x v="3"/>
    <n v="1197831"/>
    <x v="708"/>
    <x v="2"/>
    <x v="24"/>
    <x v="27"/>
    <x v="4"/>
    <n v="37"/>
    <n v="750"/>
    <x v="2173"/>
    <x v="3266"/>
    <x v="18"/>
    <x v="2"/>
  </r>
  <r>
    <x v="3"/>
    <n v="1197831"/>
    <x v="708"/>
    <x v="2"/>
    <x v="24"/>
    <x v="27"/>
    <x v="5"/>
    <n v="33"/>
    <n v="1160"/>
    <x v="2174"/>
    <x v="3267"/>
    <x v="42"/>
    <x v="2"/>
  </r>
  <r>
    <x v="3"/>
    <n v="1197831"/>
    <x v="723"/>
    <x v="2"/>
    <x v="24"/>
    <x v="27"/>
    <x v="0"/>
    <n v="19"/>
    <n v="1950"/>
    <x v="1075"/>
    <x v="3268"/>
    <x v="28"/>
    <x v="2"/>
  </r>
  <r>
    <x v="3"/>
    <n v="1197831"/>
    <x v="723"/>
    <x v="2"/>
    <x v="24"/>
    <x v="27"/>
    <x v="1"/>
    <n v="29"/>
    <n v="1950"/>
    <x v="1917"/>
    <x v="3269"/>
    <x v="35"/>
    <x v="2"/>
  </r>
  <r>
    <x v="3"/>
    <n v="1197831"/>
    <x v="723"/>
    <x v="2"/>
    <x v="24"/>
    <x v="27"/>
    <x v="2"/>
    <n v="24"/>
    <n v="1380"/>
    <x v="2055"/>
    <x v="3270"/>
    <x v="28"/>
    <x v="2"/>
  </r>
  <r>
    <x v="3"/>
    <n v="1197831"/>
    <x v="723"/>
    <x v="2"/>
    <x v="24"/>
    <x v="27"/>
    <x v="3"/>
    <n v="29"/>
    <n v="1130"/>
    <x v="2078"/>
    <x v="3271"/>
    <x v="9"/>
    <x v="2"/>
  </r>
  <r>
    <x v="3"/>
    <n v="1197831"/>
    <x v="723"/>
    <x v="2"/>
    <x v="24"/>
    <x v="27"/>
    <x v="4"/>
    <n v="34"/>
    <n v="720"/>
    <x v="2134"/>
    <x v="3272"/>
    <x v="30"/>
    <x v="2"/>
  </r>
  <r>
    <x v="3"/>
    <n v="1197831"/>
    <x v="723"/>
    <x v="2"/>
    <x v="24"/>
    <x v="27"/>
    <x v="5"/>
    <n v="28"/>
    <n v="1380"/>
    <x v="1532"/>
    <x v="3273"/>
    <x v="22"/>
    <x v="2"/>
  </r>
  <r>
    <x v="3"/>
    <n v="1197831"/>
    <x v="258"/>
    <x v="2"/>
    <x v="24"/>
    <x v="27"/>
    <x v="0"/>
    <n v="18"/>
    <n v="2030"/>
    <x v="2175"/>
    <x v="3274"/>
    <x v="0"/>
    <x v="2"/>
  </r>
  <r>
    <x v="3"/>
    <n v="1197831"/>
    <x v="258"/>
    <x v="2"/>
    <x v="24"/>
    <x v="27"/>
    <x v="1"/>
    <n v="28"/>
    <n v="1960"/>
    <x v="1054"/>
    <x v="1794"/>
    <x v="35"/>
    <x v="2"/>
  </r>
  <r>
    <x v="3"/>
    <n v="1197831"/>
    <x v="258"/>
    <x v="2"/>
    <x v="24"/>
    <x v="27"/>
    <x v="2"/>
    <n v="23"/>
    <n v="1670"/>
    <x v="2176"/>
    <x v="3275"/>
    <x v="28"/>
    <x v="2"/>
  </r>
  <r>
    <x v="3"/>
    <n v="1197831"/>
    <x v="258"/>
    <x v="2"/>
    <x v="24"/>
    <x v="27"/>
    <x v="3"/>
    <n v="33"/>
    <n v="1300"/>
    <x v="2037"/>
    <x v="3276"/>
    <x v="9"/>
    <x v="2"/>
  </r>
  <r>
    <x v="3"/>
    <n v="1197831"/>
    <x v="258"/>
    <x v="2"/>
    <x v="24"/>
    <x v="27"/>
    <x v="4"/>
    <n v="47"/>
    <n v="1200"/>
    <x v="1552"/>
    <x v="3277"/>
    <x v="8"/>
    <x v="2"/>
  </r>
  <r>
    <x v="3"/>
    <n v="1197831"/>
    <x v="258"/>
    <x v="2"/>
    <x v="24"/>
    <x v="27"/>
    <x v="5"/>
    <n v="42"/>
    <n v="2180"/>
    <x v="2177"/>
    <x v="3278"/>
    <x v="32"/>
    <x v="2"/>
  </r>
  <r>
    <x v="3"/>
    <n v="1197831"/>
    <x v="288"/>
    <x v="2"/>
    <x v="24"/>
    <x v="27"/>
    <x v="0"/>
    <n v="42"/>
    <n v="1950"/>
    <x v="854"/>
    <x v="3279"/>
    <x v="29"/>
    <x v="2"/>
  </r>
  <r>
    <x v="3"/>
    <n v="1197831"/>
    <x v="288"/>
    <x v="2"/>
    <x v="24"/>
    <x v="27"/>
    <x v="1"/>
    <n v="46"/>
    <n v="1880"/>
    <x v="2178"/>
    <x v="3280"/>
    <x v="35"/>
    <x v="2"/>
  </r>
  <r>
    <x v="3"/>
    <n v="1197831"/>
    <x v="288"/>
    <x v="2"/>
    <x v="24"/>
    <x v="27"/>
    <x v="2"/>
    <n v="47"/>
    <n v="1740"/>
    <x v="2179"/>
    <x v="3281"/>
    <x v="35"/>
    <x v="2"/>
  </r>
  <r>
    <x v="3"/>
    <n v="1197831"/>
    <x v="288"/>
    <x v="2"/>
    <x v="24"/>
    <x v="27"/>
    <x v="3"/>
    <n v="48"/>
    <n v="1430"/>
    <x v="1317"/>
    <x v="3282"/>
    <x v="40"/>
    <x v="2"/>
  </r>
  <r>
    <x v="3"/>
    <n v="1197831"/>
    <x v="288"/>
    <x v="2"/>
    <x v="24"/>
    <x v="27"/>
    <x v="4"/>
    <n v="52"/>
    <n v="1170"/>
    <x v="1100"/>
    <x v="3283"/>
    <x v="30"/>
    <x v="2"/>
  </r>
  <r>
    <x v="3"/>
    <n v="1197831"/>
    <x v="288"/>
    <x v="2"/>
    <x v="24"/>
    <x v="27"/>
    <x v="5"/>
    <n v="55"/>
    <n v="2310"/>
    <x v="2180"/>
    <x v="3284"/>
    <x v="22"/>
    <x v="2"/>
  </r>
  <r>
    <x v="3"/>
    <n v="1197831"/>
    <x v="320"/>
    <x v="2"/>
    <x v="24"/>
    <x v="27"/>
    <x v="0"/>
    <n v="48"/>
    <n v="2170"/>
    <x v="1871"/>
    <x v="3285"/>
    <x v="0"/>
    <x v="2"/>
  </r>
  <r>
    <x v="3"/>
    <n v="1197831"/>
    <x v="320"/>
    <x v="2"/>
    <x v="24"/>
    <x v="27"/>
    <x v="1"/>
    <n v="52"/>
    <n v="2020"/>
    <x v="2181"/>
    <x v="3286"/>
    <x v="59"/>
    <x v="2"/>
  </r>
  <r>
    <x v="3"/>
    <n v="1197831"/>
    <x v="320"/>
    <x v="2"/>
    <x v="24"/>
    <x v="27"/>
    <x v="2"/>
    <n v="46"/>
    <n v="2410"/>
    <x v="2182"/>
    <x v="3287"/>
    <x v="66"/>
    <x v="2"/>
  </r>
  <r>
    <x v="3"/>
    <n v="1197831"/>
    <x v="320"/>
    <x v="2"/>
    <x v="24"/>
    <x v="27"/>
    <x v="3"/>
    <n v="47"/>
    <n v="1370"/>
    <x v="1443"/>
    <x v="3288"/>
    <x v="34"/>
    <x v="2"/>
  </r>
  <r>
    <x v="3"/>
    <n v="1197831"/>
    <x v="320"/>
    <x v="2"/>
    <x v="24"/>
    <x v="27"/>
    <x v="4"/>
    <n v="53"/>
    <n v="1310"/>
    <x v="2183"/>
    <x v="3289"/>
    <x v="35"/>
    <x v="2"/>
  </r>
  <r>
    <x v="0"/>
    <n v="1197831"/>
    <x v="320"/>
    <x v="2"/>
    <x v="24"/>
    <x v="27"/>
    <x v="5"/>
    <n v="64"/>
    <n v="2080"/>
    <x v="2184"/>
    <x v="3290"/>
    <x v="62"/>
    <x v="2"/>
  </r>
  <r>
    <x v="0"/>
    <n v="1197831"/>
    <x v="353"/>
    <x v="2"/>
    <x v="24"/>
    <x v="27"/>
    <x v="0"/>
    <n v="46"/>
    <n v="2100"/>
    <x v="2185"/>
    <x v="3291"/>
    <x v="66"/>
    <x v="2"/>
  </r>
  <r>
    <x v="0"/>
    <n v="1197831"/>
    <x v="353"/>
    <x v="2"/>
    <x v="24"/>
    <x v="27"/>
    <x v="1"/>
    <n v="53"/>
    <n v="1950"/>
    <x v="2186"/>
    <x v="3292"/>
    <x v="60"/>
    <x v="2"/>
  </r>
  <r>
    <x v="0"/>
    <n v="1197831"/>
    <x v="353"/>
    <x v="2"/>
    <x v="24"/>
    <x v="27"/>
    <x v="2"/>
    <n v="46"/>
    <n v="2500"/>
    <x v="2187"/>
    <x v="3293"/>
    <x v="60"/>
    <x v="2"/>
  </r>
  <r>
    <x v="0"/>
    <n v="1197831"/>
    <x v="353"/>
    <x v="2"/>
    <x v="24"/>
    <x v="27"/>
    <x v="3"/>
    <n v="48"/>
    <n v="1240"/>
    <x v="2188"/>
    <x v="3294"/>
    <x v="42"/>
    <x v="2"/>
  </r>
  <r>
    <x v="2"/>
    <n v="1197831"/>
    <x v="353"/>
    <x v="2"/>
    <x v="24"/>
    <x v="27"/>
    <x v="4"/>
    <n v="52"/>
    <n v="1330"/>
    <x v="1559"/>
    <x v="3295"/>
    <x v="24"/>
    <x v="2"/>
  </r>
  <r>
    <x v="2"/>
    <n v="1197831"/>
    <x v="353"/>
    <x v="2"/>
    <x v="24"/>
    <x v="27"/>
    <x v="5"/>
    <n v="54"/>
    <n v="1960"/>
    <x v="1208"/>
    <x v="3296"/>
    <x v="61"/>
    <x v="2"/>
  </r>
  <r>
    <x v="2"/>
    <n v="1197831"/>
    <x v="381"/>
    <x v="2"/>
    <x v="24"/>
    <x v="27"/>
    <x v="0"/>
    <n v="50"/>
    <n v="1760"/>
    <x v="2189"/>
    <x v="3297"/>
    <x v="0"/>
    <x v="2"/>
  </r>
  <r>
    <x v="2"/>
    <n v="1197831"/>
    <x v="381"/>
    <x v="2"/>
    <x v="24"/>
    <x v="27"/>
    <x v="1"/>
    <n v="50"/>
    <n v="1880"/>
    <x v="2190"/>
    <x v="3298"/>
    <x v="59"/>
    <x v="2"/>
  </r>
  <r>
    <x v="2"/>
    <n v="1197831"/>
    <x v="381"/>
    <x v="2"/>
    <x v="24"/>
    <x v="27"/>
    <x v="2"/>
    <n v="56"/>
    <n v="1820"/>
    <x v="888"/>
    <x v="3299"/>
    <x v="59"/>
    <x v="2"/>
  </r>
  <r>
    <x v="2"/>
    <n v="1197831"/>
    <x v="381"/>
    <x v="2"/>
    <x v="24"/>
    <x v="27"/>
    <x v="3"/>
    <n v="55"/>
    <n v="1160"/>
    <x v="2191"/>
    <x v="3300"/>
    <x v="32"/>
    <x v="2"/>
  </r>
  <r>
    <x v="2"/>
    <n v="1197831"/>
    <x v="381"/>
    <x v="2"/>
    <x v="24"/>
    <x v="27"/>
    <x v="4"/>
    <n v="50"/>
    <n v="1040"/>
    <x v="2192"/>
    <x v="3301"/>
    <x v="24"/>
    <x v="2"/>
  </r>
  <r>
    <x v="2"/>
    <n v="1197831"/>
    <x v="381"/>
    <x v="2"/>
    <x v="24"/>
    <x v="27"/>
    <x v="5"/>
    <n v="49"/>
    <n v="1810"/>
    <x v="2193"/>
    <x v="3302"/>
    <x v="63"/>
    <x v="2"/>
  </r>
  <r>
    <x v="2"/>
    <n v="1197831"/>
    <x v="410"/>
    <x v="2"/>
    <x v="24"/>
    <x v="27"/>
    <x v="0"/>
    <n v="36"/>
    <n v="1670"/>
    <x v="2194"/>
    <x v="3303"/>
    <x v="48"/>
    <x v="2"/>
  </r>
  <r>
    <x v="2"/>
    <n v="1197831"/>
    <x v="410"/>
    <x v="2"/>
    <x v="24"/>
    <x v="27"/>
    <x v="1"/>
    <n v="37"/>
    <n v="1730"/>
    <x v="2195"/>
    <x v="3304"/>
    <x v="64"/>
    <x v="2"/>
  </r>
  <r>
    <x v="2"/>
    <n v="1197831"/>
    <x v="410"/>
    <x v="2"/>
    <x v="24"/>
    <x v="27"/>
    <x v="2"/>
    <n v="41"/>
    <n v="1310"/>
    <x v="2196"/>
    <x v="3305"/>
    <x v="48"/>
    <x v="2"/>
  </r>
  <r>
    <x v="2"/>
    <n v="1197831"/>
    <x v="410"/>
    <x v="2"/>
    <x v="24"/>
    <x v="27"/>
    <x v="3"/>
    <n v="44"/>
    <n v="1010"/>
    <x v="2197"/>
    <x v="3306"/>
    <x v="42"/>
    <x v="2"/>
  </r>
  <r>
    <x v="2"/>
    <n v="1197831"/>
    <x v="410"/>
    <x v="2"/>
    <x v="24"/>
    <x v="27"/>
    <x v="4"/>
    <n v="32"/>
    <n v="910"/>
    <x v="1651"/>
    <x v="3307"/>
    <x v="35"/>
    <x v="2"/>
  </r>
  <r>
    <x v="2"/>
    <n v="1197831"/>
    <x v="410"/>
    <x v="2"/>
    <x v="24"/>
    <x v="27"/>
    <x v="5"/>
    <n v="42"/>
    <n v="1420"/>
    <x v="2036"/>
    <x v="3308"/>
    <x v="49"/>
    <x v="2"/>
  </r>
  <r>
    <x v="2"/>
    <n v="1197831"/>
    <x v="442"/>
    <x v="2"/>
    <x v="24"/>
    <x v="27"/>
    <x v="0"/>
    <n v="33"/>
    <n v="1820"/>
    <x v="1266"/>
    <x v="3309"/>
    <x v="66"/>
    <x v="2"/>
  </r>
  <r>
    <x v="2"/>
    <n v="1197831"/>
    <x v="442"/>
    <x v="2"/>
    <x v="24"/>
    <x v="27"/>
    <x v="1"/>
    <n v="32"/>
    <n v="1890"/>
    <x v="1236"/>
    <x v="3310"/>
    <x v="59"/>
    <x v="2"/>
  </r>
  <r>
    <x v="2"/>
    <n v="1197831"/>
    <x v="442"/>
    <x v="2"/>
    <x v="24"/>
    <x v="27"/>
    <x v="2"/>
    <n v="58"/>
    <n v="1500"/>
    <x v="1149"/>
    <x v="3311"/>
    <x v="64"/>
    <x v="2"/>
  </r>
  <r>
    <x v="2"/>
    <n v="1197831"/>
    <x v="442"/>
    <x v="2"/>
    <x v="24"/>
    <x v="27"/>
    <x v="3"/>
    <n v="54"/>
    <n v="1220"/>
    <x v="2198"/>
    <x v="3312"/>
    <x v="22"/>
    <x v="2"/>
  </r>
  <r>
    <x v="2"/>
    <n v="1197831"/>
    <x v="442"/>
    <x v="2"/>
    <x v="24"/>
    <x v="27"/>
    <x v="4"/>
    <n v="54"/>
    <n v="1060"/>
    <x v="2199"/>
    <x v="3313"/>
    <x v="0"/>
    <x v="2"/>
  </r>
  <r>
    <x v="2"/>
    <n v="1197831"/>
    <x v="442"/>
    <x v="2"/>
    <x v="24"/>
    <x v="27"/>
    <x v="5"/>
    <n v="63"/>
    <n v="1630"/>
    <x v="923"/>
    <x v="3314"/>
    <x v="63"/>
    <x v="2"/>
  </r>
  <r>
    <x v="0"/>
    <n v="1197831"/>
    <x v="471"/>
    <x v="2"/>
    <x v="24"/>
    <x v="27"/>
    <x v="0"/>
    <n v="54"/>
    <n v="2330"/>
    <x v="1547"/>
    <x v="3315"/>
    <x v="64"/>
    <x v="2"/>
  </r>
  <r>
    <x v="0"/>
    <n v="1197831"/>
    <x v="471"/>
    <x v="2"/>
    <x v="24"/>
    <x v="27"/>
    <x v="1"/>
    <n v="51"/>
    <n v="2090"/>
    <x v="2200"/>
    <x v="3316"/>
    <x v="64"/>
    <x v="2"/>
  </r>
  <r>
    <x v="0"/>
    <n v="1197831"/>
    <x v="471"/>
    <x v="2"/>
    <x v="24"/>
    <x v="27"/>
    <x v="2"/>
    <n v="56"/>
    <n v="1760"/>
    <x v="1981"/>
    <x v="3317"/>
    <x v="59"/>
    <x v="2"/>
  </r>
  <r>
    <x v="0"/>
    <n v="1197831"/>
    <x v="471"/>
    <x v="2"/>
    <x v="24"/>
    <x v="27"/>
    <x v="3"/>
    <n v="59"/>
    <n v="1420"/>
    <x v="2201"/>
    <x v="3318"/>
    <x v="42"/>
    <x v="2"/>
  </r>
  <r>
    <x v="0"/>
    <n v="1197831"/>
    <x v="471"/>
    <x v="2"/>
    <x v="24"/>
    <x v="27"/>
    <x v="4"/>
    <n v="50"/>
    <n v="1330"/>
    <x v="1360"/>
    <x v="3319"/>
    <x v="29"/>
    <x v="2"/>
  </r>
  <r>
    <x v="0"/>
    <n v="1197831"/>
    <x v="471"/>
    <x v="2"/>
    <x v="24"/>
    <x v="27"/>
    <x v="5"/>
    <n v="60"/>
    <n v="1960"/>
    <x v="2202"/>
    <x v="3320"/>
    <x v="62"/>
    <x v="2"/>
  </r>
  <r>
    <x v="0"/>
    <n v="1128299"/>
    <x v="187"/>
    <x v="2"/>
    <x v="24"/>
    <x v="27"/>
    <x v="0"/>
    <n v="29"/>
    <n v="1190"/>
    <x v="2203"/>
    <x v="3321"/>
    <x v="35"/>
    <x v="2"/>
  </r>
  <r>
    <x v="0"/>
    <n v="1128299"/>
    <x v="187"/>
    <x v="2"/>
    <x v="24"/>
    <x v="27"/>
    <x v="1"/>
    <n v="37"/>
    <n v="1060"/>
    <x v="1710"/>
    <x v="3322"/>
    <x v="48"/>
    <x v="2"/>
  </r>
  <r>
    <x v="0"/>
    <n v="1128299"/>
    <x v="187"/>
    <x v="2"/>
    <x v="24"/>
    <x v="27"/>
    <x v="2"/>
    <n v="37"/>
    <n v="1060"/>
    <x v="1710"/>
    <x v="3323"/>
    <x v="29"/>
    <x v="2"/>
  </r>
  <r>
    <x v="0"/>
    <n v="1128299"/>
    <x v="187"/>
    <x v="2"/>
    <x v="24"/>
    <x v="27"/>
    <x v="3"/>
    <n v="38"/>
    <n v="770"/>
    <x v="2204"/>
    <x v="3324"/>
    <x v="24"/>
    <x v="2"/>
  </r>
  <r>
    <x v="0"/>
    <n v="1128299"/>
    <x v="187"/>
    <x v="2"/>
    <x v="24"/>
    <x v="27"/>
    <x v="4"/>
    <n v="42"/>
    <n v="630"/>
    <x v="1050"/>
    <x v="3325"/>
    <x v="18"/>
    <x v="2"/>
  </r>
  <r>
    <x v="0"/>
    <n v="1128299"/>
    <x v="187"/>
    <x v="2"/>
    <x v="24"/>
    <x v="27"/>
    <x v="5"/>
    <n v="36"/>
    <n v="1110"/>
    <x v="2205"/>
    <x v="3326"/>
    <x v="2"/>
    <x v="2"/>
  </r>
  <r>
    <x v="0"/>
    <n v="1128299"/>
    <x v="697"/>
    <x v="2"/>
    <x v="24"/>
    <x v="27"/>
    <x v="0"/>
    <n v="29"/>
    <n v="1430"/>
    <x v="1904"/>
    <x v="3327"/>
    <x v="0"/>
    <x v="2"/>
  </r>
  <r>
    <x v="0"/>
    <n v="1128299"/>
    <x v="697"/>
    <x v="2"/>
    <x v="24"/>
    <x v="27"/>
    <x v="1"/>
    <n v="38"/>
    <n v="1130"/>
    <x v="2206"/>
    <x v="3328"/>
    <x v="64"/>
    <x v="2"/>
  </r>
  <r>
    <x v="0"/>
    <n v="1128299"/>
    <x v="697"/>
    <x v="2"/>
    <x v="24"/>
    <x v="27"/>
    <x v="2"/>
    <n v="38"/>
    <n v="1050"/>
    <x v="1579"/>
    <x v="3329"/>
    <x v="28"/>
    <x v="2"/>
  </r>
  <r>
    <x v="0"/>
    <n v="1128299"/>
    <x v="697"/>
    <x v="2"/>
    <x v="25"/>
    <x v="28"/>
    <x v="3"/>
    <n v="38"/>
    <n v="630"/>
    <x v="2207"/>
    <x v="3330"/>
    <x v="35"/>
    <x v="2"/>
  </r>
  <r>
    <x v="0"/>
    <n v="1128299"/>
    <x v="697"/>
    <x v="2"/>
    <x v="25"/>
    <x v="28"/>
    <x v="4"/>
    <n v="42"/>
    <n v="440"/>
    <x v="1041"/>
    <x v="3331"/>
    <x v="27"/>
    <x v="2"/>
  </r>
  <r>
    <x v="0"/>
    <n v="1128299"/>
    <x v="697"/>
    <x v="2"/>
    <x v="25"/>
    <x v="28"/>
    <x v="5"/>
    <n v="38"/>
    <n v="880"/>
    <x v="1486"/>
    <x v="3332"/>
    <x v="36"/>
    <x v="2"/>
  </r>
  <r>
    <x v="0"/>
    <n v="1128299"/>
    <x v="227"/>
    <x v="2"/>
    <x v="25"/>
    <x v="28"/>
    <x v="0"/>
    <n v="37"/>
    <n v="1450"/>
    <x v="1863"/>
    <x v="3333"/>
    <x v="28"/>
    <x v="2"/>
  </r>
  <r>
    <x v="0"/>
    <n v="1128299"/>
    <x v="227"/>
    <x v="2"/>
    <x v="25"/>
    <x v="28"/>
    <x v="1"/>
    <n v="48"/>
    <n v="950"/>
    <x v="2208"/>
    <x v="3334"/>
    <x v="9"/>
    <x v="2"/>
  </r>
  <r>
    <x v="0"/>
    <n v="1128299"/>
    <x v="227"/>
    <x v="2"/>
    <x v="25"/>
    <x v="28"/>
    <x v="2"/>
    <n v="49"/>
    <n v="910"/>
    <x v="1595"/>
    <x v="3335"/>
    <x v="0"/>
    <x v="2"/>
  </r>
  <r>
    <x v="0"/>
    <n v="1128299"/>
    <x v="227"/>
    <x v="2"/>
    <x v="25"/>
    <x v="28"/>
    <x v="3"/>
    <n v="47"/>
    <n v="680"/>
    <x v="2209"/>
    <x v="3336"/>
    <x v="24"/>
    <x v="2"/>
  </r>
  <r>
    <x v="0"/>
    <n v="1128299"/>
    <x v="227"/>
    <x v="2"/>
    <x v="25"/>
    <x v="28"/>
    <x v="4"/>
    <n v="54"/>
    <n v="310"/>
    <x v="2210"/>
    <x v="3337"/>
    <x v="33"/>
    <x v="2"/>
  </r>
  <r>
    <x v="0"/>
    <n v="1128299"/>
    <x v="227"/>
    <x v="2"/>
    <x v="25"/>
    <x v="28"/>
    <x v="5"/>
    <n v="47"/>
    <n v="880"/>
    <x v="1771"/>
    <x v="3338"/>
    <x v="8"/>
    <x v="2"/>
  </r>
  <r>
    <x v="0"/>
    <n v="1128299"/>
    <x v="246"/>
    <x v="2"/>
    <x v="25"/>
    <x v="28"/>
    <x v="0"/>
    <n v="48"/>
    <n v="1300"/>
    <x v="1204"/>
    <x v="3339"/>
    <x v="18"/>
    <x v="2"/>
  </r>
  <r>
    <x v="0"/>
    <n v="1128299"/>
    <x v="246"/>
    <x v="2"/>
    <x v="25"/>
    <x v="28"/>
    <x v="1"/>
    <n v="53"/>
    <n v="900"/>
    <x v="1734"/>
    <x v="3340"/>
    <x v="0"/>
    <x v="2"/>
  </r>
  <r>
    <x v="0"/>
    <n v="1128299"/>
    <x v="246"/>
    <x v="2"/>
    <x v="25"/>
    <x v="28"/>
    <x v="2"/>
    <n v="50"/>
    <n v="1020"/>
    <x v="2047"/>
    <x v="3341"/>
    <x v="0"/>
    <x v="2"/>
  </r>
  <r>
    <x v="0"/>
    <n v="1128299"/>
    <x v="246"/>
    <x v="2"/>
    <x v="25"/>
    <x v="28"/>
    <x v="3"/>
    <n v="46"/>
    <n v="750"/>
    <x v="1049"/>
    <x v="3342"/>
    <x v="0"/>
    <x v="2"/>
  </r>
  <r>
    <x v="0"/>
    <n v="1128299"/>
    <x v="246"/>
    <x v="2"/>
    <x v="25"/>
    <x v="28"/>
    <x v="4"/>
    <n v="50"/>
    <n v="390"/>
    <x v="1022"/>
    <x v="3343"/>
    <x v="23"/>
    <x v="2"/>
  </r>
  <r>
    <x v="0"/>
    <n v="1128299"/>
    <x v="246"/>
    <x v="2"/>
    <x v="25"/>
    <x v="28"/>
    <x v="5"/>
    <n v="67"/>
    <n v="940"/>
    <x v="2211"/>
    <x v="3344"/>
    <x v="36"/>
    <x v="2"/>
  </r>
  <r>
    <x v="0"/>
    <n v="1128299"/>
    <x v="277"/>
    <x v="2"/>
    <x v="25"/>
    <x v="28"/>
    <x v="0"/>
    <n v="47"/>
    <n v="1470"/>
    <x v="1094"/>
    <x v="3345"/>
    <x v="28"/>
    <x v="2"/>
  </r>
  <r>
    <x v="0"/>
    <n v="1128299"/>
    <x v="277"/>
    <x v="2"/>
    <x v="25"/>
    <x v="28"/>
    <x v="1"/>
    <n v="53"/>
    <n v="1130"/>
    <x v="2212"/>
    <x v="3346"/>
    <x v="64"/>
    <x v="2"/>
  </r>
  <r>
    <x v="0"/>
    <n v="1128299"/>
    <x v="277"/>
    <x v="2"/>
    <x v="25"/>
    <x v="28"/>
    <x v="2"/>
    <n v="50"/>
    <n v="1200"/>
    <x v="1194"/>
    <x v="3347"/>
    <x v="28"/>
    <x v="2"/>
  </r>
  <r>
    <x v="0"/>
    <n v="1128299"/>
    <x v="277"/>
    <x v="2"/>
    <x v="25"/>
    <x v="28"/>
    <x v="3"/>
    <n v="49"/>
    <n v="900"/>
    <x v="1692"/>
    <x v="3348"/>
    <x v="0"/>
    <x v="2"/>
  </r>
  <r>
    <x v="0"/>
    <n v="1128299"/>
    <x v="277"/>
    <x v="2"/>
    <x v="25"/>
    <x v="28"/>
    <x v="4"/>
    <n v="51"/>
    <n v="580"/>
    <x v="1431"/>
    <x v="3349"/>
    <x v="33"/>
    <x v="2"/>
  </r>
  <r>
    <x v="0"/>
    <n v="1128299"/>
    <x v="277"/>
    <x v="2"/>
    <x v="25"/>
    <x v="28"/>
    <x v="5"/>
    <n v="64"/>
    <n v="980"/>
    <x v="1154"/>
    <x v="3350"/>
    <x v="36"/>
    <x v="2"/>
  </r>
  <r>
    <x v="0"/>
    <n v="1128299"/>
    <x v="307"/>
    <x v="2"/>
    <x v="25"/>
    <x v="28"/>
    <x v="0"/>
    <n v="48"/>
    <n v="1560"/>
    <x v="1501"/>
    <x v="3351"/>
    <x v="29"/>
    <x v="2"/>
  </r>
  <r>
    <x v="0"/>
    <n v="1128299"/>
    <x v="307"/>
    <x v="2"/>
    <x v="25"/>
    <x v="28"/>
    <x v="1"/>
    <n v="51"/>
    <n v="1380"/>
    <x v="2213"/>
    <x v="3352"/>
    <x v="59"/>
    <x v="2"/>
  </r>
  <r>
    <x v="0"/>
    <n v="1128299"/>
    <x v="307"/>
    <x v="2"/>
    <x v="25"/>
    <x v="28"/>
    <x v="2"/>
    <n v="51"/>
    <n v="1380"/>
    <x v="2213"/>
    <x v="3353"/>
    <x v="18"/>
    <x v="2"/>
  </r>
  <r>
    <x v="0"/>
    <n v="1128299"/>
    <x v="307"/>
    <x v="2"/>
    <x v="25"/>
    <x v="28"/>
    <x v="3"/>
    <n v="46"/>
    <n v="950"/>
    <x v="1819"/>
    <x v="3354"/>
    <x v="0"/>
    <x v="2"/>
  </r>
  <r>
    <x v="0"/>
    <n v="1128299"/>
    <x v="307"/>
    <x v="2"/>
    <x v="25"/>
    <x v="28"/>
    <x v="4"/>
    <n v="51"/>
    <n v="680"/>
    <x v="2025"/>
    <x v="3355"/>
    <x v="23"/>
    <x v="2"/>
  </r>
  <r>
    <x v="0"/>
    <n v="1128299"/>
    <x v="307"/>
    <x v="2"/>
    <x v="25"/>
    <x v="28"/>
    <x v="5"/>
    <n v="69"/>
    <n v="1310"/>
    <x v="2214"/>
    <x v="3356"/>
    <x v="37"/>
    <x v="2"/>
  </r>
  <r>
    <x v="0"/>
    <n v="1128299"/>
    <x v="336"/>
    <x v="2"/>
    <x v="25"/>
    <x v="28"/>
    <x v="0"/>
    <n v="49"/>
    <n v="1960"/>
    <x v="870"/>
    <x v="1478"/>
    <x v="29"/>
    <x v="2"/>
  </r>
  <r>
    <x v="0"/>
    <n v="1128299"/>
    <x v="336"/>
    <x v="2"/>
    <x v="25"/>
    <x v="28"/>
    <x v="1"/>
    <n v="50"/>
    <n v="1420"/>
    <x v="2121"/>
    <x v="3357"/>
    <x v="48"/>
    <x v="2"/>
  </r>
  <r>
    <x v="0"/>
    <n v="1128299"/>
    <x v="336"/>
    <x v="2"/>
    <x v="25"/>
    <x v="28"/>
    <x v="2"/>
    <n v="51"/>
    <n v="1330"/>
    <x v="1869"/>
    <x v="3358"/>
    <x v="28"/>
    <x v="2"/>
  </r>
  <r>
    <x v="0"/>
    <n v="1128299"/>
    <x v="336"/>
    <x v="2"/>
    <x v="25"/>
    <x v="28"/>
    <x v="3"/>
    <n v="48"/>
    <n v="1010"/>
    <x v="2215"/>
    <x v="3359"/>
    <x v="18"/>
    <x v="2"/>
  </r>
  <r>
    <x v="0"/>
    <n v="1128299"/>
    <x v="336"/>
    <x v="2"/>
    <x v="25"/>
    <x v="28"/>
    <x v="4"/>
    <n v="52"/>
    <n v="1280"/>
    <x v="2216"/>
    <x v="3360"/>
    <x v="30"/>
    <x v="2"/>
  </r>
  <r>
    <x v="0"/>
    <n v="1128299"/>
    <x v="336"/>
    <x v="2"/>
    <x v="25"/>
    <x v="28"/>
    <x v="5"/>
    <n v="67"/>
    <n v="1230"/>
    <x v="2217"/>
    <x v="3361"/>
    <x v="31"/>
    <x v="2"/>
  </r>
  <r>
    <x v="0"/>
    <n v="1128299"/>
    <x v="368"/>
    <x v="2"/>
    <x v="25"/>
    <x v="28"/>
    <x v="0"/>
    <n v="50"/>
    <n v="1630"/>
    <x v="1921"/>
    <x v="3362"/>
    <x v="0"/>
    <x v="2"/>
  </r>
  <r>
    <x v="0"/>
    <n v="1128299"/>
    <x v="368"/>
    <x v="2"/>
    <x v="25"/>
    <x v="28"/>
    <x v="1"/>
    <n v="57"/>
    <n v="1610"/>
    <x v="2218"/>
    <x v="3363"/>
    <x v="0"/>
    <x v="2"/>
  </r>
  <r>
    <x v="0"/>
    <n v="1128299"/>
    <x v="368"/>
    <x v="2"/>
    <x v="25"/>
    <x v="28"/>
    <x v="2"/>
    <n v="54"/>
    <n v="1130"/>
    <x v="2219"/>
    <x v="3364"/>
    <x v="29"/>
    <x v="2"/>
  </r>
  <r>
    <x v="0"/>
    <n v="1128299"/>
    <x v="368"/>
    <x v="2"/>
    <x v="25"/>
    <x v="28"/>
    <x v="3"/>
    <n v="52"/>
    <n v="1120"/>
    <x v="810"/>
    <x v="1412"/>
    <x v="29"/>
    <x v="2"/>
  </r>
  <r>
    <x v="0"/>
    <n v="1128299"/>
    <x v="368"/>
    <x v="2"/>
    <x v="25"/>
    <x v="28"/>
    <x v="4"/>
    <n v="59"/>
    <n v="1160"/>
    <x v="2220"/>
    <x v="3365"/>
    <x v="33"/>
    <x v="2"/>
  </r>
  <r>
    <x v="0"/>
    <n v="1128299"/>
    <x v="368"/>
    <x v="2"/>
    <x v="25"/>
    <x v="28"/>
    <x v="5"/>
    <n v="65"/>
    <n v="940"/>
    <x v="1875"/>
    <x v="2746"/>
    <x v="8"/>
    <x v="2"/>
  </r>
  <r>
    <x v="0"/>
    <n v="1128299"/>
    <x v="400"/>
    <x v="2"/>
    <x v="25"/>
    <x v="28"/>
    <x v="0"/>
    <n v="41"/>
    <n v="1670"/>
    <x v="2221"/>
    <x v="3366"/>
    <x v="29"/>
    <x v="2"/>
  </r>
  <r>
    <x v="0"/>
    <n v="1128299"/>
    <x v="400"/>
    <x v="2"/>
    <x v="25"/>
    <x v="28"/>
    <x v="1"/>
    <n v="45"/>
    <n v="1610"/>
    <x v="1105"/>
    <x v="3367"/>
    <x v="60"/>
    <x v="2"/>
  </r>
  <r>
    <x v="0"/>
    <n v="1128299"/>
    <x v="400"/>
    <x v="2"/>
    <x v="25"/>
    <x v="28"/>
    <x v="2"/>
    <n v="43"/>
    <n v="1280"/>
    <x v="1188"/>
    <x v="3368"/>
    <x v="18"/>
    <x v="2"/>
  </r>
  <r>
    <x v="0"/>
    <n v="1128299"/>
    <x v="400"/>
    <x v="2"/>
    <x v="25"/>
    <x v="28"/>
    <x v="3"/>
    <n v="41"/>
    <n v="1130"/>
    <x v="1767"/>
    <x v="3369"/>
    <x v="28"/>
    <x v="2"/>
  </r>
  <r>
    <x v="0"/>
    <n v="1128299"/>
    <x v="400"/>
    <x v="2"/>
    <x v="25"/>
    <x v="28"/>
    <x v="4"/>
    <n v="54"/>
    <n v="1050"/>
    <x v="1230"/>
    <x v="3370"/>
    <x v="27"/>
    <x v="2"/>
  </r>
  <r>
    <x v="0"/>
    <n v="1128299"/>
    <x v="400"/>
    <x v="2"/>
    <x v="25"/>
    <x v="28"/>
    <x v="5"/>
    <n v="56"/>
    <n v="1190"/>
    <x v="807"/>
    <x v="3371"/>
    <x v="25"/>
    <x v="2"/>
  </r>
  <r>
    <x v="0"/>
    <n v="1128299"/>
    <x v="429"/>
    <x v="2"/>
    <x v="25"/>
    <x v="28"/>
    <x v="0"/>
    <n v="41"/>
    <n v="1350"/>
    <x v="1820"/>
    <x v="3372"/>
    <x v="35"/>
    <x v="2"/>
  </r>
  <r>
    <x v="0"/>
    <n v="1128299"/>
    <x v="429"/>
    <x v="2"/>
    <x v="25"/>
    <x v="28"/>
    <x v="1"/>
    <n v="47"/>
    <n v="1450"/>
    <x v="1906"/>
    <x v="3373"/>
    <x v="60"/>
    <x v="2"/>
  </r>
  <r>
    <x v="0"/>
    <n v="1128299"/>
    <x v="429"/>
    <x v="2"/>
    <x v="25"/>
    <x v="28"/>
    <x v="2"/>
    <n v="44"/>
    <n v="910"/>
    <x v="1476"/>
    <x v="3374"/>
    <x v="35"/>
    <x v="2"/>
  </r>
  <r>
    <x v="0"/>
    <n v="1128299"/>
    <x v="429"/>
    <x v="2"/>
    <x v="25"/>
    <x v="28"/>
    <x v="3"/>
    <n v="43"/>
    <n v="900"/>
    <x v="2222"/>
    <x v="3375"/>
    <x v="29"/>
    <x v="2"/>
  </r>
  <r>
    <x v="0"/>
    <n v="1128299"/>
    <x v="429"/>
    <x v="2"/>
    <x v="25"/>
    <x v="28"/>
    <x v="4"/>
    <n v="53"/>
    <n v="690"/>
    <x v="2223"/>
    <x v="3376"/>
    <x v="8"/>
    <x v="2"/>
  </r>
  <r>
    <x v="0"/>
    <n v="1128299"/>
    <x v="429"/>
    <x v="2"/>
    <x v="25"/>
    <x v="28"/>
    <x v="5"/>
    <n v="56"/>
    <n v="850"/>
    <x v="1686"/>
    <x v="3377"/>
    <x v="31"/>
    <x v="2"/>
  </r>
  <r>
    <x v="0"/>
    <n v="1128299"/>
    <x v="460"/>
    <x v="2"/>
    <x v="25"/>
    <x v="28"/>
    <x v="0"/>
    <n v="42"/>
    <n v="1350"/>
    <x v="1230"/>
    <x v="2802"/>
    <x v="28"/>
    <x v="2"/>
  </r>
  <r>
    <x v="0"/>
    <n v="1128299"/>
    <x v="460"/>
    <x v="2"/>
    <x v="25"/>
    <x v="28"/>
    <x v="1"/>
    <n v="46"/>
    <n v="1470"/>
    <x v="2224"/>
    <x v="3378"/>
    <x v="59"/>
    <x v="2"/>
  </r>
  <r>
    <x v="0"/>
    <n v="1128299"/>
    <x v="460"/>
    <x v="2"/>
    <x v="25"/>
    <x v="28"/>
    <x v="2"/>
    <n v="44"/>
    <n v="1050"/>
    <x v="1506"/>
    <x v="2379"/>
    <x v="24"/>
    <x v="2"/>
  </r>
  <r>
    <x v="0"/>
    <n v="1128299"/>
    <x v="460"/>
    <x v="2"/>
    <x v="25"/>
    <x v="28"/>
    <x v="3"/>
    <n v="42"/>
    <n v="980"/>
    <x v="1728"/>
    <x v="3379"/>
    <x v="28"/>
    <x v="2"/>
  </r>
  <r>
    <x v="0"/>
    <n v="1128299"/>
    <x v="460"/>
    <x v="2"/>
    <x v="25"/>
    <x v="28"/>
    <x v="4"/>
    <n v="53"/>
    <n v="870"/>
    <x v="1976"/>
    <x v="3380"/>
    <x v="33"/>
    <x v="2"/>
  </r>
  <r>
    <x v="0"/>
    <n v="1128299"/>
    <x v="460"/>
    <x v="2"/>
    <x v="25"/>
    <x v="28"/>
    <x v="5"/>
    <n v="55"/>
    <n v="1110"/>
    <x v="1250"/>
    <x v="2803"/>
    <x v="25"/>
    <x v="2"/>
  </r>
  <r>
    <x v="0"/>
    <n v="1128299"/>
    <x v="489"/>
    <x v="2"/>
    <x v="25"/>
    <x v="28"/>
    <x v="0"/>
    <n v="44"/>
    <n v="1810"/>
    <x v="2225"/>
    <x v="3381"/>
    <x v="24"/>
    <x v="2"/>
  </r>
  <r>
    <x v="0"/>
    <n v="1128299"/>
    <x v="489"/>
    <x v="2"/>
    <x v="25"/>
    <x v="28"/>
    <x v="1"/>
    <n v="49"/>
    <n v="1750"/>
    <x v="948"/>
    <x v="3382"/>
    <x v="64"/>
    <x v="2"/>
  </r>
  <r>
    <x v="4"/>
    <n v="1128299"/>
    <x v="489"/>
    <x v="2"/>
    <x v="25"/>
    <x v="28"/>
    <x v="2"/>
    <n v="43"/>
    <n v="1230"/>
    <x v="2226"/>
    <x v="3383"/>
    <x v="35"/>
    <x v="2"/>
  </r>
  <r>
    <x v="4"/>
    <n v="1128299"/>
    <x v="489"/>
    <x v="2"/>
    <x v="25"/>
    <x v="28"/>
    <x v="3"/>
    <n v="44"/>
    <n v="1150"/>
    <x v="2227"/>
    <x v="3384"/>
    <x v="18"/>
    <x v="2"/>
  </r>
  <r>
    <x v="4"/>
    <n v="1128299"/>
    <x v="489"/>
    <x v="2"/>
    <x v="25"/>
    <x v="28"/>
    <x v="4"/>
    <n v="52"/>
    <n v="880"/>
    <x v="2138"/>
    <x v="3385"/>
    <x v="30"/>
    <x v="2"/>
  </r>
  <r>
    <x v="4"/>
    <n v="1128299"/>
    <x v="489"/>
    <x v="2"/>
    <x v="25"/>
    <x v="28"/>
    <x v="5"/>
    <n v="58"/>
    <n v="1350"/>
    <x v="1937"/>
    <x v="3386"/>
    <x v="25"/>
    <x v="2"/>
  </r>
  <r>
    <x v="4"/>
    <n v="1128299"/>
    <x v="190"/>
    <x v="2"/>
    <x v="25"/>
    <x v="28"/>
    <x v="0"/>
    <n v="33"/>
    <n v="1330"/>
    <x v="2166"/>
    <x v="3387"/>
    <x v="29"/>
    <x v="2"/>
  </r>
  <r>
    <x v="4"/>
    <n v="1128299"/>
    <x v="190"/>
    <x v="2"/>
    <x v="25"/>
    <x v="28"/>
    <x v="1"/>
    <n v="42"/>
    <n v="1380"/>
    <x v="1865"/>
    <x v="3388"/>
    <x v="60"/>
    <x v="2"/>
  </r>
  <r>
    <x v="4"/>
    <n v="1128299"/>
    <x v="190"/>
    <x v="2"/>
    <x v="25"/>
    <x v="28"/>
    <x v="2"/>
    <n v="42"/>
    <n v="1380"/>
    <x v="1865"/>
    <x v="3389"/>
    <x v="24"/>
    <x v="2"/>
  </r>
  <r>
    <x v="4"/>
    <n v="1128299"/>
    <x v="190"/>
    <x v="2"/>
    <x v="25"/>
    <x v="28"/>
    <x v="3"/>
    <n v="43"/>
    <n v="850"/>
    <x v="2228"/>
    <x v="3390"/>
    <x v="29"/>
    <x v="2"/>
  </r>
  <r>
    <x v="4"/>
    <n v="1128299"/>
    <x v="190"/>
    <x v="2"/>
    <x v="25"/>
    <x v="28"/>
    <x v="4"/>
    <n v="45"/>
    <n v="800"/>
    <x v="1104"/>
    <x v="3391"/>
    <x v="33"/>
    <x v="2"/>
  </r>
  <r>
    <x v="4"/>
    <n v="1128299"/>
    <x v="190"/>
    <x v="2"/>
    <x v="25"/>
    <x v="28"/>
    <x v="5"/>
    <n v="42"/>
    <n v="1280"/>
    <x v="1251"/>
    <x v="3392"/>
    <x v="36"/>
    <x v="2"/>
  </r>
  <r>
    <x v="4"/>
    <n v="1128299"/>
    <x v="700"/>
    <x v="2"/>
    <x v="25"/>
    <x v="28"/>
    <x v="0"/>
    <n v="33"/>
    <n v="1470"/>
    <x v="1058"/>
    <x v="3393"/>
    <x v="29"/>
    <x v="2"/>
  </r>
  <r>
    <x v="4"/>
    <n v="1128299"/>
    <x v="700"/>
    <x v="2"/>
    <x v="25"/>
    <x v="28"/>
    <x v="1"/>
    <n v="44"/>
    <n v="1060"/>
    <x v="1432"/>
    <x v="3394"/>
    <x v="9"/>
    <x v="2"/>
  </r>
  <r>
    <x v="4"/>
    <n v="1128299"/>
    <x v="700"/>
    <x v="2"/>
    <x v="25"/>
    <x v="28"/>
    <x v="2"/>
    <n v="41"/>
    <n v="1110"/>
    <x v="1103"/>
    <x v="3395"/>
    <x v="24"/>
    <x v="2"/>
  </r>
  <r>
    <x v="4"/>
    <n v="1128299"/>
    <x v="700"/>
    <x v="2"/>
    <x v="26"/>
    <x v="29"/>
    <x v="3"/>
    <n v="43"/>
    <n v="740"/>
    <x v="2229"/>
    <x v="3396"/>
    <x v="29"/>
    <x v="2"/>
  </r>
  <r>
    <x v="4"/>
    <n v="1128299"/>
    <x v="700"/>
    <x v="2"/>
    <x v="26"/>
    <x v="29"/>
    <x v="4"/>
    <n v="45"/>
    <n v="540"/>
    <x v="1972"/>
    <x v="3397"/>
    <x v="27"/>
    <x v="2"/>
  </r>
  <r>
    <x v="4"/>
    <n v="1128299"/>
    <x v="700"/>
    <x v="2"/>
    <x v="26"/>
    <x v="29"/>
    <x v="5"/>
    <n v="41"/>
    <n v="1040"/>
    <x v="2230"/>
    <x v="3398"/>
    <x v="31"/>
    <x v="2"/>
  </r>
  <r>
    <x v="4"/>
    <n v="1128299"/>
    <x v="712"/>
    <x v="2"/>
    <x v="26"/>
    <x v="29"/>
    <x v="0"/>
    <n v="44"/>
    <n v="1650"/>
    <x v="1489"/>
    <x v="3399"/>
    <x v="0"/>
    <x v="2"/>
  </r>
  <r>
    <x v="4"/>
    <n v="1128299"/>
    <x v="712"/>
    <x v="2"/>
    <x v="26"/>
    <x v="29"/>
    <x v="1"/>
    <n v="51"/>
    <n v="1120"/>
    <x v="2231"/>
    <x v="3400"/>
    <x v="60"/>
    <x v="2"/>
  </r>
  <r>
    <x v="4"/>
    <n v="1128299"/>
    <x v="712"/>
    <x v="2"/>
    <x v="26"/>
    <x v="29"/>
    <x v="2"/>
    <n v="52"/>
    <n v="1120"/>
    <x v="810"/>
    <x v="1412"/>
    <x v="29"/>
    <x v="2"/>
  </r>
  <r>
    <x v="4"/>
    <n v="1128299"/>
    <x v="712"/>
    <x v="2"/>
    <x v="26"/>
    <x v="29"/>
    <x v="3"/>
    <n v="50"/>
    <n v="830"/>
    <x v="1810"/>
    <x v="3401"/>
    <x v="24"/>
    <x v="2"/>
  </r>
  <r>
    <x v="4"/>
    <n v="1128299"/>
    <x v="712"/>
    <x v="2"/>
    <x v="26"/>
    <x v="29"/>
    <x v="4"/>
    <n v="55"/>
    <n v="530"/>
    <x v="2232"/>
    <x v="3402"/>
    <x v="30"/>
    <x v="2"/>
  </r>
  <r>
    <x v="4"/>
    <n v="1128299"/>
    <x v="712"/>
    <x v="2"/>
    <x v="26"/>
    <x v="29"/>
    <x v="5"/>
    <n v="50"/>
    <n v="980"/>
    <x v="1071"/>
    <x v="1702"/>
    <x v="31"/>
    <x v="2"/>
  </r>
  <r>
    <x v="4"/>
    <n v="1128299"/>
    <x v="249"/>
    <x v="2"/>
    <x v="26"/>
    <x v="29"/>
    <x v="0"/>
    <n v="51"/>
    <n v="1540"/>
    <x v="2233"/>
    <x v="3403"/>
    <x v="18"/>
    <x v="2"/>
  </r>
  <r>
    <x v="4"/>
    <n v="1128299"/>
    <x v="249"/>
    <x v="2"/>
    <x v="26"/>
    <x v="29"/>
    <x v="1"/>
    <n v="59"/>
    <n v="980"/>
    <x v="1260"/>
    <x v="3404"/>
    <x v="0"/>
    <x v="2"/>
  </r>
  <r>
    <x v="4"/>
    <n v="1128299"/>
    <x v="249"/>
    <x v="2"/>
    <x v="26"/>
    <x v="29"/>
    <x v="2"/>
    <n v="55"/>
    <n v="1160"/>
    <x v="2191"/>
    <x v="3405"/>
    <x v="0"/>
    <x v="2"/>
  </r>
  <r>
    <x v="4"/>
    <n v="1128299"/>
    <x v="249"/>
    <x v="2"/>
    <x v="26"/>
    <x v="29"/>
    <x v="3"/>
    <n v="54"/>
    <n v="870"/>
    <x v="2234"/>
    <x v="3406"/>
    <x v="24"/>
    <x v="2"/>
  </r>
  <r>
    <x v="4"/>
    <n v="1128299"/>
    <x v="249"/>
    <x v="2"/>
    <x v="26"/>
    <x v="29"/>
    <x v="4"/>
    <n v="56"/>
    <n v="580"/>
    <x v="1973"/>
    <x v="3407"/>
    <x v="33"/>
    <x v="2"/>
  </r>
  <r>
    <x v="4"/>
    <n v="1128299"/>
    <x v="249"/>
    <x v="2"/>
    <x v="26"/>
    <x v="29"/>
    <x v="5"/>
    <n v="69"/>
    <n v="1010"/>
    <x v="2235"/>
    <x v="3408"/>
    <x v="31"/>
    <x v="2"/>
  </r>
  <r>
    <x v="4"/>
    <n v="1128299"/>
    <x v="280"/>
    <x v="2"/>
    <x v="26"/>
    <x v="29"/>
    <x v="0"/>
    <n v="51"/>
    <n v="1500"/>
    <x v="798"/>
    <x v="3409"/>
    <x v="18"/>
    <x v="2"/>
  </r>
  <r>
    <x v="4"/>
    <n v="1128299"/>
    <x v="280"/>
    <x v="2"/>
    <x v="26"/>
    <x v="29"/>
    <x v="1"/>
    <n v="58"/>
    <n v="1110"/>
    <x v="811"/>
    <x v="1857"/>
    <x v="48"/>
    <x v="2"/>
  </r>
  <r>
    <x v="4"/>
    <n v="1128299"/>
    <x v="280"/>
    <x v="2"/>
    <x v="26"/>
    <x v="29"/>
    <x v="2"/>
    <n v="56"/>
    <n v="1260"/>
    <x v="822"/>
    <x v="3410"/>
    <x v="28"/>
    <x v="2"/>
  </r>
  <r>
    <x v="4"/>
    <n v="1128299"/>
    <x v="280"/>
    <x v="2"/>
    <x v="26"/>
    <x v="29"/>
    <x v="3"/>
    <n v="51"/>
    <n v="910"/>
    <x v="1510"/>
    <x v="3411"/>
    <x v="24"/>
    <x v="2"/>
  </r>
  <r>
    <x v="4"/>
    <n v="1128299"/>
    <x v="280"/>
    <x v="2"/>
    <x v="26"/>
    <x v="29"/>
    <x v="4"/>
    <n v="56"/>
    <n v="650"/>
    <x v="2236"/>
    <x v="3135"/>
    <x v="23"/>
    <x v="2"/>
  </r>
  <r>
    <x v="4"/>
    <n v="1128299"/>
    <x v="280"/>
    <x v="2"/>
    <x v="26"/>
    <x v="29"/>
    <x v="5"/>
    <n v="69"/>
    <n v="1150"/>
    <x v="2237"/>
    <x v="3412"/>
    <x v="37"/>
    <x v="2"/>
  </r>
  <r>
    <x v="4"/>
    <n v="1128299"/>
    <x v="310"/>
    <x v="2"/>
    <x v="26"/>
    <x v="29"/>
    <x v="0"/>
    <n v="52"/>
    <n v="2030"/>
    <x v="966"/>
    <x v="3413"/>
    <x v="35"/>
    <x v="2"/>
  </r>
  <r>
    <x v="4"/>
    <n v="1128299"/>
    <x v="310"/>
    <x v="2"/>
    <x v="26"/>
    <x v="29"/>
    <x v="1"/>
    <n v="54"/>
    <n v="1540"/>
    <x v="961"/>
    <x v="3414"/>
    <x v="59"/>
    <x v="2"/>
  </r>
  <r>
    <x v="4"/>
    <n v="1128299"/>
    <x v="310"/>
    <x v="2"/>
    <x v="26"/>
    <x v="29"/>
    <x v="2"/>
    <n v="54"/>
    <n v="1490"/>
    <x v="1563"/>
    <x v="3415"/>
    <x v="0"/>
    <x v="2"/>
  </r>
  <r>
    <x v="4"/>
    <n v="1128299"/>
    <x v="310"/>
    <x v="2"/>
    <x v="26"/>
    <x v="29"/>
    <x v="3"/>
    <n v="54"/>
    <n v="1060"/>
    <x v="2199"/>
    <x v="3416"/>
    <x v="18"/>
    <x v="2"/>
  </r>
  <r>
    <x v="4"/>
    <n v="1128299"/>
    <x v="310"/>
    <x v="2"/>
    <x v="26"/>
    <x v="29"/>
    <x v="4"/>
    <n v="56"/>
    <n v="870"/>
    <x v="1809"/>
    <x v="3417"/>
    <x v="30"/>
    <x v="2"/>
  </r>
  <r>
    <x v="4"/>
    <n v="1128299"/>
    <x v="310"/>
    <x v="2"/>
    <x v="26"/>
    <x v="29"/>
    <x v="5"/>
    <n v="74"/>
    <n v="1620"/>
    <x v="2238"/>
    <x v="3418"/>
    <x v="36"/>
    <x v="2"/>
  </r>
  <r>
    <x v="4"/>
    <n v="1128299"/>
    <x v="339"/>
    <x v="2"/>
    <x v="26"/>
    <x v="29"/>
    <x v="0"/>
    <n v="54"/>
    <n v="2030"/>
    <x v="2239"/>
    <x v="3419"/>
    <x v="28"/>
    <x v="2"/>
  </r>
  <r>
    <x v="4"/>
    <n v="1128299"/>
    <x v="339"/>
    <x v="2"/>
    <x v="26"/>
    <x v="29"/>
    <x v="1"/>
    <n v="56"/>
    <n v="1800"/>
    <x v="2240"/>
    <x v="3420"/>
    <x v="64"/>
    <x v="2"/>
  </r>
  <r>
    <x v="4"/>
    <n v="1128299"/>
    <x v="339"/>
    <x v="2"/>
    <x v="26"/>
    <x v="29"/>
    <x v="2"/>
    <n v="58"/>
    <n v="1600"/>
    <x v="2241"/>
    <x v="3421"/>
    <x v="35"/>
    <x v="2"/>
  </r>
  <r>
    <x v="4"/>
    <n v="1128299"/>
    <x v="339"/>
    <x v="2"/>
    <x v="26"/>
    <x v="29"/>
    <x v="3"/>
    <n v="54"/>
    <n v="1350"/>
    <x v="2242"/>
    <x v="3422"/>
    <x v="18"/>
    <x v="2"/>
  </r>
  <r>
    <x v="4"/>
    <n v="1128299"/>
    <x v="339"/>
    <x v="2"/>
    <x v="26"/>
    <x v="29"/>
    <x v="4"/>
    <n v="57"/>
    <n v="1450"/>
    <x v="2243"/>
    <x v="3423"/>
    <x v="30"/>
    <x v="2"/>
  </r>
  <r>
    <x v="4"/>
    <n v="1128299"/>
    <x v="339"/>
    <x v="2"/>
    <x v="26"/>
    <x v="29"/>
    <x v="5"/>
    <n v="69"/>
    <n v="1400"/>
    <x v="2185"/>
    <x v="3424"/>
    <x v="31"/>
    <x v="2"/>
  </r>
  <r>
    <x v="4"/>
    <n v="1128299"/>
    <x v="371"/>
    <x v="2"/>
    <x v="26"/>
    <x v="29"/>
    <x v="0"/>
    <n v="56"/>
    <n v="1750"/>
    <x v="1082"/>
    <x v="3425"/>
    <x v="0"/>
    <x v="2"/>
  </r>
  <r>
    <x v="4"/>
    <n v="1128299"/>
    <x v="371"/>
    <x v="2"/>
    <x v="26"/>
    <x v="29"/>
    <x v="1"/>
    <n v="60"/>
    <n v="1760"/>
    <x v="846"/>
    <x v="2060"/>
    <x v="59"/>
    <x v="2"/>
  </r>
  <r>
    <x v="4"/>
    <n v="1128299"/>
    <x v="371"/>
    <x v="2"/>
    <x v="26"/>
    <x v="29"/>
    <x v="2"/>
    <n v="58"/>
    <n v="1420"/>
    <x v="2244"/>
    <x v="3426"/>
    <x v="24"/>
    <x v="2"/>
  </r>
  <r>
    <x v="4"/>
    <n v="1128299"/>
    <x v="371"/>
    <x v="2"/>
    <x v="26"/>
    <x v="29"/>
    <x v="3"/>
    <n v="55"/>
    <n v="1430"/>
    <x v="2019"/>
    <x v="3427"/>
    <x v="28"/>
    <x v="2"/>
  </r>
  <r>
    <x v="4"/>
    <n v="1128299"/>
    <x v="371"/>
    <x v="2"/>
    <x v="26"/>
    <x v="29"/>
    <x v="4"/>
    <n v="67"/>
    <n v="1240"/>
    <x v="1176"/>
    <x v="3428"/>
    <x v="8"/>
    <x v="2"/>
  </r>
  <r>
    <x v="4"/>
    <n v="1128299"/>
    <x v="371"/>
    <x v="2"/>
    <x v="26"/>
    <x v="29"/>
    <x v="5"/>
    <n v="70"/>
    <n v="1260"/>
    <x v="1392"/>
    <x v="2241"/>
    <x v="31"/>
    <x v="2"/>
  </r>
  <r>
    <x v="4"/>
    <n v="1128299"/>
    <x v="403"/>
    <x v="2"/>
    <x v="26"/>
    <x v="29"/>
    <x v="0"/>
    <n v="49"/>
    <n v="1630"/>
    <x v="2245"/>
    <x v="3429"/>
    <x v="18"/>
    <x v="2"/>
  </r>
  <r>
    <x v="4"/>
    <n v="1128299"/>
    <x v="403"/>
    <x v="2"/>
    <x v="26"/>
    <x v="29"/>
    <x v="1"/>
    <n v="51"/>
    <n v="1560"/>
    <x v="2246"/>
    <x v="3430"/>
    <x v="48"/>
    <x v="2"/>
  </r>
  <r>
    <x v="4"/>
    <n v="1128299"/>
    <x v="403"/>
    <x v="2"/>
    <x v="26"/>
    <x v="29"/>
    <x v="2"/>
    <n v="46"/>
    <n v="1430"/>
    <x v="2247"/>
    <x v="3431"/>
    <x v="28"/>
    <x v="2"/>
  </r>
  <r>
    <x v="4"/>
    <n v="1128299"/>
    <x v="403"/>
    <x v="2"/>
    <x v="26"/>
    <x v="29"/>
    <x v="3"/>
    <n v="49"/>
    <n v="1230"/>
    <x v="2248"/>
    <x v="3432"/>
    <x v="28"/>
    <x v="2"/>
  </r>
  <r>
    <x v="4"/>
    <n v="1128299"/>
    <x v="403"/>
    <x v="2"/>
    <x v="26"/>
    <x v="29"/>
    <x v="4"/>
    <n v="54"/>
    <n v="1110"/>
    <x v="2249"/>
    <x v="3433"/>
    <x v="8"/>
    <x v="2"/>
  </r>
  <r>
    <x v="4"/>
    <n v="1128299"/>
    <x v="403"/>
    <x v="2"/>
    <x v="26"/>
    <x v="29"/>
    <x v="5"/>
    <n v="59"/>
    <n v="1330"/>
    <x v="2250"/>
    <x v="3434"/>
    <x v="36"/>
    <x v="2"/>
  </r>
  <r>
    <x v="4"/>
    <n v="1128299"/>
    <x v="432"/>
    <x v="2"/>
    <x v="26"/>
    <x v="29"/>
    <x v="0"/>
    <n v="48"/>
    <n v="1650"/>
    <x v="1830"/>
    <x v="3435"/>
    <x v="0"/>
    <x v="2"/>
  </r>
  <r>
    <x v="4"/>
    <n v="1128299"/>
    <x v="432"/>
    <x v="2"/>
    <x v="26"/>
    <x v="29"/>
    <x v="1"/>
    <n v="50"/>
    <n v="1490"/>
    <x v="2251"/>
    <x v="3436"/>
    <x v="60"/>
    <x v="2"/>
  </r>
  <r>
    <x v="4"/>
    <n v="1128299"/>
    <x v="432"/>
    <x v="2"/>
    <x v="26"/>
    <x v="29"/>
    <x v="2"/>
    <n v="48"/>
    <n v="1050"/>
    <x v="1735"/>
    <x v="3437"/>
    <x v="28"/>
    <x v="2"/>
  </r>
  <r>
    <x v="4"/>
    <n v="1128299"/>
    <x v="432"/>
    <x v="2"/>
    <x v="26"/>
    <x v="29"/>
    <x v="3"/>
    <n v="46"/>
    <n v="950"/>
    <x v="1819"/>
    <x v="3438"/>
    <x v="29"/>
    <x v="2"/>
  </r>
  <r>
    <x v="4"/>
    <n v="1128299"/>
    <x v="432"/>
    <x v="2"/>
    <x v="26"/>
    <x v="29"/>
    <x v="4"/>
    <n v="56"/>
    <n v="910"/>
    <x v="2072"/>
    <x v="2177"/>
    <x v="27"/>
    <x v="2"/>
  </r>
  <r>
    <x v="4"/>
    <n v="1128299"/>
    <x v="432"/>
    <x v="2"/>
    <x v="26"/>
    <x v="29"/>
    <x v="5"/>
    <n v="68"/>
    <n v="1050"/>
    <x v="1292"/>
    <x v="3439"/>
    <x v="25"/>
    <x v="2"/>
  </r>
  <r>
    <x v="4"/>
    <n v="1128299"/>
    <x v="463"/>
    <x v="2"/>
    <x v="26"/>
    <x v="29"/>
    <x v="0"/>
    <n v="58"/>
    <n v="1600"/>
    <x v="2241"/>
    <x v="2682"/>
    <x v="29"/>
    <x v="2"/>
  </r>
  <r>
    <x v="4"/>
    <n v="1128299"/>
    <x v="463"/>
    <x v="2"/>
    <x v="26"/>
    <x v="29"/>
    <x v="1"/>
    <n v="59"/>
    <n v="1500"/>
    <x v="1896"/>
    <x v="3440"/>
    <x v="64"/>
    <x v="2"/>
  </r>
  <r>
    <x v="4"/>
    <n v="1128299"/>
    <x v="463"/>
    <x v="2"/>
    <x v="26"/>
    <x v="29"/>
    <x v="2"/>
    <n v="54"/>
    <n v="1170"/>
    <x v="814"/>
    <x v="1416"/>
    <x v="35"/>
    <x v="2"/>
  </r>
  <r>
    <x v="4"/>
    <n v="1128299"/>
    <x v="463"/>
    <x v="2"/>
    <x v="26"/>
    <x v="29"/>
    <x v="3"/>
    <n v="55"/>
    <n v="1150"/>
    <x v="2252"/>
    <x v="3441"/>
    <x v="28"/>
    <x v="2"/>
  </r>
  <r>
    <x v="4"/>
    <n v="1128299"/>
    <x v="463"/>
    <x v="2"/>
    <x v="26"/>
    <x v="29"/>
    <x v="4"/>
    <n v="65"/>
    <n v="1130"/>
    <x v="2253"/>
    <x v="3442"/>
    <x v="27"/>
    <x v="2"/>
  </r>
  <r>
    <x v="4"/>
    <n v="1128299"/>
    <x v="463"/>
    <x v="2"/>
    <x v="26"/>
    <x v="29"/>
    <x v="5"/>
    <n v="72"/>
    <n v="1400"/>
    <x v="2240"/>
    <x v="3443"/>
    <x v="37"/>
    <x v="2"/>
  </r>
  <r>
    <x v="4"/>
    <n v="1128299"/>
    <x v="492"/>
    <x v="2"/>
    <x v="26"/>
    <x v="29"/>
    <x v="0"/>
    <n v="55"/>
    <n v="2100"/>
    <x v="1885"/>
    <x v="3444"/>
    <x v="24"/>
    <x v="2"/>
  </r>
  <r>
    <x v="4"/>
    <n v="1128299"/>
    <x v="492"/>
    <x v="2"/>
    <x v="26"/>
    <x v="29"/>
    <x v="1"/>
    <n v="61"/>
    <n v="1820"/>
    <x v="2254"/>
    <x v="3445"/>
    <x v="0"/>
    <x v="2"/>
  </r>
  <r>
    <x v="2"/>
    <n v="1128299"/>
    <x v="492"/>
    <x v="2"/>
    <x v="26"/>
    <x v="29"/>
    <x v="2"/>
    <n v="59"/>
    <n v="1300"/>
    <x v="1778"/>
    <x v="3446"/>
    <x v="29"/>
    <x v="2"/>
  </r>
  <r>
    <x v="2"/>
    <n v="1128299"/>
    <x v="492"/>
    <x v="2"/>
    <x v="26"/>
    <x v="29"/>
    <x v="3"/>
    <n v="55"/>
    <n v="1450"/>
    <x v="2255"/>
    <x v="3447"/>
    <x v="24"/>
    <x v="2"/>
  </r>
  <r>
    <x v="2"/>
    <n v="1128299"/>
    <x v="492"/>
    <x v="2"/>
    <x v="26"/>
    <x v="29"/>
    <x v="4"/>
    <n v="64"/>
    <n v="1190"/>
    <x v="2074"/>
    <x v="3448"/>
    <x v="18"/>
    <x v="2"/>
  </r>
  <r>
    <x v="2"/>
    <n v="1128299"/>
    <x v="492"/>
    <x v="2"/>
    <x v="26"/>
    <x v="29"/>
    <x v="5"/>
    <n v="72"/>
    <n v="1310"/>
    <x v="2256"/>
    <x v="3449"/>
    <x v="2"/>
    <x v="2"/>
  </r>
  <r>
    <x v="2"/>
    <n v="1128299"/>
    <x v="177"/>
    <x v="2"/>
    <x v="26"/>
    <x v="29"/>
    <x v="0"/>
    <n v="29"/>
    <n v="1310"/>
    <x v="1648"/>
    <x v="3450"/>
    <x v="48"/>
    <x v="2"/>
  </r>
  <r>
    <x v="2"/>
    <n v="1128299"/>
    <x v="177"/>
    <x v="2"/>
    <x v="26"/>
    <x v="29"/>
    <x v="1"/>
    <n v="39"/>
    <n v="1350"/>
    <x v="1148"/>
    <x v="3451"/>
    <x v="48"/>
    <x v="2"/>
  </r>
  <r>
    <x v="2"/>
    <n v="1128299"/>
    <x v="177"/>
    <x v="2"/>
    <x v="26"/>
    <x v="29"/>
    <x v="2"/>
    <n v="38"/>
    <n v="1260"/>
    <x v="2257"/>
    <x v="3452"/>
    <x v="18"/>
    <x v="2"/>
  </r>
  <r>
    <x v="2"/>
    <n v="1128299"/>
    <x v="177"/>
    <x v="2"/>
    <x v="26"/>
    <x v="29"/>
    <x v="3"/>
    <n v="39"/>
    <n v="750"/>
    <x v="2071"/>
    <x v="3080"/>
    <x v="0"/>
    <x v="2"/>
  </r>
  <r>
    <x v="2"/>
    <n v="1128299"/>
    <x v="177"/>
    <x v="2"/>
    <x v="26"/>
    <x v="29"/>
    <x v="4"/>
    <n v="41"/>
    <n v="630"/>
    <x v="2099"/>
    <x v="3453"/>
    <x v="18"/>
    <x v="2"/>
  </r>
  <r>
    <x v="2"/>
    <n v="1128299"/>
    <x v="177"/>
    <x v="2"/>
    <x v="26"/>
    <x v="29"/>
    <x v="5"/>
    <n v="36"/>
    <n v="1170"/>
    <x v="1297"/>
    <x v="3454"/>
    <x v="37"/>
    <x v="2"/>
  </r>
  <r>
    <x v="2"/>
    <n v="1128299"/>
    <x v="208"/>
    <x v="2"/>
    <x v="26"/>
    <x v="29"/>
    <x v="0"/>
    <n v="29"/>
    <n v="1450"/>
    <x v="2258"/>
    <x v="3455"/>
    <x v="60"/>
    <x v="2"/>
  </r>
  <r>
    <x v="2"/>
    <n v="1128299"/>
    <x v="208"/>
    <x v="2"/>
    <x v="26"/>
    <x v="29"/>
    <x v="1"/>
    <n v="37"/>
    <n v="1120"/>
    <x v="1258"/>
    <x v="3456"/>
    <x v="9"/>
    <x v="2"/>
  </r>
  <r>
    <x v="2"/>
    <n v="1128299"/>
    <x v="208"/>
    <x v="2"/>
    <x v="26"/>
    <x v="29"/>
    <x v="2"/>
    <n v="37"/>
    <n v="1040"/>
    <x v="2259"/>
    <x v="3457"/>
    <x v="0"/>
    <x v="2"/>
  </r>
  <r>
    <x v="2"/>
    <n v="1128299"/>
    <x v="208"/>
    <x v="4"/>
    <x v="27"/>
    <x v="30"/>
    <x v="3"/>
    <n v="36"/>
    <n v="630"/>
    <x v="1439"/>
    <x v="3458"/>
    <x v="59"/>
    <x v="2"/>
  </r>
  <r>
    <x v="2"/>
    <n v="1128299"/>
    <x v="208"/>
    <x v="4"/>
    <x v="27"/>
    <x v="30"/>
    <x v="4"/>
    <n v="41"/>
    <n v="510"/>
    <x v="1588"/>
    <x v="3459"/>
    <x v="35"/>
    <x v="2"/>
  </r>
  <r>
    <x v="2"/>
    <n v="1128299"/>
    <x v="208"/>
    <x v="4"/>
    <x v="27"/>
    <x v="30"/>
    <x v="5"/>
    <n v="37"/>
    <n v="980"/>
    <x v="2260"/>
    <x v="3460"/>
    <x v="36"/>
    <x v="2"/>
  </r>
  <r>
    <x v="2"/>
    <n v="1128299"/>
    <x v="217"/>
    <x v="4"/>
    <x v="27"/>
    <x v="30"/>
    <x v="0"/>
    <n v="37"/>
    <n v="1370"/>
    <x v="2261"/>
    <x v="3461"/>
    <x v="0"/>
    <x v="2"/>
  </r>
  <r>
    <x v="2"/>
    <n v="1128299"/>
    <x v="217"/>
    <x v="4"/>
    <x v="27"/>
    <x v="30"/>
    <x v="1"/>
    <n v="46"/>
    <n v="1010"/>
    <x v="2262"/>
    <x v="3462"/>
    <x v="60"/>
    <x v="2"/>
  </r>
  <r>
    <x v="2"/>
    <n v="1128299"/>
    <x v="217"/>
    <x v="4"/>
    <x v="27"/>
    <x v="30"/>
    <x v="2"/>
    <n v="49"/>
    <n v="1130"/>
    <x v="2263"/>
    <x v="3463"/>
    <x v="29"/>
    <x v="2"/>
  </r>
  <r>
    <x v="2"/>
    <n v="1128299"/>
    <x v="217"/>
    <x v="4"/>
    <x v="27"/>
    <x v="30"/>
    <x v="3"/>
    <n v="47"/>
    <n v="730"/>
    <x v="2264"/>
    <x v="3464"/>
    <x v="59"/>
    <x v="2"/>
  </r>
  <r>
    <x v="2"/>
    <n v="1128299"/>
    <x v="217"/>
    <x v="4"/>
    <x v="27"/>
    <x v="30"/>
    <x v="4"/>
    <n v="51"/>
    <n v="390"/>
    <x v="2265"/>
    <x v="3465"/>
    <x v="28"/>
    <x v="2"/>
  </r>
  <r>
    <x v="2"/>
    <n v="1128299"/>
    <x v="217"/>
    <x v="4"/>
    <x v="27"/>
    <x v="30"/>
    <x v="5"/>
    <n v="48"/>
    <n v="950"/>
    <x v="2208"/>
    <x v="3466"/>
    <x v="36"/>
    <x v="2"/>
  </r>
  <r>
    <x v="2"/>
    <n v="1128299"/>
    <x v="236"/>
    <x v="4"/>
    <x v="27"/>
    <x v="30"/>
    <x v="0"/>
    <n v="45"/>
    <n v="1420"/>
    <x v="2266"/>
    <x v="3467"/>
    <x v="48"/>
    <x v="2"/>
  </r>
  <r>
    <x v="2"/>
    <n v="1128299"/>
    <x v="236"/>
    <x v="4"/>
    <x v="27"/>
    <x v="30"/>
    <x v="1"/>
    <n v="51"/>
    <n v="880"/>
    <x v="1772"/>
    <x v="3140"/>
    <x v="0"/>
    <x v="2"/>
  </r>
  <r>
    <x v="2"/>
    <n v="1128299"/>
    <x v="236"/>
    <x v="4"/>
    <x v="27"/>
    <x v="30"/>
    <x v="2"/>
    <n v="50"/>
    <n v="940"/>
    <x v="1030"/>
    <x v="3468"/>
    <x v="0"/>
    <x v="2"/>
  </r>
  <r>
    <x v="2"/>
    <n v="1128299"/>
    <x v="236"/>
    <x v="4"/>
    <x v="27"/>
    <x v="30"/>
    <x v="3"/>
    <n v="48"/>
    <n v="690"/>
    <x v="2055"/>
    <x v="3469"/>
    <x v="9"/>
    <x v="2"/>
  </r>
  <r>
    <x v="2"/>
    <n v="1128299"/>
    <x v="236"/>
    <x v="4"/>
    <x v="27"/>
    <x v="30"/>
    <x v="4"/>
    <n v="52"/>
    <n v="530"/>
    <x v="2267"/>
    <x v="3470"/>
    <x v="35"/>
    <x v="2"/>
  </r>
  <r>
    <x v="2"/>
    <n v="1128299"/>
    <x v="236"/>
    <x v="4"/>
    <x v="27"/>
    <x v="30"/>
    <x v="5"/>
    <n v="63"/>
    <n v="1050"/>
    <x v="1899"/>
    <x v="2946"/>
    <x v="8"/>
    <x v="2"/>
  </r>
  <r>
    <x v="2"/>
    <n v="1128299"/>
    <x v="267"/>
    <x v="4"/>
    <x v="27"/>
    <x v="30"/>
    <x v="0"/>
    <n v="47"/>
    <n v="1600"/>
    <x v="2268"/>
    <x v="3471"/>
    <x v="64"/>
    <x v="2"/>
  </r>
  <r>
    <x v="2"/>
    <n v="1128299"/>
    <x v="267"/>
    <x v="4"/>
    <x v="27"/>
    <x v="30"/>
    <x v="1"/>
    <n v="52"/>
    <n v="1080"/>
    <x v="797"/>
    <x v="3472"/>
    <x v="59"/>
    <x v="2"/>
  </r>
  <r>
    <x v="2"/>
    <n v="1128299"/>
    <x v="267"/>
    <x v="4"/>
    <x v="27"/>
    <x v="30"/>
    <x v="2"/>
    <n v="52"/>
    <n v="1230"/>
    <x v="1493"/>
    <x v="3473"/>
    <x v="0"/>
    <x v="2"/>
  </r>
  <r>
    <x v="2"/>
    <n v="1128299"/>
    <x v="267"/>
    <x v="4"/>
    <x v="27"/>
    <x v="30"/>
    <x v="3"/>
    <n v="47"/>
    <n v="910"/>
    <x v="2269"/>
    <x v="3474"/>
    <x v="64"/>
    <x v="2"/>
  </r>
  <r>
    <x v="2"/>
    <n v="1128299"/>
    <x v="267"/>
    <x v="4"/>
    <x v="27"/>
    <x v="30"/>
    <x v="4"/>
    <n v="50"/>
    <n v="560"/>
    <x v="1752"/>
    <x v="3475"/>
    <x v="35"/>
    <x v="2"/>
  </r>
  <r>
    <x v="2"/>
    <n v="1128299"/>
    <x v="267"/>
    <x v="4"/>
    <x v="27"/>
    <x v="30"/>
    <x v="5"/>
    <n v="64"/>
    <n v="1200"/>
    <x v="1363"/>
    <x v="2676"/>
    <x v="8"/>
    <x v="2"/>
  </r>
  <r>
    <x v="2"/>
    <n v="1128299"/>
    <x v="297"/>
    <x v="4"/>
    <x v="27"/>
    <x v="30"/>
    <x v="0"/>
    <n v="46"/>
    <n v="1760"/>
    <x v="971"/>
    <x v="2982"/>
    <x v="60"/>
    <x v="2"/>
  </r>
  <r>
    <x v="2"/>
    <n v="1128299"/>
    <x v="297"/>
    <x v="4"/>
    <x v="27"/>
    <x v="30"/>
    <x v="1"/>
    <n v="54"/>
    <n v="1470"/>
    <x v="1898"/>
    <x v="3476"/>
    <x v="48"/>
    <x v="2"/>
  </r>
  <r>
    <x v="2"/>
    <n v="1128299"/>
    <x v="297"/>
    <x v="4"/>
    <x v="27"/>
    <x v="30"/>
    <x v="2"/>
    <n v="52"/>
    <n v="1420"/>
    <x v="2270"/>
    <x v="3477"/>
    <x v="35"/>
    <x v="2"/>
  </r>
  <r>
    <x v="2"/>
    <n v="1128299"/>
    <x v="297"/>
    <x v="4"/>
    <x v="27"/>
    <x v="30"/>
    <x v="3"/>
    <n v="49"/>
    <n v="1200"/>
    <x v="1129"/>
    <x v="3478"/>
    <x v="48"/>
    <x v="2"/>
  </r>
  <r>
    <x v="2"/>
    <n v="1128299"/>
    <x v="297"/>
    <x v="4"/>
    <x v="27"/>
    <x v="30"/>
    <x v="4"/>
    <n v="51"/>
    <n v="720"/>
    <x v="1821"/>
    <x v="3479"/>
    <x v="35"/>
    <x v="2"/>
  </r>
  <r>
    <x v="2"/>
    <n v="1128299"/>
    <x v="297"/>
    <x v="4"/>
    <x v="27"/>
    <x v="30"/>
    <x v="5"/>
    <n v="67"/>
    <n v="1500"/>
    <x v="2271"/>
    <x v="3480"/>
    <x v="2"/>
    <x v="2"/>
  </r>
  <r>
    <x v="2"/>
    <n v="1128299"/>
    <x v="326"/>
    <x v="4"/>
    <x v="27"/>
    <x v="30"/>
    <x v="0"/>
    <n v="47"/>
    <n v="1960"/>
    <x v="2272"/>
    <x v="3481"/>
    <x v="0"/>
    <x v="2"/>
  </r>
  <r>
    <x v="2"/>
    <n v="1128299"/>
    <x v="326"/>
    <x v="4"/>
    <x v="27"/>
    <x v="30"/>
    <x v="1"/>
    <n v="51"/>
    <n v="1730"/>
    <x v="1717"/>
    <x v="3482"/>
    <x v="48"/>
    <x v="2"/>
  </r>
  <r>
    <x v="2"/>
    <n v="1128299"/>
    <x v="326"/>
    <x v="4"/>
    <x v="27"/>
    <x v="30"/>
    <x v="2"/>
    <n v="50"/>
    <n v="1370"/>
    <x v="2273"/>
    <x v="3483"/>
    <x v="0"/>
    <x v="2"/>
  </r>
  <r>
    <x v="2"/>
    <n v="1128299"/>
    <x v="326"/>
    <x v="4"/>
    <x v="27"/>
    <x v="30"/>
    <x v="3"/>
    <n v="46"/>
    <n v="1280"/>
    <x v="2274"/>
    <x v="3484"/>
    <x v="48"/>
    <x v="2"/>
  </r>
  <r>
    <x v="2"/>
    <n v="1128299"/>
    <x v="326"/>
    <x v="4"/>
    <x v="27"/>
    <x v="30"/>
    <x v="4"/>
    <n v="54"/>
    <n v="1380"/>
    <x v="2275"/>
    <x v="3485"/>
    <x v="35"/>
    <x v="2"/>
  </r>
  <r>
    <x v="2"/>
    <n v="1128299"/>
    <x v="326"/>
    <x v="4"/>
    <x v="27"/>
    <x v="30"/>
    <x v="5"/>
    <n v="67"/>
    <n v="1430"/>
    <x v="1273"/>
    <x v="3486"/>
    <x v="31"/>
    <x v="2"/>
  </r>
  <r>
    <x v="2"/>
    <n v="1128299"/>
    <x v="358"/>
    <x v="4"/>
    <x v="27"/>
    <x v="30"/>
    <x v="0"/>
    <n v="53"/>
    <n v="1820"/>
    <x v="1368"/>
    <x v="3487"/>
    <x v="48"/>
    <x v="2"/>
  </r>
  <r>
    <x v="2"/>
    <n v="1128299"/>
    <x v="358"/>
    <x v="4"/>
    <x v="27"/>
    <x v="30"/>
    <x v="1"/>
    <n v="58"/>
    <n v="1750"/>
    <x v="875"/>
    <x v="3488"/>
    <x v="59"/>
    <x v="2"/>
  </r>
  <r>
    <x v="2"/>
    <n v="1128299"/>
    <x v="358"/>
    <x v="4"/>
    <x v="27"/>
    <x v="30"/>
    <x v="2"/>
    <n v="54"/>
    <n v="1500"/>
    <x v="1851"/>
    <x v="3489"/>
    <x v="24"/>
    <x v="2"/>
  </r>
  <r>
    <x v="2"/>
    <n v="1128299"/>
    <x v="358"/>
    <x v="4"/>
    <x v="27"/>
    <x v="30"/>
    <x v="3"/>
    <n v="53"/>
    <n v="1130"/>
    <x v="2212"/>
    <x v="3490"/>
    <x v="59"/>
    <x v="2"/>
  </r>
  <r>
    <x v="2"/>
    <n v="1128299"/>
    <x v="358"/>
    <x v="4"/>
    <x v="27"/>
    <x v="30"/>
    <x v="4"/>
    <n v="60"/>
    <n v="1260"/>
    <x v="832"/>
    <x v="2983"/>
    <x v="35"/>
    <x v="2"/>
  </r>
  <r>
    <x v="2"/>
    <n v="1128299"/>
    <x v="358"/>
    <x v="4"/>
    <x v="27"/>
    <x v="30"/>
    <x v="5"/>
    <n v="68"/>
    <n v="1190"/>
    <x v="2115"/>
    <x v="3491"/>
    <x v="2"/>
    <x v="2"/>
  </r>
  <r>
    <x v="2"/>
    <n v="1128299"/>
    <x v="390"/>
    <x v="4"/>
    <x v="27"/>
    <x v="30"/>
    <x v="0"/>
    <n v="43"/>
    <n v="1800"/>
    <x v="1540"/>
    <x v="3492"/>
    <x v="64"/>
    <x v="2"/>
  </r>
  <r>
    <x v="2"/>
    <n v="1128299"/>
    <x v="390"/>
    <x v="4"/>
    <x v="27"/>
    <x v="30"/>
    <x v="1"/>
    <n v="47"/>
    <n v="1560"/>
    <x v="2160"/>
    <x v="3493"/>
    <x v="9"/>
    <x v="2"/>
  </r>
  <r>
    <x v="2"/>
    <n v="1128299"/>
    <x v="390"/>
    <x v="4"/>
    <x v="27"/>
    <x v="30"/>
    <x v="2"/>
    <n v="42"/>
    <n v="1350"/>
    <x v="1230"/>
    <x v="2802"/>
    <x v="28"/>
    <x v="2"/>
  </r>
  <r>
    <x v="2"/>
    <n v="1128299"/>
    <x v="390"/>
    <x v="4"/>
    <x v="27"/>
    <x v="30"/>
    <x v="3"/>
    <n v="43"/>
    <n v="1200"/>
    <x v="2014"/>
    <x v="3494"/>
    <x v="64"/>
    <x v="2"/>
  </r>
  <r>
    <x v="2"/>
    <n v="1128299"/>
    <x v="390"/>
    <x v="4"/>
    <x v="27"/>
    <x v="30"/>
    <x v="4"/>
    <n v="54"/>
    <n v="1000"/>
    <x v="1996"/>
    <x v="3495"/>
    <x v="35"/>
    <x v="2"/>
  </r>
  <r>
    <x v="2"/>
    <n v="1128299"/>
    <x v="390"/>
    <x v="4"/>
    <x v="27"/>
    <x v="30"/>
    <x v="5"/>
    <n v="59"/>
    <n v="1310"/>
    <x v="2276"/>
    <x v="3496"/>
    <x v="8"/>
    <x v="2"/>
  </r>
  <r>
    <x v="2"/>
    <n v="1128299"/>
    <x v="419"/>
    <x v="4"/>
    <x v="27"/>
    <x v="30"/>
    <x v="0"/>
    <n v="42"/>
    <n v="1310"/>
    <x v="2277"/>
    <x v="3497"/>
    <x v="48"/>
    <x v="2"/>
  </r>
  <r>
    <x v="2"/>
    <n v="1128299"/>
    <x v="419"/>
    <x v="4"/>
    <x v="27"/>
    <x v="30"/>
    <x v="1"/>
    <n v="47"/>
    <n v="1420"/>
    <x v="2278"/>
    <x v="3498"/>
    <x v="59"/>
    <x v="2"/>
  </r>
  <r>
    <x v="2"/>
    <n v="1128299"/>
    <x v="419"/>
    <x v="4"/>
    <x v="27"/>
    <x v="30"/>
    <x v="2"/>
    <n v="42"/>
    <n v="1050"/>
    <x v="1692"/>
    <x v="2491"/>
    <x v="28"/>
    <x v="2"/>
  </r>
  <r>
    <x v="2"/>
    <n v="1128299"/>
    <x v="419"/>
    <x v="4"/>
    <x v="27"/>
    <x v="30"/>
    <x v="3"/>
    <n v="44"/>
    <n v="880"/>
    <x v="2279"/>
    <x v="3499"/>
    <x v="0"/>
    <x v="2"/>
  </r>
  <r>
    <x v="2"/>
    <n v="1128299"/>
    <x v="419"/>
    <x v="4"/>
    <x v="27"/>
    <x v="30"/>
    <x v="4"/>
    <n v="50"/>
    <n v="900"/>
    <x v="1720"/>
    <x v="3500"/>
    <x v="24"/>
    <x v="2"/>
  </r>
  <r>
    <x v="2"/>
    <n v="1128299"/>
    <x v="419"/>
    <x v="4"/>
    <x v="27"/>
    <x v="30"/>
    <x v="5"/>
    <n v="64"/>
    <n v="1020"/>
    <x v="1290"/>
    <x v="3501"/>
    <x v="37"/>
    <x v="2"/>
  </r>
  <r>
    <x v="2"/>
    <n v="1128299"/>
    <x v="450"/>
    <x v="4"/>
    <x v="27"/>
    <x v="30"/>
    <x v="0"/>
    <n v="51"/>
    <n v="1370"/>
    <x v="1283"/>
    <x v="3502"/>
    <x v="48"/>
    <x v="2"/>
  </r>
  <r>
    <x v="2"/>
    <n v="1128299"/>
    <x v="450"/>
    <x v="4"/>
    <x v="27"/>
    <x v="30"/>
    <x v="1"/>
    <n v="58"/>
    <n v="1730"/>
    <x v="2280"/>
    <x v="3503"/>
    <x v="64"/>
    <x v="2"/>
  </r>
  <r>
    <x v="2"/>
    <n v="1128299"/>
    <x v="450"/>
    <x v="4"/>
    <x v="27"/>
    <x v="30"/>
    <x v="2"/>
    <n v="54"/>
    <n v="1150"/>
    <x v="1013"/>
    <x v="3504"/>
    <x v="28"/>
    <x v="2"/>
  </r>
  <r>
    <x v="2"/>
    <n v="1128299"/>
    <x v="450"/>
    <x v="4"/>
    <x v="27"/>
    <x v="30"/>
    <x v="3"/>
    <n v="51"/>
    <n v="1160"/>
    <x v="1252"/>
    <x v="3505"/>
    <x v="59"/>
    <x v="2"/>
  </r>
  <r>
    <x v="2"/>
    <n v="1128299"/>
    <x v="450"/>
    <x v="4"/>
    <x v="27"/>
    <x v="30"/>
    <x v="4"/>
    <n v="60"/>
    <n v="1020"/>
    <x v="2281"/>
    <x v="3506"/>
    <x v="28"/>
    <x v="2"/>
  </r>
  <r>
    <x v="2"/>
    <n v="1128299"/>
    <x v="450"/>
    <x v="4"/>
    <x v="27"/>
    <x v="30"/>
    <x v="5"/>
    <n v="65"/>
    <n v="1240"/>
    <x v="2282"/>
    <x v="3507"/>
    <x v="2"/>
    <x v="2"/>
  </r>
  <r>
    <x v="2"/>
    <n v="1128299"/>
    <x v="479"/>
    <x v="4"/>
    <x v="27"/>
    <x v="30"/>
    <x v="0"/>
    <n v="50"/>
    <n v="2030"/>
    <x v="875"/>
    <x v="3508"/>
    <x v="9"/>
    <x v="2"/>
  </r>
  <r>
    <x v="2"/>
    <n v="1128299"/>
    <x v="479"/>
    <x v="4"/>
    <x v="27"/>
    <x v="30"/>
    <x v="1"/>
    <n v="58"/>
    <n v="1890"/>
    <x v="2239"/>
    <x v="3509"/>
    <x v="60"/>
    <x v="2"/>
  </r>
  <r>
    <x v="0"/>
    <n v="1128299"/>
    <x v="479"/>
    <x v="4"/>
    <x v="27"/>
    <x v="30"/>
    <x v="2"/>
    <n v="53"/>
    <n v="1380"/>
    <x v="2283"/>
    <x v="3510"/>
    <x v="0"/>
    <x v="2"/>
  </r>
  <r>
    <x v="0"/>
    <n v="1128299"/>
    <x v="479"/>
    <x v="4"/>
    <x v="27"/>
    <x v="30"/>
    <x v="3"/>
    <n v="51"/>
    <n v="1280"/>
    <x v="1290"/>
    <x v="3511"/>
    <x v="0"/>
    <x v="2"/>
  </r>
  <r>
    <x v="0"/>
    <n v="1128299"/>
    <x v="479"/>
    <x v="4"/>
    <x v="27"/>
    <x v="30"/>
    <x v="4"/>
    <n v="64"/>
    <n v="1160"/>
    <x v="2284"/>
    <x v="3512"/>
    <x v="0"/>
    <x v="2"/>
  </r>
  <r>
    <x v="0"/>
    <n v="1128299"/>
    <x v="479"/>
    <x v="4"/>
    <x v="27"/>
    <x v="30"/>
    <x v="5"/>
    <n v="64"/>
    <n v="1350"/>
    <x v="1143"/>
    <x v="3513"/>
    <x v="2"/>
    <x v="2"/>
  </r>
  <r>
    <x v="0"/>
    <n v="1185732"/>
    <x v="173"/>
    <x v="4"/>
    <x v="27"/>
    <x v="30"/>
    <x v="0"/>
    <n v="39"/>
    <n v="2560"/>
    <x v="1336"/>
    <x v="3514"/>
    <x v="39"/>
    <x v="2"/>
  </r>
  <r>
    <x v="0"/>
    <n v="1185732"/>
    <x v="173"/>
    <x v="4"/>
    <x v="27"/>
    <x v="30"/>
    <x v="1"/>
    <n v="37"/>
    <n v="2060"/>
    <x v="2285"/>
    <x v="3515"/>
    <x v="18"/>
    <x v="2"/>
  </r>
  <r>
    <x v="0"/>
    <n v="1185732"/>
    <x v="173"/>
    <x v="4"/>
    <x v="27"/>
    <x v="30"/>
    <x v="2"/>
    <n v="29"/>
    <n v="2480"/>
    <x v="2286"/>
    <x v="1705"/>
    <x v="37"/>
    <x v="2"/>
  </r>
  <r>
    <x v="0"/>
    <n v="1185732"/>
    <x v="173"/>
    <x v="4"/>
    <x v="27"/>
    <x v="30"/>
    <x v="3"/>
    <n v="34"/>
    <n v="2030"/>
    <x v="802"/>
    <x v="3516"/>
    <x v="27"/>
    <x v="2"/>
  </r>
  <r>
    <x v="0"/>
    <n v="1185732"/>
    <x v="173"/>
    <x v="4"/>
    <x v="27"/>
    <x v="30"/>
    <x v="4"/>
    <n v="47"/>
    <n v="1890"/>
    <x v="2287"/>
    <x v="3517"/>
    <x v="28"/>
    <x v="2"/>
  </r>
  <r>
    <x v="0"/>
    <n v="1185732"/>
    <x v="173"/>
    <x v="4"/>
    <x v="27"/>
    <x v="30"/>
    <x v="5"/>
    <n v="37"/>
    <n v="2390"/>
    <x v="2288"/>
    <x v="3518"/>
    <x v="38"/>
    <x v="2"/>
  </r>
  <r>
    <x v="0"/>
    <n v="1185732"/>
    <x v="202"/>
    <x v="4"/>
    <x v="27"/>
    <x v="30"/>
    <x v="0"/>
    <n v="38"/>
    <n v="3120"/>
    <x v="1892"/>
    <x v="3519"/>
    <x v="40"/>
    <x v="2"/>
  </r>
  <r>
    <x v="0"/>
    <n v="1185732"/>
    <x v="202"/>
    <x v="4"/>
    <x v="27"/>
    <x v="30"/>
    <x v="1"/>
    <n v="39"/>
    <n v="2180"/>
    <x v="2289"/>
    <x v="3520"/>
    <x v="24"/>
    <x v="2"/>
  </r>
  <r>
    <x v="0"/>
    <n v="1185732"/>
    <x v="202"/>
    <x v="4"/>
    <x v="27"/>
    <x v="30"/>
    <x v="2"/>
    <n v="29"/>
    <n v="2170"/>
    <x v="2290"/>
    <x v="3521"/>
    <x v="25"/>
    <x v="2"/>
  </r>
  <r>
    <x v="0"/>
    <n v="1185732"/>
    <x v="202"/>
    <x v="4"/>
    <x v="28"/>
    <x v="31"/>
    <x v="3"/>
    <n v="33"/>
    <n v="1690"/>
    <x v="2291"/>
    <x v="3522"/>
    <x v="18"/>
    <x v="2"/>
  </r>
  <r>
    <x v="0"/>
    <n v="1185732"/>
    <x v="202"/>
    <x v="4"/>
    <x v="28"/>
    <x v="31"/>
    <x v="4"/>
    <n v="49"/>
    <n v="1890"/>
    <x v="2292"/>
    <x v="3523"/>
    <x v="28"/>
    <x v="2"/>
  </r>
  <r>
    <x v="0"/>
    <n v="1185732"/>
    <x v="202"/>
    <x v="4"/>
    <x v="28"/>
    <x v="31"/>
    <x v="5"/>
    <n v="34"/>
    <n v="2160"/>
    <x v="1990"/>
    <x v="3524"/>
    <x v="42"/>
    <x v="2"/>
  </r>
  <r>
    <x v="0"/>
    <n v="1185732"/>
    <x v="707"/>
    <x v="4"/>
    <x v="28"/>
    <x v="31"/>
    <x v="0"/>
    <n v="33"/>
    <n v="2650"/>
    <x v="2293"/>
    <x v="3525"/>
    <x v="39"/>
    <x v="2"/>
  </r>
  <r>
    <x v="0"/>
    <n v="1185732"/>
    <x v="707"/>
    <x v="4"/>
    <x v="28"/>
    <x v="31"/>
    <x v="1"/>
    <n v="32"/>
    <n v="2100"/>
    <x v="1764"/>
    <x v="3526"/>
    <x v="29"/>
    <x v="2"/>
  </r>
  <r>
    <x v="0"/>
    <n v="1185732"/>
    <x v="707"/>
    <x v="4"/>
    <x v="28"/>
    <x v="31"/>
    <x v="2"/>
    <n v="24"/>
    <n v="1810"/>
    <x v="2294"/>
    <x v="3527"/>
    <x v="31"/>
    <x v="2"/>
  </r>
  <r>
    <x v="0"/>
    <n v="1185732"/>
    <x v="707"/>
    <x v="4"/>
    <x v="28"/>
    <x v="31"/>
    <x v="3"/>
    <n v="27"/>
    <n v="1440"/>
    <x v="2295"/>
    <x v="3528"/>
    <x v="23"/>
    <x v="2"/>
  </r>
  <r>
    <x v="0"/>
    <n v="1185732"/>
    <x v="707"/>
    <x v="4"/>
    <x v="28"/>
    <x v="31"/>
    <x v="4"/>
    <n v="41"/>
    <n v="1810"/>
    <x v="2296"/>
    <x v="3529"/>
    <x v="35"/>
    <x v="2"/>
  </r>
  <r>
    <x v="0"/>
    <n v="1185732"/>
    <x v="707"/>
    <x v="4"/>
    <x v="28"/>
    <x v="31"/>
    <x v="5"/>
    <n v="32"/>
    <n v="1890"/>
    <x v="1236"/>
    <x v="3530"/>
    <x v="32"/>
    <x v="2"/>
  </r>
  <r>
    <x v="0"/>
    <n v="1185732"/>
    <x v="229"/>
    <x v="4"/>
    <x v="28"/>
    <x v="31"/>
    <x v="0"/>
    <n v="33"/>
    <n v="2830"/>
    <x v="2297"/>
    <x v="3531"/>
    <x v="41"/>
    <x v="2"/>
  </r>
  <r>
    <x v="0"/>
    <n v="1185732"/>
    <x v="229"/>
    <x v="4"/>
    <x v="28"/>
    <x v="31"/>
    <x v="1"/>
    <n v="34"/>
    <n v="1820"/>
    <x v="2298"/>
    <x v="3532"/>
    <x v="24"/>
    <x v="2"/>
  </r>
  <r>
    <x v="0"/>
    <n v="1185732"/>
    <x v="229"/>
    <x v="4"/>
    <x v="28"/>
    <x v="31"/>
    <x v="2"/>
    <n v="24"/>
    <n v="1820"/>
    <x v="1716"/>
    <x v="3533"/>
    <x v="31"/>
    <x v="2"/>
  </r>
  <r>
    <x v="0"/>
    <n v="1185732"/>
    <x v="229"/>
    <x v="4"/>
    <x v="28"/>
    <x v="31"/>
    <x v="3"/>
    <n v="27"/>
    <n v="1800"/>
    <x v="2299"/>
    <x v="3534"/>
    <x v="30"/>
    <x v="2"/>
  </r>
  <r>
    <x v="0"/>
    <n v="1185732"/>
    <x v="229"/>
    <x v="4"/>
    <x v="28"/>
    <x v="31"/>
    <x v="4"/>
    <n v="47"/>
    <n v="1880"/>
    <x v="1373"/>
    <x v="3535"/>
    <x v="0"/>
    <x v="2"/>
  </r>
  <r>
    <x v="0"/>
    <n v="1185732"/>
    <x v="229"/>
    <x v="4"/>
    <x v="28"/>
    <x v="31"/>
    <x v="5"/>
    <n v="39"/>
    <n v="2090"/>
    <x v="2300"/>
    <x v="3536"/>
    <x v="32"/>
    <x v="2"/>
  </r>
  <r>
    <x v="0"/>
    <n v="1185732"/>
    <x v="258"/>
    <x v="4"/>
    <x v="28"/>
    <x v="31"/>
    <x v="0"/>
    <n v="48"/>
    <n v="2820"/>
    <x v="2301"/>
    <x v="3537"/>
    <x v="9"/>
    <x v="2"/>
  </r>
  <r>
    <x v="0"/>
    <n v="1185732"/>
    <x v="258"/>
    <x v="4"/>
    <x v="28"/>
    <x v="31"/>
    <x v="1"/>
    <n v="45"/>
    <n v="1880"/>
    <x v="2302"/>
    <x v="3538"/>
    <x v="18"/>
    <x v="2"/>
  </r>
  <r>
    <x v="0"/>
    <n v="1185732"/>
    <x v="258"/>
    <x v="4"/>
    <x v="28"/>
    <x v="31"/>
    <x v="2"/>
    <n v="41"/>
    <n v="2100"/>
    <x v="1325"/>
    <x v="3539"/>
    <x v="25"/>
    <x v="2"/>
  </r>
  <r>
    <x v="0"/>
    <n v="1185732"/>
    <x v="258"/>
    <x v="4"/>
    <x v="28"/>
    <x v="31"/>
    <x v="3"/>
    <n v="43"/>
    <n v="1820"/>
    <x v="2303"/>
    <x v="3540"/>
    <x v="23"/>
    <x v="2"/>
  </r>
  <r>
    <x v="0"/>
    <n v="1185732"/>
    <x v="258"/>
    <x v="4"/>
    <x v="28"/>
    <x v="31"/>
    <x v="4"/>
    <n v="53"/>
    <n v="1960"/>
    <x v="2304"/>
    <x v="3541"/>
    <x v="0"/>
    <x v="2"/>
  </r>
  <r>
    <x v="0"/>
    <n v="1185732"/>
    <x v="258"/>
    <x v="4"/>
    <x v="28"/>
    <x v="31"/>
    <x v="5"/>
    <n v="59"/>
    <n v="2000"/>
    <x v="2305"/>
    <x v="3542"/>
    <x v="38"/>
    <x v="2"/>
  </r>
  <r>
    <x v="0"/>
    <n v="1185732"/>
    <x v="291"/>
    <x v="4"/>
    <x v="28"/>
    <x v="31"/>
    <x v="0"/>
    <n v="51"/>
    <n v="2730"/>
    <x v="2306"/>
    <x v="3543"/>
    <x v="65"/>
    <x v="2"/>
  </r>
  <r>
    <x v="0"/>
    <n v="1185732"/>
    <x v="291"/>
    <x v="4"/>
    <x v="28"/>
    <x v="31"/>
    <x v="1"/>
    <n v="49"/>
    <n v="2000"/>
    <x v="1082"/>
    <x v="3544"/>
    <x v="18"/>
    <x v="2"/>
  </r>
  <r>
    <x v="0"/>
    <n v="1185732"/>
    <x v="291"/>
    <x v="4"/>
    <x v="28"/>
    <x v="31"/>
    <x v="2"/>
    <n v="47"/>
    <n v="2090"/>
    <x v="2307"/>
    <x v="3545"/>
    <x v="36"/>
    <x v="2"/>
  </r>
  <r>
    <x v="0"/>
    <n v="1185732"/>
    <x v="291"/>
    <x v="4"/>
    <x v="28"/>
    <x v="31"/>
    <x v="3"/>
    <n v="47"/>
    <n v="2180"/>
    <x v="960"/>
    <x v="3546"/>
    <x v="18"/>
    <x v="2"/>
  </r>
  <r>
    <x v="0"/>
    <n v="1185732"/>
    <x v="291"/>
    <x v="4"/>
    <x v="28"/>
    <x v="31"/>
    <x v="4"/>
    <n v="62"/>
    <n v="1950"/>
    <x v="2308"/>
    <x v="3547"/>
    <x v="18"/>
    <x v="2"/>
  </r>
  <r>
    <x v="0"/>
    <n v="1185732"/>
    <x v="291"/>
    <x v="4"/>
    <x v="28"/>
    <x v="31"/>
    <x v="5"/>
    <n v="65"/>
    <n v="2500"/>
    <x v="2309"/>
    <x v="3548"/>
    <x v="34"/>
    <x v="2"/>
  </r>
  <r>
    <x v="0"/>
    <n v="1185732"/>
    <x v="319"/>
    <x v="4"/>
    <x v="28"/>
    <x v="31"/>
    <x v="0"/>
    <n v="63"/>
    <n v="3110"/>
    <x v="2310"/>
    <x v="3549"/>
    <x v="40"/>
    <x v="2"/>
  </r>
  <r>
    <x v="0"/>
    <n v="1185732"/>
    <x v="319"/>
    <x v="4"/>
    <x v="28"/>
    <x v="31"/>
    <x v="1"/>
    <n v="58"/>
    <n v="2700"/>
    <x v="796"/>
    <x v="3550"/>
    <x v="29"/>
    <x v="2"/>
  </r>
  <r>
    <x v="0"/>
    <n v="1185732"/>
    <x v="319"/>
    <x v="4"/>
    <x v="28"/>
    <x v="31"/>
    <x v="2"/>
    <n v="51"/>
    <n v="2480"/>
    <x v="2311"/>
    <x v="3551"/>
    <x v="36"/>
    <x v="2"/>
  </r>
  <r>
    <x v="0"/>
    <n v="1185732"/>
    <x v="319"/>
    <x v="4"/>
    <x v="28"/>
    <x v="31"/>
    <x v="3"/>
    <n v="52"/>
    <n v="2020"/>
    <x v="2181"/>
    <x v="3552"/>
    <x v="23"/>
    <x v="2"/>
  </r>
  <r>
    <x v="0"/>
    <n v="1185732"/>
    <x v="319"/>
    <x v="4"/>
    <x v="28"/>
    <x v="31"/>
    <x v="4"/>
    <n v="64"/>
    <n v="2400"/>
    <x v="2312"/>
    <x v="3553"/>
    <x v="18"/>
    <x v="2"/>
  </r>
  <r>
    <x v="0"/>
    <n v="1185732"/>
    <x v="319"/>
    <x v="4"/>
    <x v="28"/>
    <x v="31"/>
    <x v="5"/>
    <n v="66"/>
    <n v="2440"/>
    <x v="2313"/>
    <x v="3554"/>
    <x v="42"/>
    <x v="2"/>
  </r>
  <r>
    <x v="0"/>
    <n v="1185732"/>
    <x v="351"/>
    <x v="4"/>
    <x v="28"/>
    <x v="31"/>
    <x v="0"/>
    <n v="62"/>
    <n v="3260"/>
    <x v="2314"/>
    <x v="3555"/>
    <x v="41"/>
    <x v="2"/>
  </r>
  <r>
    <x v="0"/>
    <n v="1185732"/>
    <x v="351"/>
    <x v="4"/>
    <x v="28"/>
    <x v="31"/>
    <x v="1"/>
    <n v="54"/>
    <n v="2430"/>
    <x v="2315"/>
    <x v="3556"/>
    <x v="29"/>
    <x v="2"/>
  </r>
  <r>
    <x v="0"/>
    <n v="1185732"/>
    <x v="351"/>
    <x v="4"/>
    <x v="28"/>
    <x v="31"/>
    <x v="2"/>
    <n v="50"/>
    <n v="2310"/>
    <x v="1885"/>
    <x v="3557"/>
    <x v="8"/>
    <x v="2"/>
  </r>
  <r>
    <x v="0"/>
    <n v="1185732"/>
    <x v="351"/>
    <x v="4"/>
    <x v="28"/>
    <x v="31"/>
    <x v="3"/>
    <n v="44"/>
    <n v="2330"/>
    <x v="1387"/>
    <x v="3558"/>
    <x v="33"/>
    <x v="2"/>
  </r>
  <r>
    <x v="0"/>
    <n v="1185732"/>
    <x v="351"/>
    <x v="4"/>
    <x v="28"/>
    <x v="31"/>
    <x v="4"/>
    <n v="51"/>
    <n v="2250"/>
    <x v="2103"/>
    <x v="3559"/>
    <x v="24"/>
    <x v="2"/>
  </r>
  <r>
    <x v="0"/>
    <n v="1185732"/>
    <x v="351"/>
    <x v="4"/>
    <x v="28"/>
    <x v="31"/>
    <x v="5"/>
    <n v="58"/>
    <n v="2780"/>
    <x v="2316"/>
    <x v="3560"/>
    <x v="22"/>
    <x v="2"/>
  </r>
  <r>
    <x v="0"/>
    <n v="1185732"/>
    <x v="381"/>
    <x v="4"/>
    <x v="28"/>
    <x v="31"/>
    <x v="0"/>
    <n v="51"/>
    <n v="2870"/>
    <x v="2317"/>
    <x v="3561"/>
    <x v="39"/>
    <x v="2"/>
  </r>
  <r>
    <x v="0"/>
    <n v="1185732"/>
    <x v="381"/>
    <x v="4"/>
    <x v="28"/>
    <x v="31"/>
    <x v="1"/>
    <n v="48"/>
    <n v="2230"/>
    <x v="2318"/>
    <x v="3562"/>
    <x v="35"/>
    <x v="2"/>
  </r>
  <r>
    <x v="0"/>
    <n v="1185732"/>
    <x v="381"/>
    <x v="4"/>
    <x v="28"/>
    <x v="31"/>
    <x v="2"/>
    <n v="38"/>
    <n v="1960"/>
    <x v="1512"/>
    <x v="3563"/>
    <x v="37"/>
    <x v="2"/>
  </r>
  <r>
    <x v="0"/>
    <n v="1185732"/>
    <x v="381"/>
    <x v="4"/>
    <x v="28"/>
    <x v="31"/>
    <x v="3"/>
    <n v="39"/>
    <n v="2100"/>
    <x v="854"/>
    <x v="3564"/>
    <x v="8"/>
    <x v="2"/>
  </r>
  <r>
    <x v="0"/>
    <n v="1185732"/>
    <x v="381"/>
    <x v="4"/>
    <x v="28"/>
    <x v="31"/>
    <x v="4"/>
    <n v="48"/>
    <n v="1750"/>
    <x v="865"/>
    <x v="3565"/>
    <x v="24"/>
    <x v="2"/>
  </r>
  <r>
    <x v="0"/>
    <n v="1185732"/>
    <x v="381"/>
    <x v="4"/>
    <x v="28"/>
    <x v="31"/>
    <x v="5"/>
    <n v="52"/>
    <n v="2320"/>
    <x v="2319"/>
    <x v="3566"/>
    <x v="38"/>
    <x v="2"/>
  </r>
  <r>
    <x v="0"/>
    <n v="1185732"/>
    <x v="413"/>
    <x v="4"/>
    <x v="28"/>
    <x v="31"/>
    <x v="0"/>
    <n v="50"/>
    <n v="2440"/>
    <x v="2320"/>
    <x v="3567"/>
    <x v="38"/>
    <x v="2"/>
  </r>
  <r>
    <x v="0"/>
    <n v="1185732"/>
    <x v="413"/>
    <x v="4"/>
    <x v="28"/>
    <x v="31"/>
    <x v="1"/>
    <n v="42"/>
    <n v="2080"/>
    <x v="2321"/>
    <x v="3568"/>
    <x v="0"/>
    <x v="2"/>
  </r>
  <r>
    <x v="0"/>
    <n v="1185732"/>
    <x v="413"/>
    <x v="4"/>
    <x v="28"/>
    <x v="31"/>
    <x v="2"/>
    <n v="41"/>
    <n v="1760"/>
    <x v="940"/>
    <x v="3569"/>
    <x v="37"/>
    <x v="2"/>
  </r>
  <r>
    <x v="0"/>
    <n v="1185732"/>
    <x v="413"/>
    <x v="4"/>
    <x v="28"/>
    <x v="31"/>
    <x v="3"/>
    <n v="41"/>
    <n v="1760"/>
    <x v="940"/>
    <x v="3570"/>
    <x v="8"/>
    <x v="2"/>
  </r>
  <r>
    <x v="0"/>
    <n v="1185732"/>
    <x v="413"/>
    <x v="4"/>
    <x v="28"/>
    <x v="31"/>
    <x v="4"/>
    <n v="52"/>
    <n v="1890"/>
    <x v="753"/>
    <x v="3571"/>
    <x v="35"/>
    <x v="2"/>
  </r>
  <r>
    <x v="0"/>
    <n v="1185732"/>
    <x v="413"/>
    <x v="4"/>
    <x v="28"/>
    <x v="31"/>
    <x v="5"/>
    <n v="56"/>
    <n v="2250"/>
    <x v="789"/>
    <x v="3572"/>
    <x v="42"/>
    <x v="2"/>
  </r>
  <r>
    <x v="0"/>
    <n v="1185732"/>
    <x v="443"/>
    <x v="4"/>
    <x v="28"/>
    <x v="31"/>
    <x v="0"/>
    <n v="50"/>
    <n v="2780"/>
    <x v="2322"/>
    <x v="3573"/>
    <x v="41"/>
    <x v="2"/>
  </r>
  <r>
    <x v="0"/>
    <n v="1185732"/>
    <x v="443"/>
    <x v="4"/>
    <x v="28"/>
    <x v="31"/>
    <x v="1"/>
    <n v="44"/>
    <n v="1880"/>
    <x v="980"/>
    <x v="1602"/>
    <x v="18"/>
    <x v="2"/>
  </r>
  <r>
    <x v="0"/>
    <n v="1185732"/>
    <x v="443"/>
    <x v="4"/>
    <x v="28"/>
    <x v="31"/>
    <x v="2"/>
    <n v="43"/>
    <n v="2020"/>
    <x v="2323"/>
    <x v="3574"/>
    <x v="2"/>
    <x v="2"/>
  </r>
  <r>
    <x v="0"/>
    <n v="1185732"/>
    <x v="443"/>
    <x v="4"/>
    <x v="28"/>
    <x v="31"/>
    <x v="3"/>
    <n v="53"/>
    <n v="2250"/>
    <x v="2324"/>
    <x v="3575"/>
    <x v="23"/>
    <x v="2"/>
  </r>
  <r>
    <x v="0"/>
    <n v="1185732"/>
    <x v="443"/>
    <x v="4"/>
    <x v="28"/>
    <x v="31"/>
    <x v="4"/>
    <n v="66"/>
    <n v="1960"/>
    <x v="1113"/>
    <x v="3576"/>
    <x v="28"/>
    <x v="2"/>
  </r>
  <r>
    <x v="0"/>
    <n v="1185732"/>
    <x v="443"/>
    <x v="4"/>
    <x v="28"/>
    <x v="31"/>
    <x v="5"/>
    <n v="74"/>
    <n v="2060"/>
    <x v="2325"/>
    <x v="3577"/>
    <x v="32"/>
    <x v="2"/>
  </r>
  <r>
    <x v="0"/>
    <n v="1185732"/>
    <x v="472"/>
    <x v="4"/>
    <x v="28"/>
    <x v="31"/>
    <x v="0"/>
    <n v="67"/>
    <n v="2900"/>
    <x v="2326"/>
    <x v="3578"/>
    <x v="38"/>
    <x v="2"/>
  </r>
  <r>
    <x v="0"/>
    <n v="1185732"/>
    <x v="472"/>
    <x v="4"/>
    <x v="28"/>
    <x v="31"/>
    <x v="1"/>
    <n v="58"/>
    <n v="2190"/>
    <x v="1211"/>
    <x v="3579"/>
    <x v="18"/>
    <x v="2"/>
  </r>
  <r>
    <x v="2"/>
    <n v="1185732"/>
    <x v="472"/>
    <x v="4"/>
    <x v="28"/>
    <x v="31"/>
    <x v="2"/>
    <n v="56"/>
    <n v="2150"/>
    <x v="755"/>
    <x v="3580"/>
    <x v="2"/>
    <x v="2"/>
  </r>
  <r>
    <x v="2"/>
    <n v="1185732"/>
    <x v="472"/>
    <x v="4"/>
    <x v="28"/>
    <x v="31"/>
    <x v="3"/>
    <n v="59"/>
    <n v="1940"/>
    <x v="2327"/>
    <x v="3581"/>
    <x v="18"/>
    <x v="2"/>
  </r>
  <r>
    <x v="2"/>
    <n v="1185732"/>
    <x v="472"/>
    <x v="4"/>
    <x v="28"/>
    <x v="31"/>
    <x v="4"/>
    <n v="66"/>
    <n v="2250"/>
    <x v="2328"/>
    <x v="3582"/>
    <x v="18"/>
    <x v="2"/>
  </r>
  <r>
    <x v="2"/>
    <n v="1185732"/>
    <x v="472"/>
    <x v="4"/>
    <x v="28"/>
    <x v="31"/>
    <x v="5"/>
    <n v="68"/>
    <n v="2280"/>
    <x v="2329"/>
    <x v="3583"/>
    <x v="38"/>
    <x v="2"/>
  </r>
  <r>
    <x v="2"/>
    <n v="1185732"/>
    <x v="170"/>
    <x v="4"/>
    <x v="28"/>
    <x v="31"/>
    <x v="0"/>
    <n v="33"/>
    <n v="2310"/>
    <x v="2330"/>
    <x v="3584"/>
    <x v="0"/>
    <x v="2"/>
  </r>
  <r>
    <x v="2"/>
    <n v="1185732"/>
    <x v="170"/>
    <x v="4"/>
    <x v="28"/>
    <x v="31"/>
    <x v="1"/>
    <n v="34"/>
    <n v="1810"/>
    <x v="2331"/>
    <x v="3585"/>
    <x v="0"/>
    <x v="2"/>
  </r>
  <r>
    <x v="2"/>
    <n v="1185732"/>
    <x v="170"/>
    <x v="4"/>
    <x v="28"/>
    <x v="31"/>
    <x v="2"/>
    <n v="24"/>
    <n v="1890"/>
    <x v="2332"/>
    <x v="3586"/>
    <x v="64"/>
    <x v="2"/>
  </r>
  <r>
    <x v="2"/>
    <n v="1185732"/>
    <x v="170"/>
    <x v="4"/>
    <x v="28"/>
    <x v="31"/>
    <x v="3"/>
    <n v="29"/>
    <n v="1730"/>
    <x v="2333"/>
    <x v="3587"/>
    <x v="9"/>
    <x v="2"/>
  </r>
  <r>
    <x v="2"/>
    <n v="1185732"/>
    <x v="170"/>
    <x v="4"/>
    <x v="28"/>
    <x v="31"/>
    <x v="4"/>
    <n v="42"/>
    <n v="1560"/>
    <x v="2334"/>
    <x v="3588"/>
    <x v="24"/>
    <x v="2"/>
  </r>
  <r>
    <x v="2"/>
    <n v="1185732"/>
    <x v="170"/>
    <x v="4"/>
    <x v="28"/>
    <x v="31"/>
    <x v="5"/>
    <n v="34"/>
    <n v="1960"/>
    <x v="807"/>
    <x v="3589"/>
    <x v="34"/>
    <x v="2"/>
  </r>
  <r>
    <x v="2"/>
    <n v="1185732"/>
    <x v="199"/>
    <x v="4"/>
    <x v="28"/>
    <x v="31"/>
    <x v="0"/>
    <n v="34"/>
    <n v="2630"/>
    <x v="2335"/>
    <x v="3590"/>
    <x v="0"/>
    <x v="2"/>
  </r>
  <r>
    <x v="2"/>
    <n v="1185732"/>
    <x v="199"/>
    <x v="4"/>
    <x v="28"/>
    <x v="31"/>
    <x v="1"/>
    <n v="34"/>
    <n v="1880"/>
    <x v="1232"/>
    <x v="3591"/>
    <x v="35"/>
    <x v="2"/>
  </r>
  <r>
    <x v="2"/>
    <n v="1185732"/>
    <x v="199"/>
    <x v="4"/>
    <x v="28"/>
    <x v="31"/>
    <x v="2"/>
    <n v="23"/>
    <n v="1690"/>
    <x v="2336"/>
    <x v="3592"/>
    <x v="9"/>
    <x v="2"/>
  </r>
  <r>
    <x v="2"/>
    <n v="1185732"/>
    <x v="199"/>
    <x v="4"/>
    <x v="29"/>
    <x v="32"/>
    <x v="3"/>
    <n v="29"/>
    <n v="1420"/>
    <x v="2337"/>
    <x v="3593"/>
    <x v="0"/>
    <x v="2"/>
  </r>
  <r>
    <x v="2"/>
    <n v="1185732"/>
    <x v="199"/>
    <x v="4"/>
    <x v="29"/>
    <x v="32"/>
    <x v="4"/>
    <n v="44"/>
    <n v="1800"/>
    <x v="1830"/>
    <x v="3435"/>
    <x v="0"/>
    <x v="2"/>
  </r>
  <r>
    <x v="2"/>
    <n v="1185732"/>
    <x v="199"/>
    <x v="4"/>
    <x v="29"/>
    <x v="32"/>
    <x v="5"/>
    <n v="29"/>
    <n v="2030"/>
    <x v="2338"/>
    <x v="3594"/>
    <x v="38"/>
    <x v="2"/>
  </r>
  <r>
    <x v="2"/>
    <n v="1185732"/>
    <x v="704"/>
    <x v="4"/>
    <x v="29"/>
    <x v="32"/>
    <x v="0"/>
    <n v="28"/>
    <n v="2760"/>
    <x v="1110"/>
    <x v="1944"/>
    <x v="64"/>
    <x v="2"/>
  </r>
  <r>
    <x v="2"/>
    <n v="1185732"/>
    <x v="704"/>
    <x v="4"/>
    <x v="29"/>
    <x v="32"/>
    <x v="1"/>
    <n v="29"/>
    <n v="1500"/>
    <x v="2339"/>
    <x v="3595"/>
    <x v="18"/>
    <x v="2"/>
  </r>
  <r>
    <x v="2"/>
    <n v="1185732"/>
    <x v="704"/>
    <x v="4"/>
    <x v="29"/>
    <x v="32"/>
    <x v="2"/>
    <n v="19"/>
    <n v="1810"/>
    <x v="2340"/>
    <x v="3596"/>
    <x v="59"/>
    <x v="2"/>
  </r>
  <r>
    <x v="2"/>
    <n v="1185732"/>
    <x v="704"/>
    <x v="4"/>
    <x v="29"/>
    <x v="32"/>
    <x v="3"/>
    <n v="25"/>
    <n v="1240"/>
    <x v="1991"/>
    <x v="3597"/>
    <x v="64"/>
    <x v="2"/>
  </r>
  <r>
    <x v="2"/>
    <n v="1185732"/>
    <x v="704"/>
    <x v="4"/>
    <x v="29"/>
    <x v="32"/>
    <x v="4"/>
    <n v="37"/>
    <n v="1580"/>
    <x v="2341"/>
    <x v="3598"/>
    <x v="18"/>
    <x v="2"/>
  </r>
  <r>
    <x v="2"/>
    <n v="1185732"/>
    <x v="704"/>
    <x v="4"/>
    <x v="29"/>
    <x v="32"/>
    <x v="5"/>
    <n v="27"/>
    <n v="1690"/>
    <x v="2342"/>
    <x v="3599"/>
    <x v="26"/>
    <x v="2"/>
  </r>
  <r>
    <x v="2"/>
    <n v="1185732"/>
    <x v="721"/>
    <x v="4"/>
    <x v="29"/>
    <x v="32"/>
    <x v="0"/>
    <n v="27"/>
    <n v="2630"/>
    <x v="2343"/>
    <x v="3600"/>
    <x v="64"/>
    <x v="2"/>
  </r>
  <r>
    <x v="2"/>
    <n v="1185732"/>
    <x v="721"/>
    <x v="4"/>
    <x v="29"/>
    <x v="32"/>
    <x v="1"/>
    <n v="28"/>
    <n v="1550"/>
    <x v="2344"/>
    <x v="3601"/>
    <x v="28"/>
    <x v="2"/>
  </r>
  <r>
    <x v="2"/>
    <n v="1185732"/>
    <x v="721"/>
    <x v="4"/>
    <x v="29"/>
    <x v="32"/>
    <x v="2"/>
    <n v="20"/>
    <n v="1440"/>
    <x v="1477"/>
    <x v="3602"/>
    <x v="9"/>
    <x v="2"/>
  </r>
  <r>
    <x v="2"/>
    <n v="1185732"/>
    <x v="721"/>
    <x v="4"/>
    <x v="29"/>
    <x v="32"/>
    <x v="3"/>
    <n v="24"/>
    <n v="1400"/>
    <x v="1597"/>
    <x v="3603"/>
    <x v="64"/>
    <x v="2"/>
  </r>
  <r>
    <x v="2"/>
    <n v="1185732"/>
    <x v="721"/>
    <x v="4"/>
    <x v="29"/>
    <x v="32"/>
    <x v="4"/>
    <n v="42"/>
    <n v="1310"/>
    <x v="2277"/>
    <x v="3604"/>
    <x v="0"/>
    <x v="2"/>
  </r>
  <r>
    <x v="2"/>
    <n v="1185732"/>
    <x v="721"/>
    <x v="4"/>
    <x v="29"/>
    <x v="32"/>
    <x v="5"/>
    <n v="32"/>
    <n v="1890"/>
    <x v="1236"/>
    <x v="3605"/>
    <x v="22"/>
    <x v="2"/>
  </r>
  <r>
    <x v="2"/>
    <n v="1185732"/>
    <x v="255"/>
    <x v="4"/>
    <x v="29"/>
    <x v="32"/>
    <x v="0"/>
    <n v="41"/>
    <n v="2460"/>
    <x v="2345"/>
    <x v="3606"/>
    <x v="9"/>
    <x v="2"/>
  </r>
  <r>
    <x v="2"/>
    <n v="1185732"/>
    <x v="255"/>
    <x v="4"/>
    <x v="29"/>
    <x v="32"/>
    <x v="1"/>
    <n v="42"/>
    <n v="1820"/>
    <x v="947"/>
    <x v="3607"/>
    <x v="24"/>
    <x v="2"/>
  </r>
  <r>
    <x v="2"/>
    <n v="1185732"/>
    <x v="255"/>
    <x v="4"/>
    <x v="29"/>
    <x v="32"/>
    <x v="2"/>
    <n v="37"/>
    <n v="1690"/>
    <x v="2346"/>
    <x v="3608"/>
    <x v="60"/>
    <x v="2"/>
  </r>
  <r>
    <x v="2"/>
    <n v="1185732"/>
    <x v="255"/>
    <x v="4"/>
    <x v="29"/>
    <x v="32"/>
    <x v="3"/>
    <n v="38"/>
    <n v="1500"/>
    <x v="2073"/>
    <x v="3609"/>
    <x v="64"/>
    <x v="2"/>
  </r>
  <r>
    <x v="2"/>
    <n v="1185732"/>
    <x v="255"/>
    <x v="4"/>
    <x v="29"/>
    <x v="32"/>
    <x v="4"/>
    <n v="46"/>
    <n v="1500"/>
    <x v="1310"/>
    <x v="3610"/>
    <x v="29"/>
    <x v="2"/>
  </r>
  <r>
    <x v="2"/>
    <n v="1185732"/>
    <x v="255"/>
    <x v="4"/>
    <x v="29"/>
    <x v="32"/>
    <x v="5"/>
    <n v="51"/>
    <n v="2030"/>
    <x v="917"/>
    <x v="3611"/>
    <x v="26"/>
    <x v="2"/>
  </r>
  <r>
    <x v="2"/>
    <n v="1185732"/>
    <x v="288"/>
    <x v="4"/>
    <x v="29"/>
    <x v="32"/>
    <x v="0"/>
    <n v="46"/>
    <n v="2380"/>
    <x v="2347"/>
    <x v="3612"/>
    <x v="9"/>
    <x v="2"/>
  </r>
  <r>
    <x v="2"/>
    <n v="1185732"/>
    <x v="288"/>
    <x v="4"/>
    <x v="29"/>
    <x v="32"/>
    <x v="1"/>
    <n v="42"/>
    <n v="1820"/>
    <x v="947"/>
    <x v="3613"/>
    <x v="28"/>
    <x v="2"/>
  </r>
  <r>
    <x v="2"/>
    <n v="1185732"/>
    <x v="288"/>
    <x v="4"/>
    <x v="29"/>
    <x v="32"/>
    <x v="2"/>
    <n v="47"/>
    <n v="1690"/>
    <x v="953"/>
    <x v="3614"/>
    <x v="64"/>
    <x v="2"/>
  </r>
  <r>
    <x v="2"/>
    <n v="1185732"/>
    <x v="288"/>
    <x v="4"/>
    <x v="29"/>
    <x v="32"/>
    <x v="3"/>
    <n v="49"/>
    <n v="1690"/>
    <x v="2348"/>
    <x v="3615"/>
    <x v="48"/>
    <x v="2"/>
  </r>
  <r>
    <x v="2"/>
    <n v="1185732"/>
    <x v="288"/>
    <x v="4"/>
    <x v="29"/>
    <x v="32"/>
    <x v="4"/>
    <n v="61"/>
    <n v="1630"/>
    <x v="2349"/>
    <x v="3616"/>
    <x v="29"/>
    <x v="2"/>
  </r>
  <r>
    <x v="2"/>
    <n v="1185732"/>
    <x v="288"/>
    <x v="4"/>
    <x v="29"/>
    <x v="32"/>
    <x v="5"/>
    <n v="67"/>
    <n v="2310"/>
    <x v="2350"/>
    <x v="3617"/>
    <x v="38"/>
    <x v="2"/>
  </r>
  <r>
    <x v="2"/>
    <n v="1185732"/>
    <x v="316"/>
    <x v="4"/>
    <x v="29"/>
    <x v="32"/>
    <x v="0"/>
    <n v="60"/>
    <n v="2940"/>
    <x v="2150"/>
    <x v="3618"/>
    <x v="0"/>
    <x v="2"/>
  </r>
  <r>
    <x v="2"/>
    <n v="1185732"/>
    <x v="316"/>
    <x v="4"/>
    <x v="29"/>
    <x v="32"/>
    <x v="1"/>
    <n v="58"/>
    <n v="2240"/>
    <x v="1834"/>
    <x v="3619"/>
    <x v="0"/>
    <x v="2"/>
  </r>
  <r>
    <x v="2"/>
    <n v="1185732"/>
    <x v="316"/>
    <x v="4"/>
    <x v="29"/>
    <x v="32"/>
    <x v="2"/>
    <n v="53"/>
    <n v="1960"/>
    <x v="2304"/>
    <x v="3620"/>
    <x v="9"/>
    <x v="2"/>
  </r>
  <r>
    <x v="2"/>
    <n v="1185732"/>
    <x v="316"/>
    <x v="4"/>
    <x v="29"/>
    <x v="32"/>
    <x v="3"/>
    <n v="52"/>
    <n v="2030"/>
    <x v="966"/>
    <x v="3621"/>
    <x v="48"/>
    <x v="2"/>
  </r>
  <r>
    <x v="2"/>
    <n v="1185732"/>
    <x v="316"/>
    <x v="4"/>
    <x v="29"/>
    <x v="32"/>
    <x v="4"/>
    <n v="59"/>
    <n v="1820"/>
    <x v="918"/>
    <x v="3622"/>
    <x v="29"/>
    <x v="2"/>
  </r>
  <r>
    <x v="2"/>
    <n v="1185732"/>
    <x v="316"/>
    <x v="4"/>
    <x v="29"/>
    <x v="32"/>
    <x v="5"/>
    <n v="64"/>
    <n v="2630"/>
    <x v="2351"/>
    <x v="3623"/>
    <x v="32"/>
    <x v="2"/>
  </r>
  <r>
    <x v="2"/>
    <n v="1185732"/>
    <x v="348"/>
    <x v="4"/>
    <x v="29"/>
    <x v="32"/>
    <x v="0"/>
    <n v="61"/>
    <n v="3080"/>
    <x v="2352"/>
    <x v="3624"/>
    <x v="60"/>
    <x v="2"/>
  </r>
  <r>
    <x v="2"/>
    <n v="1185732"/>
    <x v="348"/>
    <x v="4"/>
    <x v="29"/>
    <x v="32"/>
    <x v="1"/>
    <n v="58"/>
    <n v="2000"/>
    <x v="2353"/>
    <x v="3625"/>
    <x v="18"/>
    <x v="2"/>
  </r>
  <r>
    <x v="2"/>
    <n v="1185732"/>
    <x v="348"/>
    <x v="4"/>
    <x v="29"/>
    <x v="32"/>
    <x v="2"/>
    <n v="54"/>
    <n v="2100"/>
    <x v="879"/>
    <x v="3626"/>
    <x v="60"/>
    <x v="2"/>
  </r>
  <r>
    <x v="2"/>
    <n v="1185732"/>
    <x v="348"/>
    <x v="4"/>
    <x v="29"/>
    <x v="32"/>
    <x v="3"/>
    <n v="44"/>
    <n v="1820"/>
    <x v="2354"/>
    <x v="3627"/>
    <x v="60"/>
    <x v="2"/>
  </r>
  <r>
    <x v="2"/>
    <n v="1185732"/>
    <x v="348"/>
    <x v="4"/>
    <x v="29"/>
    <x v="32"/>
    <x v="4"/>
    <n v="53"/>
    <n v="1760"/>
    <x v="2355"/>
    <x v="3628"/>
    <x v="35"/>
    <x v="2"/>
  </r>
  <r>
    <x v="2"/>
    <n v="1185732"/>
    <x v="348"/>
    <x v="4"/>
    <x v="29"/>
    <x v="32"/>
    <x v="5"/>
    <n v="54"/>
    <n v="2310"/>
    <x v="2356"/>
    <x v="3629"/>
    <x v="34"/>
    <x v="2"/>
  </r>
  <r>
    <x v="2"/>
    <n v="1185732"/>
    <x v="378"/>
    <x v="4"/>
    <x v="29"/>
    <x v="32"/>
    <x v="0"/>
    <n v="53"/>
    <n v="2500"/>
    <x v="2357"/>
    <x v="3630"/>
    <x v="59"/>
    <x v="2"/>
  </r>
  <r>
    <x v="2"/>
    <n v="1185732"/>
    <x v="378"/>
    <x v="4"/>
    <x v="29"/>
    <x v="32"/>
    <x v="1"/>
    <n v="49"/>
    <n v="1810"/>
    <x v="2193"/>
    <x v="3631"/>
    <x v="0"/>
    <x v="2"/>
  </r>
  <r>
    <x v="2"/>
    <n v="1185732"/>
    <x v="378"/>
    <x v="4"/>
    <x v="29"/>
    <x v="32"/>
    <x v="2"/>
    <n v="28"/>
    <n v="1750"/>
    <x v="1071"/>
    <x v="3632"/>
    <x v="48"/>
    <x v="2"/>
  </r>
  <r>
    <x v="2"/>
    <n v="1185732"/>
    <x v="378"/>
    <x v="4"/>
    <x v="29"/>
    <x v="32"/>
    <x v="3"/>
    <n v="28"/>
    <n v="1500"/>
    <x v="1077"/>
    <x v="3240"/>
    <x v="0"/>
    <x v="2"/>
  </r>
  <r>
    <x v="2"/>
    <n v="1185732"/>
    <x v="378"/>
    <x v="4"/>
    <x v="29"/>
    <x v="32"/>
    <x v="4"/>
    <n v="38"/>
    <n v="1560"/>
    <x v="1903"/>
    <x v="3633"/>
    <x v="24"/>
    <x v="2"/>
  </r>
  <r>
    <x v="2"/>
    <n v="1185732"/>
    <x v="378"/>
    <x v="4"/>
    <x v="29"/>
    <x v="32"/>
    <x v="5"/>
    <n v="41"/>
    <n v="2030"/>
    <x v="2358"/>
    <x v="3634"/>
    <x v="22"/>
    <x v="2"/>
  </r>
  <r>
    <x v="2"/>
    <n v="1185732"/>
    <x v="410"/>
    <x v="4"/>
    <x v="29"/>
    <x v="32"/>
    <x v="0"/>
    <n v="42"/>
    <n v="2450"/>
    <x v="869"/>
    <x v="3635"/>
    <x v="64"/>
    <x v="2"/>
  </r>
  <r>
    <x v="2"/>
    <n v="1185732"/>
    <x v="410"/>
    <x v="4"/>
    <x v="29"/>
    <x v="32"/>
    <x v="1"/>
    <n v="33"/>
    <n v="1960"/>
    <x v="1829"/>
    <x v="3636"/>
    <x v="24"/>
    <x v="2"/>
  </r>
  <r>
    <x v="2"/>
    <n v="1185732"/>
    <x v="410"/>
    <x v="4"/>
    <x v="29"/>
    <x v="32"/>
    <x v="2"/>
    <n v="34"/>
    <n v="1500"/>
    <x v="2047"/>
    <x v="1951"/>
    <x v="48"/>
    <x v="2"/>
  </r>
  <r>
    <x v="2"/>
    <n v="1185732"/>
    <x v="410"/>
    <x v="4"/>
    <x v="29"/>
    <x v="32"/>
    <x v="3"/>
    <n v="34"/>
    <n v="1600"/>
    <x v="1311"/>
    <x v="3637"/>
    <x v="64"/>
    <x v="2"/>
  </r>
  <r>
    <x v="2"/>
    <n v="1185732"/>
    <x v="410"/>
    <x v="4"/>
    <x v="29"/>
    <x v="32"/>
    <x v="4"/>
    <n v="42"/>
    <n v="1490"/>
    <x v="2359"/>
    <x v="3638"/>
    <x v="28"/>
    <x v="2"/>
  </r>
  <r>
    <x v="2"/>
    <n v="1185732"/>
    <x v="410"/>
    <x v="4"/>
    <x v="29"/>
    <x v="32"/>
    <x v="5"/>
    <n v="48"/>
    <n v="1760"/>
    <x v="2360"/>
    <x v="3639"/>
    <x v="32"/>
    <x v="2"/>
  </r>
  <r>
    <x v="2"/>
    <n v="1185732"/>
    <x v="440"/>
    <x v="4"/>
    <x v="29"/>
    <x v="32"/>
    <x v="0"/>
    <n v="44"/>
    <n v="2150"/>
    <x v="2361"/>
    <x v="3640"/>
    <x v="9"/>
    <x v="2"/>
  </r>
  <r>
    <x v="2"/>
    <n v="1185732"/>
    <x v="440"/>
    <x v="4"/>
    <x v="29"/>
    <x v="32"/>
    <x v="1"/>
    <n v="32"/>
    <n v="1950"/>
    <x v="1204"/>
    <x v="3641"/>
    <x v="28"/>
    <x v="2"/>
  </r>
  <r>
    <x v="2"/>
    <n v="1185732"/>
    <x v="440"/>
    <x v="4"/>
    <x v="29"/>
    <x v="32"/>
    <x v="2"/>
    <n v="38"/>
    <n v="1670"/>
    <x v="1508"/>
    <x v="3642"/>
    <x v="64"/>
    <x v="2"/>
  </r>
  <r>
    <x v="2"/>
    <n v="1185732"/>
    <x v="440"/>
    <x v="4"/>
    <x v="29"/>
    <x v="32"/>
    <x v="3"/>
    <n v="55"/>
    <n v="1630"/>
    <x v="2362"/>
    <x v="3643"/>
    <x v="48"/>
    <x v="2"/>
  </r>
  <r>
    <x v="2"/>
    <n v="1185732"/>
    <x v="440"/>
    <x v="4"/>
    <x v="29"/>
    <x v="32"/>
    <x v="4"/>
    <n v="72"/>
    <n v="1630"/>
    <x v="1324"/>
    <x v="3644"/>
    <x v="29"/>
    <x v="2"/>
  </r>
  <r>
    <x v="2"/>
    <n v="1185732"/>
    <x v="440"/>
    <x v="4"/>
    <x v="29"/>
    <x v="32"/>
    <x v="5"/>
    <n v="72"/>
    <n v="2100"/>
    <x v="1394"/>
    <x v="3645"/>
    <x v="34"/>
    <x v="2"/>
  </r>
  <r>
    <x v="2"/>
    <n v="1185732"/>
    <x v="469"/>
    <x v="4"/>
    <x v="29"/>
    <x v="32"/>
    <x v="0"/>
    <n v="64"/>
    <n v="2440"/>
    <x v="2363"/>
    <x v="3646"/>
    <x v="48"/>
    <x v="2"/>
  </r>
  <r>
    <x v="2"/>
    <n v="1185732"/>
    <x v="469"/>
    <x v="4"/>
    <x v="29"/>
    <x v="32"/>
    <x v="1"/>
    <n v="55"/>
    <n v="2020"/>
    <x v="2364"/>
    <x v="3647"/>
    <x v="18"/>
    <x v="2"/>
  </r>
  <r>
    <x v="5"/>
    <n v="1185732"/>
    <x v="469"/>
    <x v="4"/>
    <x v="29"/>
    <x v="32"/>
    <x v="2"/>
    <n v="55"/>
    <n v="2180"/>
    <x v="899"/>
    <x v="3648"/>
    <x v="48"/>
    <x v="2"/>
  </r>
  <r>
    <x v="5"/>
    <n v="1185732"/>
    <x v="469"/>
    <x v="4"/>
    <x v="29"/>
    <x v="32"/>
    <x v="3"/>
    <n v="55"/>
    <n v="1960"/>
    <x v="2365"/>
    <x v="3649"/>
    <x v="64"/>
    <x v="2"/>
  </r>
  <r>
    <x v="5"/>
    <n v="1185732"/>
    <x v="469"/>
    <x v="4"/>
    <x v="29"/>
    <x v="32"/>
    <x v="4"/>
    <n v="65"/>
    <n v="1690"/>
    <x v="2366"/>
    <x v="3650"/>
    <x v="29"/>
    <x v="2"/>
  </r>
  <r>
    <x v="5"/>
    <n v="1185732"/>
    <x v="469"/>
    <x v="4"/>
    <x v="29"/>
    <x v="32"/>
    <x v="5"/>
    <n v="69"/>
    <n v="2250"/>
    <x v="2367"/>
    <x v="3651"/>
    <x v="42"/>
    <x v="2"/>
  </r>
  <r>
    <x v="5"/>
    <n v="1185732"/>
    <x v="177"/>
    <x v="4"/>
    <x v="29"/>
    <x v="32"/>
    <x v="0"/>
    <n v="32"/>
    <n v="1940"/>
    <x v="2368"/>
    <x v="3652"/>
    <x v="59"/>
    <x v="2"/>
  </r>
  <r>
    <x v="5"/>
    <n v="1185732"/>
    <x v="177"/>
    <x v="4"/>
    <x v="29"/>
    <x v="32"/>
    <x v="1"/>
    <n v="33"/>
    <n v="1500"/>
    <x v="1150"/>
    <x v="1790"/>
    <x v="0"/>
    <x v="2"/>
  </r>
  <r>
    <x v="5"/>
    <n v="1185732"/>
    <x v="177"/>
    <x v="4"/>
    <x v="29"/>
    <x v="32"/>
    <x v="2"/>
    <n v="24"/>
    <n v="1670"/>
    <x v="2369"/>
    <x v="3653"/>
    <x v="64"/>
    <x v="2"/>
  </r>
  <r>
    <x v="5"/>
    <n v="1185732"/>
    <x v="177"/>
    <x v="4"/>
    <x v="29"/>
    <x v="32"/>
    <x v="3"/>
    <n v="29"/>
    <n v="1230"/>
    <x v="2020"/>
    <x v="3654"/>
    <x v="59"/>
    <x v="2"/>
  </r>
  <r>
    <x v="5"/>
    <n v="1185732"/>
    <x v="177"/>
    <x v="4"/>
    <x v="29"/>
    <x v="32"/>
    <x v="4"/>
    <n v="44"/>
    <n v="1280"/>
    <x v="805"/>
    <x v="3655"/>
    <x v="0"/>
    <x v="2"/>
  </r>
  <r>
    <x v="5"/>
    <n v="1185732"/>
    <x v="177"/>
    <x v="4"/>
    <x v="29"/>
    <x v="32"/>
    <x v="5"/>
    <n v="32"/>
    <n v="1730"/>
    <x v="1474"/>
    <x v="3656"/>
    <x v="42"/>
    <x v="2"/>
  </r>
  <r>
    <x v="5"/>
    <n v="1185732"/>
    <x v="206"/>
    <x v="4"/>
    <x v="29"/>
    <x v="32"/>
    <x v="0"/>
    <n v="32"/>
    <n v="2310"/>
    <x v="1936"/>
    <x v="1572"/>
    <x v="0"/>
    <x v="2"/>
  </r>
  <r>
    <x v="5"/>
    <n v="1185732"/>
    <x v="206"/>
    <x v="4"/>
    <x v="29"/>
    <x v="32"/>
    <x v="1"/>
    <n v="33"/>
    <n v="1430"/>
    <x v="1770"/>
    <x v="3276"/>
    <x v="0"/>
    <x v="2"/>
  </r>
  <r>
    <x v="5"/>
    <n v="1185732"/>
    <x v="206"/>
    <x v="4"/>
    <x v="29"/>
    <x v="32"/>
    <x v="2"/>
    <n v="23"/>
    <n v="1580"/>
    <x v="2370"/>
    <x v="3657"/>
    <x v="0"/>
    <x v="2"/>
  </r>
  <r>
    <x v="5"/>
    <n v="1185732"/>
    <x v="206"/>
    <x v="3"/>
    <x v="30"/>
    <x v="33"/>
    <x v="3"/>
    <n v="29"/>
    <n v="1010"/>
    <x v="2038"/>
    <x v="3658"/>
    <x v="0"/>
    <x v="2"/>
  </r>
  <r>
    <x v="5"/>
    <n v="1185732"/>
    <x v="206"/>
    <x v="3"/>
    <x v="30"/>
    <x v="33"/>
    <x v="4"/>
    <n v="41"/>
    <n v="1220"/>
    <x v="2131"/>
    <x v="3659"/>
    <x v="24"/>
    <x v="2"/>
  </r>
  <r>
    <x v="5"/>
    <n v="1185732"/>
    <x v="206"/>
    <x v="3"/>
    <x v="30"/>
    <x v="33"/>
    <x v="5"/>
    <n v="29"/>
    <n v="1430"/>
    <x v="1904"/>
    <x v="3660"/>
    <x v="22"/>
    <x v="2"/>
  </r>
  <r>
    <x v="5"/>
    <n v="1185732"/>
    <x v="214"/>
    <x v="3"/>
    <x v="30"/>
    <x v="33"/>
    <x v="0"/>
    <n v="27"/>
    <n v="2310"/>
    <x v="2371"/>
    <x v="3661"/>
    <x v="59"/>
    <x v="2"/>
  </r>
  <r>
    <x v="5"/>
    <n v="1185732"/>
    <x v="214"/>
    <x v="3"/>
    <x v="30"/>
    <x v="33"/>
    <x v="1"/>
    <n v="27"/>
    <n v="1260"/>
    <x v="2372"/>
    <x v="2939"/>
    <x v="18"/>
    <x v="2"/>
  </r>
  <r>
    <x v="5"/>
    <n v="1185732"/>
    <x v="214"/>
    <x v="3"/>
    <x v="30"/>
    <x v="33"/>
    <x v="2"/>
    <n v="20"/>
    <n v="1240"/>
    <x v="2373"/>
    <x v="3662"/>
    <x v="60"/>
    <x v="2"/>
  </r>
  <r>
    <x v="5"/>
    <n v="1185732"/>
    <x v="214"/>
    <x v="3"/>
    <x v="30"/>
    <x v="33"/>
    <x v="3"/>
    <n v="24"/>
    <n v="980"/>
    <x v="1045"/>
    <x v="3663"/>
    <x v="59"/>
    <x v="2"/>
  </r>
  <r>
    <x v="5"/>
    <n v="1185732"/>
    <x v="214"/>
    <x v="3"/>
    <x v="30"/>
    <x v="33"/>
    <x v="4"/>
    <n v="37"/>
    <n v="1130"/>
    <x v="2374"/>
    <x v="3664"/>
    <x v="29"/>
    <x v="2"/>
  </r>
  <r>
    <x v="5"/>
    <n v="1185732"/>
    <x v="214"/>
    <x v="3"/>
    <x v="30"/>
    <x v="33"/>
    <x v="5"/>
    <n v="28"/>
    <n v="1280"/>
    <x v="2375"/>
    <x v="3665"/>
    <x v="22"/>
    <x v="2"/>
  </r>
  <r>
    <x v="5"/>
    <n v="1185732"/>
    <x v="233"/>
    <x v="3"/>
    <x v="30"/>
    <x v="33"/>
    <x v="0"/>
    <n v="28"/>
    <n v="2180"/>
    <x v="2376"/>
    <x v="3666"/>
    <x v="9"/>
    <x v="2"/>
  </r>
  <r>
    <x v="5"/>
    <n v="1185732"/>
    <x v="233"/>
    <x v="3"/>
    <x v="30"/>
    <x v="33"/>
    <x v="1"/>
    <n v="28"/>
    <n v="1110"/>
    <x v="1609"/>
    <x v="3667"/>
    <x v="29"/>
    <x v="2"/>
  </r>
  <r>
    <x v="5"/>
    <n v="1185732"/>
    <x v="233"/>
    <x v="3"/>
    <x v="30"/>
    <x v="33"/>
    <x v="2"/>
    <n v="19"/>
    <n v="1060"/>
    <x v="2377"/>
    <x v="3668"/>
    <x v="60"/>
    <x v="2"/>
  </r>
  <r>
    <x v="5"/>
    <n v="1185732"/>
    <x v="233"/>
    <x v="3"/>
    <x v="30"/>
    <x v="33"/>
    <x v="3"/>
    <n v="24"/>
    <n v="1020"/>
    <x v="2134"/>
    <x v="3669"/>
    <x v="0"/>
    <x v="2"/>
  </r>
  <r>
    <x v="5"/>
    <n v="1185732"/>
    <x v="233"/>
    <x v="3"/>
    <x v="30"/>
    <x v="33"/>
    <x v="4"/>
    <n v="42"/>
    <n v="1010"/>
    <x v="2378"/>
    <x v="3670"/>
    <x v="28"/>
    <x v="2"/>
  </r>
  <r>
    <x v="5"/>
    <n v="1185732"/>
    <x v="233"/>
    <x v="3"/>
    <x v="30"/>
    <x v="33"/>
    <x v="5"/>
    <n v="34"/>
    <n v="1370"/>
    <x v="2379"/>
    <x v="3671"/>
    <x v="42"/>
    <x v="2"/>
  </r>
  <r>
    <x v="5"/>
    <n v="1185732"/>
    <x v="262"/>
    <x v="3"/>
    <x v="30"/>
    <x v="33"/>
    <x v="0"/>
    <n v="42"/>
    <n v="2070"/>
    <x v="962"/>
    <x v="3672"/>
    <x v="0"/>
    <x v="2"/>
  </r>
  <r>
    <x v="5"/>
    <n v="1185732"/>
    <x v="262"/>
    <x v="3"/>
    <x v="30"/>
    <x v="33"/>
    <x v="1"/>
    <n v="44"/>
    <n v="1350"/>
    <x v="1773"/>
    <x v="2819"/>
    <x v="29"/>
    <x v="2"/>
  </r>
  <r>
    <x v="5"/>
    <n v="1185732"/>
    <x v="262"/>
    <x v="3"/>
    <x v="30"/>
    <x v="33"/>
    <x v="2"/>
    <n v="39"/>
    <n v="1430"/>
    <x v="2291"/>
    <x v="3673"/>
    <x v="48"/>
    <x v="2"/>
  </r>
  <r>
    <x v="5"/>
    <n v="1185732"/>
    <x v="262"/>
    <x v="3"/>
    <x v="30"/>
    <x v="33"/>
    <x v="3"/>
    <n v="38"/>
    <n v="1230"/>
    <x v="1242"/>
    <x v="3674"/>
    <x v="9"/>
    <x v="2"/>
  </r>
  <r>
    <x v="5"/>
    <n v="1185732"/>
    <x v="262"/>
    <x v="3"/>
    <x v="30"/>
    <x v="33"/>
    <x v="4"/>
    <n v="49"/>
    <n v="1260"/>
    <x v="817"/>
    <x v="1529"/>
    <x v="24"/>
    <x v="2"/>
  </r>
  <r>
    <x v="5"/>
    <n v="1185732"/>
    <x v="262"/>
    <x v="3"/>
    <x v="30"/>
    <x v="33"/>
    <x v="5"/>
    <n v="53"/>
    <n v="1430"/>
    <x v="2380"/>
    <x v="3675"/>
    <x v="34"/>
    <x v="2"/>
  </r>
  <r>
    <x v="5"/>
    <n v="1185732"/>
    <x v="295"/>
    <x v="3"/>
    <x v="30"/>
    <x v="33"/>
    <x v="0"/>
    <n v="49"/>
    <n v="2320"/>
    <x v="1238"/>
    <x v="3676"/>
    <x v="60"/>
    <x v="2"/>
  </r>
  <r>
    <x v="5"/>
    <n v="1185732"/>
    <x v="295"/>
    <x v="3"/>
    <x v="30"/>
    <x v="33"/>
    <x v="1"/>
    <n v="41"/>
    <n v="1380"/>
    <x v="1307"/>
    <x v="3677"/>
    <x v="24"/>
    <x v="2"/>
  </r>
  <r>
    <x v="5"/>
    <n v="1185732"/>
    <x v="295"/>
    <x v="3"/>
    <x v="30"/>
    <x v="33"/>
    <x v="2"/>
    <n v="49"/>
    <n v="1420"/>
    <x v="2381"/>
    <x v="3678"/>
    <x v="64"/>
    <x v="2"/>
  </r>
  <r>
    <x v="5"/>
    <n v="1185732"/>
    <x v="295"/>
    <x v="3"/>
    <x v="30"/>
    <x v="33"/>
    <x v="3"/>
    <n v="49"/>
    <n v="1400"/>
    <x v="2382"/>
    <x v="3679"/>
    <x v="48"/>
    <x v="2"/>
  </r>
  <r>
    <x v="5"/>
    <n v="1185732"/>
    <x v="295"/>
    <x v="3"/>
    <x v="30"/>
    <x v="33"/>
    <x v="4"/>
    <n v="62"/>
    <n v="1500"/>
    <x v="1878"/>
    <x v="3680"/>
    <x v="28"/>
    <x v="2"/>
  </r>
  <r>
    <x v="5"/>
    <n v="1185732"/>
    <x v="295"/>
    <x v="3"/>
    <x v="30"/>
    <x v="33"/>
    <x v="5"/>
    <n v="64"/>
    <n v="1960"/>
    <x v="2383"/>
    <x v="3681"/>
    <x v="26"/>
    <x v="2"/>
  </r>
  <r>
    <x v="5"/>
    <n v="1185732"/>
    <x v="323"/>
    <x v="3"/>
    <x v="30"/>
    <x v="33"/>
    <x v="0"/>
    <n v="63"/>
    <n v="2520"/>
    <x v="2384"/>
    <x v="3682"/>
    <x v="59"/>
    <x v="2"/>
  </r>
  <r>
    <x v="5"/>
    <n v="1185732"/>
    <x v="323"/>
    <x v="3"/>
    <x v="30"/>
    <x v="33"/>
    <x v="1"/>
    <n v="56"/>
    <n v="1950"/>
    <x v="1639"/>
    <x v="1331"/>
    <x v="28"/>
    <x v="2"/>
  </r>
  <r>
    <x v="5"/>
    <n v="1185732"/>
    <x v="323"/>
    <x v="3"/>
    <x v="30"/>
    <x v="33"/>
    <x v="2"/>
    <n v="51"/>
    <n v="1730"/>
    <x v="1717"/>
    <x v="3482"/>
    <x v="48"/>
    <x v="2"/>
  </r>
  <r>
    <x v="5"/>
    <n v="1185732"/>
    <x v="323"/>
    <x v="3"/>
    <x v="30"/>
    <x v="33"/>
    <x v="3"/>
    <n v="53"/>
    <n v="1520"/>
    <x v="2385"/>
    <x v="3683"/>
    <x v="64"/>
    <x v="2"/>
  </r>
  <r>
    <x v="5"/>
    <n v="1185732"/>
    <x v="323"/>
    <x v="3"/>
    <x v="30"/>
    <x v="33"/>
    <x v="4"/>
    <n v="59"/>
    <n v="1540"/>
    <x v="2386"/>
    <x v="3684"/>
    <x v="24"/>
    <x v="2"/>
  </r>
  <r>
    <x v="5"/>
    <n v="1185732"/>
    <x v="323"/>
    <x v="3"/>
    <x v="30"/>
    <x v="33"/>
    <x v="5"/>
    <n v="69"/>
    <n v="1810"/>
    <x v="1879"/>
    <x v="3685"/>
    <x v="32"/>
    <x v="2"/>
  </r>
  <r>
    <x v="5"/>
    <n v="1185732"/>
    <x v="355"/>
    <x v="3"/>
    <x v="30"/>
    <x v="33"/>
    <x v="0"/>
    <n v="61"/>
    <n v="2280"/>
    <x v="2387"/>
    <x v="3686"/>
    <x v="0"/>
    <x v="2"/>
  </r>
  <r>
    <x v="5"/>
    <n v="1185732"/>
    <x v="355"/>
    <x v="3"/>
    <x v="30"/>
    <x v="33"/>
    <x v="1"/>
    <n v="58"/>
    <n v="1950"/>
    <x v="1217"/>
    <x v="3687"/>
    <x v="24"/>
    <x v="2"/>
  </r>
  <r>
    <x v="5"/>
    <n v="1185732"/>
    <x v="355"/>
    <x v="3"/>
    <x v="30"/>
    <x v="33"/>
    <x v="2"/>
    <n v="53"/>
    <n v="1500"/>
    <x v="1882"/>
    <x v="1546"/>
    <x v="48"/>
    <x v="2"/>
  </r>
  <r>
    <x v="5"/>
    <n v="1185732"/>
    <x v="355"/>
    <x v="3"/>
    <x v="30"/>
    <x v="33"/>
    <x v="3"/>
    <n v="41"/>
    <n v="1580"/>
    <x v="2388"/>
    <x v="3688"/>
    <x v="48"/>
    <x v="2"/>
  </r>
  <r>
    <x v="5"/>
    <n v="1185732"/>
    <x v="355"/>
    <x v="3"/>
    <x v="30"/>
    <x v="33"/>
    <x v="4"/>
    <n v="50"/>
    <n v="1350"/>
    <x v="2389"/>
    <x v="3689"/>
    <x v="29"/>
    <x v="2"/>
  </r>
  <r>
    <x v="5"/>
    <n v="1185732"/>
    <x v="355"/>
    <x v="3"/>
    <x v="30"/>
    <x v="33"/>
    <x v="5"/>
    <n v="54"/>
    <n v="1690"/>
    <x v="2390"/>
    <x v="3690"/>
    <x v="22"/>
    <x v="2"/>
  </r>
  <r>
    <x v="5"/>
    <n v="1185732"/>
    <x v="385"/>
    <x v="3"/>
    <x v="30"/>
    <x v="33"/>
    <x v="0"/>
    <n v="50"/>
    <n v="2250"/>
    <x v="186"/>
    <x v="3691"/>
    <x v="64"/>
    <x v="2"/>
  </r>
  <r>
    <x v="5"/>
    <n v="1185732"/>
    <x v="385"/>
    <x v="3"/>
    <x v="30"/>
    <x v="33"/>
    <x v="1"/>
    <n v="47"/>
    <n v="1730"/>
    <x v="2391"/>
    <x v="3692"/>
    <x v="28"/>
    <x v="2"/>
  </r>
  <r>
    <x v="5"/>
    <n v="1185732"/>
    <x v="385"/>
    <x v="3"/>
    <x v="30"/>
    <x v="33"/>
    <x v="2"/>
    <n v="23"/>
    <n v="1380"/>
    <x v="1312"/>
    <x v="3693"/>
    <x v="9"/>
    <x v="2"/>
  </r>
  <r>
    <x v="5"/>
    <n v="1185732"/>
    <x v="385"/>
    <x v="3"/>
    <x v="30"/>
    <x v="33"/>
    <x v="3"/>
    <n v="24"/>
    <n v="1130"/>
    <x v="2392"/>
    <x v="3694"/>
    <x v="48"/>
    <x v="2"/>
  </r>
  <r>
    <x v="5"/>
    <n v="1185732"/>
    <x v="385"/>
    <x v="3"/>
    <x v="30"/>
    <x v="33"/>
    <x v="4"/>
    <n v="32"/>
    <n v="1220"/>
    <x v="1181"/>
    <x v="2252"/>
    <x v="35"/>
    <x v="2"/>
  </r>
  <r>
    <x v="5"/>
    <n v="1185732"/>
    <x v="385"/>
    <x v="3"/>
    <x v="30"/>
    <x v="33"/>
    <x v="5"/>
    <n v="37"/>
    <n v="1380"/>
    <x v="2393"/>
    <x v="3695"/>
    <x v="26"/>
    <x v="2"/>
  </r>
  <r>
    <x v="5"/>
    <n v="1185732"/>
    <x v="417"/>
    <x v="3"/>
    <x v="30"/>
    <x v="33"/>
    <x v="0"/>
    <n v="36"/>
    <n v="2100"/>
    <x v="832"/>
    <x v="3443"/>
    <x v="59"/>
    <x v="2"/>
  </r>
  <r>
    <x v="5"/>
    <n v="1185732"/>
    <x v="417"/>
    <x v="3"/>
    <x v="30"/>
    <x v="33"/>
    <x v="1"/>
    <n v="29"/>
    <n v="1380"/>
    <x v="1261"/>
    <x v="3696"/>
    <x v="28"/>
    <x v="2"/>
  </r>
  <r>
    <x v="5"/>
    <n v="1185732"/>
    <x v="417"/>
    <x v="3"/>
    <x v="30"/>
    <x v="33"/>
    <x v="2"/>
    <n v="27"/>
    <n v="1060"/>
    <x v="1008"/>
    <x v="3697"/>
    <x v="60"/>
    <x v="2"/>
  </r>
  <r>
    <x v="5"/>
    <n v="1185732"/>
    <x v="417"/>
    <x v="3"/>
    <x v="30"/>
    <x v="33"/>
    <x v="3"/>
    <n v="29"/>
    <n v="1120"/>
    <x v="1973"/>
    <x v="3321"/>
    <x v="48"/>
    <x v="2"/>
  </r>
  <r>
    <x v="5"/>
    <n v="1185732"/>
    <x v="417"/>
    <x v="3"/>
    <x v="30"/>
    <x v="33"/>
    <x v="4"/>
    <n v="37"/>
    <n v="1160"/>
    <x v="1249"/>
    <x v="3698"/>
    <x v="24"/>
    <x v="2"/>
  </r>
  <r>
    <x v="5"/>
    <n v="1185732"/>
    <x v="417"/>
    <x v="3"/>
    <x v="30"/>
    <x v="33"/>
    <x v="5"/>
    <n v="38"/>
    <n v="1470"/>
    <x v="1513"/>
    <x v="3699"/>
    <x v="32"/>
    <x v="2"/>
  </r>
  <r>
    <x v="5"/>
    <n v="1185732"/>
    <x v="447"/>
    <x v="3"/>
    <x v="30"/>
    <x v="33"/>
    <x v="0"/>
    <n v="34"/>
    <n v="1690"/>
    <x v="2394"/>
    <x v="3700"/>
    <x v="59"/>
    <x v="2"/>
  </r>
  <r>
    <x v="5"/>
    <n v="1185732"/>
    <x v="447"/>
    <x v="3"/>
    <x v="30"/>
    <x v="33"/>
    <x v="1"/>
    <n v="24"/>
    <n v="1400"/>
    <x v="1597"/>
    <x v="3701"/>
    <x v="18"/>
    <x v="2"/>
  </r>
  <r>
    <x v="5"/>
    <n v="1185732"/>
    <x v="447"/>
    <x v="3"/>
    <x v="30"/>
    <x v="33"/>
    <x v="2"/>
    <n v="32"/>
    <n v="1160"/>
    <x v="1067"/>
    <x v="3070"/>
    <x v="0"/>
    <x v="2"/>
  </r>
  <r>
    <x v="5"/>
    <n v="1185732"/>
    <x v="447"/>
    <x v="3"/>
    <x v="30"/>
    <x v="33"/>
    <x v="3"/>
    <n v="59"/>
    <n v="1350"/>
    <x v="2395"/>
    <x v="3702"/>
    <x v="0"/>
    <x v="2"/>
  </r>
  <r>
    <x v="5"/>
    <n v="1185732"/>
    <x v="447"/>
    <x v="3"/>
    <x v="30"/>
    <x v="33"/>
    <x v="4"/>
    <n v="76"/>
    <n v="1380"/>
    <x v="1355"/>
    <x v="3703"/>
    <x v="29"/>
    <x v="2"/>
  </r>
  <r>
    <x v="5"/>
    <n v="1185732"/>
    <x v="447"/>
    <x v="3"/>
    <x v="30"/>
    <x v="33"/>
    <x v="5"/>
    <n v="74"/>
    <n v="1670"/>
    <x v="2396"/>
    <x v="3704"/>
    <x v="34"/>
    <x v="2"/>
  </r>
  <r>
    <x v="5"/>
    <n v="1185732"/>
    <x v="476"/>
    <x v="3"/>
    <x v="30"/>
    <x v="33"/>
    <x v="0"/>
    <n v="70"/>
    <n v="2310"/>
    <x v="1332"/>
    <x v="3705"/>
    <x v="0"/>
    <x v="2"/>
  </r>
  <r>
    <x v="5"/>
    <n v="1185732"/>
    <x v="476"/>
    <x v="3"/>
    <x v="30"/>
    <x v="33"/>
    <x v="1"/>
    <n v="60"/>
    <n v="1810"/>
    <x v="2397"/>
    <x v="3706"/>
    <x v="28"/>
    <x v="2"/>
  </r>
  <r>
    <x v="3"/>
    <n v="1185732"/>
    <x v="476"/>
    <x v="3"/>
    <x v="30"/>
    <x v="33"/>
    <x v="2"/>
    <n v="59"/>
    <n v="1610"/>
    <x v="2398"/>
    <x v="3707"/>
    <x v="59"/>
    <x v="2"/>
  </r>
  <r>
    <x v="3"/>
    <n v="1185732"/>
    <x v="476"/>
    <x v="3"/>
    <x v="30"/>
    <x v="33"/>
    <x v="3"/>
    <n v="63"/>
    <n v="1470"/>
    <x v="2292"/>
    <x v="3382"/>
    <x v="0"/>
    <x v="2"/>
  </r>
  <r>
    <x v="3"/>
    <n v="1185732"/>
    <x v="476"/>
    <x v="3"/>
    <x v="30"/>
    <x v="33"/>
    <x v="4"/>
    <n v="68"/>
    <n v="1420"/>
    <x v="2399"/>
    <x v="3708"/>
    <x v="29"/>
    <x v="2"/>
  </r>
  <r>
    <x v="3"/>
    <n v="1185732"/>
    <x v="476"/>
    <x v="3"/>
    <x v="30"/>
    <x v="33"/>
    <x v="5"/>
    <n v="74"/>
    <n v="1560"/>
    <x v="2400"/>
    <x v="3709"/>
    <x v="38"/>
    <x v="2"/>
  </r>
  <r>
    <x v="5"/>
    <n v="1185732"/>
    <x v="186"/>
    <x v="3"/>
    <x v="30"/>
    <x v="33"/>
    <x v="0"/>
    <n v="37"/>
    <n v="1350"/>
    <x v="1873"/>
    <x v="3710"/>
    <x v="64"/>
    <x v="2"/>
  </r>
  <r>
    <x v="5"/>
    <n v="1185732"/>
    <x v="186"/>
    <x v="3"/>
    <x v="30"/>
    <x v="33"/>
    <x v="1"/>
    <n v="38"/>
    <n v="780"/>
    <x v="2401"/>
    <x v="3711"/>
    <x v="28"/>
    <x v="2"/>
  </r>
  <r>
    <x v="5"/>
    <n v="1185732"/>
    <x v="186"/>
    <x v="3"/>
    <x v="30"/>
    <x v="33"/>
    <x v="2"/>
    <n v="28"/>
    <n v="750"/>
    <x v="2402"/>
    <x v="2564"/>
    <x v="59"/>
    <x v="2"/>
  </r>
  <r>
    <x v="5"/>
    <n v="1185732"/>
    <x v="186"/>
    <x v="3"/>
    <x v="30"/>
    <x v="33"/>
    <x v="3"/>
    <n v="34"/>
    <n v="420"/>
    <x v="2403"/>
    <x v="3712"/>
    <x v="0"/>
    <x v="2"/>
  </r>
  <r>
    <x v="5"/>
    <n v="1185732"/>
    <x v="186"/>
    <x v="3"/>
    <x v="30"/>
    <x v="33"/>
    <x v="4"/>
    <n v="46"/>
    <n v="520"/>
    <x v="1191"/>
    <x v="3713"/>
    <x v="28"/>
    <x v="2"/>
  </r>
  <r>
    <x v="5"/>
    <n v="1185732"/>
    <x v="186"/>
    <x v="3"/>
    <x v="30"/>
    <x v="33"/>
    <x v="5"/>
    <n v="37"/>
    <n v="810"/>
    <x v="1592"/>
    <x v="3714"/>
    <x v="64"/>
    <x v="2"/>
  </r>
  <r>
    <x v="5"/>
    <n v="1185732"/>
    <x v="696"/>
    <x v="3"/>
    <x v="30"/>
    <x v="33"/>
    <x v="0"/>
    <n v="38"/>
    <n v="1380"/>
    <x v="2404"/>
    <x v="3715"/>
    <x v="60"/>
    <x v="2"/>
  </r>
  <r>
    <x v="5"/>
    <n v="1185732"/>
    <x v="696"/>
    <x v="3"/>
    <x v="30"/>
    <x v="33"/>
    <x v="1"/>
    <n v="38"/>
    <n v="580"/>
    <x v="1945"/>
    <x v="3716"/>
    <x v="24"/>
    <x v="2"/>
  </r>
  <r>
    <x v="5"/>
    <n v="1185732"/>
    <x v="696"/>
    <x v="3"/>
    <x v="30"/>
    <x v="33"/>
    <x v="2"/>
    <n v="29"/>
    <n v="630"/>
    <x v="1631"/>
    <x v="3717"/>
    <x v="60"/>
    <x v="2"/>
  </r>
  <r>
    <x v="5"/>
    <n v="1185732"/>
    <x v="696"/>
    <x v="4"/>
    <x v="31"/>
    <x v="34"/>
    <x v="3"/>
    <n v="34"/>
    <n v="340"/>
    <x v="2405"/>
    <x v="3718"/>
    <x v="64"/>
    <x v="2"/>
  </r>
  <r>
    <x v="5"/>
    <n v="1185732"/>
    <x v="696"/>
    <x v="4"/>
    <x v="31"/>
    <x v="34"/>
    <x v="4"/>
    <n v="48"/>
    <n v="540"/>
    <x v="1138"/>
    <x v="3719"/>
    <x v="28"/>
    <x v="2"/>
  </r>
  <r>
    <x v="5"/>
    <n v="1185732"/>
    <x v="696"/>
    <x v="4"/>
    <x v="31"/>
    <x v="34"/>
    <x v="5"/>
    <n v="39"/>
    <n v="780"/>
    <x v="1653"/>
    <x v="3720"/>
    <x v="48"/>
    <x v="2"/>
  </r>
  <r>
    <x v="5"/>
    <n v="1185732"/>
    <x v="226"/>
    <x v="4"/>
    <x v="31"/>
    <x v="34"/>
    <x v="0"/>
    <n v="41"/>
    <n v="1560"/>
    <x v="1493"/>
    <x v="3721"/>
    <x v="48"/>
    <x v="2"/>
  </r>
  <r>
    <x v="5"/>
    <n v="1185732"/>
    <x v="226"/>
    <x v="4"/>
    <x v="31"/>
    <x v="34"/>
    <x v="1"/>
    <n v="41"/>
    <n v="590"/>
    <x v="2406"/>
    <x v="3722"/>
    <x v="29"/>
    <x v="2"/>
  </r>
  <r>
    <x v="5"/>
    <n v="1185732"/>
    <x v="226"/>
    <x v="4"/>
    <x v="31"/>
    <x v="34"/>
    <x v="2"/>
    <n v="34"/>
    <n v="730"/>
    <x v="2407"/>
    <x v="3723"/>
    <x v="0"/>
    <x v="2"/>
  </r>
  <r>
    <x v="5"/>
    <n v="1185732"/>
    <x v="226"/>
    <x v="4"/>
    <x v="31"/>
    <x v="34"/>
    <x v="3"/>
    <n v="36"/>
    <n v="270"/>
    <x v="1611"/>
    <x v="3724"/>
    <x v="59"/>
    <x v="2"/>
  </r>
  <r>
    <x v="5"/>
    <n v="1185732"/>
    <x v="226"/>
    <x v="4"/>
    <x v="31"/>
    <x v="34"/>
    <x v="4"/>
    <n v="52"/>
    <n v="440"/>
    <x v="1145"/>
    <x v="3045"/>
    <x v="24"/>
    <x v="2"/>
  </r>
  <r>
    <x v="5"/>
    <n v="1185732"/>
    <x v="226"/>
    <x v="4"/>
    <x v="31"/>
    <x v="34"/>
    <x v="5"/>
    <n v="42"/>
    <n v="650"/>
    <x v="2171"/>
    <x v="3725"/>
    <x v="48"/>
    <x v="2"/>
  </r>
  <r>
    <x v="5"/>
    <n v="1185732"/>
    <x v="245"/>
    <x v="4"/>
    <x v="31"/>
    <x v="34"/>
    <x v="0"/>
    <n v="41"/>
    <n v="1190"/>
    <x v="1189"/>
    <x v="3726"/>
    <x v="9"/>
    <x v="2"/>
  </r>
  <r>
    <x v="5"/>
    <n v="1185732"/>
    <x v="245"/>
    <x v="4"/>
    <x v="31"/>
    <x v="34"/>
    <x v="1"/>
    <n v="41"/>
    <n v="490"/>
    <x v="2408"/>
    <x v="3727"/>
    <x v="35"/>
    <x v="2"/>
  </r>
  <r>
    <x v="5"/>
    <n v="1185732"/>
    <x v="245"/>
    <x v="4"/>
    <x v="31"/>
    <x v="34"/>
    <x v="2"/>
    <n v="38"/>
    <n v="490"/>
    <x v="1433"/>
    <x v="3728"/>
    <x v="9"/>
    <x v="2"/>
  </r>
  <r>
    <x v="5"/>
    <n v="1185732"/>
    <x v="245"/>
    <x v="4"/>
    <x v="31"/>
    <x v="34"/>
    <x v="3"/>
    <n v="42"/>
    <n v="290"/>
    <x v="2409"/>
    <x v="3729"/>
    <x v="0"/>
    <x v="2"/>
  </r>
  <r>
    <x v="5"/>
    <n v="1185732"/>
    <x v="245"/>
    <x v="4"/>
    <x v="31"/>
    <x v="34"/>
    <x v="4"/>
    <n v="47"/>
    <n v="350"/>
    <x v="2410"/>
    <x v="3730"/>
    <x v="29"/>
    <x v="2"/>
  </r>
  <r>
    <x v="5"/>
    <n v="1185732"/>
    <x v="245"/>
    <x v="4"/>
    <x v="31"/>
    <x v="34"/>
    <x v="5"/>
    <n v="36"/>
    <n v="750"/>
    <x v="1147"/>
    <x v="3731"/>
    <x v="0"/>
    <x v="2"/>
  </r>
  <r>
    <x v="5"/>
    <n v="1185732"/>
    <x v="276"/>
    <x v="4"/>
    <x v="31"/>
    <x v="34"/>
    <x v="0"/>
    <n v="49"/>
    <n v="1560"/>
    <x v="947"/>
    <x v="3732"/>
    <x v="48"/>
    <x v="2"/>
  </r>
  <r>
    <x v="5"/>
    <n v="1185732"/>
    <x v="276"/>
    <x v="4"/>
    <x v="31"/>
    <x v="34"/>
    <x v="1"/>
    <n v="42"/>
    <n v="680"/>
    <x v="2062"/>
    <x v="3066"/>
    <x v="0"/>
    <x v="2"/>
  </r>
  <r>
    <x v="5"/>
    <n v="1185732"/>
    <x v="276"/>
    <x v="4"/>
    <x v="31"/>
    <x v="34"/>
    <x v="2"/>
    <n v="38"/>
    <n v="580"/>
    <x v="1945"/>
    <x v="3733"/>
    <x v="59"/>
    <x v="2"/>
  </r>
  <r>
    <x v="5"/>
    <n v="1185732"/>
    <x v="276"/>
    <x v="4"/>
    <x v="31"/>
    <x v="34"/>
    <x v="3"/>
    <n v="38"/>
    <n v="380"/>
    <x v="1135"/>
    <x v="3734"/>
    <x v="64"/>
    <x v="2"/>
  </r>
  <r>
    <x v="5"/>
    <n v="1185732"/>
    <x v="276"/>
    <x v="4"/>
    <x v="31"/>
    <x v="34"/>
    <x v="4"/>
    <n v="46"/>
    <n v="420"/>
    <x v="2411"/>
    <x v="3735"/>
    <x v="24"/>
    <x v="2"/>
  </r>
  <r>
    <x v="5"/>
    <n v="1185732"/>
    <x v="276"/>
    <x v="4"/>
    <x v="31"/>
    <x v="34"/>
    <x v="5"/>
    <n v="51"/>
    <n v="830"/>
    <x v="2412"/>
    <x v="3736"/>
    <x v="48"/>
    <x v="2"/>
  </r>
  <r>
    <x v="5"/>
    <n v="1185732"/>
    <x v="306"/>
    <x v="4"/>
    <x v="31"/>
    <x v="34"/>
    <x v="0"/>
    <n v="36"/>
    <n v="1420"/>
    <x v="2413"/>
    <x v="3737"/>
    <x v="0"/>
    <x v="2"/>
  </r>
  <r>
    <x v="5"/>
    <n v="1185732"/>
    <x v="306"/>
    <x v="4"/>
    <x v="31"/>
    <x v="34"/>
    <x v="1"/>
    <n v="33"/>
    <n v="770"/>
    <x v="2414"/>
    <x v="3738"/>
    <x v="29"/>
    <x v="2"/>
  </r>
  <r>
    <x v="5"/>
    <n v="1185732"/>
    <x v="306"/>
    <x v="4"/>
    <x v="31"/>
    <x v="34"/>
    <x v="2"/>
    <n v="28"/>
    <n v="560"/>
    <x v="2415"/>
    <x v="3739"/>
    <x v="9"/>
    <x v="2"/>
  </r>
  <r>
    <x v="5"/>
    <n v="1185732"/>
    <x v="306"/>
    <x v="4"/>
    <x v="31"/>
    <x v="34"/>
    <x v="3"/>
    <n v="29"/>
    <n v="520"/>
    <x v="2416"/>
    <x v="3740"/>
    <x v="9"/>
    <x v="2"/>
  </r>
  <r>
    <x v="5"/>
    <n v="1185732"/>
    <x v="306"/>
    <x v="4"/>
    <x v="31"/>
    <x v="34"/>
    <x v="4"/>
    <n v="49"/>
    <n v="540"/>
    <x v="1050"/>
    <x v="3741"/>
    <x v="29"/>
    <x v="2"/>
  </r>
  <r>
    <x v="5"/>
    <n v="1185732"/>
    <x v="306"/>
    <x v="4"/>
    <x v="31"/>
    <x v="34"/>
    <x v="5"/>
    <n v="52"/>
    <n v="1010"/>
    <x v="2417"/>
    <x v="3742"/>
    <x v="59"/>
    <x v="2"/>
  </r>
  <r>
    <x v="5"/>
    <n v="1185732"/>
    <x v="335"/>
    <x v="4"/>
    <x v="31"/>
    <x v="34"/>
    <x v="0"/>
    <n v="47"/>
    <n v="1680"/>
    <x v="2418"/>
    <x v="3743"/>
    <x v="9"/>
    <x v="2"/>
  </r>
  <r>
    <x v="5"/>
    <n v="1185732"/>
    <x v="335"/>
    <x v="4"/>
    <x v="31"/>
    <x v="34"/>
    <x v="1"/>
    <n v="44"/>
    <n v="950"/>
    <x v="2419"/>
    <x v="3744"/>
    <x v="29"/>
    <x v="2"/>
  </r>
  <r>
    <x v="5"/>
    <n v="1185732"/>
    <x v="335"/>
    <x v="4"/>
    <x v="31"/>
    <x v="34"/>
    <x v="2"/>
    <n v="38"/>
    <n v="690"/>
    <x v="2420"/>
    <x v="3745"/>
    <x v="59"/>
    <x v="2"/>
  </r>
  <r>
    <x v="5"/>
    <n v="1185732"/>
    <x v="335"/>
    <x v="4"/>
    <x v="31"/>
    <x v="34"/>
    <x v="3"/>
    <n v="37"/>
    <n v="630"/>
    <x v="1028"/>
    <x v="3746"/>
    <x v="64"/>
    <x v="2"/>
  </r>
  <r>
    <x v="5"/>
    <n v="1185732"/>
    <x v="335"/>
    <x v="4"/>
    <x v="31"/>
    <x v="34"/>
    <x v="4"/>
    <n v="46"/>
    <n v="750"/>
    <x v="1049"/>
    <x v="3747"/>
    <x v="24"/>
    <x v="2"/>
  </r>
  <r>
    <x v="5"/>
    <n v="1185732"/>
    <x v="335"/>
    <x v="4"/>
    <x v="31"/>
    <x v="34"/>
    <x v="5"/>
    <n v="50"/>
    <n v="1150"/>
    <x v="1301"/>
    <x v="3748"/>
    <x v="64"/>
    <x v="2"/>
  </r>
  <r>
    <x v="5"/>
    <n v="1185732"/>
    <x v="367"/>
    <x v="4"/>
    <x v="31"/>
    <x v="34"/>
    <x v="0"/>
    <n v="46"/>
    <n v="1670"/>
    <x v="1308"/>
    <x v="2950"/>
    <x v="64"/>
    <x v="2"/>
  </r>
  <r>
    <x v="5"/>
    <n v="1185732"/>
    <x v="367"/>
    <x v="4"/>
    <x v="31"/>
    <x v="34"/>
    <x v="1"/>
    <n v="41"/>
    <n v="910"/>
    <x v="2421"/>
    <x v="3749"/>
    <x v="28"/>
    <x v="2"/>
  </r>
  <r>
    <x v="5"/>
    <n v="1185732"/>
    <x v="367"/>
    <x v="4"/>
    <x v="31"/>
    <x v="34"/>
    <x v="2"/>
    <n v="36"/>
    <n v="800"/>
    <x v="1477"/>
    <x v="3750"/>
    <x v="64"/>
    <x v="2"/>
  </r>
  <r>
    <x v="5"/>
    <n v="1185732"/>
    <x v="367"/>
    <x v="4"/>
    <x v="31"/>
    <x v="34"/>
    <x v="3"/>
    <n v="38"/>
    <n v="750"/>
    <x v="1027"/>
    <x v="3069"/>
    <x v="0"/>
    <x v="2"/>
  </r>
  <r>
    <x v="5"/>
    <n v="1185732"/>
    <x v="367"/>
    <x v="4"/>
    <x v="31"/>
    <x v="34"/>
    <x v="4"/>
    <n v="49"/>
    <n v="650"/>
    <x v="1007"/>
    <x v="3751"/>
    <x v="29"/>
    <x v="2"/>
  </r>
  <r>
    <x v="5"/>
    <n v="1185732"/>
    <x v="367"/>
    <x v="4"/>
    <x v="31"/>
    <x v="34"/>
    <x v="5"/>
    <n v="51"/>
    <n v="1200"/>
    <x v="2281"/>
    <x v="3752"/>
    <x v="64"/>
    <x v="2"/>
  </r>
  <r>
    <x v="5"/>
    <n v="1185732"/>
    <x v="399"/>
    <x v="4"/>
    <x v="31"/>
    <x v="34"/>
    <x v="0"/>
    <n v="48"/>
    <n v="1370"/>
    <x v="1925"/>
    <x v="3753"/>
    <x v="60"/>
    <x v="2"/>
  </r>
  <r>
    <x v="5"/>
    <n v="1185732"/>
    <x v="399"/>
    <x v="4"/>
    <x v="31"/>
    <x v="34"/>
    <x v="1"/>
    <n v="44"/>
    <n v="940"/>
    <x v="1771"/>
    <x v="3754"/>
    <x v="29"/>
    <x v="2"/>
  </r>
  <r>
    <x v="5"/>
    <n v="1185732"/>
    <x v="399"/>
    <x v="4"/>
    <x v="31"/>
    <x v="34"/>
    <x v="2"/>
    <n v="33"/>
    <n v="650"/>
    <x v="1410"/>
    <x v="3755"/>
    <x v="60"/>
    <x v="2"/>
  </r>
  <r>
    <x v="5"/>
    <n v="1185732"/>
    <x v="399"/>
    <x v="4"/>
    <x v="31"/>
    <x v="34"/>
    <x v="3"/>
    <n v="32"/>
    <n v="540"/>
    <x v="2100"/>
    <x v="3756"/>
    <x v="48"/>
    <x v="2"/>
  </r>
  <r>
    <x v="5"/>
    <n v="1185732"/>
    <x v="399"/>
    <x v="4"/>
    <x v="31"/>
    <x v="34"/>
    <x v="4"/>
    <n v="43"/>
    <n v="580"/>
    <x v="1248"/>
    <x v="3757"/>
    <x v="28"/>
    <x v="2"/>
  </r>
  <r>
    <x v="5"/>
    <n v="1185732"/>
    <x v="399"/>
    <x v="4"/>
    <x v="31"/>
    <x v="34"/>
    <x v="5"/>
    <n v="49"/>
    <n v="740"/>
    <x v="2260"/>
    <x v="3758"/>
    <x v="59"/>
    <x v="2"/>
  </r>
  <r>
    <x v="5"/>
    <n v="1185732"/>
    <x v="428"/>
    <x v="4"/>
    <x v="31"/>
    <x v="34"/>
    <x v="0"/>
    <n v="53"/>
    <n v="1260"/>
    <x v="2422"/>
    <x v="3759"/>
    <x v="9"/>
    <x v="2"/>
  </r>
  <r>
    <x v="5"/>
    <n v="1185732"/>
    <x v="428"/>
    <x v="4"/>
    <x v="31"/>
    <x v="34"/>
    <x v="1"/>
    <n v="41"/>
    <n v="830"/>
    <x v="2423"/>
    <x v="3760"/>
    <x v="0"/>
    <x v="2"/>
  </r>
  <r>
    <x v="5"/>
    <n v="1185732"/>
    <x v="428"/>
    <x v="4"/>
    <x v="31"/>
    <x v="34"/>
    <x v="2"/>
    <n v="43"/>
    <n v="470"/>
    <x v="2424"/>
    <x v="3761"/>
    <x v="64"/>
    <x v="2"/>
  </r>
  <r>
    <x v="5"/>
    <n v="1185732"/>
    <x v="428"/>
    <x v="4"/>
    <x v="31"/>
    <x v="34"/>
    <x v="3"/>
    <n v="41"/>
    <n v="420"/>
    <x v="2425"/>
    <x v="2590"/>
    <x v="59"/>
    <x v="2"/>
  </r>
  <r>
    <x v="5"/>
    <n v="1185732"/>
    <x v="428"/>
    <x v="4"/>
    <x v="31"/>
    <x v="34"/>
    <x v="4"/>
    <n v="53"/>
    <n v="410"/>
    <x v="1163"/>
    <x v="3762"/>
    <x v="29"/>
    <x v="2"/>
  </r>
  <r>
    <x v="5"/>
    <n v="1185732"/>
    <x v="428"/>
    <x v="4"/>
    <x v="31"/>
    <x v="34"/>
    <x v="5"/>
    <n v="53"/>
    <n v="830"/>
    <x v="2426"/>
    <x v="3763"/>
    <x v="0"/>
    <x v="2"/>
  </r>
  <r>
    <x v="5"/>
    <n v="1185732"/>
    <x v="459"/>
    <x v="4"/>
    <x v="31"/>
    <x v="34"/>
    <x v="0"/>
    <n v="48"/>
    <n v="1230"/>
    <x v="1102"/>
    <x v="1738"/>
    <x v="59"/>
    <x v="2"/>
  </r>
  <r>
    <x v="5"/>
    <n v="1185732"/>
    <x v="459"/>
    <x v="4"/>
    <x v="31"/>
    <x v="34"/>
    <x v="1"/>
    <n v="39"/>
    <n v="720"/>
    <x v="1482"/>
    <x v="3764"/>
    <x v="28"/>
    <x v="2"/>
  </r>
  <r>
    <x v="5"/>
    <n v="1185732"/>
    <x v="459"/>
    <x v="4"/>
    <x v="31"/>
    <x v="34"/>
    <x v="2"/>
    <n v="41"/>
    <n v="570"/>
    <x v="2021"/>
    <x v="3765"/>
    <x v="48"/>
    <x v="2"/>
  </r>
  <r>
    <x v="0"/>
    <n v="1185732"/>
    <x v="459"/>
    <x v="4"/>
    <x v="31"/>
    <x v="34"/>
    <x v="3"/>
    <n v="52"/>
    <n v="520"/>
    <x v="1704"/>
    <x v="1977"/>
    <x v="0"/>
    <x v="2"/>
  </r>
  <r>
    <x v="0"/>
    <n v="1185732"/>
    <x v="459"/>
    <x v="4"/>
    <x v="31"/>
    <x v="34"/>
    <x v="4"/>
    <n v="59"/>
    <n v="530"/>
    <x v="2427"/>
    <x v="3766"/>
    <x v="35"/>
    <x v="2"/>
  </r>
  <r>
    <x v="0"/>
    <n v="1185732"/>
    <x v="459"/>
    <x v="4"/>
    <x v="31"/>
    <x v="34"/>
    <x v="5"/>
    <n v="66"/>
    <n v="800"/>
    <x v="1481"/>
    <x v="3767"/>
    <x v="64"/>
    <x v="2"/>
  </r>
  <r>
    <x v="0"/>
    <n v="1185732"/>
    <x v="488"/>
    <x v="4"/>
    <x v="31"/>
    <x v="34"/>
    <x v="0"/>
    <n v="59"/>
    <n v="1580"/>
    <x v="2428"/>
    <x v="3768"/>
    <x v="9"/>
    <x v="2"/>
  </r>
  <r>
    <x v="0"/>
    <n v="1185732"/>
    <x v="488"/>
    <x v="4"/>
    <x v="31"/>
    <x v="34"/>
    <x v="1"/>
    <n v="52"/>
    <n v="980"/>
    <x v="2072"/>
    <x v="3769"/>
    <x v="35"/>
    <x v="2"/>
  </r>
  <r>
    <x v="0"/>
    <n v="1185732"/>
    <x v="488"/>
    <x v="4"/>
    <x v="31"/>
    <x v="34"/>
    <x v="2"/>
    <n v="51"/>
    <n v="740"/>
    <x v="2429"/>
    <x v="3770"/>
    <x v="9"/>
    <x v="2"/>
  </r>
  <r>
    <x v="0"/>
    <n v="1185732"/>
    <x v="488"/>
    <x v="4"/>
    <x v="31"/>
    <x v="34"/>
    <x v="3"/>
    <n v="49"/>
    <n v="680"/>
    <x v="2165"/>
    <x v="3771"/>
    <x v="60"/>
    <x v="2"/>
  </r>
  <r>
    <x v="0"/>
    <n v="1185732"/>
    <x v="488"/>
    <x v="4"/>
    <x v="31"/>
    <x v="34"/>
    <x v="4"/>
    <n v="54"/>
    <n v="680"/>
    <x v="1821"/>
    <x v="3772"/>
    <x v="28"/>
    <x v="2"/>
  </r>
  <r>
    <x v="0"/>
    <n v="1185732"/>
    <x v="488"/>
    <x v="4"/>
    <x v="31"/>
    <x v="34"/>
    <x v="5"/>
    <n v="64"/>
    <n v="980"/>
    <x v="1154"/>
    <x v="3773"/>
    <x v="60"/>
    <x v="2"/>
  </r>
  <r>
    <x v="0"/>
    <n v="1185732"/>
    <x v="184"/>
    <x v="4"/>
    <x v="31"/>
    <x v="34"/>
    <x v="0"/>
    <n v="29"/>
    <n v="1890"/>
    <x v="1558"/>
    <x v="3774"/>
    <x v="64"/>
    <x v="2"/>
  </r>
  <r>
    <x v="0"/>
    <n v="1185732"/>
    <x v="184"/>
    <x v="4"/>
    <x v="31"/>
    <x v="34"/>
    <x v="1"/>
    <n v="29"/>
    <n v="1420"/>
    <x v="2337"/>
    <x v="3775"/>
    <x v="18"/>
    <x v="2"/>
  </r>
  <r>
    <x v="0"/>
    <n v="1185732"/>
    <x v="184"/>
    <x v="4"/>
    <x v="31"/>
    <x v="34"/>
    <x v="2"/>
    <n v="18"/>
    <n v="1580"/>
    <x v="2430"/>
    <x v="3776"/>
    <x v="9"/>
    <x v="2"/>
  </r>
  <r>
    <x v="0"/>
    <n v="1185732"/>
    <x v="184"/>
    <x v="4"/>
    <x v="31"/>
    <x v="34"/>
    <x v="3"/>
    <n v="23"/>
    <n v="1010"/>
    <x v="2431"/>
    <x v="3777"/>
    <x v="60"/>
    <x v="2"/>
  </r>
  <r>
    <x v="0"/>
    <n v="1185732"/>
    <x v="184"/>
    <x v="4"/>
    <x v="31"/>
    <x v="34"/>
    <x v="4"/>
    <n v="38"/>
    <n v="1150"/>
    <x v="1819"/>
    <x v="3778"/>
    <x v="35"/>
    <x v="2"/>
  </r>
  <r>
    <x v="0"/>
    <n v="1185732"/>
    <x v="184"/>
    <x v="4"/>
    <x v="31"/>
    <x v="34"/>
    <x v="5"/>
    <n v="29"/>
    <n v="1580"/>
    <x v="1649"/>
    <x v="3779"/>
    <x v="26"/>
    <x v="2"/>
  </r>
  <r>
    <x v="0"/>
    <n v="1185732"/>
    <x v="213"/>
    <x v="4"/>
    <x v="31"/>
    <x v="34"/>
    <x v="0"/>
    <n v="28"/>
    <n v="2250"/>
    <x v="848"/>
    <x v="3564"/>
    <x v="59"/>
    <x v="2"/>
  </r>
  <r>
    <x v="0"/>
    <n v="1185732"/>
    <x v="213"/>
    <x v="4"/>
    <x v="31"/>
    <x v="34"/>
    <x v="1"/>
    <n v="27"/>
    <n v="1060"/>
    <x v="1008"/>
    <x v="3780"/>
    <x v="35"/>
    <x v="2"/>
  </r>
  <r>
    <x v="0"/>
    <n v="1185732"/>
    <x v="213"/>
    <x v="4"/>
    <x v="31"/>
    <x v="34"/>
    <x v="2"/>
    <n v="18"/>
    <n v="1240"/>
    <x v="2432"/>
    <x v="3781"/>
    <x v="9"/>
    <x v="2"/>
  </r>
  <r>
    <x v="0"/>
    <n v="1185732"/>
    <x v="213"/>
    <x v="1"/>
    <x v="32"/>
    <x v="35"/>
    <x v="3"/>
    <n v="25"/>
    <n v="910"/>
    <x v="2433"/>
    <x v="3782"/>
    <x v="0"/>
    <x v="2"/>
  </r>
  <r>
    <x v="0"/>
    <n v="1185732"/>
    <x v="213"/>
    <x v="1"/>
    <x v="32"/>
    <x v="35"/>
    <x v="4"/>
    <n v="39"/>
    <n v="1080"/>
    <x v="1297"/>
    <x v="3783"/>
    <x v="24"/>
    <x v="2"/>
  </r>
  <r>
    <x v="0"/>
    <n v="1185732"/>
    <x v="213"/>
    <x v="1"/>
    <x v="32"/>
    <x v="35"/>
    <x v="5"/>
    <n v="24"/>
    <n v="1250"/>
    <x v="2434"/>
    <x v="3784"/>
    <x v="38"/>
    <x v="2"/>
  </r>
  <r>
    <x v="0"/>
    <n v="1185732"/>
    <x v="221"/>
    <x v="1"/>
    <x v="32"/>
    <x v="35"/>
    <x v="0"/>
    <n v="23"/>
    <n v="1870"/>
    <x v="2435"/>
    <x v="3785"/>
    <x v="9"/>
    <x v="2"/>
  </r>
  <r>
    <x v="0"/>
    <n v="1185732"/>
    <x v="221"/>
    <x v="1"/>
    <x v="32"/>
    <x v="35"/>
    <x v="1"/>
    <n v="24"/>
    <n v="1000"/>
    <x v="2436"/>
    <x v="3786"/>
    <x v="28"/>
    <x v="2"/>
  </r>
  <r>
    <x v="0"/>
    <n v="1185732"/>
    <x v="221"/>
    <x v="1"/>
    <x v="32"/>
    <x v="35"/>
    <x v="2"/>
    <n v="14"/>
    <n v="1280"/>
    <x v="1565"/>
    <x v="3787"/>
    <x v="60"/>
    <x v="2"/>
  </r>
  <r>
    <x v="0"/>
    <n v="1185732"/>
    <x v="221"/>
    <x v="1"/>
    <x v="32"/>
    <x v="35"/>
    <x v="3"/>
    <n v="19"/>
    <n v="800"/>
    <x v="2437"/>
    <x v="3788"/>
    <x v="59"/>
    <x v="2"/>
  </r>
  <r>
    <x v="0"/>
    <n v="1185732"/>
    <x v="221"/>
    <x v="1"/>
    <x v="32"/>
    <x v="35"/>
    <x v="4"/>
    <n v="32"/>
    <n v="810"/>
    <x v="1138"/>
    <x v="3789"/>
    <x v="24"/>
    <x v="2"/>
  </r>
  <r>
    <x v="0"/>
    <n v="1185732"/>
    <x v="221"/>
    <x v="1"/>
    <x v="32"/>
    <x v="35"/>
    <x v="5"/>
    <n v="24"/>
    <n v="1230"/>
    <x v="2438"/>
    <x v="3790"/>
    <x v="26"/>
    <x v="2"/>
  </r>
  <r>
    <x v="0"/>
    <n v="1185732"/>
    <x v="240"/>
    <x v="1"/>
    <x v="32"/>
    <x v="35"/>
    <x v="0"/>
    <n v="23"/>
    <n v="1690"/>
    <x v="2336"/>
    <x v="3791"/>
    <x v="64"/>
    <x v="2"/>
  </r>
  <r>
    <x v="0"/>
    <n v="1185732"/>
    <x v="240"/>
    <x v="1"/>
    <x v="32"/>
    <x v="35"/>
    <x v="1"/>
    <n v="23"/>
    <n v="1090"/>
    <x v="2439"/>
    <x v="3792"/>
    <x v="0"/>
    <x v="2"/>
  </r>
  <r>
    <x v="0"/>
    <n v="1185732"/>
    <x v="240"/>
    <x v="1"/>
    <x v="32"/>
    <x v="35"/>
    <x v="2"/>
    <n v="14"/>
    <n v="1010"/>
    <x v="2440"/>
    <x v="3793"/>
    <x v="9"/>
    <x v="2"/>
  </r>
  <r>
    <x v="0"/>
    <n v="1185732"/>
    <x v="240"/>
    <x v="1"/>
    <x v="32"/>
    <x v="35"/>
    <x v="3"/>
    <n v="19"/>
    <n v="750"/>
    <x v="2441"/>
    <x v="3794"/>
    <x v="59"/>
    <x v="2"/>
  </r>
  <r>
    <x v="0"/>
    <n v="1185732"/>
    <x v="240"/>
    <x v="1"/>
    <x v="32"/>
    <x v="35"/>
    <x v="4"/>
    <n v="38"/>
    <n v="810"/>
    <x v="1068"/>
    <x v="3795"/>
    <x v="35"/>
    <x v="2"/>
  </r>
  <r>
    <x v="0"/>
    <n v="1185732"/>
    <x v="240"/>
    <x v="1"/>
    <x v="32"/>
    <x v="35"/>
    <x v="5"/>
    <n v="28"/>
    <n v="1240"/>
    <x v="1524"/>
    <x v="3796"/>
    <x v="22"/>
    <x v="2"/>
  </r>
  <r>
    <x v="0"/>
    <n v="1185732"/>
    <x v="269"/>
    <x v="1"/>
    <x v="32"/>
    <x v="35"/>
    <x v="0"/>
    <n v="39"/>
    <n v="1940"/>
    <x v="2442"/>
    <x v="3797"/>
    <x v="9"/>
    <x v="2"/>
  </r>
  <r>
    <x v="0"/>
    <n v="1185732"/>
    <x v="269"/>
    <x v="1"/>
    <x v="32"/>
    <x v="35"/>
    <x v="1"/>
    <n v="37"/>
    <n v="1310"/>
    <x v="1909"/>
    <x v="3798"/>
    <x v="18"/>
    <x v="2"/>
  </r>
  <r>
    <x v="0"/>
    <n v="1185732"/>
    <x v="269"/>
    <x v="1"/>
    <x v="32"/>
    <x v="35"/>
    <x v="2"/>
    <n v="33"/>
    <n v="1190"/>
    <x v="1913"/>
    <x v="3799"/>
    <x v="64"/>
    <x v="2"/>
  </r>
  <r>
    <x v="0"/>
    <n v="1185732"/>
    <x v="269"/>
    <x v="1"/>
    <x v="32"/>
    <x v="35"/>
    <x v="3"/>
    <n v="33"/>
    <n v="1010"/>
    <x v="1525"/>
    <x v="3800"/>
    <x v="48"/>
    <x v="2"/>
  </r>
  <r>
    <x v="0"/>
    <n v="1185732"/>
    <x v="269"/>
    <x v="1"/>
    <x v="32"/>
    <x v="35"/>
    <x v="4"/>
    <n v="41"/>
    <n v="1160"/>
    <x v="1192"/>
    <x v="3801"/>
    <x v="28"/>
    <x v="2"/>
  </r>
  <r>
    <x v="0"/>
    <n v="1185732"/>
    <x v="269"/>
    <x v="1"/>
    <x v="32"/>
    <x v="35"/>
    <x v="5"/>
    <n v="47"/>
    <n v="1400"/>
    <x v="1928"/>
    <x v="3802"/>
    <x v="34"/>
    <x v="2"/>
  </r>
  <r>
    <x v="0"/>
    <n v="1185732"/>
    <x v="302"/>
    <x v="1"/>
    <x v="32"/>
    <x v="35"/>
    <x v="0"/>
    <n v="44"/>
    <n v="2100"/>
    <x v="889"/>
    <x v="3803"/>
    <x v="59"/>
    <x v="2"/>
  </r>
  <r>
    <x v="0"/>
    <n v="1185732"/>
    <x v="302"/>
    <x v="1"/>
    <x v="32"/>
    <x v="35"/>
    <x v="1"/>
    <n v="37"/>
    <n v="1250"/>
    <x v="2443"/>
    <x v="3804"/>
    <x v="28"/>
    <x v="2"/>
  </r>
  <r>
    <x v="0"/>
    <n v="1185732"/>
    <x v="302"/>
    <x v="1"/>
    <x v="32"/>
    <x v="35"/>
    <x v="2"/>
    <n v="41"/>
    <n v="1430"/>
    <x v="2444"/>
    <x v="3805"/>
    <x v="9"/>
    <x v="2"/>
  </r>
  <r>
    <x v="0"/>
    <n v="1185732"/>
    <x v="302"/>
    <x v="1"/>
    <x v="32"/>
    <x v="35"/>
    <x v="3"/>
    <n v="43"/>
    <n v="1170"/>
    <x v="2445"/>
    <x v="3806"/>
    <x v="0"/>
    <x v="2"/>
  </r>
  <r>
    <x v="0"/>
    <n v="1185732"/>
    <x v="302"/>
    <x v="1"/>
    <x v="32"/>
    <x v="35"/>
    <x v="4"/>
    <n v="57"/>
    <n v="1350"/>
    <x v="2446"/>
    <x v="3807"/>
    <x v="18"/>
    <x v="2"/>
  </r>
  <r>
    <x v="0"/>
    <n v="1185732"/>
    <x v="302"/>
    <x v="1"/>
    <x v="32"/>
    <x v="35"/>
    <x v="5"/>
    <n v="60"/>
    <n v="1880"/>
    <x v="1347"/>
    <x v="3808"/>
    <x v="32"/>
    <x v="2"/>
  </r>
  <r>
    <x v="0"/>
    <n v="1185732"/>
    <x v="330"/>
    <x v="1"/>
    <x v="32"/>
    <x v="35"/>
    <x v="0"/>
    <n v="58"/>
    <n v="2210"/>
    <x v="2447"/>
    <x v="3809"/>
    <x v="48"/>
    <x v="2"/>
  </r>
  <r>
    <x v="1"/>
    <n v="1185732"/>
    <x v="330"/>
    <x v="1"/>
    <x v="32"/>
    <x v="35"/>
    <x v="1"/>
    <n v="53"/>
    <n v="1560"/>
    <x v="2448"/>
    <x v="3810"/>
    <x v="18"/>
    <x v="2"/>
  </r>
  <r>
    <x v="1"/>
    <n v="1185732"/>
    <x v="330"/>
    <x v="1"/>
    <x v="32"/>
    <x v="35"/>
    <x v="2"/>
    <n v="48"/>
    <n v="1420"/>
    <x v="2137"/>
    <x v="3811"/>
    <x v="0"/>
    <x v="2"/>
  </r>
  <r>
    <x v="1"/>
    <n v="1185732"/>
    <x v="330"/>
    <x v="1"/>
    <x v="32"/>
    <x v="35"/>
    <x v="3"/>
    <n v="48"/>
    <n v="1240"/>
    <x v="2188"/>
    <x v="3812"/>
    <x v="60"/>
    <x v="2"/>
  </r>
  <r>
    <x v="1"/>
    <n v="1185732"/>
    <x v="330"/>
    <x v="1"/>
    <x v="32"/>
    <x v="35"/>
    <x v="4"/>
    <n v="59"/>
    <n v="1500"/>
    <x v="1896"/>
    <x v="1926"/>
    <x v="35"/>
    <x v="2"/>
  </r>
  <r>
    <x v="1"/>
    <n v="1185732"/>
    <x v="330"/>
    <x v="1"/>
    <x v="32"/>
    <x v="35"/>
    <x v="5"/>
    <n v="61"/>
    <n v="1760"/>
    <x v="2449"/>
    <x v="3813"/>
    <x v="22"/>
    <x v="2"/>
  </r>
  <r>
    <x v="1"/>
    <n v="1185732"/>
    <x v="362"/>
    <x v="1"/>
    <x v="32"/>
    <x v="35"/>
    <x v="0"/>
    <n v="56"/>
    <n v="2150"/>
    <x v="755"/>
    <x v="3814"/>
    <x v="64"/>
    <x v="2"/>
  </r>
  <r>
    <x v="1"/>
    <n v="1185732"/>
    <x v="362"/>
    <x v="1"/>
    <x v="32"/>
    <x v="35"/>
    <x v="1"/>
    <n v="50"/>
    <n v="1680"/>
    <x v="865"/>
    <x v="3815"/>
    <x v="35"/>
    <x v="2"/>
  </r>
  <r>
    <x v="1"/>
    <n v="1185732"/>
    <x v="362"/>
    <x v="1"/>
    <x v="32"/>
    <x v="35"/>
    <x v="2"/>
    <n v="48"/>
    <n v="1470"/>
    <x v="822"/>
    <x v="3816"/>
    <x v="59"/>
    <x v="2"/>
  </r>
  <r>
    <x v="1"/>
    <n v="1185732"/>
    <x v="362"/>
    <x v="1"/>
    <x v="32"/>
    <x v="35"/>
    <x v="3"/>
    <n v="39"/>
    <n v="1280"/>
    <x v="1952"/>
    <x v="3817"/>
    <x v="59"/>
    <x v="2"/>
  </r>
  <r>
    <x v="1"/>
    <n v="1185732"/>
    <x v="362"/>
    <x v="1"/>
    <x v="32"/>
    <x v="35"/>
    <x v="4"/>
    <n v="46"/>
    <n v="1220"/>
    <x v="1133"/>
    <x v="3166"/>
    <x v="18"/>
    <x v="2"/>
  </r>
  <r>
    <x v="1"/>
    <n v="1185732"/>
    <x v="362"/>
    <x v="1"/>
    <x v="32"/>
    <x v="35"/>
    <x v="5"/>
    <n v="53"/>
    <n v="1690"/>
    <x v="2450"/>
    <x v="3818"/>
    <x v="42"/>
    <x v="2"/>
  </r>
  <r>
    <x v="1"/>
    <n v="1185732"/>
    <x v="392"/>
    <x v="1"/>
    <x v="32"/>
    <x v="35"/>
    <x v="0"/>
    <n v="47"/>
    <n v="2030"/>
    <x v="1396"/>
    <x v="3819"/>
    <x v="64"/>
    <x v="2"/>
  </r>
  <r>
    <x v="1"/>
    <n v="1185732"/>
    <x v="392"/>
    <x v="1"/>
    <x v="32"/>
    <x v="35"/>
    <x v="1"/>
    <n v="42"/>
    <n v="1470"/>
    <x v="817"/>
    <x v="2845"/>
    <x v="18"/>
    <x v="2"/>
  </r>
  <r>
    <x v="1"/>
    <n v="1185732"/>
    <x v="392"/>
    <x v="1"/>
    <x v="32"/>
    <x v="35"/>
    <x v="2"/>
    <n v="19"/>
    <n v="1230"/>
    <x v="2021"/>
    <x v="3820"/>
    <x v="0"/>
    <x v="2"/>
  </r>
  <r>
    <x v="1"/>
    <n v="1185732"/>
    <x v="392"/>
    <x v="1"/>
    <x v="32"/>
    <x v="35"/>
    <x v="3"/>
    <n v="19"/>
    <n v="1000"/>
    <x v="2085"/>
    <x v="3821"/>
    <x v="9"/>
    <x v="2"/>
  </r>
  <r>
    <x v="1"/>
    <n v="1185732"/>
    <x v="392"/>
    <x v="1"/>
    <x v="32"/>
    <x v="35"/>
    <x v="4"/>
    <n v="29"/>
    <n v="1080"/>
    <x v="2451"/>
    <x v="3822"/>
    <x v="35"/>
    <x v="2"/>
  </r>
  <r>
    <x v="1"/>
    <n v="1185732"/>
    <x v="392"/>
    <x v="1"/>
    <x v="32"/>
    <x v="35"/>
    <x v="5"/>
    <n v="32"/>
    <n v="1300"/>
    <x v="1784"/>
    <x v="3823"/>
    <x v="26"/>
    <x v="2"/>
  </r>
  <r>
    <x v="1"/>
    <n v="1185732"/>
    <x v="424"/>
    <x v="1"/>
    <x v="32"/>
    <x v="35"/>
    <x v="0"/>
    <n v="32"/>
    <n v="1760"/>
    <x v="805"/>
    <x v="2841"/>
    <x v="64"/>
    <x v="2"/>
  </r>
  <r>
    <x v="1"/>
    <n v="1185732"/>
    <x v="424"/>
    <x v="1"/>
    <x v="32"/>
    <x v="35"/>
    <x v="1"/>
    <n v="25"/>
    <n v="1450"/>
    <x v="2452"/>
    <x v="3824"/>
    <x v="18"/>
    <x v="2"/>
  </r>
  <r>
    <x v="1"/>
    <n v="1185732"/>
    <x v="424"/>
    <x v="1"/>
    <x v="32"/>
    <x v="35"/>
    <x v="2"/>
    <n v="24"/>
    <n v="980"/>
    <x v="1045"/>
    <x v="3825"/>
    <x v="64"/>
    <x v="2"/>
  </r>
  <r>
    <x v="1"/>
    <n v="1185732"/>
    <x v="424"/>
    <x v="1"/>
    <x v="32"/>
    <x v="35"/>
    <x v="3"/>
    <n v="23"/>
    <n v="1050"/>
    <x v="2453"/>
    <x v="3826"/>
    <x v="0"/>
    <x v="2"/>
  </r>
  <r>
    <x v="1"/>
    <n v="1185732"/>
    <x v="424"/>
    <x v="1"/>
    <x v="32"/>
    <x v="35"/>
    <x v="4"/>
    <n v="32"/>
    <n v="980"/>
    <x v="1620"/>
    <x v="3827"/>
    <x v="0"/>
    <x v="2"/>
  </r>
  <r>
    <x v="2"/>
    <n v="1185732"/>
    <x v="424"/>
    <x v="1"/>
    <x v="32"/>
    <x v="35"/>
    <x v="5"/>
    <n v="33"/>
    <n v="1240"/>
    <x v="2454"/>
    <x v="3828"/>
    <x v="34"/>
    <x v="2"/>
  </r>
  <r>
    <x v="2"/>
    <n v="1185732"/>
    <x v="454"/>
    <x v="1"/>
    <x v="32"/>
    <x v="35"/>
    <x v="0"/>
    <n v="28"/>
    <n v="1630"/>
    <x v="1622"/>
    <x v="3829"/>
    <x v="64"/>
    <x v="2"/>
  </r>
  <r>
    <x v="2"/>
    <n v="1185732"/>
    <x v="454"/>
    <x v="1"/>
    <x v="32"/>
    <x v="35"/>
    <x v="1"/>
    <n v="18"/>
    <n v="1170"/>
    <x v="1015"/>
    <x v="1643"/>
    <x v="18"/>
    <x v="2"/>
  </r>
  <r>
    <x v="2"/>
    <n v="1185732"/>
    <x v="454"/>
    <x v="1"/>
    <x v="32"/>
    <x v="35"/>
    <x v="2"/>
    <n v="28"/>
    <n v="1110"/>
    <x v="1609"/>
    <x v="2366"/>
    <x v="64"/>
    <x v="2"/>
  </r>
  <r>
    <x v="2"/>
    <n v="1185732"/>
    <x v="454"/>
    <x v="1"/>
    <x v="32"/>
    <x v="35"/>
    <x v="3"/>
    <n v="54"/>
    <n v="1170"/>
    <x v="814"/>
    <x v="3830"/>
    <x v="60"/>
    <x v="2"/>
  </r>
  <r>
    <x v="2"/>
    <n v="1185732"/>
    <x v="454"/>
    <x v="1"/>
    <x v="32"/>
    <x v="35"/>
    <x v="4"/>
    <n v="71"/>
    <n v="1230"/>
    <x v="841"/>
    <x v="3831"/>
    <x v="18"/>
    <x v="2"/>
  </r>
  <r>
    <x v="2"/>
    <n v="1185732"/>
    <x v="454"/>
    <x v="1"/>
    <x v="32"/>
    <x v="35"/>
    <x v="5"/>
    <n v="68"/>
    <n v="1580"/>
    <x v="2455"/>
    <x v="3832"/>
    <x v="22"/>
    <x v="2"/>
  </r>
  <r>
    <x v="2"/>
    <n v="1185732"/>
    <x v="483"/>
    <x v="1"/>
    <x v="32"/>
    <x v="35"/>
    <x v="0"/>
    <n v="68"/>
    <n v="1940"/>
    <x v="2456"/>
    <x v="3833"/>
    <x v="60"/>
    <x v="2"/>
  </r>
  <r>
    <x v="2"/>
    <n v="1185732"/>
    <x v="483"/>
    <x v="1"/>
    <x v="32"/>
    <x v="35"/>
    <x v="1"/>
    <n v="58"/>
    <n v="1550"/>
    <x v="878"/>
    <x v="3834"/>
    <x v="29"/>
    <x v="2"/>
  </r>
  <r>
    <x v="2"/>
    <n v="1185732"/>
    <x v="483"/>
    <x v="1"/>
    <x v="32"/>
    <x v="35"/>
    <x v="2"/>
    <n v="59"/>
    <n v="1370"/>
    <x v="2457"/>
    <x v="3835"/>
    <x v="64"/>
    <x v="2"/>
  </r>
  <r>
    <x v="2"/>
    <n v="1185732"/>
    <x v="483"/>
    <x v="1"/>
    <x v="32"/>
    <x v="35"/>
    <x v="3"/>
    <n v="56"/>
    <n v="1330"/>
    <x v="1512"/>
    <x v="3836"/>
    <x v="59"/>
    <x v="2"/>
  </r>
  <r>
    <x v="2"/>
    <n v="1185732"/>
    <x v="483"/>
    <x v="1"/>
    <x v="32"/>
    <x v="35"/>
    <x v="4"/>
    <n v="65"/>
    <n v="1240"/>
    <x v="2282"/>
    <x v="3837"/>
    <x v="0"/>
    <x v="2"/>
  </r>
  <r>
    <x v="2"/>
    <n v="1185732"/>
    <x v="483"/>
    <x v="1"/>
    <x v="32"/>
    <x v="35"/>
    <x v="5"/>
    <n v="71"/>
    <n v="1440"/>
    <x v="1957"/>
    <x v="3838"/>
    <x v="22"/>
    <x v="2"/>
  </r>
  <r>
    <x v="2"/>
    <n v="1197831"/>
    <x v="187"/>
    <x v="1"/>
    <x v="32"/>
    <x v="35"/>
    <x v="0"/>
    <n v="24"/>
    <n v="1760"/>
    <x v="1529"/>
    <x v="2263"/>
    <x v="48"/>
    <x v="2"/>
  </r>
  <r>
    <x v="2"/>
    <n v="1197831"/>
    <x v="187"/>
    <x v="1"/>
    <x v="32"/>
    <x v="35"/>
    <x v="1"/>
    <n v="25"/>
    <n v="1310"/>
    <x v="2458"/>
    <x v="3839"/>
    <x v="18"/>
    <x v="2"/>
  </r>
  <r>
    <x v="2"/>
    <n v="1197831"/>
    <x v="187"/>
    <x v="1"/>
    <x v="32"/>
    <x v="35"/>
    <x v="2"/>
    <n v="14"/>
    <n v="1170"/>
    <x v="2459"/>
    <x v="3840"/>
    <x v="48"/>
    <x v="2"/>
  </r>
  <r>
    <x v="2"/>
    <n v="1197831"/>
    <x v="187"/>
    <x v="1"/>
    <x v="32"/>
    <x v="35"/>
    <x v="3"/>
    <n v="19"/>
    <n v="780"/>
    <x v="2460"/>
    <x v="3841"/>
    <x v="60"/>
    <x v="2"/>
  </r>
  <r>
    <x v="2"/>
    <n v="1197831"/>
    <x v="187"/>
    <x v="1"/>
    <x v="32"/>
    <x v="35"/>
    <x v="4"/>
    <n v="34"/>
    <n v="950"/>
    <x v="2461"/>
    <x v="3842"/>
    <x v="35"/>
    <x v="2"/>
  </r>
  <r>
    <x v="2"/>
    <n v="1197831"/>
    <x v="187"/>
    <x v="1"/>
    <x v="32"/>
    <x v="35"/>
    <x v="5"/>
    <n v="23"/>
    <n v="1220"/>
    <x v="1159"/>
    <x v="3843"/>
    <x v="59"/>
    <x v="2"/>
  </r>
  <r>
    <x v="2"/>
    <n v="1197831"/>
    <x v="695"/>
    <x v="1"/>
    <x v="32"/>
    <x v="35"/>
    <x v="0"/>
    <n v="24"/>
    <n v="1890"/>
    <x v="2332"/>
    <x v="3844"/>
    <x v="48"/>
    <x v="2"/>
  </r>
  <r>
    <x v="2"/>
    <n v="1197831"/>
    <x v="695"/>
    <x v="1"/>
    <x v="32"/>
    <x v="35"/>
    <x v="1"/>
    <n v="24"/>
    <n v="1050"/>
    <x v="2462"/>
    <x v="2372"/>
    <x v="18"/>
    <x v="2"/>
  </r>
  <r>
    <x v="2"/>
    <n v="1197831"/>
    <x v="695"/>
    <x v="1"/>
    <x v="32"/>
    <x v="35"/>
    <x v="2"/>
    <n v="14"/>
    <n v="1200"/>
    <x v="2023"/>
    <x v="3845"/>
    <x v="0"/>
    <x v="2"/>
  </r>
  <r>
    <x v="1"/>
    <n v="1197831"/>
    <x v="695"/>
    <x v="1"/>
    <x v="33"/>
    <x v="36"/>
    <x v="3"/>
    <n v="18"/>
    <n v="700"/>
    <x v="2068"/>
    <x v="3846"/>
    <x v="0"/>
    <x v="2"/>
  </r>
  <r>
    <x v="1"/>
    <n v="1197831"/>
    <x v="695"/>
    <x v="1"/>
    <x v="33"/>
    <x v="36"/>
    <x v="4"/>
    <n v="34"/>
    <n v="980"/>
    <x v="2165"/>
    <x v="3847"/>
    <x v="18"/>
    <x v="2"/>
  </r>
  <r>
    <x v="1"/>
    <n v="1197831"/>
    <x v="695"/>
    <x v="1"/>
    <x v="33"/>
    <x v="36"/>
    <x v="5"/>
    <n v="19"/>
    <n v="1150"/>
    <x v="2024"/>
    <x v="3848"/>
    <x v="64"/>
    <x v="2"/>
  </r>
  <r>
    <x v="1"/>
    <n v="1197831"/>
    <x v="224"/>
    <x v="1"/>
    <x v="33"/>
    <x v="36"/>
    <x v="0"/>
    <n v="18"/>
    <n v="1810"/>
    <x v="2463"/>
    <x v="3849"/>
    <x v="60"/>
    <x v="2"/>
  </r>
  <r>
    <x v="1"/>
    <n v="1197831"/>
    <x v="224"/>
    <x v="1"/>
    <x v="33"/>
    <x v="36"/>
    <x v="1"/>
    <n v="20"/>
    <n v="980"/>
    <x v="2464"/>
    <x v="3850"/>
    <x v="18"/>
    <x v="2"/>
  </r>
  <r>
    <x v="1"/>
    <n v="1197831"/>
    <x v="224"/>
    <x v="1"/>
    <x v="33"/>
    <x v="36"/>
    <x v="2"/>
    <n v="10"/>
    <n v="880"/>
    <x v="1006"/>
    <x v="3851"/>
    <x v="64"/>
    <x v="2"/>
  </r>
  <r>
    <x v="1"/>
    <n v="1197831"/>
    <x v="224"/>
    <x v="1"/>
    <x v="33"/>
    <x v="36"/>
    <x v="3"/>
    <n v="19"/>
    <n v="600"/>
    <x v="2465"/>
    <x v="3852"/>
    <x v="59"/>
    <x v="2"/>
  </r>
  <r>
    <x v="1"/>
    <n v="1197831"/>
    <x v="224"/>
    <x v="1"/>
    <x v="33"/>
    <x v="36"/>
    <x v="4"/>
    <n v="32"/>
    <n v="650"/>
    <x v="1413"/>
    <x v="3853"/>
    <x v="24"/>
    <x v="2"/>
  </r>
  <r>
    <x v="1"/>
    <n v="1197831"/>
    <x v="224"/>
    <x v="1"/>
    <x v="33"/>
    <x v="36"/>
    <x v="5"/>
    <n v="24"/>
    <n v="1020"/>
    <x v="2134"/>
    <x v="3854"/>
    <x v="48"/>
    <x v="2"/>
  </r>
  <r>
    <x v="1"/>
    <n v="1197831"/>
    <x v="243"/>
    <x v="1"/>
    <x v="33"/>
    <x v="36"/>
    <x v="0"/>
    <n v="23"/>
    <n v="1740"/>
    <x v="1261"/>
    <x v="3406"/>
    <x v="64"/>
    <x v="2"/>
  </r>
  <r>
    <x v="1"/>
    <n v="1197831"/>
    <x v="243"/>
    <x v="1"/>
    <x v="33"/>
    <x v="36"/>
    <x v="1"/>
    <n v="24"/>
    <n v="810"/>
    <x v="1121"/>
    <x v="2141"/>
    <x v="29"/>
    <x v="2"/>
  </r>
  <r>
    <x v="1"/>
    <n v="1197831"/>
    <x v="243"/>
    <x v="1"/>
    <x v="33"/>
    <x v="36"/>
    <x v="2"/>
    <n v="14"/>
    <n v="750"/>
    <x v="2041"/>
    <x v="3855"/>
    <x v="59"/>
    <x v="2"/>
  </r>
  <r>
    <x v="1"/>
    <n v="1197831"/>
    <x v="243"/>
    <x v="1"/>
    <x v="33"/>
    <x v="36"/>
    <x v="3"/>
    <n v="20"/>
    <n v="630"/>
    <x v="2068"/>
    <x v="3074"/>
    <x v="60"/>
    <x v="2"/>
  </r>
  <r>
    <x v="1"/>
    <n v="1197831"/>
    <x v="243"/>
    <x v="1"/>
    <x v="33"/>
    <x v="36"/>
    <x v="4"/>
    <n v="37"/>
    <n v="730"/>
    <x v="1446"/>
    <x v="3856"/>
    <x v="35"/>
    <x v="2"/>
  </r>
  <r>
    <x v="1"/>
    <n v="1197831"/>
    <x v="243"/>
    <x v="1"/>
    <x v="33"/>
    <x v="36"/>
    <x v="5"/>
    <n v="28"/>
    <n v="1160"/>
    <x v="1973"/>
    <x v="3321"/>
    <x v="48"/>
    <x v="2"/>
  </r>
  <r>
    <x v="1"/>
    <n v="1197831"/>
    <x v="272"/>
    <x v="1"/>
    <x v="33"/>
    <x v="36"/>
    <x v="0"/>
    <n v="39"/>
    <n v="1810"/>
    <x v="2466"/>
    <x v="3857"/>
    <x v="64"/>
    <x v="2"/>
  </r>
  <r>
    <x v="1"/>
    <n v="1197831"/>
    <x v="272"/>
    <x v="1"/>
    <x v="33"/>
    <x v="36"/>
    <x v="1"/>
    <n v="38"/>
    <n v="1130"/>
    <x v="2206"/>
    <x v="3858"/>
    <x v="0"/>
    <x v="2"/>
  </r>
  <r>
    <x v="1"/>
    <n v="1197831"/>
    <x v="272"/>
    <x v="1"/>
    <x v="33"/>
    <x v="36"/>
    <x v="2"/>
    <n v="34"/>
    <n v="910"/>
    <x v="2467"/>
    <x v="3859"/>
    <x v="9"/>
    <x v="2"/>
  </r>
  <r>
    <x v="1"/>
    <n v="1197831"/>
    <x v="272"/>
    <x v="1"/>
    <x v="33"/>
    <x v="36"/>
    <x v="3"/>
    <n v="34"/>
    <n v="780"/>
    <x v="2468"/>
    <x v="3860"/>
    <x v="60"/>
    <x v="2"/>
  </r>
  <r>
    <x v="1"/>
    <n v="1197831"/>
    <x v="272"/>
    <x v="1"/>
    <x v="33"/>
    <x v="36"/>
    <x v="4"/>
    <n v="42"/>
    <n v="850"/>
    <x v="2469"/>
    <x v="3861"/>
    <x v="28"/>
    <x v="2"/>
  </r>
  <r>
    <x v="1"/>
    <n v="1197831"/>
    <x v="272"/>
    <x v="1"/>
    <x v="33"/>
    <x v="36"/>
    <x v="5"/>
    <n v="44"/>
    <n v="1110"/>
    <x v="1118"/>
    <x v="2200"/>
    <x v="9"/>
    <x v="2"/>
  </r>
  <r>
    <x v="1"/>
    <n v="1197831"/>
    <x v="305"/>
    <x v="1"/>
    <x v="33"/>
    <x v="36"/>
    <x v="0"/>
    <n v="36"/>
    <n v="2030"/>
    <x v="1205"/>
    <x v="3862"/>
    <x v="0"/>
    <x v="2"/>
  </r>
  <r>
    <x v="1"/>
    <n v="1197831"/>
    <x v="305"/>
    <x v="1"/>
    <x v="33"/>
    <x v="36"/>
    <x v="1"/>
    <n v="32"/>
    <n v="1060"/>
    <x v="1723"/>
    <x v="3863"/>
    <x v="29"/>
    <x v="2"/>
  </r>
  <r>
    <x v="1"/>
    <n v="1197831"/>
    <x v="305"/>
    <x v="1"/>
    <x v="33"/>
    <x v="36"/>
    <x v="2"/>
    <n v="38"/>
    <n v="1040"/>
    <x v="2470"/>
    <x v="3864"/>
    <x v="64"/>
    <x v="2"/>
  </r>
  <r>
    <x v="1"/>
    <n v="1197831"/>
    <x v="305"/>
    <x v="1"/>
    <x v="33"/>
    <x v="36"/>
    <x v="3"/>
    <n v="37"/>
    <n v="980"/>
    <x v="2260"/>
    <x v="3758"/>
    <x v="59"/>
    <x v="2"/>
  </r>
  <r>
    <x v="1"/>
    <n v="1197831"/>
    <x v="305"/>
    <x v="1"/>
    <x v="33"/>
    <x v="36"/>
    <x v="4"/>
    <n v="54"/>
    <n v="980"/>
    <x v="1442"/>
    <x v="2962"/>
    <x v="35"/>
    <x v="2"/>
  </r>
  <r>
    <x v="1"/>
    <n v="1197831"/>
    <x v="305"/>
    <x v="1"/>
    <x v="33"/>
    <x v="36"/>
    <x v="5"/>
    <n v="54"/>
    <n v="1600"/>
    <x v="1143"/>
    <x v="3865"/>
    <x v="64"/>
    <x v="2"/>
  </r>
  <r>
    <x v="1"/>
    <n v="1197831"/>
    <x v="333"/>
    <x v="1"/>
    <x v="33"/>
    <x v="36"/>
    <x v="0"/>
    <n v="50"/>
    <n v="2330"/>
    <x v="2471"/>
    <x v="3866"/>
    <x v="0"/>
    <x v="2"/>
  </r>
  <r>
    <x v="1"/>
    <n v="1197831"/>
    <x v="333"/>
    <x v="1"/>
    <x v="33"/>
    <x v="36"/>
    <x v="1"/>
    <n v="47"/>
    <n v="1470"/>
    <x v="1094"/>
    <x v="3867"/>
    <x v="18"/>
    <x v="2"/>
  </r>
  <r>
    <x v="1"/>
    <n v="1197831"/>
    <x v="333"/>
    <x v="1"/>
    <x v="33"/>
    <x v="36"/>
    <x v="2"/>
    <n v="43"/>
    <n v="1260"/>
    <x v="2472"/>
    <x v="3868"/>
    <x v="48"/>
    <x v="2"/>
  </r>
  <r>
    <x v="1"/>
    <n v="1197831"/>
    <x v="333"/>
    <x v="1"/>
    <x v="33"/>
    <x v="36"/>
    <x v="3"/>
    <n v="41"/>
    <n v="1160"/>
    <x v="1192"/>
    <x v="3869"/>
    <x v="64"/>
    <x v="2"/>
  </r>
  <r>
    <x v="1"/>
    <n v="1197831"/>
    <x v="333"/>
    <x v="1"/>
    <x v="33"/>
    <x v="36"/>
    <x v="4"/>
    <n v="55"/>
    <n v="1190"/>
    <x v="2473"/>
    <x v="3870"/>
    <x v="29"/>
    <x v="2"/>
  </r>
  <r>
    <x v="1"/>
    <n v="1197831"/>
    <x v="333"/>
    <x v="1"/>
    <x v="33"/>
    <x v="36"/>
    <x v="5"/>
    <n v="63"/>
    <n v="1500"/>
    <x v="1366"/>
    <x v="3871"/>
    <x v="64"/>
    <x v="2"/>
  </r>
  <r>
    <x v="1"/>
    <n v="1197831"/>
    <x v="365"/>
    <x v="1"/>
    <x v="33"/>
    <x v="36"/>
    <x v="0"/>
    <n v="55"/>
    <n v="2100"/>
    <x v="1885"/>
    <x v="3872"/>
    <x v="64"/>
    <x v="2"/>
  </r>
  <r>
    <x v="1"/>
    <n v="1197831"/>
    <x v="365"/>
    <x v="1"/>
    <x v="33"/>
    <x v="36"/>
    <x v="1"/>
    <n v="50"/>
    <n v="1520"/>
    <x v="2474"/>
    <x v="3873"/>
    <x v="35"/>
    <x v="2"/>
  </r>
  <r>
    <x v="1"/>
    <n v="1197831"/>
    <x v="365"/>
    <x v="1"/>
    <x v="33"/>
    <x v="36"/>
    <x v="2"/>
    <n v="47"/>
    <n v="1260"/>
    <x v="1911"/>
    <x v="3874"/>
    <x v="59"/>
    <x v="2"/>
  </r>
  <r>
    <x v="1"/>
    <n v="1197831"/>
    <x v="365"/>
    <x v="1"/>
    <x v="33"/>
    <x v="36"/>
    <x v="3"/>
    <n v="39"/>
    <n v="1040"/>
    <x v="1519"/>
    <x v="2250"/>
    <x v="0"/>
    <x v="2"/>
  </r>
  <r>
    <x v="1"/>
    <n v="1197831"/>
    <x v="365"/>
    <x v="1"/>
    <x v="33"/>
    <x v="36"/>
    <x v="4"/>
    <n v="48"/>
    <n v="1130"/>
    <x v="2475"/>
    <x v="3875"/>
    <x v="29"/>
    <x v="2"/>
  </r>
  <r>
    <x v="1"/>
    <n v="1197831"/>
    <x v="365"/>
    <x v="1"/>
    <x v="33"/>
    <x v="36"/>
    <x v="5"/>
    <n v="50"/>
    <n v="1430"/>
    <x v="1516"/>
    <x v="1548"/>
    <x v="59"/>
    <x v="2"/>
  </r>
  <r>
    <x v="1"/>
    <n v="1197831"/>
    <x v="395"/>
    <x v="1"/>
    <x v="33"/>
    <x v="36"/>
    <x v="0"/>
    <n v="48"/>
    <n v="1820"/>
    <x v="2321"/>
    <x v="1866"/>
    <x v="59"/>
    <x v="2"/>
  </r>
  <r>
    <x v="1"/>
    <n v="1197831"/>
    <x v="395"/>
    <x v="1"/>
    <x v="33"/>
    <x v="36"/>
    <x v="1"/>
    <n v="39"/>
    <n v="1260"/>
    <x v="1502"/>
    <x v="3876"/>
    <x v="35"/>
    <x v="2"/>
  </r>
  <r>
    <x v="1"/>
    <n v="1197831"/>
    <x v="395"/>
    <x v="1"/>
    <x v="33"/>
    <x v="36"/>
    <x v="2"/>
    <n v="14"/>
    <n v="880"/>
    <x v="2476"/>
    <x v="3877"/>
    <x v="59"/>
    <x v="2"/>
  </r>
  <r>
    <x v="1"/>
    <n v="1197831"/>
    <x v="395"/>
    <x v="1"/>
    <x v="33"/>
    <x v="36"/>
    <x v="3"/>
    <n v="14"/>
    <n v="880"/>
    <x v="2476"/>
    <x v="3877"/>
    <x v="59"/>
    <x v="2"/>
  </r>
  <r>
    <x v="1"/>
    <n v="1197831"/>
    <x v="395"/>
    <x v="1"/>
    <x v="33"/>
    <x v="36"/>
    <x v="4"/>
    <n v="23"/>
    <n v="940"/>
    <x v="2477"/>
    <x v="3878"/>
    <x v="0"/>
    <x v="2"/>
  </r>
  <r>
    <x v="1"/>
    <n v="1197831"/>
    <x v="395"/>
    <x v="1"/>
    <x v="33"/>
    <x v="36"/>
    <x v="5"/>
    <n v="29"/>
    <n v="1190"/>
    <x v="2203"/>
    <x v="3879"/>
    <x v="64"/>
    <x v="2"/>
  </r>
  <r>
    <x v="1"/>
    <n v="1197831"/>
    <x v="427"/>
    <x v="1"/>
    <x v="33"/>
    <x v="36"/>
    <x v="0"/>
    <n v="27"/>
    <n v="1500"/>
    <x v="1156"/>
    <x v="3880"/>
    <x v="0"/>
    <x v="2"/>
  </r>
  <r>
    <x v="1"/>
    <n v="1197831"/>
    <x v="427"/>
    <x v="1"/>
    <x v="33"/>
    <x v="36"/>
    <x v="1"/>
    <n v="19"/>
    <n v="1060"/>
    <x v="2377"/>
    <x v="3881"/>
    <x v="18"/>
    <x v="2"/>
  </r>
  <r>
    <x v="1"/>
    <n v="1197831"/>
    <x v="427"/>
    <x v="1"/>
    <x v="33"/>
    <x v="36"/>
    <x v="2"/>
    <n v="19"/>
    <n v="780"/>
    <x v="2460"/>
    <x v="3794"/>
    <x v="0"/>
    <x v="2"/>
  </r>
  <r>
    <x v="1"/>
    <n v="1197831"/>
    <x v="427"/>
    <x v="1"/>
    <x v="33"/>
    <x v="36"/>
    <x v="3"/>
    <n v="19"/>
    <n v="720"/>
    <x v="1457"/>
    <x v="3882"/>
    <x v="60"/>
    <x v="2"/>
  </r>
  <r>
    <x v="1"/>
    <n v="1197831"/>
    <x v="427"/>
    <x v="1"/>
    <x v="33"/>
    <x v="36"/>
    <x v="4"/>
    <n v="27"/>
    <n v="830"/>
    <x v="2478"/>
    <x v="3883"/>
    <x v="28"/>
    <x v="2"/>
  </r>
  <r>
    <x v="3"/>
    <n v="1197831"/>
    <x v="427"/>
    <x v="1"/>
    <x v="33"/>
    <x v="36"/>
    <x v="5"/>
    <n v="29"/>
    <n v="1040"/>
    <x v="2479"/>
    <x v="3884"/>
    <x v="60"/>
    <x v="2"/>
  </r>
  <r>
    <x v="3"/>
    <n v="1197831"/>
    <x v="457"/>
    <x v="1"/>
    <x v="33"/>
    <x v="36"/>
    <x v="0"/>
    <n v="24"/>
    <n v="1430"/>
    <x v="1944"/>
    <x v="3885"/>
    <x v="0"/>
    <x v="2"/>
  </r>
  <r>
    <x v="3"/>
    <n v="1197831"/>
    <x v="457"/>
    <x v="1"/>
    <x v="33"/>
    <x v="36"/>
    <x v="1"/>
    <n v="14"/>
    <n v="940"/>
    <x v="2480"/>
    <x v="3886"/>
    <x v="0"/>
    <x v="2"/>
  </r>
  <r>
    <x v="3"/>
    <n v="1197831"/>
    <x v="457"/>
    <x v="1"/>
    <x v="33"/>
    <x v="36"/>
    <x v="2"/>
    <n v="23"/>
    <n v="900"/>
    <x v="1669"/>
    <x v="3887"/>
    <x v="48"/>
    <x v="2"/>
  </r>
  <r>
    <x v="3"/>
    <n v="1197831"/>
    <x v="457"/>
    <x v="1"/>
    <x v="33"/>
    <x v="36"/>
    <x v="3"/>
    <n v="51"/>
    <n v="1090"/>
    <x v="2481"/>
    <x v="3888"/>
    <x v="0"/>
    <x v="2"/>
  </r>
  <r>
    <x v="3"/>
    <n v="1197831"/>
    <x v="457"/>
    <x v="1"/>
    <x v="33"/>
    <x v="36"/>
    <x v="4"/>
    <n v="69"/>
    <n v="910"/>
    <x v="2482"/>
    <x v="3889"/>
    <x v="28"/>
    <x v="2"/>
  </r>
  <r>
    <x v="3"/>
    <n v="1197831"/>
    <x v="457"/>
    <x v="1"/>
    <x v="33"/>
    <x v="36"/>
    <x v="5"/>
    <n v="73"/>
    <n v="1170"/>
    <x v="2483"/>
    <x v="3890"/>
    <x v="60"/>
    <x v="2"/>
  </r>
  <r>
    <x v="3"/>
    <n v="1197831"/>
    <x v="486"/>
    <x v="1"/>
    <x v="33"/>
    <x v="36"/>
    <x v="0"/>
    <n v="67"/>
    <n v="2030"/>
    <x v="2484"/>
    <x v="3891"/>
    <x v="9"/>
    <x v="2"/>
  </r>
  <r>
    <x v="3"/>
    <n v="1197831"/>
    <x v="486"/>
    <x v="1"/>
    <x v="33"/>
    <x v="36"/>
    <x v="1"/>
    <n v="54"/>
    <n v="1400"/>
    <x v="832"/>
    <x v="3892"/>
    <x v="28"/>
    <x v="2"/>
  </r>
  <r>
    <x v="3"/>
    <n v="1197831"/>
    <x v="486"/>
    <x v="1"/>
    <x v="33"/>
    <x v="36"/>
    <x v="2"/>
    <n v="55"/>
    <n v="1260"/>
    <x v="799"/>
    <x v="3893"/>
    <x v="64"/>
    <x v="2"/>
  </r>
  <r>
    <x v="3"/>
    <n v="1197831"/>
    <x v="486"/>
    <x v="1"/>
    <x v="33"/>
    <x v="36"/>
    <x v="3"/>
    <n v="57"/>
    <n v="1200"/>
    <x v="2485"/>
    <x v="3894"/>
    <x v="48"/>
    <x v="2"/>
  </r>
  <r>
    <x v="3"/>
    <n v="1197831"/>
    <x v="486"/>
    <x v="1"/>
    <x v="33"/>
    <x v="36"/>
    <x v="4"/>
    <n v="64"/>
    <n v="1120"/>
    <x v="2486"/>
    <x v="3895"/>
    <x v="29"/>
    <x v="2"/>
  </r>
  <r>
    <x v="3"/>
    <n v="1197831"/>
    <x v="486"/>
    <x v="1"/>
    <x v="33"/>
    <x v="36"/>
    <x v="5"/>
    <n v="70"/>
    <n v="1500"/>
    <x v="922"/>
    <x v="2424"/>
    <x v="48"/>
    <x v="2"/>
  </r>
  <r>
    <x v="3"/>
    <n v="1197831"/>
    <x v="187"/>
    <x v="1"/>
    <x v="33"/>
    <x v="36"/>
    <x v="0"/>
    <n v="24"/>
    <n v="1670"/>
    <x v="2369"/>
    <x v="3896"/>
    <x v="60"/>
    <x v="2"/>
  </r>
  <r>
    <x v="3"/>
    <n v="1197831"/>
    <x v="187"/>
    <x v="1"/>
    <x v="33"/>
    <x v="36"/>
    <x v="1"/>
    <n v="25"/>
    <n v="1090"/>
    <x v="2487"/>
    <x v="3897"/>
    <x v="18"/>
    <x v="2"/>
  </r>
  <r>
    <x v="3"/>
    <n v="1197831"/>
    <x v="187"/>
    <x v="1"/>
    <x v="33"/>
    <x v="36"/>
    <x v="2"/>
    <n v="15"/>
    <n v="980"/>
    <x v="2488"/>
    <x v="3898"/>
    <x v="9"/>
    <x v="2"/>
  </r>
  <r>
    <x v="3"/>
    <n v="1197831"/>
    <x v="187"/>
    <x v="1"/>
    <x v="33"/>
    <x v="36"/>
    <x v="3"/>
    <n v="18"/>
    <n v="650"/>
    <x v="2489"/>
    <x v="3899"/>
    <x v="9"/>
    <x v="2"/>
  </r>
  <r>
    <x v="3"/>
    <n v="1197831"/>
    <x v="187"/>
    <x v="1"/>
    <x v="33"/>
    <x v="36"/>
    <x v="4"/>
    <n v="33"/>
    <n v="800"/>
    <x v="2490"/>
    <x v="3900"/>
    <x v="0"/>
    <x v="2"/>
  </r>
  <r>
    <x v="3"/>
    <n v="1197831"/>
    <x v="187"/>
    <x v="1"/>
    <x v="33"/>
    <x v="36"/>
    <x v="5"/>
    <n v="23"/>
    <n v="1010"/>
    <x v="2431"/>
    <x v="3901"/>
    <x v="59"/>
    <x v="2"/>
  </r>
  <r>
    <x v="3"/>
    <n v="1197831"/>
    <x v="695"/>
    <x v="1"/>
    <x v="33"/>
    <x v="36"/>
    <x v="0"/>
    <n v="24"/>
    <n v="1690"/>
    <x v="1519"/>
    <x v="3902"/>
    <x v="59"/>
    <x v="2"/>
  </r>
  <r>
    <x v="3"/>
    <n v="1197831"/>
    <x v="695"/>
    <x v="1"/>
    <x v="33"/>
    <x v="36"/>
    <x v="1"/>
    <n v="23"/>
    <n v="800"/>
    <x v="2049"/>
    <x v="3903"/>
    <x v="24"/>
    <x v="2"/>
  </r>
  <r>
    <x v="3"/>
    <n v="1197831"/>
    <x v="695"/>
    <x v="1"/>
    <x v="33"/>
    <x v="36"/>
    <x v="2"/>
    <n v="15"/>
    <n v="910"/>
    <x v="2491"/>
    <x v="3904"/>
    <x v="0"/>
    <x v="2"/>
  </r>
  <r>
    <x v="3"/>
    <n v="1197831"/>
    <x v="695"/>
    <x v="1"/>
    <x v="34"/>
    <x v="37"/>
    <x v="3"/>
    <n v="19"/>
    <n v="490"/>
    <x v="2492"/>
    <x v="3905"/>
    <x v="48"/>
    <x v="2"/>
  </r>
  <r>
    <x v="3"/>
    <n v="1197831"/>
    <x v="695"/>
    <x v="1"/>
    <x v="34"/>
    <x v="37"/>
    <x v="4"/>
    <n v="34"/>
    <n v="750"/>
    <x v="2493"/>
    <x v="3906"/>
    <x v="28"/>
    <x v="2"/>
  </r>
  <r>
    <x v="3"/>
    <n v="1197831"/>
    <x v="695"/>
    <x v="1"/>
    <x v="34"/>
    <x v="37"/>
    <x v="5"/>
    <n v="18"/>
    <n v="980"/>
    <x v="1444"/>
    <x v="3907"/>
    <x v="48"/>
    <x v="2"/>
  </r>
  <r>
    <x v="3"/>
    <n v="1197831"/>
    <x v="224"/>
    <x v="1"/>
    <x v="34"/>
    <x v="37"/>
    <x v="0"/>
    <n v="19"/>
    <n v="1540"/>
    <x v="2204"/>
    <x v="3908"/>
    <x v="0"/>
    <x v="2"/>
  </r>
  <r>
    <x v="3"/>
    <n v="1197831"/>
    <x v="224"/>
    <x v="1"/>
    <x v="34"/>
    <x v="37"/>
    <x v="1"/>
    <n v="19"/>
    <n v="730"/>
    <x v="2494"/>
    <x v="3909"/>
    <x v="35"/>
    <x v="2"/>
  </r>
  <r>
    <x v="3"/>
    <n v="1197831"/>
    <x v="224"/>
    <x v="1"/>
    <x v="34"/>
    <x v="37"/>
    <x v="2"/>
    <n v="9"/>
    <n v="800"/>
    <x v="2495"/>
    <x v="3910"/>
    <x v="0"/>
    <x v="2"/>
  </r>
  <r>
    <x v="3"/>
    <n v="1197831"/>
    <x v="224"/>
    <x v="1"/>
    <x v="34"/>
    <x v="37"/>
    <x v="3"/>
    <n v="20"/>
    <n v="340"/>
    <x v="2496"/>
    <x v="3911"/>
    <x v="0"/>
    <x v="2"/>
  </r>
  <r>
    <x v="3"/>
    <n v="1197831"/>
    <x v="224"/>
    <x v="1"/>
    <x v="34"/>
    <x v="37"/>
    <x v="4"/>
    <n v="34"/>
    <n v="490"/>
    <x v="1627"/>
    <x v="3912"/>
    <x v="28"/>
    <x v="2"/>
  </r>
  <r>
    <x v="3"/>
    <n v="1197831"/>
    <x v="224"/>
    <x v="1"/>
    <x v="34"/>
    <x v="37"/>
    <x v="5"/>
    <n v="23"/>
    <n v="690"/>
    <x v="2497"/>
    <x v="3913"/>
    <x v="64"/>
    <x v="2"/>
  </r>
  <r>
    <x v="3"/>
    <n v="1197831"/>
    <x v="243"/>
    <x v="1"/>
    <x v="34"/>
    <x v="37"/>
    <x v="0"/>
    <n v="24"/>
    <n v="1520"/>
    <x v="2498"/>
    <x v="3914"/>
    <x v="60"/>
    <x v="2"/>
  </r>
  <r>
    <x v="3"/>
    <n v="1197831"/>
    <x v="243"/>
    <x v="1"/>
    <x v="34"/>
    <x v="37"/>
    <x v="1"/>
    <n v="23"/>
    <n v="650"/>
    <x v="2499"/>
    <x v="3915"/>
    <x v="35"/>
    <x v="2"/>
  </r>
  <r>
    <x v="3"/>
    <n v="1197831"/>
    <x v="243"/>
    <x v="1"/>
    <x v="34"/>
    <x v="37"/>
    <x v="2"/>
    <n v="14"/>
    <n v="680"/>
    <x v="1664"/>
    <x v="3916"/>
    <x v="60"/>
    <x v="2"/>
  </r>
  <r>
    <x v="3"/>
    <n v="1197831"/>
    <x v="243"/>
    <x v="1"/>
    <x v="34"/>
    <x v="37"/>
    <x v="3"/>
    <n v="18"/>
    <n v="450"/>
    <x v="2500"/>
    <x v="3917"/>
    <x v="60"/>
    <x v="2"/>
  </r>
  <r>
    <x v="3"/>
    <n v="1197831"/>
    <x v="243"/>
    <x v="1"/>
    <x v="34"/>
    <x v="37"/>
    <x v="4"/>
    <n v="38"/>
    <n v="530"/>
    <x v="2377"/>
    <x v="3918"/>
    <x v="0"/>
    <x v="2"/>
  </r>
  <r>
    <x v="3"/>
    <n v="1197831"/>
    <x v="243"/>
    <x v="1"/>
    <x v="34"/>
    <x v="37"/>
    <x v="5"/>
    <n v="28"/>
    <n v="940"/>
    <x v="1023"/>
    <x v="3919"/>
    <x v="9"/>
    <x v="2"/>
  </r>
  <r>
    <x v="3"/>
    <n v="1197831"/>
    <x v="272"/>
    <x v="1"/>
    <x v="34"/>
    <x v="37"/>
    <x v="0"/>
    <n v="36"/>
    <n v="1670"/>
    <x v="2194"/>
    <x v="3920"/>
    <x v="64"/>
    <x v="2"/>
  </r>
  <r>
    <x v="3"/>
    <n v="1197831"/>
    <x v="272"/>
    <x v="1"/>
    <x v="34"/>
    <x v="37"/>
    <x v="1"/>
    <n v="39"/>
    <n v="870"/>
    <x v="2093"/>
    <x v="3127"/>
    <x v="18"/>
    <x v="2"/>
  </r>
  <r>
    <x v="3"/>
    <n v="1197831"/>
    <x v="272"/>
    <x v="1"/>
    <x v="34"/>
    <x v="37"/>
    <x v="2"/>
    <n v="34"/>
    <n v="720"/>
    <x v="2134"/>
    <x v="3921"/>
    <x v="59"/>
    <x v="2"/>
  </r>
  <r>
    <x v="3"/>
    <n v="1197831"/>
    <x v="272"/>
    <x v="1"/>
    <x v="34"/>
    <x v="37"/>
    <x v="3"/>
    <n v="34"/>
    <n v="590"/>
    <x v="2501"/>
    <x v="3922"/>
    <x v="9"/>
    <x v="2"/>
  </r>
  <r>
    <x v="3"/>
    <n v="1197831"/>
    <x v="272"/>
    <x v="1"/>
    <x v="34"/>
    <x v="37"/>
    <x v="4"/>
    <n v="43"/>
    <n v="750"/>
    <x v="2502"/>
    <x v="3923"/>
    <x v="18"/>
    <x v="2"/>
  </r>
  <r>
    <x v="3"/>
    <n v="1197831"/>
    <x v="272"/>
    <x v="1"/>
    <x v="34"/>
    <x v="37"/>
    <x v="5"/>
    <n v="42"/>
    <n v="980"/>
    <x v="1728"/>
    <x v="3924"/>
    <x v="59"/>
    <x v="2"/>
  </r>
  <r>
    <x v="3"/>
    <n v="1197831"/>
    <x v="305"/>
    <x v="1"/>
    <x v="34"/>
    <x v="37"/>
    <x v="0"/>
    <n v="38"/>
    <n v="1560"/>
    <x v="1903"/>
    <x v="3925"/>
    <x v="48"/>
    <x v="2"/>
  </r>
  <r>
    <x v="3"/>
    <n v="1197831"/>
    <x v="305"/>
    <x v="1"/>
    <x v="34"/>
    <x v="37"/>
    <x v="1"/>
    <n v="33"/>
    <n v="880"/>
    <x v="2503"/>
    <x v="3926"/>
    <x v="18"/>
    <x v="2"/>
  </r>
  <r>
    <x v="3"/>
    <n v="1197831"/>
    <x v="305"/>
    <x v="1"/>
    <x v="34"/>
    <x v="37"/>
    <x v="2"/>
    <n v="36"/>
    <n v="880"/>
    <x v="2094"/>
    <x v="3927"/>
    <x v="59"/>
    <x v="2"/>
  </r>
  <r>
    <x v="3"/>
    <n v="1197831"/>
    <x v="305"/>
    <x v="1"/>
    <x v="34"/>
    <x v="37"/>
    <x v="3"/>
    <n v="38"/>
    <n v="870"/>
    <x v="2504"/>
    <x v="3928"/>
    <x v="0"/>
    <x v="2"/>
  </r>
  <r>
    <x v="3"/>
    <n v="1197831"/>
    <x v="305"/>
    <x v="1"/>
    <x v="34"/>
    <x v="37"/>
    <x v="4"/>
    <n v="51"/>
    <n v="870"/>
    <x v="2505"/>
    <x v="3929"/>
    <x v="28"/>
    <x v="2"/>
  </r>
  <r>
    <x v="3"/>
    <n v="1197831"/>
    <x v="305"/>
    <x v="1"/>
    <x v="34"/>
    <x v="37"/>
    <x v="5"/>
    <n v="55"/>
    <n v="1240"/>
    <x v="2506"/>
    <x v="3930"/>
    <x v="48"/>
    <x v="2"/>
  </r>
  <r>
    <x v="3"/>
    <n v="1197831"/>
    <x v="333"/>
    <x v="1"/>
    <x v="34"/>
    <x v="37"/>
    <x v="0"/>
    <n v="50"/>
    <n v="1820"/>
    <x v="916"/>
    <x v="3931"/>
    <x v="59"/>
    <x v="2"/>
  </r>
  <r>
    <x v="3"/>
    <n v="1197831"/>
    <x v="333"/>
    <x v="1"/>
    <x v="34"/>
    <x v="37"/>
    <x v="1"/>
    <n v="45"/>
    <n v="1170"/>
    <x v="1148"/>
    <x v="3932"/>
    <x v="0"/>
    <x v="2"/>
  </r>
  <r>
    <x v="3"/>
    <n v="1197831"/>
    <x v="333"/>
    <x v="1"/>
    <x v="34"/>
    <x v="37"/>
    <x v="2"/>
    <n v="44"/>
    <n v="940"/>
    <x v="1771"/>
    <x v="3933"/>
    <x v="64"/>
    <x v="2"/>
  </r>
  <r>
    <x v="3"/>
    <n v="1197831"/>
    <x v="333"/>
    <x v="1"/>
    <x v="34"/>
    <x v="37"/>
    <x v="3"/>
    <n v="41"/>
    <n v="850"/>
    <x v="2507"/>
    <x v="3934"/>
    <x v="60"/>
    <x v="2"/>
  </r>
  <r>
    <x v="3"/>
    <n v="1197831"/>
    <x v="333"/>
    <x v="1"/>
    <x v="34"/>
    <x v="37"/>
    <x v="4"/>
    <n v="59"/>
    <n v="980"/>
    <x v="1260"/>
    <x v="3935"/>
    <x v="24"/>
    <x v="2"/>
  </r>
  <r>
    <x v="3"/>
    <n v="1197831"/>
    <x v="333"/>
    <x v="1"/>
    <x v="34"/>
    <x v="37"/>
    <x v="5"/>
    <n v="61"/>
    <n v="1420"/>
    <x v="2508"/>
    <x v="3936"/>
    <x v="64"/>
    <x v="2"/>
  </r>
  <r>
    <x v="3"/>
    <n v="1197831"/>
    <x v="365"/>
    <x v="1"/>
    <x v="34"/>
    <x v="37"/>
    <x v="0"/>
    <n v="56"/>
    <n v="1890"/>
    <x v="1208"/>
    <x v="3937"/>
    <x v="48"/>
    <x v="2"/>
  </r>
  <r>
    <x v="3"/>
    <n v="1197831"/>
    <x v="365"/>
    <x v="1"/>
    <x v="34"/>
    <x v="37"/>
    <x v="1"/>
    <n v="51"/>
    <n v="1130"/>
    <x v="1511"/>
    <x v="3938"/>
    <x v="28"/>
    <x v="2"/>
  </r>
  <r>
    <x v="3"/>
    <n v="1197831"/>
    <x v="365"/>
    <x v="1"/>
    <x v="34"/>
    <x v="37"/>
    <x v="2"/>
    <n v="47"/>
    <n v="1130"/>
    <x v="2509"/>
    <x v="3939"/>
    <x v="60"/>
    <x v="2"/>
  </r>
  <r>
    <x v="3"/>
    <n v="1197831"/>
    <x v="365"/>
    <x v="1"/>
    <x v="34"/>
    <x v="37"/>
    <x v="3"/>
    <n v="37"/>
    <n v="880"/>
    <x v="1190"/>
    <x v="3940"/>
    <x v="59"/>
    <x v="2"/>
  </r>
  <r>
    <x v="3"/>
    <n v="1197831"/>
    <x v="365"/>
    <x v="1"/>
    <x v="34"/>
    <x v="37"/>
    <x v="4"/>
    <n v="47"/>
    <n v="810"/>
    <x v="2510"/>
    <x v="3941"/>
    <x v="18"/>
    <x v="2"/>
  </r>
  <r>
    <x v="3"/>
    <n v="1197831"/>
    <x v="365"/>
    <x v="1"/>
    <x v="34"/>
    <x v="37"/>
    <x v="5"/>
    <n v="50"/>
    <n v="1240"/>
    <x v="1461"/>
    <x v="3942"/>
    <x v="59"/>
    <x v="2"/>
  </r>
  <r>
    <x v="3"/>
    <n v="1197831"/>
    <x v="395"/>
    <x v="1"/>
    <x v="34"/>
    <x v="37"/>
    <x v="0"/>
    <n v="49"/>
    <n v="1500"/>
    <x v="1691"/>
    <x v="2231"/>
    <x v="64"/>
    <x v="2"/>
  </r>
  <r>
    <x v="3"/>
    <n v="1197831"/>
    <x v="395"/>
    <x v="1"/>
    <x v="34"/>
    <x v="37"/>
    <x v="1"/>
    <n v="38"/>
    <n v="980"/>
    <x v="1555"/>
    <x v="3943"/>
    <x v="18"/>
    <x v="2"/>
  </r>
  <r>
    <x v="3"/>
    <n v="1197831"/>
    <x v="395"/>
    <x v="1"/>
    <x v="34"/>
    <x v="37"/>
    <x v="2"/>
    <n v="14"/>
    <n v="690"/>
    <x v="2511"/>
    <x v="3944"/>
    <x v="48"/>
    <x v="2"/>
  </r>
  <r>
    <x v="3"/>
    <n v="1197831"/>
    <x v="395"/>
    <x v="1"/>
    <x v="34"/>
    <x v="37"/>
    <x v="3"/>
    <n v="14"/>
    <n v="630"/>
    <x v="2512"/>
    <x v="3945"/>
    <x v="48"/>
    <x v="2"/>
  </r>
  <r>
    <x v="3"/>
    <n v="1197831"/>
    <x v="395"/>
    <x v="1"/>
    <x v="34"/>
    <x v="37"/>
    <x v="4"/>
    <n v="23"/>
    <n v="680"/>
    <x v="1125"/>
    <x v="3946"/>
    <x v="18"/>
    <x v="2"/>
  </r>
  <r>
    <x v="3"/>
    <n v="1197831"/>
    <x v="395"/>
    <x v="1"/>
    <x v="34"/>
    <x v="37"/>
    <x v="5"/>
    <n v="28"/>
    <n v="910"/>
    <x v="2119"/>
    <x v="3947"/>
    <x v="59"/>
    <x v="2"/>
  </r>
  <r>
    <x v="3"/>
    <n v="1197831"/>
    <x v="427"/>
    <x v="1"/>
    <x v="34"/>
    <x v="37"/>
    <x v="0"/>
    <n v="29"/>
    <n v="1370"/>
    <x v="2513"/>
    <x v="3948"/>
    <x v="64"/>
    <x v="2"/>
  </r>
  <r>
    <x v="3"/>
    <n v="1197831"/>
    <x v="427"/>
    <x v="1"/>
    <x v="34"/>
    <x v="37"/>
    <x v="1"/>
    <n v="19"/>
    <n v="880"/>
    <x v="1608"/>
    <x v="3949"/>
    <x v="24"/>
    <x v="2"/>
  </r>
  <r>
    <x v="3"/>
    <n v="1197831"/>
    <x v="427"/>
    <x v="1"/>
    <x v="34"/>
    <x v="37"/>
    <x v="2"/>
    <n v="20"/>
    <n v="560"/>
    <x v="2514"/>
    <x v="3950"/>
    <x v="48"/>
    <x v="2"/>
  </r>
  <r>
    <x v="3"/>
    <n v="1197831"/>
    <x v="427"/>
    <x v="1"/>
    <x v="34"/>
    <x v="37"/>
    <x v="3"/>
    <n v="18"/>
    <n v="520"/>
    <x v="2515"/>
    <x v="3951"/>
    <x v="59"/>
    <x v="2"/>
  </r>
  <r>
    <x v="3"/>
    <n v="1197831"/>
    <x v="427"/>
    <x v="1"/>
    <x v="34"/>
    <x v="37"/>
    <x v="4"/>
    <n v="29"/>
    <n v="500"/>
    <x v="2516"/>
    <x v="3952"/>
    <x v="35"/>
    <x v="2"/>
  </r>
  <r>
    <x v="4"/>
    <n v="1197831"/>
    <x v="427"/>
    <x v="1"/>
    <x v="34"/>
    <x v="37"/>
    <x v="5"/>
    <n v="29"/>
    <n v="910"/>
    <x v="1938"/>
    <x v="3953"/>
    <x v="9"/>
    <x v="2"/>
  </r>
  <r>
    <x v="4"/>
    <n v="1197831"/>
    <x v="457"/>
    <x v="1"/>
    <x v="34"/>
    <x v="37"/>
    <x v="0"/>
    <n v="23"/>
    <n v="1330"/>
    <x v="2053"/>
    <x v="3954"/>
    <x v="64"/>
    <x v="2"/>
  </r>
  <r>
    <x v="4"/>
    <n v="1197831"/>
    <x v="457"/>
    <x v="1"/>
    <x v="34"/>
    <x v="37"/>
    <x v="1"/>
    <n v="14"/>
    <n v="780"/>
    <x v="994"/>
    <x v="3955"/>
    <x v="28"/>
    <x v="2"/>
  </r>
  <r>
    <x v="4"/>
    <n v="1197831"/>
    <x v="457"/>
    <x v="1"/>
    <x v="34"/>
    <x v="37"/>
    <x v="2"/>
    <n v="23"/>
    <n v="740"/>
    <x v="1629"/>
    <x v="3956"/>
    <x v="64"/>
    <x v="2"/>
  </r>
  <r>
    <x v="4"/>
    <n v="1197831"/>
    <x v="457"/>
    <x v="1"/>
    <x v="34"/>
    <x v="37"/>
    <x v="3"/>
    <n v="52"/>
    <n v="750"/>
    <x v="1042"/>
    <x v="3957"/>
    <x v="60"/>
    <x v="2"/>
  </r>
  <r>
    <x v="4"/>
    <n v="1197831"/>
    <x v="457"/>
    <x v="1"/>
    <x v="34"/>
    <x v="37"/>
    <x v="4"/>
    <n v="71"/>
    <n v="770"/>
    <x v="2517"/>
    <x v="3958"/>
    <x v="29"/>
    <x v="2"/>
  </r>
  <r>
    <x v="4"/>
    <n v="1197831"/>
    <x v="457"/>
    <x v="1"/>
    <x v="34"/>
    <x v="37"/>
    <x v="5"/>
    <n v="72"/>
    <n v="1050"/>
    <x v="832"/>
    <x v="3959"/>
    <x v="0"/>
    <x v="2"/>
  </r>
  <r>
    <x v="4"/>
    <n v="1197831"/>
    <x v="486"/>
    <x v="1"/>
    <x v="34"/>
    <x v="37"/>
    <x v="0"/>
    <n v="64"/>
    <n v="1690"/>
    <x v="2518"/>
    <x v="3960"/>
    <x v="9"/>
    <x v="2"/>
  </r>
  <r>
    <x v="4"/>
    <n v="1197831"/>
    <x v="486"/>
    <x v="1"/>
    <x v="34"/>
    <x v="37"/>
    <x v="1"/>
    <n v="58"/>
    <n v="1190"/>
    <x v="802"/>
    <x v="3961"/>
    <x v="18"/>
    <x v="2"/>
  </r>
  <r>
    <x v="4"/>
    <n v="1197831"/>
    <x v="486"/>
    <x v="1"/>
    <x v="34"/>
    <x v="37"/>
    <x v="2"/>
    <n v="55"/>
    <n v="1010"/>
    <x v="1483"/>
    <x v="3962"/>
    <x v="0"/>
    <x v="2"/>
  </r>
  <r>
    <x v="4"/>
    <n v="1197831"/>
    <x v="486"/>
    <x v="1"/>
    <x v="34"/>
    <x v="37"/>
    <x v="3"/>
    <n v="54"/>
    <n v="940"/>
    <x v="1197"/>
    <x v="3963"/>
    <x v="60"/>
    <x v="2"/>
  </r>
  <r>
    <x v="4"/>
    <n v="1197831"/>
    <x v="486"/>
    <x v="1"/>
    <x v="34"/>
    <x v="37"/>
    <x v="4"/>
    <n v="69"/>
    <n v="810"/>
    <x v="2519"/>
    <x v="3964"/>
    <x v="35"/>
    <x v="2"/>
  </r>
  <r>
    <x v="4"/>
    <n v="1197831"/>
    <x v="486"/>
    <x v="1"/>
    <x v="34"/>
    <x v="37"/>
    <x v="5"/>
    <n v="68"/>
    <n v="1230"/>
    <x v="1759"/>
    <x v="3965"/>
    <x v="0"/>
    <x v="2"/>
  </r>
  <r>
    <x v="4"/>
    <n v="1197831"/>
    <x v="180"/>
    <x v="1"/>
    <x v="34"/>
    <x v="37"/>
    <x v="0"/>
    <n v="23"/>
    <n v="1490"/>
    <x v="1985"/>
    <x v="3966"/>
    <x v="29"/>
    <x v="2"/>
  </r>
  <r>
    <x v="4"/>
    <n v="1197831"/>
    <x v="180"/>
    <x v="1"/>
    <x v="34"/>
    <x v="37"/>
    <x v="1"/>
    <n v="23"/>
    <n v="910"/>
    <x v="2035"/>
    <x v="3967"/>
    <x v="29"/>
    <x v="2"/>
  </r>
  <r>
    <x v="4"/>
    <n v="1197831"/>
    <x v="180"/>
    <x v="1"/>
    <x v="34"/>
    <x v="37"/>
    <x v="2"/>
    <n v="14"/>
    <n v="880"/>
    <x v="2476"/>
    <x v="3968"/>
    <x v="35"/>
    <x v="2"/>
  </r>
  <r>
    <x v="4"/>
    <n v="1197831"/>
    <x v="180"/>
    <x v="1"/>
    <x v="34"/>
    <x v="37"/>
    <x v="3"/>
    <n v="19"/>
    <n v="560"/>
    <x v="1423"/>
    <x v="3969"/>
    <x v="29"/>
    <x v="2"/>
  </r>
  <r>
    <x v="4"/>
    <n v="1197831"/>
    <x v="180"/>
    <x v="1"/>
    <x v="34"/>
    <x v="37"/>
    <x v="4"/>
    <n v="33"/>
    <n v="650"/>
    <x v="1410"/>
    <x v="3970"/>
    <x v="35"/>
    <x v="2"/>
  </r>
  <r>
    <x v="4"/>
    <n v="1197831"/>
    <x v="180"/>
    <x v="1"/>
    <x v="34"/>
    <x v="37"/>
    <x v="5"/>
    <n v="23"/>
    <n v="1020"/>
    <x v="1017"/>
    <x v="1645"/>
    <x v="0"/>
    <x v="2"/>
  </r>
  <r>
    <x v="4"/>
    <n v="1197831"/>
    <x v="209"/>
    <x v="1"/>
    <x v="34"/>
    <x v="37"/>
    <x v="0"/>
    <n v="23"/>
    <n v="1620"/>
    <x v="2520"/>
    <x v="3971"/>
    <x v="28"/>
    <x v="2"/>
  </r>
  <r>
    <x v="4"/>
    <n v="1197831"/>
    <x v="209"/>
    <x v="1"/>
    <x v="34"/>
    <x v="37"/>
    <x v="1"/>
    <n v="23"/>
    <n v="650"/>
    <x v="2499"/>
    <x v="3972"/>
    <x v="0"/>
    <x v="2"/>
  </r>
  <r>
    <x v="4"/>
    <n v="1197831"/>
    <x v="209"/>
    <x v="1"/>
    <x v="34"/>
    <x v="37"/>
    <x v="2"/>
    <n v="14"/>
    <n v="750"/>
    <x v="2041"/>
    <x v="3034"/>
    <x v="29"/>
    <x v="2"/>
  </r>
  <r>
    <x v="4"/>
    <n v="1197831"/>
    <x v="209"/>
    <x v="3"/>
    <x v="35"/>
    <x v="38"/>
    <x v="3"/>
    <n v="20"/>
    <n v="420"/>
    <x v="1136"/>
    <x v="3973"/>
    <x v="18"/>
    <x v="2"/>
  </r>
  <r>
    <x v="4"/>
    <n v="1197831"/>
    <x v="209"/>
    <x v="3"/>
    <x v="35"/>
    <x v="38"/>
    <x v="4"/>
    <n v="32"/>
    <n v="680"/>
    <x v="1569"/>
    <x v="3974"/>
    <x v="35"/>
    <x v="2"/>
  </r>
  <r>
    <x v="4"/>
    <n v="1197831"/>
    <x v="209"/>
    <x v="3"/>
    <x v="35"/>
    <x v="38"/>
    <x v="5"/>
    <n v="18"/>
    <n v="980"/>
    <x v="1444"/>
    <x v="3975"/>
    <x v="29"/>
    <x v="2"/>
  </r>
  <r>
    <x v="4"/>
    <n v="1197831"/>
    <x v="217"/>
    <x v="3"/>
    <x v="35"/>
    <x v="38"/>
    <x v="0"/>
    <n v="20"/>
    <n v="1530"/>
    <x v="2167"/>
    <x v="3847"/>
    <x v="29"/>
    <x v="2"/>
  </r>
  <r>
    <x v="4"/>
    <n v="1197831"/>
    <x v="217"/>
    <x v="3"/>
    <x v="35"/>
    <x v="38"/>
    <x v="1"/>
    <n v="19"/>
    <n v="590"/>
    <x v="2521"/>
    <x v="3976"/>
    <x v="28"/>
    <x v="2"/>
  </r>
  <r>
    <x v="4"/>
    <n v="1197831"/>
    <x v="217"/>
    <x v="3"/>
    <x v="35"/>
    <x v="38"/>
    <x v="2"/>
    <n v="9"/>
    <n v="750"/>
    <x v="2522"/>
    <x v="3977"/>
    <x v="24"/>
    <x v="2"/>
  </r>
  <r>
    <x v="4"/>
    <n v="1197831"/>
    <x v="217"/>
    <x v="3"/>
    <x v="35"/>
    <x v="38"/>
    <x v="3"/>
    <n v="20"/>
    <n v="260"/>
    <x v="2523"/>
    <x v="3978"/>
    <x v="35"/>
    <x v="2"/>
  </r>
  <r>
    <x v="4"/>
    <n v="1197831"/>
    <x v="217"/>
    <x v="3"/>
    <x v="35"/>
    <x v="38"/>
    <x v="4"/>
    <n v="32"/>
    <n v="410"/>
    <x v="2524"/>
    <x v="3979"/>
    <x v="24"/>
    <x v="2"/>
  </r>
  <r>
    <x v="4"/>
    <n v="1197831"/>
    <x v="217"/>
    <x v="3"/>
    <x v="35"/>
    <x v="38"/>
    <x v="5"/>
    <n v="23"/>
    <n v="650"/>
    <x v="2499"/>
    <x v="3972"/>
    <x v="0"/>
    <x v="2"/>
  </r>
  <r>
    <x v="4"/>
    <n v="1197831"/>
    <x v="236"/>
    <x v="3"/>
    <x v="35"/>
    <x v="38"/>
    <x v="0"/>
    <n v="24"/>
    <n v="1500"/>
    <x v="1104"/>
    <x v="1740"/>
    <x v="18"/>
    <x v="2"/>
  </r>
  <r>
    <x v="4"/>
    <n v="1197831"/>
    <x v="236"/>
    <x v="3"/>
    <x v="35"/>
    <x v="38"/>
    <x v="1"/>
    <n v="25"/>
    <n v="580"/>
    <x v="2516"/>
    <x v="3952"/>
    <x v="35"/>
    <x v="2"/>
  </r>
  <r>
    <x v="4"/>
    <n v="1197831"/>
    <x v="236"/>
    <x v="3"/>
    <x v="35"/>
    <x v="38"/>
    <x v="2"/>
    <n v="14"/>
    <n v="600"/>
    <x v="1136"/>
    <x v="3980"/>
    <x v="0"/>
    <x v="2"/>
  </r>
  <r>
    <x v="4"/>
    <n v="1197831"/>
    <x v="236"/>
    <x v="3"/>
    <x v="35"/>
    <x v="38"/>
    <x v="3"/>
    <n v="19"/>
    <n v="350"/>
    <x v="2525"/>
    <x v="3981"/>
    <x v="18"/>
    <x v="2"/>
  </r>
  <r>
    <x v="4"/>
    <n v="1197831"/>
    <x v="236"/>
    <x v="3"/>
    <x v="35"/>
    <x v="38"/>
    <x v="4"/>
    <n v="39"/>
    <n v="380"/>
    <x v="2460"/>
    <x v="3982"/>
    <x v="29"/>
    <x v="2"/>
  </r>
  <r>
    <x v="4"/>
    <n v="1197831"/>
    <x v="236"/>
    <x v="3"/>
    <x v="35"/>
    <x v="38"/>
    <x v="5"/>
    <n v="29"/>
    <n v="810"/>
    <x v="2526"/>
    <x v="3983"/>
    <x v="29"/>
    <x v="2"/>
  </r>
  <r>
    <x v="4"/>
    <n v="1197831"/>
    <x v="265"/>
    <x v="3"/>
    <x v="35"/>
    <x v="38"/>
    <x v="0"/>
    <n v="36"/>
    <n v="1430"/>
    <x v="1182"/>
    <x v="3984"/>
    <x v="18"/>
    <x v="2"/>
  </r>
  <r>
    <x v="4"/>
    <n v="1197831"/>
    <x v="265"/>
    <x v="3"/>
    <x v="35"/>
    <x v="38"/>
    <x v="1"/>
    <n v="39"/>
    <n v="770"/>
    <x v="2527"/>
    <x v="3985"/>
    <x v="35"/>
    <x v="2"/>
  </r>
  <r>
    <x v="4"/>
    <n v="1197831"/>
    <x v="265"/>
    <x v="3"/>
    <x v="35"/>
    <x v="38"/>
    <x v="2"/>
    <n v="32"/>
    <n v="650"/>
    <x v="1413"/>
    <x v="3986"/>
    <x v="29"/>
    <x v="2"/>
  </r>
  <r>
    <x v="4"/>
    <n v="1197831"/>
    <x v="265"/>
    <x v="3"/>
    <x v="35"/>
    <x v="38"/>
    <x v="3"/>
    <n v="32"/>
    <n v="580"/>
    <x v="2528"/>
    <x v="3987"/>
    <x v="0"/>
    <x v="2"/>
  </r>
  <r>
    <x v="4"/>
    <n v="1197831"/>
    <x v="265"/>
    <x v="3"/>
    <x v="35"/>
    <x v="38"/>
    <x v="4"/>
    <n v="43"/>
    <n v="560"/>
    <x v="1768"/>
    <x v="3988"/>
    <x v="0"/>
    <x v="2"/>
  </r>
  <r>
    <x v="4"/>
    <n v="1197831"/>
    <x v="265"/>
    <x v="3"/>
    <x v="35"/>
    <x v="38"/>
    <x v="5"/>
    <n v="42"/>
    <n v="940"/>
    <x v="2529"/>
    <x v="3989"/>
    <x v="18"/>
    <x v="2"/>
  </r>
  <r>
    <x v="4"/>
    <n v="1197831"/>
    <x v="298"/>
    <x v="3"/>
    <x v="35"/>
    <x v="38"/>
    <x v="0"/>
    <n v="37"/>
    <n v="1440"/>
    <x v="1656"/>
    <x v="3990"/>
    <x v="0"/>
    <x v="2"/>
  </r>
  <r>
    <x v="4"/>
    <n v="1197831"/>
    <x v="298"/>
    <x v="3"/>
    <x v="35"/>
    <x v="38"/>
    <x v="1"/>
    <n v="32"/>
    <n v="940"/>
    <x v="2530"/>
    <x v="3991"/>
    <x v="35"/>
    <x v="2"/>
  </r>
  <r>
    <x v="4"/>
    <n v="1197831"/>
    <x v="298"/>
    <x v="3"/>
    <x v="35"/>
    <x v="38"/>
    <x v="2"/>
    <n v="37"/>
    <n v="810"/>
    <x v="1592"/>
    <x v="3992"/>
    <x v="24"/>
    <x v="2"/>
  </r>
  <r>
    <x v="4"/>
    <n v="1197831"/>
    <x v="298"/>
    <x v="3"/>
    <x v="35"/>
    <x v="38"/>
    <x v="3"/>
    <n v="38"/>
    <n v="800"/>
    <x v="2531"/>
    <x v="3993"/>
    <x v="18"/>
    <x v="2"/>
  </r>
  <r>
    <x v="4"/>
    <n v="1197831"/>
    <x v="298"/>
    <x v="3"/>
    <x v="35"/>
    <x v="38"/>
    <x v="4"/>
    <n v="54"/>
    <n v="830"/>
    <x v="2097"/>
    <x v="3994"/>
    <x v="35"/>
    <x v="2"/>
  </r>
  <r>
    <x v="4"/>
    <n v="1197831"/>
    <x v="298"/>
    <x v="3"/>
    <x v="35"/>
    <x v="38"/>
    <x v="5"/>
    <n v="58"/>
    <n v="1170"/>
    <x v="2532"/>
    <x v="3995"/>
    <x v="29"/>
    <x v="2"/>
  </r>
  <r>
    <x v="4"/>
    <n v="1197831"/>
    <x v="326"/>
    <x v="3"/>
    <x v="35"/>
    <x v="38"/>
    <x v="0"/>
    <n v="51"/>
    <n v="1820"/>
    <x v="824"/>
    <x v="3996"/>
    <x v="0"/>
    <x v="2"/>
  </r>
  <r>
    <x v="4"/>
    <n v="1197831"/>
    <x v="326"/>
    <x v="3"/>
    <x v="35"/>
    <x v="38"/>
    <x v="1"/>
    <n v="49"/>
    <n v="1190"/>
    <x v="950"/>
    <x v="3997"/>
    <x v="0"/>
    <x v="2"/>
  </r>
  <r>
    <x v="4"/>
    <n v="1197831"/>
    <x v="326"/>
    <x v="3"/>
    <x v="35"/>
    <x v="38"/>
    <x v="2"/>
    <n v="42"/>
    <n v="1020"/>
    <x v="2533"/>
    <x v="3998"/>
    <x v="24"/>
    <x v="2"/>
  </r>
  <r>
    <x v="4"/>
    <n v="1197831"/>
    <x v="326"/>
    <x v="3"/>
    <x v="35"/>
    <x v="38"/>
    <x v="3"/>
    <n v="43"/>
    <n v="750"/>
    <x v="2502"/>
    <x v="3999"/>
    <x v="29"/>
    <x v="2"/>
  </r>
  <r>
    <x v="4"/>
    <n v="1197831"/>
    <x v="326"/>
    <x v="3"/>
    <x v="35"/>
    <x v="38"/>
    <x v="4"/>
    <n v="56"/>
    <n v="910"/>
    <x v="2072"/>
    <x v="4000"/>
    <x v="24"/>
    <x v="2"/>
  </r>
  <r>
    <x v="4"/>
    <n v="1197831"/>
    <x v="326"/>
    <x v="3"/>
    <x v="35"/>
    <x v="38"/>
    <x v="5"/>
    <n v="60"/>
    <n v="1400"/>
    <x v="865"/>
    <x v="1765"/>
    <x v="29"/>
    <x v="2"/>
  </r>
  <r>
    <x v="4"/>
    <n v="1197831"/>
    <x v="358"/>
    <x v="3"/>
    <x v="35"/>
    <x v="38"/>
    <x v="0"/>
    <n v="56"/>
    <n v="1890"/>
    <x v="1208"/>
    <x v="4001"/>
    <x v="0"/>
    <x v="2"/>
  </r>
  <r>
    <x v="4"/>
    <n v="1197831"/>
    <x v="358"/>
    <x v="3"/>
    <x v="35"/>
    <x v="38"/>
    <x v="1"/>
    <n v="51"/>
    <n v="1110"/>
    <x v="2534"/>
    <x v="4002"/>
    <x v="18"/>
    <x v="2"/>
  </r>
  <r>
    <x v="4"/>
    <n v="1197831"/>
    <x v="358"/>
    <x v="3"/>
    <x v="35"/>
    <x v="38"/>
    <x v="2"/>
    <n v="47"/>
    <n v="1020"/>
    <x v="2535"/>
    <x v="4003"/>
    <x v="0"/>
    <x v="2"/>
  </r>
  <r>
    <x v="4"/>
    <n v="1197831"/>
    <x v="358"/>
    <x v="3"/>
    <x v="35"/>
    <x v="38"/>
    <x v="3"/>
    <n v="37"/>
    <n v="900"/>
    <x v="1824"/>
    <x v="4004"/>
    <x v="29"/>
    <x v="2"/>
  </r>
  <r>
    <x v="4"/>
    <n v="1197831"/>
    <x v="358"/>
    <x v="3"/>
    <x v="35"/>
    <x v="38"/>
    <x v="4"/>
    <n v="47"/>
    <n v="690"/>
    <x v="1954"/>
    <x v="2876"/>
    <x v="0"/>
    <x v="2"/>
  </r>
  <r>
    <x v="4"/>
    <n v="1197831"/>
    <x v="358"/>
    <x v="3"/>
    <x v="35"/>
    <x v="38"/>
    <x v="5"/>
    <n v="52"/>
    <n v="1130"/>
    <x v="1970"/>
    <x v="4005"/>
    <x v="0"/>
    <x v="2"/>
  </r>
  <r>
    <x v="4"/>
    <n v="1197831"/>
    <x v="388"/>
    <x v="3"/>
    <x v="35"/>
    <x v="38"/>
    <x v="0"/>
    <n v="47"/>
    <n v="1650"/>
    <x v="2536"/>
    <x v="4006"/>
    <x v="0"/>
    <x v="2"/>
  </r>
  <r>
    <x v="4"/>
    <n v="1197831"/>
    <x v="388"/>
    <x v="3"/>
    <x v="35"/>
    <x v="38"/>
    <x v="1"/>
    <n v="38"/>
    <n v="910"/>
    <x v="2164"/>
    <x v="4007"/>
    <x v="18"/>
    <x v="2"/>
  </r>
  <r>
    <x v="4"/>
    <n v="1197831"/>
    <x v="388"/>
    <x v="3"/>
    <x v="35"/>
    <x v="38"/>
    <x v="2"/>
    <n v="15"/>
    <n v="750"/>
    <x v="2537"/>
    <x v="4008"/>
    <x v="28"/>
    <x v="2"/>
  </r>
  <r>
    <x v="4"/>
    <n v="1197831"/>
    <x v="388"/>
    <x v="3"/>
    <x v="35"/>
    <x v="38"/>
    <x v="3"/>
    <n v="14"/>
    <n v="650"/>
    <x v="2538"/>
    <x v="4009"/>
    <x v="28"/>
    <x v="2"/>
  </r>
  <r>
    <x v="4"/>
    <n v="1197831"/>
    <x v="388"/>
    <x v="3"/>
    <x v="35"/>
    <x v="38"/>
    <x v="4"/>
    <n v="24"/>
    <n v="610"/>
    <x v="2539"/>
    <x v="4010"/>
    <x v="29"/>
    <x v="2"/>
  </r>
  <r>
    <x v="4"/>
    <n v="1197831"/>
    <x v="388"/>
    <x v="3"/>
    <x v="35"/>
    <x v="38"/>
    <x v="5"/>
    <n v="29"/>
    <n v="940"/>
    <x v="2540"/>
    <x v="4011"/>
    <x v="29"/>
    <x v="2"/>
  </r>
  <r>
    <x v="4"/>
    <n v="1197831"/>
    <x v="420"/>
    <x v="3"/>
    <x v="35"/>
    <x v="38"/>
    <x v="0"/>
    <n v="29"/>
    <n v="1450"/>
    <x v="2258"/>
    <x v="4012"/>
    <x v="24"/>
    <x v="2"/>
  </r>
  <r>
    <x v="4"/>
    <n v="1197831"/>
    <x v="420"/>
    <x v="3"/>
    <x v="35"/>
    <x v="38"/>
    <x v="1"/>
    <n v="19"/>
    <n v="850"/>
    <x v="2541"/>
    <x v="4013"/>
    <x v="24"/>
    <x v="2"/>
  </r>
  <r>
    <x v="4"/>
    <n v="1197831"/>
    <x v="420"/>
    <x v="3"/>
    <x v="35"/>
    <x v="38"/>
    <x v="2"/>
    <n v="19"/>
    <n v="600"/>
    <x v="2465"/>
    <x v="2591"/>
    <x v="28"/>
    <x v="2"/>
  </r>
  <r>
    <x v="4"/>
    <n v="1197831"/>
    <x v="420"/>
    <x v="3"/>
    <x v="35"/>
    <x v="38"/>
    <x v="3"/>
    <n v="19"/>
    <n v="470"/>
    <x v="1422"/>
    <x v="4014"/>
    <x v="35"/>
    <x v="2"/>
  </r>
  <r>
    <x v="4"/>
    <n v="1197831"/>
    <x v="420"/>
    <x v="3"/>
    <x v="35"/>
    <x v="38"/>
    <x v="4"/>
    <n v="29"/>
    <n v="460"/>
    <x v="2542"/>
    <x v="4015"/>
    <x v="29"/>
    <x v="2"/>
  </r>
  <r>
    <x v="0"/>
    <n v="1197831"/>
    <x v="420"/>
    <x v="3"/>
    <x v="35"/>
    <x v="38"/>
    <x v="5"/>
    <n v="28"/>
    <n v="900"/>
    <x v="2462"/>
    <x v="4016"/>
    <x v="35"/>
    <x v="2"/>
  </r>
  <r>
    <x v="0"/>
    <n v="1197831"/>
    <x v="450"/>
    <x v="3"/>
    <x v="35"/>
    <x v="38"/>
    <x v="0"/>
    <n v="23"/>
    <n v="1220"/>
    <x v="1159"/>
    <x v="4017"/>
    <x v="28"/>
    <x v="2"/>
  </r>
  <r>
    <x v="0"/>
    <n v="1197831"/>
    <x v="450"/>
    <x v="3"/>
    <x v="35"/>
    <x v="38"/>
    <x v="1"/>
    <n v="14"/>
    <n v="720"/>
    <x v="2543"/>
    <x v="4018"/>
    <x v="0"/>
    <x v="2"/>
  </r>
  <r>
    <x v="0"/>
    <n v="1197831"/>
    <x v="450"/>
    <x v="3"/>
    <x v="35"/>
    <x v="38"/>
    <x v="2"/>
    <n v="23"/>
    <n v="550"/>
    <x v="2544"/>
    <x v="4019"/>
    <x v="0"/>
    <x v="2"/>
  </r>
  <r>
    <x v="0"/>
    <n v="1197831"/>
    <x v="450"/>
    <x v="3"/>
    <x v="35"/>
    <x v="38"/>
    <x v="3"/>
    <n v="54"/>
    <n v="830"/>
    <x v="2097"/>
    <x v="3994"/>
    <x v="35"/>
    <x v="2"/>
  </r>
  <r>
    <x v="0"/>
    <n v="1197831"/>
    <x v="450"/>
    <x v="3"/>
    <x v="35"/>
    <x v="38"/>
    <x v="4"/>
    <n v="68"/>
    <n v="700"/>
    <x v="1686"/>
    <x v="4020"/>
    <x v="24"/>
    <x v="2"/>
  </r>
  <r>
    <x v="0"/>
    <n v="1197831"/>
    <x v="450"/>
    <x v="3"/>
    <x v="35"/>
    <x v="38"/>
    <x v="5"/>
    <n v="73"/>
    <n v="880"/>
    <x v="2545"/>
    <x v="4021"/>
    <x v="24"/>
    <x v="2"/>
  </r>
  <r>
    <x v="0"/>
    <n v="1197831"/>
    <x v="479"/>
    <x v="3"/>
    <x v="35"/>
    <x v="38"/>
    <x v="0"/>
    <n v="66"/>
    <n v="1500"/>
    <x v="2546"/>
    <x v="4022"/>
    <x v="0"/>
    <x v="2"/>
  </r>
  <r>
    <x v="0"/>
    <n v="1197831"/>
    <x v="479"/>
    <x v="3"/>
    <x v="35"/>
    <x v="38"/>
    <x v="1"/>
    <n v="59"/>
    <n v="1200"/>
    <x v="2547"/>
    <x v="4023"/>
    <x v="0"/>
    <x v="2"/>
  </r>
  <r>
    <x v="0"/>
    <n v="1197831"/>
    <x v="479"/>
    <x v="3"/>
    <x v="35"/>
    <x v="38"/>
    <x v="2"/>
    <n v="58"/>
    <n v="950"/>
    <x v="1645"/>
    <x v="4024"/>
    <x v="24"/>
    <x v="2"/>
  </r>
  <r>
    <x v="0"/>
    <n v="1197831"/>
    <x v="479"/>
    <x v="3"/>
    <x v="35"/>
    <x v="38"/>
    <x v="3"/>
    <n v="59"/>
    <n v="900"/>
    <x v="1319"/>
    <x v="4025"/>
    <x v="18"/>
    <x v="2"/>
  </r>
  <r>
    <x v="0"/>
    <n v="1197831"/>
    <x v="479"/>
    <x v="3"/>
    <x v="35"/>
    <x v="38"/>
    <x v="4"/>
    <n v="64"/>
    <n v="810"/>
    <x v="1052"/>
    <x v="3495"/>
    <x v="0"/>
    <x v="2"/>
  </r>
  <r>
    <x v="0"/>
    <n v="1197831"/>
    <x v="479"/>
    <x v="3"/>
    <x v="35"/>
    <x v="38"/>
    <x v="5"/>
    <n v="68"/>
    <n v="1120"/>
    <x v="2074"/>
    <x v="4026"/>
    <x v="24"/>
    <x v="2"/>
  </r>
  <r>
    <x v="0"/>
    <n v="1185732"/>
    <x v="176"/>
    <x v="3"/>
    <x v="35"/>
    <x v="38"/>
    <x v="0"/>
    <n v="38"/>
    <n v="1380"/>
    <x v="2404"/>
    <x v="4027"/>
    <x v="29"/>
    <x v="2"/>
  </r>
  <r>
    <x v="0"/>
    <n v="1185732"/>
    <x v="176"/>
    <x v="3"/>
    <x v="35"/>
    <x v="38"/>
    <x v="1"/>
    <n v="37"/>
    <n v="800"/>
    <x v="2548"/>
    <x v="4028"/>
    <x v="8"/>
    <x v="2"/>
  </r>
  <r>
    <x v="0"/>
    <n v="1185732"/>
    <x v="176"/>
    <x v="3"/>
    <x v="35"/>
    <x v="38"/>
    <x v="2"/>
    <n v="27"/>
    <n v="830"/>
    <x v="2478"/>
    <x v="4029"/>
    <x v="27"/>
    <x v="2"/>
  </r>
  <r>
    <x v="0"/>
    <n v="1185732"/>
    <x v="176"/>
    <x v="3"/>
    <x v="35"/>
    <x v="38"/>
    <x v="3"/>
    <n v="34"/>
    <n v="360"/>
    <x v="2549"/>
    <x v="4030"/>
    <x v="8"/>
    <x v="2"/>
  </r>
  <r>
    <x v="0"/>
    <n v="1185732"/>
    <x v="176"/>
    <x v="3"/>
    <x v="35"/>
    <x v="38"/>
    <x v="4"/>
    <n v="48"/>
    <n v="440"/>
    <x v="1004"/>
    <x v="4031"/>
    <x v="28"/>
    <x v="2"/>
  </r>
  <r>
    <x v="0"/>
    <n v="1185732"/>
    <x v="176"/>
    <x v="3"/>
    <x v="35"/>
    <x v="38"/>
    <x v="5"/>
    <n v="37"/>
    <n v="720"/>
    <x v="2550"/>
    <x v="2660"/>
    <x v="9"/>
    <x v="2"/>
  </r>
  <r>
    <x v="0"/>
    <n v="1185732"/>
    <x v="207"/>
    <x v="3"/>
    <x v="35"/>
    <x v="38"/>
    <x v="0"/>
    <n v="37"/>
    <n v="1580"/>
    <x v="2341"/>
    <x v="4032"/>
    <x v="0"/>
    <x v="2"/>
  </r>
  <r>
    <x v="0"/>
    <n v="1185732"/>
    <x v="207"/>
    <x v="3"/>
    <x v="35"/>
    <x v="38"/>
    <x v="1"/>
    <n v="39"/>
    <n v="470"/>
    <x v="2551"/>
    <x v="4033"/>
    <x v="27"/>
    <x v="2"/>
  </r>
  <r>
    <x v="0"/>
    <n v="1185732"/>
    <x v="207"/>
    <x v="3"/>
    <x v="35"/>
    <x v="38"/>
    <x v="2"/>
    <n v="29"/>
    <n v="590"/>
    <x v="2552"/>
    <x v="4034"/>
    <x v="30"/>
    <x v="2"/>
  </r>
  <r>
    <x v="0"/>
    <n v="1185732"/>
    <x v="207"/>
    <x v="3"/>
    <x v="36"/>
    <x v="39"/>
    <x v="3"/>
    <n v="33"/>
    <n v="250"/>
    <x v="2553"/>
    <x v="4035"/>
    <x v="27"/>
    <x v="2"/>
  </r>
  <r>
    <x v="0"/>
    <n v="1185732"/>
    <x v="207"/>
    <x v="3"/>
    <x v="36"/>
    <x v="39"/>
    <x v="4"/>
    <n v="48"/>
    <n v="460"/>
    <x v="2554"/>
    <x v="3111"/>
    <x v="18"/>
    <x v="2"/>
  </r>
  <r>
    <x v="0"/>
    <n v="1185732"/>
    <x v="207"/>
    <x v="3"/>
    <x v="36"/>
    <x v="39"/>
    <x v="5"/>
    <n v="32"/>
    <n v="800"/>
    <x v="2555"/>
    <x v="4036"/>
    <x v="9"/>
    <x v="2"/>
  </r>
  <r>
    <x v="0"/>
    <n v="1185732"/>
    <x v="216"/>
    <x v="3"/>
    <x v="36"/>
    <x v="39"/>
    <x v="0"/>
    <n v="39"/>
    <n v="1240"/>
    <x v="2556"/>
    <x v="4037"/>
    <x v="29"/>
    <x v="2"/>
  </r>
  <r>
    <x v="0"/>
    <n v="1185732"/>
    <x v="216"/>
    <x v="3"/>
    <x v="36"/>
    <x v="39"/>
    <x v="1"/>
    <n v="37"/>
    <n v="500"/>
    <x v="2557"/>
    <x v="4038"/>
    <x v="23"/>
    <x v="2"/>
  </r>
  <r>
    <x v="0"/>
    <n v="1185732"/>
    <x v="216"/>
    <x v="3"/>
    <x v="36"/>
    <x v="39"/>
    <x v="2"/>
    <n v="27"/>
    <n v="590"/>
    <x v="2558"/>
    <x v="4039"/>
    <x v="23"/>
    <x v="2"/>
  </r>
  <r>
    <x v="0"/>
    <n v="1185732"/>
    <x v="216"/>
    <x v="3"/>
    <x v="36"/>
    <x v="39"/>
    <x v="3"/>
    <n v="33"/>
    <n v="230"/>
    <x v="2559"/>
    <x v="4040"/>
    <x v="27"/>
    <x v="2"/>
  </r>
  <r>
    <x v="0"/>
    <n v="1185732"/>
    <x v="216"/>
    <x v="3"/>
    <x v="36"/>
    <x v="39"/>
    <x v="4"/>
    <n v="47"/>
    <n v="310"/>
    <x v="2560"/>
    <x v="4041"/>
    <x v="0"/>
    <x v="2"/>
  </r>
  <r>
    <x v="0"/>
    <n v="1185732"/>
    <x v="216"/>
    <x v="3"/>
    <x v="36"/>
    <x v="39"/>
    <x v="5"/>
    <n v="37"/>
    <n v="590"/>
    <x v="2561"/>
    <x v="4042"/>
    <x v="60"/>
    <x v="2"/>
  </r>
  <r>
    <x v="0"/>
    <n v="1185732"/>
    <x v="235"/>
    <x v="3"/>
    <x v="36"/>
    <x v="39"/>
    <x v="0"/>
    <n v="38"/>
    <n v="1130"/>
    <x v="2206"/>
    <x v="4043"/>
    <x v="24"/>
    <x v="2"/>
  </r>
  <r>
    <x v="0"/>
    <n v="1185732"/>
    <x v="235"/>
    <x v="3"/>
    <x v="36"/>
    <x v="39"/>
    <x v="1"/>
    <n v="39"/>
    <n v="420"/>
    <x v="2459"/>
    <x v="4044"/>
    <x v="33"/>
    <x v="2"/>
  </r>
  <r>
    <x v="0"/>
    <n v="1185732"/>
    <x v="235"/>
    <x v="3"/>
    <x v="36"/>
    <x v="39"/>
    <x v="2"/>
    <n v="29"/>
    <n v="450"/>
    <x v="2562"/>
    <x v="4045"/>
    <x v="8"/>
    <x v="2"/>
  </r>
  <r>
    <x v="0"/>
    <n v="1185732"/>
    <x v="235"/>
    <x v="3"/>
    <x v="36"/>
    <x v="39"/>
    <x v="3"/>
    <n v="34"/>
    <n v="200"/>
    <x v="2496"/>
    <x v="4046"/>
    <x v="30"/>
    <x v="2"/>
  </r>
  <r>
    <x v="0"/>
    <n v="1185732"/>
    <x v="235"/>
    <x v="3"/>
    <x v="36"/>
    <x v="39"/>
    <x v="4"/>
    <n v="56"/>
    <n v="290"/>
    <x v="2563"/>
    <x v="4047"/>
    <x v="24"/>
    <x v="2"/>
  </r>
  <r>
    <x v="0"/>
    <n v="1185732"/>
    <x v="235"/>
    <x v="3"/>
    <x v="36"/>
    <x v="39"/>
    <x v="5"/>
    <n v="48"/>
    <n v="610"/>
    <x v="2564"/>
    <x v="4048"/>
    <x v="60"/>
    <x v="2"/>
  </r>
  <r>
    <x v="0"/>
    <n v="1185732"/>
    <x v="266"/>
    <x v="3"/>
    <x v="36"/>
    <x v="39"/>
    <x v="0"/>
    <n v="58"/>
    <n v="1390"/>
    <x v="2565"/>
    <x v="4049"/>
    <x v="28"/>
    <x v="2"/>
  </r>
  <r>
    <x v="0"/>
    <n v="1185732"/>
    <x v="266"/>
    <x v="3"/>
    <x v="36"/>
    <x v="39"/>
    <x v="1"/>
    <n v="45"/>
    <n v="600"/>
    <x v="1147"/>
    <x v="4050"/>
    <x v="18"/>
    <x v="2"/>
  </r>
  <r>
    <x v="0"/>
    <n v="1185732"/>
    <x v="266"/>
    <x v="3"/>
    <x v="36"/>
    <x v="39"/>
    <x v="2"/>
    <n v="43"/>
    <n v="460"/>
    <x v="2566"/>
    <x v="4051"/>
    <x v="23"/>
    <x v="2"/>
  </r>
  <r>
    <x v="0"/>
    <n v="1185732"/>
    <x v="266"/>
    <x v="3"/>
    <x v="36"/>
    <x v="39"/>
    <x v="3"/>
    <n v="43"/>
    <n v="260"/>
    <x v="2567"/>
    <x v="4052"/>
    <x v="18"/>
    <x v="2"/>
  </r>
  <r>
    <x v="0"/>
    <n v="1185732"/>
    <x v="266"/>
    <x v="3"/>
    <x v="36"/>
    <x v="39"/>
    <x v="4"/>
    <n v="51"/>
    <n v="380"/>
    <x v="1440"/>
    <x v="4053"/>
    <x v="0"/>
    <x v="2"/>
  </r>
  <r>
    <x v="0"/>
    <n v="1185732"/>
    <x v="266"/>
    <x v="3"/>
    <x v="36"/>
    <x v="39"/>
    <x v="5"/>
    <n v="58"/>
    <n v="680"/>
    <x v="2568"/>
    <x v="4054"/>
    <x v="48"/>
    <x v="2"/>
  </r>
  <r>
    <x v="0"/>
    <n v="1185732"/>
    <x v="296"/>
    <x v="3"/>
    <x v="36"/>
    <x v="39"/>
    <x v="0"/>
    <n v="41"/>
    <n v="1350"/>
    <x v="1820"/>
    <x v="4055"/>
    <x v="24"/>
    <x v="2"/>
  </r>
  <r>
    <x v="0"/>
    <n v="1185732"/>
    <x v="296"/>
    <x v="3"/>
    <x v="36"/>
    <x v="39"/>
    <x v="1"/>
    <n v="39"/>
    <n v="700"/>
    <x v="2171"/>
    <x v="2564"/>
    <x v="8"/>
    <x v="2"/>
  </r>
  <r>
    <x v="0"/>
    <n v="1185732"/>
    <x v="296"/>
    <x v="3"/>
    <x v="36"/>
    <x v="39"/>
    <x v="2"/>
    <n v="32"/>
    <n v="540"/>
    <x v="2100"/>
    <x v="4056"/>
    <x v="30"/>
    <x v="2"/>
  </r>
  <r>
    <x v="0"/>
    <n v="1185732"/>
    <x v="296"/>
    <x v="3"/>
    <x v="36"/>
    <x v="39"/>
    <x v="3"/>
    <n v="32"/>
    <n v="490"/>
    <x v="2415"/>
    <x v="4057"/>
    <x v="18"/>
    <x v="2"/>
  </r>
  <r>
    <x v="0"/>
    <n v="1185732"/>
    <x v="296"/>
    <x v="3"/>
    <x v="36"/>
    <x v="39"/>
    <x v="4"/>
    <n v="41"/>
    <n v="510"/>
    <x v="1588"/>
    <x v="4058"/>
    <x v="18"/>
    <x v="2"/>
  </r>
  <r>
    <x v="0"/>
    <n v="1185732"/>
    <x v="296"/>
    <x v="3"/>
    <x v="36"/>
    <x v="39"/>
    <x v="5"/>
    <n v="50"/>
    <n v="940"/>
    <x v="1030"/>
    <x v="4059"/>
    <x v="60"/>
    <x v="2"/>
  </r>
  <r>
    <x v="0"/>
    <n v="1185732"/>
    <x v="325"/>
    <x v="3"/>
    <x v="36"/>
    <x v="39"/>
    <x v="0"/>
    <n v="47"/>
    <n v="1540"/>
    <x v="2569"/>
    <x v="4060"/>
    <x v="24"/>
    <x v="2"/>
  </r>
  <r>
    <x v="0"/>
    <n v="1185732"/>
    <x v="325"/>
    <x v="3"/>
    <x v="36"/>
    <x v="39"/>
    <x v="1"/>
    <n v="44"/>
    <n v="810"/>
    <x v="1471"/>
    <x v="4061"/>
    <x v="18"/>
    <x v="2"/>
  </r>
  <r>
    <x v="0"/>
    <n v="1185732"/>
    <x v="325"/>
    <x v="3"/>
    <x v="36"/>
    <x v="39"/>
    <x v="2"/>
    <n v="37"/>
    <n v="610"/>
    <x v="2570"/>
    <x v="4062"/>
    <x v="23"/>
    <x v="2"/>
  </r>
  <r>
    <x v="0"/>
    <n v="1185732"/>
    <x v="325"/>
    <x v="3"/>
    <x v="36"/>
    <x v="39"/>
    <x v="3"/>
    <n v="38"/>
    <n v="440"/>
    <x v="1608"/>
    <x v="4063"/>
    <x v="30"/>
    <x v="2"/>
  </r>
  <r>
    <x v="0"/>
    <n v="1185732"/>
    <x v="325"/>
    <x v="3"/>
    <x v="36"/>
    <x v="39"/>
    <x v="4"/>
    <n v="49"/>
    <n v="520"/>
    <x v="2119"/>
    <x v="3169"/>
    <x v="24"/>
    <x v="2"/>
  </r>
  <r>
    <x v="0"/>
    <n v="1185732"/>
    <x v="325"/>
    <x v="3"/>
    <x v="36"/>
    <x v="39"/>
    <x v="5"/>
    <n v="53"/>
    <n v="940"/>
    <x v="1914"/>
    <x v="4064"/>
    <x v="60"/>
    <x v="2"/>
  </r>
  <r>
    <x v="0"/>
    <n v="1185732"/>
    <x v="357"/>
    <x v="3"/>
    <x v="36"/>
    <x v="39"/>
    <x v="0"/>
    <n v="49"/>
    <n v="1310"/>
    <x v="1079"/>
    <x v="4065"/>
    <x v="35"/>
    <x v="2"/>
  </r>
  <r>
    <x v="0"/>
    <n v="1185732"/>
    <x v="357"/>
    <x v="3"/>
    <x v="36"/>
    <x v="39"/>
    <x v="1"/>
    <n v="42"/>
    <n v="780"/>
    <x v="1070"/>
    <x v="1700"/>
    <x v="18"/>
    <x v="2"/>
  </r>
  <r>
    <x v="0"/>
    <n v="1185732"/>
    <x v="357"/>
    <x v="3"/>
    <x v="36"/>
    <x v="39"/>
    <x v="2"/>
    <n v="36"/>
    <n v="650"/>
    <x v="1021"/>
    <x v="4066"/>
    <x v="8"/>
    <x v="2"/>
  </r>
  <r>
    <x v="0"/>
    <n v="1185732"/>
    <x v="357"/>
    <x v="3"/>
    <x v="36"/>
    <x v="39"/>
    <x v="3"/>
    <n v="38"/>
    <n v="580"/>
    <x v="1945"/>
    <x v="4067"/>
    <x v="30"/>
    <x v="2"/>
  </r>
  <r>
    <x v="0"/>
    <n v="1185732"/>
    <x v="357"/>
    <x v="3"/>
    <x v="36"/>
    <x v="39"/>
    <x v="4"/>
    <n v="47"/>
    <n v="460"/>
    <x v="2477"/>
    <x v="4068"/>
    <x v="24"/>
    <x v="2"/>
  </r>
  <r>
    <x v="0"/>
    <n v="1185732"/>
    <x v="357"/>
    <x v="3"/>
    <x v="36"/>
    <x v="39"/>
    <x v="5"/>
    <n v="53"/>
    <n v="880"/>
    <x v="1432"/>
    <x v="4069"/>
    <x v="0"/>
    <x v="2"/>
  </r>
  <r>
    <x v="0"/>
    <n v="1185732"/>
    <x v="389"/>
    <x v="3"/>
    <x v="36"/>
    <x v="39"/>
    <x v="0"/>
    <n v="42"/>
    <n v="1380"/>
    <x v="1865"/>
    <x v="4070"/>
    <x v="18"/>
    <x v="2"/>
  </r>
  <r>
    <x v="0"/>
    <n v="1185732"/>
    <x v="389"/>
    <x v="3"/>
    <x v="36"/>
    <x v="39"/>
    <x v="1"/>
    <n v="39"/>
    <n v="800"/>
    <x v="1320"/>
    <x v="4071"/>
    <x v="8"/>
    <x v="2"/>
  </r>
  <r>
    <x v="0"/>
    <n v="1185732"/>
    <x v="389"/>
    <x v="3"/>
    <x v="36"/>
    <x v="39"/>
    <x v="2"/>
    <n v="32"/>
    <n v="530"/>
    <x v="2571"/>
    <x v="4072"/>
    <x v="8"/>
    <x v="2"/>
  </r>
  <r>
    <x v="0"/>
    <n v="1185732"/>
    <x v="389"/>
    <x v="3"/>
    <x v="36"/>
    <x v="39"/>
    <x v="3"/>
    <n v="34"/>
    <n v="390"/>
    <x v="1583"/>
    <x v="4073"/>
    <x v="8"/>
    <x v="2"/>
  </r>
  <r>
    <x v="0"/>
    <n v="1185732"/>
    <x v="389"/>
    <x v="3"/>
    <x v="36"/>
    <x v="39"/>
    <x v="4"/>
    <n v="41"/>
    <n v="420"/>
    <x v="2425"/>
    <x v="4074"/>
    <x v="0"/>
    <x v="2"/>
  </r>
  <r>
    <x v="0"/>
    <n v="1185732"/>
    <x v="389"/>
    <x v="3"/>
    <x v="36"/>
    <x v="39"/>
    <x v="5"/>
    <n v="46"/>
    <n v="650"/>
    <x v="1044"/>
    <x v="4075"/>
    <x v="0"/>
    <x v="2"/>
  </r>
  <r>
    <x v="0"/>
    <n v="1185732"/>
    <x v="418"/>
    <x v="3"/>
    <x v="36"/>
    <x v="39"/>
    <x v="0"/>
    <n v="54"/>
    <n v="1040"/>
    <x v="797"/>
    <x v="4076"/>
    <x v="24"/>
    <x v="2"/>
  </r>
  <r>
    <x v="0"/>
    <n v="1185732"/>
    <x v="418"/>
    <x v="3"/>
    <x v="36"/>
    <x v="39"/>
    <x v="1"/>
    <n v="41"/>
    <n v="750"/>
    <x v="1491"/>
    <x v="3141"/>
    <x v="23"/>
    <x v="2"/>
  </r>
  <r>
    <x v="0"/>
    <n v="1185732"/>
    <x v="418"/>
    <x v="3"/>
    <x v="36"/>
    <x v="39"/>
    <x v="2"/>
    <n v="43"/>
    <n v="420"/>
    <x v="2572"/>
    <x v="4077"/>
    <x v="8"/>
    <x v="2"/>
  </r>
  <r>
    <x v="0"/>
    <n v="1185732"/>
    <x v="418"/>
    <x v="3"/>
    <x v="36"/>
    <x v="39"/>
    <x v="3"/>
    <n v="43"/>
    <n v="360"/>
    <x v="2573"/>
    <x v="4078"/>
    <x v="18"/>
    <x v="2"/>
  </r>
  <r>
    <x v="0"/>
    <n v="1185732"/>
    <x v="418"/>
    <x v="3"/>
    <x v="36"/>
    <x v="39"/>
    <x v="4"/>
    <n v="54"/>
    <n v="380"/>
    <x v="1940"/>
    <x v="2854"/>
    <x v="28"/>
    <x v="2"/>
  </r>
  <r>
    <x v="2"/>
    <n v="1185732"/>
    <x v="418"/>
    <x v="3"/>
    <x v="36"/>
    <x v="39"/>
    <x v="5"/>
    <n v="55"/>
    <n v="700"/>
    <x v="2574"/>
    <x v="4079"/>
    <x v="9"/>
    <x v="2"/>
  </r>
  <r>
    <x v="2"/>
    <n v="1185732"/>
    <x v="449"/>
    <x v="3"/>
    <x v="36"/>
    <x v="39"/>
    <x v="0"/>
    <n v="53"/>
    <n v="1040"/>
    <x v="1499"/>
    <x v="4080"/>
    <x v="29"/>
    <x v="2"/>
  </r>
  <r>
    <x v="2"/>
    <n v="1185732"/>
    <x v="449"/>
    <x v="3"/>
    <x v="36"/>
    <x v="39"/>
    <x v="1"/>
    <n v="41"/>
    <n v="630"/>
    <x v="2099"/>
    <x v="4081"/>
    <x v="33"/>
    <x v="2"/>
  </r>
  <r>
    <x v="2"/>
    <n v="1185732"/>
    <x v="449"/>
    <x v="3"/>
    <x v="36"/>
    <x v="39"/>
    <x v="2"/>
    <n v="43"/>
    <n v="570"/>
    <x v="2575"/>
    <x v="4082"/>
    <x v="27"/>
    <x v="2"/>
  </r>
  <r>
    <x v="2"/>
    <n v="1185732"/>
    <x v="449"/>
    <x v="3"/>
    <x v="36"/>
    <x v="39"/>
    <x v="3"/>
    <n v="43"/>
    <n v="440"/>
    <x v="1688"/>
    <x v="4083"/>
    <x v="27"/>
    <x v="2"/>
  </r>
  <r>
    <x v="2"/>
    <n v="1185732"/>
    <x v="449"/>
    <x v="3"/>
    <x v="36"/>
    <x v="39"/>
    <x v="4"/>
    <n v="59"/>
    <n v="450"/>
    <x v="2576"/>
    <x v="4084"/>
    <x v="24"/>
    <x v="2"/>
  </r>
  <r>
    <x v="2"/>
    <n v="1185732"/>
    <x v="449"/>
    <x v="3"/>
    <x v="36"/>
    <x v="39"/>
    <x v="5"/>
    <n v="61"/>
    <n v="650"/>
    <x v="1048"/>
    <x v="4085"/>
    <x v="0"/>
    <x v="2"/>
  </r>
  <r>
    <x v="2"/>
    <n v="1185732"/>
    <x v="478"/>
    <x v="3"/>
    <x v="36"/>
    <x v="39"/>
    <x v="0"/>
    <n v="58"/>
    <n v="1400"/>
    <x v="1850"/>
    <x v="4086"/>
    <x v="24"/>
    <x v="2"/>
  </r>
  <r>
    <x v="2"/>
    <n v="1185732"/>
    <x v="478"/>
    <x v="3"/>
    <x v="36"/>
    <x v="39"/>
    <x v="1"/>
    <n v="45"/>
    <n v="750"/>
    <x v="2577"/>
    <x v="4087"/>
    <x v="30"/>
    <x v="2"/>
  </r>
  <r>
    <x v="2"/>
    <n v="1185732"/>
    <x v="478"/>
    <x v="3"/>
    <x v="36"/>
    <x v="39"/>
    <x v="2"/>
    <n v="45"/>
    <n v="730"/>
    <x v="2578"/>
    <x v="4088"/>
    <x v="23"/>
    <x v="2"/>
  </r>
  <r>
    <x v="2"/>
    <n v="1185732"/>
    <x v="478"/>
    <x v="3"/>
    <x v="36"/>
    <x v="39"/>
    <x v="3"/>
    <n v="45"/>
    <n v="500"/>
    <x v="2579"/>
    <x v="4089"/>
    <x v="18"/>
    <x v="2"/>
  </r>
  <r>
    <x v="2"/>
    <n v="1185732"/>
    <x v="478"/>
    <x v="3"/>
    <x v="36"/>
    <x v="39"/>
    <x v="4"/>
    <n v="56"/>
    <n v="500"/>
    <x v="1752"/>
    <x v="4090"/>
    <x v="18"/>
    <x v="2"/>
  </r>
  <r>
    <x v="2"/>
    <n v="1185732"/>
    <x v="478"/>
    <x v="3"/>
    <x v="36"/>
    <x v="39"/>
    <x v="5"/>
    <n v="64"/>
    <n v="750"/>
    <x v="1287"/>
    <x v="4091"/>
    <x v="59"/>
    <x v="2"/>
  </r>
  <r>
    <x v="2"/>
    <n v="1185732"/>
    <x v="173"/>
    <x v="3"/>
    <x v="36"/>
    <x v="39"/>
    <x v="0"/>
    <n v="33"/>
    <n v="1280"/>
    <x v="1529"/>
    <x v="4092"/>
    <x v="18"/>
    <x v="2"/>
  </r>
  <r>
    <x v="2"/>
    <n v="1185732"/>
    <x v="173"/>
    <x v="3"/>
    <x v="36"/>
    <x v="39"/>
    <x v="1"/>
    <n v="32"/>
    <n v="740"/>
    <x v="2580"/>
    <x v="4093"/>
    <x v="27"/>
    <x v="2"/>
  </r>
  <r>
    <x v="2"/>
    <n v="1185732"/>
    <x v="173"/>
    <x v="3"/>
    <x v="36"/>
    <x v="39"/>
    <x v="2"/>
    <n v="25"/>
    <n v="740"/>
    <x v="2557"/>
    <x v="4094"/>
    <x v="8"/>
    <x v="2"/>
  </r>
  <r>
    <x v="2"/>
    <n v="1185732"/>
    <x v="173"/>
    <x v="3"/>
    <x v="36"/>
    <x v="39"/>
    <x v="3"/>
    <n v="28"/>
    <n v="330"/>
    <x v="2581"/>
    <x v="4095"/>
    <x v="18"/>
    <x v="2"/>
  </r>
  <r>
    <x v="2"/>
    <n v="1185732"/>
    <x v="173"/>
    <x v="3"/>
    <x v="36"/>
    <x v="39"/>
    <x v="4"/>
    <n v="43"/>
    <n v="490"/>
    <x v="2582"/>
    <x v="4096"/>
    <x v="29"/>
    <x v="2"/>
  </r>
  <r>
    <x v="2"/>
    <n v="1185732"/>
    <x v="173"/>
    <x v="3"/>
    <x v="36"/>
    <x v="39"/>
    <x v="5"/>
    <n v="33"/>
    <n v="720"/>
    <x v="1463"/>
    <x v="4097"/>
    <x v="48"/>
    <x v="2"/>
  </r>
  <r>
    <x v="2"/>
    <n v="1185732"/>
    <x v="204"/>
    <x v="3"/>
    <x v="36"/>
    <x v="39"/>
    <x v="0"/>
    <n v="34"/>
    <n v="1520"/>
    <x v="1056"/>
    <x v="4098"/>
    <x v="18"/>
    <x v="2"/>
  </r>
  <r>
    <x v="2"/>
    <n v="1185732"/>
    <x v="204"/>
    <x v="3"/>
    <x v="36"/>
    <x v="39"/>
    <x v="1"/>
    <n v="34"/>
    <n v="510"/>
    <x v="2583"/>
    <x v="4099"/>
    <x v="30"/>
    <x v="2"/>
  </r>
  <r>
    <x v="2"/>
    <n v="1185732"/>
    <x v="204"/>
    <x v="3"/>
    <x v="36"/>
    <x v="39"/>
    <x v="2"/>
    <n v="24"/>
    <n v="680"/>
    <x v="1168"/>
    <x v="4100"/>
    <x v="23"/>
    <x v="2"/>
  </r>
  <r>
    <x v="2"/>
    <n v="1185732"/>
    <x v="204"/>
    <x v="3"/>
    <x v="37"/>
    <x v="40"/>
    <x v="3"/>
    <n v="29"/>
    <n v="300"/>
    <x v="2584"/>
    <x v="4101"/>
    <x v="18"/>
    <x v="2"/>
  </r>
  <r>
    <x v="2"/>
    <n v="1185732"/>
    <x v="204"/>
    <x v="3"/>
    <x v="37"/>
    <x v="40"/>
    <x v="4"/>
    <n v="42"/>
    <n v="510"/>
    <x v="1593"/>
    <x v="4102"/>
    <x v="29"/>
    <x v="2"/>
  </r>
  <r>
    <x v="2"/>
    <n v="1185732"/>
    <x v="204"/>
    <x v="3"/>
    <x v="37"/>
    <x v="40"/>
    <x v="5"/>
    <n v="23"/>
    <n v="690"/>
    <x v="2497"/>
    <x v="4103"/>
    <x v="48"/>
    <x v="2"/>
  </r>
  <r>
    <x v="2"/>
    <n v="1185732"/>
    <x v="710"/>
    <x v="3"/>
    <x v="37"/>
    <x v="40"/>
    <x v="0"/>
    <n v="29"/>
    <n v="1340"/>
    <x v="2585"/>
    <x v="4104"/>
    <x v="28"/>
    <x v="2"/>
  </r>
  <r>
    <x v="2"/>
    <n v="1185732"/>
    <x v="710"/>
    <x v="3"/>
    <x v="37"/>
    <x v="40"/>
    <x v="1"/>
    <n v="27"/>
    <n v="580"/>
    <x v="2586"/>
    <x v="4105"/>
    <x v="23"/>
    <x v="2"/>
  </r>
  <r>
    <x v="2"/>
    <n v="1185732"/>
    <x v="710"/>
    <x v="3"/>
    <x v="37"/>
    <x v="40"/>
    <x v="2"/>
    <n v="19"/>
    <n v="560"/>
    <x v="1423"/>
    <x v="2124"/>
    <x v="23"/>
    <x v="2"/>
  </r>
  <r>
    <x v="2"/>
    <n v="1185732"/>
    <x v="710"/>
    <x v="3"/>
    <x v="37"/>
    <x v="40"/>
    <x v="3"/>
    <n v="25"/>
    <n v="220"/>
    <x v="2587"/>
    <x v="4106"/>
    <x v="23"/>
    <x v="2"/>
  </r>
  <r>
    <x v="2"/>
    <n v="1185732"/>
    <x v="710"/>
    <x v="3"/>
    <x v="37"/>
    <x v="40"/>
    <x v="4"/>
    <n v="36"/>
    <n v="360"/>
    <x v="1612"/>
    <x v="4107"/>
    <x v="0"/>
    <x v="2"/>
  </r>
  <r>
    <x v="2"/>
    <n v="1185732"/>
    <x v="710"/>
    <x v="3"/>
    <x v="37"/>
    <x v="40"/>
    <x v="5"/>
    <n v="28"/>
    <n v="630"/>
    <x v="1444"/>
    <x v="2450"/>
    <x v="59"/>
    <x v="2"/>
  </r>
  <r>
    <x v="2"/>
    <n v="1185732"/>
    <x v="232"/>
    <x v="3"/>
    <x v="37"/>
    <x v="40"/>
    <x v="0"/>
    <n v="28"/>
    <n v="1130"/>
    <x v="2172"/>
    <x v="3264"/>
    <x v="29"/>
    <x v="2"/>
  </r>
  <r>
    <x v="2"/>
    <n v="1185732"/>
    <x v="232"/>
    <x v="3"/>
    <x v="37"/>
    <x v="40"/>
    <x v="1"/>
    <n v="28"/>
    <n v="440"/>
    <x v="2476"/>
    <x v="4108"/>
    <x v="30"/>
    <x v="2"/>
  </r>
  <r>
    <x v="2"/>
    <n v="1185732"/>
    <x v="232"/>
    <x v="3"/>
    <x v="37"/>
    <x v="40"/>
    <x v="2"/>
    <n v="19"/>
    <n v="410"/>
    <x v="1000"/>
    <x v="2161"/>
    <x v="23"/>
    <x v="2"/>
  </r>
  <r>
    <x v="2"/>
    <n v="1185732"/>
    <x v="232"/>
    <x v="3"/>
    <x v="37"/>
    <x v="40"/>
    <x v="3"/>
    <n v="24"/>
    <n v="220"/>
    <x v="2588"/>
    <x v="4109"/>
    <x v="30"/>
    <x v="2"/>
  </r>
  <r>
    <x v="2"/>
    <n v="1185732"/>
    <x v="232"/>
    <x v="3"/>
    <x v="37"/>
    <x v="40"/>
    <x v="4"/>
    <n v="58"/>
    <n v="300"/>
    <x v="1667"/>
    <x v="4110"/>
    <x v="35"/>
    <x v="2"/>
  </r>
  <r>
    <x v="2"/>
    <n v="1185732"/>
    <x v="232"/>
    <x v="3"/>
    <x v="37"/>
    <x v="40"/>
    <x v="5"/>
    <n v="49"/>
    <n v="680"/>
    <x v="2165"/>
    <x v="3771"/>
    <x v="60"/>
    <x v="2"/>
  </r>
  <r>
    <x v="2"/>
    <n v="1185732"/>
    <x v="263"/>
    <x v="3"/>
    <x v="37"/>
    <x v="40"/>
    <x v="0"/>
    <n v="55"/>
    <n v="1290"/>
    <x v="1544"/>
    <x v="4111"/>
    <x v="35"/>
    <x v="2"/>
  </r>
  <r>
    <x v="2"/>
    <n v="1185732"/>
    <x v="263"/>
    <x v="3"/>
    <x v="37"/>
    <x v="40"/>
    <x v="1"/>
    <n v="41"/>
    <n v="540"/>
    <x v="1693"/>
    <x v="2172"/>
    <x v="27"/>
    <x v="2"/>
  </r>
  <r>
    <x v="2"/>
    <n v="1185732"/>
    <x v="263"/>
    <x v="3"/>
    <x v="37"/>
    <x v="40"/>
    <x v="2"/>
    <n v="37"/>
    <n v="510"/>
    <x v="2589"/>
    <x v="4112"/>
    <x v="30"/>
    <x v="2"/>
  </r>
  <r>
    <x v="2"/>
    <n v="1185732"/>
    <x v="263"/>
    <x v="3"/>
    <x v="37"/>
    <x v="40"/>
    <x v="3"/>
    <n v="36"/>
    <n v="260"/>
    <x v="2515"/>
    <x v="4113"/>
    <x v="27"/>
    <x v="2"/>
  </r>
  <r>
    <x v="2"/>
    <n v="1185732"/>
    <x v="263"/>
    <x v="3"/>
    <x v="37"/>
    <x v="40"/>
    <x v="4"/>
    <n v="46"/>
    <n v="310"/>
    <x v="2590"/>
    <x v="4114"/>
    <x v="35"/>
    <x v="2"/>
  </r>
  <r>
    <x v="2"/>
    <n v="1185732"/>
    <x v="263"/>
    <x v="3"/>
    <x v="37"/>
    <x v="40"/>
    <x v="5"/>
    <n v="52"/>
    <n v="750"/>
    <x v="1042"/>
    <x v="4115"/>
    <x v="48"/>
    <x v="2"/>
  </r>
  <r>
    <x v="2"/>
    <n v="1185732"/>
    <x v="293"/>
    <x v="3"/>
    <x v="37"/>
    <x v="40"/>
    <x v="0"/>
    <n v="36"/>
    <n v="1250"/>
    <x v="1720"/>
    <x v="4116"/>
    <x v="18"/>
    <x v="2"/>
  </r>
  <r>
    <x v="2"/>
    <n v="1185732"/>
    <x v="293"/>
    <x v="3"/>
    <x v="37"/>
    <x v="40"/>
    <x v="1"/>
    <n v="32"/>
    <n v="650"/>
    <x v="1413"/>
    <x v="4117"/>
    <x v="30"/>
    <x v="2"/>
  </r>
  <r>
    <x v="2"/>
    <n v="1185732"/>
    <x v="293"/>
    <x v="3"/>
    <x v="37"/>
    <x v="40"/>
    <x v="2"/>
    <n v="27"/>
    <n v="600"/>
    <x v="2591"/>
    <x v="4107"/>
    <x v="8"/>
    <x v="2"/>
  </r>
  <r>
    <x v="2"/>
    <n v="1185732"/>
    <x v="293"/>
    <x v="3"/>
    <x v="37"/>
    <x v="40"/>
    <x v="3"/>
    <n v="29"/>
    <n v="510"/>
    <x v="1141"/>
    <x v="4118"/>
    <x v="23"/>
    <x v="2"/>
  </r>
  <r>
    <x v="2"/>
    <n v="1185732"/>
    <x v="293"/>
    <x v="3"/>
    <x v="37"/>
    <x v="40"/>
    <x v="4"/>
    <n v="38"/>
    <n v="470"/>
    <x v="1016"/>
    <x v="4119"/>
    <x v="24"/>
    <x v="2"/>
  </r>
  <r>
    <x v="2"/>
    <n v="1185732"/>
    <x v="293"/>
    <x v="3"/>
    <x v="37"/>
    <x v="40"/>
    <x v="5"/>
    <n v="51"/>
    <n v="910"/>
    <x v="1510"/>
    <x v="4120"/>
    <x v="64"/>
    <x v="2"/>
  </r>
  <r>
    <x v="2"/>
    <n v="1185732"/>
    <x v="322"/>
    <x v="3"/>
    <x v="37"/>
    <x v="40"/>
    <x v="0"/>
    <n v="48"/>
    <n v="1600"/>
    <x v="1363"/>
    <x v="4121"/>
    <x v="29"/>
    <x v="2"/>
  </r>
  <r>
    <x v="2"/>
    <n v="1185732"/>
    <x v="322"/>
    <x v="3"/>
    <x v="37"/>
    <x v="40"/>
    <x v="1"/>
    <n v="44"/>
    <n v="840"/>
    <x v="1683"/>
    <x v="4122"/>
    <x v="30"/>
    <x v="2"/>
  </r>
  <r>
    <x v="2"/>
    <n v="1185732"/>
    <x v="322"/>
    <x v="3"/>
    <x v="37"/>
    <x v="40"/>
    <x v="2"/>
    <n v="37"/>
    <n v="590"/>
    <x v="2561"/>
    <x v="4123"/>
    <x v="8"/>
    <x v="2"/>
  </r>
  <r>
    <x v="2"/>
    <n v="1185732"/>
    <x v="322"/>
    <x v="3"/>
    <x v="37"/>
    <x v="40"/>
    <x v="3"/>
    <n v="38"/>
    <n v="530"/>
    <x v="2377"/>
    <x v="4124"/>
    <x v="30"/>
    <x v="2"/>
  </r>
  <r>
    <x v="2"/>
    <n v="1185732"/>
    <x v="322"/>
    <x v="3"/>
    <x v="37"/>
    <x v="40"/>
    <x v="4"/>
    <n v="49"/>
    <n v="600"/>
    <x v="1454"/>
    <x v="4125"/>
    <x v="24"/>
    <x v="2"/>
  </r>
  <r>
    <x v="2"/>
    <n v="1185732"/>
    <x v="322"/>
    <x v="3"/>
    <x v="37"/>
    <x v="40"/>
    <x v="5"/>
    <n v="54"/>
    <n v="980"/>
    <x v="1442"/>
    <x v="4126"/>
    <x v="64"/>
    <x v="2"/>
  </r>
  <r>
    <x v="2"/>
    <n v="1185732"/>
    <x v="354"/>
    <x v="3"/>
    <x v="37"/>
    <x v="40"/>
    <x v="0"/>
    <n v="46"/>
    <n v="1470"/>
    <x v="2224"/>
    <x v="4127"/>
    <x v="29"/>
    <x v="2"/>
  </r>
  <r>
    <x v="2"/>
    <n v="1185732"/>
    <x v="354"/>
    <x v="3"/>
    <x v="37"/>
    <x v="40"/>
    <x v="1"/>
    <n v="42"/>
    <n v="900"/>
    <x v="1053"/>
    <x v="1682"/>
    <x v="8"/>
    <x v="2"/>
  </r>
  <r>
    <x v="2"/>
    <n v="1185732"/>
    <x v="354"/>
    <x v="3"/>
    <x v="37"/>
    <x v="40"/>
    <x v="2"/>
    <n v="37"/>
    <n v="630"/>
    <x v="1028"/>
    <x v="4128"/>
    <x v="33"/>
    <x v="2"/>
  </r>
  <r>
    <x v="2"/>
    <n v="1185732"/>
    <x v="354"/>
    <x v="3"/>
    <x v="37"/>
    <x v="40"/>
    <x v="3"/>
    <n v="38"/>
    <n v="520"/>
    <x v="1456"/>
    <x v="4129"/>
    <x v="33"/>
    <x v="2"/>
  </r>
  <r>
    <x v="2"/>
    <n v="1185732"/>
    <x v="354"/>
    <x v="3"/>
    <x v="37"/>
    <x v="40"/>
    <x v="4"/>
    <n v="46"/>
    <n v="440"/>
    <x v="2048"/>
    <x v="4130"/>
    <x v="24"/>
    <x v="2"/>
  </r>
  <r>
    <x v="2"/>
    <n v="1185732"/>
    <x v="354"/>
    <x v="3"/>
    <x v="37"/>
    <x v="40"/>
    <x v="5"/>
    <n v="54"/>
    <n v="950"/>
    <x v="1206"/>
    <x v="4131"/>
    <x v="60"/>
    <x v="2"/>
  </r>
  <r>
    <x v="2"/>
    <n v="1185732"/>
    <x v="386"/>
    <x v="3"/>
    <x v="37"/>
    <x v="40"/>
    <x v="0"/>
    <n v="36"/>
    <n v="1330"/>
    <x v="2257"/>
    <x v="4132"/>
    <x v="0"/>
    <x v="2"/>
  </r>
  <r>
    <x v="2"/>
    <n v="1185732"/>
    <x v="386"/>
    <x v="3"/>
    <x v="37"/>
    <x v="40"/>
    <x v="1"/>
    <n v="34"/>
    <n v="720"/>
    <x v="2134"/>
    <x v="3272"/>
    <x v="30"/>
    <x v="2"/>
  </r>
  <r>
    <x v="2"/>
    <n v="1185732"/>
    <x v="386"/>
    <x v="3"/>
    <x v="37"/>
    <x v="40"/>
    <x v="2"/>
    <n v="27"/>
    <n v="510"/>
    <x v="2592"/>
    <x v="4133"/>
    <x v="27"/>
    <x v="2"/>
  </r>
  <r>
    <x v="2"/>
    <n v="1185732"/>
    <x v="386"/>
    <x v="3"/>
    <x v="37"/>
    <x v="40"/>
    <x v="3"/>
    <n v="28"/>
    <n v="440"/>
    <x v="2476"/>
    <x v="4134"/>
    <x v="33"/>
    <x v="2"/>
  </r>
  <r>
    <x v="2"/>
    <n v="1185732"/>
    <x v="386"/>
    <x v="3"/>
    <x v="37"/>
    <x v="40"/>
    <x v="4"/>
    <n v="36"/>
    <n v="420"/>
    <x v="1005"/>
    <x v="4135"/>
    <x v="29"/>
    <x v="2"/>
  </r>
  <r>
    <x v="2"/>
    <n v="1185732"/>
    <x v="386"/>
    <x v="3"/>
    <x v="37"/>
    <x v="40"/>
    <x v="5"/>
    <n v="44"/>
    <n v="630"/>
    <x v="1262"/>
    <x v="4136"/>
    <x v="9"/>
    <x v="2"/>
  </r>
  <r>
    <x v="2"/>
    <n v="1185732"/>
    <x v="415"/>
    <x v="3"/>
    <x v="37"/>
    <x v="40"/>
    <x v="0"/>
    <n v="49"/>
    <n v="1160"/>
    <x v="1343"/>
    <x v="4137"/>
    <x v="28"/>
    <x v="2"/>
  </r>
  <r>
    <x v="2"/>
    <n v="1185732"/>
    <x v="415"/>
    <x v="3"/>
    <x v="37"/>
    <x v="40"/>
    <x v="1"/>
    <n v="36"/>
    <n v="730"/>
    <x v="2593"/>
    <x v="4138"/>
    <x v="33"/>
    <x v="2"/>
  </r>
  <r>
    <x v="2"/>
    <n v="1185732"/>
    <x v="415"/>
    <x v="3"/>
    <x v="37"/>
    <x v="40"/>
    <x v="2"/>
    <n v="39"/>
    <n v="390"/>
    <x v="2594"/>
    <x v="4139"/>
    <x v="27"/>
    <x v="2"/>
  </r>
  <r>
    <x v="2"/>
    <n v="1185732"/>
    <x v="415"/>
    <x v="3"/>
    <x v="37"/>
    <x v="40"/>
    <x v="3"/>
    <n v="38"/>
    <n v="330"/>
    <x v="1570"/>
    <x v="4140"/>
    <x v="8"/>
    <x v="2"/>
  </r>
  <r>
    <x v="2"/>
    <n v="1185732"/>
    <x v="415"/>
    <x v="3"/>
    <x v="37"/>
    <x v="40"/>
    <x v="4"/>
    <n v="45"/>
    <n v="340"/>
    <x v="1948"/>
    <x v="4141"/>
    <x v="28"/>
    <x v="2"/>
  </r>
  <r>
    <x v="0"/>
    <n v="1185732"/>
    <x v="415"/>
    <x v="3"/>
    <x v="37"/>
    <x v="40"/>
    <x v="5"/>
    <n v="53"/>
    <n v="730"/>
    <x v="1036"/>
    <x v="4142"/>
    <x v="60"/>
    <x v="2"/>
  </r>
  <r>
    <x v="0"/>
    <n v="1185732"/>
    <x v="446"/>
    <x v="3"/>
    <x v="37"/>
    <x v="40"/>
    <x v="0"/>
    <n v="49"/>
    <n v="1200"/>
    <x v="1129"/>
    <x v="4143"/>
    <x v="0"/>
    <x v="2"/>
  </r>
  <r>
    <x v="0"/>
    <n v="1185732"/>
    <x v="446"/>
    <x v="3"/>
    <x v="37"/>
    <x v="40"/>
    <x v="1"/>
    <n v="36"/>
    <n v="730"/>
    <x v="2593"/>
    <x v="4144"/>
    <x v="18"/>
    <x v="2"/>
  </r>
  <r>
    <x v="0"/>
    <n v="1185732"/>
    <x v="446"/>
    <x v="3"/>
    <x v="37"/>
    <x v="40"/>
    <x v="2"/>
    <n v="39"/>
    <n v="530"/>
    <x v="2595"/>
    <x v="4145"/>
    <x v="27"/>
    <x v="2"/>
  </r>
  <r>
    <x v="0"/>
    <n v="1185732"/>
    <x v="446"/>
    <x v="3"/>
    <x v="37"/>
    <x v="40"/>
    <x v="3"/>
    <n v="39"/>
    <n v="470"/>
    <x v="2551"/>
    <x v="4146"/>
    <x v="30"/>
    <x v="2"/>
  </r>
  <r>
    <x v="0"/>
    <n v="1185732"/>
    <x v="446"/>
    <x v="3"/>
    <x v="37"/>
    <x v="40"/>
    <x v="4"/>
    <n v="55"/>
    <n v="440"/>
    <x v="2596"/>
    <x v="4147"/>
    <x v="18"/>
    <x v="2"/>
  </r>
  <r>
    <x v="0"/>
    <n v="1185732"/>
    <x v="446"/>
    <x v="3"/>
    <x v="37"/>
    <x v="40"/>
    <x v="5"/>
    <n v="60"/>
    <n v="650"/>
    <x v="1042"/>
    <x v="4115"/>
    <x v="48"/>
    <x v="2"/>
  </r>
  <r>
    <x v="0"/>
    <n v="1185732"/>
    <x v="475"/>
    <x v="3"/>
    <x v="37"/>
    <x v="40"/>
    <x v="0"/>
    <n v="55"/>
    <n v="1500"/>
    <x v="1289"/>
    <x v="4148"/>
    <x v="24"/>
    <x v="2"/>
  </r>
  <r>
    <x v="0"/>
    <n v="1185732"/>
    <x v="475"/>
    <x v="3"/>
    <x v="37"/>
    <x v="40"/>
    <x v="1"/>
    <n v="46"/>
    <n v="750"/>
    <x v="1049"/>
    <x v="4149"/>
    <x v="18"/>
    <x v="2"/>
  </r>
  <r>
    <x v="0"/>
    <n v="1185732"/>
    <x v="475"/>
    <x v="3"/>
    <x v="37"/>
    <x v="40"/>
    <x v="2"/>
    <n v="48"/>
    <n v="730"/>
    <x v="1781"/>
    <x v="4150"/>
    <x v="18"/>
    <x v="2"/>
  </r>
  <r>
    <x v="0"/>
    <n v="1185732"/>
    <x v="475"/>
    <x v="3"/>
    <x v="37"/>
    <x v="40"/>
    <x v="3"/>
    <n v="47"/>
    <n v="540"/>
    <x v="2597"/>
    <x v="4151"/>
    <x v="33"/>
    <x v="2"/>
  </r>
  <r>
    <x v="0"/>
    <n v="1185732"/>
    <x v="475"/>
    <x v="3"/>
    <x v="37"/>
    <x v="40"/>
    <x v="4"/>
    <n v="58"/>
    <n v="540"/>
    <x v="2451"/>
    <x v="4152"/>
    <x v="18"/>
    <x v="2"/>
  </r>
  <r>
    <x v="0"/>
    <n v="1185732"/>
    <x v="475"/>
    <x v="3"/>
    <x v="37"/>
    <x v="40"/>
    <x v="5"/>
    <n v="63"/>
    <n v="780"/>
    <x v="1502"/>
    <x v="4153"/>
    <x v="60"/>
    <x v="2"/>
  </r>
  <r>
    <x v="0"/>
    <n v="1185732"/>
    <x v="170"/>
    <x v="3"/>
    <x v="37"/>
    <x v="40"/>
    <x v="0"/>
    <n v="27"/>
    <n v="1130"/>
    <x v="1943"/>
    <x v="4154"/>
    <x v="18"/>
    <x v="2"/>
  </r>
  <r>
    <x v="0"/>
    <n v="1185732"/>
    <x v="170"/>
    <x v="3"/>
    <x v="37"/>
    <x v="40"/>
    <x v="1"/>
    <n v="29"/>
    <n v="700"/>
    <x v="2598"/>
    <x v="4155"/>
    <x v="24"/>
    <x v="2"/>
  </r>
  <r>
    <x v="0"/>
    <n v="1185732"/>
    <x v="170"/>
    <x v="3"/>
    <x v="37"/>
    <x v="40"/>
    <x v="2"/>
    <n v="19"/>
    <n v="680"/>
    <x v="1414"/>
    <x v="2112"/>
    <x v="18"/>
    <x v="2"/>
  </r>
  <r>
    <x v="0"/>
    <n v="1185732"/>
    <x v="170"/>
    <x v="3"/>
    <x v="37"/>
    <x v="40"/>
    <x v="3"/>
    <n v="24"/>
    <n v="260"/>
    <x v="2599"/>
    <x v="4156"/>
    <x v="18"/>
    <x v="2"/>
  </r>
  <r>
    <x v="0"/>
    <n v="1185732"/>
    <x v="170"/>
    <x v="3"/>
    <x v="37"/>
    <x v="40"/>
    <x v="4"/>
    <n v="38"/>
    <n v="420"/>
    <x v="1946"/>
    <x v="4157"/>
    <x v="32"/>
    <x v="2"/>
  </r>
  <r>
    <x v="0"/>
    <n v="1185732"/>
    <x v="170"/>
    <x v="3"/>
    <x v="37"/>
    <x v="40"/>
    <x v="5"/>
    <n v="28"/>
    <n v="750"/>
    <x v="2402"/>
    <x v="2564"/>
    <x v="59"/>
    <x v="2"/>
  </r>
  <r>
    <x v="0"/>
    <n v="1185732"/>
    <x v="201"/>
    <x v="3"/>
    <x v="37"/>
    <x v="40"/>
    <x v="0"/>
    <n v="28"/>
    <n v="1450"/>
    <x v="1066"/>
    <x v="4158"/>
    <x v="27"/>
    <x v="2"/>
  </r>
  <r>
    <x v="0"/>
    <n v="1185732"/>
    <x v="201"/>
    <x v="3"/>
    <x v="37"/>
    <x v="40"/>
    <x v="1"/>
    <n v="28"/>
    <n v="450"/>
    <x v="2068"/>
    <x v="4159"/>
    <x v="24"/>
    <x v="2"/>
  </r>
  <r>
    <x v="0"/>
    <n v="1185732"/>
    <x v="201"/>
    <x v="3"/>
    <x v="37"/>
    <x v="40"/>
    <x v="2"/>
    <n v="19"/>
    <n v="560"/>
    <x v="1423"/>
    <x v="4160"/>
    <x v="33"/>
    <x v="2"/>
  </r>
  <r>
    <x v="0"/>
    <n v="1185732"/>
    <x v="201"/>
    <x v="3"/>
    <x v="38"/>
    <x v="41"/>
    <x v="3"/>
    <n v="25"/>
    <n v="230"/>
    <x v="2600"/>
    <x v="4161"/>
    <x v="27"/>
    <x v="2"/>
  </r>
  <r>
    <x v="0"/>
    <n v="1185732"/>
    <x v="201"/>
    <x v="3"/>
    <x v="38"/>
    <x v="41"/>
    <x v="4"/>
    <n v="38"/>
    <n v="380"/>
    <x v="1135"/>
    <x v="4162"/>
    <x v="42"/>
    <x v="2"/>
  </r>
  <r>
    <x v="0"/>
    <n v="1185732"/>
    <x v="201"/>
    <x v="3"/>
    <x v="38"/>
    <x v="41"/>
    <x v="5"/>
    <n v="14"/>
    <n v="680"/>
    <x v="1664"/>
    <x v="4163"/>
    <x v="64"/>
    <x v="2"/>
  </r>
  <r>
    <x v="0"/>
    <n v="1185732"/>
    <x v="707"/>
    <x v="3"/>
    <x v="38"/>
    <x v="41"/>
    <x v="0"/>
    <n v="19"/>
    <n v="1360"/>
    <x v="1621"/>
    <x v="4164"/>
    <x v="8"/>
    <x v="2"/>
  </r>
  <r>
    <x v="0"/>
    <n v="1185732"/>
    <x v="707"/>
    <x v="3"/>
    <x v="38"/>
    <x v="41"/>
    <x v="1"/>
    <n v="19"/>
    <n v="470"/>
    <x v="1422"/>
    <x v="4165"/>
    <x v="18"/>
    <x v="2"/>
  </r>
  <r>
    <x v="0"/>
    <n v="1185732"/>
    <x v="707"/>
    <x v="3"/>
    <x v="38"/>
    <x v="41"/>
    <x v="2"/>
    <n v="9"/>
    <n v="650"/>
    <x v="1578"/>
    <x v="4166"/>
    <x v="8"/>
    <x v="2"/>
  </r>
  <r>
    <x v="0"/>
    <n v="1185732"/>
    <x v="707"/>
    <x v="3"/>
    <x v="38"/>
    <x v="41"/>
    <x v="3"/>
    <n v="14"/>
    <n v="280"/>
    <x v="2601"/>
    <x v="4167"/>
    <x v="23"/>
    <x v="2"/>
  </r>
  <r>
    <x v="0"/>
    <n v="1185732"/>
    <x v="707"/>
    <x v="3"/>
    <x v="38"/>
    <x v="41"/>
    <x v="4"/>
    <n v="28"/>
    <n v="390"/>
    <x v="994"/>
    <x v="4168"/>
    <x v="34"/>
    <x v="2"/>
  </r>
  <r>
    <x v="0"/>
    <n v="1185732"/>
    <x v="707"/>
    <x v="3"/>
    <x v="38"/>
    <x v="41"/>
    <x v="5"/>
    <n v="20"/>
    <n v="680"/>
    <x v="2602"/>
    <x v="4169"/>
    <x v="60"/>
    <x v="2"/>
  </r>
  <r>
    <x v="0"/>
    <n v="1185732"/>
    <x v="229"/>
    <x v="3"/>
    <x v="38"/>
    <x v="41"/>
    <x v="0"/>
    <n v="20"/>
    <n v="1240"/>
    <x v="2373"/>
    <x v="4170"/>
    <x v="18"/>
    <x v="2"/>
  </r>
  <r>
    <x v="0"/>
    <n v="1185732"/>
    <x v="229"/>
    <x v="3"/>
    <x v="38"/>
    <x v="41"/>
    <x v="1"/>
    <n v="18"/>
    <n v="490"/>
    <x v="2512"/>
    <x v="4171"/>
    <x v="29"/>
    <x v="2"/>
  </r>
  <r>
    <x v="0"/>
    <n v="1185732"/>
    <x v="229"/>
    <x v="3"/>
    <x v="38"/>
    <x v="41"/>
    <x v="2"/>
    <n v="10"/>
    <n v="530"/>
    <x v="2603"/>
    <x v="4172"/>
    <x v="27"/>
    <x v="2"/>
  </r>
  <r>
    <x v="0"/>
    <n v="1185732"/>
    <x v="229"/>
    <x v="3"/>
    <x v="38"/>
    <x v="41"/>
    <x v="3"/>
    <n v="15"/>
    <n v="280"/>
    <x v="2604"/>
    <x v="4173"/>
    <x v="18"/>
    <x v="2"/>
  </r>
  <r>
    <x v="0"/>
    <n v="1185732"/>
    <x v="229"/>
    <x v="3"/>
    <x v="38"/>
    <x v="41"/>
    <x v="4"/>
    <n v="55"/>
    <n v="340"/>
    <x v="2605"/>
    <x v="4174"/>
    <x v="22"/>
    <x v="2"/>
  </r>
  <r>
    <x v="0"/>
    <n v="1185732"/>
    <x v="229"/>
    <x v="3"/>
    <x v="38"/>
    <x v="41"/>
    <x v="5"/>
    <n v="46"/>
    <n v="630"/>
    <x v="2606"/>
    <x v="4175"/>
    <x v="59"/>
    <x v="2"/>
  </r>
  <r>
    <x v="0"/>
    <n v="1185732"/>
    <x v="260"/>
    <x v="3"/>
    <x v="38"/>
    <x v="41"/>
    <x v="0"/>
    <n v="57"/>
    <n v="1460"/>
    <x v="2607"/>
    <x v="4176"/>
    <x v="23"/>
    <x v="2"/>
  </r>
  <r>
    <x v="0"/>
    <n v="1185732"/>
    <x v="260"/>
    <x v="3"/>
    <x v="38"/>
    <x v="41"/>
    <x v="1"/>
    <n v="37"/>
    <n v="630"/>
    <x v="1028"/>
    <x v="4177"/>
    <x v="24"/>
    <x v="2"/>
  </r>
  <r>
    <x v="0"/>
    <n v="1185732"/>
    <x v="260"/>
    <x v="3"/>
    <x v="38"/>
    <x v="41"/>
    <x v="2"/>
    <n v="33"/>
    <n v="540"/>
    <x v="2608"/>
    <x v="4178"/>
    <x v="33"/>
    <x v="2"/>
  </r>
  <r>
    <x v="0"/>
    <n v="1185732"/>
    <x v="260"/>
    <x v="3"/>
    <x v="38"/>
    <x v="41"/>
    <x v="3"/>
    <n v="33"/>
    <n v="340"/>
    <x v="2609"/>
    <x v="4179"/>
    <x v="27"/>
    <x v="2"/>
  </r>
  <r>
    <x v="0"/>
    <n v="1185732"/>
    <x v="260"/>
    <x v="3"/>
    <x v="38"/>
    <x v="41"/>
    <x v="4"/>
    <n v="43"/>
    <n v="420"/>
    <x v="2572"/>
    <x v="4180"/>
    <x v="42"/>
    <x v="2"/>
  </r>
  <r>
    <x v="0"/>
    <n v="1185732"/>
    <x v="260"/>
    <x v="3"/>
    <x v="38"/>
    <x v="41"/>
    <x v="5"/>
    <n v="46"/>
    <n v="690"/>
    <x v="1312"/>
    <x v="4181"/>
    <x v="59"/>
    <x v="2"/>
  </r>
  <r>
    <x v="0"/>
    <n v="1185732"/>
    <x v="290"/>
    <x v="3"/>
    <x v="38"/>
    <x v="41"/>
    <x v="0"/>
    <n v="32"/>
    <n v="1370"/>
    <x v="2610"/>
    <x v="4182"/>
    <x v="23"/>
    <x v="2"/>
  </r>
  <r>
    <x v="0"/>
    <n v="1185732"/>
    <x v="290"/>
    <x v="3"/>
    <x v="38"/>
    <x v="41"/>
    <x v="1"/>
    <n v="28"/>
    <n v="770"/>
    <x v="1009"/>
    <x v="4183"/>
    <x v="35"/>
    <x v="2"/>
  </r>
  <r>
    <x v="0"/>
    <n v="1185732"/>
    <x v="290"/>
    <x v="3"/>
    <x v="38"/>
    <x v="41"/>
    <x v="2"/>
    <n v="23"/>
    <n v="500"/>
    <x v="2611"/>
    <x v="4184"/>
    <x v="18"/>
    <x v="2"/>
  </r>
  <r>
    <x v="0"/>
    <n v="1185732"/>
    <x v="290"/>
    <x v="3"/>
    <x v="38"/>
    <x v="41"/>
    <x v="3"/>
    <n v="24"/>
    <n v="440"/>
    <x v="2612"/>
    <x v="4185"/>
    <x v="27"/>
    <x v="2"/>
  </r>
  <r>
    <x v="0"/>
    <n v="1185732"/>
    <x v="290"/>
    <x v="3"/>
    <x v="38"/>
    <x v="41"/>
    <x v="4"/>
    <n v="34"/>
    <n v="440"/>
    <x v="2613"/>
    <x v="4186"/>
    <x v="34"/>
    <x v="2"/>
  </r>
  <r>
    <x v="0"/>
    <n v="1185732"/>
    <x v="290"/>
    <x v="3"/>
    <x v="38"/>
    <x v="41"/>
    <x v="5"/>
    <n v="51"/>
    <n v="850"/>
    <x v="2614"/>
    <x v="4187"/>
    <x v="60"/>
    <x v="2"/>
  </r>
  <r>
    <x v="0"/>
    <n v="1185732"/>
    <x v="319"/>
    <x v="3"/>
    <x v="38"/>
    <x v="41"/>
    <x v="0"/>
    <n v="49"/>
    <n v="1380"/>
    <x v="2224"/>
    <x v="4188"/>
    <x v="27"/>
    <x v="2"/>
  </r>
  <r>
    <x v="0"/>
    <n v="1185732"/>
    <x v="319"/>
    <x v="3"/>
    <x v="38"/>
    <x v="41"/>
    <x v="1"/>
    <n v="44"/>
    <n v="870"/>
    <x v="2174"/>
    <x v="2606"/>
    <x v="29"/>
    <x v="2"/>
  </r>
  <r>
    <x v="0"/>
    <n v="1185732"/>
    <x v="319"/>
    <x v="3"/>
    <x v="38"/>
    <x v="41"/>
    <x v="2"/>
    <n v="36"/>
    <n v="680"/>
    <x v="2134"/>
    <x v="4189"/>
    <x v="27"/>
    <x v="2"/>
  </r>
  <r>
    <x v="0"/>
    <n v="1185732"/>
    <x v="319"/>
    <x v="3"/>
    <x v="38"/>
    <x v="41"/>
    <x v="3"/>
    <n v="37"/>
    <n v="470"/>
    <x v="2615"/>
    <x v="4190"/>
    <x v="33"/>
    <x v="2"/>
  </r>
  <r>
    <x v="0"/>
    <n v="1185732"/>
    <x v="319"/>
    <x v="3"/>
    <x v="38"/>
    <x v="41"/>
    <x v="4"/>
    <n v="46"/>
    <n v="600"/>
    <x v="998"/>
    <x v="1677"/>
    <x v="38"/>
    <x v="2"/>
  </r>
  <r>
    <x v="0"/>
    <n v="1185732"/>
    <x v="319"/>
    <x v="3"/>
    <x v="38"/>
    <x v="41"/>
    <x v="5"/>
    <n v="51"/>
    <n v="940"/>
    <x v="2535"/>
    <x v="4003"/>
    <x v="0"/>
    <x v="2"/>
  </r>
  <r>
    <x v="0"/>
    <n v="1185732"/>
    <x v="351"/>
    <x v="3"/>
    <x v="38"/>
    <x v="41"/>
    <x v="0"/>
    <n v="49"/>
    <n v="1310"/>
    <x v="1079"/>
    <x v="4191"/>
    <x v="23"/>
    <x v="2"/>
  </r>
  <r>
    <x v="0"/>
    <n v="1185732"/>
    <x v="351"/>
    <x v="3"/>
    <x v="38"/>
    <x v="41"/>
    <x v="1"/>
    <n v="42"/>
    <n v="780"/>
    <x v="1070"/>
    <x v="4192"/>
    <x v="24"/>
    <x v="2"/>
  </r>
  <r>
    <x v="0"/>
    <n v="1185732"/>
    <x v="351"/>
    <x v="3"/>
    <x v="38"/>
    <x v="41"/>
    <x v="2"/>
    <n v="39"/>
    <n v="610"/>
    <x v="2616"/>
    <x v="4193"/>
    <x v="30"/>
    <x v="2"/>
  </r>
  <r>
    <x v="0"/>
    <n v="1185732"/>
    <x v="351"/>
    <x v="3"/>
    <x v="38"/>
    <x v="41"/>
    <x v="3"/>
    <n v="37"/>
    <n v="540"/>
    <x v="2617"/>
    <x v="2494"/>
    <x v="33"/>
    <x v="2"/>
  </r>
  <r>
    <x v="0"/>
    <n v="1185732"/>
    <x v="351"/>
    <x v="3"/>
    <x v="38"/>
    <x v="41"/>
    <x v="4"/>
    <n v="48"/>
    <n v="510"/>
    <x v="2134"/>
    <x v="3199"/>
    <x v="38"/>
    <x v="2"/>
  </r>
  <r>
    <x v="0"/>
    <n v="1185732"/>
    <x v="351"/>
    <x v="3"/>
    <x v="38"/>
    <x v="41"/>
    <x v="5"/>
    <n v="53"/>
    <n v="980"/>
    <x v="2618"/>
    <x v="4194"/>
    <x v="9"/>
    <x v="2"/>
  </r>
  <r>
    <x v="0"/>
    <n v="1185732"/>
    <x v="383"/>
    <x v="3"/>
    <x v="38"/>
    <x v="41"/>
    <x v="0"/>
    <n v="34"/>
    <n v="1330"/>
    <x v="2619"/>
    <x v="4195"/>
    <x v="8"/>
    <x v="2"/>
  </r>
  <r>
    <x v="0"/>
    <n v="1185732"/>
    <x v="383"/>
    <x v="3"/>
    <x v="38"/>
    <x v="41"/>
    <x v="1"/>
    <n v="27"/>
    <n v="770"/>
    <x v="2620"/>
    <x v="4196"/>
    <x v="28"/>
    <x v="2"/>
  </r>
  <r>
    <x v="0"/>
    <n v="1185732"/>
    <x v="383"/>
    <x v="3"/>
    <x v="38"/>
    <x v="41"/>
    <x v="2"/>
    <n v="24"/>
    <n v="490"/>
    <x v="2621"/>
    <x v="4197"/>
    <x v="8"/>
    <x v="2"/>
  </r>
  <r>
    <x v="0"/>
    <n v="1185732"/>
    <x v="383"/>
    <x v="3"/>
    <x v="38"/>
    <x v="41"/>
    <x v="3"/>
    <n v="23"/>
    <n v="380"/>
    <x v="2622"/>
    <x v="4198"/>
    <x v="18"/>
    <x v="2"/>
  </r>
  <r>
    <x v="0"/>
    <n v="1185732"/>
    <x v="383"/>
    <x v="3"/>
    <x v="38"/>
    <x v="41"/>
    <x v="4"/>
    <n v="34"/>
    <n v="450"/>
    <x v="1948"/>
    <x v="4199"/>
    <x v="22"/>
    <x v="2"/>
  </r>
  <r>
    <x v="0"/>
    <n v="1185732"/>
    <x v="383"/>
    <x v="3"/>
    <x v="38"/>
    <x v="41"/>
    <x v="5"/>
    <n v="36"/>
    <n v="610"/>
    <x v="2623"/>
    <x v="4200"/>
    <x v="0"/>
    <x v="2"/>
  </r>
  <r>
    <x v="0"/>
    <n v="1185732"/>
    <x v="412"/>
    <x v="3"/>
    <x v="38"/>
    <x v="41"/>
    <x v="0"/>
    <n v="43"/>
    <n v="1120"/>
    <x v="2129"/>
    <x v="4201"/>
    <x v="33"/>
    <x v="2"/>
  </r>
  <r>
    <x v="0"/>
    <n v="1185732"/>
    <x v="412"/>
    <x v="3"/>
    <x v="38"/>
    <x v="41"/>
    <x v="1"/>
    <n v="32"/>
    <n v="750"/>
    <x v="2436"/>
    <x v="4202"/>
    <x v="24"/>
    <x v="2"/>
  </r>
  <r>
    <x v="0"/>
    <n v="1185732"/>
    <x v="412"/>
    <x v="3"/>
    <x v="38"/>
    <x v="41"/>
    <x v="2"/>
    <n v="34"/>
    <n v="390"/>
    <x v="1583"/>
    <x v="4203"/>
    <x v="33"/>
    <x v="2"/>
  </r>
  <r>
    <x v="0"/>
    <n v="1185732"/>
    <x v="412"/>
    <x v="3"/>
    <x v="38"/>
    <x v="41"/>
    <x v="3"/>
    <n v="34"/>
    <n v="310"/>
    <x v="2624"/>
    <x v="4204"/>
    <x v="23"/>
    <x v="2"/>
  </r>
  <r>
    <x v="0"/>
    <n v="1185732"/>
    <x v="412"/>
    <x v="3"/>
    <x v="38"/>
    <x v="41"/>
    <x v="4"/>
    <n v="42"/>
    <n v="380"/>
    <x v="1946"/>
    <x v="4205"/>
    <x v="34"/>
    <x v="2"/>
  </r>
  <r>
    <x v="3"/>
    <n v="1185732"/>
    <x v="412"/>
    <x v="3"/>
    <x v="38"/>
    <x v="41"/>
    <x v="5"/>
    <n v="49"/>
    <n v="730"/>
    <x v="2625"/>
    <x v="4206"/>
    <x v="60"/>
    <x v="2"/>
  </r>
  <r>
    <x v="3"/>
    <n v="1185732"/>
    <x v="443"/>
    <x v="3"/>
    <x v="38"/>
    <x v="41"/>
    <x v="0"/>
    <n v="41"/>
    <n v="1120"/>
    <x v="2626"/>
    <x v="4207"/>
    <x v="27"/>
    <x v="2"/>
  </r>
  <r>
    <x v="3"/>
    <n v="1185732"/>
    <x v="443"/>
    <x v="3"/>
    <x v="38"/>
    <x v="41"/>
    <x v="1"/>
    <n v="32"/>
    <n v="720"/>
    <x v="2627"/>
    <x v="4208"/>
    <x v="29"/>
    <x v="2"/>
  </r>
  <r>
    <x v="3"/>
    <n v="1185732"/>
    <x v="443"/>
    <x v="3"/>
    <x v="38"/>
    <x v="41"/>
    <x v="2"/>
    <n v="32"/>
    <n v="570"/>
    <x v="2628"/>
    <x v="4209"/>
    <x v="27"/>
    <x v="2"/>
  </r>
  <r>
    <x v="3"/>
    <n v="1185732"/>
    <x v="443"/>
    <x v="3"/>
    <x v="38"/>
    <x v="41"/>
    <x v="3"/>
    <n v="34"/>
    <n v="520"/>
    <x v="1459"/>
    <x v="4210"/>
    <x v="33"/>
    <x v="2"/>
  </r>
  <r>
    <x v="3"/>
    <n v="1185732"/>
    <x v="443"/>
    <x v="3"/>
    <x v="38"/>
    <x v="41"/>
    <x v="4"/>
    <n v="55"/>
    <n v="490"/>
    <x v="2629"/>
    <x v="4211"/>
    <x v="38"/>
    <x v="2"/>
  </r>
  <r>
    <x v="3"/>
    <n v="1185732"/>
    <x v="443"/>
    <x v="3"/>
    <x v="38"/>
    <x v="41"/>
    <x v="5"/>
    <n v="59"/>
    <n v="720"/>
    <x v="2630"/>
    <x v="4212"/>
    <x v="59"/>
    <x v="2"/>
  </r>
  <r>
    <x v="3"/>
    <n v="1185732"/>
    <x v="472"/>
    <x v="3"/>
    <x v="38"/>
    <x v="41"/>
    <x v="0"/>
    <n v="54"/>
    <n v="1470"/>
    <x v="1898"/>
    <x v="4213"/>
    <x v="23"/>
    <x v="2"/>
  </r>
  <r>
    <x v="3"/>
    <n v="1185732"/>
    <x v="472"/>
    <x v="3"/>
    <x v="38"/>
    <x v="41"/>
    <x v="1"/>
    <n v="47"/>
    <n v="910"/>
    <x v="2269"/>
    <x v="4214"/>
    <x v="28"/>
    <x v="2"/>
  </r>
  <r>
    <x v="3"/>
    <n v="1185732"/>
    <x v="472"/>
    <x v="3"/>
    <x v="38"/>
    <x v="41"/>
    <x v="2"/>
    <n v="47"/>
    <n v="830"/>
    <x v="2631"/>
    <x v="4215"/>
    <x v="23"/>
    <x v="2"/>
  </r>
  <r>
    <x v="3"/>
    <n v="1185732"/>
    <x v="472"/>
    <x v="3"/>
    <x v="38"/>
    <x v="41"/>
    <x v="3"/>
    <n v="49"/>
    <n v="610"/>
    <x v="2632"/>
    <x v="4216"/>
    <x v="30"/>
    <x v="2"/>
  </r>
  <r>
    <x v="3"/>
    <n v="1185732"/>
    <x v="472"/>
    <x v="3"/>
    <x v="38"/>
    <x v="41"/>
    <x v="4"/>
    <n v="59"/>
    <n v="590"/>
    <x v="2633"/>
    <x v="4217"/>
    <x v="22"/>
    <x v="2"/>
  </r>
  <r>
    <x v="3"/>
    <n v="1185732"/>
    <x v="472"/>
    <x v="3"/>
    <x v="38"/>
    <x v="41"/>
    <x v="5"/>
    <n v="59"/>
    <n v="880"/>
    <x v="1584"/>
    <x v="4218"/>
    <x v="9"/>
    <x v="2"/>
  </r>
  <r>
    <x v="3"/>
    <n v="1185732"/>
    <x v="167"/>
    <x v="3"/>
    <x v="38"/>
    <x v="41"/>
    <x v="0"/>
    <n v="28"/>
    <n v="1260"/>
    <x v="2634"/>
    <x v="4219"/>
    <x v="18"/>
    <x v="2"/>
  </r>
  <r>
    <x v="3"/>
    <n v="1185732"/>
    <x v="167"/>
    <x v="3"/>
    <x v="38"/>
    <x v="41"/>
    <x v="1"/>
    <n v="29"/>
    <n v="700"/>
    <x v="2598"/>
    <x v="4155"/>
    <x v="24"/>
    <x v="2"/>
  </r>
  <r>
    <x v="3"/>
    <n v="1185732"/>
    <x v="167"/>
    <x v="3"/>
    <x v="38"/>
    <x v="41"/>
    <x v="2"/>
    <n v="18"/>
    <n v="650"/>
    <x v="2489"/>
    <x v="4220"/>
    <x v="33"/>
    <x v="2"/>
  </r>
  <r>
    <x v="3"/>
    <n v="1185732"/>
    <x v="167"/>
    <x v="3"/>
    <x v="38"/>
    <x v="41"/>
    <x v="3"/>
    <n v="23"/>
    <n v="290"/>
    <x v="2635"/>
    <x v="4221"/>
    <x v="18"/>
    <x v="2"/>
  </r>
  <r>
    <x v="3"/>
    <n v="1185732"/>
    <x v="167"/>
    <x v="3"/>
    <x v="38"/>
    <x v="41"/>
    <x v="4"/>
    <n v="38"/>
    <n v="450"/>
    <x v="1458"/>
    <x v="4222"/>
    <x v="26"/>
    <x v="2"/>
  </r>
  <r>
    <x v="3"/>
    <n v="1185732"/>
    <x v="167"/>
    <x v="3"/>
    <x v="38"/>
    <x v="41"/>
    <x v="5"/>
    <n v="28"/>
    <n v="730"/>
    <x v="2636"/>
    <x v="4223"/>
    <x v="9"/>
    <x v="2"/>
  </r>
  <r>
    <x v="3"/>
    <n v="1185732"/>
    <x v="198"/>
    <x v="3"/>
    <x v="38"/>
    <x v="41"/>
    <x v="0"/>
    <n v="29"/>
    <n v="1400"/>
    <x v="1066"/>
    <x v="4224"/>
    <x v="33"/>
    <x v="2"/>
  </r>
  <r>
    <x v="3"/>
    <n v="1185732"/>
    <x v="198"/>
    <x v="3"/>
    <x v="38"/>
    <x v="41"/>
    <x v="1"/>
    <n v="29"/>
    <n v="390"/>
    <x v="1577"/>
    <x v="4225"/>
    <x v="29"/>
    <x v="2"/>
  </r>
  <r>
    <x v="3"/>
    <n v="1185732"/>
    <x v="198"/>
    <x v="3"/>
    <x v="38"/>
    <x v="41"/>
    <x v="2"/>
    <n v="20"/>
    <n v="600"/>
    <x v="2637"/>
    <x v="4226"/>
    <x v="30"/>
    <x v="2"/>
  </r>
  <r>
    <x v="3"/>
    <n v="1185732"/>
    <x v="198"/>
    <x v="3"/>
    <x v="39"/>
    <x v="42"/>
    <x v="3"/>
    <n v="23"/>
    <n v="200"/>
    <x v="2638"/>
    <x v="4227"/>
    <x v="30"/>
    <x v="2"/>
  </r>
  <r>
    <x v="3"/>
    <n v="1185732"/>
    <x v="198"/>
    <x v="3"/>
    <x v="39"/>
    <x v="42"/>
    <x v="4"/>
    <n v="38"/>
    <n v="380"/>
    <x v="1135"/>
    <x v="4228"/>
    <x v="22"/>
    <x v="2"/>
  </r>
  <r>
    <x v="3"/>
    <n v="1185732"/>
    <x v="198"/>
    <x v="3"/>
    <x v="39"/>
    <x v="42"/>
    <x v="5"/>
    <n v="14"/>
    <n v="650"/>
    <x v="2538"/>
    <x v="4229"/>
    <x v="48"/>
    <x v="2"/>
  </r>
  <r>
    <x v="3"/>
    <n v="1185732"/>
    <x v="704"/>
    <x v="3"/>
    <x v="39"/>
    <x v="42"/>
    <x v="0"/>
    <n v="19"/>
    <n v="1410"/>
    <x v="2639"/>
    <x v="4230"/>
    <x v="33"/>
    <x v="2"/>
  </r>
  <r>
    <x v="3"/>
    <n v="1185732"/>
    <x v="704"/>
    <x v="3"/>
    <x v="39"/>
    <x v="42"/>
    <x v="1"/>
    <n v="19"/>
    <n v="440"/>
    <x v="2640"/>
    <x v="4231"/>
    <x v="0"/>
    <x v="2"/>
  </r>
  <r>
    <x v="3"/>
    <n v="1185732"/>
    <x v="704"/>
    <x v="3"/>
    <x v="39"/>
    <x v="42"/>
    <x v="2"/>
    <n v="9"/>
    <n v="590"/>
    <x v="2641"/>
    <x v="4232"/>
    <x v="27"/>
    <x v="2"/>
  </r>
  <r>
    <x v="3"/>
    <n v="1185732"/>
    <x v="704"/>
    <x v="3"/>
    <x v="39"/>
    <x v="42"/>
    <x v="3"/>
    <n v="14"/>
    <n v="200"/>
    <x v="2642"/>
    <x v="4233"/>
    <x v="33"/>
    <x v="2"/>
  </r>
  <r>
    <x v="3"/>
    <n v="1185732"/>
    <x v="704"/>
    <x v="3"/>
    <x v="39"/>
    <x v="42"/>
    <x v="4"/>
    <n v="29"/>
    <n v="340"/>
    <x v="2643"/>
    <x v="4234"/>
    <x v="22"/>
    <x v="2"/>
  </r>
  <r>
    <x v="3"/>
    <n v="1185732"/>
    <x v="704"/>
    <x v="3"/>
    <x v="39"/>
    <x v="42"/>
    <x v="5"/>
    <n v="18"/>
    <n v="630"/>
    <x v="2644"/>
    <x v="4235"/>
    <x v="64"/>
    <x v="2"/>
  </r>
  <r>
    <x v="3"/>
    <n v="1185732"/>
    <x v="721"/>
    <x v="3"/>
    <x v="39"/>
    <x v="42"/>
    <x v="0"/>
    <n v="18"/>
    <n v="1220"/>
    <x v="2623"/>
    <x v="4236"/>
    <x v="33"/>
    <x v="2"/>
  </r>
  <r>
    <x v="3"/>
    <n v="1185732"/>
    <x v="721"/>
    <x v="3"/>
    <x v="39"/>
    <x v="42"/>
    <x v="1"/>
    <n v="20"/>
    <n v="390"/>
    <x v="2645"/>
    <x v="4237"/>
    <x v="24"/>
    <x v="2"/>
  </r>
  <r>
    <x v="3"/>
    <n v="1185732"/>
    <x v="721"/>
    <x v="3"/>
    <x v="39"/>
    <x v="42"/>
    <x v="2"/>
    <n v="9"/>
    <n v="410"/>
    <x v="2646"/>
    <x v="4238"/>
    <x v="30"/>
    <x v="2"/>
  </r>
  <r>
    <x v="3"/>
    <n v="1185732"/>
    <x v="721"/>
    <x v="3"/>
    <x v="39"/>
    <x v="42"/>
    <x v="3"/>
    <n v="15"/>
    <n v="220"/>
    <x v="2647"/>
    <x v="4239"/>
    <x v="33"/>
    <x v="2"/>
  </r>
  <r>
    <x v="3"/>
    <n v="1185732"/>
    <x v="721"/>
    <x v="3"/>
    <x v="39"/>
    <x v="42"/>
    <x v="4"/>
    <n v="55"/>
    <n v="260"/>
    <x v="2648"/>
    <x v="4240"/>
    <x v="26"/>
    <x v="2"/>
  </r>
  <r>
    <x v="3"/>
    <n v="1185732"/>
    <x v="721"/>
    <x v="3"/>
    <x v="39"/>
    <x v="42"/>
    <x v="5"/>
    <n v="49"/>
    <n v="610"/>
    <x v="2632"/>
    <x v="4241"/>
    <x v="9"/>
    <x v="2"/>
  </r>
  <r>
    <x v="3"/>
    <n v="1185732"/>
    <x v="257"/>
    <x v="3"/>
    <x v="39"/>
    <x v="42"/>
    <x v="0"/>
    <n v="58"/>
    <n v="1340"/>
    <x v="819"/>
    <x v="4242"/>
    <x v="33"/>
    <x v="2"/>
  </r>
  <r>
    <x v="3"/>
    <n v="1185732"/>
    <x v="257"/>
    <x v="3"/>
    <x v="39"/>
    <x v="42"/>
    <x v="1"/>
    <n v="39"/>
    <n v="500"/>
    <x v="1022"/>
    <x v="4243"/>
    <x v="29"/>
    <x v="2"/>
  </r>
  <r>
    <x v="3"/>
    <n v="1185732"/>
    <x v="257"/>
    <x v="3"/>
    <x v="39"/>
    <x v="42"/>
    <x v="2"/>
    <n v="33"/>
    <n v="490"/>
    <x v="2649"/>
    <x v="4244"/>
    <x v="18"/>
    <x v="2"/>
  </r>
  <r>
    <x v="3"/>
    <n v="1185732"/>
    <x v="257"/>
    <x v="3"/>
    <x v="39"/>
    <x v="42"/>
    <x v="3"/>
    <n v="32"/>
    <n v="380"/>
    <x v="2650"/>
    <x v="4245"/>
    <x v="27"/>
    <x v="2"/>
  </r>
  <r>
    <x v="3"/>
    <n v="1185732"/>
    <x v="257"/>
    <x v="3"/>
    <x v="39"/>
    <x v="42"/>
    <x v="4"/>
    <n v="44"/>
    <n v="530"/>
    <x v="2651"/>
    <x v="4246"/>
    <x v="22"/>
    <x v="2"/>
  </r>
  <r>
    <x v="3"/>
    <n v="1185732"/>
    <x v="257"/>
    <x v="3"/>
    <x v="39"/>
    <x v="42"/>
    <x v="5"/>
    <n v="47"/>
    <n v="900"/>
    <x v="2652"/>
    <x v="4247"/>
    <x v="48"/>
    <x v="2"/>
  </r>
  <r>
    <x v="3"/>
    <n v="1185732"/>
    <x v="287"/>
    <x v="3"/>
    <x v="39"/>
    <x v="42"/>
    <x v="0"/>
    <n v="32"/>
    <n v="1600"/>
    <x v="2653"/>
    <x v="4248"/>
    <x v="27"/>
    <x v="2"/>
  </r>
  <r>
    <x v="3"/>
    <n v="1185732"/>
    <x v="287"/>
    <x v="3"/>
    <x v="39"/>
    <x v="42"/>
    <x v="1"/>
    <n v="27"/>
    <n v="900"/>
    <x v="1972"/>
    <x v="2899"/>
    <x v="29"/>
    <x v="2"/>
  </r>
  <r>
    <x v="3"/>
    <n v="1185732"/>
    <x v="287"/>
    <x v="3"/>
    <x v="39"/>
    <x v="42"/>
    <x v="2"/>
    <n v="24"/>
    <n v="520"/>
    <x v="2654"/>
    <x v="4249"/>
    <x v="27"/>
    <x v="2"/>
  </r>
  <r>
    <x v="3"/>
    <n v="1185732"/>
    <x v="287"/>
    <x v="3"/>
    <x v="39"/>
    <x v="42"/>
    <x v="3"/>
    <n v="24"/>
    <n v="470"/>
    <x v="2655"/>
    <x v="4250"/>
    <x v="33"/>
    <x v="2"/>
  </r>
  <r>
    <x v="3"/>
    <n v="1185732"/>
    <x v="287"/>
    <x v="3"/>
    <x v="39"/>
    <x v="42"/>
    <x v="4"/>
    <n v="34"/>
    <n v="460"/>
    <x v="1125"/>
    <x v="4251"/>
    <x v="38"/>
    <x v="2"/>
  </r>
  <r>
    <x v="3"/>
    <n v="1185732"/>
    <x v="287"/>
    <x v="3"/>
    <x v="39"/>
    <x v="42"/>
    <x v="5"/>
    <n v="51"/>
    <n v="980"/>
    <x v="1123"/>
    <x v="4252"/>
    <x v="9"/>
    <x v="2"/>
  </r>
  <r>
    <x v="3"/>
    <n v="1185732"/>
    <x v="316"/>
    <x v="3"/>
    <x v="39"/>
    <x v="42"/>
    <x v="0"/>
    <n v="45"/>
    <n v="1490"/>
    <x v="2656"/>
    <x v="4253"/>
    <x v="23"/>
    <x v="2"/>
  </r>
  <r>
    <x v="3"/>
    <n v="1185732"/>
    <x v="316"/>
    <x v="3"/>
    <x v="39"/>
    <x v="42"/>
    <x v="1"/>
    <n v="42"/>
    <n v="870"/>
    <x v="2175"/>
    <x v="3137"/>
    <x v="29"/>
    <x v="2"/>
  </r>
  <r>
    <x v="3"/>
    <n v="1185732"/>
    <x v="316"/>
    <x v="3"/>
    <x v="39"/>
    <x v="42"/>
    <x v="2"/>
    <n v="38"/>
    <n v="610"/>
    <x v="2657"/>
    <x v="4254"/>
    <x v="30"/>
    <x v="2"/>
  </r>
  <r>
    <x v="3"/>
    <n v="1185732"/>
    <x v="316"/>
    <x v="3"/>
    <x v="39"/>
    <x v="42"/>
    <x v="3"/>
    <n v="38"/>
    <n v="510"/>
    <x v="1440"/>
    <x v="4255"/>
    <x v="23"/>
    <x v="2"/>
  </r>
  <r>
    <x v="3"/>
    <n v="1185732"/>
    <x v="316"/>
    <x v="3"/>
    <x v="39"/>
    <x v="42"/>
    <x v="4"/>
    <n v="48"/>
    <n v="500"/>
    <x v="2436"/>
    <x v="2565"/>
    <x v="26"/>
    <x v="2"/>
  </r>
  <r>
    <x v="3"/>
    <n v="1185732"/>
    <x v="316"/>
    <x v="3"/>
    <x v="39"/>
    <x v="42"/>
    <x v="5"/>
    <n v="52"/>
    <n v="940"/>
    <x v="2658"/>
    <x v="1398"/>
    <x v="64"/>
    <x v="2"/>
  </r>
  <r>
    <x v="3"/>
    <n v="1185732"/>
    <x v="348"/>
    <x v="3"/>
    <x v="39"/>
    <x v="42"/>
    <x v="0"/>
    <n v="46"/>
    <n v="1580"/>
    <x v="2659"/>
    <x v="4256"/>
    <x v="23"/>
    <x v="2"/>
  </r>
  <r>
    <x v="3"/>
    <n v="1185732"/>
    <x v="348"/>
    <x v="3"/>
    <x v="39"/>
    <x v="42"/>
    <x v="1"/>
    <n v="43"/>
    <n v="840"/>
    <x v="2660"/>
    <x v="4257"/>
    <x v="28"/>
    <x v="2"/>
  </r>
  <r>
    <x v="3"/>
    <n v="1185732"/>
    <x v="348"/>
    <x v="3"/>
    <x v="39"/>
    <x v="42"/>
    <x v="2"/>
    <n v="39"/>
    <n v="560"/>
    <x v="1140"/>
    <x v="2996"/>
    <x v="8"/>
    <x v="2"/>
  </r>
  <r>
    <x v="3"/>
    <n v="1185732"/>
    <x v="348"/>
    <x v="3"/>
    <x v="39"/>
    <x v="42"/>
    <x v="3"/>
    <n v="39"/>
    <n v="500"/>
    <x v="1022"/>
    <x v="4258"/>
    <x v="18"/>
    <x v="2"/>
  </r>
  <r>
    <x v="3"/>
    <n v="1185732"/>
    <x v="348"/>
    <x v="3"/>
    <x v="39"/>
    <x v="42"/>
    <x v="4"/>
    <n v="48"/>
    <n v="460"/>
    <x v="2554"/>
    <x v="4259"/>
    <x v="42"/>
    <x v="2"/>
  </r>
  <r>
    <x v="3"/>
    <n v="1185732"/>
    <x v="348"/>
    <x v="3"/>
    <x v="39"/>
    <x v="42"/>
    <x v="5"/>
    <n v="52"/>
    <n v="1020"/>
    <x v="1721"/>
    <x v="4260"/>
    <x v="48"/>
    <x v="2"/>
  </r>
  <r>
    <x v="3"/>
    <n v="1185732"/>
    <x v="380"/>
    <x v="3"/>
    <x v="39"/>
    <x v="42"/>
    <x v="0"/>
    <n v="33"/>
    <n v="1430"/>
    <x v="1770"/>
    <x v="4261"/>
    <x v="33"/>
    <x v="2"/>
  </r>
  <r>
    <x v="3"/>
    <n v="1185732"/>
    <x v="380"/>
    <x v="3"/>
    <x v="39"/>
    <x v="42"/>
    <x v="1"/>
    <n v="29"/>
    <n v="650"/>
    <x v="2031"/>
    <x v="4262"/>
    <x v="18"/>
    <x v="2"/>
  </r>
  <r>
    <x v="3"/>
    <n v="1185732"/>
    <x v="380"/>
    <x v="3"/>
    <x v="39"/>
    <x v="42"/>
    <x v="2"/>
    <n v="24"/>
    <n v="440"/>
    <x v="2612"/>
    <x v="4263"/>
    <x v="18"/>
    <x v="2"/>
  </r>
  <r>
    <x v="3"/>
    <n v="1185732"/>
    <x v="380"/>
    <x v="3"/>
    <x v="39"/>
    <x v="42"/>
    <x v="3"/>
    <n v="23"/>
    <n v="340"/>
    <x v="2661"/>
    <x v="4264"/>
    <x v="18"/>
    <x v="2"/>
  </r>
  <r>
    <x v="3"/>
    <n v="1185732"/>
    <x v="380"/>
    <x v="3"/>
    <x v="39"/>
    <x v="42"/>
    <x v="4"/>
    <n v="33"/>
    <n v="330"/>
    <x v="2662"/>
    <x v="4265"/>
    <x v="42"/>
    <x v="2"/>
  </r>
  <r>
    <x v="3"/>
    <n v="1185732"/>
    <x v="380"/>
    <x v="3"/>
    <x v="39"/>
    <x v="42"/>
    <x v="5"/>
    <n v="38"/>
    <n v="520"/>
    <x v="1456"/>
    <x v="4266"/>
    <x v="0"/>
    <x v="2"/>
  </r>
  <r>
    <x v="3"/>
    <n v="1185732"/>
    <x v="409"/>
    <x v="3"/>
    <x v="39"/>
    <x v="42"/>
    <x v="0"/>
    <n v="43"/>
    <n v="1130"/>
    <x v="1445"/>
    <x v="4267"/>
    <x v="23"/>
    <x v="2"/>
  </r>
  <r>
    <x v="3"/>
    <n v="1185732"/>
    <x v="409"/>
    <x v="3"/>
    <x v="39"/>
    <x v="42"/>
    <x v="1"/>
    <n v="33"/>
    <n v="680"/>
    <x v="1152"/>
    <x v="4268"/>
    <x v="35"/>
    <x v="2"/>
  </r>
  <r>
    <x v="3"/>
    <n v="1185732"/>
    <x v="409"/>
    <x v="3"/>
    <x v="39"/>
    <x v="42"/>
    <x v="2"/>
    <n v="34"/>
    <n v="330"/>
    <x v="2609"/>
    <x v="4269"/>
    <x v="30"/>
    <x v="2"/>
  </r>
  <r>
    <x v="3"/>
    <n v="1185732"/>
    <x v="409"/>
    <x v="3"/>
    <x v="39"/>
    <x v="42"/>
    <x v="3"/>
    <n v="32"/>
    <n v="330"/>
    <x v="2612"/>
    <x v="4270"/>
    <x v="33"/>
    <x v="2"/>
  </r>
  <r>
    <x v="3"/>
    <n v="1185732"/>
    <x v="409"/>
    <x v="3"/>
    <x v="39"/>
    <x v="42"/>
    <x v="4"/>
    <n v="44"/>
    <n v="330"/>
    <x v="2663"/>
    <x v="4271"/>
    <x v="32"/>
    <x v="2"/>
  </r>
  <r>
    <x v="3"/>
    <n v="1185732"/>
    <x v="409"/>
    <x v="3"/>
    <x v="39"/>
    <x v="42"/>
    <x v="5"/>
    <n v="46"/>
    <n v="650"/>
    <x v="1044"/>
    <x v="4272"/>
    <x v="48"/>
    <x v="2"/>
  </r>
  <r>
    <x v="3"/>
    <n v="1185732"/>
    <x v="440"/>
    <x v="3"/>
    <x v="39"/>
    <x v="42"/>
    <x v="0"/>
    <n v="41"/>
    <n v="1040"/>
    <x v="2230"/>
    <x v="4273"/>
    <x v="30"/>
    <x v="2"/>
  </r>
  <r>
    <x v="3"/>
    <n v="1185732"/>
    <x v="440"/>
    <x v="3"/>
    <x v="39"/>
    <x v="42"/>
    <x v="1"/>
    <n v="32"/>
    <n v="780"/>
    <x v="2664"/>
    <x v="4274"/>
    <x v="28"/>
    <x v="2"/>
  </r>
  <r>
    <x v="3"/>
    <n v="1185732"/>
    <x v="440"/>
    <x v="3"/>
    <x v="39"/>
    <x v="42"/>
    <x v="2"/>
    <n v="33"/>
    <n v="690"/>
    <x v="2665"/>
    <x v="4275"/>
    <x v="23"/>
    <x v="2"/>
  </r>
  <r>
    <x v="3"/>
    <n v="1185732"/>
    <x v="440"/>
    <x v="3"/>
    <x v="39"/>
    <x v="42"/>
    <x v="3"/>
    <n v="33"/>
    <n v="650"/>
    <x v="1410"/>
    <x v="4276"/>
    <x v="18"/>
    <x v="2"/>
  </r>
  <r>
    <x v="3"/>
    <n v="1185732"/>
    <x v="440"/>
    <x v="3"/>
    <x v="39"/>
    <x v="42"/>
    <x v="4"/>
    <n v="58"/>
    <n v="560"/>
    <x v="1973"/>
    <x v="4277"/>
    <x v="26"/>
    <x v="2"/>
  </r>
  <r>
    <x v="3"/>
    <n v="1185732"/>
    <x v="440"/>
    <x v="3"/>
    <x v="39"/>
    <x v="42"/>
    <x v="5"/>
    <n v="61"/>
    <n v="750"/>
    <x v="2666"/>
    <x v="4278"/>
    <x v="48"/>
    <x v="2"/>
  </r>
  <r>
    <x v="3"/>
    <n v="1185732"/>
    <x v="469"/>
    <x v="3"/>
    <x v="39"/>
    <x v="42"/>
    <x v="0"/>
    <n v="58"/>
    <n v="1380"/>
    <x v="2667"/>
    <x v="4279"/>
    <x v="33"/>
    <x v="2"/>
  </r>
  <r>
    <x v="3"/>
    <n v="1185732"/>
    <x v="469"/>
    <x v="3"/>
    <x v="39"/>
    <x v="42"/>
    <x v="1"/>
    <n v="49"/>
    <n v="1020"/>
    <x v="1123"/>
    <x v="4280"/>
    <x v="28"/>
    <x v="2"/>
  </r>
  <r>
    <x v="3"/>
    <n v="1185732"/>
    <x v="469"/>
    <x v="3"/>
    <x v="39"/>
    <x v="42"/>
    <x v="2"/>
    <n v="45"/>
    <n v="870"/>
    <x v="2668"/>
    <x v="4281"/>
    <x v="27"/>
    <x v="2"/>
  </r>
  <r>
    <x v="3"/>
    <n v="1185732"/>
    <x v="469"/>
    <x v="3"/>
    <x v="39"/>
    <x v="42"/>
    <x v="3"/>
    <n v="48"/>
    <n v="730"/>
    <x v="1781"/>
    <x v="4150"/>
    <x v="18"/>
    <x v="2"/>
  </r>
  <r>
    <x v="3"/>
    <n v="1185732"/>
    <x v="469"/>
    <x v="3"/>
    <x v="39"/>
    <x v="42"/>
    <x v="4"/>
    <n v="57"/>
    <n v="730"/>
    <x v="2669"/>
    <x v="4282"/>
    <x v="38"/>
    <x v="2"/>
  </r>
  <r>
    <x v="3"/>
    <n v="1185732"/>
    <x v="469"/>
    <x v="3"/>
    <x v="39"/>
    <x v="42"/>
    <x v="5"/>
    <n v="59"/>
    <n v="880"/>
    <x v="1584"/>
    <x v="4283"/>
    <x v="59"/>
    <x v="2"/>
  </r>
  <r>
    <x v="3"/>
    <n v="1185732"/>
    <x v="174"/>
    <x v="3"/>
    <x v="39"/>
    <x v="42"/>
    <x v="0"/>
    <n v="32"/>
    <n v="1400"/>
    <x v="1063"/>
    <x v="4284"/>
    <x v="59"/>
    <x v="2"/>
  </r>
  <r>
    <x v="3"/>
    <n v="1185732"/>
    <x v="174"/>
    <x v="3"/>
    <x v="39"/>
    <x v="42"/>
    <x v="1"/>
    <n v="32"/>
    <n v="780"/>
    <x v="2664"/>
    <x v="3921"/>
    <x v="48"/>
    <x v="2"/>
  </r>
  <r>
    <x v="3"/>
    <n v="1185732"/>
    <x v="174"/>
    <x v="3"/>
    <x v="39"/>
    <x v="42"/>
    <x v="2"/>
    <n v="24"/>
    <n v="870"/>
    <x v="2670"/>
    <x v="4285"/>
    <x v="18"/>
    <x v="2"/>
  </r>
  <r>
    <x v="3"/>
    <n v="1185732"/>
    <x v="174"/>
    <x v="3"/>
    <x v="39"/>
    <x v="42"/>
    <x v="3"/>
    <n v="28"/>
    <n v="440"/>
    <x v="2476"/>
    <x v="3968"/>
    <x v="35"/>
    <x v="2"/>
  </r>
  <r>
    <x v="3"/>
    <n v="1185732"/>
    <x v="174"/>
    <x v="3"/>
    <x v="39"/>
    <x v="42"/>
    <x v="4"/>
    <n v="41"/>
    <n v="580"/>
    <x v="2671"/>
    <x v="4286"/>
    <x v="27"/>
    <x v="2"/>
  </r>
  <r>
    <x v="3"/>
    <n v="1185732"/>
    <x v="174"/>
    <x v="3"/>
    <x v="39"/>
    <x v="42"/>
    <x v="5"/>
    <n v="32"/>
    <n v="840"/>
    <x v="1174"/>
    <x v="3475"/>
    <x v="0"/>
    <x v="2"/>
  </r>
  <r>
    <x v="3"/>
    <n v="1185732"/>
    <x v="205"/>
    <x v="3"/>
    <x v="39"/>
    <x v="42"/>
    <x v="0"/>
    <n v="34"/>
    <n v="1600"/>
    <x v="1311"/>
    <x v="4287"/>
    <x v="9"/>
    <x v="2"/>
  </r>
  <r>
    <x v="3"/>
    <n v="1185732"/>
    <x v="205"/>
    <x v="3"/>
    <x v="39"/>
    <x v="42"/>
    <x v="1"/>
    <n v="34"/>
    <n v="520"/>
    <x v="1459"/>
    <x v="4288"/>
    <x v="48"/>
    <x v="2"/>
  </r>
  <r>
    <x v="3"/>
    <n v="1185732"/>
    <x v="205"/>
    <x v="3"/>
    <x v="39"/>
    <x v="42"/>
    <x v="2"/>
    <n v="24"/>
    <n v="730"/>
    <x v="2672"/>
    <x v="4289"/>
    <x v="0"/>
    <x v="2"/>
  </r>
  <r>
    <x v="3"/>
    <n v="1185732"/>
    <x v="205"/>
    <x v="3"/>
    <x v="40"/>
    <x v="43"/>
    <x v="3"/>
    <n v="29"/>
    <n v="360"/>
    <x v="2673"/>
    <x v="4290"/>
    <x v="28"/>
    <x v="2"/>
  </r>
  <r>
    <x v="3"/>
    <n v="1185732"/>
    <x v="205"/>
    <x v="3"/>
    <x v="40"/>
    <x v="43"/>
    <x v="4"/>
    <n v="41"/>
    <n v="580"/>
    <x v="2671"/>
    <x v="4286"/>
    <x v="27"/>
    <x v="2"/>
  </r>
  <r>
    <x v="3"/>
    <n v="1185732"/>
    <x v="205"/>
    <x v="3"/>
    <x v="40"/>
    <x v="43"/>
    <x v="5"/>
    <n v="19"/>
    <n v="750"/>
    <x v="2441"/>
    <x v="4291"/>
    <x v="48"/>
    <x v="2"/>
  </r>
  <r>
    <x v="3"/>
    <n v="1185732"/>
    <x v="214"/>
    <x v="3"/>
    <x v="40"/>
    <x v="43"/>
    <x v="0"/>
    <n v="23"/>
    <n v="1510"/>
    <x v="2674"/>
    <x v="4292"/>
    <x v="48"/>
    <x v="2"/>
  </r>
  <r>
    <x v="3"/>
    <n v="1185732"/>
    <x v="214"/>
    <x v="3"/>
    <x v="40"/>
    <x v="43"/>
    <x v="1"/>
    <n v="23"/>
    <n v="610"/>
    <x v="2675"/>
    <x v="4293"/>
    <x v="9"/>
    <x v="2"/>
  </r>
  <r>
    <x v="3"/>
    <n v="1185732"/>
    <x v="214"/>
    <x v="3"/>
    <x v="40"/>
    <x v="43"/>
    <x v="2"/>
    <n v="14"/>
    <n v="720"/>
    <x v="2543"/>
    <x v="4018"/>
    <x v="0"/>
    <x v="2"/>
  </r>
  <r>
    <x v="3"/>
    <n v="1185732"/>
    <x v="214"/>
    <x v="3"/>
    <x v="40"/>
    <x v="43"/>
    <x v="3"/>
    <n v="19"/>
    <n v="310"/>
    <x v="2676"/>
    <x v="4294"/>
    <x v="18"/>
    <x v="2"/>
  </r>
  <r>
    <x v="3"/>
    <n v="1185732"/>
    <x v="214"/>
    <x v="3"/>
    <x v="40"/>
    <x v="43"/>
    <x v="4"/>
    <n v="32"/>
    <n v="440"/>
    <x v="2677"/>
    <x v="4295"/>
    <x v="30"/>
    <x v="2"/>
  </r>
  <r>
    <x v="3"/>
    <n v="1185732"/>
    <x v="214"/>
    <x v="3"/>
    <x v="40"/>
    <x v="43"/>
    <x v="5"/>
    <n v="24"/>
    <n v="740"/>
    <x v="2678"/>
    <x v="4296"/>
    <x v="59"/>
    <x v="2"/>
  </r>
  <r>
    <x v="3"/>
    <n v="1185732"/>
    <x v="233"/>
    <x v="3"/>
    <x v="40"/>
    <x v="43"/>
    <x v="0"/>
    <n v="23"/>
    <n v="1250"/>
    <x v="2679"/>
    <x v="4297"/>
    <x v="9"/>
    <x v="2"/>
  </r>
  <r>
    <x v="3"/>
    <n v="1185732"/>
    <x v="233"/>
    <x v="3"/>
    <x v="40"/>
    <x v="43"/>
    <x v="1"/>
    <n v="23"/>
    <n v="540"/>
    <x v="1589"/>
    <x v="4298"/>
    <x v="59"/>
    <x v="2"/>
  </r>
  <r>
    <x v="3"/>
    <n v="1185732"/>
    <x v="233"/>
    <x v="3"/>
    <x v="40"/>
    <x v="43"/>
    <x v="2"/>
    <n v="14"/>
    <n v="520"/>
    <x v="2680"/>
    <x v="4299"/>
    <x v="0"/>
    <x v="2"/>
  </r>
  <r>
    <x v="3"/>
    <n v="1185732"/>
    <x v="233"/>
    <x v="3"/>
    <x v="40"/>
    <x v="43"/>
    <x v="3"/>
    <n v="19"/>
    <n v="360"/>
    <x v="2681"/>
    <x v="4300"/>
    <x v="35"/>
    <x v="2"/>
  </r>
  <r>
    <x v="3"/>
    <n v="1185732"/>
    <x v="233"/>
    <x v="3"/>
    <x v="40"/>
    <x v="43"/>
    <x v="4"/>
    <n v="61"/>
    <n v="450"/>
    <x v="2682"/>
    <x v="4301"/>
    <x v="27"/>
    <x v="2"/>
  </r>
  <r>
    <x v="3"/>
    <n v="1185732"/>
    <x v="233"/>
    <x v="3"/>
    <x v="40"/>
    <x v="43"/>
    <x v="5"/>
    <n v="47"/>
    <n v="720"/>
    <x v="1604"/>
    <x v="4302"/>
    <x v="9"/>
    <x v="2"/>
  </r>
  <r>
    <x v="3"/>
    <n v="1185732"/>
    <x v="264"/>
    <x v="3"/>
    <x v="40"/>
    <x v="43"/>
    <x v="0"/>
    <n v="54"/>
    <n v="1640"/>
    <x v="2683"/>
    <x v="4303"/>
    <x v="0"/>
    <x v="2"/>
  </r>
  <r>
    <x v="3"/>
    <n v="1185732"/>
    <x v="264"/>
    <x v="3"/>
    <x v="40"/>
    <x v="43"/>
    <x v="1"/>
    <n v="37"/>
    <n v="730"/>
    <x v="1446"/>
    <x v="4304"/>
    <x v="9"/>
    <x v="2"/>
  </r>
  <r>
    <x v="3"/>
    <n v="1185732"/>
    <x v="264"/>
    <x v="3"/>
    <x v="40"/>
    <x v="43"/>
    <x v="2"/>
    <n v="34"/>
    <n v="560"/>
    <x v="2684"/>
    <x v="4305"/>
    <x v="28"/>
    <x v="2"/>
  </r>
  <r>
    <x v="3"/>
    <n v="1185732"/>
    <x v="264"/>
    <x v="3"/>
    <x v="40"/>
    <x v="43"/>
    <x v="3"/>
    <n v="34"/>
    <n v="490"/>
    <x v="1627"/>
    <x v="4306"/>
    <x v="29"/>
    <x v="2"/>
  </r>
  <r>
    <x v="3"/>
    <n v="1185732"/>
    <x v="264"/>
    <x v="3"/>
    <x v="40"/>
    <x v="43"/>
    <x v="4"/>
    <n v="44"/>
    <n v="580"/>
    <x v="2685"/>
    <x v="4307"/>
    <x v="18"/>
    <x v="2"/>
  </r>
  <r>
    <x v="3"/>
    <n v="1185732"/>
    <x v="264"/>
    <x v="3"/>
    <x v="40"/>
    <x v="43"/>
    <x v="5"/>
    <n v="53"/>
    <n v="910"/>
    <x v="2686"/>
    <x v="4308"/>
    <x v="59"/>
    <x v="2"/>
  </r>
  <r>
    <x v="3"/>
    <n v="1185732"/>
    <x v="294"/>
    <x v="3"/>
    <x v="40"/>
    <x v="43"/>
    <x v="0"/>
    <n v="36"/>
    <n v="1550"/>
    <x v="1761"/>
    <x v="4309"/>
    <x v="9"/>
    <x v="2"/>
  </r>
  <r>
    <x v="3"/>
    <n v="1185732"/>
    <x v="294"/>
    <x v="3"/>
    <x v="40"/>
    <x v="43"/>
    <x v="1"/>
    <n v="32"/>
    <n v="940"/>
    <x v="2530"/>
    <x v="4310"/>
    <x v="60"/>
    <x v="2"/>
  </r>
  <r>
    <x v="3"/>
    <n v="1185732"/>
    <x v="294"/>
    <x v="3"/>
    <x v="40"/>
    <x v="43"/>
    <x v="2"/>
    <n v="27"/>
    <n v="500"/>
    <x v="2687"/>
    <x v="4311"/>
    <x v="18"/>
    <x v="2"/>
  </r>
  <r>
    <x v="3"/>
    <n v="1185732"/>
    <x v="294"/>
    <x v="3"/>
    <x v="40"/>
    <x v="43"/>
    <x v="3"/>
    <n v="29"/>
    <n v="460"/>
    <x v="2542"/>
    <x v="4312"/>
    <x v="28"/>
    <x v="2"/>
  </r>
  <r>
    <x v="3"/>
    <n v="1185732"/>
    <x v="294"/>
    <x v="3"/>
    <x v="40"/>
    <x v="43"/>
    <x v="4"/>
    <n v="36"/>
    <n v="530"/>
    <x v="1425"/>
    <x v="4313"/>
    <x v="18"/>
    <x v="2"/>
  </r>
  <r>
    <x v="3"/>
    <n v="1185732"/>
    <x v="294"/>
    <x v="3"/>
    <x v="40"/>
    <x v="43"/>
    <x v="5"/>
    <n v="56"/>
    <n v="910"/>
    <x v="2072"/>
    <x v="3082"/>
    <x v="48"/>
    <x v="2"/>
  </r>
  <r>
    <x v="3"/>
    <n v="1185732"/>
    <x v="323"/>
    <x v="3"/>
    <x v="40"/>
    <x v="43"/>
    <x v="0"/>
    <n v="51"/>
    <n v="1490"/>
    <x v="2688"/>
    <x v="4314"/>
    <x v="60"/>
    <x v="2"/>
  </r>
  <r>
    <x v="3"/>
    <n v="1185732"/>
    <x v="323"/>
    <x v="3"/>
    <x v="40"/>
    <x v="43"/>
    <x v="1"/>
    <n v="49"/>
    <n v="840"/>
    <x v="1728"/>
    <x v="4315"/>
    <x v="0"/>
    <x v="2"/>
  </r>
  <r>
    <x v="3"/>
    <n v="1185732"/>
    <x v="323"/>
    <x v="3"/>
    <x v="40"/>
    <x v="43"/>
    <x v="2"/>
    <n v="42"/>
    <n v="680"/>
    <x v="2062"/>
    <x v="4316"/>
    <x v="18"/>
    <x v="2"/>
  </r>
  <r>
    <x v="3"/>
    <n v="1185732"/>
    <x v="323"/>
    <x v="3"/>
    <x v="40"/>
    <x v="43"/>
    <x v="3"/>
    <n v="42"/>
    <n v="490"/>
    <x v="2689"/>
    <x v="4317"/>
    <x v="28"/>
    <x v="2"/>
  </r>
  <r>
    <x v="3"/>
    <n v="1185732"/>
    <x v="323"/>
    <x v="3"/>
    <x v="40"/>
    <x v="43"/>
    <x v="4"/>
    <n v="51"/>
    <n v="500"/>
    <x v="2493"/>
    <x v="4318"/>
    <x v="23"/>
    <x v="2"/>
  </r>
  <r>
    <x v="3"/>
    <n v="1185732"/>
    <x v="323"/>
    <x v="3"/>
    <x v="40"/>
    <x v="43"/>
    <x v="5"/>
    <n v="54"/>
    <n v="1010"/>
    <x v="1828"/>
    <x v="4319"/>
    <x v="48"/>
    <x v="2"/>
  </r>
  <r>
    <x v="3"/>
    <n v="1185732"/>
    <x v="355"/>
    <x v="3"/>
    <x v="40"/>
    <x v="43"/>
    <x v="0"/>
    <n v="47"/>
    <n v="1520"/>
    <x v="2690"/>
    <x v="4320"/>
    <x v="9"/>
    <x v="2"/>
  </r>
  <r>
    <x v="3"/>
    <n v="1185732"/>
    <x v="355"/>
    <x v="3"/>
    <x v="40"/>
    <x v="43"/>
    <x v="1"/>
    <n v="41"/>
    <n v="870"/>
    <x v="2020"/>
    <x v="4321"/>
    <x v="64"/>
    <x v="2"/>
  </r>
  <r>
    <x v="3"/>
    <n v="1185732"/>
    <x v="355"/>
    <x v="3"/>
    <x v="40"/>
    <x v="43"/>
    <x v="2"/>
    <n v="37"/>
    <n v="560"/>
    <x v="2691"/>
    <x v="4322"/>
    <x v="28"/>
    <x v="2"/>
  </r>
  <r>
    <x v="3"/>
    <n v="1185732"/>
    <x v="355"/>
    <x v="3"/>
    <x v="40"/>
    <x v="43"/>
    <x v="3"/>
    <n v="38"/>
    <n v="600"/>
    <x v="2692"/>
    <x v="4323"/>
    <x v="28"/>
    <x v="2"/>
  </r>
  <r>
    <x v="3"/>
    <n v="1185732"/>
    <x v="355"/>
    <x v="3"/>
    <x v="40"/>
    <x v="43"/>
    <x v="4"/>
    <n v="47"/>
    <n v="530"/>
    <x v="989"/>
    <x v="4324"/>
    <x v="18"/>
    <x v="2"/>
  </r>
  <r>
    <x v="3"/>
    <n v="1185732"/>
    <x v="355"/>
    <x v="3"/>
    <x v="40"/>
    <x v="43"/>
    <x v="5"/>
    <n v="54"/>
    <n v="910"/>
    <x v="1502"/>
    <x v="4153"/>
    <x v="60"/>
    <x v="2"/>
  </r>
  <r>
    <x v="3"/>
    <n v="1185732"/>
    <x v="387"/>
    <x v="3"/>
    <x v="40"/>
    <x v="43"/>
    <x v="0"/>
    <n v="33"/>
    <n v="1330"/>
    <x v="2166"/>
    <x v="4325"/>
    <x v="64"/>
    <x v="2"/>
  </r>
  <r>
    <x v="3"/>
    <n v="1185732"/>
    <x v="387"/>
    <x v="3"/>
    <x v="40"/>
    <x v="43"/>
    <x v="1"/>
    <n v="29"/>
    <n v="740"/>
    <x v="2693"/>
    <x v="4326"/>
    <x v="0"/>
    <x v="2"/>
  </r>
  <r>
    <x v="3"/>
    <n v="1185732"/>
    <x v="387"/>
    <x v="3"/>
    <x v="40"/>
    <x v="43"/>
    <x v="2"/>
    <n v="23"/>
    <n v="490"/>
    <x v="2694"/>
    <x v="4327"/>
    <x v="28"/>
    <x v="2"/>
  </r>
  <r>
    <x v="3"/>
    <n v="1185732"/>
    <x v="387"/>
    <x v="3"/>
    <x v="40"/>
    <x v="43"/>
    <x v="3"/>
    <n v="24"/>
    <n v="410"/>
    <x v="1447"/>
    <x v="4250"/>
    <x v="28"/>
    <x v="2"/>
  </r>
  <r>
    <x v="3"/>
    <n v="1185732"/>
    <x v="387"/>
    <x v="3"/>
    <x v="40"/>
    <x v="43"/>
    <x v="4"/>
    <n v="33"/>
    <n v="420"/>
    <x v="2695"/>
    <x v="4328"/>
    <x v="8"/>
    <x v="2"/>
  </r>
  <r>
    <x v="3"/>
    <n v="1185732"/>
    <x v="387"/>
    <x v="3"/>
    <x v="40"/>
    <x v="43"/>
    <x v="5"/>
    <n v="36"/>
    <n v="680"/>
    <x v="2134"/>
    <x v="3921"/>
    <x v="59"/>
    <x v="2"/>
  </r>
  <r>
    <x v="3"/>
    <n v="1185732"/>
    <x v="416"/>
    <x v="3"/>
    <x v="40"/>
    <x v="43"/>
    <x v="0"/>
    <n v="41"/>
    <n v="1160"/>
    <x v="1192"/>
    <x v="4329"/>
    <x v="60"/>
    <x v="2"/>
  </r>
  <r>
    <x v="3"/>
    <n v="1185732"/>
    <x v="416"/>
    <x v="3"/>
    <x v="40"/>
    <x v="43"/>
    <x v="1"/>
    <n v="32"/>
    <n v="650"/>
    <x v="1413"/>
    <x v="1785"/>
    <x v="9"/>
    <x v="2"/>
  </r>
  <r>
    <x v="3"/>
    <n v="1185732"/>
    <x v="416"/>
    <x v="3"/>
    <x v="40"/>
    <x v="43"/>
    <x v="2"/>
    <n v="32"/>
    <n v="380"/>
    <x v="2650"/>
    <x v="4330"/>
    <x v="28"/>
    <x v="2"/>
  </r>
  <r>
    <x v="3"/>
    <n v="1185732"/>
    <x v="416"/>
    <x v="3"/>
    <x v="40"/>
    <x v="43"/>
    <x v="3"/>
    <n v="33"/>
    <n v="440"/>
    <x v="2663"/>
    <x v="4331"/>
    <x v="24"/>
    <x v="2"/>
  </r>
  <r>
    <x v="3"/>
    <n v="1185732"/>
    <x v="416"/>
    <x v="3"/>
    <x v="40"/>
    <x v="43"/>
    <x v="4"/>
    <n v="41"/>
    <n v="380"/>
    <x v="1696"/>
    <x v="4332"/>
    <x v="27"/>
    <x v="2"/>
  </r>
  <r>
    <x v="3"/>
    <n v="1185732"/>
    <x v="416"/>
    <x v="3"/>
    <x v="40"/>
    <x v="43"/>
    <x v="5"/>
    <n v="48"/>
    <n v="830"/>
    <x v="2696"/>
    <x v="4333"/>
    <x v="60"/>
    <x v="2"/>
  </r>
  <r>
    <x v="3"/>
    <n v="1185732"/>
    <x v="447"/>
    <x v="3"/>
    <x v="40"/>
    <x v="43"/>
    <x v="0"/>
    <n v="41"/>
    <n v="1230"/>
    <x v="2697"/>
    <x v="4334"/>
    <x v="48"/>
    <x v="2"/>
  </r>
  <r>
    <x v="3"/>
    <n v="1185732"/>
    <x v="447"/>
    <x v="3"/>
    <x v="40"/>
    <x v="43"/>
    <x v="1"/>
    <n v="33"/>
    <n v="980"/>
    <x v="1462"/>
    <x v="4335"/>
    <x v="9"/>
    <x v="2"/>
  </r>
  <r>
    <x v="3"/>
    <n v="1185732"/>
    <x v="447"/>
    <x v="3"/>
    <x v="40"/>
    <x v="43"/>
    <x v="2"/>
    <n v="32"/>
    <n v="810"/>
    <x v="1138"/>
    <x v="4336"/>
    <x v="35"/>
    <x v="2"/>
  </r>
  <r>
    <x v="3"/>
    <n v="1185732"/>
    <x v="447"/>
    <x v="3"/>
    <x v="40"/>
    <x v="43"/>
    <x v="3"/>
    <n v="34"/>
    <n v="830"/>
    <x v="2698"/>
    <x v="4337"/>
    <x v="0"/>
    <x v="2"/>
  </r>
  <r>
    <x v="3"/>
    <n v="1185732"/>
    <x v="447"/>
    <x v="3"/>
    <x v="40"/>
    <x v="43"/>
    <x v="4"/>
    <n v="55"/>
    <n v="750"/>
    <x v="1518"/>
    <x v="4338"/>
    <x v="8"/>
    <x v="2"/>
  </r>
  <r>
    <x v="3"/>
    <n v="1185732"/>
    <x v="447"/>
    <x v="3"/>
    <x v="40"/>
    <x v="43"/>
    <x v="5"/>
    <n v="61"/>
    <n v="910"/>
    <x v="1741"/>
    <x v="4339"/>
    <x v="64"/>
    <x v="2"/>
  </r>
  <r>
    <x v="3"/>
    <n v="1185732"/>
    <x v="476"/>
    <x v="3"/>
    <x v="40"/>
    <x v="43"/>
    <x v="0"/>
    <n v="58"/>
    <n v="1500"/>
    <x v="1149"/>
    <x v="4340"/>
    <x v="48"/>
    <x v="2"/>
  </r>
  <r>
    <x v="3"/>
    <n v="1185732"/>
    <x v="476"/>
    <x v="3"/>
    <x v="40"/>
    <x v="43"/>
    <x v="1"/>
    <n v="49"/>
    <n v="1080"/>
    <x v="1442"/>
    <x v="2144"/>
    <x v="9"/>
    <x v="2"/>
  </r>
  <r>
    <x v="3"/>
    <n v="1185732"/>
    <x v="476"/>
    <x v="3"/>
    <x v="40"/>
    <x v="43"/>
    <x v="2"/>
    <n v="49"/>
    <n v="1050"/>
    <x v="2699"/>
    <x v="4341"/>
    <x v="24"/>
    <x v="2"/>
  </r>
  <r>
    <x v="3"/>
    <n v="1185732"/>
    <x v="476"/>
    <x v="3"/>
    <x v="40"/>
    <x v="43"/>
    <x v="3"/>
    <n v="45"/>
    <n v="870"/>
    <x v="2668"/>
    <x v="4342"/>
    <x v="0"/>
    <x v="2"/>
  </r>
  <r>
    <x v="3"/>
    <n v="1185732"/>
    <x v="476"/>
    <x v="3"/>
    <x v="40"/>
    <x v="43"/>
    <x v="4"/>
    <n v="54"/>
    <n v="840"/>
    <x v="2332"/>
    <x v="4343"/>
    <x v="30"/>
    <x v="2"/>
  </r>
  <r>
    <x v="3"/>
    <n v="1185732"/>
    <x v="476"/>
    <x v="3"/>
    <x v="40"/>
    <x v="43"/>
    <x v="5"/>
    <n v="62"/>
    <n v="1200"/>
    <x v="2700"/>
    <x v="1574"/>
    <x v="0"/>
    <x v="2"/>
  </r>
  <r>
    <x v="3"/>
    <n v="1185732"/>
    <x v="181"/>
    <x v="3"/>
    <x v="40"/>
    <x v="43"/>
    <x v="0"/>
    <n v="32"/>
    <n v="1250"/>
    <x v="2701"/>
    <x v="4344"/>
    <x v="59"/>
    <x v="2"/>
  </r>
  <r>
    <x v="3"/>
    <n v="1185732"/>
    <x v="181"/>
    <x v="3"/>
    <x v="40"/>
    <x v="43"/>
    <x v="1"/>
    <n v="32"/>
    <n v="750"/>
    <x v="2436"/>
    <x v="3900"/>
    <x v="9"/>
    <x v="2"/>
  </r>
  <r>
    <x v="3"/>
    <n v="1185732"/>
    <x v="181"/>
    <x v="3"/>
    <x v="40"/>
    <x v="43"/>
    <x v="2"/>
    <n v="25"/>
    <n v="870"/>
    <x v="2702"/>
    <x v="4345"/>
    <x v="9"/>
    <x v="2"/>
  </r>
  <r>
    <x v="3"/>
    <n v="1185732"/>
    <x v="181"/>
    <x v="3"/>
    <x v="40"/>
    <x v="43"/>
    <x v="3"/>
    <n v="29"/>
    <n v="450"/>
    <x v="2562"/>
    <x v="4346"/>
    <x v="64"/>
    <x v="2"/>
  </r>
  <r>
    <x v="3"/>
    <n v="1185732"/>
    <x v="181"/>
    <x v="3"/>
    <x v="40"/>
    <x v="43"/>
    <x v="4"/>
    <n v="41"/>
    <n v="540"/>
    <x v="1693"/>
    <x v="4347"/>
    <x v="48"/>
    <x v="2"/>
  </r>
  <r>
    <x v="3"/>
    <n v="1185732"/>
    <x v="181"/>
    <x v="3"/>
    <x v="40"/>
    <x v="43"/>
    <x v="5"/>
    <n v="34"/>
    <n v="750"/>
    <x v="2493"/>
    <x v="4348"/>
    <x v="0"/>
    <x v="2"/>
  </r>
  <r>
    <x v="3"/>
    <n v="1185732"/>
    <x v="212"/>
    <x v="3"/>
    <x v="40"/>
    <x v="43"/>
    <x v="0"/>
    <n v="33"/>
    <n v="1490"/>
    <x v="2703"/>
    <x v="4349"/>
    <x v="64"/>
    <x v="2"/>
  </r>
  <r>
    <x v="3"/>
    <n v="1185732"/>
    <x v="212"/>
    <x v="3"/>
    <x v="40"/>
    <x v="43"/>
    <x v="1"/>
    <n v="38"/>
    <n v="500"/>
    <x v="2085"/>
    <x v="3821"/>
    <x v="9"/>
    <x v="2"/>
  </r>
  <r>
    <x v="3"/>
    <n v="1185732"/>
    <x v="212"/>
    <x v="3"/>
    <x v="40"/>
    <x v="43"/>
    <x v="2"/>
    <n v="27"/>
    <n v="750"/>
    <x v="1134"/>
    <x v="4350"/>
    <x v="48"/>
    <x v="2"/>
  </r>
  <r>
    <x v="3"/>
    <n v="1185732"/>
    <x v="212"/>
    <x v="0"/>
    <x v="41"/>
    <x v="31"/>
    <x v="3"/>
    <n v="34"/>
    <n v="490"/>
    <x v="1627"/>
    <x v="4351"/>
    <x v="60"/>
    <x v="2"/>
  </r>
  <r>
    <x v="3"/>
    <n v="1185732"/>
    <x v="212"/>
    <x v="0"/>
    <x v="41"/>
    <x v="31"/>
    <x v="4"/>
    <n v="48"/>
    <n v="650"/>
    <x v="1320"/>
    <x v="2524"/>
    <x v="60"/>
    <x v="2"/>
  </r>
  <r>
    <x v="3"/>
    <n v="1185732"/>
    <x v="212"/>
    <x v="0"/>
    <x v="41"/>
    <x v="31"/>
    <x v="5"/>
    <n v="24"/>
    <n v="1050"/>
    <x v="2462"/>
    <x v="4352"/>
    <x v="64"/>
    <x v="2"/>
  </r>
  <r>
    <x v="3"/>
    <n v="1185732"/>
    <x v="221"/>
    <x v="0"/>
    <x v="41"/>
    <x v="31"/>
    <x v="0"/>
    <n v="28"/>
    <n v="1650"/>
    <x v="1506"/>
    <x v="4353"/>
    <x v="48"/>
    <x v="2"/>
  </r>
  <r>
    <x v="3"/>
    <n v="1185732"/>
    <x v="221"/>
    <x v="0"/>
    <x v="41"/>
    <x v="31"/>
    <x v="1"/>
    <n v="27"/>
    <n v="690"/>
    <x v="2704"/>
    <x v="4354"/>
    <x v="64"/>
    <x v="2"/>
  </r>
  <r>
    <x v="3"/>
    <n v="1185732"/>
    <x v="221"/>
    <x v="0"/>
    <x v="41"/>
    <x v="31"/>
    <x v="2"/>
    <n v="19"/>
    <n v="910"/>
    <x v="2705"/>
    <x v="4355"/>
    <x v="64"/>
    <x v="2"/>
  </r>
  <r>
    <x v="3"/>
    <n v="1185732"/>
    <x v="221"/>
    <x v="0"/>
    <x v="41"/>
    <x v="31"/>
    <x v="3"/>
    <n v="23"/>
    <n v="490"/>
    <x v="2694"/>
    <x v="4356"/>
    <x v="60"/>
    <x v="2"/>
  </r>
  <r>
    <x v="3"/>
    <n v="1185732"/>
    <x v="221"/>
    <x v="0"/>
    <x v="41"/>
    <x v="31"/>
    <x v="4"/>
    <n v="37"/>
    <n v="590"/>
    <x v="2561"/>
    <x v="4357"/>
    <x v="0"/>
    <x v="2"/>
  </r>
  <r>
    <x v="3"/>
    <n v="1185732"/>
    <x v="221"/>
    <x v="0"/>
    <x v="41"/>
    <x v="31"/>
    <x v="5"/>
    <n v="29"/>
    <n v="810"/>
    <x v="2526"/>
    <x v="4358"/>
    <x v="64"/>
    <x v="2"/>
  </r>
  <r>
    <x v="3"/>
    <n v="1185732"/>
    <x v="240"/>
    <x v="0"/>
    <x v="41"/>
    <x v="31"/>
    <x v="0"/>
    <n v="27"/>
    <n v="1430"/>
    <x v="1988"/>
    <x v="4359"/>
    <x v="48"/>
    <x v="2"/>
  </r>
  <r>
    <x v="3"/>
    <n v="1185732"/>
    <x v="240"/>
    <x v="0"/>
    <x v="41"/>
    <x v="31"/>
    <x v="1"/>
    <n v="28"/>
    <n v="750"/>
    <x v="2402"/>
    <x v="4360"/>
    <x v="9"/>
    <x v="2"/>
  </r>
  <r>
    <x v="3"/>
    <n v="1185732"/>
    <x v="240"/>
    <x v="0"/>
    <x v="41"/>
    <x v="31"/>
    <x v="2"/>
    <n v="19"/>
    <n v="680"/>
    <x v="1414"/>
    <x v="4361"/>
    <x v="64"/>
    <x v="2"/>
  </r>
  <r>
    <x v="3"/>
    <n v="1185732"/>
    <x v="240"/>
    <x v="0"/>
    <x v="41"/>
    <x v="31"/>
    <x v="3"/>
    <n v="25"/>
    <n v="470"/>
    <x v="2706"/>
    <x v="4362"/>
    <x v="59"/>
    <x v="2"/>
  </r>
  <r>
    <x v="3"/>
    <n v="1185732"/>
    <x v="240"/>
    <x v="0"/>
    <x v="41"/>
    <x v="31"/>
    <x v="4"/>
    <n v="60"/>
    <n v="560"/>
    <x v="1597"/>
    <x v="4363"/>
    <x v="9"/>
    <x v="2"/>
  </r>
  <r>
    <x v="3"/>
    <n v="1185732"/>
    <x v="240"/>
    <x v="0"/>
    <x v="41"/>
    <x v="31"/>
    <x v="5"/>
    <n v="47"/>
    <n v="940"/>
    <x v="2707"/>
    <x v="4364"/>
    <x v="48"/>
    <x v="2"/>
  </r>
  <r>
    <x v="3"/>
    <n v="1185732"/>
    <x v="271"/>
    <x v="0"/>
    <x v="41"/>
    <x v="31"/>
    <x v="0"/>
    <n v="58"/>
    <n v="1790"/>
    <x v="2708"/>
    <x v="4365"/>
    <x v="59"/>
    <x v="2"/>
  </r>
  <r>
    <x v="3"/>
    <n v="1185732"/>
    <x v="271"/>
    <x v="0"/>
    <x v="41"/>
    <x v="31"/>
    <x v="1"/>
    <n v="37"/>
    <n v="870"/>
    <x v="2709"/>
    <x v="4366"/>
    <x v="48"/>
    <x v="2"/>
  </r>
  <r>
    <x v="3"/>
    <n v="1185732"/>
    <x v="271"/>
    <x v="0"/>
    <x v="41"/>
    <x v="31"/>
    <x v="2"/>
    <n v="32"/>
    <n v="770"/>
    <x v="1173"/>
    <x v="4367"/>
    <x v="9"/>
    <x v="2"/>
  </r>
  <r>
    <x v="3"/>
    <n v="1185732"/>
    <x v="271"/>
    <x v="0"/>
    <x v="41"/>
    <x v="31"/>
    <x v="3"/>
    <n v="33"/>
    <n v="500"/>
    <x v="2710"/>
    <x v="4368"/>
    <x v="9"/>
    <x v="2"/>
  </r>
  <r>
    <x v="3"/>
    <n v="1185732"/>
    <x v="271"/>
    <x v="0"/>
    <x v="41"/>
    <x v="31"/>
    <x v="4"/>
    <n v="42"/>
    <n v="680"/>
    <x v="2062"/>
    <x v="3119"/>
    <x v="64"/>
    <x v="2"/>
  </r>
  <r>
    <x v="3"/>
    <n v="1185732"/>
    <x v="271"/>
    <x v="0"/>
    <x v="41"/>
    <x v="31"/>
    <x v="5"/>
    <n v="52"/>
    <n v="950"/>
    <x v="1254"/>
    <x v="4369"/>
    <x v="9"/>
    <x v="2"/>
  </r>
  <r>
    <x v="3"/>
    <n v="1185732"/>
    <x v="301"/>
    <x v="0"/>
    <x v="41"/>
    <x v="31"/>
    <x v="0"/>
    <n v="43"/>
    <n v="1500"/>
    <x v="1089"/>
    <x v="1547"/>
    <x v="59"/>
    <x v="2"/>
  </r>
  <r>
    <x v="3"/>
    <n v="1185732"/>
    <x v="301"/>
    <x v="0"/>
    <x v="41"/>
    <x v="31"/>
    <x v="1"/>
    <n v="37"/>
    <n v="1190"/>
    <x v="2711"/>
    <x v="4370"/>
    <x v="0"/>
    <x v="2"/>
  </r>
  <r>
    <x v="3"/>
    <n v="1185732"/>
    <x v="301"/>
    <x v="0"/>
    <x v="41"/>
    <x v="31"/>
    <x v="2"/>
    <n v="33"/>
    <n v="810"/>
    <x v="2712"/>
    <x v="4371"/>
    <x v="64"/>
    <x v="2"/>
  </r>
  <r>
    <x v="3"/>
    <n v="1185732"/>
    <x v="301"/>
    <x v="0"/>
    <x v="41"/>
    <x v="31"/>
    <x v="3"/>
    <n v="33"/>
    <n v="690"/>
    <x v="2665"/>
    <x v="4372"/>
    <x v="59"/>
    <x v="2"/>
  </r>
  <r>
    <x v="3"/>
    <n v="1185732"/>
    <x v="301"/>
    <x v="0"/>
    <x v="41"/>
    <x v="31"/>
    <x v="4"/>
    <n v="41"/>
    <n v="740"/>
    <x v="2713"/>
    <x v="4373"/>
    <x v="9"/>
    <x v="2"/>
  </r>
  <r>
    <x v="3"/>
    <n v="1185732"/>
    <x v="301"/>
    <x v="0"/>
    <x v="41"/>
    <x v="31"/>
    <x v="5"/>
    <n v="59"/>
    <n v="1150"/>
    <x v="1827"/>
    <x v="4374"/>
    <x v="59"/>
    <x v="2"/>
  </r>
  <r>
    <x v="3"/>
    <n v="1185732"/>
    <x v="330"/>
    <x v="0"/>
    <x v="41"/>
    <x v="31"/>
    <x v="0"/>
    <n v="55"/>
    <n v="1820"/>
    <x v="2714"/>
    <x v="4375"/>
    <x v="59"/>
    <x v="2"/>
  </r>
  <r>
    <x v="3"/>
    <n v="1185732"/>
    <x v="330"/>
    <x v="0"/>
    <x v="41"/>
    <x v="31"/>
    <x v="1"/>
    <n v="50"/>
    <n v="1160"/>
    <x v="1826"/>
    <x v="4376"/>
    <x v="60"/>
    <x v="2"/>
  </r>
  <r>
    <x v="3"/>
    <n v="1185732"/>
    <x v="330"/>
    <x v="0"/>
    <x v="41"/>
    <x v="31"/>
    <x v="2"/>
    <n v="49"/>
    <n v="980"/>
    <x v="2715"/>
    <x v="4377"/>
    <x v="60"/>
    <x v="2"/>
  </r>
  <r>
    <x v="3"/>
    <n v="1185732"/>
    <x v="330"/>
    <x v="0"/>
    <x v="41"/>
    <x v="31"/>
    <x v="3"/>
    <n v="48"/>
    <n v="770"/>
    <x v="1683"/>
    <x v="4378"/>
    <x v="48"/>
    <x v="2"/>
  </r>
  <r>
    <x v="3"/>
    <n v="1185732"/>
    <x v="330"/>
    <x v="0"/>
    <x v="41"/>
    <x v="31"/>
    <x v="4"/>
    <n v="54"/>
    <n v="870"/>
    <x v="2234"/>
    <x v="4379"/>
    <x v="64"/>
    <x v="2"/>
  </r>
  <r>
    <x v="3"/>
    <n v="1185732"/>
    <x v="330"/>
    <x v="0"/>
    <x v="41"/>
    <x v="31"/>
    <x v="5"/>
    <n v="63"/>
    <n v="1330"/>
    <x v="2716"/>
    <x v="4380"/>
    <x v="64"/>
    <x v="2"/>
  </r>
  <r>
    <x v="3"/>
    <n v="1185732"/>
    <x v="362"/>
    <x v="0"/>
    <x v="41"/>
    <x v="31"/>
    <x v="0"/>
    <n v="46"/>
    <n v="1310"/>
    <x v="2717"/>
    <x v="4381"/>
    <x v="59"/>
    <x v="2"/>
  </r>
  <r>
    <x v="3"/>
    <n v="1185732"/>
    <x v="362"/>
    <x v="0"/>
    <x v="41"/>
    <x v="31"/>
    <x v="1"/>
    <n v="42"/>
    <n v="900"/>
    <x v="1053"/>
    <x v="1988"/>
    <x v="9"/>
    <x v="2"/>
  </r>
  <r>
    <x v="3"/>
    <n v="1185732"/>
    <x v="362"/>
    <x v="0"/>
    <x v="41"/>
    <x v="31"/>
    <x v="2"/>
    <n v="38"/>
    <n v="870"/>
    <x v="2504"/>
    <x v="4382"/>
    <x v="59"/>
    <x v="2"/>
  </r>
  <r>
    <x v="3"/>
    <n v="1185732"/>
    <x v="362"/>
    <x v="0"/>
    <x v="41"/>
    <x v="31"/>
    <x v="3"/>
    <n v="36"/>
    <n v="720"/>
    <x v="1138"/>
    <x v="4383"/>
    <x v="48"/>
    <x v="2"/>
  </r>
  <r>
    <x v="3"/>
    <n v="1185732"/>
    <x v="362"/>
    <x v="0"/>
    <x v="41"/>
    <x v="31"/>
    <x v="4"/>
    <n v="49"/>
    <n v="680"/>
    <x v="2165"/>
    <x v="4384"/>
    <x v="64"/>
    <x v="2"/>
  </r>
  <r>
    <x v="3"/>
    <n v="1185732"/>
    <x v="362"/>
    <x v="0"/>
    <x v="41"/>
    <x v="31"/>
    <x v="5"/>
    <n v="54"/>
    <n v="1150"/>
    <x v="1013"/>
    <x v="4385"/>
    <x v="64"/>
    <x v="2"/>
  </r>
  <r>
    <x v="3"/>
    <n v="1185732"/>
    <x v="394"/>
    <x v="0"/>
    <x v="41"/>
    <x v="31"/>
    <x v="0"/>
    <n v="34"/>
    <n v="1540"/>
    <x v="1078"/>
    <x v="2921"/>
    <x v="48"/>
    <x v="2"/>
  </r>
  <r>
    <x v="3"/>
    <n v="1185732"/>
    <x v="394"/>
    <x v="0"/>
    <x v="41"/>
    <x v="31"/>
    <x v="1"/>
    <n v="29"/>
    <n v="910"/>
    <x v="1938"/>
    <x v="4386"/>
    <x v="60"/>
    <x v="2"/>
  </r>
  <r>
    <x v="3"/>
    <n v="1185732"/>
    <x v="394"/>
    <x v="0"/>
    <x v="41"/>
    <x v="31"/>
    <x v="2"/>
    <n v="24"/>
    <n v="680"/>
    <x v="1168"/>
    <x v="4387"/>
    <x v="64"/>
    <x v="2"/>
  </r>
  <r>
    <x v="3"/>
    <n v="1185732"/>
    <x v="394"/>
    <x v="0"/>
    <x v="41"/>
    <x v="31"/>
    <x v="3"/>
    <n v="23"/>
    <n v="590"/>
    <x v="2046"/>
    <x v="3040"/>
    <x v="0"/>
    <x v="2"/>
  </r>
  <r>
    <x v="3"/>
    <n v="1185732"/>
    <x v="394"/>
    <x v="0"/>
    <x v="41"/>
    <x v="31"/>
    <x v="4"/>
    <n v="32"/>
    <n v="610"/>
    <x v="993"/>
    <x v="4388"/>
    <x v="59"/>
    <x v="2"/>
  </r>
  <r>
    <x v="3"/>
    <n v="1185732"/>
    <x v="394"/>
    <x v="0"/>
    <x v="41"/>
    <x v="31"/>
    <x v="5"/>
    <n v="36"/>
    <n v="750"/>
    <x v="1147"/>
    <x v="4389"/>
    <x v="48"/>
    <x v="2"/>
  </r>
  <r>
    <x v="3"/>
    <n v="1185732"/>
    <x v="423"/>
    <x v="0"/>
    <x v="41"/>
    <x v="31"/>
    <x v="0"/>
    <n v="41"/>
    <n v="1150"/>
    <x v="1475"/>
    <x v="4390"/>
    <x v="64"/>
    <x v="2"/>
  </r>
  <r>
    <x v="3"/>
    <n v="1185732"/>
    <x v="423"/>
    <x v="0"/>
    <x v="41"/>
    <x v="31"/>
    <x v="1"/>
    <n v="32"/>
    <n v="800"/>
    <x v="2555"/>
    <x v="4391"/>
    <x v="59"/>
    <x v="2"/>
  </r>
  <r>
    <x v="3"/>
    <n v="1185732"/>
    <x v="423"/>
    <x v="0"/>
    <x v="41"/>
    <x v="31"/>
    <x v="2"/>
    <n v="33"/>
    <n v="440"/>
    <x v="2663"/>
    <x v="4392"/>
    <x v="60"/>
    <x v="2"/>
  </r>
  <r>
    <x v="3"/>
    <n v="1185732"/>
    <x v="423"/>
    <x v="0"/>
    <x v="41"/>
    <x v="31"/>
    <x v="3"/>
    <n v="32"/>
    <n v="470"/>
    <x v="2718"/>
    <x v="4393"/>
    <x v="60"/>
    <x v="2"/>
  </r>
  <r>
    <x v="3"/>
    <n v="1185732"/>
    <x v="423"/>
    <x v="0"/>
    <x v="41"/>
    <x v="31"/>
    <x v="4"/>
    <n v="41"/>
    <n v="530"/>
    <x v="1163"/>
    <x v="4394"/>
    <x v="9"/>
    <x v="2"/>
  </r>
  <r>
    <x v="0"/>
    <n v="1185732"/>
    <x v="423"/>
    <x v="0"/>
    <x v="41"/>
    <x v="31"/>
    <x v="5"/>
    <n v="47"/>
    <n v="840"/>
    <x v="2529"/>
    <x v="1708"/>
    <x v="0"/>
    <x v="2"/>
  </r>
  <r>
    <x v="0"/>
    <n v="1185732"/>
    <x v="454"/>
    <x v="0"/>
    <x v="41"/>
    <x v="31"/>
    <x v="0"/>
    <n v="44"/>
    <n v="1170"/>
    <x v="1182"/>
    <x v="4395"/>
    <x v="59"/>
    <x v="2"/>
  </r>
  <r>
    <x v="0"/>
    <n v="1185732"/>
    <x v="454"/>
    <x v="0"/>
    <x v="41"/>
    <x v="31"/>
    <x v="1"/>
    <n v="33"/>
    <n v="950"/>
    <x v="2719"/>
    <x v="4396"/>
    <x v="60"/>
    <x v="2"/>
  </r>
  <r>
    <x v="0"/>
    <n v="1185732"/>
    <x v="454"/>
    <x v="0"/>
    <x v="41"/>
    <x v="31"/>
    <x v="2"/>
    <n v="32"/>
    <n v="770"/>
    <x v="1173"/>
    <x v="4397"/>
    <x v="0"/>
    <x v="2"/>
  </r>
  <r>
    <x v="0"/>
    <n v="1185732"/>
    <x v="454"/>
    <x v="0"/>
    <x v="41"/>
    <x v="31"/>
    <x v="3"/>
    <n v="38"/>
    <n v="910"/>
    <x v="2164"/>
    <x v="4398"/>
    <x v="9"/>
    <x v="2"/>
  </r>
  <r>
    <x v="0"/>
    <n v="1185732"/>
    <x v="454"/>
    <x v="0"/>
    <x v="41"/>
    <x v="31"/>
    <x v="4"/>
    <n v="62"/>
    <n v="780"/>
    <x v="2556"/>
    <x v="4399"/>
    <x v="60"/>
    <x v="2"/>
  </r>
  <r>
    <x v="0"/>
    <n v="1185732"/>
    <x v="454"/>
    <x v="0"/>
    <x v="41"/>
    <x v="31"/>
    <x v="5"/>
    <n v="64"/>
    <n v="1000"/>
    <x v="2720"/>
    <x v="3511"/>
    <x v="48"/>
    <x v="2"/>
  </r>
  <r>
    <x v="0"/>
    <n v="1185732"/>
    <x v="483"/>
    <x v="0"/>
    <x v="41"/>
    <x v="31"/>
    <x v="0"/>
    <n v="60"/>
    <n v="1760"/>
    <x v="846"/>
    <x v="2060"/>
    <x v="59"/>
    <x v="2"/>
  </r>
  <r>
    <x v="0"/>
    <n v="1185732"/>
    <x v="483"/>
    <x v="0"/>
    <x v="41"/>
    <x v="31"/>
    <x v="1"/>
    <n v="52"/>
    <n v="1350"/>
    <x v="2029"/>
    <x v="4400"/>
    <x v="59"/>
    <x v="2"/>
  </r>
  <r>
    <x v="3"/>
    <n v="1185732"/>
    <x v="483"/>
    <x v="0"/>
    <x v="41"/>
    <x v="31"/>
    <x v="2"/>
    <n v="50"/>
    <n v="1120"/>
    <x v="2721"/>
    <x v="4401"/>
    <x v="60"/>
    <x v="2"/>
  </r>
  <r>
    <x v="0"/>
    <n v="1185732"/>
    <x v="483"/>
    <x v="0"/>
    <x v="41"/>
    <x v="31"/>
    <x v="3"/>
    <n v="53"/>
    <n v="1020"/>
    <x v="1739"/>
    <x v="4402"/>
    <x v="48"/>
    <x v="2"/>
  </r>
  <r>
    <x v="0"/>
    <n v="1185732"/>
    <x v="483"/>
    <x v="0"/>
    <x v="41"/>
    <x v="31"/>
    <x v="4"/>
    <n v="61"/>
    <n v="950"/>
    <x v="2722"/>
    <x v="4403"/>
    <x v="0"/>
    <x v="2"/>
  </r>
  <r>
    <x v="0"/>
    <n v="1185732"/>
    <x v="483"/>
    <x v="0"/>
    <x v="41"/>
    <x v="31"/>
    <x v="5"/>
    <n v="68"/>
    <n v="1220"/>
    <x v="2723"/>
    <x v="4404"/>
    <x v="9"/>
    <x v="2"/>
  </r>
  <r>
    <x v="0"/>
    <n v="1185732"/>
    <x v="188"/>
    <x v="0"/>
    <x v="41"/>
    <x v="31"/>
    <x v="0"/>
    <n v="33"/>
    <n v="1060"/>
    <x v="2724"/>
    <x v="4405"/>
    <x v="0"/>
    <x v="2"/>
  </r>
  <r>
    <x v="0"/>
    <n v="1185732"/>
    <x v="188"/>
    <x v="0"/>
    <x v="41"/>
    <x v="31"/>
    <x v="1"/>
    <n v="34"/>
    <n v="680"/>
    <x v="2725"/>
    <x v="4406"/>
    <x v="28"/>
    <x v="2"/>
  </r>
  <r>
    <x v="0"/>
    <n v="1185732"/>
    <x v="188"/>
    <x v="0"/>
    <x v="41"/>
    <x v="31"/>
    <x v="2"/>
    <n v="24"/>
    <n v="630"/>
    <x v="1005"/>
    <x v="4407"/>
    <x v="24"/>
    <x v="2"/>
  </r>
  <r>
    <x v="0"/>
    <n v="1185732"/>
    <x v="188"/>
    <x v="0"/>
    <x v="41"/>
    <x v="31"/>
    <x v="3"/>
    <n v="28"/>
    <n v="200"/>
    <x v="2726"/>
    <x v="4408"/>
    <x v="0"/>
    <x v="2"/>
  </r>
  <r>
    <x v="0"/>
    <n v="1185732"/>
    <x v="188"/>
    <x v="0"/>
    <x v="41"/>
    <x v="31"/>
    <x v="4"/>
    <n v="42"/>
    <n v="330"/>
    <x v="2695"/>
    <x v="4409"/>
    <x v="30"/>
    <x v="2"/>
  </r>
  <r>
    <x v="0"/>
    <n v="1185732"/>
    <x v="188"/>
    <x v="0"/>
    <x v="41"/>
    <x v="31"/>
    <x v="5"/>
    <n v="33"/>
    <n v="590"/>
    <x v="2727"/>
    <x v="4410"/>
    <x v="8"/>
    <x v="2"/>
  </r>
  <r>
    <x v="0"/>
    <n v="1185732"/>
    <x v="696"/>
    <x v="0"/>
    <x v="41"/>
    <x v="31"/>
    <x v="0"/>
    <n v="32"/>
    <n v="1380"/>
    <x v="1617"/>
    <x v="4411"/>
    <x v="60"/>
    <x v="2"/>
  </r>
  <r>
    <x v="3"/>
    <n v="1185732"/>
    <x v="696"/>
    <x v="0"/>
    <x v="41"/>
    <x v="31"/>
    <x v="1"/>
    <n v="34"/>
    <n v="380"/>
    <x v="1414"/>
    <x v="4412"/>
    <x v="24"/>
    <x v="2"/>
  </r>
  <r>
    <x v="3"/>
    <n v="1185732"/>
    <x v="696"/>
    <x v="0"/>
    <x v="41"/>
    <x v="31"/>
    <x v="2"/>
    <n v="24"/>
    <n v="460"/>
    <x v="2728"/>
    <x v="4413"/>
    <x v="28"/>
    <x v="2"/>
  </r>
  <r>
    <x v="3"/>
    <n v="1185732"/>
    <x v="696"/>
    <x v="0"/>
    <x v="42"/>
    <x v="44"/>
    <x v="3"/>
    <n v="28"/>
    <n v="140"/>
    <x v="2601"/>
    <x v="4414"/>
    <x v="0"/>
    <x v="2"/>
  </r>
  <r>
    <x v="3"/>
    <n v="1185732"/>
    <x v="696"/>
    <x v="0"/>
    <x v="42"/>
    <x v="44"/>
    <x v="4"/>
    <n v="41"/>
    <n v="310"/>
    <x v="1573"/>
    <x v="4415"/>
    <x v="18"/>
    <x v="2"/>
  </r>
  <r>
    <x v="3"/>
    <n v="1185732"/>
    <x v="696"/>
    <x v="0"/>
    <x v="42"/>
    <x v="44"/>
    <x v="5"/>
    <n v="34"/>
    <n v="630"/>
    <x v="1593"/>
    <x v="4416"/>
    <x v="30"/>
    <x v="2"/>
  </r>
  <r>
    <x v="3"/>
    <n v="1185732"/>
    <x v="225"/>
    <x v="0"/>
    <x v="42"/>
    <x v="44"/>
    <x v="0"/>
    <n v="32"/>
    <n v="1250"/>
    <x v="2701"/>
    <x v="4417"/>
    <x v="60"/>
    <x v="2"/>
  </r>
  <r>
    <x v="3"/>
    <n v="1185732"/>
    <x v="225"/>
    <x v="0"/>
    <x v="42"/>
    <x v="44"/>
    <x v="1"/>
    <n v="34"/>
    <n v="390"/>
    <x v="1583"/>
    <x v="4418"/>
    <x v="28"/>
    <x v="2"/>
  </r>
  <r>
    <x v="3"/>
    <n v="1185732"/>
    <x v="225"/>
    <x v="0"/>
    <x v="42"/>
    <x v="44"/>
    <x v="2"/>
    <n v="24"/>
    <n v="530"/>
    <x v="2729"/>
    <x v="4419"/>
    <x v="29"/>
    <x v="2"/>
  </r>
  <r>
    <x v="3"/>
    <n v="1185732"/>
    <x v="225"/>
    <x v="0"/>
    <x v="42"/>
    <x v="44"/>
    <x v="3"/>
    <n v="29"/>
    <n v="70"/>
    <x v="1606"/>
    <x v="4420"/>
    <x v="24"/>
    <x v="2"/>
  </r>
  <r>
    <x v="3"/>
    <n v="1185732"/>
    <x v="225"/>
    <x v="0"/>
    <x v="42"/>
    <x v="44"/>
    <x v="4"/>
    <n v="43"/>
    <n v="220"/>
    <x v="2730"/>
    <x v="4421"/>
    <x v="30"/>
    <x v="2"/>
  </r>
  <r>
    <x v="3"/>
    <n v="1185732"/>
    <x v="225"/>
    <x v="0"/>
    <x v="42"/>
    <x v="44"/>
    <x v="5"/>
    <n v="33"/>
    <n v="490"/>
    <x v="2649"/>
    <x v="4244"/>
    <x v="18"/>
    <x v="2"/>
  </r>
  <r>
    <x v="3"/>
    <n v="1185732"/>
    <x v="244"/>
    <x v="0"/>
    <x v="42"/>
    <x v="44"/>
    <x v="0"/>
    <n v="33"/>
    <n v="1280"/>
    <x v="1529"/>
    <x v="2263"/>
    <x v="48"/>
    <x v="2"/>
  </r>
  <r>
    <x v="3"/>
    <n v="1185732"/>
    <x v="244"/>
    <x v="0"/>
    <x v="42"/>
    <x v="44"/>
    <x v="1"/>
    <n v="32"/>
    <n v="310"/>
    <x v="2731"/>
    <x v="4422"/>
    <x v="28"/>
    <x v="2"/>
  </r>
  <r>
    <x v="3"/>
    <n v="1185732"/>
    <x v="244"/>
    <x v="0"/>
    <x v="42"/>
    <x v="44"/>
    <x v="2"/>
    <n v="24"/>
    <n v="330"/>
    <x v="2732"/>
    <x v="4423"/>
    <x v="29"/>
    <x v="2"/>
  </r>
  <r>
    <x v="3"/>
    <n v="1185732"/>
    <x v="244"/>
    <x v="0"/>
    <x v="42"/>
    <x v="44"/>
    <x v="3"/>
    <n v="27"/>
    <n v="130"/>
    <x v="2733"/>
    <x v="4424"/>
    <x v="28"/>
    <x v="2"/>
  </r>
  <r>
    <x v="3"/>
    <n v="1185732"/>
    <x v="244"/>
    <x v="0"/>
    <x v="42"/>
    <x v="44"/>
    <x v="4"/>
    <n v="41"/>
    <n v="150"/>
    <x v="2734"/>
    <x v="4425"/>
    <x v="18"/>
    <x v="2"/>
  </r>
  <r>
    <x v="3"/>
    <n v="1185732"/>
    <x v="244"/>
    <x v="0"/>
    <x v="42"/>
    <x v="44"/>
    <x v="5"/>
    <n v="32"/>
    <n v="520"/>
    <x v="2735"/>
    <x v="4426"/>
    <x v="27"/>
    <x v="2"/>
  </r>
  <r>
    <x v="3"/>
    <n v="1185732"/>
    <x v="273"/>
    <x v="0"/>
    <x v="42"/>
    <x v="44"/>
    <x v="0"/>
    <n v="49"/>
    <n v="1180"/>
    <x v="1260"/>
    <x v="4427"/>
    <x v="59"/>
    <x v="2"/>
  </r>
  <r>
    <x v="3"/>
    <n v="1185732"/>
    <x v="273"/>
    <x v="0"/>
    <x v="42"/>
    <x v="44"/>
    <x v="1"/>
    <n v="42"/>
    <n v="470"/>
    <x v="1665"/>
    <x v="4428"/>
    <x v="24"/>
    <x v="2"/>
  </r>
  <r>
    <x v="3"/>
    <n v="1185732"/>
    <x v="273"/>
    <x v="0"/>
    <x v="42"/>
    <x v="44"/>
    <x v="2"/>
    <n v="36"/>
    <n v="380"/>
    <x v="1457"/>
    <x v="4429"/>
    <x v="35"/>
    <x v="2"/>
  </r>
  <r>
    <x v="3"/>
    <n v="1185732"/>
    <x v="273"/>
    <x v="0"/>
    <x v="42"/>
    <x v="44"/>
    <x v="3"/>
    <n v="37"/>
    <n v="300"/>
    <x v="2736"/>
    <x v="4430"/>
    <x v="35"/>
    <x v="2"/>
  </r>
  <r>
    <x v="3"/>
    <n v="1185732"/>
    <x v="273"/>
    <x v="0"/>
    <x v="42"/>
    <x v="44"/>
    <x v="4"/>
    <n v="49"/>
    <n v="360"/>
    <x v="1444"/>
    <x v="4135"/>
    <x v="23"/>
    <x v="2"/>
  </r>
  <r>
    <x v="3"/>
    <n v="1185732"/>
    <x v="273"/>
    <x v="0"/>
    <x v="42"/>
    <x v="44"/>
    <x v="5"/>
    <n v="52"/>
    <n v="630"/>
    <x v="1070"/>
    <x v="4431"/>
    <x v="33"/>
    <x v="2"/>
  </r>
  <r>
    <x v="3"/>
    <n v="1185732"/>
    <x v="306"/>
    <x v="0"/>
    <x v="42"/>
    <x v="44"/>
    <x v="0"/>
    <n v="47"/>
    <n v="1250"/>
    <x v="2737"/>
    <x v="4432"/>
    <x v="0"/>
    <x v="2"/>
  </r>
  <r>
    <x v="3"/>
    <n v="1185732"/>
    <x v="306"/>
    <x v="0"/>
    <x v="42"/>
    <x v="44"/>
    <x v="1"/>
    <n v="41"/>
    <n v="750"/>
    <x v="1491"/>
    <x v="4433"/>
    <x v="28"/>
    <x v="2"/>
  </r>
  <r>
    <x v="0"/>
    <n v="1185732"/>
    <x v="306"/>
    <x v="0"/>
    <x v="42"/>
    <x v="44"/>
    <x v="2"/>
    <n v="37"/>
    <n v="470"/>
    <x v="2615"/>
    <x v="4434"/>
    <x v="0"/>
    <x v="2"/>
  </r>
  <r>
    <x v="0"/>
    <n v="1185732"/>
    <x v="306"/>
    <x v="0"/>
    <x v="42"/>
    <x v="44"/>
    <x v="3"/>
    <n v="37"/>
    <n v="440"/>
    <x v="1676"/>
    <x v="4435"/>
    <x v="0"/>
    <x v="2"/>
  </r>
  <r>
    <x v="0"/>
    <n v="1185732"/>
    <x v="306"/>
    <x v="0"/>
    <x v="42"/>
    <x v="44"/>
    <x v="4"/>
    <n v="49"/>
    <n v="420"/>
    <x v="2689"/>
    <x v="4436"/>
    <x v="27"/>
    <x v="2"/>
  </r>
  <r>
    <x v="0"/>
    <n v="1185732"/>
    <x v="306"/>
    <x v="0"/>
    <x v="42"/>
    <x v="44"/>
    <x v="5"/>
    <n v="53"/>
    <n v="840"/>
    <x v="1730"/>
    <x v="4437"/>
    <x v="18"/>
    <x v="2"/>
  </r>
  <r>
    <x v="0"/>
    <n v="1185732"/>
    <x v="334"/>
    <x v="0"/>
    <x v="42"/>
    <x v="44"/>
    <x v="0"/>
    <n v="49"/>
    <n v="1310"/>
    <x v="1079"/>
    <x v="4438"/>
    <x v="59"/>
    <x v="2"/>
  </r>
  <r>
    <x v="2"/>
    <n v="1185732"/>
    <x v="334"/>
    <x v="0"/>
    <x v="42"/>
    <x v="44"/>
    <x v="1"/>
    <n v="42"/>
    <n v="720"/>
    <x v="2091"/>
    <x v="4439"/>
    <x v="35"/>
    <x v="2"/>
  </r>
  <r>
    <x v="2"/>
    <n v="1185732"/>
    <x v="334"/>
    <x v="0"/>
    <x v="42"/>
    <x v="44"/>
    <x v="2"/>
    <n v="37"/>
    <n v="600"/>
    <x v="2738"/>
    <x v="4440"/>
    <x v="29"/>
    <x v="2"/>
  </r>
  <r>
    <x v="2"/>
    <n v="1185732"/>
    <x v="334"/>
    <x v="0"/>
    <x v="42"/>
    <x v="44"/>
    <x v="3"/>
    <n v="36"/>
    <n v="450"/>
    <x v="2591"/>
    <x v="4441"/>
    <x v="28"/>
    <x v="2"/>
  </r>
  <r>
    <x v="2"/>
    <n v="1185732"/>
    <x v="334"/>
    <x v="0"/>
    <x v="42"/>
    <x v="44"/>
    <x v="4"/>
    <n v="46"/>
    <n v="510"/>
    <x v="1017"/>
    <x v="4442"/>
    <x v="18"/>
    <x v="2"/>
  </r>
  <r>
    <x v="2"/>
    <n v="1185732"/>
    <x v="334"/>
    <x v="0"/>
    <x v="42"/>
    <x v="44"/>
    <x v="5"/>
    <n v="54"/>
    <n v="1020"/>
    <x v="1745"/>
    <x v="3844"/>
    <x v="23"/>
    <x v="2"/>
  </r>
  <r>
    <x v="2"/>
    <n v="1185732"/>
    <x v="366"/>
    <x v="0"/>
    <x v="42"/>
    <x v="44"/>
    <x v="0"/>
    <n v="48"/>
    <n v="1350"/>
    <x v="1024"/>
    <x v="4443"/>
    <x v="60"/>
    <x v="2"/>
  </r>
  <r>
    <x v="2"/>
    <n v="1185732"/>
    <x v="366"/>
    <x v="0"/>
    <x v="42"/>
    <x v="44"/>
    <x v="1"/>
    <n v="41"/>
    <n v="830"/>
    <x v="2423"/>
    <x v="3760"/>
    <x v="0"/>
    <x v="2"/>
  </r>
  <r>
    <x v="2"/>
    <n v="1185732"/>
    <x v="366"/>
    <x v="0"/>
    <x v="42"/>
    <x v="44"/>
    <x v="2"/>
    <n v="39"/>
    <n v="600"/>
    <x v="1021"/>
    <x v="4444"/>
    <x v="0"/>
    <x v="2"/>
  </r>
  <r>
    <x v="2"/>
    <n v="1185732"/>
    <x v="366"/>
    <x v="0"/>
    <x v="42"/>
    <x v="44"/>
    <x v="3"/>
    <n v="37"/>
    <n v="440"/>
    <x v="1676"/>
    <x v="4445"/>
    <x v="24"/>
    <x v="2"/>
  </r>
  <r>
    <x v="2"/>
    <n v="1185732"/>
    <x v="366"/>
    <x v="0"/>
    <x v="42"/>
    <x v="44"/>
    <x v="4"/>
    <n v="47"/>
    <n v="380"/>
    <x v="1016"/>
    <x v="2455"/>
    <x v="18"/>
    <x v="2"/>
  </r>
  <r>
    <x v="2"/>
    <n v="1185732"/>
    <x v="366"/>
    <x v="0"/>
    <x v="42"/>
    <x v="44"/>
    <x v="5"/>
    <n v="53"/>
    <n v="810"/>
    <x v="1436"/>
    <x v="4446"/>
    <x v="30"/>
    <x v="2"/>
  </r>
  <r>
    <x v="2"/>
    <n v="1185732"/>
    <x v="396"/>
    <x v="0"/>
    <x v="42"/>
    <x v="44"/>
    <x v="0"/>
    <n v="49"/>
    <n v="1280"/>
    <x v="1154"/>
    <x v="4447"/>
    <x v="48"/>
    <x v="2"/>
  </r>
  <r>
    <x v="2"/>
    <n v="1185732"/>
    <x v="396"/>
    <x v="0"/>
    <x v="42"/>
    <x v="44"/>
    <x v="1"/>
    <n v="44"/>
    <n v="630"/>
    <x v="1262"/>
    <x v="4448"/>
    <x v="18"/>
    <x v="2"/>
  </r>
  <r>
    <x v="2"/>
    <n v="1185732"/>
    <x v="396"/>
    <x v="0"/>
    <x v="42"/>
    <x v="44"/>
    <x v="2"/>
    <n v="38"/>
    <n v="360"/>
    <x v="1457"/>
    <x v="4449"/>
    <x v="0"/>
    <x v="2"/>
  </r>
  <r>
    <x v="2"/>
    <n v="1185732"/>
    <x v="396"/>
    <x v="0"/>
    <x v="42"/>
    <x v="44"/>
    <x v="3"/>
    <n v="36"/>
    <n v="250"/>
    <x v="2739"/>
    <x v="4450"/>
    <x v="18"/>
    <x v="2"/>
  </r>
  <r>
    <x v="2"/>
    <n v="1185732"/>
    <x v="396"/>
    <x v="0"/>
    <x v="42"/>
    <x v="44"/>
    <x v="4"/>
    <n v="48"/>
    <n v="300"/>
    <x v="1434"/>
    <x v="4451"/>
    <x v="30"/>
    <x v="2"/>
  </r>
  <r>
    <x v="2"/>
    <n v="1185732"/>
    <x v="396"/>
    <x v="0"/>
    <x v="42"/>
    <x v="44"/>
    <x v="5"/>
    <n v="54"/>
    <n v="500"/>
    <x v="1147"/>
    <x v="4452"/>
    <x v="8"/>
    <x v="2"/>
  </r>
  <r>
    <x v="2"/>
    <n v="1185732"/>
    <x v="428"/>
    <x v="0"/>
    <x v="42"/>
    <x v="44"/>
    <x v="0"/>
    <n v="52"/>
    <n v="1130"/>
    <x v="1970"/>
    <x v="4453"/>
    <x v="64"/>
    <x v="2"/>
  </r>
  <r>
    <x v="2"/>
    <n v="1185732"/>
    <x v="428"/>
    <x v="0"/>
    <x v="42"/>
    <x v="44"/>
    <x v="1"/>
    <n v="48"/>
    <n v="580"/>
    <x v="2740"/>
    <x v="4454"/>
    <x v="24"/>
    <x v="2"/>
  </r>
  <r>
    <x v="2"/>
    <n v="1185732"/>
    <x v="428"/>
    <x v="0"/>
    <x v="42"/>
    <x v="44"/>
    <x v="2"/>
    <n v="49"/>
    <n v="250"/>
    <x v="2741"/>
    <x v="4455"/>
    <x v="24"/>
    <x v="2"/>
  </r>
  <r>
    <x v="0"/>
    <n v="1185732"/>
    <x v="428"/>
    <x v="0"/>
    <x v="42"/>
    <x v="44"/>
    <x v="3"/>
    <n v="49"/>
    <n v="210"/>
    <x v="2742"/>
    <x v="3034"/>
    <x v="0"/>
    <x v="2"/>
  </r>
  <r>
    <x v="0"/>
    <n v="1185732"/>
    <x v="428"/>
    <x v="0"/>
    <x v="42"/>
    <x v="44"/>
    <x v="4"/>
    <n v="56"/>
    <n v="200"/>
    <x v="2514"/>
    <x v="4456"/>
    <x v="8"/>
    <x v="2"/>
  </r>
  <r>
    <x v="0"/>
    <n v="1185732"/>
    <x v="428"/>
    <x v="0"/>
    <x v="42"/>
    <x v="44"/>
    <x v="5"/>
    <n v="60"/>
    <n v="520"/>
    <x v="1320"/>
    <x v="4071"/>
    <x v="8"/>
    <x v="2"/>
  </r>
  <r>
    <x v="0"/>
    <n v="1185732"/>
    <x v="458"/>
    <x v="0"/>
    <x v="42"/>
    <x v="44"/>
    <x v="0"/>
    <n v="58"/>
    <n v="880"/>
    <x v="2743"/>
    <x v="4457"/>
    <x v="9"/>
    <x v="2"/>
  </r>
  <r>
    <x v="0"/>
    <n v="1185732"/>
    <x v="458"/>
    <x v="0"/>
    <x v="42"/>
    <x v="44"/>
    <x v="1"/>
    <n v="45"/>
    <n v="510"/>
    <x v="2744"/>
    <x v="4458"/>
    <x v="28"/>
    <x v="2"/>
  </r>
  <r>
    <x v="0"/>
    <n v="1185732"/>
    <x v="458"/>
    <x v="0"/>
    <x v="42"/>
    <x v="44"/>
    <x v="2"/>
    <n v="49"/>
    <n v="480"/>
    <x v="1045"/>
    <x v="4459"/>
    <x v="0"/>
    <x v="2"/>
  </r>
  <r>
    <x v="0"/>
    <n v="1185732"/>
    <x v="458"/>
    <x v="0"/>
    <x v="42"/>
    <x v="44"/>
    <x v="3"/>
    <n v="48"/>
    <n v="410"/>
    <x v="2745"/>
    <x v="4460"/>
    <x v="24"/>
    <x v="2"/>
  </r>
  <r>
    <x v="0"/>
    <n v="1185732"/>
    <x v="458"/>
    <x v="0"/>
    <x v="42"/>
    <x v="44"/>
    <x v="4"/>
    <n v="56"/>
    <n v="310"/>
    <x v="2746"/>
    <x v="4461"/>
    <x v="27"/>
    <x v="2"/>
  </r>
  <r>
    <x v="0"/>
    <n v="1185732"/>
    <x v="458"/>
    <x v="0"/>
    <x v="42"/>
    <x v="44"/>
    <x v="5"/>
    <n v="62"/>
    <n v="630"/>
    <x v="2747"/>
    <x v="4462"/>
    <x v="30"/>
    <x v="2"/>
  </r>
  <r>
    <x v="0"/>
    <n v="1185732"/>
    <x v="487"/>
    <x v="0"/>
    <x v="42"/>
    <x v="44"/>
    <x v="0"/>
    <n v="57"/>
    <n v="1220"/>
    <x v="2748"/>
    <x v="4463"/>
    <x v="0"/>
    <x v="2"/>
  </r>
  <r>
    <x v="0"/>
    <n v="1185732"/>
    <x v="487"/>
    <x v="0"/>
    <x v="42"/>
    <x v="44"/>
    <x v="1"/>
    <n v="46"/>
    <n v="650"/>
    <x v="1044"/>
    <x v="4075"/>
    <x v="0"/>
    <x v="2"/>
  </r>
  <r>
    <x v="0"/>
    <n v="1185732"/>
    <x v="487"/>
    <x v="0"/>
    <x v="42"/>
    <x v="44"/>
    <x v="2"/>
    <n v="45"/>
    <n v="650"/>
    <x v="2071"/>
    <x v="4464"/>
    <x v="28"/>
    <x v="2"/>
  </r>
  <r>
    <x v="0"/>
    <n v="1185732"/>
    <x v="487"/>
    <x v="0"/>
    <x v="42"/>
    <x v="44"/>
    <x v="3"/>
    <n v="49"/>
    <n v="440"/>
    <x v="1009"/>
    <x v="4465"/>
    <x v="28"/>
    <x v="2"/>
  </r>
  <r>
    <x v="0"/>
    <n v="1185732"/>
    <x v="487"/>
    <x v="0"/>
    <x v="42"/>
    <x v="44"/>
    <x v="4"/>
    <n v="54"/>
    <n v="510"/>
    <x v="2039"/>
    <x v="4466"/>
    <x v="33"/>
    <x v="2"/>
  </r>
  <r>
    <x v="0"/>
    <n v="1185732"/>
    <x v="487"/>
    <x v="0"/>
    <x v="42"/>
    <x v="44"/>
    <x v="5"/>
    <n v="61"/>
    <n v="720"/>
    <x v="2749"/>
    <x v="4467"/>
    <x v="23"/>
    <x v="2"/>
  </r>
  <r>
    <x v="0"/>
    <n v="1185732"/>
    <x v="181"/>
    <x v="0"/>
    <x v="42"/>
    <x v="44"/>
    <x v="0"/>
    <n v="36"/>
    <n v="1370"/>
    <x v="1822"/>
    <x v="4468"/>
    <x v="18"/>
    <x v="2"/>
  </r>
  <r>
    <x v="0"/>
    <n v="1185732"/>
    <x v="181"/>
    <x v="0"/>
    <x v="42"/>
    <x v="44"/>
    <x v="1"/>
    <n v="38"/>
    <n v="810"/>
    <x v="1068"/>
    <x v="4469"/>
    <x v="0"/>
    <x v="2"/>
  </r>
  <r>
    <x v="0"/>
    <n v="1185732"/>
    <x v="181"/>
    <x v="0"/>
    <x v="42"/>
    <x v="44"/>
    <x v="2"/>
    <n v="29"/>
    <n v="910"/>
    <x v="1938"/>
    <x v="4386"/>
    <x v="60"/>
    <x v="2"/>
  </r>
  <r>
    <x v="0"/>
    <n v="1185732"/>
    <x v="181"/>
    <x v="0"/>
    <x v="42"/>
    <x v="44"/>
    <x v="3"/>
    <n v="32"/>
    <n v="470"/>
    <x v="2718"/>
    <x v="4470"/>
    <x v="9"/>
    <x v="2"/>
  </r>
  <r>
    <x v="0"/>
    <n v="1185732"/>
    <x v="181"/>
    <x v="0"/>
    <x v="42"/>
    <x v="44"/>
    <x v="4"/>
    <n v="49"/>
    <n v="590"/>
    <x v="2750"/>
    <x v="4471"/>
    <x v="23"/>
    <x v="2"/>
  </r>
  <r>
    <x v="0"/>
    <n v="1185732"/>
    <x v="181"/>
    <x v="0"/>
    <x v="42"/>
    <x v="44"/>
    <x v="5"/>
    <n v="36"/>
    <n v="810"/>
    <x v="2751"/>
    <x v="4472"/>
    <x v="48"/>
    <x v="2"/>
  </r>
  <r>
    <x v="0"/>
    <n v="1185732"/>
    <x v="210"/>
    <x v="0"/>
    <x v="42"/>
    <x v="44"/>
    <x v="0"/>
    <n v="39"/>
    <n v="1440"/>
    <x v="797"/>
    <x v="4473"/>
    <x v="0"/>
    <x v="2"/>
  </r>
  <r>
    <x v="0"/>
    <n v="1185732"/>
    <x v="210"/>
    <x v="0"/>
    <x v="42"/>
    <x v="44"/>
    <x v="1"/>
    <n v="37"/>
    <n v="610"/>
    <x v="2570"/>
    <x v="4474"/>
    <x v="24"/>
    <x v="2"/>
  </r>
  <r>
    <x v="0"/>
    <n v="1185732"/>
    <x v="210"/>
    <x v="0"/>
    <x v="42"/>
    <x v="44"/>
    <x v="2"/>
    <n v="27"/>
    <n v="690"/>
    <x v="2704"/>
    <x v="4475"/>
    <x v="48"/>
    <x v="2"/>
  </r>
  <r>
    <x v="0"/>
    <n v="1185732"/>
    <x v="210"/>
    <x v="0"/>
    <x v="43"/>
    <x v="45"/>
    <x v="3"/>
    <n v="33"/>
    <n v="450"/>
    <x v="2752"/>
    <x v="4476"/>
    <x v="9"/>
    <x v="2"/>
  </r>
  <r>
    <x v="0"/>
    <n v="1185732"/>
    <x v="210"/>
    <x v="0"/>
    <x v="43"/>
    <x v="45"/>
    <x v="4"/>
    <n v="45"/>
    <n v="650"/>
    <x v="2071"/>
    <x v="4477"/>
    <x v="33"/>
    <x v="2"/>
  </r>
  <r>
    <x v="0"/>
    <n v="1185732"/>
    <x v="210"/>
    <x v="0"/>
    <x v="43"/>
    <x v="45"/>
    <x v="5"/>
    <n v="39"/>
    <n v="980"/>
    <x v="1299"/>
    <x v="4478"/>
    <x v="60"/>
    <x v="2"/>
  </r>
  <r>
    <x v="0"/>
    <n v="1185732"/>
    <x v="218"/>
    <x v="0"/>
    <x v="43"/>
    <x v="45"/>
    <x v="0"/>
    <n v="36"/>
    <n v="1580"/>
    <x v="2753"/>
    <x v="4479"/>
    <x v="24"/>
    <x v="2"/>
  </r>
  <r>
    <x v="0"/>
    <n v="1185732"/>
    <x v="218"/>
    <x v="0"/>
    <x v="43"/>
    <x v="45"/>
    <x v="1"/>
    <n v="39"/>
    <n v="680"/>
    <x v="2468"/>
    <x v="4480"/>
    <x v="18"/>
    <x v="2"/>
  </r>
  <r>
    <x v="0"/>
    <n v="1185732"/>
    <x v="218"/>
    <x v="0"/>
    <x v="43"/>
    <x v="45"/>
    <x v="2"/>
    <n v="29"/>
    <n v="690"/>
    <x v="2754"/>
    <x v="4481"/>
    <x v="64"/>
    <x v="2"/>
  </r>
  <r>
    <x v="0"/>
    <n v="1185732"/>
    <x v="218"/>
    <x v="0"/>
    <x v="43"/>
    <x v="45"/>
    <x v="3"/>
    <n v="32"/>
    <n v="310"/>
    <x v="2731"/>
    <x v="4482"/>
    <x v="60"/>
    <x v="2"/>
  </r>
  <r>
    <x v="0"/>
    <n v="1185732"/>
    <x v="218"/>
    <x v="0"/>
    <x v="43"/>
    <x v="45"/>
    <x v="4"/>
    <n v="46"/>
    <n v="490"/>
    <x v="1719"/>
    <x v="4483"/>
    <x v="33"/>
    <x v="2"/>
  </r>
  <r>
    <x v="0"/>
    <n v="1185732"/>
    <x v="218"/>
    <x v="0"/>
    <x v="43"/>
    <x v="45"/>
    <x v="5"/>
    <n v="39"/>
    <n v="720"/>
    <x v="1482"/>
    <x v="2195"/>
    <x v="0"/>
    <x v="2"/>
  </r>
  <r>
    <x v="0"/>
    <n v="1185732"/>
    <x v="237"/>
    <x v="0"/>
    <x v="43"/>
    <x v="45"/>
    <x v="0"/>
    <n v="36"/>
    <n v="1310"/>
    <x v="2755"/>
    <x v="4484"/>
    <x v="0"/>
    <x v="2"/>
  </r>
  <r>
    <x v="0"/>
    <n v="1185732"/>
    <x v="237"/>
    <x v="0"/>
    <x v="43"/>
    <x v="45"/>
    <x v="1"/>
    <n v="38"/>
    <n v="610"/>
    <x v="2657"/>
    <x v="4485"/>
    <x v="28"/>
    <x v="2"/>
  </r>
  <r>
    <x v="0"/>
    <n v="1185732"/>
    <x v="237"/>
    <x v="0"/>
    <x v="43"/>
    <x v="45"/>
    <x v="2"/>
    <n v="27"/>
    <n v="590"/>
    <x v="2558"/>
    <x v="4486"/>
    <x v="9"/>
    <x v="2"/>
  </r>
  <r>
    <x v="0"/>
    <n v="1185732"/>
    <x v="237"/>
    <x v="0"/>
    <x v="43"/>
    <x v="45"/>
    <x v="3"/>
    <n v="32"/>
    <n v="440"/>
    <x v="2677"/>
    <x v="4487"/>
    <x v="48"/>
    <x v="2"/>
  </r>
  <r>
    <x v="0"/>
    <n v="1185732"/>
    <x v="237"/>
    <x v="0"/>
    <x v="43"/>
    <x v="45"/>
    <x v="4"/>
    <n v="47"/>
    <n v="450"/>
    <x v="2756"/>
    <x v="4488"/>
    <x v="18"/>
    <x v="2"/>
  </r>
  <r>
    <x v="0"/>
    <n v="1185732"/>
    <x v="237"/>
    <x v="0"/>
    <x v="43"/>
    <x v="45"/>
    <x v="5"/>
    <n v="38"/>
    <n v="780"/>
    <x v="2401"/>
    <x v="4489"/>
    <x v="64"/>
    <x v="2"/>
  </r>
  <r>
    <x v="0"/>
    <n v="1185732"/>
    <x v="266"/>
    <x v="0"/>
    <x v="43"/>
    <x v="45"/>
    <x v="0"/>
    <n v="51"/>
    <n v="1600"/>
    <x v="2757"/>
    <x v="4490"/>
    <x v="35"/>
    <x v="2"/>
  </r>
  <r>
    <x v="0"/>
    <n v="1185732"/>
    <x v="266"/>
    <x v="0"/>
    <x v="43"/>
    <x v="45"/>
    <x v="1"/>
    <n v="47"/>
    <n v="690"/>
    <x v="1954"/>
    <x v="4491"/>
    <x v="18"/>
    <x v="2"/>
  </r>
  <r>
    <x v="0"/>
    <n v="1185732"/>
    <x v="266"/>
    <x v="0"/>
    <x v="43"/>
    <x v="45"/>
    <x v="2"/>
    <n v="41"/>
    <n v="810"/>
    <x v="2758"/>
    <x v="4492"/>
    <x v="59"/>
    <x v="2"/>
  </r>
  <r>
    <x v="0"/>
    <n v="1185732"/>
    <x v="266"/>
    <x v="0"/>
    <x v="43"/>
    <x v="45"/>
    <x v="3"/>
    <n v="41"/>
    <n v="650"/>
    <x v="2759"/>
    <x v="4493"/>
    <x v="59"/>
    <x v="2"/>
  </r>
  <r>
    <x v="0"/>
    <n v="1185732"/>
    <x v="266"/>
    <x v="0"/>
    <x v="43"/>
    <x v="45"/>
    <x v="4"/>
    <n v="50"/>
    <n v="740"/>
    <x v="2760"/>
    <x v="4494"/>
    <x v="23"/>
    <x v="2"/>
  </r>
  <r>
    <x v="0"/>
    <n v="1185732"/>
    <x v="266"/>
    <x v="0"/>
    <x v="43"/>
    <x v="45"/>
    <x v="5"/>
    <n v="54"/>
    <n v="1040"/>
    <x v="797"/>
    <x v="4495"/>
    <x v="9"/>
    <x v="2"/>
  </r>
  <r>
    <x v="0"/>
    <n v="1185732"/>
    <x v="299"/>
    <x v="0"/>
    <x v="43"/>
    <x v="45"/>
    <x v="0"/>
    <n v="51"/>
    <n v="1890"/>
    <x v="2761"/>
    <x v="4496"/>
    <x v="24"/>
    <x v="2"/>
  </r>
  <r>
    <x v="0"/>
    <n v="1185732"/>
    <x v="299"/>
    <x v="0"/>
    <x v="43"/>
    <x v="45"/>
    <x v="1"/>
    <n v="48"/>
    <n v="1200"/>
    <x v="2762"/>
    <x v="4497"/>
    <x v="18"/>
    <x v="2"/>
  </r>
  <r>
    <x v="0"/>
    <n v="1185732"/>
    <x v="299"/>
    <x v="0"/>
    <x v="43"/>
    <x v="45"/>
    <x v="2"/>
    <n v="43"/>
    <n v="850"/>
    <x v="2228"/>
    <x v="4498"/>
    <x v="60"/>
    <x v="2"/>
  </r>
  <r>
    <x v="0"/>
    <n v="1185732"/>
    <x v="299"/>
    <x v="0"/>
    <x v="43"/>
    <x v="45"/>
    <x v="3"/>
    <n v="41"/>
    <n v="750"/>
    <x v="1491"/>
    <x v="4499"/>
    <x v="9"/>
    <x v="2"/>
  </r>
  <r>
    <x v="0"/>
    <n v="1185732"/>
    <x v="299"/>
    <x v="0"/>
    <x v="43"/>
    <x v="45"/>
    <x v="4"/>
    <n v="50"/>
    <n v="750"/>
    <x v="2763"/>
    <x v="4500"/>
    <x v="8"/>
    <x v="2"/>
  </r>
  <r>
    <x v="0"/>
    <n v="1185732"/>
    <x v="299"/>
    <x v="0"/>
    <x v="43"/>
    <x v="45"/>
    <x v="5"/>
    <n v="56"/>
    <n v="1350"/>
    <x v="832"/>
    <x v="4501"/>
    <x v="60"/>
    <x v="2"/>
  </r>
  <r>
    <x v="0"/>
    <n v="1185732"/>
    <x v="327"/>
    <x v="0"/>
    <x v="43"/>
    <x v="45"/>
    <x v="0"/>
    <n v="53"/>
    <n v="1820"/>
    <x v="1368"/>
    <x v="4502"/>
    <x v="0"/>
    <x v="2"/>
  </r>
  <r>
    <x v="0"/>
    <n v="1185732"/>
    <x v="327"/>
    <x v="0"/>
    <x v="43"/>
    <x v="45"/>
    <x v="1"/>
    <n v="47"/>
    <n v="1190"/>
    <x v="2764"/>
    <x v="4503"/>
    <x v="18"/>
    <x v="2"/>
  </r>
  <r>
    <x v="0"/>
    <n v="1185732"/>
    <x v="327"/>
    <x v="0"/>
    <x v="43"/>
    <x v="45"/>
    <x v="2"/>
    <n v="41"/>
    <n v="1020"/>
    <x v="2765"/>
    <x v="4504"/>
    <x v="64"/>
    <x v="2"/>
  </r>
  <r>
    <x v="0"/>
    <n v="1185732"/>
    <x v="327"/>
    <x v="0"/>
    <x v="43"/>
    <x v="45"/>
    <x v="3"/>
    <n v="43"/>
    <n v="900"/>
    <x v="2222"/>
    <x v="4505"/>
    <x v="60"/>
    <x v="2"/>
  </r>
  <r>
    <x v="0"/>
    <n v="1185732"/>
    <x v="327"/>
    <x v="0"/>
    <x v="43"/>
    <x v="45"/>
    <x v="4"/>
    <n v="51"/>
    <n v="940"/>
    <x v="2535"/>
    <x v="4506"/>
    <x v="33"/>
    <x v="2"/>
  </r>
  <r>
    <x v="0"/>
    <n v="1185732"/>
    <x v="327"/>
    <x v="0"/>
    <x v="43"/>
    <x v="45"/>
    <x v="5"/>
    <n v="55"/>
    <n v="1450"/>
    <x v="2255"/>
    <x v="4507"/>
    <x v="0"/>
    <x v="2"/>
  </r>
  <r>
    <x v="0"/>
    <n v="1185732"/>
    <x v="359"/>
    <x v="0"/>
    <x v="43"/>
    <x v="45"/>
    <x v="0"/>
    <n v="50"/>
    <n v="1630"/>
    <x v="1921"/>
    <x v="4508"/>
    <x v="29"/>
    <x v="2"/>
  </r>
  <r>
    <x v="0"/>
    <n v="1185732"/>
    <x v="359"/>
    <x v="0"/>
    <x v="43"/>
    <x v="45"/>
    <x v="1"/>
    <n v="47"/>
    <n v="1280"/>
    <x v="2766"/>
    <x v="4509"/>
    <x v="24"/>
    <x v="2"/>
  </r>
  <r>
    <x v="0"/>
    <n v="1185732"/>
    <x v="359"/>
    <x v="0"/>
    <x v="43"/>
    <x v="45"/>
    <x v="2"/>
    <n v="42"/>
    <n v="1050"/>
    <x v="1692"/>
    <x v="3348"/>
    <x v="0"/>
    <x v="2"/>
  </r>
  <r>
    <x v="0"/>
    <n v="1185732"/>
    <x v="359"/>
    <x v="0"/>
    <x v="43"/>
    <x v="45"/>
    <x v="3"/>
    <n v="41"/>
    <n v="630"/>
    <x v="2099"/>
    <x v="3141"/>
    <x v="0"/>
    <x v="2"/>
  </r>
  <r>
    <x v="0"/>
    <n v="1185732"/>
    <x v="359"/>
    <x v="0"/>
    <x v="43"/>
    <x v="45"/>
    <x v="4"/>
    <n v="50"/>
    <n v="630"/>
    <x v="1438"/>
    <x v="2140"/>
    <x v="18"/>
    <x v="2"/>
  </r>
  <r>
    <x v="0"/>
    <n v="1185732"/>
    <x v="359"/>
    <x v="0"/>
    <x v="43"/>
    <x v="45"/>
    <x v="5"/>
    <n v="59"/>
    <n v="1200"/>
    <x v="2547"/>
    <x v="4510"/>
    <x v="59"/>
    <x v="2"/>
  </r>
  <r>
    <x v="0"/>
    <n v="1185732"/>
    <x v="389"/>
    <x v="0"/>
    <x v="43"/>
    <x v="45"/>
    <x v="0"/>
    <n v="50"/>
    <n v="1420"/>
    <x v="2121"/>
    <x v="4511"/>
    <x v="29"/>
    <x v="2"/>
  </r>
  <r>
    <x v="0"/>
    <n v="1185732"/>
    <x v="389"/>
    <x v="0"/>
    <x v="43"/>
    <x v="45"/>
    <x v="1"/>
    <n v="47"/>
    <n v="850"/>
    <x v="2767"/>
    <x v="4512"/>
    <x v="18"/>
    <x v="2"/>
  </r>
  <r>
    <x v="0"/>
    <n v="1185732"/>
    <x v="389"/>
    <x v="0"/>
    <x v="43"/>
    <x v="45"/>
    <x v="2"/>
    <n v="43"/>
    <n v="610"/>
    <x v="1122"/>
    <x v="4513"/>
    <x v="48"/>
    <x v="2"/>
  </r>
  <r>
    <x v="0"/>
    <n v="1185732"/>
    <x v="389"/>
    <x v="0"/>
    <x v="43"/>
    <x v="45"/>
    <x v="3"/>
    <n v="41"/>
    <n v="600"/>
    <x v="1707"/>
    <x v="4514"/>
    <x v="48"/>
    <x v="2"/>
  </r>
  <r>
    <x v="0"/>
    <n v="1185732"/>
    <x v="389"/>
    <x v="0"/>
    <x v="43"/>
    <x v="45"/>
    <x v="4"/>
    <n v="50"/>
    <n v="600"/>
    <x v="2434"/>
    <x v="3900"/>
    <x v="27"/>
    <x v="2"/>
  </r>
  <r>
    <x v="0"/>
    <n v="1185732"/>
    <x v="389"/>
    <x v="0"/>
    <x v="43"/>
    <x v="45"/>
    <x v="5"/>
    <n v="58"/>
    <n v="840"/>
    <x v="1809"/>
    <x v="4515"/>
    <x v="64"/>
    <x v="2"/>
  </r>
  <r>
    <x v="0"/>
    <n v="1185732"/>
    <x v="421"/>
    <x v="0"/>
    <x v="43"/>
    <x v="45"/>
    <x v="0"/>
    <n v="56"/>
    <n v="1280"/>
    <x v="2486"/>
    <x v="4516"/>
    <x v="18"/>
    <x v="2"/>
  </r>
  <r>
    <x v="0"/>
    <n v="1185732"/>
    <x v="421"/>
    <x v="0"/>
    <x v="43"/>
    <x v="45"/>
    <x v="1"/>
    <n v="51"/>
    <n v="900"/>
    <x v="1253"/>
    <x v="4517"/>
    <x v="24"/>
    <x v="2"/>
  </r>
  <r>
    <x v="0"/>
    <n v="1185732"/>
    <x v="421"/>
    <x v="0"/>
    <x v="43"/>
    <x v="45"/>
    <x v="2"/>
    <n v="50"/>
    <n v="520"/>
    <x v="1711"/>
    <x v="4518"/>
    <x v="9"/>
    <x v="2"/>
  </r>
  <r>
    <x v="0"/>
    <n v="1185732"/>
    <x v="421"/>
    <x v="0"/>
    <x v="43"/>
    <x v="45"/>
    <x v="3"/>
    <n v="52"/>
    <n v="440"/>
    <x v="1145"/>
    <x v="1785"/>
    <x v="0"/>
    <x v="2"/>
  </r>
  <r>
    <x v="0"/>
    <n v="1185732"/>
    <x v="421"/>
    <x v="0"/>
    <x v="43"/>
    <x v="45"/>
    <x v="4"/>
    <n v="62"/>
    <n v="490"/>
    <x v="2768"/>
    <x v="4519"/>
    <x v="8"/>
    <x v="2"/>
  </r>
  <r>
    <x v="4"/>
    <n v="1185732"/>
    <x v="421"/>
    <x v="0"/>
    <x v="43"/>
    <x v="45"/>
    <x v="5"/>
    <n v="63"/>
    <n v="780"/>
    <x v="1502"/>
    <x v="4520"/>
    <x v="9"/>
    <x v="2"/>
  </r>
  <r>
    <x v="4"/>
    <n v="1185732"/>
    <x v="451"/>
    <x v="0"/>
    <x v="43"/>
    <x v="45"/>
    <x v="0"/>
    <n v="60"/>
    <n v="1350"/>
    <x v="1851"/>
    <x v="4521"/>
    <x v="28"/>
    <x v="2"/>
  </r>
  <r>
    <x v="4"/>
    <n v="1185732"/>
    <x v="451"/>
    <x v="0"/>
    <x v="43"/>
    <x v="45"/>
    <x v="1"/>
    <n v="53"/>
    <n v="850"/>
    <x v="1286"/>
    <x v="1952"/>
    <x v="24"/>
    <x v="2"/>
  </r>
  <r>
    <x v="4"/>
    <n v="1185732"/>
    <x v="451"/>
    <x v="0"/>
    <x v="43"/>
    <x v="45"/>
    <x v="2"/>
    <n v="52"/>
    <n v="860"/>
    <x v="2769"/>
    <x v="4522"/>
    <x v="48"/>
    <x v="2"/>
  </r>
  <r>
    <x v="4"/>
    <n v="1185732"/>
    <x v="451"/>
    <x v="0"/>
    <x v="43"/>
    <x v="45"/>
    <x v="3"/>
    <n v="51"/>
    <n v="840"/>
    <x v="2533"/>
    <x v="4523"/>
    <x v="60"/>
    <x v="2"/>
  </r>
  <r>
    <x v="4"/>
    <n v="1185732"/>
    <x v="451"/>
    <x v="0"/>
    <x v="43"/>
    <x v="45"/>
    <x v="4"/>
    <n v="60"/>
    <n v="720"/>
    <x v="1069"/>
    <x v="4524"/>
    <x v="8"/>
    <x v="2"/>
  </r>
  <r>
    <x v="4"/>
    <n v="1185732"/>
    <x v="451"/>
    <x v="0"/>
    <x v="43"/>
    <x v="45"/>
    <x v="5"/>
    <n v="64"/>
    <n v="980"/>
    <x v="1154"/>
    <x v="4525"/>
    <x v="9"/>
    <x v="2"/>
  </r>
  <r>
    <x v="4"/>
    <n v="1185732"/>
    <x v="480"/>
    <x v="0"/>
    <x v="43"/>
    <x v="45"/>
    <x v="0"/>
    <n v="62"/>
    <n v="1680"/>
    <x v="1871"/>
    <x v="4526"/>
    <x v="28"/>
    <x v="2"/>
  </r>
  <r>
    <x v="4"/>
    <n v="1185732"/>
    <x v="480"/>
    <x v="0"/>
    <x v="43"/>
    <x v="45"/>
    <x v="1"/>
    <n v="50"/>
    <n v="1000"/>
    <x v="1503"/>
    <x v="1838"/>
    <x v="35"/>
    <x v="2"/>
  </r>
  <r>
    <x v="4"/>
    <n v="1185732"/>
    <x v="480"/>
    <x v="0"/>
    <x v="43"/>
    <x v="45"/>
    <x v="2"/>
    <n v="50"/>
    <n v="1090"/>
    <x v="2056"/>
    <x v="4527"/>
    <x v="64"/>
    <x v="2"/>
  </r>
  <r>
    <x v="4"/>
    <n v="1185732"/>
    <x v="480"/>
    <x v="0"/>
    <x v="43"/>
    <x v="45"/>
    <x v="3"/>
    <n v="53"/>
    <n v="980"/>
    <x v="2618"/>
    <x v="4528"/>
    <x v="64"/>
    <x v="2"/>
  </r>
  <r>
    <x v="4"/>
    <n v="1185732"/>
    <x v="480"/>
    <x v="0"/>
    <x v="43"/>
    <x v="45"/>
    <x v="4"/>
    <n v="61"/>
    <n v="910"/>
    <x v="1741"/>
    <x v="4529"/>
    <x v="8"/>
    <x v="2"/>
  </r>
  <r>
    <x v="4"/>
    <n v="1185732"/>
    <x v="480"/>
    <x v="0"/>
    <x v="43"/>
    <x v="45"/>
    <x v="5"/>
    <n v="65"/>
    <n v="1230"/>
    <x v="942"/>
    <x v="4530"/>
    <x v="0"/>
    <x v="2"/>
  </r>
  <r>
    <x v="4"/>
    <n v="1185732"/>
    <x v="174"/>
    <x v="0"/>
    <x v="43"/>
    <x v="45"/>
    <x v="0"/>
    <n v="32"/>
    <n v="1380"/>
    <x v="1617"/>
    <x v="4531"/>
    <x v="0"/>
    <x v="2"/>
  </r>
  <r>
    <x v="4"/>
    <n v="1185732"/>
    <x v="174"/>
    <x v="0"/>
    <x v="43"/>
    <x v="45"/>
    <x v="1"/>
    <n v="33"/>
    <n v="770"/>
    <x v="2414"/>
    <x v="4532"/>
    <x v="28"/>
    <x v="2"/>
  </r>
  <r>
    <x v="4"/>
    <n v="1185732"/>
    <x v="174"/>
    <x v="0"/>
    <x v="43"/>
    <x v="45"/>
    <x v="2"/>
    <n v="24"/>
    <n v="720"/>
    <x v="2100"/>
    <x v="3756"/>
    <x v="48"/>
    <x v="2"/>
  </r>
  <r>
    <x v="4"/>
    <n v="1185732"/>
    <x v="174"/>
    <x v="0"/>
    <x v="43"/>
    <x v="45"/>
    <x v="3"/>
    <n v="27"/>
    <n v="380"/>
    <x v="2770"/>
    <x v="4533"/>
    <x v="0"/>
    <x v="2"/>
  </r>
  <r>
    <x v="4"/>
    <n v="1185732"/>
    <x v="174"/>
    <x v="0"/>
    <x v="43"/>
    <x v="45"/>
    <x v="4"/>
    <n v="41"/>
    <n v="470"/>
    <x v="2771"/>
    <x v="4534"/>
    <x v="8"/>
    <x v="2"/>
  </r>
  <r>
    <x v="4"/>
    <n v="1185732"/>
    <x v="174"/>
    <x v="0"/>
    <x v="43"/>
    <x v="45"/>
    <x v="5"/>
    <n v="33"/>
    <n v="690"/>
    <x v="2665"/>
    <x v="4535"/>
    <x v="9"/>
    <x v="2"/>
  </r>
  <r>
    <x v="4"/>
    <n v="1185732"/>
    <x v="203"/>
    <x v="0"/>
    <x v="43"/>
    <x v="45"/>
    <x v="0"/>
    <n v="34"/>
    <n v="1470"/>
    <x v="1123"/>
    <x v="4536"/>
    <x v="35"/>
    <x v="2"/>
  </r>
  <r>
    <x v="4"/>
    <n v="1185732"/>
    <x v="203"/>
    <x v="0"/>
    <x v="43"/>
    <x v="45"/>
    <x v="1"/>
    <n v="32"/>
    <n v="530"/>
    <x v="2571"/>
    <x v="4537"/>
    <x v="0"/>
    <x v="2"/>
  </r>
  <r>
    <x v="4"/>
    <n v="1185732"/>
    <x v="203"/>
    <x v="0"/>
    <x v="43"/>
    <x v="45"/>
    <x v="2"/>
    <n v="24"/>
    <n v="630"/>
    <x v="1005"/>
    <x v="3002"/>
    <x v="48"/>
    <x v="2"/>
  </r>
  <r>
    <x v="4"/>
    <n v="1185732"/>
    <x v="203"/>
    <x v="0"/>
    <x v="44"/>
    <x v="46"/>
    <x v="3"/>
    <n v="29"/>
    <n v="300"/>
    <x v="2584"/>
    <x v="4538"/>
    <x v="60"/>
    <x v="2"/>
  </r>
  <r>
    <x v="4"/>
    <n v="1185732"/>
    <x v="203"/>
    <x v="0"/>
    <x v="44"/>
    <x v="46"/>
    <x v="4"/>
    <n v="41"/>
    <n v="470"/>
    <x v="2771"/>
    <x v="4534"/>
    <x v="8"/>
    <x v="2"/>
  </r>
  <r>
    <x v="4"/>
    <n v="1185732"/>
    <x v="203"/>
    <x v="0"/>
    <x v="44"/>
    <x v="46"/>
    <x v="5"/>
    <n v="32"/>
    <n v="740"/>
    <x v="2580"/>
    <x v="4539"/>
    <x v="60"/>
    <x v="2"/>
  </r>
  <r>
    <x v="4"/>
    <n v="1185732"/>
    <x v="708"/>
    <x v="0"/>
    <x v="44"/>
    <x v="46"/>
    <x v="0"/>
    <n v="32"/>
    <n v="1440"/>
    <x v="2040"/>
    <x v="3058"/>
    <x v="24"/>
    <x v="2"/>
  </r>
  <r>
    <x v="4"/>
    <n v="1185732"/>
    <x v="708"/>
    <x v="0"/>
    <x v="44"/>
    <x v="46"/>
    <x v="1"/>
    <n v="32"/>
    <n v="580"/>
    <x v="2528"/>
    <x v="4540"/>
    <x v="29"/>
    <x v="2"/>
  </r>
  <r>
    <x v="4"/>
    <n v="1185732"/>
    <x v="708"/>
    <x v="0"/>
    <x v="44"/>
    <x v="46"/>
    <x v="2"/>
    <n v="24"/>
    <n v="590"/>
    <x v="2772"/>
    <x v="4541"/>
    <x v="60"/>
    <x v="2"/>
  </r>
  <r>
    <x v="4"/>
    <n v="1185732"/>
    <x v="708"/>
    <x v="0"/>
    <x v="44"/>
    <x v="46"/>
    <x v="3"/>
    <n v="27"/>
    <n v="220"/>
    <x v="2773"/>
    <x v="4542"/>
    <x v="59"/>
    <x v="2"/>
  </r>
  <r>
    <x v="4"/>
    <n v="1185732"/>
    <x v="708"/>
    <x v="0"/>
    <x v="44"/>
    <x v="46"/>
    <x v="4"/>
    <n v="43"/>
    <n v="340"/>
    <x v="2774"/>
    <x v="4543"/>
    <x v="18"/>
    <x v="2"/>
  </r>
  <r>
    <x v="4"/>
    <n v="1185732"/>
    <x v="708"/>
    <x v="0"/>
    <x v="44"/>
    <x v="46"/>
    <x v="5"/>
    <n v="32"/>
    <n v="610"/>
    <x v="993"/>
    <x v="4544"/>
    <x v="0"/>
    <x v="2"/>
  </r>
  <r>
    <x v="4"/>
    <n v="1185732"/>
    <x v="230"/>
    <x v="0"/>
    <x v="44"/>
    <x v="46"/>
    <x v="0"/>
    <n v="34"/>
    <n v="1330"/>
    <x v="2619"/>
    <x v="4545"/>
    <x v="0"/>
    <x v="2"/>
  </r>
  <r>
    <x v="4"/>
    <n v="1185732"/>
    <x v="230"/>
    <x v="0"/>
    <x v="44"/>
    <x v="46"/>
    <x v="1"/>
    <n v="33"/>
    <n v="510"/>
    <x v="2775"/>
    <x v="4546"/>
    <x v="24"/>
    <x v="2"/>
  </r>
  <r>
    <x v="4"/>
    <n v="1185732"/>
    <x v="230"/>
    <x v="0"/>
    <x v="44"/>
    <x v="46"/>
    <x v="2"/>
    <n v="24"/>
    <n v="510"/>
    <x v="2549"/>
    <x v="4547"/>
    <x v="0"/>
    <x v="2"/>
  </r>
  <r>
    <x v="4"/>
    <n v="1185732"/>
    <x v="230"/>
    <x v="0"/>
    <x v="44"/>
    <x v="46"/>
    <x v="3"/>
    <n v="27"/>
    <n v="270"/>
    <x v="2776"/>
    <x v="4548"/>
    <x v="48"/>
    <x v="2"/>
  </r>
  <r>
    <x v="4"/>
    <n v="1185732"/>
    <x v="230"/>
    <x v="0"/>
    <x v="44"/>
    <x v="46"/>
    <x v="4"/>
    <n v="44"/>
    <n v="270"/>
    <x v="1677"/>
    <x v="4549"/>
    <x v="27"/>
    <x v="2"/>
  </r>
  <r>
    <x v="4"/>
    <n v="1185732"/>
    <x v="230"/>
    <x v="0"/>
    <x v="44"/>
    <x v="46"/>
    <x v="5"/>
    <n v="33"/>
    <n v="680"/>
    <x v="1152"/>
    <x v="4097"/>
    <x v="64"/>
    <x v="2"/>
  </r>
  <r>
    <x v="4"/>
    <n v="1185732"/>
    <x v="259"/>
    <x v="0"/>
    <x v="44"/>
    <x v="46"/>
    <x v="0"/>
    <n v="48"/>
    <n v="1300"/>
    <x v="1204"/>
    <x v="3641"/>
    <x v="28"/>
    <x v="2"/>
  </r>
  <r>
    <x v="4"/>
    <n v="1185732"/>
    <x v="259"/>
    <x v="0"/>
    <x v="44"/>
    <x v="46"/>
    <x v="1"/>
    <n v="41"/>
    <n v="680"/>
    <x v="1119"/>
    <x v="2492"/>
    <x v="0"/>
    <x v="2"/>
  </r>
  <r>
    <x v="4"/>
    <n v="1185732"/>
    <x v="259"/>
    <x v="0"/>
    <x v="44"/>
    <x v="46"/>
    <x v="2"/>
    <n v="38"/>
    <n v="750"/>
    <x v="1027"/>
    <x v="3069"/>
    <x v="0"/>
    <x v="2"/>
  </r>
  <r>
    <x v="4"/>
    <n v="1185732"/>
    <x v="259"/>
    <x v="0"/>
    <x v="44"/>
    <x v="46"/>
    <x v="3"/>
    <n v="38"/>
    <n v="560"/>
    <x v="1001"/>
    <x v="4550"/>
    <x v="0"/>
    <x v="2"/>
  </r>
  <r>
    <x v="4"/>
    <n v="1185732"/>
    <x v="259"/>
    <x v="0"/>
    <x v="44"/>
    <x v="46"/>
    <x v="4"/>
    <n v="47"/>
    <n v="680"/>
    <x v="2209"/>
    <x v="1754"/>
    <x v="33"/>
    <x v="2"/>
  </r>
  <r>
    <x v="4"/>
    <n v="1185732"/>
    <x v="259"/>
    <x v="0"/>
    <x v="44"/>
    <x v="46"/>
    <x v="5"/>
    <n v="51"/>
    <n v="1020"/>
    <x v="1285"/>
    <x v="4260"/>
    <x v="59"/>
    <x v="2"/>
  </r>
  <r>
    <x v="4"/>
    <n v="1185732"/>
    <x v="292"/>
    <x v="0"/>
    <x v="44"/>
    <x v="46"/>
    <x v="0"/>
    <n v="45"/>
    <n v="1560"/>
    <x v="2029"/>
    <x v="4551"/>
    <x v="24"/>
    <x v="2"/>
  </r>
  <r>
    <x v="4"/>
    <n v="1185732"/>
    <x v="292"/>
    <x v="0"/>
    <x v="44"/>
    <x v="46"/>
    <x v="1"/>
    <n v="44"/>
    <n v="1050"/>
    <x v="1506"/>
    <x v="2379"/>
    <x v="24"/>
    <x v="2"/>
  </r>
  <r>
    <x v="4"/>
    <n v="1185732"/>
    <x v="292"/>
    <x v="0"/>
    <x v="44"/>
    <x v="46"/>
    <x v="2"/>
    <n v="38"/>
    <n v="690"/>
    <x v="2420"/>
    <x v="4552"/>
    <x v="60"/>
    <x v="2"/>
  </r>
  <r>
    <x v="4"/>
    <n v="1185732"/>
    <x v="292"/>
    <x v="0"/>
    <x v="44"/>
    <x v="46"/>
    <x v="3"/>
    <n v="39"/>
    <n v="650"/>
    <x v="2777"/>
    <x v="4553"/>
    <x v="64"/>
    <x v="2"/>
  </r>
  <r>
    <x v="4"/>
    <n v="1185732"/>
    <x v="292"/>
    <x v="0"/>
    <x v="44"/>
    <x v="46"/>
    <x v="4"/>
    <n v="46"/>
    <n v="650"/>
    <x v="1044"/>
    <x v="4554"/>
    <x v="18"/>
    <x v="2"/>
  </r>
  <r>
    <x v="4"/>
    <n v="1185732"/>
    <x v="292"/>
    <x v="0"/>
    <x v="44"/>
    <x v="46"/>
    <x v="5"/>
    <n v="50"/>
    <n v="1200"/>
    <x v="1194"/>
    <x v="605"/>
    <x v="0"/>
    <x v="2"/>
  </r>
  <r>
    <x v="4"/>
    <n v="1185732"/>
    <x v="320"/>
    <x v="0"/>
    <x v="44"/>
    <x v="46"/>
    <x v="0"/>
    <n v="47"/>
    <n v="1880"/>
    <x v="1373"/>
    <x v="4555"/>
    <x v="28"/>
    <x v="2"/>
  </r>
  <r>
    <x v="4"/>
    <n v="1185732"/>
    <x v="320"/>
    <x v="0"/>
    <x v="44"/>
    <x v="46"/>
    <x v="1"/>
    <n v="42"/>
    <n v="980"/>
    <x v="1728"/>
    <x v="4315"/>
    <x v="0"/>
    <x v="2"/>
  </r>
  <r>
    <x v="4"/>
    <n v="1185732"/>
    <x v="320"/>
    <x v="0"/>
    <x v="44"/>
    <x v="46"/>
    <x v="2"/>
    <n v="37"/>
    <n v="810"/>
    <x v="1592"/>
    <x v="4556"/>
    <x v="59"/>
    <x v="2"/>
  </r>
  <r>
    <x v="4"/>
    <n v="1185732"/>
    <x v="320"/>
    <x v="0"/>
    <x v="44"/>
    <x v="46"/>
    <x v="3"/>
    <n v="36"/>
    <n v="630"/>
    <x v="1439"/>
    <x v="4557"/>
    <x v="64"/>
    <x v="2"/>
  </r>
  <r>
    <x v="4"/>
    <n v="1185732"/>
    <x v="320"/>
    <x v="0"/>
    <x v="44"/>
    <x v="46"/>
    <x v="4"/>
    <n v="48"/>
    <n v="740"/>
    <x v="2778"/>
    <x v="4558"/>
    <x v="30"/>
    <x v="2"/>
  </r>
  <r>
    <x v="4"/>
    <n v="1185732"/>
    <x v="320"/>
    <x v="0"/>
    <x v="44"/>
    <x v="46"/>
    <x v="5"/>
    <n v="54"/>
    <n v="1310"/>
    <x v="1725"/>
    <x v="4559"/>
    <x v="60"/>
    <x v="2"/>
  </r>
  <r>
    <x v="4"/>
    <n v="1185732"/>
    <x v="352"/>
    <x v="0"/>
    <x v="44"/>
    <x v="46"/>
    <x v="0"/>
    <n v="47"/>
    <n v="1800"/>
    <x v="2302"/>
    <x v="4560"/>
    <x v="35"/>
    <x v="2"/>
  </r>
  <r>
    <x v="4"/>
    <n v="1185732"/>
    <x v="352"/>
    <x v="0"/>
    <x v="44"/>
    <x v="46"/>
    <x v="1"/>
    <n v="42"/>
    <n v="1010"/>
    <x v="2378"/>
    <x v="3670"/>
    <x v="28"/>
    <x v="2"/>
  </r>
  <r>
    <x v="4"/>
    <n v="1185732"/>
    <x v="352"/>
    <x v="0"/>
    <x v="44"/>
    <x v="46"/>
    <x v="2"/>
    <n v="37"/>
    <n v="750"/>
    <x v="2173"/>
    <x v="4561"/>
    <x v="64"/>
    <x v="2"/>
  </r>
  <r>
    <x v="4"/>
    <n v="1185732"/>
    <x v="352"/>
    <x v="0"/>
    <x v="44"/>
    <x v="46"/>
    <x v="3"/>
    <n v="36"/>
    <n v="520"/>
    <x v="1039"/>
    <x v="4562"/>
    <x v="48"/>
    <x v="2"/>
  </r>
  <r>
    <x v="4"/>
    <n v="1185732"/>
    <x v="352"/>
    <x v="0"/>
    <x v="44"/>
    <x v="46"/>
    <x v="4"/>
    <n v="46"/>
    <n v="460"/>
    <x v="1769"/>
    <x v="4563"/>
    <x v="30"/>
    <x v="2"/>
  </r>
  <r>
    <x v="4"/>
    <n v="1185732"/>
    <x v="352"/>
    <x v="0"/>
    <x v="44"/>
    <x v="46"/>
    <x v="5"/>
    <n v="52"/>
    <n v="1050"/>
    <x v="1780"/>
    <x v="4564"/>
    <x v="60"/>
    <x v="2"/>
  </r>
  <r>
    <x v="4"/>
    <n v="1185732"/>
    <x v="382"/>
    <x v="0"/>
    <x v="44"/>
    <x v="46"/>
    <x v="0"/>
    <n v="46"/>
    <n v="1240"/>
    <x v="2779"/>
    <x v="4565"/>
    <x v="29"/>
    <x v="2"/>
  </r>
  <r>
    <x v="4"/>
    <n v="1185732"/>
    <x v="382"/>
    <x v="0"/>
    <x v="44"/>
    <x v="46"/>
    <x v="1"/>
    <n v="41"/>
    <n v="720"/>
    <x v="2438"/>
    <x v="3391"/>
    <x v="0"/>
    <x v="2"/>
  </r>
  <r>
    <x v="4"/>
    <n v="1185732"/>
    <x v="382"/>
    <x v="0"/>
    <x v="44"/>
    <x v="46"/>
    <x v="2"/>
    <n v="39"/>
    <n v="510"/>
    <x v="2265"/>
    <x v="4566"/>
    <x v="60"/>
    <x v="2"/>
  </r>
  <r>
    <x v="4"/>
    <n v="1185732"/>
    <x v="382"/>
    <x v="0"/>
    <x v="44"/>
    <x v="46"/>
    <x v="3"/>
    <n v="37"/>
    <n v="380"/>
    <x v="1428"/>
    <x v="4567"/>
    <x v="60"/>
    <x v="2"/>
  </r>
  <r>
    <x v="4"/>
    <n v="1185732"/>
    <x v="382"/>
    <x v="0"/>
    <x v="44"/>
    <x v="46"/>
    <x v="4"/>
    <n v="47"/>
    <n v="410"/>
    <x v="2771"/>
    <x v="4568"/>
    <x v="33"/>
    <x v="2"/>
  </r>
  <r>
    <x v="4"/>
    <n v="1185732"/>
    <x v="382"/>
    <x v="0"/>
    <x v="44"/>
    <x v="46"/>
    <x v="5"/>
    <n v="50"/>
    <n v="730"/>
    <x v="2780"/>
    <x v="4569"/>
    <x v="60"/>
    <x v="2"/>
  </r>
  <r>
    <x v="4"/>
    <n v="1185732"/>
    <x v="414"/>
    <x v="0"/>
    <x v="44"/>
    <x v="46"/>
    <x v="0"/>
    <n v="53"/>
    <n v="1190"/>
    <x v="2781"/>
    <x v="4570"/>
    <x v="24"/>
    <x v="2"/>
  </r>
  <r>
    <x v="4"/>
    <n v="1185732"/>
    <x v="414"/>
    <x v="0"/>
    <x v="44"/>
    <x v="46"/>
    <x v="1"/>
    <n v="48"/>
    <n v="630"/>
    <x v="2091"/>
    <x v="1682"/>
    <x v="0"/>
    <x v="2"/>
  </r>
  <r>
    <x v="4"/>
    <n v="1185732"/>
    <x v="414"/>
    <x v="0"/>
    <x v="44"/>
    <x v="46"/>
    <x v="2"/>
    <n v="46"/>
    <n v="420"/>
    <x v="2411"/>
    <x v="4571"/>
    <x v="0"/>
    <x v="2"/>
  </r>
  <r>
    <x v="4"/>
    <n v="1185732"/>
    <x v="414"/>
    <x v="0"/>
    <x v="44"/>
    <x v="46"/>
    <x v="3"/>
    <n v="48"/>
    <n v="310"/>
    <x v="2782"/>
    <x v="4572"/>
    <x v="59"/>
    <x v="2"/>
  </r>
  <r>
    <x v="4"/>
    <n v="1185732"/>
    <x v="414"/>
    <x v="0"/>
    <x v="44"/>
    <x v="46"/>
    <x v="4"/>
    <n v="58"/>
    <n v="380"/>
    <x v="1945"/>
    <x v="4573"/>
    <x v="33"/>
    <x v="2"/>
  </r>
  <r>
    <x v="2"/>
    <n v="1185732"/>
    <x v="414"/>
    <x v="0"/>
    <x v="44"/>
    <x v="46"/>
    <x v="5"/>
    <n v="62"/>
    <n v="680"/>
    <x v="2783"/>
    <x v="4574"/>
    <x v="60"/>
    <x v="2"/>
  </r>
  <r>
    <x v="2"/>
    <n v="1185732"/>
    <x v="444"/>
    <x v="0"/>
    <x v="44"/>
    <x v="46"/>
    <x v="0"/>
    <n v="59"/>
    <n v="1080"/>
    <x v="1488"/>
    <x v="4575"/>
    <x v="35"/>
    <x v="2"/>
  </r>
  <r>
    <x v="2"/>
    <n v="1185732"/>
    <x v="444"/>
    <x v="0"/>
    <x v="44"/>
    <x v="46"/>
    <x v="1"/>
    <n v="46"/>
    <n v="800"/>
    <x v="2784"/>
    <x v="4576"/>
    <x v="29"/>
    <x v="2"/>
  </r>
  <r>
    <x v="2"/>
    <n v="1185732"/>
    <x v="444"/>
    <x v="0"/>
    <x v="44"/>
    <x v="46"/>
    <x v="2"/>
    <n v="48"/>
    <n v="680"/>
    <x v="2785"/>
    <x v="4577"/>
    <x v="48"/>
    <x v="2"/>
  </r>
  <r>
    <x v="2"/>
    <n v="1185732"/>
    <x v="444"/>
    <x v="0"/>
    <x v="44"/>
    <x v="46"/>
    <x v="3"/>
    <n v="49"/>
    <n v="650"/>
    <x v="1007"/>
    <x v="4578"/>
    <x v="9"/>
    <x v="2"/>
  </r>
  <r>
    <x v="2"/>
    <n v="1185732"/>
    <x v="444"/>
    <x v="0"/>
    <x v="44"/>
    <x v="46"/>
    <x v="4"/>
    <n v="55"/>
    <n v="590"/>
    <x v="2786"/>
    <x v="4579"/>
    <x v="27"/>
    <x v="2"/>
  </r>
  <r>
    <x v="2"/>
    <n v="1185732"/>
    <x v="444"/>
    <x v="0"/>
    <x v="44"/>
    <x v="46"/>
    <x v="5"/>
    <n v="59"/>
    <n v="910"/>
    <x v="2787"/>
    <x v="4580"/>
    <x v="60"/>
    <x v="2"/>
  </r>
  <r>
    <x v="2"/>
    <n v="1185732"/>
    <x v="473"/>
    <x v="0"/>
    <x v="44"/>
    <x v="46"/>
    <x v="0"/>
    <n v="55"/>
    <n v="1490"/>
    <x v="2788"/>
    <x v="4581"/>
    <x v="35"/>
    <x v="2"/>
  </r>
  <r>
    <x v="2"/>
    <n v="1185732"/>
    <x v="473"/>
    <x v="0"/>
    <x v="44"/>
    <x v="46"/>
    <x v="1"/>
    <n v="49"/>
    <n v="1050"/>
    <x v="2699"/>
    <x v="3253"/>
    <x v="35"/>
    <x v="2"/>
  </r>
  <r>
    <x v="2"/>
    <n v="1185732"/>
    <x v="473"/>
    <x v="0"/>
    <x v="44"/>
    <x v="46"/>
    <x v="2"/>
    <n v="49"/>
    <n v="910"/>
    <x v="1595"/>
    <x v="3335"/>
    <x v="0"/>
    <x v="2"/>
  </r>
  <r>
    <x v="2"/>
    <n v="1185732"/>
    <x v="473"/>
    <x v="0"/>
    <x v="44"/>
    <x v="46"/>
    <x v="3"/>
    <n v="47"/>
    <n v="830"/>
    <x v="2631"/>
    <x v="4582"/>
    <x v="48"/>
    <x v="2"/>
  </r>
  <r>
    <x v="2"/>
    <n v="1185732"/>
    <x v="473"/>
    <x v="0"/>
    <x v="44"/>
    <x v="46"/>
    <x v="4"/>
    <n v="55"/>
    <n v="830"/>
    <x v="2789"/>
    <x v="4583"/>
    <x v="18"/>
    <x v="2"/>
  </r>
  <r>
    <x v="2"/>
    <n v="1185732"/>
    <x v="473"/>
    <x v="0"/>
    <x v="44"/>
    <x v="46"/>
    <x v="5"/>
    <n v="59"/>
    <n v="1010"/>
    <x v="2790"/>
    <x v="4584"/>
    <x v="64"/>
    <x v="2"/>
  </r>
  <r>
    <x v="2"/>
    <n v="1185732"/>
    <x v="171"/>
    <x v="0"/>
    <x v="44"/>
    <x v="46"/>
    <x v="0"/>
    <n v="38"/>
    <n v="1250"/>
    <x v="806"/>
    <x v="4585"/>
    <x v="48"/>
    <x v="2"/>
  </r>
  <r>
    <x v="2"/>
    <n v="1185732"/>
    <x v="171"/>
    <x v="0"/>
    <x v="44"/>
    <x v="46"/>
    <x v="1"/>
    <n v="37"/>
    <n v="870"/>
    <x v="2709"/>
    <x v="4586"/>
    <x v="59"/>
    <x v="2"/>
  </r>
  <r>
    <x v="2"/>
    <n v="1185732"/>
    <x v="171"/>
    <x v="0"/>
    <x v="44"/>
    <x v="46"/>
    <x v="2"/>
    <n v="28"/>
    <n v="900"/>
    <x v="2462"/>
    <x v="3067"/>
    <x v="8"/>
    <x v="2"/>
  </r>
  <r>
    <x v="2"/>
    <n v="1185732"/>
    <x v="171"/>
    <x v="0"/>
    <x v="44"/>
    <x v="46"/>
    <x v="3"/>
    <n v="33"/>
    <n v="420"/>
    <x v="2695"/>
    <x v="4587"/>
    <x v="27"/>
    <x v="2"/>
  </r>
  <r>
    <x v="2"/>
    <n v="1185732"/>
    <x v="171"/>
    <x v="0"/>
    <x v="44"/>
    <x v="46"/>
    <x v="4"/>
    <n v="49"/>
    <n v="600"/>
    <x v="1454"/>
    <x v="4588"/>
    <x v="33"/>
    <x v="2"/>
  </r>
  <r>
    <x v="2"/>
    <n v="1185732"/>
    <x v="171"/>
    <x v="0"/>
    <x v="44"/>
    <x v="46"/>
    <x v="5"/>
    <n v="37"/>
    <n v="810"/>
    <x v="1592"/>
    <x v="4561"/>
    <x v="0"/>
    <x v="2"/>
  </r>
  <r>
    <x v="2"/>
    <n v="1185732"/>
    <x v="200"/>
    <x v="0"/>
    <x v="44"/>
    <x v="46"/>
    <x v="0"/>
    <n v="39"/>
    <n v="1490"/>
    <x v="2791"/>
    <x v="4589"/>
    <x v="0"/>
    <x v="2"/>
  </r>
  <r>
    <x v="2"/>
    <n v="1185732"/>
    <x v="200"/>
    <x v="0"/>
    <x v="44"/>
    <x v="46"/>
    <x v="1"/>
    <n v="37"/>
    <n v="540"/>
    <x v="2617"/>
    <x v="4590"/>
    <x v="0"/>
    <x v="2"/>
  </r>
  <r>
    <x v="2"/>
    <n v="1185732"/>
    <x v="200"/>
    <x v="0"/>
    <x v="44"/>
    <x v="46"/>
    <x v="2"/>
    <n v="29"/>
    <n v="650"/>
    <x v="2031"/>
    <x v="4262"/>
    <x v="18"/>
    <x v="2"/>
  </r>
  <r>
    <x v="2"/>
    <n v="1185732"/>
    <x v="200"/>
    <x v="0"/>
    <x v="45"/>
    <x v="47"/>
    <x v="3"/>
    <n v="32"/>
    <n v="340"/>
    <x v="1449"/>
    <x v="2155"/>
    <x v="27"/>
    <x v="2"/>
  </r>
  <r>
    <x v="2"/>
    <n v="1185732"/>
    <x v="200"/>
    <x v="0"/>
    <x v="45"/>
    <x v="47"/>
    <x v="4"/>
    <n v="49"/>
    <n v="600"/>
    <x v="1454"/>
    <x v="4591"/>
    <x v="27"/>
    <x v="2"/>
  </r>
  <r>
    <x v="2"/>
    <n v="1185732"/>
    <x v="200"/>
    <x v="0"/>
    <x v="45"/>
    <x v="47"/>
    <x v="5"/>
    <n v="39"/>
    <n v="840"/>
    <x v="1070"/>
    <x v="1700"/>
    <x v="18"/>
    <x v="2"/>
  </r>
  <r>
    <x v="2"/>
    <n v="1185732"/>
    <x v="705"/>
    <x v="0"/>
    <x v="45"/>
    <x v="47"/>
    <x v="0"/>
    <n v="39"/>
    <n v="1300"/>
    <x v="2792"/>
    <x v="4592"/>
    <x v="0"/>
    <x v="2"/>
  </r>
  <r>
    <x v="2"/>
    <n v="1185732"/>
    <x v="705"/>
    <x v="0"/>
    <x v="45"/>
    <x v="47"/>
    <x v="1"/>
    <n v="38"/>
    <n v="560"/>
    <x v="1001"/>
    <x v="4593"/>
    <x v="64"/>
    <x v="2"/>
  </r>
  <r>
    <x v="2"/>
    <n v="1185732"/>
    <x v="705"/>
    <x v="0"/>
    <x v="45"/>
    <x v="47"/>
    <x v="2"/>
    <n v="29"/>
    <n v="680"/>
    <x v="1451"/>
    <x v="4594"/>
    <x v="18"/>
    <x v="2"/>
  </r>
  <r>
    <x v="2"/>
    <n v="1185732"/>
    <x v="705"/>
    <x v="0"/>
    <x v="45"/>
    <x v="47"/>
    <x v="3"/>
    <n v="32"/>
    <n v="300"/>
    <x v="1585"/>
    <x v="4595"/>
    <x v="23"/>
    <x v="2"/>
  </r>
  <r>
    <x v="2"/>
    <n v="1185732"/>
    <x v="705"/>
    <x v="0"/>
    <x v="45"/>
    <x v="47"/>
    <x v="4"/>
    <n v="48"/>
    <n v="390"/>
    <x v="1039"/>
    <x v="4596"/>
    <x v="8"/>
    <x v="2"/>
  </r>
  <r>
    <x v="2"/>
    <n v="1185732"/>
    <x v="705"/>
    <x v="0"/>
    <x v="45"/>
    <x v="47"/>
    <x v="5"/>
    <n v="38"/>
    <n v="730"/>
    <x v="2793"/>
    <x v="4597"/>
    <x v="29"/>
    <x v="2"/>
  </r>
  <r>
    <x v="2"/>
    <n v="1185732"/>
    <x v="722"/>
    <x v="0"/>
    <x v="45"/>
    <x v="47"/>
    <x v="0"/>
    <n v="36"/>
    <n v="1500"/>
    <x v="1996"/>
    <x v="2941"/>
    <x v="0"/>
    <x v="2"/>
  </r>
  <r>
    <x v="2"/>
    <n v="1185732"/>
    <x v="722"/>
    <x v="0"/>
    <x v="45"/>
    <x v="47"/>
    <x v="1"/>
    <n v="38"/>
    <n v="580"/>
    <x v="1945"/>
    <x v="4598"/>
    <x v="9"/>
    <x v="2"/>
  </r>
  <r>
    <x v="2"/>
    <n v="1185732"/>
    <x v="722"/>
    <x v="0"/>
    <x v="45"/>
    <x v="47"/>
    <x v="2"/>
    <n v="29"/>
    <n v="560"/>
    <x v="2563"/>
    <x v="4599"/>
    <x v="30"/>
    <x v="2"/>
  </r>
  <r>
    <x v="2"/>
    <n v="1185732"/>
    <x v="722"/>
    <x v="0"/>
    <x v="45"/>
    <x v="47"/>
    <x v="3"/>
    <n v="32"/>
    <n v="380"/>
    <x v="2650"/>
    <x v="4600"/>
    <x v="18"/>
    <x v="2"/>
  </r>
  <r>
    <x v="2"/>
    <n v="1185732"/>
    <x v="722"/>
    <x v="0"/>
    <x v="45"/>
    <x v="47"/>
    <x v="4"/>
    <n v="46"/>
    <n v="350"/>
    <x v="2058"/>
    <x v="3061"/>
    <x v="18"/>
    <x v="2"/>
  </r>
  <r>
    <x v="2"/>
    <n v="1185732"/>
    <x v="722"/>
    <x v="0"/>
    <x v="45"/>
    <x v="47"/>
    <x v="5"/>
    <n v="36"/>
    <n v="690"/>
    <x v="1706"/>
    <x v="1787"/>
    <x v="0"/>
    <x v="2"/>
  </r>
  <r>
    <x v="2"/>
    <n v="1185732"/>
    <x v="256"/>
    <x v="0"/>
    <x v="45"/>
    <x v="47"/>
    <x v="0"/>
    <n v="54"/>
    <n v="1420"/>
    <x v="2794"/>
    <x v="4601"/>
    <x v="48"/>
    <x v="2"/>
  </r>
  <r>
    <x v="2"/>
    <n v="1185732"/>
    <x v="256"/>
    <x v="0"/>
    <x v="45"/>
    <x v="47"/>
    <x v="1"/>
    <n v="48"/>
    <n v="730"/>
    <x v="1781"/>
    <x v="4602"/>
    <x v="60"/>
    <x v="2"/>
  </r>
  <r>
    <x v="2"/>
    <n v="1185732"/>
    <x v="256"/>
    <x v="0"/>
    <x v="45"/>
    <x v="47"/>
    <x v="2"/>
    <n v="43"/>
    <n v="740"/>
    <x v="2229"/>
    <x v="4603"/>
    <x v="8"/>
    <x v="2"/>
  </r>
  <r>
    <x v="2"/>
    <n v="1185732"/>
    <x v="256"/>
    <x v="0"/>
    <x v="45"/>
    <x v="47"/>
    <x v="3"/>
    <n v="44"/>
    <n v="630"/>
    <x v="1262"/>
    <x v="4604"/>
    <x v="33"/>
    <x v="2"/>
  </r>
  <r>
    <x v="2"/>
    <n v="1185732"/>
    <x v="256"/>
    <x v="0"/>
    <x v="45"/>
    <x v="47"/>
    <x v="4"/>
    <n v="50"/>
    <n v="700"/>
    <x v="2795"/>
    <x v="4605"/>
    <x v="27"/>
    <x v="2"/>
  </r>
  <r>
    <x v="2"/>
    <n v="1185732"/>
    <x v="256"/>
    <x v="0"/>
    <x v="45"/>
    <x v="47"/>
    <x v="5"/>
    <n v="55"/>
    <n v="1130"/>
    <x v="2796"/>
    <x v="4606"/>
    <x v="29"/>
    <x v="2"/>
  </r>
  <r>
    <x v="2"/>
    <n v="1185732"/>
    <x v="289"/>
    <x v="0"/>
    <x v="45"/>
    <x v="47"/>
    <x v="0"/>
    <n v="50"/>
    <n v="1750"/>
    <x v="308"/>
    <x v="4607"/>
    <x v="9"/>
    <x v="2"/>
  </r>
  <r>
    <x v="2"/>
    <n v="1185732"/>
    <x v="289"/>
    <x v="0"/>
    <x v="45"/>
    <x v="47"/>
    <x v="1"/>
    <n v="48"/>
    <n v="940"/>
    <x v="2797"/>
    <x v="3277"/>
    <x v="0"/>
    <x v="2"/>
  </r>
  <r>
    <x v="2"/>
    <n v="1185732"/>
    <x v="289"/>
    <x v="0"/>
    <x v="45"/>
    <x v="47"/>
    <x v="2"/>
    <n v="42"/>
    <n v="870"/>
    <x v="2175"/>
    <x v="4608"/>
    <x v="18"/>
    <x v="2"/>
  </r>
  <r>
    <x v="2"/>
    <n v="1185732"/>
    <x v="289"/>
    <x v="0"/>
    <x v="45"/>
    <x v="47"/>
    <x v="3"/>
    <n v="42"/>
    <n v="800"/>
    <x v="1597"/>
    <x v="4609"/>
    <x v="23"/>
    <x v="2"/>
  </r>
  <r>
    <x v="2"/>
    <n v="1185732"/>
    <x v="289"/>
    <x v="0"/>
    <x v="45"/>
    <x v="47"/>
    <x v="4"/>
    <n v="53"/>
    <n v="740"/>
    <x v="1710"/>
    <x v="4610"/>
    <x v="27"/>
    <x v="2"/>
  </r>
  <r>
    <x v="2"/>
    <n v="1185732"/>
    <x v="289"/>
    <x v="0"/>
    <x v="45"/>
    <x v="47"/>
    <x v="5"/>
    <n v="56"/>
    <n v="1230"/>
    <x v="2798"/>
    <x v="4611"/>
    <x v="29"/>
    <x v="2"/>
  </r>
  <r>
    <x v="2"/>
    <n v="1185732"/>
    <x v="317"/>
    <x v="0"/>
    <x v="45"/>
    <x v="47"/>
    <x v="0"/>
    <n v="54"/>
    <n v="1890"/>
    <x v="1263"/>
    <x v="4612"/>
    <x v="64"/>
    <x v="2"/>
  </r>
  <r>
    <x v="2"/>
    <n v="1185732"/>
    <x v="317"/>
    <x v="0"/>
    <x v="45"/>
    <x v="47"/>
    <x v="1"/>
    <n v="48"/>
    <n v="1120"/>
    <x v="1251"/>
    <x v="4613"/>
    <x v="60"/>
    <x v="2"/>
  </r>
  <r>
    <x v="2"/>
    <n v="1185732"/>
    <x v="317"/>
    <x v="0"/>
    <x v="45"/>
    <x v="47"/>
    <x v="2"/>
    <n v="44"/>
    <n v="810"/>
    <x v="1471"/>
    <x v="4614"/>
    <x v="27"/>
    <x v="2"/>
  </r>
  <r>
    <x v="2"/>
    <n v="1185732"/>
    <x v="317"/>
    <x v="0"/>
    <x v="45"/>
    <x v="47"/>
    <x v="3"/>
    <n v="42"/>
    <n v="800"/>
    <x v="1597"/>
    <x v="4615"/>
    <x v="27"/>
    <x v="2"/>
  </r>
  <r>
    <x v="2"/>
    <n v="1185732"/>
    <x v="317"/>
    <x v="0"/>
    <x v="45"/>
    <x v="47"/>
    <x v="4"/>
    <n v="53"/>
    <n v="810"/>
    <x v="1436"/>
    <x v="4616"/>
    <x v="27"/>
    <x v="2"/>
  </r>
  <r>
    <x v="2"/>
    <n v="1185732"/>
    <x v="317"/>
    <x v="0"/>
    <x v="45"/>
    <x v="47"/>
    <x v="5"/>
    <n v="56"/>
    <n v="1430"/>
    <x v="2354"/>
    <x v="4617"/>
    <x v="35"/>
    <x v="2"/>
  </r>
  <r>
    <x v="2"/>
    <n v="1185732"/>
    <x v="349"/>
    <x v="0"/>
    <x v="45"/>
    <x v="47"/>
    <x v="0"/>
    <n v="51"/>
    <n v="1630"/>
    <x v="2799"/>
    <x v="4618"/>
    <x v="9"/>
    <x v="2"/>
  </r>
  <r>
    <x v="2"/>
    <n v="1185732"/>
    <x v="349"/>
    <x v="0"/>
    <x v="45"/>
    <x v="47"/>
    <x v="1"/>
    <n v="48"/>
    <n v="1080"/>
    <x v="1052"/>
    <x v="3767"/>
    <x v="9"/>
    <x v="2"/>
  </r>
  <r>
    <x v="2"/>
    <n v="1185732"/>
    <x v="349"/>
    <x v="0"/>
    <x v="45"/>
    <x v="47"/>
    <x v="2"/>
    <n v="41"/>
    <n v="850"/>
    <x v="2507"/>
    <x v="4619"/>
    <x v="23"/>
    <x v="2"/>
  </r>
  <r>
    <x v="2"/>
    <n v="1185732"/>
    <x v="349"/>
    <x v="0"/>
    <x v="45"/>
    <x v="47"/>
    <x v="3"/>
    <n v="41"/>
    <n v="680"/>
    <x v="1119"/>
    <x v="4620"/>
    <x v="33"/>
    <x v="2"/>
  </r>
  <r>
    <x v="2"/>
    <n v="1185732"/>
    <x v="349"/>
    <x v="0"/>
    <x v="45"/>
    <x v="47"/>
    <x v="4"/>
    <n v="51"/>
    <n v="520"/>
    <x v="2468"/>
    <x v="4621"/>
    <x v="27"/>
    <x v="2"/>
  </r>
  <r>
    <x v="2"/>
    <n v="1185732"/>
    <x v="349"/>
    <x v="0"/>
    <x v="45"/>
    <x v="47"/>
    <x v="5"/>
    <n v="55"/>
    <n v="1050"/>
    <x v="2141"/>
    <x v="3211"/>
    <x v="0"/>
    <x v="2"/>
  </r>
  <r>
    <x v="2"/>
    <n v="1185732"/>
    <x v="379"/>
    <x v="0"/>
    <x v="45"/>
    <x v="47"/>
    <x v="0"/>
    <n v="52"/>
    <n v="1250"/>
    <x v="2800"/>
    <x v="4622"/>
    <x v="64"/>
    <x v="2"/>
  </r>
  <r>
    <x v="2"/>
    <n v="1185732"/>
    <x v="379"/>
    <x v="0"/>
    <x v="45"/>
    <x v="47"/>
    <x v="1"/>
    <n v="47"/>
    <n v="750"/>
    <x v="2801"/>
    <x v="4623"/>
    <x v="59"/>
    <x v="2"/>
  </r>
  <r>
    <x v="2"/>
    <n v="1185732"/>
    <x v="379"/>
    <x v="0"/>
    <x v="45"/>
    <x v="47"/>
    <x v="2"/>
    <n v="41"/>
    <n v="600"/>
    <x v="1707"/>
    <x v="4624"/>
    <x v="27"/>
    <x v="2"/>
  </r>
  <r>
    <x v="2"/>
    <n v="1185732"/>
    <x v="379"/>
    <x v="0"/>
    <x v="45"/>
    <x v="47"/>
    <x v="3"/>
    <n v="41"/>
    <n v="460"/>
    <x v="2802"/>
    <x v="4625"/>
    <x v="18"/>
    <x v="2"/>
  </r>
  <r>
    <x v="2"/>
    <n v="1185732"/>
    <x v="379"/>
    <x v="0"/>
    <x v="45"/>
    <x v="47"/>
    <x v="4"/>
    <n v="50"/>
    <n v="510"/>
    <x v="2493"/>
    <x v="4318"/>
    <x v="23"/>
    <x v="2"/>
  </r>
  <r>
    <x v="2"/>
    <n v="1185732"/>
    <x v="379"/>
    <x v="0"/>
    <x v="45"/>
    <x v="47"/>
    <x v="5"/>
    <n v="54"/>
    <n v="830"/>
    <x v="2097"/>
    <x v="3139"/>
    <x v="29"/>
    <x v="2"/>
  </r>
  <r>
    <x v="2"/>
    <n v="1185732"/>
    <x v="411"/>
    <x v="0"/>
    <x v="45"/>
    <x v="47"/>
    <x v="0"/>
    <n v="59"/>
    <n v="1130"/>
    <x v="2803"/>
    <x v="4626"/>
    <x v="9"/>
    <x v="2"/>
  </r>
  <r>
    <x v="2"/>
    <n v="1185732"/>
    <x v="411"/>
    <x v="0"/>
    <x v="45"/>
    <x v="47"/>
    <x v="1"/>
    <n v="52"/>
    <n v="720"/>
    <x v="1618"/>
    <x v="4627"/>
    <x v="0"/>
    <x v="2"/>
  </r>
  <r>
    <x v="2"/>
    <n v="1185732"/>
    <x v="411"/>
    <x v="0"/>
    <x v="45"/>
    <x v="47"/>
    <x v="2"/>
    <n v="53"/>
    <n v="490"/>
    <x v="2804"/>
    <x v="4628"/>
    <x v="30"/>
    <x v="2"/>
  </r>
  <r>
    <x v="2"/>
    <n v="1185732"/>
    <x v="411"/>
    <x v="0"/>
    <x v="45"/>
    <x v="47"/>
    <x v="3"/>
    <n v="50"/>
    <n v="380"/>
    <x v="2085"/>
    <x v="4629"/>
    <x v="8"/>
    <x v="2"/>
  </r>
  <r>
    <x v="2"/>
    <n v="1185732"/>
    <x v="411"/>
    <x v="0"/>
    <x v="45"/>
    <x v="47"/>
    <x v="4"/>
    <n v="64"/>
    <n v="420"/>
    <x v="1174"/>
    <x v="4208"/>
    <x v="23"/>
    <x v="2"/>
  </r>
  <r>
    <x v="0"/>
    <n v="1185732"/>
    <x v="411"/>
    <x v="0"/>
    <x v="45"/>
    <x v="47"/>
    <x v="5"/>
    <n v="63"/>
    <n v="740"/>
    <x v="2805"/>
    <x v="4630"/>
    <x v="0"/>
    <x v="2"/>
  </r>
  <r>
    <x v="0"/>
    <n v="1185732"/>
    <x v="441"/>
    <x v="0"/>
    <x v="45"/>
    <x v="47"/>
    <x v="0"/>
    <n v="60"/>
    <n v="1110"/>
    <x v="2806"/>
    <x v="4631"/>
    <x v="0"/>
    <x v="2"/>
  </r>
  <r>
    <x v="0"/>
    <n v="1185732"/>
    <x v="441"/>
    <x v="0"/>
    <x v="45"/>
    <x v="47"/>
    <x v="1"/>
    <n v="51"/>
    <n v="840"/>
    <x v="2533"/>
    <x v="4632"/>
    <x v="59"/>
    <x v="2"/>
  </r>
  <r>
    <x v="0"/>
    <n v="1185732"/>
    <x v="441"/>
    <x v="0"/>
    <x v="45"/>
    <x v="47"/>
    <x v="2"/>
    <n v="51"/>
    <n v="800"/>
    <x v="2807"/>
    <x v="4633"/>
    <x v="18"/>
    <x v="2"/>
  </r>
  <r>
    <x v="0"/>
    <n v="1185732"/>
    <x v="441"/>
    <x v="0"/>
    <x v="45"/>
    <x v="47"/>
    <x v="3"/>
    <n v="50"/>
    <n v="800"/>
    <x v="2701"/>
    <x v="4634"/>
    <x v="23"/>
    <x v="2"/>
  </r>
  <r>
    <x v="0"/>
    <n v="1185732"/>
    <x v="441"/>
    <x v="0"/>
    <x v="45"/>
    <x v="47"/>
    <x v="4"/>
    <n v="60"/>
    <n v="680"/>
    <x v="2807"/>
    <x v="4635"/>
    <x v="27"/>
    <x v="2"/>
  </r>
  <r>
    <x v="0"/>
    <n v="1185732"/>
    <x v="441"/>
    <x v="0"/>
    <x v="45"/>
    <x v="47"/>
    <x v="5"/>
    <n v="67"/>
    <n v="950"/>
    <x v="2808"/>
    <x v="4636"/>
    <x v="28"/>
    <x v="2"/>
  </r>
  <r>
    <x v="0"/>
    <n v="1185732"/>
    <x v="470"/>
    <x v="0"/>
    <x v="45"/>
    <x v="47"/>
    <x v="0"/>
    <n v="59"/>
    <n v="1500"/>
    <x v="1896"/>
    <x v="4637"/>
    <x v="48"/>
    <x v="2"/>
  </r>
  <r>
    <x v="0"/>
    <n v="1185732"/>
    <x v="470"/>
    <x v="0"/>
    <x v="45"/>
    <x v="47"/>
    <x v="1"/>
    <n v="51"/>
    <n v="1010"/>
    <x v="2135"/>
    <x v="4638"/>
    <x v="48"/>
    <x v="2"/>
  </r>
  <r>
    <x v="0"/>
    <n v="1185732"/>
    <x v="470"/>
    <x v="0"/>
    <x v="45"/>
    <x v="47"/>
    <x v="2"/>
    <n v="50"/>
    <n v="880"/>
    <x v="1953"/>
    <x v="4639"/>
    <x v="18"/>
    <x v="2"/>
  </r>
  <r>
    <x v="0"/>
    <n v="1185732"/>
    <x v="470"/>
    <x v="0"/>
    <x v="45"/>
    <x v="47"/>
    <x v="3"/>
    <n v="53"/>
    <n v="870"/>
    <x v="1976"/>
    <x v="4640"/>
    <x v="23"/>
    <x v="2"/>
  </r>
  <r>
    <x v="0"/>
    <n v="1185732"/>
    <x v="470"/>
    <x v="0"/>
    <x v="45"/>
    <x v="47"/>
    <x v="4"/>
    <n v="60"/>
    <n v="780"/>
    <x v="2809"/>
    <x v="2987"/>
    <x v="18"/>
    <x v="2"/>
  </r>
  <r>
    <x v="0"/>
    <n v="1185732"/>
    <x v="470"/>
    <x v="0"/>
    <x v="45"/>
    <x v="47"/>
    <x v="5"/>
    <n v="67"/>
    <n v="1120"/>
    <x v="1338"/>
    <x v="4641"/>
    <x v="24"/>
    <x v="2"/>
  </r>
  <r>
    <x v="0"/>
    <n v="1185732"/>
    <x v="174"/>
    <x v="0"/>
    <x v="45"/>
    <x v="47"/>
    <x v="0"/>
    <n v="34"/>
    <n v="1150"/>
    <x v="2810"/>
    <x v="4642"/>
    <x v="24"/>
    <x v="2"/>
  </r>
  <r>
    <x v="0"/>
    <n v="1185732"/>
    <x v="174"/>
    <x v="0"/>
    <x v="45"/>
    <x v="47"/>
    <x v="1"/>
    <n v="34"/>
    <n v="630"/>
    <x v="1593"/>
    <x v="2346"/>
    <x v="18"/>
    <x v="2"/>
  </r>
  <r>
    <x v="0"/>
    <n v="1185732"/>
    <x v="174"/>
    <x v="0"/>
    <x v="45"/>
    <x v="47"/>
    <x v="2"/>
    <n v="24"/>
    <n v="630"/>
    <x v="1005"/>
    <x v="4643"/>
    <x v="9"/>
    <x v="2"/>
  </r>
  <r>
    <x v="0"/>
    <n v="1185732"/>
    <x v="174"/>
    <x v="0"/>
    <x v="45"/>
    <x v="47"/>
    <x v="3"/>
    <n v="29"/>
    <n v="200"/>
    <x v="2811"/>
    <x v="4644"/>
    <x v="60"/>
    <x v="2"/>
  </r>
  <r>
    <x v="0"/>
    <n v="1185732"/>
    <x v="174"/>
    <x v="0"/>
    <x v="45"/>
    <x v="47"/>
    <x v="4"/>
    <n v="44"/>
    <n v="330"/>
    <x v="2663"/>
    <x v="4645"/>
    <x v="8"/>
    <x v="2"/>
  </r>
  <r>
    <x v="0"/>
    <n v="1185732"/>
    <x v="174"/>
    <x v="0"/>
    <x v="45"/>
    <x v="47"/>
    <x v="5"/>
    <n v="33"/>
    <n v="630"/>
    <x v="2620"/>
    <x v="4646"/>
    <x v="64"/>
    <x v="2"/>
  </r>
  <r>
    <x v="0"/>
    <n v="1185732"/>
    <x v="203"/>
    <x v="0"/>
    <x v="45"/>
    <x v="47"/>
    <x v="0"/>
    <n v="34"/>
    <n v="1190"/>
    <x v="1061"/>
    <x v="4647"/>
    <x v="29"/>
    <x v="2"/>
  </r>
  <r>
    <x v="0"/>
    <n v="1185732"/>
    <x v="203"/>
    <x v="0"/>
    <x v="45"/>
    <x v="47"/>
    <x v="1"/>
    <n v="34"/>
    <n v="360"/>
    <x v="2549"/>
    <x v="4648"/>
    <x v="28"/>
    <x v="2"/>
  </r>
  <r>
    <x v="0"/>
    <n v="1185732"/>
    <x v="203"/>
    <x v="0"/>
    <x v="45"/>
    <x v="47"/>
    <x v="2"/>
    <n v="24"/>
    <n v="490"/>
    <x v="2621"/>
    <x v="2113"/>
    <x v="0"/>
    <x v="2"/>
  </r>
  <r>
    <x v="0"/>
    <n v="1185732"/>
    <x v="203"/>
    <x v="0"/>
    <x v="46"/>
    <x v="48"/>
    <x v="3"/>
    <n v="29"/>
    <n v="130"/>
    <x v="2812"/>
    <x v="4649"/>
    <x v="64"/>
    <x v="2"/>
  </r>
  <r>
    <x v="0"/>
    <n v="1185732"/>
    <x v="203"/>
    <x v="0"/>
    <x v="46"/>
    <x v="48"/>
    <x v="4"/>
    <n v="41"/>
    <n v="350"/>
    <x v="2813"/>
    <x v="4650"/>
    <x v="33"/>
    <x v="2"/>
  </r>
  <r>
    <x v="0"/>
    <n v="1185732"/>
    <x v="203"/>
    <x v="0"/>
    <x v="46"/>
    <x v="48"/>
    <x v="5"/>
    <n v="33"/>
    <n v="650"/>
    <x v="1410"/>
    <x v="3755"/>
    <x v="60"/>
    <x v="2"/>
  </r>
  <r>
    <x v="0"/>
    <n v="1185732"/>
    <x v="708"/>
    <x v="0"/>
    <x v="46"/>
    <x v="48"/>
    <x v="0"/>
    <n v="34"/>
    <n v="1110"/>
    <x v="2429"/>
    <x v="4651"/>
    <x v="0"/>
    <x v="2"/>
  </r>
  <r>
    <x v="0"/>
    <n v="1185732"/>
    <x v="708"/>
    <x v="0"/>
    <x v="46"/>
    <x v="48"/>
    <x v="1"/>
    <n v="34"/>
    <n v="440"/>
    <x v="2613"/>
    <x v="4652"/>
    <x v="18"/>
    <x v="2"/>
  </r>
  <r>
    <x v="0"/>
    <n v="1185732"/>
    <x v="708"/>
    <x v="0"/>
    <x v="46"/>
    <x v="48"/>
    <x v="2"/>
    <n v="23"/>
    <n v="510"/>
    <x v="2814"/>
    <x v="4653"/>
    <x v="59"/>
    <x v="2"/>
  </r>
  <r>
    <x v="0"/>
    <n v="1185732"/>
    <x v="708"/>
    <x v="0"/>
    <x v="46"/>
    <x v="48"/>
    <x v="3"/>
    <n v="29"/>
    <n v="80"/>
    <x v="2815"/>
    <x v="4654"/>
    <x v="0"/>
    <x v="2"/>
  </r>
  <r>
    <x v="0"/>
    <n v="1185732"/>
    <x v="708"/>
    <x v="0"/>
    <x v="46"/>
    <x v="48"/>
    <x v="4"/>
    <n v="44"/>
    <n v="200"/>
    <x v="1006"/>
    <x v="4655"/>
    <x v="18"/>
    <x v="2"/>
  </r>
  <r>
    <x v="0"/>
    <n v="1185732"/>
    <x v="708"/>
    <x v="0"/>
    <x v="46"/>
    <x v="48"/>
    <x v="5"/>
    <n v="32"/>
    <n v="510"/>
    <x v="1168"/>
    <x v="4387"/>
    <x v="64"/>
    <x v="2"/>
  </r>
  <r>
    <x v="0"/>
    <n v="1185732"/>
    <x v="230"/>
    <x v="0"/>
    <x v="46"/>
    <x v="48"/>
    <x v="0"/>
    <n v="32"/>
    <n v="1110"/>
    <x v="2778"/>
    <x v="4656"/>
    <x v="29"/>
    <x v="2"/>
  </r>
  <r>
    <x v="0"/>
    <n v="1185732"/>
    <x v="230"/>
    <x v="0"/>
    <x v="46"/>
    <x v="48"/>
    <x v="1"/>
    <n v="32"/>
    <n v="330"/>
    <x v="2612"/>
    <x v="4657"/>
    <x v="0"/>
    <x v="2"/>
  </r>
  <r>
    <x v="0"/>
    <n v="1185732"/>
    <x v="230"/>
    <x v="0"/>
    <x v="46"/>
    <x v="48"/>
    <x v="2"/>
    <n v="24"/>
    <n v="360"/>
    <x v="2816"/>
    <x v="4658"/>
    <x v="59"/>
    <x v="2"/>
  </r>
  <r>
    <x v="0"/>
    <n v="1185732"/>
    <x v="230"/>
    <x v="0"/>
    <x v="46"/>
    <x v="48"/>
    <x v="3"/>
    <n v="29"/>
    <n v="130"/>
    <x v="2812"/>
    <x v="4659"/>
    <x v="60"/>
    <x v="2"/>
  </r>
  <r>
    <x v="0"/>
    <n v="1185732"/>
    <x v="230"/>
    <x v="0"/>
    <x v="46"/>
    <x v="48"/>
    <x v="4"/>
    <n v="44"/>
    <n v="150"/>
    <x v="2817"/>
    <x v="4660"/>
    <x v="8"/>
    <x v="2"/>
  </r>
  <r>
    <x v="0"/>
    <n v="1185732"/>
    <x v="230"/>
    <x v="0"/>
    <x v="46"/>
    <x v="48"/>
    <x v="5"/>
    <n v="33"/>
    <n v="500"/>
    <x v="2710"/>
    <x v="2106"/>
    <x v="59"/>
    <x v="2"/>
  </r>
  <r>
    <x v="0"/>
    <n v="1185732"/>
    <x v="259"/>
    <x v="0"/>
    <x v="46"/>
    <x v="48"/>
    <x v="0"/>
    <n v="49"/>
    <n v="1220"/>
    <x v="2818"/>
    <x v="4661"/>
    <x v="0"/>
    <x v="2"/>
  </r>
  <r>
    <x v="0"/>
    <n v="1185732"/>
    <x v="259"/>
    <x v="0"/>
    <x v="46"/>
    <x v="48"/>
    <x v="1"/>
    <n v="43"/>
    <n v="490"/>
    <x v="2582"/>
    <x v="4662"/>
    <x v="18"/>
    <x v="2"/>
  </r>
  <r>
    <x v="0"/>
    <n v="1185732"/>
    <x v="259"/>
    <x v="0"/>
    <x v="46"/>
    <x v="48"/>
    <x v="2"/>
    <n v="39"/>
    <n v="600"/>
    <x v="1021"/>
    <x v="4663"/>
    <x v="64"/>
    <x v="2"/>
  </r>
  <r>
    <x v="0"/>
    <n v="1185732"/>
    <x v="259"/>
    <x v="0"/>
    <x v="46"/>
    <x v="48"/>
    <x v="3"/>
    <n v="39"/>
    <n v="440"/>
    <x v="2819"/>
    <x v="4664"/>
    <x v="59"/>
    <x v="2"/>
  </r>
  <r>
    <x v="0"/>
    <n v="1185732"/>
    <x v="259"/>
    <x v="0"/>
    <x v="46"/>
    <x v="48"/>
    <x v="4"/>
    <n v="49"/>
    <n v="460"/>
    <x v="1719"/>
    <x v="3044"/>
    <x v="8"/>
    <x v="2"/>
  </r>
  <r>
    <x v="0"/>
    <n v="1185732"/>
    <x v="259"/>
    <x v="0"/>
    <x v="46"/>
    <x v="48"/>
    <x v="5"/>
    <n v="52"/>
    <n v="810"/>
    <x v="1297"/>
    <x v="4665"/>
    <x v="60"/>
    <x v="2"/>
  </r>
  <r>
    <x v="0"/>
    <n v="1185732"/>
    <x v="292"/>
    <x v="0"/>
    <x v="46"/>
    <x v="48"/>
    <x v="0"/>
    <n v="47"/>
    <n v="1380"/>
    <x v="1344"/>
    <x v="3504"/>
    <x v="18"/>
    <x v="2"/>
  </r>
  <r>
    <x v="0"/>
    <n v="1185732"/>
    <x v="292"/>
    <x v="0"/>
    <x v="46"/>
    <x v="48"/>
    <x v="1"/>
    <n v="41"/>
    <n v="900"/>
    <x v="2820"/>
    <x v="4666"/>
    <x v="29"/>
    <x v="2"/>
  </r>
  <r>
    <x v="0"/>
    <n v="1185732"/>
    <x v="292"/>
    <x v="0"/>
    <x v="46"/>
    <x v="48"/>
    <x v="2"/>
    <n v="39"/>
    <n v="650"/>
    <x v="2777"/>
    <x v="4667"/>
    <x v="9"/>
    <x v="2"/>
  </r>
  <r>
    <x v="0"/>
    <n v="1185732"/>
    <x v="292"/>
    <x v="0"/>
    <x v="46"/>
    <x v="48"/>
    <x v="3"/>
    <n v="39"/>
    <n v="600"/>
    <x v="1021"/>
    <x v="4663"/>
    <x v="64"/>
    <x v="2"/>
  </r>
  <r>
    <x v="0"/>
    <n v="1185732"/>
    <x v="292"/>
    <x v="0"/>
    <x v="46"/>
    <x v="48"/>
    <x v="4"/>
    <n v="48"/>
    <n v="580"/>
    <x v="2740"/>
    <x v="4668"/>
    <x v="33"/>
    <x v="2"/>
  </r>
  <r>
    <x v="0"/>
    <n v="1185732"/>
    <x v="292"/>
    <x v="0"/>
    <x v="46"/>
    <x v="48"/>
    <x v="5"/>
    <n v="51"/>
    <n v="880"/>
    <x v="1772"/>
    <x v="4669"/>
    <x v="48"/>
    <x v="2"/>
  </r>
  <r>
    <x v="0"/>
    <n v="1185732"/>
    <x v="320"/>
    <x v="0"/>
    <x v="46"/>
    <x v="48"/>
    <x v="0"/>
    <n v="46"/>
    <n v="1670"/>
    <x v="1308"/>
    <x v="1979"/>
    <x v="18"/>
    <x v="2"/>
  </r>
  <r>
    <x v="0"/>
    <n v="1185732"/>
    <x v="320"/>
    <x v="0"/>
    <x v="46"/>
    <x v="48"/>
    <x v="1"/>
    <n v="41"/>
    <n v="810"/>
    <x v="2758"/>
    <x v="4670"/>
    <x v="0"/>
    <x v="2"/>
  </r>
  <r>
    <x v="0"/>
    <n v="1185732"/>
    <x v="320"/>
    <x v="0"/>
    <x v="46"/>
    <x v="48"/>
    <x v="2"/>
    <n v="37"/>
    <n v="650"/>
    <x v="2821"/>
    <x v="4671"/>
    <x v="59"/>
    <x v="2"/>
  </r>
  <r>
    <x v="0"/>
    <n v="1185732"/>
    <x v="320"/>
    <x v="0"/>
    <x v="46"/>
    <x v="48"/>
    <x v="3"/>
    <n v="37"/>
    <n v="580"/>
    <x v="2693"/>
    <x v="4672"/>
    <x v="59"/>
    <x v="2"/>
  </r>
  <r>
    <x v="0"/>
    <n v="1185732"/>
    <x v="320"/>
    <x v="0"/>
    <x v="46"/>
    <x v="48"/>
    <x v="4"/>
    <n v="47"/>
    <n v="630"/>
    <x v="1167"/>
    <x v="4673"/>
    <x v="8"/>
    <x v="2"/>
  </r>
  <r>
    <x v="0"/>
    <n v="1185732"/>
    <x v="320"/>
    <x v="0"/>
    <x v="46"/>
    <x v="48"/>
    <x v="5"/>
    <n v="50"/>
    <n v="1160"/>
    <x v="1826"/>
    <x v="4674"/>
    <x v="0"/>
    <x v="2"/>
  </r>
  <r>
    <x v="0"/>
    <n v="1185732"/>
    <x v="352"/>
    <x v="0"/>
    <x v="46"/>
    <x v="48"/>
    <x v="0"/>
    <n v="46"/>
    <n v="1430"/>
    <x v="2247"/>
    <x v="4675"/>
    <x v="35"/>
    <x v="2"/>
  </r>
  <r>
    <x v="0"/>
    <n v="1185732"/>
    <x v="352"/>
    <x v="0"/>
    <x v="46"/>
    <x v="48"/>
    <x v="1"/>
    <n v="42"/>
    <n v="910"/>
    <x v="1299"/>
    <x v="4676"/>
    <x v="28"/>
    <x v="2"/>
  </r>
  <r>
    <x v="0"/>
    <n v="1185732"/>
    <x v="352"/>
    <x v="0"/>
    <x v="46"/>
    <x v="48"/>
    <x v="2"/>
    <n v="38"/>
    <n v="750"/>
    <x v="1027"/>
    <x v="4677"/>
    <x v="9"/>
    <x v="2"/>
  </r>
  <r>
    <x v="0"/>
    <n v="1185732"/>
    <x v="352"/>
    <x v="0"/>
    <x v="46"/>
    <x v="48"/>
    <x v="3"/>
    <n v="37"/>
    <n v="390"/>
    <x v="2822"/>
    <x v="4678"/>
    <x v="60"/>
    <x v="2"/>
  </r>
  <r>
    <x v="0"/>
    <n v="1185732"/>
    <x v="352"/>
    <x v="0"/>
    <x v="46"/>
    <x v="48"/>
    <x v="4"/>
    <n v="45"/>
    <n v="310"/>
    <x v="2823"/>
    <x v="4679"/>
    <x v="8"/>
    <x v="2"/>
  </r>
  <r>
    <x v="0"/>
    <n v="1185732"/>
    <x v="352"/>
    <x v="0"/>
    <x v="46"/>
    <x v="48"/>
    <x v="5"/>
    <n v="52"/>
    <n v="870"/>
    <x v="1074"/>
    <x v="2232"/>
    <x v="64"/>
    <x v="2"/>
  </r>
  <r>
    <x v="0"/>
    <n v="1185732"/>
    <x v="382"/>
    <x v="0"/>
    <x v="46"/>
    <x v="48"/>
    <x v="0"/>
    <n v="45"/>
    <n v="1110"/>
    <x v="1873"/>
    <x v="4680"/>
    <x v="18"/>
    <x v="2"/>
  </r>
  <r>
    <x v="0"/>
    <n v="1185732"/>
    <x v="382"/>
    <x v="0"/>
    <x v="46"/>
    <x v="48"/>
    <x v="1"/>
    <n v="43"/>
    <n v="560"/>
    <x v="1768"/>
    <x v="4681"/>
    <x v="35"/>
    <x v="2"/>
  </r>
  <r>
    <x v="0"/>
    <n v="1185732"/>
    <x v="382"/>
    <x v="0"/>
    <x v="46"/>
    <x v="48"/>
    <x v="2"/>
    <n v="36"/>
    <n v="380"/>
    <x v="1457"/>
    <x v="4361"/>
    <x v="48"/>
    <x v="2"/>
  </r>
  <r>
    <x v="0"/>
    <n v="1185732"/>
    <x v="382"/>
    <x v="0"/>
    <x v="46"/>
    <x v="48"/>
    <x v="3"/>
    <n v="39"/>
    <n v="270"/>
    <x v="1590"/>
    <x v="2341"/>
    <x v="64"/>
    <x v="2"/>
  </r>
  <r>
    <x v="0"/>
    <n v="1185732"/>
    <x v="382"/>
    <x v="0"/>
    <x v="46"/>
    <x v="48"/>
    <x v="4"/>
    <n v="47"/>
    <n v="270"/>
    <x v="2824"/>
    <x v="4682"/>
    <x v="33"/>
    <x v="2"/>
  </r>
  <r>
    <x v="0"/>
    <n v="1185732"/>
    <x v="382"/>
    <x v="0"/>
    <x v="46"/>
    <x v="48"/>
    <x v="5"/>
    <n v="52"/>
    <n v="580"/>
    <x v="2479"/>
    <x v="4683"/>
    <x v="48"/>
    <x v="2"/>
  </r>
  <r>
    <x v="0"/>
    <n v="1185732"/>
    <x v="414"/>
    <x v="0"/>
    <x v="46"/>
    <x v="48"/>
    <x v="0"/>
    <n v="53"/>
    <n v="940"/>
    <x v="1914"/>
    <x v="4059"/>
    <x v="0"/>
    <x v="2"/>
  </r>
  <r>
    <x v="0"/>
    <n v="1185732"/>
    <x v="414"/>
    <x v="0"/>
    <x v="46"/>
    <x v="48"/>
    <x v="1"/>
    <n v="46"/>
    <n v="560"/>
    <x v="1531"/>
    <x v="4684"/>
    <x v="29"/>
    <x v="2"/>
  </r>
  <r>
    <x v="0"/>
    <n v="1185732"/>
    <x v="414"/>
    <x v="0"/>
    <x v="46"/>
    <x v="48"/>
    <x v="2"/>
    <n v="45"/>
    <n v="290"/>
    <x v="2562"/>
    <x v="4685"/>
    <x v="59"/>
    <x v="2"/>
  </r>
  <r>
    <x v="0"/>
    <n v="1185732"/>
    <x v="414"/>
    <x v="0"/>
    <x v="46"/>
    <x v="48"/>
    <x v="3"/>
    <n v="47"/>
    <n v="230"/>
    <x v="1571"/>
    <x v="2319"/>
    <x v="0"/>
    <x v="2"/>
  </r>
  <r>
    <x v="0"/>
    <n v="1185732"/>
    <x v="414"/>
    <x v="0"/>
    <x v="46"/>
    <x v="48"/>
    <x v="4"/>
    <n v="55"/>
    <n v="190"/>
    <x v="2825"/>
    <x v="4231"/>
    <x v="8"/>
    <x v="2"/>
  </r>
  <r>
    <x v="2"/>
    <n v="1185732"/>
    <x v="414"/>
    <x v="0"/>
    <x v="46"/>
    <x v="48"/>
    <x v="5"/>
    <n v="64"/>
    <n v="580"/>
    <x v="1067"/>
    <x v="4686"/>
    <x v="48"/>
    <x v="2"/>
  </r>
  <r>
    <x v="2"/>
    <n v="1185732"/>
    <x v="444"/>
    <x v="0"/>
    <x v="46"/>
    <x v="48"/>
    <x v="0"/>
    <n v="55"/>
    <n v="950"/>
    <x v="2826"/>
    <x v="4687"/>
    <x v="29"/>
    <x v="2"/>
  </r>
  <r>
    <x v="2"/>
    <n v="1185732"/>
    <x v="444"/>
    <x v="0"/>
    <x v="46"/>
    <x v="48"/>
    <x v="1"/>
    <n v="46"/>
    <n v="630"/>
    <x v="2606"/>
    <x v="4688"/>
    <x v="18"/>
    <x v="2"/>
  </r>
  <r>
    <x v="2"/>
    <n v="1185732"/>
    <x v="444"/>
    <x v="0"/>
    <x v="46"/>
    <x v="48"/>
    <x v="2"/>
    <n v="48"/>
    <n v="640"/>
    <x v="2827"/>
    <x v="4689"/>
    <x v="64"/>
    <x v="2"/>
  </r>
  <r>
    <x v="2"/>
    <n v="1185732"/>
    <x v="444"/>
    <x v="0"/>
    <x v="46"/>
    <x v="48"/>
    <x v="3"/>
    <n v="48"/>
    <n v="580"/>
    <x v="2740"/>
    <x v="4690"/>
    <x v="9"/>
    <x v="2"/>
  </r>
  <r>
    <x v="2"/>
    <n v="1185732"/>
    <x v="444"/>
    <x v="0"/>
    <x v="46"/>
    <x v="48"/>
    <x v="4"/>
    <n v="58"/>
    <n v="440"/>
    <x v="2685"/>
    <x v="4691"/>
    <x v="27"/>
    <x v="2"/>
  </r>
  <r>
    <x v="2"/>
    <n v="1185732"/>
    <x v="444"/>
    <x v="0"/>
    <x v="46"/>
    <x v="48"/>
    <x v="5"/>
    <n v="60"/>
    <n v="770"/>
    <x v="1506"/>
    <x v="2230"/>
    <x v="59"/>
    <x v="2"/>
  </r>
  <r>
    <x v="2"/>
    <n v="1185732"/>
    <x v="473"/>
    <x v="0"/>
    <x v="46"/>
    <x v="48"/>
    <x v="0"/>
    <n v="54"/>
    <n v="1350"/>
    <x v="2242"/>
    <x v="4692"/>
    <x v="0"/>
    <x v="2"/>
  </r>
  <r>
    <x v="2"/>
    <n v="1185732"/>
    <x v="473"/>
    <x v="0"/>
    <x v="46"/>
    <x v="48"/>
    <x v="1"/>
    <n v="45"/>
    <n v="780"/>
    <x v="1517"/>
    <x v="4693"/>
    <x v="35"/>
    <x v="2"/>
  </r>
  <r>
    <x v="2"/>
    <n v="1185732"/>
    <x v="473"/>
    <x v="0"/>
    <x v="46"/>
    <x v="48"/>
    <x v="2"/>
    <n v="47"/>
    <n v="740"/>
    <x v="1057"/>
    <x v="4694"/>
    <x v="48"/>
    <x v="2"/>
  </r>
  <r>
    <x v="2"/>
    <n v="1185732"/>
    <x v="473"/>
    <x v="0"/>
    <x v="46"/>
    <x v="48"/>
    <x v="3"/>
    <n v="48"/>
    <n v="650"/>
    <x v="1320"/>
    <x v="4695"/>
    <x v="0"/>
    <x v="2"/>
  </r>
  <r>
    <x v="2"/>
    <n v="1185732"/>
    <x v="473"/>
    <x v="0"/>
    <x v="46"/>
    <x v="48"/>
    <x v="4"/>
    <n v="56"/>
    <n v="680"/>
    <x v="1465"/>
    <x v="4696"/>
    <x v="30"/>
    <x v="2"/>
  </r>
  <r>
    <x v="2"/>
    <n v="1185732"/>
    <x v="473"/>
    <x v="0"/>
    <x v="46"/>
    <x v="48"/>
    <x v="5"/>
    <n v="60"/>
    <n v="850"/>
    <x v="2047"/>
    <x v="4697"/>
    <x v="9"/>
    <x v="2"/>
  </r>
  <r>
    <x v="2"/>
    <n v="1185732"/>
    <x v="181"/>
    <x v="0"/>
    <x v="46"/>
    <x v="48"/>
    <x v="0"/>
    <n v="38"/>
    <n v="1260"/>
    <x v="2257"/>
    <x v="4698"/>
    <x v="30"/>
    <x v="2"/>
  </r>
  <r>
    <x v="2"/>
    <n v="1185732"/>
    <x v="181"/>
    <x v="0"/>
    <x v="46"/>
    <x v="48"/>
    <x v="1"/>
    <n v="38"/>
    <n v="680"/>
    <x v="1621"/>
    <x v="4699"/>
    <x v="27"/>
    <x v="2"/>
  </r>
  <r>
    <x v="2"/>
    <n v="1185732"/>
    <x v="181"/>
    <x v="0"/>
    <x v="46"/>
    <x v="48"/>
    <x v="2"/>
    <n v="27"/>
    <n v="730"/>
    <x v="2828"/>
    <x v="4700"/>
    <x v="36"/>
    <x v="2"/>
  </r>
  <r>
    <x v="2"/>
    <n v="1185732"/>
    <x v="181"/>
    <x v="0"/>
    <x v="46"/>
    <x v="48"/>
    <x v="3"/>
    <n v="34"/>
    <n v="260"/>
    <x v="2829"/>
    <x v="4701"/>
    <x v="31"/>
    <x v="2"/>
  </r>
  <r>
    <x v="2"/>
    <n v="1185732"/>
    <x v="181"/>
    <x v="0"/>
    <x v="46"/>
    <x v="48"/>
    <x v="4"/>
    <n v="48"/>
    <n v="410"/>
    <x v="2745"/>
    <x v="4702"/>
    <x v="37"/>
    <x v="2"/>
  </r>
  <r>
    <x v="2"/>
    <n v="1185732"/>
    <x v="181"/>
    <x v="0"/>
    <x v="46"/>
    <x v="48"/>
    <x v="5"/>
    <n v="38"/>
    <n v="700"/>
    <x v="2044"/>
    <x v="4703"/>
    <x v="33"/>
    <x v="2"/>
  </r>
  <r>
    <x v="2"/>
    <n v="1185732"/>
    <x v="210"/>
    <x v="0"/>
    <x v="46"/>
    <x v="48"/>
    <x v="0"/>
    <n v="36"/>
    <n v="1400"/>
    <x v="1735"/>
    <x v="2652"/>
    <x v="33"/>
    <x v="2"/>
  </r>
  <r>
    <x v="2"/>
    <n v="1185732"/>
    <x v="210"/>
    <x v="0"/>
    <x v="46"/>
    <x v="48"/>
    <x v="1"/>
    <n v="38"/>
    <n v="410"/>
    <x v="1696"/>
    <x v="4704"/>
    <x v="23"/>
    <x v="2"/>
  </r>
  <r>
    <x v="2"/>
    <n v="1185732"/>
    <x v="210"/>
    <x v="0"/>
    <x v="46"/>
    <x v="48"/>
    <x v="2"/>
    <n v="29"/>
    <n v="600"/>
    <x v="1667"/>
    <x v="4705"/>
    <x v="31"/>
    <x v="2"/>
  </r>
  <r>
    <x v="2"/>
    <n v="1185732"/>
    <x v="210"/>
    <x v="0"/>
    <x v="47"/>
    <x v="49"/>
    <x v="3"/>
    <n v="32"/>
    <n v="680"/>
    <x v="1569"/>
    <x v="4706"/>
    <x v="31"/>
    <x v="2"/>
  </r>
  <r>
    <x v="2"/>
    <n v="1185732"/>
    <x v="210"/>
    <x v="0"/>
    <x v="47"/>
    <x v="49"/>
    <x v="4"/>
    <n v="48"/>
    <n v="410"/>
    <x v="2745"/>
    <x v="4707"/>
    <x v="31"/>
    <x v="2"/>
  </r>
  <r>
    <x v="2"/>
    <n v="1185732"/>
    <x v="210"/>
    <x v="0"/>
    <x v="47"/>
    <x v="49"/>
    <x v="5"/>
    <n v="38"/>
    <n v="750"/>
    <x v="1027"/>
    <x v="4708"/>
    <x v="27"/>
    <x v="2"/>
  </r>
  <r>
    <x v="2"/>
    <n v="1185732"/>
    <x v="218"/>
    <x v="0"/>
    <x v="47"/>
    <x v="49"/>
    <x v="0"/>
    <n v="38"/>
    <n v="1270"/>
    <x v="2830"/>
    <x v="4709"/>
    <x v="27"/>
    <x v="2"/>
  </r>
  <r>
    <x v="2"/>
    <n v="1185732"/>
    <x v="218"/>
    <x v="0"/>
    <x v="47"/>
    <x v="49"/>
    <x v="1"/>
    <n v="38"/>
    <n v="470"/>
    <x v="1016"/>
    <x v="2455"/>
    <x v="18"/>
    <x v="2"/>
  </r>
  <r>
    <x v="2"/>
    <n v="1185732"/>
    <x v="218"/>
    <x v="0"/>
    <x v="47"/>
    <x v="49"/>
    <x v="2"/>
    <n v="28"/>
    <n v="500"/>
    <x v="1415"/>
    <x v="3855"/>
    <x v="37"/>
    <x v="2"/>
  </r>
  <r>
    <x v="2"/>
    <n v="1185732"/>
    <x v="218"/>
    <x v="0"/>
    <x v="47"/>
    <x v="49"/>
    <x v="3"/>
    <n v="34"/>
    <n v="870"/>
    <x v="1431"/>
    <x v="4710"/>
    <x v="36"/>
    <x v="2"/>
  </r>
  <r>
    <x v="2"/>
    <n v="1185732"/>
    <x v="218"/>
    <x v="0"/>
    <x v="47"/>
    <x v="49"/>
    <x v="4"/>
    <n v="46"/>
    <n v="290"/>
    <x v="2542"/>
    <x v="4711"/>
    <x v="37"/>
    <x v="2"/>
  </r>
  <r>
    <x v="2"/>
    <n v="1185732"/>
    <x v="218"/>
    <x v="0"/>
    <x v="47"/>
    <x v="49"/>
    <x v="5"/>
    <n v="39"/>
    <n v="540"/>
    <x v="1015"/>
    <x v="4712"/>
    <x v="33"/>
    <x v="2"/>
  </r>
  <r>
    <x v="2"/>
    <n v="1185732"/>
    <x v="237"/>
    <x v="0"/>
    <x v="47"/>
    <x v="49"/>
    <x v="0"/>
    <n v="38"/>
    <n v="1170"/>
    <x v="1663"/>
    <x v="4713"/>
    <x v="18"/>
    <x v="2"/>
  </r>
  <r>
    <x v="2"/>
    <n v="1185732"/>
    <x v="237"/>
    <x v="0"/>
    <x v="47"/>
    <x v="49"/>
    <x v="1"/>
    <n v="37"/>
    <n v="450"/>
    <x v="2831"/>
    <x v="4714"/>
    <x v="27"/>
    <x v="2"/>
  </r>
  <r>
    <x v="2"/>
    <n v="1185732"/>
    <x v="237"/>
    <x v="0"/>
    <x v="47"/>
    <x v="49"/>
    <x v="2"/>
    <n v="29"/>
    <n v="410"/>
    <x v="1605"/>
    <x v="4715"/>
    <x v="2"/>
    <x v="2"/>
  </r>
  <r>
    <x v="2"/>
    <n v="1185732"/>
    <x v="237"/>
    <x v="0"/>
    <x v="47"/>
    <x v="49"/>
    <x v="3"/>
    <n v="32"/>
    <n v="350"/>
    <x v="2514"/>
    <x v="4716"/>
    <x v="37"/>
    <x v="2"/>
  </r>
  <r>
    <x v="2"/>
    <n v="1185732"/>
    <x v="237"/>
    <x v="0"/>
    <x v="47"/>
    <x v="49"/>
    <x v="4"/>
    <n v="49"/>
    <n v="330"/>
    <x v="2649"/>
    <x v="4717"/>
    <x v="31"/>
    <x v="2"/>
  </r>
  <r>
    <x v="2"/>
    <n v="1185732"/>
    <x v="237"/>
    <x v="0"/>
    <x v="47"/>
    <x v="49"/>
    <x v="5"/>
    <n v="39"/>
    <n v="830"/>
    <x v="2832"/>
    <x v="4718"/>
    <x v="27"/>
    <x v="2"/>
  </r>
  <r>
    <x v="2"/>
    <n v="1185732"/>
    <x v="266"/>
    <x v="0"/>
    <x v="47"/>
    <x v="49"/>
    <x v="0"/>
    <n v="53"/>
    <n v="1290"/>
    <x v="2833"/>
    <x v="4719"/>
    <x v="30"/>
    <x v="2"/>
  </r>
  <r>
    <x v="2"/>
    <n v="1185732"/>
    <x v="266"/>
    <x v="0"/>
    <x v="47"/>
    <x v="49"/>
    <x v="1"/>
    <n v="47"/>
    <n v="540"/>
    <x v="2597"/>
    <x v="4720"/>
    <x v="30"/>
    <x v="2"/>
  </r>
  <r>
    <x v="2"/>
    <n v="1185732"/>
    <x v="266"/>
    <x v="0"/>
    <x v="47"/>
    <x v="49"/>
    <x v="2"/>
    <n v="41"/>
    <n v="560"/>
    <x v="1047"/>
    <x v="4721"/>
    <x v="8"/>
    <x v="2"/>
  </r>
  <r>
    <x v="2"/>
    <n v="1185732"/>
    <x v="266"/>
    <x v="0"/>
    <x v="47"/>
    <x v="49"/>
    <x v="3"/>
    <n v="44"/>
    <n v="470"/>
    <x v="1132"/>
    <x v="4033"/>
    <x v="37"/>
    <x v="2"/>
  </r>
  <r>
    <x v="2"/>
    <n v="1185732"/>
    <x v="266"/>
    <x v="0"/>
    <x v="47"/>
    <x v="49"/>
    <x v="4"/>
    <n v="50"/>
    <n v="540"/>
    <x v="1147"/>
    <x v="4722"/>
    <x v="31"/>
    <x v="2"/>
  </r>
  <r>
    <x v="2"/>
    <n v="1185732"/>
    <x v="266"/>
    <x v="0"/>
    <x v="47"/>
    <x v="49"/>
    <x v="5"/>
    <n v="55"/>
    <n v="880"/>
    <x v="2834"/>
    <x v="4723"/>
    <x v="33"/>
    <x v="2"/>
  </r>
  <r>
    <x v="2"/>
    <n v="1185732"/>
    <x v="299"/>
    <x v="0"/>
    <x v="47"/>
    <x v="49"/>
    <x v="0"/>
    <n v="51"/>
    <n v="1550"/>
    <x v="2835"/>
    <x v="4724"/>
    <x v="23"/>
    <x v="2"/>
  </r>
  <r>
    <x v="2"/>
    <n v="1185732"/>
    <x v="299"/>
    <x v="0"/>
    <x v="47"/>
    <x v="49"/>
    <x v="1"/>
    <n v="47"/>
    <n v="940"/>
    <x v="2707"/>
    <x v="4725"/>
    <x v="23"/>
    <x v="2"/>
  </r>
  <r>
    <x v="2"/>
    <n v="1185732"/>
    <x v="299"/>
    <x v="0"/>
    <x v="47"/>
    <x v="49"/>
    <x v="2"/>
    <n v="42"/>
    <n v="680"/>
    <x v="2062"/>
    <x v="4726"/>
    <x v="36"/>
    <x v="2"/>
  </r>
  <r>
    <x v="2"/>
    <n v="1185732"/>
    <x v="299"/>
    <x v="0"/>
    <x v="47"/>
    <x v="49"/>
    <x v="3"/>
    <n v="41"/>
    <n v="650"/>
    <x v="2759"/>
    <x v="4727"/>
    <x v="2"/>
    <x v="2"/>
  </r>
  <r>
    <x v="2"/>
    <n v="1185732"/>
    <x v="299"/>
    <x v="0"/>
    <x v="47"/>
    <x v="49"/>
    <x v="4"/>
    <n v="51"/>
    <n v="590"/>
    <x v="1151"/>
    <x v="4728"/>
    <x v="31"/>
    <x v="2"/>
  </r>
  <r>
    <x v="2"/>
    <n v="1185732"/>
    <x v="299"/>
    <x v="0"/>
    <x v="47"/>
    <x v="49"/>
    <x v="5"/>
    <n v="54"/>
    <n v="1010"/>
    <x v="1828"/>
    <x v="3359"/>
    <x v="8"/>
    <x v="2"/>
  </r>
  <r>
    <x v="2"/>
    <n v="1185732"/>
    <x v="327"/>
    <x v="0"/>
    <x v="47"/>
    <x v="49"/>
    <x v="0"/>
    <n v="52"/>
    <n v="1500"/>
    <x v="1216"/>
    <x v="3564"/>
    <x v="23"/>
    <x v="2"/>
  </r>
  <r>
    <x v="2"/>
    <n v="1185732"/>
    <x v="327"/>
    <x v="0"/>
    <x v="47"/>
    <x v="49"/>
    <x v="1"/>
    <n v="49"/>
    <n v="1050"/>
    <x v="2699"/>
    <x v="4729"/>
    <x v="30"/>
    <x v="2"/>
  </r>
  <r>
    <x v="2"/>
    <n v="1185732"/>
    <x v="327"/>
    <x v="0"/>
    <x v="47"/>
    <x v="49"/>
    <x v="2"/>
    <n v="41"/>
    <n v="770"/>
    <x v="986"/>
    <x v="4730"/>
    <x v="25"/>
    <x v="2"/>
  </r>
  <r>
    <x v="2"/>
    <n v="1185732"/>
    <x v="327"/>
    <x v="0"/>
    <x v="47"/>
    <x v="49"/>
    <x v="3"/>
    <n v="44"/>
    <n v="560"/>
    <x v="1173"/>
    <x v="4731"/>
    <x v="36"/>
    <x v="2"/>
  </r>
  <r>
    <x v="2"/>
    <n v="1185732"/>
    <x v="327"/>
    <x v="0"/>
    <x v="47"/>
    <x v="49"/>
    <x v="4"/>
    <n v="53"/>
    <n v="680"/>
    <x v="1746"/>
    <x v="4732"/>
    <x v="37"/>
    <x v="2"/>
  </r>
  <r>
    <x v="2"/>
    <n v="1185732"/>
    <x v="327"/>
    <x v="0"/>
    <x v="47"/>
    <x v="49"/>
    <x v="5"/>
    <n v="55"/>
    <n v="1280"/>
    <x v="1505"/>
    <x v="2973"/>
    <x v="23"/>
    <x v="2"/>
  </r>
  <r>
    <x v="2"/>
    <n v="1185732"/>
    <x v="359"/>
    <x v="0"/>
    <x v="47"/>
    <x v="49"/>
    <x v="0"/>
    <n v="50"/>
    <n v="1610"/>
    <x v="2836"/>
    <x v="4733"/>
    <x v="27"/>
    <x v="2"/>
  </r>
  <r>
    <x v="2"/>
    <n v="1185732"/>
    <x v="359"/>
    <x v="0"/>
    <x v="47"/>
    <x v="49"/>
    <x v="1"/>
    <n v="47"/>
    <n v="880"/>
    <x v="1771"/>
    <x v="4734"/>
    <x v="33"/>
    <x v="2"/>
  </r>
  <r>
    <x v="2"/>
    <n v="1185732"/>
    <x v="359"/>
    <x v="0"/>
    <x v="47"/>
    <x v="49"/>
    <x v="2"/>
    <n v="42"/>
    <n v="690"/>
    <x v="2606"/>
    <x v="4735"/>
    <x v="2"/>
    <x v="2"/>
  </r>
  <r>
    <x v="2"/>
    <n v="1185732"/>
    <x v="359"/>
    <x v="0"/>
    <x v="47"/>
    <x v="49"/>
    <x v="3"/>
    <n v="42"/>
    <n v="510"/>
    <x v="1593"/>
    <x v="3002"/>
    <x v="36"/>
    <x v="2"/>
  </r>
  <r>
    <x v="2"/>
    <n v="1185732"/>
    <x v="359"/>
    <x v="0"/>
    <x v="47"/>
    <x v="49"/>
    <x v="4"/>
    <n v="50"/>
    <n v="440"/>
    <x v="995"/>
    <x v="4435"/>
    <x v="25"/>
    <x v="2"/>
  </r>
  <r>
    <x v="2"/>
    <n v="1185732"/>
    <x v="359"/>
    <x v="0"/>
    <x v="47"/>
    <x v="49"/>
    <x v="5"/>
    <n v="58"/>
    <n v="910"/>
    <x v="1064"/>
    <x v="4736"/>
    <x v="18"/>
    <x v="2"/>
  </r>
  <r>
    <x v="2"/>
    <n v="1185732"/>
    <x v="389"/>
    <x v="0"/>
    <x v="47"/>
    <x v="49"/>
    <x v="0"/>
    <n v="53"/>
    <n v="1350"/>
    <x v="1099"/>
    <x v="4737"/>
    <x v="23"/>
    <x v="2"/>
  </r>
  <r>
    <x v="2"/>
    <n v="1185732"/>
    <x v="389"/>
    <x v="0"/>
    <x v="47"/>
    <x v="49"/>
    <x v="1"/>
    <n v="49"/>
    <n v="630"/>
    <x v="2837"/>
    <x v="2638"/>
    <x v="8"/>
    <x v="2"/>
  </r>
  <r>
    <x v="2"/>
    <n v="1185732"/>
    <x v="389"/>
    <x v="0"/>
    <x v="47"/>
    <x v="49"/>
    <x v="2"/>
    <n v="41"/>
    <n v="390"/>
    <x v="2838"/>
    <x v="4738"/>
    <x v="25"/>
    <x v="2"/>
  </r>
  <r>
    <x v="2"/>
    <n v="1185732"/>
    <x v="389"/>
    <x v="0"/>
    <x v="47"/>
    <x v="49"/>
    <x v="3"/>
    <n v="42"/>
    <n v="360"/>
    <x v="1005"/>
    <x v="4739"/>
    <x v="8"/>
    <x v="2"/>
  </r>
  <r>
    <x v="2"/>
    <n v="1185732"/>
    <x v="389"/>
    <x v="0"/>
    <x v="47"/>
    <x v="49"/>
    <x v="4"/>
    <n v="52"/>
    <n v="340"/>
    <x v="1459"/>
    <x v="4740"/>
    <x v="36"/>
    <x v="2"/>
  </r>
  <r>
    <x v="2"/>
    <n v="1185732"/>
    <x v="389"/>
    <x v="0"/>
    <x v="47"/>
    <x v="49"/>
    <x v="5"/>
    <n v="57"/>
    <n v="630"/>
    <x v="1626"/>
    <x v="4741"/>
    <x v="18"/>
    <x v="2"/>
  </r>
  <r>
    <x v="2"/>
    <n v="1185732"/>
    <x v="421"/>
    <x v="0"/>
    <x v="47"/>
    <x v="49"/>
    <x v="0"/>
    <n v="57"/>
    <n v="1200"/>
    <x v="2485"/>
    <x v="4742"/>
    <x v="18"/>
    <x v="2"/>
  </r>
  <r>
    <x v="2"/>
    <n v="1185732"/>
    <x v="421"/>
    <x v="0"/>
    <x v="47"/>
    <x v="49"/>
    <x v="1"/>
    <n v="53"/>
    <n v="560"/>
    <x v="2839"/>
    <x v="4743"/>
    <x v="18"/>
    <x v="2"/>
  </r>
  <r>
    <x v="2"/>
    <n v="1185732"/>
    <x v="421"/>
    <x v="0"/>
    <x v="47"/>
    <x v="49"/>
    <x v="2"/>
    <n v="53"/>
    <n v="340"/>
    <x v="2840"/>
    <x v="4744"/>
    <x v="2"/>
    <x v="2"/>
  </r>
  <r>
    <x v="2"/>
    <n v="1185732"/>
    <x v="421"/>
    <x v="0"/>
    <x v="47"/>
    <x v="49"/>
    <x v="3"/>
    <n v="54"/>
    <n v="270"/>
    <x v="2841"/>
    <x v="4745"/>
    <x v="31"/>
    <x v="2"/>
  </r>
  <r>
    <x v="2"/>
    <n v="1185732"/>
    <x v="421"/>
    <x v="0"/>
    <x v="47"/>
    <x v="49"/>
    <x v="4"/>
    <n v="62"/>
    <n v="270"/>
    <x v="2210"/>
    <x v="4746"/>
    <x v="2"/>
    <x v="2"/>
  </r>
  <r>
    <x v="5"/>
    <n v="1185732"/>
    <x v="421"/>
    <x v="0"/>
    <x v="47"/>
    <x v="49"/>
    <x v="5"/>
    <n v="66"/>
    <n v="650"/>
    <x v="2037"/>
    <x v="4747"/>
    <x v="27"/>
    <x v="2"/>
  </r>
  <r>
    <x v="5"/>
    <n v="1185732"/>
    <x v="451"/>
    <x v="0"/>
    <x v="47"/>
    <x v="49"/>
    <x v="0"/>
    <n v="62"/>
    <n v="1130"/>
    <x v="1340"/>
    <x v="4748"/>
    <x v="30"/>
    <x v="2"/>
  </r>
  <r>
    <x v="5"/>
    <n v="1185732"/>
    <x v="451"/>
    <x v="0"/>
    <x v="47"/>
    <x v="49"/>
    <x v="1"/>
    <n v="52"/>
    <n v="900"/>
    <x v="2809"/>
    <x v="4749"/>
    <x v="27"/>
    <x v="2"/>
  </r>
  <r>
    <x v="5"/>
    <n v="1185732"/>
    <x v="451"/>
    <x v="0"/>
    <x v="47"/>
    <x v="49"/>
    <x v="2"/>
    <n v="50"/>
    <n v="830"/>
    <x v="1810"/>
    <x v="4750"/>
    <x v="36"/>
    <x v="2"/>
  </r>
  <r>
    <x v="5"/>
    <n v="1185732"/>
    <x v="451"/>
    <x v="0"/>
    <x v="47"/>
    <x v="49"/>
    <x v="3"/>
    <n v="51"/>
    <n v="800"/>
    <x v="2807"/>
    <x v="4751"/>
    <x v="37"/>
    <x v="2"/>
  </r>
  <r>
    <x v="5"/>
    <n v="1185732"/>
    <x v="451"/>
    <x v="0"/>
    <x v="47"/>
    <x v="49"/>
    <x v="4"/>
    <n v="63"/>
    <n v="700"/>
    <x v="1692"/>
    <x v="4752"/>
    <x v="31"/>
    <x v="2"/>
  </r>
  <r>
    <x v="5"/>
    <n v="1185732"/>
    <x v="451"/>
    <x v="0"/>
    <x v="47"/>
    <x v="49"/>
    <x v="5"/>
    <n v="64"/>
    <n v="980"/>
    <x v="1154"/>
    <x v="4753"/>
    <x v="18"/>
    <x v="2"/>
  </r>
  <r>
    <x v="5"/>
    <n v="1185732"/>
    <x v="480"/>
    <x v="0"/>
    <x v="47"/>
    <x v="49"/>
    <x v="0"/>
    <n v="64"/>
    <n v="1500"/>
    <x v="1234"/>
    <x v="4754"/>
    <x v="33"/>
    <x v="2"/>
  </r>
  <r>
    <x v="5"/>
    <n v="1185732"/>
    <x v="480"/>
    <x v="0"/>
    <x v="47"/>
    <x v="49"/>
    <x v="1"/>
    <n v="53"/>
    <n v="1050"/>
    <x v="2842"/>
    <x v="4755"/>
    <x v="8"/>
    <x v="2"/>
  </r>
  <r>
    <x v="5"/>
    <n v="1185732"/>
    <x v="480"/>
    <x v="0"/>
    <x v="47"/>
    <x v="49"/>
    <x v="2"/>
    <n v="51"/>
    <n v="980"/>
    <x v="1123"/>
    <x v="4756"/>
    <x v="37"/>
    <x v="2"/>
  </r>
  <r>
    <x v="5"/>
    <n v="1185732"/>
    <x v="480"/>
    <x v="0"/>
    <x v="47"/>
    <x v="49"/>
    <x v="3"/>
    <n v="52"/>
    <n v="750"/>
    <x v="1042"/>
    <x v="2248"/>
    <x v="31"/>
    <x v="2"/>
  </r>
  <r>
    <x v="5"/>
    <n v="1185732"/>
    <x v="480"/>
    <x v="0"/>
    <x v="47"/>
    <x v="49"/>
    <x v="4"/>
    <n v="62"/>
    <n v="840"/>
    <x v="1496"/>
    <x v="4757"/>
    <x v="37"/>
    <x v="2"/>
  </r>
  <r>
    <x v="5"/>
    <n v="1185732"/>
    <x v="480"/>
    <x v="0"/>
    <x v="47"/>
    <x v="49"/>
    <x v="5"/>
    <n v="65"/>
    <n v="1120"/>
    <x v="2843"/>
    <x v="4758"/>
    <x v="27"/>
    <x v="2"/>
  </r>
  <r>
    <x v="5"/>
    <n v="1185732"/>
    <x v="178"/>
    <x v="0"/>
    <x v="47"/>
    <x v="49"/>
    <x v="0"/>
    <n v="44"/>
    <n v="1520"/>
    <x v="2844"/>
    <x v="4759"/>
    <x v="9"/>
    <x v="2"/>
  </r>
  <r>
    <x v="5"/>
    <n v="1185732"/>
    <x v="178"/>
    <x v="0"/>
    <x v="47"/>
    <x v="49"/>
    <x v="1"/>
    <n v="42"/>
    <n v="940"/>
    <x v="2529"/>
    <x v="3437"/>
    <x v="38"/>
    <x v="2"/>
  </r>
  <r>
    <x v="5"/>
    <n v="1185732"/>
    <x v="178"/>
    <x v="0"/>
    <x v="47"/>
    <x v="49"/>
    <x v="2"/>
    <n v="32"/>
    <n v="910"/>
    <x v="1651"/>
    <x v="1911"/>
    <x v="18"/>
    <x v="2"/>
  </r>
  <r>
    <x v="5"/>
    <n v="1185732"/>
    <x v="178"/>
    <x v="0"/>
    <x v="47"/>
    <x v="49"/>
    <x v="3"/>
    <n v="39"/>
    <n v="440"/>
    <x v="2819"/>
    <x v="4760"/>
    <x v="29"/>
    <x v="2"/>
  </r>
  <r>
    <x v="5"/>
    <n v="1185732"/>
    <x v="178"/>
    <x v="0"/>
    <x v="47"/>
    <x v="49"/>
    <x v="4"/>
    <n v="52"/>
    <n v="680"/>
    <x v="1625"/>
    <x v="4761"/>
    <x v="28"/>
    <x v="2"/>
  </r>
  <r>
    <x v="5"/>
    <n v="1185732"/>
    <x v="178"/>
    <x v="0"/>
    <x v="47"/>
    <x v="49"/>
    <x v="5"/>
    <n v="44"/>
    <n v="980"/>
    <x v="1466"/>
    <x v="4762"/>
    <x v="48"/>
    <x v="2"/>
  </r>
  <r>
    <x v="5"/>
    <n v="1185732"/>
    <x v="207"/>
    <x v="0"/>
    <x v="47"/>
    <x v="49"/>
    <x v="0"/>
    <n v="41"/>
    <n v="1670"/>
    <x v="2221"/>
    <x v="4763"/>
    <x v="65"/>
    <x v="2"/>
  </r>
  <r>
    <x v="5"/>
    <n v="1185732"/>
    <x v="207"/>
    <x v="0"/>
    <x v="47"/>
    <x v="49"/>
    <x v="1"/>
    <n v="44"/>
    <n v="610"/>
    <x v="1727"/>
    <x v="4764"/>
    <x v="38"/>
    <x v="2"/>
  </r>
  <r>
    <x v="5"/>
    <n v="1185732"/>
    <x v="207"/>
    <x v="0"/>
    <x v="47"/>
    <x v="49"/>
    <x v="2"/>
    <n v="33"/>
    <n v="740"/>
    <x v="2069"/>
    <x v="4765"/>
    <x v="0"/>
    <x v="2"/>
  </r>
  <r>
    <x v="5"/>
    <n v="1185732"/>
    <x v="207"/>
    <x v="0"/>
    <x v="48"/>
    <x v="50"/>
    <x v="3"/>
    <n v="36"/>
    <n v="450"/>
    <x v="2591"/>
    <x v="4766"/>
    <x v="24"/>
    <x v="2"/>
  </r>
  <r>
    <x v="5"/>
    <n v="1185732"/>
    <x v="207"/>
    <x v="0"/>
    <x v="48"/>
    <x v="50"/>
    <x v="4"/>
    <n v="54"/>
    <n v="630"/>
    <x v="2372"/>
    <x v="4767"/>
    <x v="0"/>
    <x v="2"/>
  </r>
  <r>
    <x v="5"/>
    <n v="1185732"/>
    <x v="207"/>
    <x v="0"/>
    <x v="48"/>
    <x v="50"/>
    <x v="5"/>
    <n v="43"/>
    <n v="850"/>
    <x v="2228"/>
    <x v="1910"/>
    <x v="64"/>
    <x v="2"/>
  </r>
  <r>
    <x v="5"/>
    <n v="1185732"/>
    <x v="215"/>
    <x v="0"/>
    <x v="48"/>
    <x v="50"/>
    <x v="0"/>
    <n v="44"/>
    <n v="1420"/>
    <x v="1315"/>
    <x v="4768"/>
    <x v="38"/>
    <x v="2"/>
  </r>
  <r>
    <x v="5"/>
    <n v="1185732"/>
    <x v="215"/>
    <x v="0"/>
    <x v="48"/>
    <x v="50"/>
    <x v="1"/>
    <n v="42"/>
    <n v="700"/>
    <x v="1454"/>
    <x v="4769"/>
    <x v="41"/>
    <x v="2"/>
  </r>
  <r>
    <x v="5"/>
    <n v="1185732"/>
    <x v="215"/>
    <x v="0"/>
    <x v="48"/>
    <x v="50"/>
    <x v="2"/>
    <n v="34"/>
    <n v="770"/>
    <x v="2845"/>
    <x v="4770"/>
    <x v="29"/>
    <x v="2"/>
  </r>
  <r>
    <x v="5"/>
    <n v="1185732"/>
    <x v="215"/>
    <x v="0"/>
    <x v="48"/>
    <x v="50"/>
    <x v="3"/>
    <n v="36"/>
    <n v="380"/>
    <x v="1457"/>
    <x v="4771"/>
    <x v="29"/>
    <x v="2"/>
  </r>
  <r>
    <x v="5"/>
    <n v="1185732"/>
    <x v="215"/>
    <x v="0"/>
    <x v="48"/>
    <x v="50"/>
    <x v="4"/>
    <n v="51"/>
    <n v="470"/>
    <x v="2846"/>
    <x v="4772"/>
    <x v="29"/>
    <x v="2"/>
  </r>
  <r>
    <x v="5"/>
    <n v="1185732"/>
    <x v="215"/>
    <x v="0"/>
    <x v="48"/>
    <x v="50"/>
    <x v="5"/>
    <n v="41"/>
    <n v="800"/>
    <x v="2847"/>
    <x v="4773"/>
    <x v="66"/>
    <x v="2"/>
  </r>
  <r>
    <x v="5"/>
    <n v="1185732"/>
    <x v="234"/>
    <x v="0"/>
    <x v="48"/>
    <x v="50"/>
    <x v="0"/>
    <n v="41"/>
    <n v="1370"/>
    <x v="2848"/>
    <x v="4774"/>
    <x v="65"/>
    <x v="2"/>
  </r>
  <r>
    <x v="5"/>
    <n v="1185732"/>
    <x v="234"/>
    <x v="0"/>
    <x v="48"/>
    <x v="50"/>
    <x v="1"/>
    <n v="43"/>
    <n v="560"/>
    <x v="1768"/>
    <x v="4775"/>
    <x v="39"/>
    <x v="2"/>
  </r>
  <r>
    <x v="5"/>
    <n v="1185732"/>
    <x v="234"/>
    <x v="0"/>
    <x v="48"/>
    <x v="50"/>
    <x v="2"/>
    <n v="32"/>
    <n v="650"/>
    <x v="1413"/>
    <x v="4776"/>
    <x v="0"/>
    <x v="2"/>
  </r>
  <r>
    <x v="5"/>
    <n v="1185732"/>
    <x v="234"/>
    <x v="0"/>
    <x v="48"/>
    <x v="50"/>
    <x v="3"/>
    <n v="36"/>
    <n v="440"/>
    <x v="1034"/>
    <x v="4777"/>
    <x v="0"/>
    <x v="2"/>
  </r>
  <r>
    <x v="5"/>
    <n v="1185732"/>
    <x v="234"/>
    <x v="0"/>
    <x v="48"/>
    <x v="50"/>
    <x v="4"/>
    <n v="51"/>
    <n v="380"/>
    <x v="1440"/>
    <x v="4778"/>
    <x v="24"/>
    <x v="2"/>
  </r>
  <r>
    <x v="5"/>
    <n v="1185732"/>
    <x v="234"/>
    <x v="0"/>
    <x v="48"/>
    <x v="50"/>
    <x v="5"/>
    <n v="44"/>
    <n v="900"/>
    <x v="2849"/>
    <x v="4779"/>
    <x v="48"/>
    <x v="2"/>
  </r>
  <r>
    <x v="5"/>
    <n v="1185732"/>
    <x v="263"/>
    <x v="0"/>
    <x v="48"/>
    <x v="50"/>
    <x v="0"/>
    <n v="55"/>
    <n v="1540"/>
    <x v="2850"/>
    <x v="4780"/>
    <x v="41"/>
    <x v="2"/>
  </r>
  <r>
    <x v="5"/>
    <n v="1185732"/>
    <x v="263"/>
    <x v="0"/>
    <x v="48"/>
    <x v="50"/>
    <x v="1"/>
    <n v="54"/>
    <n v="800"/>
    <x v="1069"/>
    <x v="4781"/>
    <x v="65"/>
    <x v="2"/>
  </r>
  <r>
    <x v="5"/>
    <n v="1185732"/>
    <x v="263"/>
    <x v="0"/>
    <x v="48"/>
    <x v="50"/>
    <x v="2"/>
    <n v="49"/>
    <n v="750"/>
    <x v="1038"/>
    <x v="4782"/>
    <x v="24"/>
    <x v="2"/>
  </r>
  <r>
    <x v="5"/>
    <n v="1185732"/>
    <x v="263"/>
    <x v="0"/>
    <x v="48"/>
    <x v="50"/>
    <x v="3"/>
    <n v="46"/>
    <n v="650"/>
    <x v="1044"/>
    <x v="1671"/>
    <x v="28"/>
    <x v="2"/>
  </r>
  <r>
    <x v="5"/>
    <n v="1185732"/>
    <x v="263"/>
    <x v="0"/>
    <x v="48"/>
    <x v="50"/>
    <x v="4"/>
    <n v="55"/>
    <n v="720"/>
    <x v="2849"/>
    <x v="4783"/>
    <x v="28"/>
    <x v="2"/>
  </r>
  <r>
    <x v="5"/>
    <n v="1185732"/>
    <x v="263"/>
    <x v="0"/>
    <x v="48"/>
    <x v="50"/>
    <x v="5"/>
    <n v="60"/>
    <n v="1200"/>
    <x v="1644"/>
    <x v="4784"/>
    <x v="59"/>
    <x v="2"/>
  </r>
  <r>
    <x v="5"/>
    <n v="1185732"/>
    <x v="296"/>
    <x v="0"/>
    <x v="48"/>
    <x v="50"/>
    <x v="0"/>
    <n v="58"/>
    <n v="1630"/>
    <x v="972"/>
    <x v="4785"/>
    <x v="39"/>
    <x v="2"/>
  </r>
  <r>
    <x v="5"/>
    <n v="1185732"/>
    <x v="296"/>
    <x v="0"/>
    <x v="48"/>
    <x v="50"/>
    <x v="1"/>
    <n v="53"/>
    <n v="1160"/>
    <x v="2851"/>
    <x v="4786"/>
    <x v="40"/>
    <x v="2"/>
  </r>
  <r>
    <x v="5"/>
    <n v="1185732"/>
    <x v="296"/>
    <x v="0"/>
    <x v="48"/>
    <x v="50"/>
    <x v="2"/>
    <n v="45"/>
    <n v="810"/>
    <x v="1994"/>
    <x v="3941"/>
    <x v="28"/>
    <x v="2"/>
  </r>
  <r>
    <x v="5"/>
    <n v="1185732"/>
    <x v="296"/>
    <x v="0"/>
    <x v="48"/>
    <x v="50"/>
    <x v="3"/>
    <n v="47"/>
    <n v="900"/>
    <x v="2652"/>
    <x v="4787"/>
    <x v="18"/>
    <x v="2"/>
  </r>
  <r>
    <x v="5"/>
    <n v="1185732"/>
    <x v="296"/>
    <x v="0"/>
    <x v="48"/>
    <x v="50"/>
    <x v="4"/>
    <n v="58"/>
    <n v="810"/>
    <x v="2234"/>
    <x v="4788"/>
    <x v="0"/>
    <x v="2"/>
  </r>
  <r>
    <x v="5"/>
    <n v="1185732"/>
    <x v="296"/>
    <x v="0"/>
    <x v="48"/>
    <x v="50"/>
    <x v="5"/>
    <n v="62"/>
    <n v="1170"/>
    <x v="2852"/>
    <x v="4789"/>
    <x v="59"/>
    <x v="2"/>
  </r>
  <r>
    <x v="5"/>
    <n v="1185732"/>
    <x v="324"/>
    <x v="0"/>
    <x v="48"/>
    <x v="50"/>
    <x v="0"/>
    <n v="54"/>
    <n v="1820"/>
    <x v="753"/>
    <x v="4790"/>
    <x v="41"/>
    <x v="2"/>
  </r>
  <r>
    <x v="5"/>
    <n v="1185732"/>
    <x v="324"/>
    <x v="0"/>
    <x v="48"/>
    <x v="50"/>
    <x v="1"/>
    <n v="51"/>
    <n v="1150"/>
    <x v="2853"/>
    <x v="4791"/>
    <x v="65"/>
    <x v="2"/>
  </r>
  <r>
    <x v="5"/>
    <n v="1185732"/>
    <x v="324"/>
    <x v="0"/>
    <x v="48"/>
    <x v="50"/>
    <x v="2"/>
    <n v="46"/>
    <n v="980"/>
    <x v="2052"/>
    <x v="4792"/>
    <x v="35"/>
    <x v="2"/>
  </r>
  <r>
    <x v="5"/>
    <n v="1185732"/>
    <x v="324"/>
    <x v="0"/>
    <x v="48"/>
    <x v="50"/>
    <x v="3"/>
    <n v="46"/>
    <n v="900"/>
    <x v="2854"/>
    <x v="4793"/>
    <x v="29"/>
    <x v="2"/>
  </r>
  <r>
    <x v="5"/>
    <n v="1185732"/>
    <x v="324"/>
    <x v="0"/>
    <x v="48"/>
    <x v="50"/>
    <x v="4"/>
    <n v="54"/>
    <n v="940"/>
    <x v="1197"/>
    <x v="4794"/>
    <x v="28"/>
    <x v="2"/>
  </r>
  <r>
    <x v="5"/>
    <n v="1185732"/>
    <x v="324"/>
    <x v="0"/>
    <x v="48"/>
    <x v="50"/>
    <x v="5"/>
    <n v="61"/>
    <n v="1250"/>
    <x v="2855"/>
    <x v="4795"/>
    <x v="59"/>
    <x v="2"/>
  </r>
  <r>
    <x v="5"/>
    <n v="1185732"/>
    <x v="356"/>
    <x v="0"/>
    <x v="48"/>
    <x v="50"/>
    <x v="0"/>
    <n v="58"/>
    <n v="1760"/>
    <x v="2856"/>
    <x v="4796"/>
    <x v="38"/>
    <x v="2"/>
  </r>
  <r>
    <x v="5"/>
    <n v="1185732"/>
    <x v="356"/>
    <x v="0"/>
    <x v="48"/>
    <x v="50"/>
    <x v="1"/>
    <n v="53"/>
    <n v="1060"/>
    <x v="2857"/>
    <x v="4797"/>
    <x v="40"/>
    <x v="2"/>
  </r>
  <r>
    <x v="5"/>
    <n v="1185732"/>
    <x v="356"/>
    <x v="0"/>
    <x v="48"/>
    <x v="50"/>
    <x v="2"/>
    <n v="48"/>
    <n v="1050"/>
    <x v="1735"/>
    <x v="4798"/>
    <x v="24"/>
    <x v="2"/>
  </r>
  <r>
    <x v="5"/>
    <n v="1185732"/>
    <x v="356"/>
    <x v="0"/>
    <x v="48"/>
    <x v="50"/>
    <x v="3"/>
    <n v="49"/>
    <n v="680"/>
    <x v="2165"/>
    <x v="4799"/>
    <x v="28"/>
    <x v="2"/>
  </r>
  <r>
    <x v="5"/>
    <n v="1185732"/>
    <x v="356"/>
    <x v="0"/>
    <x v="48"/>
    <x v="50"/>
    <x v="4"/>
    <n v="57"/>
    <n v="650"/>
    <x v="1075"/>
    <x v="4800"/>
    <x v="29"/>
    <x v="2"/>
  </r>
  <r>
    <x v="5"/>
    <n v="1185732"/>
    <x v="356"/>
    <x v="0"/>
    <x v="48"/>
    <x v="50"/>
    <x v="5"/>
    <n v="61"/>
    <n v="1040"/>
    <x v="2858"/>
    <x v="4801"/>
    <x v="48"/>
    <x v="2"/>
  </r>
  <r>
    <x v="5"/>
    <n v="1185732"/>
    <x v="386"/>
    <x v="0"/>
    <x v="48"/>
    <x v="50"/>
    <x v="0"/>
    <n v="56"/>
    <n v="1370"/>
    <x v="1876"/>
    <x v="4802"/>
    <x v="41"/>
    <x v="2"/>
  </r>
  <r>
    <x v="5"/>
    <n v="1185732"/>
    <x v="386"/>
    <x v="0"/>
    <x v="48"/>
    <x v="50"/>
    <x v="1"/>
    <n v="50"/>
    <n v="850"/>
    <x v="1777"/>
    <x v="3341"/>
    <x v="38"/>
    <x v="2"/>
  </r>
  <r>
    <x v="5"/>
    <n v="1185732"/>
    <x v="386"/>
    <x v="0"/>
    <x v="48"/>
    <x v="50"/>
    <x v="2"/>
    <n v="46"/>
    <n v="560"/>
    <x v="1531"/>
    <x v="4803"/>
    <x v="0"/>
    <x v="2"/>
  </r>
  <r>
    <x v="5"/>
    <n v="1185732"/>
    <x v="386"/>
    <x v="0"/>
    <x v="48"/>
    <x v="50"/>
    <x v="3"/>
    <n v="45"/>
    <n v="520"/>
    <x v="1021"/>
    <x v="2373"/>
    <x v="29"/>
    <x v="2"/>
  </r>
  <r>
    <x v="5"/>
    <n v="1185732"/>
    <x v="386"/>
    <x v="0"/>
    <x v="48"/>
    <x v="50"/>
    <x v="4"/>
    <n v="58"/>
    <n v="500"/>
    <x v="2064"/>
    <x v="4804"/>
    <x v="28"/>
    <x v="2"/>
  </r>
  <r>
    <x v="5"/>
    <n v="1185732"/>
    <x v="386"/>
    <x v="0"/>
    <x v="48"/>
    <x v="50"/>
    <x v="5"/>
    <n v="59"/>
    <n v="780"/>
    <x v="2859"/>
    <x v="4805"/>
    <x v="66"/>
    <x v="2"/>
  </r>
  <r>
    <x v="5"/>
    <n v="1185732"/>
    <x v="418"/>
    <x v="0"/>
    <x v="48"/>
    <x v="50"/>
    <x v="0"/>
    <n v="62"/>
    <n v="1330"/>
    <x v="2860"/>
    <x v="4806"/>
    <x v="38"/>
    <x v="2"/>
  </r>
  <r>
    <x v="5"/>
    <n v="1185732"/>
    <x v="418"/>
    <x v="0"/>
    <x v="48"/>
    <x v="50"/>
    <x v="1"/>
    <n v="54"/>
    <n v="750"/>
    <x v="1156"/>
    <x v="4807"/>
    <x v="40"/>
    <x v="2"/>
  </r>
  <r>
    <x v="5"/>
    <n v="1185732"/>
    <x v="418"/>
    <x v="0"/>
    <x v="48"/>
    <x v="50"/>
    <x v="2"/>
    <n v="59"/>
    <n v="540"/>
    <x v="1699"/>
    <x v="4808"/>
    <x v="0"/>
    <x v="2"/>
  </r>
  <r>
    <x v="5"/>
    <n v="1185732"/>
    <x v="418"/>
    <x v="0"/>
    <x v="48"/>
    <x v="50"/>
    <x v="3"/>
    <n v="55"/>
    <n v="460"/>
    <x v="1785"/>
    <x v="4809"/>
    <x v="35"/>
    <x v="2"/>
  </r>
  <r>
    <x v="5"/>
    <n v="1185732"/>
    <x v="418"/>
    <x v="0"/>
    <x v="48"/>
    <x v="50"/>
    <x v="4"/>
    <n v="66"/>
    <n v="510"/>
    <x v="2861"/>
    <x v="4810"/>
    <x v="35"/>
    <x v="2"/>
  </r>
  <r>
    <x v="3"/>
    <n v="1185732"/>
    <x v="418"/>
    <x v="0"/>
    <x v="48"/>
    <x v="50"/>
    <x v="5"/>
    <n v="71"/>
    <n v="810"/>
    <x v="2862"/>
    <x v="4811"/>
    <x v="60"/>
    <x v="2"/>
  </r>
  <r>
    <x v="3"/>
    <n v="1185732"/>
    <x v="448"/>
    <x v="0"/>
    <x v="48"/>
    <x v="50"/>
    <x v="0"/>
    <n v="64"/>
    <n v="1260"/>
    <x v="2017"/>
    <x v="4812"/>
    <x v="38"/>
    <x v="2"/>
  </r>
  <r>
    <x v="3"/>
    <n v="1185732"/>
    <x v="448"/>
    <x v="0"/>
    <x v="48"/>
    <x v="50"/>
    <x v="1"/>
    <n v="55"/>
    <n v="810"/>
    <x v="2863"/>
    <x v="4813"/>
    <x v="39"/>
    <x v="2"/>
  </r>
  <r>
    <x v="3"/>
    <n v="1185732"/>
    <x v="448"/>
    <x v="0"/>
    <x v="48"/>
    <x v="50"/>
    <x v="2"/>
    <n v="57"/>
    <n v="960"/>
    <x v="2864"/>
    <x v="4814"/>
    <x v="35"/>
    <x v="2"/>
  </r>
  <r>
    <x v="5"/>
    <n v="1185732"/>
    <x v="448"/>
    <x v="0"/>
    <x v="48"/>
    <x v="50"/>
    <x v="3"/>
    <n v="55"/>
    <n v="750"/>
    <x v="1518"/>
    <x v="4815"/>
    <x v="0"/>
    <x v="2"/>
  </r>
  <r>
    <x v="5"/>
    <n v="1185732"/>
    <x v="448"/>
    <x v="0"/>
    <x v="48"/>
    <x v="50"/>
    <x v="4"/>
    <n v="67"/>
    <n v="800"/>
    <x v="2865"/>
    <x v="4816"/>
    <x v="0"/>
    <x v="2"/>
  </r>
  <r>
    <x v="5"/>
    <n v="1185732"/>
    <x v="448"/>
    <x v="0"/>
    <x v="48"/>
    <x v="50"/>
    <x v="5"/>
    <n v="70"/>
    <n v="940"/>
    <x v="1928"/>
    <x v="4817"/>
    <x v="60"/>
    <x v="2"/>
  </r>
  <r>
    <x v="5"/>
    <n v="1185732"/>
    <x v="477"/>
    <x v="0"/>
    <x v="48"/>
    <x v="50"/>
    <x v="0"/>
    <n v="64"/>
    <n v="1680"/>
    <x v="1369"/>
    <x v="4818"/>
    <x v="38"/>
    <x v="2"/>
  </r>
  <r>
    <x v="5"/>
    <n v="1185732"/>
    <x v="477"/>
    <x v="0"/>
    <x v="48"/>
    <x v="50"/>
    <x v="1"/>
    <n v="55"/>
    <n v="1000"/>
    <x v="2866"/>
    <x v="4819"/>
    <x v="9"/>
    <x v="2"/>
  </r>
  <r>
    <x v="5"/>
    <n v="1185732"/>
    <x v="477"/>
    <x v="0"/>
    <x v="48"/>
    <x v="50"/>
    <x v="2"/>
    <n v="55"/>
    <n v="1130"/>
    <x v="2796"/>
    <x v="4820"/>
    <x v="28"/>
    <x v="2"/>
  </r>
  <r>
    <x v="5"/>
    <n v="1185732"/>
    <x v="477"/>
    <x v="0"/>
    <x v="48"/>
    <x v="50"/>
    <x v="3"/>
    <n v="56"/>
    <n v="810"/>
    <x v="2332"/>
    <x v="4821"/>
    <x v="18"/>
    <x v="2"/>
  </r>
  <r>
    <x v="5"/>
    <n v="1185732"/>
    <x v="477"/>
    <x v="0"/>
    <x v="48"/>
    <x v="50"/>
    <x v="4"/>
    <n v="67"/>
    <n v="810"/>
    <x v="2867"/>
    <x v="4822"/>
    <x v="35"/>
    <x v="2"/>
  </r>
  <r>
    <x v="5"/>
    <n v="1185732"/>
    <x v="477"/>
    <x v="0"/>
    <x v="48"/>
    <x v="50"/>
    <x v="5"/>
    <n v="68"/>
    <n v="1060"/>
    <x v="2868"/>
    <x v="4823"/>
    <x v="59"/>
    <x v="2"/>
  </r>
  <r>
    <x v="5"/>
    <n v="1185732"/>
    <x v="185"/>
    <x v="0"/>
    <x v="48"/>
    <x v="50"/>
    <x v="0"/>
    <n v="49"/>
    <n v="1310"/>
    <x v="1079"/>
    <x v="4824"/>
    <x v="9"/>
    <x v="2"/>
  </r>
  <r>
    <x v="5"/>
    <n v="1185732"/>
    <x v="185"/>
    <x v="0"/>
    <x v="48"/>
    <x v="50"/>
    <x v="1"/>
    <n v="45"/>
    <n v="910"/>
    <x v="2092"/>
    <x v="4825"/>
    <x v="60"/>
    <x v="2"/>
  </r>
  <r>
    <x v="5"/>
    <n v="1185732"/>
    <x v="185"/>
    <x v="0"/>
    <x v="48"/>
    <x v="50"/>
    <x v="2"/>
    <n v="38"/>
    <n v="810"/>
    <x v="1068"/>
    <x v="1698"/>
    <x v="18"/>
    <x v="2"/>
  </r>
  <r>
    <x v="5"/>
    <n v="1185732"/>
    <x v="185"/>
    <x v="0"/>
    <x v="48"/>
    <x v="50"/>
    <x v="3"/>
    <n v="43"/>
    <n v="460"/>
    <x v="2566"/>
    <x v="4826"/>
    <x v="8"/>
    <x v="2"/>
  </r>
  <r>
    <x v="5"/>
    <n v="1185732"/>
    <x v="185"/>
    <x v="0"/>
    <x v="48"/>
    <x v="50"/>
    <x v="4"/>
    <n v="59"/>
    <n v="560"/>
    <x v="1316"/>
    <x v="4827"/>
    <x v="27"/>
    <x v="2"/>
  </r>
  <r>
    <x v="5"/>
    <n v="1185732"/>
    <x v="185"/>
    <x v="0"/>
    <x v="48"/>
    <x v="50"/>
    <x v="5"/>
    <n v="49"/>
    <n v="880"/>
    <x v="1466"/>
    <x v="4828"/>
    <x v="18"/>
    <x v="2"/>
  </r>
  <r>
    <x v="5"/>
    <n v="1185732"/>
    <x v="693"/>
    <x v="0"/>
    <x v="48"/>
    <x v="50"/>
    <x v="0"/>
    <n v="49"/>
    <n v="1800"/>
    <x v="1392"/>
    <x v="4829"/>
    <x v="60"/>
    <x v="2"/>
  </r>
  <r>
    <x v="5"/>
    <n v="1185732"/>
    <x v="693"/>
    <x v="0"/>
    <x v="48"/>
    <x v="50"/>
    <x v="1"/>
    <n v="45"/>
    <n v="750"/>
    <x v="2577"/>
    <x v="4830"/>
    <x v="48"/>
    <x v="2"/>
  </r>
  <r>
    <x v="5"/>
    <n v="1185732"/>
    <x v="693"/>
    <x v="0"/>
    <x v="48"/>
    <x v="50"/>
    <x v="2"/>
    <n v="39"/>
    <n v="900"/>
    <x v="1517"/>
    <x v="2701"/>
    <x v="27"/>
    <x v="2"/>
  </r>
  <r>
    <x v="5"/>
    <n v="1185732"/>
    <x v="693"/>
    <x v="0"/>
    <x v="49"/>
    <x v="51"/>
    <x v="3"/>
    <n v="42"/>
    <n v="580"/>
    <x v="1684"/>
    <x v="4831"/>
    <x v="30"/>
    <x v="2"/>
  </r>
  <r>
    <x v="5"/>
    <n v="1185732"/>
    <x v="693"/>
    <x v="0"/>
    <x v="49"/>
    <x v="51"/>
    <x v="4"/>
    <n v="56"/>
    <n v="830"/>
    <x v="2869"/>
    <x v="4832"/>
    <x v="30"/>
    <x v="2"/>
  </r>
  <r>
    <x v="5"/>
    <n v="1185732"/>
    <x v="693"/>
    <x v="0"/>
    <x v="49"/>
    <x v="51"/>
    <x v="5"/>
    <n v="46"/>
    <n v="980"/>
    <x v="2052"/>
    <x v="4792"/>
    <x v="35"/>
    <x v="2"/>
  </r>
  <r>
    <x v="5"/>
    <n v="1185732"/>
    <x v="222"/>
    <x v="0"/>
    <x v="49"/>
    <x v="51"/>
    <x v="0"/>
    <n v="49"/>
    <n v="1650"/>
    <x v="2870"/>
    <x v="4833"/>
    <x v="0"/>
    <x v="2"/>
  </r>
  <r>
    <x v="5"/>
    <n v="1185732"/>
    <x v="222"/>
    <x v="0"/>
    <x v="49"/>
    <x v="51"/>
    <x v="1"/>
    <n v="49"/>
    <n v="690"/>
    <x v="2871"/>
    <x v="4834"/>
    <x v="48"/>
    <x v="2"/>
  </r>
  <r>
    <x v="5"/>
    <n v="1185732"/>
    <x v="222"/>
    <x v="0"/>
    <x v="49"/>
    <x v="51"/>
    <x v="2"/>
    <n v="38"/>
    <n v="750"/>
    <x v="1027"/>
    <x v="3820"/>
    <x v="33"/>
    <x v="2"/>
  </r>
  <r>
    <x v="5"/>
    <n v="1185732"/>
    <x v="222"/>
    <x v="0"/>
    <x v="49"/>
    <x v="51"/>
    <x v="3"/>
    <n v="44"/>
    <n v="380"/>
    <x v="1608"/>
    <x v="4835"/>
    <x v="23"/>
    <x v="2"/>
  </r>
  <r>
    <x v="5"/>
    <n v="1185732"/>
    <x v="222"/>
    <x v="0"/>
    <x v="49"/>
    <x v="51"/>
    <x v="4"/>
    <n v="58"/>
    <n v="600"/>
    <x v="2872"/>
    <x v="4836"/>
    <x v="18"/>
    <x v="2"/>
  </r>
  <r>
    <x v="5"/>
    <n v="1185732"/>
    <x v="222"/>
    <x v="0"/>
    <x v="49"/>
    <x v="51"/>
    <x v="5"/>
    <n v="45"/>
    <n v="750"/>
    <x v="2577"/>
    <x v="4837"/>
    <x v="28"/>
    <x v="2"/>
  </r>
  <r>
    <x v="5"/>
    <n v="1185732"/>
    <x v="241"/>
    <x v="0"/>
    <x v="49"/>
    <x v="51"/>
    <x v="0"/>
    <n v="48"/>
    <n v="1540"/>
    <x v="1936"/>
    <x v="4838"/>
    <x v="60"/>
    <x v="2"/>
  </r>
  <r>
    <x v="5"/>
    <n v="1185732"/>
    <x v="241"/>
    <x v="0"/>
    <x v="49"/>
    <x v="51"/>
    <x v="1"/>
    <n v="49"/>
    <n v="680"/>
    <x v="2165"/>
    <x v="4839"/>
    <x v="9"/>
    <x v="2"/>
  </r>
  <r>
    <x v="5"/>
    <n v="1185732"/>
    <x v="241"/>
    <x v="0"/>
    <x v="49"/>
    <x v="51"/>
    <x v="2"/>
    <n v="38"/>
    <n v="730"/>
    <x v="2793"/>
    <x v="4840"/>
    <x v="27"/>
    <x v="2"/>
  </r>
  <r>
    <x v="5"/>
    <n v="1185732"/>
    <x v="241"/>
    <x v="0"/>
    <x v="49"/>
    <x v="51"/>
    <x v="3"/>
    <n v="44"/>
    <n v="490"/>
    <x v="1009"/>
    <x v="4841"/>
    <x v="33"/>
    <x v="2"/>
  </r>
  <r>
    <x v="5"/>
    <n v="1185732"/>
    <x v="241"/>
    <x v="0"/>
    <x v="49"/>
    <x v="51"/>
    <x v="4"/>
    <n v="57"/>
    <n v="530"/>
    <x v="1179"/>
    <x v="4842"/>
    <x v="18"/>
    <x v="2"/>
  </r>
  <r>
    <x v="5"/>
    <n v="1185732"/>
    <x v="241"/>
    <x v="0"/>
    <x v="49"/>
    <x v="51"/>
    <x v="5"/>
    <n v="46"/>
    <n v="980"/>
    <x v="2052"/>
    <x v="4843"/>
    <x v="24"/>
    <x v="2"/>
  </r>
  <r>
    <x v="5"/>
    <n v="1185732"/>
    <x v="270"/>
    <x v="0"/>
    <x v="49"/>
    <x v="51"/>
    <x v="0"/>
    <n v="64"/>
    <n v="1730"/>
    <x v="2873"/>
    <x v="4844"/>
    <x v="60"/>
    <x v="2"/>
  </r>
  <r>
    <x v="5"/>
    <n v="1185732"/>
    <x v="270"/>
    <x v="0"/>
    <x v="49"/>
    <x v="51"/>
    <x v="1"/>
    <n v="54"/>
    <n v="870"/>
    <x v="2234"/>
    <x v="4379"/>
    <x v="64"/>
    <x v="2"/>
  </r>
  <r>
    <x v="5"/>
    <n v="1185732"/>
    <x v="270"/>
    <x v="0"/>
    <x v="49"/>
    <x v="51"/>
    <x v="2"/>
    <n v="51"/>
    <n v="980"/>
    <x v="1123"/>
    <x v="4845"/>
    <x v="23"/>
    <x v="2"/>
  </r>
  <r>
    <x v="5"/>
    <n v="1185732"/>
    <x v="270"/>
    <x v="0"/>
    <x v="49"/>
    <x v="51"/>
    <x v="3"/>
    <n v="52"/>
    <n v="800"/>
    <x v="1784"/>
    <x v="2607"/>
    <x v="8"/>
    <x v="2"/>
  </r>
  <r>
    <x v="5"/>
    <n v="1185732"/>
    <x v="270"/>
    <x v="0"/>
    <x v="49"/>
    <x v="51"/>
    <x v="4"/>
    <n v="63"/>
    <n v="780"/>
    <x v="1502"/>
    <x v="1788"/>
    <x v="18"/>
    <x v="2"/>
  </r>
  <r>
    <x v="5"/>
    <n v="1185732"/>
    <x v="270"/>
    <x v="0"/>
    <x v="49"/>
    <x v="51"/>
    <x v="5"/>
    <n v="65"/>
    <n v="1150"/>
    <x v="2874"/>
    <x v="4846"/>
    <x v="24"/>
    <x v="2"/>
  </r>
  <r>
    <x v="5"/>
    <n v="1185732"/>
    <x v="303"/>
    <x v="0"/>
    <x v="49"/>
    <x v="51"/>
    <x v="0"/>
    <n v="59"/>
    <n v="1690"/>
    <x v="1560"/>
    <x v="4847"/>
    <x v="60"/>
    <x v="2"/>
  </r>
  <r>
    <x v="5"/>
    <n v="1185732"/>
    <x v="303"/>
    <x v="0"/>
    <x v="49"/>
    <x v="51"/>
    <x v="1"/>
    <n v="56"/>
    <n v="1230"/>
    <x v="2798"/>
    <x v="4848"/>
    <x v="48"/>
    <x v="2"/>
  </r>
  <r>
    <x v="5"/>
    <n v="1185732"/>
    <x v="303"/>
    <x v="0"/>
    <x v="49"/>
    <x v="51"/>
    <x v="2"/>
    <n v="53"/>
    <n v="880"/>
    <x v="1432"/>
    <x v="4849"/>
    <x v="27"/>
    <x v="2"/>
  </r>
  <r>
    <x v="5"/>
    <n v="1185732"/>
    <x v="303"/>
    <x v="0"/>
    <x v="49"/>
    <x v="51"/>
    <x v="3"/>
    <n v="52"/>
    <n v="910"/>
    <x v="1947"/>
    <x v="4850"/>
    <x v="23"/>
    <x v="2"/>
  </r>
  <r>
    <x v="5"/>
    <n v="1185732"/>
    <x v="303"/>
    <x v="0"/>
    <x v="49"/>
    <x v="51"/>
    <x v="4"/>
    <n v="60"/>
    <n v="940"/>
    <x v="1552"/>
    <x v="4851"/>
    <x v="30"/>
    <x v="2"/>
  </r>
  <r>
    <x v="5"/>
    <n v="1185732"/>
    <x v="303"/>
    <x v="0"/>
    <x v="49"/>
    <x v="51"/>
    <x v="5"/>
    <n v="66"/>
    <n v="1380"/>
    <x v="2875"/>
    <x v="4852"/>
    <x v="28"/>
    <x v="2"/>
  </r>
  <r>
    <x v="5"/>
    <n v="1185732"/>
    <x v="331"/>
    <x v="0"/>
    <x v="49"/>
    <x v="51"/>
    <x v="0"/>
    <n v="64"/>
    <n v="1960"/>
    <x v="2383"/>
    <x v="4853"/>
    <x v="60"/>
    <x v="2"/>
  </r>
  <r>
    <x v="5"/>
    <n v="1185732"/>
    <x v="331"/>
    <x v="0"/>
    <x v="49"/>
    <x v="51"/>
    <x v="1"/>
    <n v="55"/>
    <n v="1310"/>
    <x v="1255"/>
    <x v="4854"/>
    <x v="0"/>
    <x v="2"/>
  </r>
  <r>
    <x v="5"/>
    <n v="1185732"/>
    <x v="331"/>
    <x v="0"/>
    <x v="49"/>
    <x v="51"/>
    <x v="2"/>
    <n v="54"/>
    <n v="1090"/>
    <x v="1229"/>
    <x v="4855"/>
    <x v="33"/>
    <x v="2"/>
  </r>
  <r>
    <x v="5"/>
    <n v="1185732"/>
    <x v="331"/>
    <x v="0"/>
    <x v="49"/>
    <x v="51"/>
    <x v="3"/>
    <n v="53"/>
    <n v="850"/>
    <x v="1286"/>
    <x v="4856"/>
    <x v="27"/>
    <x v="2"/>
  </r>
  <r>
    <x v="5"/>
    <n v="1185732"/>
    <x v="331"/>
    <x v="0"/>
    <x v="49"/>
    <x v="51"/>
    <x v="4"/>
    <n v="60"/>
    <n v="1020"/>
    <x v="2281"/>
    <x v="4857"/>
    <x v="33"/>
    <x v="2"/>
  </r>
  <r>
    <x v="5"/>
    <n v="1185732"/>
    <x v="331"/>
    <x v="0"/>
    <x v="49"/>
    <x v="51"/>
    <x v="5"/>
    <n v="64"/>
    <n v="1370"/>
    <x v="2876"/>
    <x v="4858"/>
    <x v="29"/>
    <x v="2"/>
  </r>
  <r>
    <x v="5"/>
    <n v="1185732"/>
    <x v="363"/>
    <x v="0"/>
    <x v="49"/>
    <x v="51"/>
    <x v="0"/>
    <n v="60"/>
    <n v="1960"/>
    <x v="2202"/>
    <x v="4859"/>
    <x v="48"/>
    <x v="2"/>
  </r>
  <r>
    <x v="5"/>
    <n v="1185732"/>
    <x v="363"/>
    <x v="0"/>
    <x v="49"/>
    <x v="51"/>
    <x v="1"/>
    <n v="58"/>
    <n v="1350"/>
    <x v="1937"/>
    <x v="4860"/>
    <x v="64"/>
    <x v="2"/>
  </r>
  <r>
    <x v="5"/>
    <n v="1185732"/>
    <x v="363"/>
    <x v="0"/>
    <x v="49"/>
    <x v="51"/>
    <x v="2"/>
    <n v="52"/>
    <n v="1050"/>
    <x v="1780"/>
    <x v="2805"/>
    <x v="18"/>
    <x v="2"/>
  </r>
  <r>
    <x v="5"/>
    <n v="1185732"/>
    <x v="363"/>
    <x v="0"/>
    <x v="49"/>
    <x v="51"/>
    <x v="3"/>
    <n v="51"/>
    <n v="720"/>
    <x v="1821"/>
    <x v="3119"/>
    <x v="23"/>
    <x v="2"/>
  </r>
  <r>
    <x v="5"/>
    <n v="1185732"/>
    <x v="363"/>
    <x v="0"/>
    <x v="49"/>
    <x v="51"/>
    <x v="4"/>
    <n v="59"/>
    <n v="730"/>
    <x v="2877"/>
    <x v="4861"/>
    <x v="18"/>
    <x v="2"/>
  </r>
  <r>
    <x v="5"/>
    <n v="1185732"/>
    <x v="363"/>
    <x v="0"/>
    <x v="49"/>
    <x v="51"/>
    <x v="5"/>
    <n v="64"/>
    <n v="1060"/>
    <x v="1968"/>
    <x v="4862"/>
    <x v="28"/>
    <x v="2"/>
  </r>
  <r>
    <x v="5"/>
    <n v="1185732"/>
    <x v="393"/>
    <x v="0"/>
    <x v="49"/>
    <x v="51"/>
    <x v="0"/>
    <n v="59"/>
    <n v="1540"/>
    <x v="2386"/>
    <x v="4863"/>
    <x v="59"/>
    <x v="2"/>
  </r>
  <r>
    <x v="5"/>
    <n v="1185732"/>
    <x v="393"/>
    <x v="0"/>
    <x v="49"/>
    <x v="51"/>
    <x v="1"/>
    <n v="54"/>
    <n v="950"/>
    <x v="1206"/>
    <x v="4864"/>
    <x v="59"/>
    <x v="2"/>
  </r>
  <r>
    <x v="5"/>
    <n v="1185732"/>
    <x v="393"/>
    <x v="0"/>
    <x v="49"/>
    <x v="51"/>
    <x v="2"/>
    <n v="52"/>
    <n v="750"/>
    <x v="1042"/>
    <x v="4865"/>
    <x v="30"/>
    <x v="2"/>
  </r>
  <r>
    <x v="5"/>
    <n v="1185732"/>
    <x v="393"/>
    <x v="0"/>
    <x v="49"/>
    <x v="51"/>
    <x v="3"/>
    <n v="53"/>
    <n v="560"/>
    <x v="2839"/>
    <x v="4866"/>
    <x v="23"/>
    <x v="2"/>
  </r>
  <r>
    <x v="5"/>
    <n v="1185732"/>
    <x v="393"/>
    <x v="0"/>
    <x v="49"/>
    <x v="51"/>
    <x v="4"/>
    <n v="64"/>
    <n v="630"/>
    <x v="1012"/>
    <x v="4867"/>
    <x v="30"/>
    <x v="2"/>
  </r>
  <r>
    <x v="5"/>
    <n v="1185732"/>
    <x v="393"/>
    <x v="0"/>
    <x v="49"/>
    <x v="51"/>
    <x v="5"/>
    <n v="68"/>
    <n v="980"/>
    <x v="807"/>
    <x v="4868"/>
    <x v="24"/>
    <x v="2"/>
  </r>
  <r>
    <x v="0"/>
    <n v="1185732"/>
    <x v="425"/>
    <x v="0"/>
    <x v="49"/>
    <x v="51"/>
    <x v="0"/>
    <n v="64"/>
    <n v="1190"/>
    <x v="2074"/>
    <x v="4869"/>
    <x v="60"/>
    <x v="2"/>
  </r>
  <r>
    <x v="0"/>
    <n v="1185732"/>
    <x v="425"/>
    <x v="0"/>
    <x v="49"/>
    <x v="51"/>
    <x v="1"/>
    <n v="62"/>
    <n v="840"/>
    <x v="1496"/>
    <x v="4870"/>
    <x v="60"/>
    <x v="2"/>
  </r>
  <r>
    <x v="0"/>
    <n v="1185732"/>
    <x v="425"/>
    <x v="0"/>
    <x v="49"/>
    <x v="51"/>
    <x v="2"/>
    <n v="59"/>
    <n v="540"/>
    <x v="1699"/>
    <x v="4871"/>
    <x v="27"/>
    <x v="2"/>
  </r>
  <r>
    <x v="0"/>
    <n v="1185732"/>
    <x v="425"/>
    <x v="0"/>
    <x v="49"/>
    <x v="51"/>
    <x v="3"/>
    <n v="62"/>
    <n v="470"/>
    <x v="2878"/>
    <x v="4872"/>
    <x v="30"/>
    <x v="2"/>
  </r>
  <r>
    <x v="0"/>
    <n v="1185732"/>
    <x v="425"/>
    <x v="0"/>
    <x v="49"/>
    <x v="51"/>
    <x v="4"/>
    <n v="71"/>
    <n v="460"/>
    <x v="2879"/>
    <x v="4873"/>
    <x v="30"/>
    <x v="2"/>
  </r>
  <r>
    <x v="0"/>
    <n v="1185732"/>
    <x v="425"/>
    <x v="0"/>
    <x v="49"/>
    <x v="51"/>
    <x v="5"/>
    <n v="72"/>
    <n v="810"/>
    <x v="2880"/>
    <x v="4874"/>
    <x v="35"/>
    <x v="2"/>
  </r>
  <r>
    <x v="0"/>
    <n v="1185732"/>
    <x v="455"/>
    <x v="0"/>
    <x v="49"/>
    <x v="51"/>
    <x v="0"/>
    <n v="68"/>
    <n v="1170"/>
    <x v="2246"/>
    <x v="4875"/>
    <x v="60"/>
    <x v="2"/>
  </r>
  <r>
    <x v="0"/>
    <n v="1185732"/>
    <x v="455"/>
    <x v="0"/>
    <x v="49"/>
    <x v="51"/>
    <x v="1"/>
    <n v="62"/>
    <n v="980"/>
    <x v="1703"/>
    <x v="4876"/>
    <x v="59"/>
    <x v="2"/>
  </r>
  <r>
    <x v="0"/>
    <n v="1185732"/>
    <x v="455"/>
    <x v="0"/>
    <x v="49"/>
    <x v="51"/>
    <x v="2"/>
    <n v="63"/>
    <n v="1040"/>
    <x v="2334"/>
    <x v="4877"/>
    <x v="18"/>
    <x v="2"/>
  </r>
  <r>
    <x v="0"/>
    <n v="1185732"/>
    <x v="455"/>
    <x v="0"/>
    <x v="49"/>
    <x v="51"/>
    <x v="3"/>
    <n v="64"/>
    <n v="850"/>
    <x v="1311"/>
    <x v="4878"/>
    <x v="8"/>
    <x v="2"/>
  </r>
  <r>
    <x v="0"/>
    <n v="1185732"/>
    <x v="455"/>
    <x v="0"/>
    <x v="49"/>
    <x v="51"/>
    <x v="4"/>
    <n v="71"/>
    <n v="810"/>
    <x v="2862"/>
    <x v="4879"/>
    <x v="23"/>
    <x v="2"/>
  </r>
  <r>
    <x v="0"/>
    <n v="1185732"/>
    <x v="455"/>
    <x v="0"/>
    <x v="49"/>
    <x v="51"/>
    <x v="5"/>
    <n v="78"/>
    <n v="1160"/>
    <x v="818"/>
    <x v="4880"/>
    <x v="28"/>
    <x v="2"/>
  </r>
  <r>
    <x v="0"/>
    <n v="1185732"/>
    <x v="484"/>
    <x v="0"/>
    <x v="49"/>
    <x v="51"/>
    <x v="0"/>
    <n v="71"/>
    <n v="1690"/>
    <x v="2881"/>
    <x v="4881"/>
    <x v="9"/>
    <x v="2"/>
  </r>
  <r>
    <x v="0"/>
    <n v="1185732"/>
    <x v="484"/>
    <x v="0"/>
    <x v="49"/>
    <x v="51"/>
    <x v="1"/>
    <n v="59"/>
    <n v="1150"/>
    <x v="1827"/>
    <x v="4882"/>
    <x v="9"/>
    <x v="2"/>
  </r>
  <r>
    <x v="0"/>
    <n v="1185732"/>
    <x v="484"/>
    <x v="0"/>
    <x v="49"/>
    <x v="51"/>
    <x v="2"/>
    <n v="62"/>
    <n v="1080"/>
    <x v="1348"/>
    <x v="4883"/>
    <x v="23"/>
    <x v="2"/>
  </r>
  <r>
    <x v="0"/>
    <n v="1185732"/>
    <x v="484"/>
    <x v="0"/>
    <x v="49"/>
    <x v="51"/>
    <x v="3"/>
    <n v="62"/>
    <n v="880"/>
    <x v="985"/>
    <x v="4884"/>
    <x v="27"/>
    <x v="2"/>
  </r>
  <r>
    <x v="0"/>
    <n v="1185732"/>
    <x v="484"/>
    <x v="0"/>
    <x v="49"/>
    <x v="51"/>
    <x v="4"/>
    <n v="74"/>
    <n v="1050"/>
    <x v="2882"/>
    <x v="4885"/>
    <x v="30"/>
    <x v="2"/>
  </r>
  <r>
    <x v="0"/>
    <n v="1185732"/>
    <x v="484"/>
    <x v="0"/>
    <x v="49"/>
    <x v="51"/>
    <x v="5"/>
    <n v="74"/>
    <n v="1170"/>
    <x v="2883"/>
    <x v="4886"/>
    <x v="29"/>
    <x v="2"/>
  </r>
  <r>
    <x v="0"/>
    <n v="1185732"/>
    <x v="188"/>
    <x v="0"/>
    <x v="49"/>
    <x v="51"/>
    <x v="0"/>
    <n v="52"/>
    <n v="1450"/>
    <x v="2884"/>
    <x v="4887"/>
    <x v="52"/>
    <x v="2"/>
  </r>
  <r>
    <x v="0"/>
    <n v="1185732"/>
    <x v="188"/>
    <x v="0"/>
    <x v="49"/>
    <x v="51"/>
    <x v="1"/>
    <n v="50"/>
    <n v="840"/>
    <x v="1077"/>
    <x v="4888"/>
    <x v="46"/>
    <x v="2"/>
  </r>
  <r>
    <x v="0"/>
    <n v="1185732"/>
    <x v="188"/>
    <x v="0"/>
    <x v="49"/>
    <x v="51"/>
    <x v="2"/>
    <n v="44"/>
    <n v="900"/>
    <x v="2849"/>
    <x v="4889"/>
    <x v="2"/>
    <x v="2"/>
  </r>
  <r>
    <x v="0"/>
    <n v="1185732"/>
    <x v="188"/>
    <x v="0"/>
    <x v="49"/>
    <x v="51"/>
    <x v="3"/>
    <n v="49"/>
    <n v="390"/>
    <x v="2885"/>
    <x v="4890"/>
    <x v="25"/>
    <x v="2"/>
  </r>
  <r>
    <x v="0"/>
    <n v="1185732"/>
    <x v="188"/>
    <x v="0"/>
    <x v="49"/>
    <x v="51"/>
    <x v="4"/>
    <n v="60"/>
    <n v="540"/>
    <x v="1712"/>
    <x v="4891"/>
    <x v="25"/>
    <x v="2"/>
  </r>
  <r>
    <x v="0"/>
    <n v="1185732"/>
    <x v="188"/>
    <x v="0"/>
    <x v="49"/>
    <x v="51"/>
    <x v="5"/>
    <n v="54"/>
    <n v="780"/>
    <x v="1297"/>
    <x v="4892"/>
    <x v="18"/>
    <x v="2"/>
  </r>
  <r>
    <x v="0"/>
    <n v="1185732"/>
    <x v="696"/>
    <x v="0"/>
    <x v="49"/>
    <x v="51"/>
    <x v="0"/>
    <n v="52"/>
    <n v="1730"/>
    <x v="2886"/>
    <x v="4893"/>
    <x v="13"/>
    <x v="2"/>
  </r>
  <r>
    <x v="0"/>
    <n v="1185732"/>
    <x v="696"/>
    <x v="0"/>
    <x v="49"/>
    <x v="51"/>
    <x v="1"/>
    <n v="53"/>
    <n v="590"/>
    <x v="2427"/>
    <x v="4894"/>
    <x v="52"/>
    <x v="2"/>
  </r>
  <r>
    <x v="0"/>
    <n v="1185732"/>
    <x v="696"/>
    <x v="0"/>
    <x v="49"/>
    <x v="51"/>
    <x v="2"/>
    <n v="43"/>
    <n v="830"/>
    <x v="2887"/>
    <x v="4895"/>
    <x v="8"/>
    <x v="2"/>
  </r>
  <r>
    <x v="0"/>
    <n v="1185732"/>
    <x v="0"/>
    <x v="0"/>
    <x v="0"/>
    <x v="0"/>
    <x v="0"/>
    <n v="34"/>
    <n v="3840"/>
    <x v="2888"/>
    <x v="4896"/>
    <x v="59"/>
    <x v="1"/>
  </r>
  <r>
    <x v="0"/>
    <n v="1185732"/>
    <x v="1"/>
    <x v="0"/>
    <x v="0"/>
    <x v="0"/>
    <x v="1"/>
    <n v="36"/>
    <n v="3200"/>
    <x v="2889"/>
    <x v="4897"/>
    <x v="2"/>
    <x v="1"/>
  </r>
  <r>
    <x v="0"/>
    <n v="1185732"/>
    <x v="2"/>
    <x v="0"/>
    <x v="0"/>
    <x v="0"/>
    <x v="2"/>
    <n v="32"/>
    <n v="3500"/>
    <x v="1659"/>
    <x v="4898"/>
    <x v="25"/>
    <x v="1"/>
  </r>
  <r>
    <x v="0"/>
    <n v="1185732"/>
    <x v="3"/>
    <x v="0"/>
    <x v="0"/>
    <x v="0"/>
    <x v="3"/>
    <n v="36"/>
    <n v="2810"/>
    <x v="2890"/>
    <x v="4899"/>
    <x v="25"/>
    <x v="1"/>
  </r>
  <r>
    <x v="0"/>
    <n v="1185732"/>
    <x v="4"/>
    <x v="0"/>
    <x v="0"/>
    <x v="0"/>
    <x v="4"/>
    <n v="43"/>
    <n v="3060"/>
    <x v="2891"/>
    <x v="4900"/>
    <x v="25"/>
    <x v="1"/>
  </r>
  <r>
    <x v="0"/>
    <n v="1185732"/>
    <x v="5"/>
    <x v="0"/>
    <x v="0"/>
    <x v="0"/>
    <x v="5"/>
    <n v="38"/>
    <n v="3300"/>
    <x v="857"/>
    <x v="4901"/>
    <x v="80"/>
    <x v="1"/>
  </r>
  <r>
    <x v="0"/>
    <n v="1185732"/>
    <x v="6"/>
    <x v="0"/>
    <x v="0"/>
    <x v="0"/>
    <x v="0"/>
    <n v="33"/>
    <n v="3880"/>
    <x v="1883"/>
    <x v="4902"/>
    <x v="59"/>
    <x v="1"/>
  </r>
  <r>
    <x v="0"/>
    <n v="1185732"/>
    <x v="7"/>
    <x v="0"/>
    <x v="0"/>
    <x v="0"/>
    <x v="1"/>
    <n v="39"/>
    <n v="3150"/>
    <x v="2892"/>
    <x v="4903"/>
    <x v="93"/>
    <x v="1"/>
  </r>
  <r>
    <x v="0"/>
    <n v="1185732"/>
    <x v="8"/>
    <x v="0"/>
    <x v="0"/>
    <x v="0"/>
    <x v="2"/>
    <n v="32"/>
    <n v="3230"/>
    <x v="2893"/>
    <x v="4904"/>
    <x v="31"/>
    <x v="1"/>
  </r>
  <r>
    <x v="0"/>
    <n v="1185732"/>
    <x v="9"/>
    <x v="0"/>
    <x v="0"/>
    <x v="0"/>
    <x v="3"/>
    <n v="32"/>
    <n v="2480"/>
    <x v="1221"/>
    <x v="4905"/>
    <x v="31"/>
    <x v="1"/>
  </r>
  <r>
    <x v="0"/>
    <n v="1185732"/>
    <x v="10"/>
    <x v="0"/>
    <x v="0"/>
    <x v="0"/>
    <x v="4"/>
    <n v="43"/>
    <n v="3060"/>
    <x v="2891"/>
    <x v="4906"/>
    <x v="2"/>
    <x v="1"/>
  </r>
  <r>
    <x v="0"/>
    <n v="1185732"/>
    <x v="11"/>
    <x v="0"/>
    <x v="0"/>
    <x v="0"/>
    <x v="5"/>
    <n v="36"/>
    <n v="3500"/>
    <x v="789"/>
    <x v="4907"/>
    <x v="94"/>
    <x v="1"/>
  </r>
  <r>
    <x v="0"/>
    <n v="1185732"/>
    <x v="12"/>
    <x v="0"/>
    <x v="0"/>
    <x v="0"/>
    <x v="0"/>
    <n v="40"/>
    <n v="3900"/>
    <x v="1371"/>
    <x v="4908"/>
    <x v="59"/>
    <x v="1"/>
  </r>
  <r>
    <x v="0"/>
    <n v="1185732"/>
    <x v="13"/>
    <x v="0"/>
    <x v="0"/>
    <x v="0"/>
    <x v="1"/>
    <n v="35"/>
    <n v="3150"/>
    <x v="982"/>
    <x v="4909"/>
    <x v="36"/>
    <x v="1"/>
  </r>
  <r>
    <x v="0"/>
    <n v="1185732"/>
    <x v="14"/>
    <x v="0"/>
    <x v="0"/>
    <x v="0"/>
    <x v="2"/>
    <n v="27"/>
    <n v="3140"/>
    <x v="2894"/>
    <x v="4910"/>
    <x v="33"/>
    <x v="1"/>
  </r>
  <r>
    <x v="0"/>
    <n v="1185732"/>
    <x v="15"/>
    <x v="0"/>
    <x v="0"/>
    <x v="0"/>
    <x v="3"/>
    <n v="31"/>
    <n v="2400"/>
    <x v="2700"/>
    <x v="4911"/>
    <x v="15"/>
    <x v="1"/>
  </r>
  <r>
    <x v="0"/>
    <n v="1185732"/>
    <x v="16"/>
    <x v="0"/>
    <x v="0"/>
    <x v="0"/>
    <x v="4"/>
    <n v="43"/>
    <n v="2890"/>
    <x v="2895"/>
    <x v="4912"/>
    <x v="80"/>
    <x v="1"/>
  </r>
  <r>
    <x v="0"/>
    <n v="1185732"/>
    <x v="17"/>
    <x v="0"/>
    <x v="0"/>
    <x v="0"/>
    <x v="5"/>
    <n v="36"/>
    <n v="3230"/>
    <x v="2896"/>
    <x v="4913"/>
    <x v="47"/>
    <x v="1"/>
  </r>
  <r>
    <x v="0"/>
    <n v="1185732"/>
    <x v="18"/>
    <x v="0"/>
    <x v="0"/>
    <x v="0"/>
    <x v="0"/>
    <n v="33"/>
    <n v="3720"/>
    <x v="2897"/>
    <x v="4914"/>
    <x v="64"/>
    <x v="1"/>
  </r>
  <r>
    <x v="0"/>
    <n v="1185732"/>
    <x v="19"/>
    <x v="0"/>
    <x v="0"/>
    <x v="0"/>
    <x v="1"/>
    <n v="35"/>
    <n v="3150"/>
    <x v="982"/>
    <x v="4915"/>
    <x v="93"/>
    <x v="1"/>
  </r>
  <r>
    <x v="0"/>
    <n v="1185732"/>
    <x v="20"/>
    <x v="0"/>
    <x v="0"/>
    <x v="0"/>
    <x v="2"/>
    <n v="28"/>
    <n v="3150"/>
    <x v="1392"/>
    <x v="2241"/>
    <x v="31"/>
    <x v="1"/>
  </r>
  <r>
    <x v="0"/>
    <n v="1185732"/>
    <x v="21"/>
    <x v="0"/>
    <x v="0"/>
    <x v="0"/>
    <x v="3"/>
    <n v="31"/>
    <n v="2890"/>
    <x v="2898"/>
    <x v="4916"/>
    <x v="25"/>
    <x v="1"/>
  </r>
  <r>
    <x v="0"/>
    <n v="1185732"/>
    <x v="22"/>
    <x v="0"/>
    <x v="0"/>
    <x v="0"/>
    <x v="4"/>
    <n v="44"/>
    <n v="2810"/>
    <x v="2899"/>
    <x v="4917"/>
    <x v="36"/>
    <x v="1"/>
  </r>
  <r>
    <x v="0"/>
    <n v="1185732"/>
    <x v="23"/>
    <x v="0"/>
    <x v="0"/>
    <x v="0"/>
    <x v="5"/>
    <n v="39"/>
    <n v="3330"/>
    <x v="2900"/>
    <x v="4918"/>
    <x v="47"/>
    <x v="1"/>
  </r>
  <r>
    <x v="0"/>
    <n v="1185732"/>
    <x v="24"/>
    <x v="0"/>
    <x v="0"/>
    <x v="0"/>
    <x v="0"/>
    <n v="44"/>
    <n v="3660"/>
    <x v="2313"/>
    <x v="4919"/>
    <x v="59"/>
    <x v="1"/>
  </r>
  <r>
    <x v="0"/>
    <n v="1185732"/>
    <x v="25"/>
    <x v="0"/>
    <x v="0"/>
    <x v="0"/>
    <x v="1"/>
    <n v="37"/>
    <n v="2960"/>
    <x v="2901"/>
    <x v="4920"/>
    <x v="2"/>
    <x v="1"/>
  </r>
  <r>
    <x v="0"/>
    <n v="1185732"/>
    <x v="26"/>
    <x v="0"/>
    <x v="0"/>
    <x v="0"/>
    <x v="2"/>
    <n v="36"/>
    <n v="2880"/>
    <x v="1799"/>
    <x v="4921"/>
    <x v="23"/>
    <x v="1"/>
  </r>
  <r>
    <x v="0"/>
    <n v="1185732"/>
    <x v="27"/>
    <x v="0"/>
    <x v="0"/>
    <x v="0"/>
    <x v="3"/>
    <n v="33"/>
    <n v="2890"/>
    <x v="2902"/>
    <x v="4922"/>
    <x v="15"/>
    <x v="1"/>
  </r>
  <r>
    <x v="0"/>
    <n v="1185732"/>
    <x v="28"/>
    <x v="0"/>
    <x v="0"/>
    <x v="0"/>
    <x v="4"/>
    <n v="47"/>
    <n v="2800"/>
    <x v="2903"/>
    <x v="3481"/>
    <x v="2"/>
    <x v="1"/>
  </r>
  <r>
    <x v="0"/>
    <n v="1185732"/>
    <x v="29"/>
    <x v="0"/>
    <x v="0"/>
    <x v="0"/>
    <x v="5"/>
    <n v="44"/>
    <n v="3200"/>
    <x v="2904"/>
    <x v="4923"/>
    <x v="94"/>
    <x v="1"/>
  </r>
  <r>
    <x v="0"/>
    <n v="1185732"/>
    <x v="30"/>
    <x v="0"/>
    <x v="0"/>
    <x v="0"/>
    <x v="0"/>
    <n v="47"/>
    <n v="4000"/>
    <x v="2905"/>
    <x v="4924"/>
    <x v="59"/>
    <x v="1"/>
  </r>
  <r>
    <x v="0"/>
    <n v="1185732"/>
    <x v="31"/>
    <x v="0"/>
    <x v="0"/>
    <x v="0"/>
    <x v="1"/>
    <n v="41"/>
    <n v="3400"/>
    <x v="2906"/>
    <x v="4925"/>
    <x v="95"/>
    <x v="1"/>
  </r>
  <r>
    <x v="0"/>
    <n v="1185732"/>
    <x v="32"/>
    <x v="0"/>
    <x v="0"/>
    <x v="0"/>
    <x v="2"/>
    <n v="37"/>
    <n v="2960"/>
    <x v="2901"/>
    <x v="4926"/>
    <x v="33"/>
    <x v="1"/>
  </r>
  <r>
    <x v="0"/>
    <n v="1185732"/>
    <x v="33"/>
    <x v="0"/>
    <x v="0"/>
    <x v="0"/>
    <x v="3"/>
    <n v="38"/>
    <n v="2970"/>
    <x v="1406"/>
    <x v="4927"/>
    <x v="31"/>
    <x v="1"/>
  </r>
  <r>
    <x v="0"/>
    <n v="1185732"/>
    <x v="34"/>
    <x v="0"/>
    <x v="0"/>
    <x v="0"/>
    <x v="4"/>
    <n v="45"/>
    <n v="2880"/>
    <x v="2907"/>
    <x v="4928"/>
    <x v="95"/>
    <x v="1"/>
  </r>
  <r>
    <x v="0"/>
    <n v="1185732"/>
    <x v="35"/>
    <x v="0"/>
    <x v="0"/>
    <x v="0"/>
    <x v="5"/>
    <n v="46"/>
    <n v="3470"/>
    <x v="2908"/>
    <x v="4929"/>
    <x v="80"/>
    <x v="1"/>
  </r>
  <r>
    <x v="0"/>
    <n v="1185732"/>
    <x v="36"/>
    <x v="0"/>
    <x v="0"/>
    <x v="0"/>
    <x v="0"/>
    <n v="44"/>
    <n v="4340"/>
    <x v="2909"/>
    <x v="4930"/>
    <x v="59"/>
    <x v="1"/>
  </r>
  <r>
    <x v="0"/>
    <n v="1185732"/>
    <x v="37"/>
    <x v="0"/>
    <x v="0"/>
    <x v="0"/>
    <x v="1"/>
    <n v="41"/>
    <n v="3180"/>
    <x v="2910"/>
    <x v="4931"/>
    <x v="25"/>
    <x v="1"/>
  </r>
  <r>
    <x v="0"/>
    <n v="1185732"/>
    <x v="38"/>
    <x v="0"/>
    <x v="0"/>
    <x v="0"/>
    <x v="2"/>
    <n v="35"/>
    <n v="2950"/>
    <x v="929"/>
    <x v="4932"/>
    <x v="23"/>
    <x v="1"/>
  </r>
  <r>
    <x v="0"/>
    <n v="1185732"/>
    <x v="39"/>
    <x v="0"/>
    <x v="0"/>
    <x v="0"/>
    <x v="3"/>
    <n v="35"/>
    <n v="2700"/>
    <x v="1366"/>
    <x v="2647"/>
    <x v="25"/>
    <x v="1"/>
  </r>
  <r>
    <x v="0"/>
    <n v="1185732"/>
    <x v="40"/>
    <x v="0"/>
    <x v="0"/>
    <x v="0"/>
    <x v="4"/>
    <n v="46"/>
    <n v="2780"/>
    <x v="764"/>
    <x v="4933"/>
    <x v="95"/>
    <x v="1"/>
  </r>
  <r>
    <x v="0"/>
    <n v="1185732"/>
    <x v="41"/>
    <x v="0"/>
    <x v="0"/>
    <x v="0"/>
    <x v="5"/>
    <n v="47"/>
    <n v="3520"/>
    <x v="2911"/>
    <x v="4934"/>
    <x v="47"/>
    <x v="1"/>
  </r>
  <r>
    <x v="0"/>
    <n v="1185732"/>
    <x v="42"/>
    <x v="0"/>
    <x v="0"/>
    <x v="0"/>
    <x v="0"/>
    <n v="41"/>
    <n v="3750"/>
    <x v="2912"/>
    <x v="4935"/>
    <x v="59"/>
    <x v="1"/>
  </r>
  <r>
    <x v="0"/>
    <n v="1185732"/>
    <x v="43"/>
    <x v="0"/>
    <x v="0"/>
    <x v="0"/>
    <x v="1"/>
    <n v="37"/>
    <n v="3590"/>
    <x v="2913"/>
    <x v="4936"/>
    <x v="95"/>
    <x v="1"/>
  </r>
  <r>
    <x v="0"/>
    <n v="1185732"/>
    <x v="44"/>
    <x v="0"/>
    <x v="0"/>
    <x v="0"/>
    <x v="2"/>
    <n v="37"/>
    <n v="3140"/>
    <x v="2914"/>
    <x v="4937"/>
    <x v="25"/>
    <x v="1"/>
  </r>
  <r>
    <x v="0"/>
    <n v="1185732"/>
    <x v="45"/>
    <x v="0"/>
    <x v="0"/>
    <x v="0"/>
    <x v="3"/>
    <n v="40"/>
    <n v="3240"/>
    <x v="2907"/>
    <x v="1495"/>
    <x v="15"/>
    <x v="1"/>
  </r>
  <r>
    <x v="1"/>
    <n v="1185732"/>
    <x v="46"/>
    <x v="0"/>
    <x v="0"/>
    <x v="0"/>
    <x v="4"/>
    <n v="43"/>
    <n v="2790"/>
    <x v="2915"/>
    <x v="4938"/>
    <x v="93"/>
    <x v="1"/>
  </r>
  <r>
    <x v="1"/>
    <n v="1185732"/>
    <x v="47"/>
    <x v="0"/>
    <x v="0"/>
    <x v="0"/>
    <x v="5"/>
    <n v="48"/>
    <n v="3550"/>
    <x v="2916"/>
    <x v="4939"/>
    <x v="1"/>
    <x v="1"/>
  </r>
  <r>
    <x v="1"/>
    <n v="1185732"/>
    <x v="48"/>
    <x v="0"/>
    <x v="0"/>
    <x v="0"/>
    <x v="0"/>
    <n v="39"/>
    <n v="4080"/>
    <x v="2917"/>
    <x v="4940"/>
    <x v="9"/>
    <x v="1"/>
  </r>
  <r>
    <x v="1"/>
    <n v="1185732"/>
    <x v="49"/>
    <x v="0"/>
    <x v="0"/>
    <x v="0"/>
    <x v="1"/>
    <n v="43"/>
    <n v="3500"/>
    <x v="2918"/>
    <x v="4941"/>
    <x v="93"/>
    <x v="1"/>
  </r>
  <r>
    <x v="1"/>
    <n v="1185732"/>
    <x v="50"/>
    <x v="0"/>
    <x v="0"/>
    <x v="0"/>
    <x v="2"/>
    <n v="36"/>
    <n v="3150"/>
    <x v="879"/>
    <x v="1415"/>
    <x v="96"/>
    <x v="1"/>
  </r>
  <r>
    <x v="1"/>
    <n v="1185732"/>
    <x v="51"/>
    <x v="0"/>
    <x v="0"/>
    <x v="0"/>
    <x v="3"/>
    <n v="34"/>
    <n v="3060"/>
    <x v="2919"/>
    <x v="4942"/>
    <x v="96"/>
    <x v="1"/>
  </r>
  <r>
    <x v="1"/>
    <n v="1185732"/>
    <x v="52"/>
    <x v="0"/>
    <x v="0"/>
    <x v="0"/>
    <x v="4"/>
    <n v="44"/>
    <n v="3150"/>
    <x v="766"/>
    <x v="4943"/>
    <x v="25"/>
    <x v="1"/>
  </r>
  <r>
    <x v="1"/>
    <n v="1185732"/>
    <x v="53"/>
    <x v="0"/>
    <x v="0"/>
    <x v="0"/>
    <x v="5"/>
    <n v="45"/>
    <n v="3500"/>
    <x v="2920"/>
    <x v="4944"/>
    <x v="1"/>
    <x v="1"/>
  </r>
  <r>
    <x v="1"/>
    <n v="1185732"/>
    <x v="54"/>
    <x v="0"/>
    <x v="0"/>
    <x v="0"/>
    <x v="4"/>
    <n v="51"/>
    <n v="2890"/>
    <x v="2921"/>
    <x v="4945"/>
    <x v="80"/>
    <x v="1"/>
  </r>
  <r>
    <x v="1"/>
    <n v="1185732"/>
    <x v="55"/>
    <x v="0"/>
    <x v="0"/>
    <x v="0"/>
    <x v="5"/>
    <n v="50"/>
    <n v="3300"/>
    <x v="2922"/>
    <x v="3557"/>
    <x v="45"/>
    <x v="1"/>
  </r>
  <r>
    <x v="1"/>
    <n v="1185732"/>
    <x v="56"/>
    <x v="0"/>
    <x v="0"/>
    <x v="0"/>
    <x v="0"/>
    <n v="46"/>
    <n v="4030"/>
    <x v="2923"/>
    <x v="4946"/>
    <x v="65"/>
    <x v="1"/>
  </r>
  <r>
    <x v="1"/>
    <n v="1185732"/>
    <x v="57"/>
    <x v="0"/>
    <x v="0"/>
    <x v="0"/>
    <x v="1"/>
    <n v="40"/>
    <n v="3120"/>
    <x v="1401"/>
    <x v="4947"/>
    <x v="36"/>
    <x v="1"/>
  </r>
  <r>
    <x v="1"/>
    <n v="1185732"/>
    <x v="58"/>
    <x v="0"/>
    <x v="0"/>
    <x v="0"/>
    <x v="2"/>
    <n v="43"/>
    <n v="2940"/>
    <x v="1860"/>
    <x v="4948"/>
    <x v="23"/>
    <x v="1"/>
  </r>
  <r>
    <x v="1"/>
    <n v="1185732"/>
    <x v="59"/>
    <x v="0"/>
    <x v="0"/>
    <x v="0"/>
    <x v="3"/>
    <n v="41"/>
    <n v="2700"/>
    <x v="1916"/>
    <x v="4949"/>
    <x v="25"/>
    <x v="1"/>
  </r>
  <r>
    <x v="1"/>
    <n v="1185732"/>
    <x v="60"/>
    <x v="0"/>
    <x v="0"/>
    <x v="0"/>
    <x v="4"/>
    <n v="47"/>
    <n v="2800"/>
    <x v="2903"/>
    <x v="4950"/>
    <x v="36"/>
    <x v="1"/>
  </r>
  <r>
    <x v="1"/>
    <n v="1185732"/>
    <x v="61"/>
    <x v="0"/>
    <x v="0"/>
    <x v="0"/>
    <x v="5"/>
    <n v="53"/>
    <n v="3220"/>
    <x v="2924"/>
    <x v="4951"/>
    <x v="45"/>
    <x v="1"/>
  </r>
  <r>
    <x v="1"/>
    <n v="1185732"/>
    <x v="62"/>
    <x v="0"/>
    <x v="0"/>
    <x v="0"/>
    <x v="0"/>
    <n v="48"/>
    <n v="4200"/>
    <x v="779"/>
    <x v="4952"/>
    <x v="65"/>
    <x v="1"/>
  </r>
  <r>
    <x v="1"/>
    <n v="1185732"/>
    <x v="63"/>
    <x v="0"/>
    <x v="0"/>
    <x v="0"/>
    <x v="1"/>
    <n v="43"/>
    <n v="3100"/>
    <x v="2925"/>
    <x v="4953"/>
    <x v="2"/>
    <x v="1"/>
  </r>
  <r>
    <x v="1"/>
    <n v="1185732"/>
    <x v="64"/>
    <x v="0"/>
    <x v="0"/>
    <x v="0"/>
    <x v="2"/>
    <n v="42"/>
    <n v="3330"/>
    <x v="2926"/>
    <x v="4954"/>
    <x v="15"/>
    <x v="1"/>
  </r>
  <r>
    <x v="1"/>
    <n v="1185732"/>
    <x v="65"/>
    <x v="0"/>
    <x v="0"/>
    <x v="0"/>
    <x v="3"/>
    <n v="41"/>
    <n v="3060"/>
    <x v="2927"/>
    <x v="4955"/>
    <x v="15"/>
    <x v="1"/>
  </r>
  <r>
    <x v="1"/>
    <n v="1185732"/>
    <x v="66"/>
    <x v="0"/>
    <x v="0"/>
    <x v="0"/>
    <x v="4"/>
    <n v="48"/>
    <n v="2790"/>
    <x v="2928"/>
    <x v="4956"/>
    <x v="25"/>
    <x v="1"/>
  </r>
  <r>
    <x v="1"/>
    <n v="1185732"/>
    <x v="67"/>
    <x v="0"/>
    <x v="0"/>
    <x v="0"/>
    <x v="5"/>
    <n v="48"/>
    <n v="3400"/>
    <x v="2929"/>
    <x v="4957"/>
    <x v="1"/>
    <x v="1"/>
  </r>
  <r>
    <x v="2"/>
    <n v="1197831"/>
    <x v="68"/>
    <x v="0"/>
    <x v="0"/>
    <x v="0"/>
    <x v="0"/>
    <n v="20"/>
    <n v="2700"/>
    <x v="1996"/>
    <x v="4958"/>
    <x v="96"/>
    <x v="1"/>
  </r>
  <r>
    <x v="2"/>
    <n v="1197831"/>
    <x v="69"/>
    <x v="0"/>
    <x v="0"/>
    <x v="0"/>
    <x v="1"/>
    <n v="26"/>
    <n v="2700"/>
    <x v="2029"/>
    <x v="4959"/>
    <x v="25"/>
    <x v="1"/>
  </r>
  <r>
    <x v="2"/>
    <n v="1197831"/>
    <x v="70"/>
    <x v="0"/>
    <x v="0"/>
    <x v="0"/>
    <x v="2"/>
    <n v="27"/>
    <n v="2380"/>
    <x v="2930"/>
    <x v="4960"/>
    <x v="96"/>
    <x v="1"/>
  </r>
  <r>
    <x v="2"/>
    <n v="1197831"/>
    <x v="71"/>
    <x v="0"/>
    <x v="0"/>
    <x v="0"/>
    <x v="3"/>
    <n v="27"/>
    <n v="2100"/>
    <x v="1230"/>
    <x v="4961"/>
    <x v="59"/>
    <x v="1"/>
  </r>
  <r>
    <x v="2"/>
    <n v="1197831"/>
    <x v="72"/>
    <x v="1"/>
    <x v="1"/>
    <x v="1"/>
    <x v="4"/>
    <n v="26"/>
    <n v="1760"/>
    <x v="2138"/>
    <x v="4962"/>
    <x v="95"/>
    <x v="1"/>
  </r>
  <r>
    <x v="2"/>
    <n v="1197831"/>
    <x v="73"/>
    <x v="1"/>
    <x v="1"/>
    <x v="1"/>
    <x v="5"/>
    <n v="25"/>
    <n v="2240"/>
    <x v="2721"/>
    <x v="4963"/>
    <x v="65"/>
    <x v="1"/>
  </r>
  <r>
    <x v="2"/>
    <n v="1197831"/>
    <x v="74"/>
    <x v="1"/>
    <x v="1"/>
    <x v="1"/>
    <x v="0"/>
    <n v="20"/>
    <n v="2550"/>
    <x v="2047"/>
    <x v="4964"/>
    <x v="33"/>
    <x v="1"/>
  </r>
  <r>
    <x v="2"/>
    <n v="1197831"/>
    <x v="75"/>
    <x v="1"/>
    <x v="1"/>
    <x v="1"/>
    <x v="1"/>
    <n v="23"/>
    <n v="2890"/>
    <x v="2931"/>
    <x v="4965"/>
    <x v="23"/>
    <x v="1"/>
  </r>
  <r>
    <x v="2"/>
    <n v="1197831"/>
    <x v="76"/>
    <x v="1"/>
    <x v="1"/>
    <x v="1"/>
    <x v="2"/>
    <n v="27"/>
    <n v="2360"/>
    <x v="1488"/>
    <x v="4966"/>
    <x v="33"/>
    <x v="1"/>
  </r>
  <r>
    <x v="2"/>
    <n v="1197831"/>
    <x v="77"/>
    <x v="1"/>
    <x v="1"/>
    <x v="1"/>
    <x v="3"/>
    <n v="26"/>
    <n v="2130"/>
    <x v="2932"/>
    <x v="4967"/>
    <x v="0"/>
    <x v="1"/>
  </r>
  <r>
    <x v="2"/>
    <n v="1197831"/>
    <x v="78"/>
    <x v="1"/>
    <x v="1"/>
    <x v="1"/>
    <x v="4"/>
    <n v="28"/>
    <n v="1600"/>
    <x v="1063"/>
    <x v="3013"/>
    <x v="93"/>
    <x v="1"/>
  </r>
  <r>
    <x v="2"/>
    <n v="1197831"/>
    <x v="79"/>
    <x v="1"/>
    <x v="1"/>
    <x v="1"/>
    <x v="5"/>
    <n v="26"/>
    <n v="2310"/>
    <x v="1266"/>
    <x v="4968"/>
    <x v="9"/>
    <x v="1"/>
  </r>
  <r>
    <x v="2"/>
    <n v="1197831"/>
    <x v="80"/>
    <x v="1"/>
    <x v="1"/>
    <x v="1"/>
    <x v="0"/>
    <n v="20"/>
    <n v="3060"/>
    <x v="2281"/>
    <x v="4969"/>
    <x v="23"/>
    <x v="1"/>
  </r>
  <r>
    <x v="2"/>
    <n v="1197831"/>
    <x v="81"/>
    <x v="1"/>
    <x v="1"/>
    <x v="1"/>
    <x v="1"/>
    <n v="30"/>
    <n v="2630"/>
    <x v="2933"/>
    <x v="4970"/>
    <x v="96"/>
    <x v="1"/>
  </r>
  <r>
    <x v="2"/>
    <n v="1197831"/>
    <x v="82"/>
    <x v="1"/>
    <x v="1"/>
    <x v="1"/>
    <x v="2"/>
    <n v="23"/>
    <n v="2240"/>
    <x v="2934"/>
    <x v="4792"/>
    <x v="23"/>
    <x v="1"/>
  </r>
  <r>
    <x v="2"/>
    <n v="1197831"/>
    <x v="83"/>
    <x v="1"/>
    <x v="1"/>
    <x v="1"/>
    <x v="3"/>
    <n v="30"/>
    <n v="2040"/>
    <x v="2281"/>
    <x v="4971"/>
    <x v="35"/>
    <x v="1"/>
  </r>
  <r>
    <x v="2"/>
    <n v="1197831"/>
    <x v="84"/>
    <x v="1"/>
    <x v="1"/>
    <x v="1"/>
    <x v="4"/>
    <n v="35"/>
    <n v="1550"/>
    <x v="2935"/>
    <x v="4972"/>
    <x v="80"/>
    <x v="1"/>
  </r>
  <r>
    <x v="2"/>
    <n v="1197831"/>
    <x v="85"/>
    <x v="1"/>
    <x v="1"/>
    <x v="1"/>
    <x v="5"/>
    <n v="29"/>
    <n v="2280"/>
    <x v="1907"/>
    <x v="4973"/>
    <x v="9"/>
    <x v="1"/>
  </r>
  <r>
    <x v="2"/>
    <n v="1197831"/>
    <x v="86"/>
    <x v="1"/>
    <x v="1"/>
    <x v="1"/>
    <x v="0"/>
    <n v="23"/>
    <n v="3060"/>
    <x v="2213"/>
    <x v="4974"/>
    <x v="25"/>
    <x v="1"/>
  </r>
  <r>
    <x v="2"/>
    <n v="1197831"/>
    <x v="87"/>
    <x v="1"/>
    <x v="1"/>
    <x v="1"/>
    <x v="1"/>
    <n v="29"/>
    <n v="3060"/>
    <x v="2936"/>
    <x v="4975"/>
    <x v="33"/>
    <x v="1"/>
  </r>
  <r>
    <x v="2"/>
    <n v="1197831"/>
    <x v="88"/>
    <x v="1"/>
    <x v="1"/>
    <x v="1"/>
    <x v="2"/>
    <n v="24"/>
    <n v="2320"/>
    <x v="1426"/>
    <x v="4976"/>
    <x v="25"/>
    <x v="1"/>
  </r>
  <r>
    <x v="2"/>
    <n v="1197831"/>
    <x v="89"/>
    <x v="1"/>
    <x v="1"/>
    <x v="1"/>
    <x v="3"/>
    <n v="28"/>
    <n v="2130"/>
    <x v="2036"/>
    <x v="4977"/>
    <x v="35"/>
    <x v="1"/>
  </r>
  <r>
    <x v="1"/>
    <n v="1197831"/>
    <x v="90"/>
    <x v="1"/>
    <x v="1"/>
    <x v="1"/>
    <x v="4"/>
    <n v="34"/>
    <n v="1790"/>
    <x v="2937"/>
    <x v="4978"/>
    <x v="95"/>
    <x v="1"/>
  </r>
  <r>
    <x v="1"/>
    <n v="1197831"/>
    <x v="91"/>
    <x v="1"/>
    <x v="1"/>
    <x v="1"/>
    <x v="5"/>
    <n v="27"/>
    <n v="2720"/>
    <x v="1990"/>
    <x v="4979"/>
    <x v="9"/>
    <x v="1"/>
  </r>
  <r>
    <x v="1"/>
    <n v="1197831"/>
    <x v="92"/>
    <x v="1"/>
    <x v="1"/>
    <x v="1"/>
    <x v="0"/>
    <n v="24"/>
    <n v="3150"/>
    <x v="832"/>
    <x v="4877"/>
    <x v="96"/>
    <x v="1"/>
  </r>
  <r>
    <x v="1"/>
    <n v="1197831"/>
    <x v="93"/>
    <x v="1"/>
    <x v="1"/>
    <x v="1"/>
    <x v="1"/>
    <n v="30"/>
    <n v="2870"/>
    <x v="1325"/>
    <x v="4980"/>
    <x v="23"/>
    <x v="1"/>
  </r>
  <r>
    <x v="1"/>
    <n v="1197831"/>
    <x v="94"/>
    <x v="1"/>
    <x v="1"/>
    <x v="1"/>
    <x v="2"/>
    <n v="23"/>
    <n v="2400"/>
    <x v="2938"/>
    <x v="4981"/>
    <x v="25"/>
    <x v="1"/>
  </r>
  <r>
    <x v="1"/>
    <n v="1197831"/>
    <x v="95"/>
    <x v="1"/>
    <x v="1"/>
    <x v="1"/>
    <x v="3"/>
    <n v="31"/>
    <n v="2450"/>
    <x v="2939"/>
    <x v="4982"/>
    <x v="48"/>
    <x v="1"/>
  </r>
  <r>
    <x v="1"/>
    <n v="1197831"/>
    <x v="96"/>
    <x v="1"/>
    <x v="1"/>
    <x v="1"/>
    <x v="4"/>
    <n v="35"/>
    <n v="1800"/>
    <x v="848"/>
    <x v="3348"/>
    <x v="2"/>
    <x v="1"/>
  </r>
  <r>
    <x v="1"/>
    <n v="1197831"/>
    <x v="97"/>
    <x v="1"/>
    <x v="1"/>
    <x v="1"/>
    <x v="5"/>
    <n v="32"/>
    <n v="2950"/>
    <x v="1729"/>
    <x v="4983"/>
    <x v="41"/>
    <x v="1"/>
  </r>
  <r>
    <x v="1"/>
    <n v="1197831"/>
    <x v="98"/>
    <x v="1"/>
    <x v="1"/>
    <x v="1"/>
    <x v="0"/>
    <n v="28"/>
    <n v="2950"/>
    <x v="2940"/>
    <x v="4984"/>
    <x v="33"/>
    <x v="1"/>
  </r>
  <r>
    <x v="1"/>
    <n v="1197831"/>
    <x v="99"/>
    <x v="1"/>
    <x v="1"/>
    <x v="1"/>
    <x v="1"/>
    <n v="33"/>
    <n v="3230"/>
    <x v="2200"/>
    <x v="4985"/>
    <x v="23"/>
    <x v="1"/>
  </r>
  <r>
    <x v="1"/>
    <n v="1197831"/>
    <x v="100"/>
    <x v="1"/>
    <x v="1"/>
    <x v="1"/>
    <x v="2"/>
    <n v="27"/>
    <n v="2640"/>
    <x v="2941"/>
    <x v="4986"/>
    <x v="15"/>
    <x v="1"/>
  </r>
  <r>
    <x v="1"/>
    <n v="1197831"/>
    <x v="101"/>
    <x v="1"/>
    <x v="1"/>
    <x v="1"/>
    <x v="3"/>
    <n v="26"/>
    <n v="2630"/>
    <x v="2942"/>
    <x v="4987"/>
    <x v="35"/>
    <x v="1"/>
  </r>
  <r>
    <x v="1"/>
    <n v="1197831"/>
    <x v="102"/>
    <x v="1"/>
    <x v="1"/>
    <x v="1"/>
    <x v="4"/>
    <n v="29"/>
    <n v="2210"/>
    <x v="2943"/>
    <x v="4988"/>
    <x v="80"/>
    <x v="1"/>
  </r>
  <r>
    <x v="1"/>
    <n v="1197831"/>
    <x v="103"/>
    <x v="1"/>
    <x v="1"/>
    <x v="1"/>
    <x v="5"/>
    <n v="38"/>
    <n v="3500"/>
    <x v="2944"/>
    <x v="4989"/>
    <x v="41"/>
    <x v="1"/>
  </r>
  <r>
    <x v="1"/>
    <n v="1197831"/>
    <x v="104"/>
    <x v="1"/>
    <x v="1"/>
    <x v="1"/>
    <x v="0"/>
    <n v="29"/>
    <n v="2950"/>
    <x v="1109"/>
    <x v="4990"/>
    <x v="15"/>
    <x v="1"/>
  </r>
  <r>
    <x v="1"/>
    <n v="1197831"/>
    <x v="105"/>
    <x v="1"/>
    <x v="1"/>
    <x v="1"/>
    <x v="1"/>
    <n v="32"/>
    <n v="2850"/>
    <x v="1220"/>
    <x v="4991"/>
    <x v="23"/>
    <x v="1"/>
  </r>
  <r>
    <x v="1"/>
    <n v="1197831"/>
    <x v="106"/>
    <x v="1"/>
    <x v="1"/>
    <x v="1"/>
    <x v="2"/>
    <n v="29"/>
    <n v="3740"/>
    <x v="2945"/>
    <x v="4992"/>
    <x v="33"/>
    <x v="1"/>
  </r>
  <r>
    <x v="1"/>
    <n v="1197831"/>
    <x v="107"/>
    <x v="1"/>
    <x v="1"/>
    <x v="1"/>
    <x v="3"/>
    <n v="28"/>
    <n v="2240"/>
    <x v="1154"/>
    <x v="4993"/>
    <x v="59"/>
    <x v="1"/>
  </r>
  <r>
    <x v="1"/>
    <n v="1197831"/>
    <x v="108"/>
    <x v="1"/>
    <x v="1"/>
    <x v="1"/>
    <x v="4"/>
    <n v="33"/>
    <n v="2170"/>
    <x v="2946"/>
    <x v="4994"/>
    <x v="36"/>
    <x v="1"/>
  </r>
  <r>
    <x v="1"/>
    <n v="1197831"/>
    <x v="109"/>
    <x v="1"/>
    <x v="1"/>
    <x v="1"/>
    <x v="5"/>
    <n v="36"/>
    <n v="3020"/>
    <x v="2947"/>
    <x v="4995"/>
    <x v="59"/>
    <x v="1"/>
  </r>
  <r>
    <x v="1"/>
    <n v="1197831"/>
    <x v="110"/>
    <x v="1"/>
    <x v="1"/>
    <x v="1"/>
    <x v="0"/>
    <n v="27"/>
    <n v="3050"/>
    <x v="2948"/>
    <x v="4996"/>
    <x v="25"/>
    <x v="1"/>
  </r>
  <r>
    <x v="1"/>
    <n v="1197831"/>
    <x v="111"/>
    <x v="1"/>
    <x v="1"/>
    <x v="1"/>
    <x v="1"/>
    <n v="33"/>
    <n v="3050"/>
    <x v="2949"/>
    <x v="4997"/>
    <x v="31"/>
    <x v="1"/>
  </r>
  <r>
    <x v="1"/>
    <n v="1197831"/>
    <x v="112"/>
    <x v="1"/>
    <x v="1"/>
    <x v="1"/>
    <x v="2"/>
    <n v="29"/>
    <n v="3740"/>
    <x v="2945"/>
    <x v="4992"/>
    <x v="33"/>
    <x v="1"/>
  </r>
  <r>
    <x v="1"/>
    <n v="1197831"/>
    <x v="113"/>
    <x v="1"/>
    <x v="1"/>
    <x v="1"/>
    <x v="3"/>
    <n v="30"/>
    <n v="2150"/>
    <x v="1089"/>
    <x v="4998"/>
    <x v="35"/>
    <x v="1"/>
  </r>
  <r>
    <x v="1"/>
    <n v="1197831"/>
    <x v="114"/>
    <x v="1"/>
    <x v="1"/>
    <x v="1"/>
    <x v="4"/>
    <n v="35"/>
    <n v="2280"/>
    <x v="2950"/>
    <x v="4999"/>
    <x v="95"/>
    <x v="1"/>
  </r>
  <r>
    <x v="1"/>
    <n v="1197831"/>
    <x v="115"/>
    <x v="1"/>
    <x v="1"/>
    <x v="1"/>
    <x v="5"/>
    <n v="39"/>
    <n v="2700"/>
    <x v="2951"/>
    <x v="5000"/>
    <x v="64"/>
    <x v="1"/>
  </r>
  <r>
    <x v="1"/>
    <n v="1197831"/>
    <x v="116"/>
    <x v="1"/>
    <x v="1"/>
    <x v="1"/>
    <x v="0"/>
    <n v="33"/>
    <n v="2640"/>
    <x v="2952"/>
    <x v="5001"/>
    <x v="23"/>
    <x v="1"/>
  </r>
  <r>
    <x v="1"/>
    <n v="1197831"/>
    <x v="117"/>
    <x v="1"/>
    <x v="1"/>
    <x v="1"/>
    <x v="1"/>
    <n v="32"/>
    <n v="2550"/>
    <x v="2757"/>
    <x v="5002"/>
    <x v="25"/>
    <x v="1"/>
  </r>
  <r>
    <x v="1"/>
    <n v="1197831"/>
    <x v="118"/>
    <x v="1"/>
    <x v="1"/>
    <x v="1"/>
    <x v="2"/>
    <n v="36"/>
    <n v="3150"/>
    <x v="879"/>
    <x v="5003"/>
    <x v="31"/>
    <x v="1"/>
  </r>
  <r>
    <x v="1"/>
    <n v="1197831"/>
    <x v="119"/>
    <x v="1"/>
    <x v="1"/>
    <x v="1"/>
    <x v="3"/>
    <n v="37"/>
    <n v="2000"/>
    <x v="1276"/>
    <x v="5004"/>
    <x v="0"/>
    <x v="1"/>
  </r>
  <r>
    <x v="1"/>
    <n v="1197831"/>
    <x v="120"/>
    <x v="1"/>
    <x v="1"/>
    <x v="1"/>
    <x v="4"/>
    <n v="36"/>
    <n v="2060"/>
    <x v="2953"/>
    <x v="5005"/>
    <x v="36"/>
    <x v="1"/>
  </r>
  <r>
    <x v="1"/>
    <n v="1197831"/>
    <x v="121"/>
    <x v="1"/>
    <x v="1"/>
    <x v="1"/>
    <x v="5"/>
    <n v="42"/>
    <n v="2980"/>
    <x v="2954"/>
    <x v="5006"/>
    <x v="41"/>
    <x v="1"/>
  </r>
  <r>
    <x v="1"/>
    <n v="1197831"/>
    <x v="122"/>
    <x v="1"/>
    <x v="1"/>
    <x v="1"/>
    <x v="0"/>
    <n v="31"/>
    <n v="2720"/>
    <x v="2955"/>
    <x v="5007"/>
    <x v="96"/>
    <x v="1"/>
  </r>
  <r>
    <x v="1"/>
    <n v="1197831"/>
    <x v="123"/>
    <x v="1"/>
    <x v="1"/>
    <x v="1"/>
    <x v="1"/>
    <n v="29"/>
    <n v="2480"/>
    <x v="2286"/>
    <x v="5008"/>
    <x v="96"/>
    <x v="1"/>
  </r>
  <r>
    <x v="1"/>
    <n v="1197831"/>
    <x v="124"/>
    <x v="1"/>
    <x v="1"/>
    <x v="1"/>
    <x v="2"/>
    <n v="39"/>
    <n v="2550"/>
    <x v="2956"/>
    <x v="5009"/>
    <x v="25"/>
    <x v="1"/>
  </r>
  <r>
    <x v="1"/>
    <n v="1197831"/>
    <x v="125"/>
    <x v="1"/>
    <x v="1"/>
    <x v="1"/>
    <x v="3"/>
    <n v="36"/>
    <n v="2040"/>
    <x v="1990"/>
    <x v="5010"/>
    <x v="46"/>
    <x v="1"/>
  </r>
  <r>
    <x v="1"/>
    <n v="1197831"/>
    <x v="126"/>
    <x v="1"/>
    <x v="1"/>
    <x v="1"/>
    <x v="4"/>
    <n v="35"/>
    <n v="1840"/>
    <x v="1037"/>
    <x v="5011"/>
    <x v="25"/>
    <x v="1"/>
  </r>
  <r>
    <x v="1"/>
    <n v="1197831"/>
    <x v="127"/>
    <x v="1"/>
    <x v="1"/>
    <x v="1"/>
    <x v="5"/>
    <n v="43"/>
    <n v="2330"/>
    <x v="2957"/>
    <x v="5012"/>
    <x v="64"/>
    <x v="1"/>
  </r>
  <r>
    <x v="1"/>
    <n v="1197831"/>
    <x v="128"/>
    <x v="1"/>
    <x v="1"/>
    <x v="1"/>
    <x v="0"/>
    <n v="34"/>
    <n v="2700"/>
    <x v="2958"/>
    <x v="3894"/>
    <x v="31"/>
    <x v="1"/>
  </r>
  <r>
    <x v="1"/>
    <n v="1197831"/>
    <x v="129"/>
    <x v="1"/>
    <x v="1"/>
    <x v="1"/>
    <x v="1"/>
    <n v="31"/>
    <n v="3060"/>
    <x v="2959"/>
    <x v="5013"/>
    <x v="15"/>
    <x v="1"/>
  </r>
  <r>
    <x v="1"/>
    <n v="1197831"/>
    <x v="130"/>
    <x v="1"/>
    <x v="1"/>
    <x v="1"/>
    <x v="2"/>
    <n v="34"/>
    <n v="2810"/>
    <x v="2960"/>
    <x v="5014"/>
    <x v="96"/>
    <x v="1"/>
  </r>
  <r>
    <x v="1"/>
    <n v="1197831"/>
    <x v="131"/>
    <x v="1"/>
    <x v="1"/>
    <x v="1"/>
    <x v="3"/>
    <n v="36"/>
    <n v="2300"/>
    <x v="2961"/>
    <x v="1332"/>
    <x v="0"/>
    <x v="1"/>
  </r>
  <r>
    <x v="1"/>
    <n v="1197831"/>
    <x v="132"/>
    <x v="1"/>
    <x v="1"/>
    <x v="1"/>
    <x v="4"/>
    <n v="30"/>
    <n v="1950"/>
    <x v="1484"/>
    <x v="4627"/>
    <x v="80"/>
    <x v="1"/>
  </r>
  <r>
    <x v="1"/>
    <n v="1197831"/>
    <x v="133"/>
    <x v="1"/>
    <x v="1"/>
    <x v="1"/>
    <x v="5"/>
    <n v="44"/>
    <n v="2890"/>
    <x v="2962"/>
    <x v="5015"/>
    <x v="41"/>
    <x v="1"/>
  </r>
  <r>
    <x v="1"/>
    <n v="1197831"/>
    <x v="134"/>
    <x v="1"/>
    <x v="1"/>
    <x v="1"/>
    <x v="0"/>
    <n v="32"/>
    <n v="3330"/>
    <x v="2963"/>
    <x v="5016"/>
    <x v="15"/>
    <x v="1"/>
  </r>
  <r>
    <x v="1"/>
    <n v="1197831"/>
    <x v="135"/>
    <x v="1"/>
    <x v="1"/>
    <x v="1"/>
    <x v="1"/>
    <n v="34"/>
    <n v="3330"/>
    <x v="2964"/>
    <x v="5017"/>
    <x v="23"/>
    <x v="1"/>
  </r>
  <r>
    <x v="1"/>
    <n v="1197831"/>
    <x v="136"/>
    <x v="1"/>
    <x v="1"/>
    <x v="1"/>
    <x v="2"/>
    <n v="38"/>
    <n v="2980"/>
    <x v="2124"/>
    <x v="5018"/>
    <x v="31"/>
    <x v="1"/>
  </r>
  <r>
    <x v="1"/>
    <n v="1197831"/>
    <x v="137"/>
    <x v="1"/>
    <x v="1"/>
    <x v="1"/>
    <x v="3"/>
    <n v="36"/>
    <n v="2100"/>
    <x v="832"/>
    <x v="3443"/>
    <x v="59"/>
    <x v="1"/>
  </r>
  <r>
    <x v="1"/>
    <n v="1197831"/>
    <x v="138"/>
    <x v="1"/>
    <x v="1"/>
    <x v="1"/>
    <x v="4"/>
    <n v="30"/>
    <n v="2080"/>
    <x v="1204"/>
    <x v="5019"/>
    <x v="36"/>
    <x v="1"/>
  </r>
  <r>
    <x v="1"/>
    <n v="1197831"/>
    <x v="139"/>
    <x v="1"/>
    <x v="1"/>
    <x v="1"/>
    <x v="5"/>
    <n v="41"/>
    <n v="3060"/>
    <x v="2927"/>
    <x v="5020"/>
    <x v="9"/>
    <x v="1"/>
  </r>
  <r>
    <x v="3"/>
    <n v="1128299"/>
    <x v="140"/>
    <x v="1"/>
    <x v="1"/>
    <x v="1"/>
    <x v="0"/>
    <n v="30"/>
    <n v="2640"/>
    <x v="1830"/>
    <x v="4495"/>
    <x v="37"/>
    <x v="1"/>
  </r>
  <r>
    <x v="3"/>
    <n v="1128299"/>
    <x v="141"/>
    <x v="1"/>
    <x v="1"/>
    <x v="1"/>
    <x v="1"/>
    <n v="33"/>
    <n v="2480"/>
    <x v="2965"/>
    <x v="5021"/>
    <x v="56"/>
    <x v="1"/>
  </r>
  <r>
    <x v="3"/>
    <n v="1128299"/>
    <x v="142"/>
    <x v="1"/>
    <x v="1"/>
    <x v="1"/>
    <x v="2"/>
    <n v="33"/>
    <n v="2710"/>
    <x v="2966"/>
    <x v="5022"/>
    <x v="54"/>
    <x v="1"/>
  </r>
  <r>
    <x v="3"/>
    <n v="1128299"/>
    <x v="143"/>
    <x v="1"/>
    <x v="1"/>
    <x v="1"/>
    <x v="3"/>
    <n v="35"/>
    <n v="2190"/>
    <x v="2967"/>
    <x v="5023"/>
    <x v="36"/>
    <x v="1"/>
  </r>
  <r>
    <x v="3"/>
    <n v="1128299"/>
    <x v="144"/>
    <x v="2"/>
    <x v="2"/>
    <x v="2"/>
    <x v="4"/>
    <n v="38"/>
    <n v="1730"/>
    <x v="2968"/>
    <x v="5024"/>
    <x v="64"/>
    <x v="1"/>
  </r>
  <r>
    <x v="3"/>
    <n v="1128299"/>
    <x v="145"/>
    <x v="2"/>
    <x v="2"/>
    <x v="2"/>
    <x v="5"/>
    <n v="36"/>
    <n v="2330"/>
    <x v="2969"/>
    <x v="5025"/>
    <x v="58"/>
    <x v="1"/>
  </r>
  <r>
    <x v="3"/>
    <n v="1128299"/>
    <x v="146"/>
    <x v="2"/>
    <x v="2"/>
    <x v="2"/>
    <x v="0"/>
    <n v="28"/>
    <n v="2890"/>
    <x v="2115"/>
    <x v="5026"/>
    <x v="54"/>
    <x v="1"/>
  </r>
  <r>
    <x v="3"/>
    <n v="1128299"/>
    <x v="147"/>
    <x v="2"/>
    <x v="2"/>
    <x v="2"/>
    <x v="1"/>
    <n v="36"/>
    <n v="2390"/>
    <x v="2970"/>
    <x v="5027"/>
    <x v="3"/>
    <x v="1"/>
  </r>
  <r>
    <x v="3"/>
    <n v="1128299"/>
    <x v="148"/>
    <x v="2"/>
    <x v="2"/>
    <x v="2"/>
    <x v="2"/>
    <n v="40"/>
    <n v="2470"/>
    <x v="2971"/>
    <x v="5028"/>
    <x v="97"/>
    <x v="1"/>
  </r>
  <r>
    <x v="3"/>
    <n v="1128299"/>
    <x v="149"/>
    <x v="2"/>
    <x v="2"/>
    <x v="2"/>
    <x v="3"/>
    <n v="39"/>
    <n v="1900"/>
    <x v="1202"/>
    <x v="5029"/>
    <x v="95"/>
    <x v="1"/>
  </r>
  <r>
    <x v="3"/>
    <n v="1128299"/>
    <x v="150"/>
    <x v="2"/>
    <x v="2"/>
    <x v="2"/>
    <x v="4"/>
    <n v="42"/>
    <n v="1650"/>
    <x v="799"/>
    <x v="5030"/>
    <x v="41"/>
    <x v="1"/>
  </r>
  <r>
    <x v="3"/>
    <n v="1128299"/>
    <x v="151"/>
    <x v="2"/>
    <x v="2"/>
    <x v="2"/>
    <x v="5"/>
    <n v="33"/>
    <n v="2100"/>
    <x v="799"/>
    <x v="4136"/>
    <x v="98"/>
    <x v="1"/>
  </r>
  <r>
    <x v="3"/>
    <n v="1128299"/>
    <x v="152"/>
    <x v="2"/>
    <x v="2"/>
    <x v="2"/>
    <x v="0"/>
    <n v="36"/>
    <n v="2720"/>
    <x v="2972"/>
    <x v="5031"/>
    <x v="37"/>
    <x v="1"/>
  </r>
  <r>
    <x v="3"/>
    <n v="1128299"/>
    <x v="153"/>
    <x v="2"/>
    <x v="2"/>
    <x v="2"/>
    <x v="1"/>
    <n v="39"/>
    <n v="2310"/>
    <x v="1660"/>
    <x v="5032"/>
    <x v="56"/>
    <x v="1"/>
  </r>
  <r>
    <x v="3"/>
    <n v="1128299"/>
    <x v="154"/>
    <x v="2"/>
    <x v="2"/>
    <x v="2"/>
    <x v="2"/>
    <n v="47"/>
    <n v="2100"/>
    <x v="2973"/>
    <x v="5033"/>
    <x v="54"/>
    <x v="1"/>
  </r>
  <r>
    <x v="3"/>
    <n v="1128299"/>
    <x v="155"/>
    <x v="2"/>
    <x v="2"/>
    <x v="2"/>
    <x v="3"/>
    <n v="48"/>
    <n v="2040"/>
    <x v="2972"/>
    <x v="5034"/>
    <x v="80"/>
    <x v="1"/>
  </r>
  <r>
    <x v="3"/>
    <n v="1128299"/>
    <x v="156"/>
    <x v="2"/>
    <x v="2"/>
    <x v="2"/>
    <x v="4"/>
    <n v="51"/>
    <n v="1700"/>
    <x v="2974"/>
    <x v="5035"/>
    <x v="64"/>
    <x v="1"/>
  </r>
  <r>
    <x v="3"/>
    <n v="1128299"/>
    <x v="157"/>
    <x v="2"/>
    <x v="2"/>
    <x v="2"/>
    <x v="5"/>
    <n v="41"/>
    <n v="2450"/>
    <x v="2975"/>
    <x v="5036"/>
    <x v="6"/>
    <x v="1"/>
  </r>
  <r>
    <x v="3"/>
    <n v="1128299"/>
    <x v="158"/>
    <x v="2"/>
    <x v="2"/>
    <x v="2"/>
    <x v="0"/>
    <n v="40"/>
    <n v="2710"/>
    <x v="2976"/>
    <x v="5037"/>
    <x v="31"/>
    <x v="1"/>
  </r>
  <r>
    <x v="3"/>
    <n v="1128299"/>
    <x v="159"/>
    <x v="2"/>
    <x v="2"/>
    <x v="2"/>
    <x v="1"/>
    <n v="51"/>
    <n v="2160"/>
    <x v="2977"/>
    <x v="5038"/>
    <x v="3"/>
    <x v="1"/>
  </r>
  <r>
    <x v="3"/>
    <n v="1128299"/>
    <x v="160"/>
    <x v="2"/>
    <x v="2"/>
    <x v="2"/>
    <x v="2"/>
    <n v="46"/>
    <n v="2540"/>
    <x v="2978"/>
    <x v="5039"/>
    <x v="37"/>
    <x v="1"/>
  </r>
  <r>
    <x v="3"/>
    <n v="1128299"/>
    <x v="161"/>
    <x v="2"/>
    <x v="2"/>
    <x v="2"/>
    <x v="3"/>
    <n v="48"/>
    <n v="1880"/>
    <x v="847"/>
    <x v="3591"/>
    <x v="95"/>
    <x v="1"/>
  </r>
  <r>
    <x v="3"/>
    <n v="1128299"/>
    <x v="162"/>
    <x v="2"/>
    <x v="2"/>
    <x v="2"/>
    <x v="4"/>
    <n v="47"/>
    <n v="1580"/>
    <x v="2005"/>
    <x v="5040"/>
    <x v="65"/>
    <x v="1"/>
  </r>
  <r>
    <x v="3"/>
    <n v="1128299"/>
    <x v="163"/>
    <x v="2"/>
    <x v="2"/>
    <x v="2"/>
    <x v="5"/>
    <n v="62"/>
    <n v="2450"/>
    <x v="2979"/>
    <x v="5041"/>
    <x v="99"/>
    <x v="1"/>
  </r>
  <r>
    <x v="3"/>
    <n v="1128299"/>
    <x v="164"/>
    <x v="2"/>
    <x v="2"/>
    <x v="2"/>
    <x v="0"/>
    <n v="44"/>
    <n v="2700"/>
    <x v="957"/>
    <x v="5042"/>
    <x v="27"/>
    <x v="1"/>
  </r>
  <r>
    <x v="3"/>
    <n v="1128299"/>
    <x v="165"/>
    <x v="2"/>
    <x v="2"/>
    <x v="2"/>
    <x v="1"/>
    <n v="51"/>
    <n v="2330"/>
    <x v="2980"/>
    <x v="5043"/>
    <x v="47"/>
    <x v="1"/>
  </r>
  <r>
    <x v="3"/>
    <n v="1128299"/>
    <x v="166"/>
    <x v="2"/>
    <x v="2"/>
    <x v="2"/>
    <x v="2"/>
    <n v="46"/>
    <n v="2250"/>
    <x v="839"/>
    <x v="5044"/>
    <x v="27"/>
    <x v="1"/>
  </r>
  <r>
    <x v="3"/>
    <n v="1128299"/>
    <x v="167"/>
    <x v="2"/>
    <x v="2"/>
    <x v="2"/>
    <x v="3"/>
    <n v="42"/>
    <n v="2280"/>
    <x v="1983"/>
    <x v="5045"/>
    <x v="23"/>
    <x v="1"/>
  </r>
  <r>
    <x v="3"/>
    <n v="1128299"/>
    <x v="168"/>
    <x v="2"/>
    <x v="2"/>
    <x v="2"/>
    <x v="4"/>
    <n v="49"/>
    <n v="1820"/>
    <x v="1550"/>
    <x v="5046"/>
    <x v="41"/>
    <x v="1"/>
  </r>
  <r>
    <x v="3"/>
    <n v="1128299"/>
    <x v="169"/>
    <x v="2"/>
    <x v="2"/>
    <x v="2"/>
    <x v="5"/>
    <n v="58"/>
    <n v="2250"/>
    <x v="1658"/>
    <x v="5047"/>
    <x v="56"/>
    <x v="1"/>
  </r>
  <r>
    <x v="3"/>
    <n v="1128299"/>
    <x v="170"/>
    <x v="2"/>
    <x v="2"/>
    <x v="2"/>
    <x v="0"/>
    <n v="41"/>
    <n v="3410"/>
    <x v="2981"/>
    <x v="5048"/>
    <x v="100"/>
    <x v="1"/>
  </r>
  <r>
    <x v="3"/>
    <n v="1128299"/>
    <x v="171"/>
    <x v="2"/>
    <x v="2"/>
    <x v="2"/>
    <x v="1"/>
    <n v="50"/>
    <n v="2560"/>
    <x v="2982"/>
    <x v="5049"/>
    <x v="1"/>
    <x v="1"/>
  </r>
  <r>
    <x v="3"/>
    <n v="1128299"/>
    <x v="172"/>
    <x v="2"/>
    <x v="2"/>
    <x v="2"/>
    <x v="2"/>
    <n v="42"/>
    <n v="2810"/>
    <x v="2983"/>
    <x v="5050"/>
    <x v="4"/>
    <x v="1"/>
  </r>
  <r>
    <x v="3"/>
    <n v="1128299"/>
    <x v="173"/>
    <x v="2"/>
    <x v="2"/>
    <x v="2"/>
    <x v="3"/>
    <n v="41"/>
    <n v="2240"/>
    <x v="1081"/>
    <x v="5051"/>
    <x v="33"/>
    <x v="1"/>
  </r>
  <r>
    <x v="3"/>
    <n v="1128299"/>
    <x v="174"/>
    <x v="2"/>
    <x v="2"/>
    <x v="2"/>
    <x v="4"/>
    <n v="44"/>
    <n v="1960"/>
    <x v="976"/>
    <x v="5052"/>
    <x v="70"/>
    <x v="1"/>
  </r>
  <r>
    <x v="3"/>
    <n v="1128299"/>
    <x v="175"/>
    <x v="2"/>
    <x v="2"/>
    <x v="2"/>
    <x v="5"/>
    <n v="60"/>
    <n v="3060"/>
    <x v="2984"/>
    <x v="3524"/>
    <x v="72"/>
    <x v="1"/>
  </r>
  <r>
    <x v="3"/>
    <n v="1128299"/>
    <x v="176"/>
    <x v="2"/>
    <x v="2"/>
    <x v="2"/>
    <x v="0"/>
    <n v="41"/>
    <n v="3380"/>
    <x v="2985"/>
    <x v="5053"/>
    <x v="31"/>
    <x v="1"/>
  </r>
  <r>
    <x v="3"/>
    <n v="1128299"/>
    <x v="177"/>
    <x v="2"/>
    <x v="2"/>
    <x v="2"/>
    <x v="1"/>
    <n v="49"/>
    <n v="2630"/>
    <x v="2986"/>
    <x v="5054"/>
    <x v="55"/>
    <x v="1"/>
  </r>
  <r>
    <x v="3"/>
    <n v="1128299"/>
    <x v="178"/>
    <x v="2"/>
    <x v="2"/>
    <x v="2"/>
    <x v="2"/>
    <n v="46"/>
    <n v="2640"/>
    <x v="1351"/>
    <x v="5055"/>
    <x v="8"/>
    <x v="1"/>
  </r>
  <r>
    <x v="3"/>
    <n v="1128299"/>
    <x v="179"/>
    <x v="2"/>
    <x v="2"/>
    <x v="2"/>
    <x v="3"/>
    <n v="46"/>
    <n v="2470"/>
    <x v="770"/>
    <x v="5056"/>
    <x v="36"/>
    <x v="1"/>
  </r>
  <r>
    <x v="3"/>
    <n v="1128299"/>
    <x v="180"/>
    <x v="2"/>
    <x v="2"/>
    <x v="2"/>
    <x v="4"/>
    <n v="44"/>
    <n v="2400"/>
    <x v="846"/>
    <x v="5057"/>
    <x v="65"/>
    <x v="1"/>
  </r>
  <r>
    <x v="3"/>
    <n v="1128299"/>
    <x v="181"/>
    <x v="2"/>
    <x v="2"/>
    <x v="2"/>
    <x v="5"/>
    <n v="56"/>
    <n v="2640"/>
    <x v="1796"/>
    <x v="5058"/>
    <x v="99"/>
    <x v="1"/>
  </r>
  <r>
    <x v="3"/>
    <n v="1128299"/>
    <x v="182"/>
    <x v="2"/>
    <x v="2"/>
    <x v="2"/>
    <x v="0"/>
    <n v="45"/>
    <n v="3020"/>
    <x v="2987"/>
    <x v="5059"/>
    <x v="8"/>
    <x v="1"/>
  </r>
  <r>
    <x v="3"/>
    <n v="1128299"/>
    <x v="183"/>
    <x v="2"/>
    <x v="2"/>
    <x v="2"/>
    <x v="1"/>
    <n v="47"/>
    <n v="2780"/>
    <x v="2988"/>
    <x v="5060"/>
    <x v="101"/>
    <x v="1"/>
  </r>
  <r>
    <x v="3"/>
    <n v="1128299"/>
    <x v="184"/>
    <x v="2"/>
    <x v="2"/>
    <x v="2"/>
    <x v="2"/>
    <n v="51"/>
    <n v="2480"/>
    <x v="2311"/>
    <x v="5061"/>
    <x v="37"/>
    <x v="1"/>
  </r>
  <r>
    <x v="3"/>
    <n v="1128299"/>
    <x v="185"/>
    <x v="2"/>
    <x v="2"/>
    <x v="2"/>
    <x v="3"/>
    <n v="52"/>
    <n v="2550"/>
    <x v="2114"/>
    <x v="5062"/>
    <x v="95"/>
    <x v="1"/>
  </r>
  <r>
    <x v="3"/>
    <n v="1128299"/>
    <x v="186"/>
    <x v="2"/>
    <x v="2"/>
    <x v="2"/>
    <x v="4"/>
    <n v="59"/>
    <n v="2630"/>
    <x v="1877"/>
    <x v="5063"/>
    <x v="41"/>
    <x v="1"/>
  </r>
  <r>
    <x v="3"/>
    <n v="1128299"/>
    <x v="187"/>
    <x v="2"/>
    <x v="2"/>
    <x v="2"/>
    <x v="5"/>
    <n v="60"/>
    <n v="2540"/>
    <x v="2989"/>
    <x v="5064"/>
    <x v="98"/>
    <x v="1"/>
  </r>
  <r>
    <x v="3"/>
    <n v="1128299"/>
    <x v="188"/>
    <x v="2"/>
    <x v="2"/>
    <x v="2"/>
    <x v="0"/>
    <n v="40"/>
    <n v="2870"/>
    <x v="1813"/>
    <x v="5065"/>
    <x v="5"/>
    <x v="1"/>
  </r>
  <r>
    <x v="3"/>
    <n v="1128299"/>
    <x v="189"/>
    <x v="2"/>
    <x v="2"/>
    <x v="2"/>
    <x v="1"/>
    <n v="42"/>
    <n v="2870"/>
    <x v="2990"/>
    <x v="5066"/>
    <x v="102"/>
    <x v="1"/>
  </r>
  <r>
    <x v="3"/>
    <n v="1128299"/>
    <x v="190"/>
    <x v="2"/>
    <x v="2"/>
    <x v="2"/>
    <x v="2"/>
    <n v="39"/>
    <n v="2480"/>
    <x v="2991"/>
    <x v="5067"/>
    <x v="51"/>
    <x v="1"/>
  </r>
  <r>
    <x v="3"/>
    <n v="1128299"/>
    <x v="191"/>
    <x v="2"/>
    <x v="2"/>
    <x v="2"/>
    <x v="3"/>
    <n v="39"/>
    <n v="2470"/>
    <x v="747"/>
    <x v="5068"/>
    <x v="103"/>
    <x v="1"/>
  </r>
  <r>
    <x v="3"/>
    <n v="1128299"/>
    <x v="192"/>
    <x v="2"/>
    <x v="2"/>
    <x v="2"/>
    <x v="4"/>
    <n v="43"/>
    <n v="2250"/>
    <x v="2992"/>
    <x v="5069"/>
    <x v="104"/>
    <x v="1"/>
  </r>
  <r>
    <x v="3"/>
    <n v="1128299"/>
    <x v="193"/>
    <x v="2"/>
    <x v="2"/>
    <x v="2"/>
    <x v="5"/>
    <n v="51"/>
    <n v="2640"/>
    <x v="2993"/>
    <x v="5070"/>
    <x v="7"/>
    <x v="1"/>
  </r>
  <r>
    <x v="3"/>
    <n v="1128299"/>
    <x v="194"/>
    <x v="2"/>
    <x v="2"/>
    <x v="2"/>
    <x v="0"/>
    <n v="36"/>
    <n v="2890"/>
    <x v="2919"/>
    <x v="5071"/>
    <x v="105"/>
    <x v="1"/>
  </r>
  <r>
    <x v="3"/>
    <n v="1128299"/>
    <x v="195"/>
    <x v="2"/>
    <x v="2"/>
    <x v="2"/>
    <x v="1"/>
    <n v="39"/>
    <n v="2800"/>
    <x v="1639"/>
    <x v="2672"/>
    <x v="106"/>
    <x v="1"/>
  </r>
  <r>
    <x v="3"/>
    <n v="1128299"/>
    <x v="196"/>
    <x v="2"/>
    <x v="2"/>
    <x v="2"/>
    <x v="2"/>
    <n v="42"/>
    <n v="2100"/>
    <x v="1392"/>
    <x v="5072"/>
    <x v="105"/>
    <x v="1"/>
  </r>
  <r>
    <x v="3"/>
    <n v="1128299"/>
    <x v="197"/>
    <x v="2"/>
    <x v="2"/>
    <x v="2"/>
    <x v="3"/>
    <n v="42"/>
    <n v="2230"/>
    <x v="2994"/>
    <x v="5073"/>
    <x v="107"/>
    <x v="1"/>
  </r>
  <r>
    <x v="3"/>
    <n v="1128299"/>
    <x v="198"/>
    <x v="2"/>
    <x v="2"/>
    <x v="2"/>
    <x v="4"/>
    <n v="50"/>
    <n v="2210"/>
    <x v="2995"/>
    <x v="5074"/>
    <x v="108"/>
    <x v="1"/>
  </r>
  <r>
    <x v="3"/>
    <n v="1128299"/>
    <x v="199"/>
    <x v="2"/>
    <x v="2"/>
    <x v="2"/>
    <x v="5"/>
    <n v="46"/>
    <n v="2240"/>
    <x v="1399"/>
    <x v="5075"/>
    <x v="109"/>
    <x v="1"/>
  </r>
  <r>
    <x v="3"/>
    <n v="1128299"/>
    <x v="200"/>
    <x v="2"/>
    <x v="2"/>
    <x v="2"/>
    <x v="0"/>
    <n v="39"/>
    <n v="2630"/>
    <x v="2996"/>
    <x v="5076"/>
    <x v="5"/>
    <x v="1"/>
  </r>
  <r>
    <x v="3"/>
    <n v="1128299"/>
    <x v="201"/>
    <x v="2"/>
    <x v="2"/>
    <x v="2"/>
    <x v="1"/>
    <n v="46"/>
    <n v="3060"/>
    <x v="2997"/>
    <x v="5077"/>
    <x v="6"/>
    <x v="1"/>
  </r>
  <r>
    <x v="3"/>
    <n v="1128299"/>
    <x v="202"/>
    <x v="2"/>
    <x v="2"/>
    <x v="2"/>
    <x v="2"/>
    <n v="40"/>
    <n v="2470"/>
    <x v="2971"/>
    <x v="5078"/>
    <x v="51"/>
    <x v="1"/>
  </r>
  <r>
    <x v="3"/>
    <n v="1128299"/>
    <x v="203"/>
    <x v="2"/>
    <x v="2"/>
    <x v="2"/>
    <x v="3"/>
    <n v="37"/>
    <n v="2100"/>
    <x v="2882"/>
    <x v="5079"/>
    <x v="94"/>
    <x v="1"/>
  </r>
  <r>
    <x v="3"/>
    <n v="1128299"/>
    <x v="204"/>
    <x v="2"/>
    <x v="2"/>
    <x v="2"/>
    <x v="4"/>
    <n v="51"/>
    <n v="2280"/>
    <x v="2896"/>
    <x v="5080"/>
    <x v="108"/>
    <x v="1"/>
  </r>
  <r>
    <x v="3"/>
    <n v="1128299"/>
    <x v="205"/>
    <x v="2"/>
    <x v="2"/>
    <x v="2"/>
    <x v="5"/>
    <n v="56"/>
    <n v="2560"/>
    <x v="2998"/>
    <x v="5081"/>
    <x v="7"/>
    <x v="1"/>
  </r>
  <r>
    <x v="3"/>
    <n v="1128299"/>
    <x v="206"/>
    <x v="2"/>
    <x v="2"/>
    <x v="2"/>
    <x v="0"/>
    <n v="40"/>
    <n v="3220"/>
    <x v="2999"/>
    <x v="5082"/>
    <x v="105"/>
    <x v="1"/>
  </r>
  <r>
    <x v="3"/>
    <n v="1128299"/>
    <x v="207"/>
    <x v="2"/>
    <x v="2"/>
    <x v="2"/>
    <x v="1"/>
    <n v="46"/>
    <n v="3320"/>
    <x v="3000"/>
    <x v="5083"/>
    <x v="110"/>
    <x v="1"/>
  </r>
  <r>
    <x v="3"/>
    <n v="1128299"/>
    <x v="208"/>
    <x v="2"/>
    <x v="2"/>
    <x v="2"/>
    <x v="2"/>
    <n v="44"/>
    <n v="2560"/>
    <x v="3001"/>
    <x v="5084"/>
    <x v="105"/>
    <x v="1"/>
  </r>
  <r>
    <x v="3"/>
    <n v="1128299"/>
    <x v="209"/>
    <x v="2"/>
    <x v="2"/>
    <x v="2"/>
    <x v="3"/>
    <n v="40"/>
    <n v="2710"/>
    <x v="2976"/>
    <x v="5085"/>
    <x v="1"/>
    <x v="1"/>
  </r>
  <r>
    <x v="3"/>
    <n v="1128299"/>
    <x v="210"/>
    <x v="2"/>
    <x v="2"/>
    <x v="2"/>
    <x v="4"/>
    <n v="43"/>
    <n v="2450"/>
    <x v="1636"/>
    <x v="5086"/>
    <x v="59"/>
    <x v="1"/>
  </r>
  <r>
    <x v="3"/>
    <n v="1128299"/>
    <x v="211"/>
    <x v="2"/>
    <x v="2"/>
    <x v="2"/>
    <x v="5"/>
    <n v="50"/>
    <n v="2560"/>
    <x v="2982"/>
    <x v="4878"/>
    <x v="111"/>
    <x v="1"/>
  </r>
  <r>
    <x v="4"/>
    <n v="1189833"/>
    <x v="212"/>
    <x v="2"/>
    <x v="2"/>
    <x v="2"/>
    <x v="0"/>
    <n v="26"/>
    <n v="2240"/>
    <x v="810"/>
    <x v="5087"/>
    <x v="100"/>
    <x v="1"/>
  </r>
  <r>
    <x v="4"/>
    <n v="1189833"/>
    <x v="213"/>
    <x v="2"/>
    <x v="2"/>
    <x v="2"/>
    <x v="1"/>
    <n v="35"/>
    <n v="2240"/>
    <x v="1437"/>
    <x v="1701"/>
    <x v="1"/>
    <x v="1"/>
  </r>
  <r>
    <x v="4"/>
    <n v="1189833"/>
    <x v="214"/>
    <x v="2"/>
    <x v="2"/>
    <x v="2"/>
    <x v="2"/>
    <n v="36"/>
    <n v="2170"/>
    <x v="1537"/>
    <x v="5088"/>
    <x v="54"/>
    <x v="1"/>
  </r>
  <r>
    <x v="4"/>
    <n v="1189833"/>
    <x v="215"/>
    <x v="2"/>
    <x v="2"/>
    <x v="2"/>
    <x v="3"/>
    <n v="33"/>
    <n v="1820"/>
    <x v="1266"/>
    <x v="5089"/>
    <x v="31"/>
    <x v="1"/>
  </r>
  <r>
    <x v="4"/>
    <n v="1189833"/>
    <x v="216"/>
    <x v="2"/>
    <x v="2"/>
    <x v="3"/>
    <x v="4"/>
    <n v="36"/>
    <n v="1550"/>
    <x v="1761"/>
    <x v="5090"/>
    <x v="40"/>
    <x v="1"/>
  </r>
  <r>
    <x v="4"/>
    <n v="1189833"/>
    <x v="217"/>
    <x v="2"/>
    <x v="2"/>
    <x v="3"/>
    <x v="5"/>
    <n v="29"/>
    <n v="2100"/>
    <x v="2013"/>
    <x v="5091"/>
    <x v="56"/>
    <x v="1"/>
  </r>
  <r>
    <x v="4"/>
    <n v="1189833"/>
    <x v="218"/>
    <x v="2"/>
    <x v="2"/>
    <x v="3"/>
    <x v="0"/>
    <n v="28"/>
    <n v="2400"/>
    <x v="1764"/>
    <x v="2382"/>
    <x v="52"/>
    <x v="1"/>
  </r>
  <r>
    <x v="4"/>
    <n v="1189833"/>
    <x v="219"/>
    <x v="2"/>
    <x v="2"/>
    <x v="3"/>
    <x v="1"/>
    <n v="30"/>
    <n v="2150"/>
    <x v="1089"/>
    <x v="5092"/>
    <x v="43"/>
    <x v="1"/>
  </r>
  <r>
    <x v="4"/>
    <n v="1189833"/>
    <x v="220"/>
    <x v="2"/>
    <x v="2"/>
    <x v="3"/>
    <x v="2"/>
    <n v="33"/>
    <n v="2230"/>
    <x v="3002"/>
    <x v="5093"/>
    <x v="54"/>
    <x v="1"/>
  </r>
  <r>
    <x v="4"/>
    <n v="1189833"/>
    <x v="221"/>
    <x v="2"/>
    <x v="2"/>
    <x v="3"/>
    <x v="3"/>
    <n v="34"/>
    <n v="1790"/>
    <x v="2937"/>
    <x v="5094"/>
    <x v="33"/>
    <x v="1"/>
  </r>
  <r>
    <x v="4"/>
    <n v="1189833"/>
    <x v="222"/>
    <x v="2"/>
    <x v="2"/>
    <x v="3"/>
    <x v="4"/>
    <n v="40"/>
    <n v="1400"/>
    <x v="2721"/>
    <x v="5095"/>
    <x v="41"/>
    <x v="1"/>
  </r>
  <r>
    <x v="4"/>
    <n v="1189833"/>
    <x v="223"/>
    <x v="2"/>
    <x v="2"/>
    <x v="3"/>
    <x v="5"/>
    <n v="32"/>
    <n v="2080"/>
    <x v="2216"/>
    <x v="5096"/>
    <x v="72"/>
    <x v="1"/>
  </r>
  <r>
    <x v="4"/>
    <n v="1189833"/>
    <x v="224"/>
    <x v="2"/>
    <x v="2"/>
    <x v="3"/>
    <x v="0"/>
    <n v="24"/>
    <n v="2640"/>
    <x v="1802"/>
    <x v="5097"/>
    <x v="27"/>
    <x v="1"/>
  </r>
  <r>
    <x v="4"/>
    <n v="1189833"/>
    <x v="225"/>
    <x v="2"/>
    <x v="2"/>
    <x v="3"/>
    <x v="1"/>
    <n v="36"/>
    <n v="2280"/>
    <x v="1284"/>
    <x v="2356"/>
    <x v="45"/>
    <x v="1"/>
  </r>
  <r>
    <x v="4"/>
    <n v="1189833"/>
    <x v="226"/>
    <x v="2"/>
    <x v="2"/>
    <x v="3"/>
    <x v="2"/>
    <n v="33"/>
    <n v="2210"/>
    <x v="1687"/>
    <x v="5098"/>
    <x v="52"/>
    <x v="1"/>
  </r>
  <r>
    <x v="4"/>
    <n v="1189833"/>
    <x v="227"/>
    <x v="2"/>
    <x v="2"/>
    <x v="3"/>
    <x v="3"/>
    <n v="36"/>
    <n v="1760"/>
    <x v="1802"/>
    <x v="5099"/>
    <x v="96"/>
    <x v="1"/>
  </r>
  <r>
    <x v="4"/>
    <n v="1189833"/>
    <x v="228"/>
    <x v="2"/>
    <x v="2"/>
    <x v="3"/>
    <x v="4"/>
    <n v="36"/>
    <n v="1280"/>
    <x v="2040"/>
    <x v="5100"/>
    <x v="40"/>
    <x v="1"/>
  </r>
  <r>
    <x v="4"/>
    <n v="1189833"/>
    <x v="229"/>
    <x v="2"/>
    <x v="2"/>
    <x v="3"/>
    <x v="5"/>
    <n v="33"/>
    <n v="1940"/>
    <x v="3003"/>
    <x v="5101"/>
    <x v="56"/>
    <x v="1"/>
  </r>
  <r>
    <x v="4"/>
    <n v="1189833"/>
    <x v="230"/>
    <x v="2"/>
    <x v="2"/>
    <x v="3"/>
    <x v="0"/>
    <n v="31"/>
    <n v="2480"/>
    <x v="3004"/>
    <x v="5102"/>
    <x v="52"/>
    <x v="1"/>
  </r>
  <r>
    <x v="4"/>
    <n v="1189833"/>
    <x v="231"/>
    <x v="2"/>
    <x v="2"/>
    <x v="3"/>
    <x v="1"/>
    <n v="34"/>
    <n v="2100"/>
    <x v="1292"/>
    <x v="2967"/>
    <x v="94"/>
    <x v="1"/>
  </r>
  <r>
    <x v="4"/>
    <n v="1189833"/>
    <x v="232"/>
    <x v="2"/>
    <x v="2"/>
    <x v="3"/>
    <x v="2"/>
    <n v="38"/>
    <n v="2060"/>
    <x v="3005"/>
    <x v="5103"/>
    <x v="46"/>
    <x v="1"/>
  </r>
  <r>
    <x v="4"/>
    <n v="1189833"/>
    <x v="233"/>
    <x v="2"/>
    <x v="2"/>
    <x v="3"/>
    <x v="3"/>
    <n v="31"/>
    <n v="1730"/>
    <x v="3006"/>
    <x v="5104"/>
    <x v="31"/>
    <x v="1"/>
  </r>
  <r>
    <x v="4"/>
    <n v="1189833"/>
    <x v="234"/>
    <x v="2"/>
    <x v="2"/>
    <x v="3"/>
    <x v="4"/>
    <n v="38"/>
    <n v="1490"/>
    <x v="1924"/>
    <x v="5105"/>
    <x v="70"/>
    <x v="1"/>
  </r>
  <r>
    <x v="4"/>
    <n v="1189833"/>
    <x v="235"/>
    <x v="2"/>
    <x v="2"/>
    <x v="3"/>
    <x v="5"/>
    <n v="49"/>
    <n v="1980"/>
    <x v="3007"/>
    <x v="5106"/>
    <x v="47"/>
    <x v="1"/>
  </r>
  <r>
    <x v="4"/>
    <n v="1189833"/>
    <x v="236"/>
    <x v="2"/>
    <x v="2"/>
    <x v="3"/>
    <x v="0"/>
    <n v="32"/>
    <n v="2400"/>
    <x v="1363"/>
    <x v="5107"/>
    <x v="46"/>
    <x v="1"/>
  </r>
  <r>
    <x v="4"/>
    <n v="1189833"/>
    <x v="237"/>
    <x v="2"/>
    <x v="2"/>
    <x v="3"/>
    <x v="1"/>
    <n v="34"/>
    <n v="2210"/>
    <x v="3008"/>
    <x v="5108"/>
    <x v="1"/>
    <x v="1"/>
  </r>
  <r>
    <x v="4"/>
    <n v="1189833"/>
    <x v="238"/>
    <x v="2"/>
    <x v="2"/>
    <x v="3"/>
    <x v="2"/>
    <n v="36"/>
    <n v="2150"/>
    <x v="1540"/>
    <x v="5109"/>
    <x v="4"/>
    <x v="1"/>
  </r>
  <r>
    <x v="4"/>
    <n v="1189833"/>
    <x v="239"/>
    <x v="2"/>
    <x v="2"/>
    <x v="3"/>
    <x v="3"/>
    <n v="33"/>
    <n v="1930"/>
    <x v="3009"/>
    <x v="5110"/>
    <x v="31"/>
    <x v="1"/>
  </r>
  <r>
    <x v="4"/>
    <n v="1189833"/>
    <x v="240"/>
    <x v="2"/>
    <x v="2"/>
    <x v="3"/>
    <x v="4"/>
    <n v="38"/>
    <n v="1400"/>
    <x v="1666"/>
    <x v="5111"/>
    <x v="40"/>
    <x v="1"/>
  </r>
  <r>
    <x v="4"/>
    <n v="1189833"/>
    <x v="241"/>
    <x v="2"/>
    <x v="2"/>
    <x v="3"/>
    <x v="5"/>
    <n v="43"/>
    <n v="2060"/>
    <x v="1541"/>
    <x v="5112"/>
    <x v="101"/>
    <x v="1"/>
  </r>
  <r>
    <x v="4"/>
    <n v="1189833"/>
    <x v="242"/>
    <x v="2"/>
    <x v="2"/>
    <x v="3"/>
    <x v="0"/>
    <n v="36"/>
    <n v="2970"/>
    <x v="3010"/>
    <x v="5113"/>
    <x v="27"/>
    <x v="1"/>
  </r>
  <r>
    <x v="4"/>
    <n v="1189833"/>
    <x v="243"/>
    <x v="2"/>
    <x v="2"/>
    <x v="3"/>
    <x v="1"/>
    <n v="35"/>
    <n v="2250"/>
    <x v="1294"/>
    <x v="5114"/>
    <x v="1"/>
    <x v="1"/>
  </r>
  <r>
    <x v="4"/>
    <n v="1189833"/>
    <x v="244"/>
    <x v="2"/>
    <x v="2"/>
    <x v="3"/>
    <x v="2"/>
    <n v="35"/>
    <n v="2330"/>
    <x v="3011"/>
    <x v="5115"/>
    <x v="54"/>
    <x v="1"/>
  </r>
  <r>
    <x v="4"/>
    <n v="1189833"/>
    <x v="245"/>
    <x v="2"/>
    <x v="2"/>
    <x v="3"/>
    <x v="3"/>
    <n v="32"/>
    <n v="1940"/>
    <x v="2368"/>
    <x v="5116"/>
    <x v="25"/>
    <x v="1"/>
  </r>
  <r>
    <x v="4"/>
    <n v="1189833"/>
    <x v="246"/>
    <x v="2"/>
    <x v="2"/>
    <x v="3"/>
    <x v="4"/>
    <n v="39"/>
    <n v="1650"/>
    <x v="1215"/>
    <x v="2435"/>
    <x v="16"/>
    <x v="1"/>
  </r>
  <r>
    <x v="4"/>
    <n v="1189833"/>
    <x v="247"/>
    <x v="2"/>
    <x v="2"/>
    <x v="3"/>
    <x v="5"/>
    <n v="48"/>
    <n v="2640"/>
    <x v="3012"/>
    <x v="5097"/>
    <x v="101"/>
    <x v="1"/>
  </r>
  <r>
    <x v="4"/>
    <n v="1189833"/>
    <x v="248"/>
    <x v="2"/>
    <x v="2"/>
    <x v="3"/>
    <x v="0"/>
    <n v="30"/>
    <n v="2850"/>
    <x v="815"/>
    <x v="5117"/>
    <x v="46"/>
    <x v="1"/>
  </r>
  <r>
    <x v="4"/>
    <n v="1189833"/>
    <x v="249"/>
    <x v="2"/>
    <x v="2"/>
    <x v="3"/>
    <x v="1"/>
    <n v="37"/>
    <n v="2720"/>
    <x v="3013"/>
    <x v="5118"/>
    <x v="94"/>
    <x v="1"/>
  </r>
  <r>
    <x v="4"/>
    <n v="1189833"/>
    <x v="250"/>
    <x v="2"/>
    <x v="2"/>
    <x v="3"/>
    <x v="2"/>
    <n v="33"/>
    <n v="2400"/>
    <x v="1830"/>
    <x v="5119"/>
    <x v="52"/>
    <x v="1"/>
  </r>
  <r>
    <x v="4"/>
    <n v="1189833"/>
    <x v="251"/>
    <x v="2"/>
    <x v="2"/>
    <x v="3"/>
    <x v="3"/>
    <n v="29"/>
    <n v="2280"/>
    <x v="1907"/>
    <x v="5120"/>
    <x v="15"/>
    <x v="1"/>
  </r>
  <r>
    <x v="4"/>
    <n v="1189833"/>
    <x v="252"/>
    <x v="2"/>
    <x v="2"/>
    <x v="3"/>
    <x v="4"/>
    <n v="38"/>
    <n v="2240"/>
    <x v="1955"/>
    <x v="5121"/>
    <x v="16"/>
    <x v="1"/>
  </r>
  <r>
    <x v="4"/>
    <n v="1189833"/>
    <x v="253"/>
    <x v="2"/>
    <x v="2"/>
    <x v="3"/>
    <x v="5"/>
    <n v="51"/>
    <n v="2240"/>
    <x v="3014"/>
    <x v="2266"/>
    <x v="56"/>
    <x v="1"/>
  </r>
  <r>
    <x v="4"/>
    <n v="1189833"/>
    <x v="254"/>
    <x v="2"/>
    <x v="2"/>
    <x v="3"/>
    <x v="0"/>
    <n v="36"/>
    <n v="3060"/>
    <x v="2977"/>
    <x v="5122"/>
    <x v="4"/>
    <x v="1"/>
  </r>
  <r>
    <x v="4"/>
    <n v="1189833"/>
    <x v="255"/>
    <x v="2"/>
    <x v="2"/>
    <x v="3"/>
    <x v="1"/>
    <n v="41"/>
    <n v="2640"/>
    <x v="3015"/>
    <x v="5123"/>
    <x v="43"/>
    <x v="1"/>
  </r>
  <r>
    <x v="4"/>
    <n v="1189833"/>
    <x v="256"/>
    <x v="2"/>
    <x v="2"/>
    <x v="3"/>
    <x v="2"/>
    <n v="34"/>
    <n v="2320"/>
    <x v="1139"/>
    <x v="5124"/>
    <x v="27"/>
    <x v="1"/>
  </r>
  <r>
    <x v="4"/>
    <n v="1189833"/>
    <x v="257"/>
    <x v="2"/>
    <x v="2"/>
    <x v="3"/>
    <x v="3"/>
    <n v="36"/>
    <n v="2230"/>
    <x v="3016"/>
    <x v="5125"/>
    <x v="31"/>
    <x v="1"/>
  </r>
  <r>
    <x v="4"/>
    <n v="1189833"/>
    <x v="258"/>
    <x v="2"/>
    <x v="2"/>
    <x v="3"/>
    <x v="4"/>
    <n v="43"/>
    <n v="2300"/>
    <x v="3017"/>
    <x v="5126"/>
    <x v="112"/>
    <x v="1"/>
  </r>
  <r>
    <x v="4"/>
    <n v="1189833"/>
    <x v="259"/>
    <x v="2"/>
    <x v="2"/>
    <x v="3"/>
    <x v="5"/>
    <n v="46"/>
    <n v="2080"/>
    <x v="3018"/>
    <x v="5127"/>
    <x v="56"/>
    <x v="1"/>
  </r>
  <r>
    <x v="4"/>
    <n v="1189833"/>
    <x v="260"/>
    <x v="2"/>
    <x v="2"/>
    <x v="3"/>
    <x v="0"/>
    <n v="38"/>
    <n v="2890"/>
    <x v="3019"/>
    <x v="5128"/>
    <x v="52"/>
    <x v="1"/>
  </r>
  <r>
    <x v="4"/>
    <n v="1189833"/>
    <x v="261"/>
    <x v="2"/>
    <x v="2"/>
    <x v="3"/>
    <x v="1"/>
    <n v="39"/>
    <n v="2640"/>
    <x v="1864"/>
    <x v="5129"/>
    <x v="47"/>
    <x v="1"/>
  </r>
  <r>
    <x v="4"/>
    <n v="1189833"/>
    <x v="262"/>
    <x v="2"/>
    <x v="2"/>
    <x v="3"/>
    <x v="2"/>
    <n v="38"/>
    <n v="2100"/>
    <x v="2950"/>
    <x v="2711"/>
    <x v="4"/>
    <x v="1"/>
  </r>
  <r>
    <x v="4"/>
    <n v="1189833"/>
    <x v="263"/>
    <x v="2"/>
    <x v="2"/>
    <x v="3"/>
    <x v="3"/>
    <n v="39"/>
    <n v="1950"/>
    <x v="3020"/>
    <x v="5130"/>
    <x v="15"/>
    <x v="1"/>
  </r>
  <r>
    <x v="4"/>
    <n v="1189833"/>
    <x v="264"/>
    <x v="2"/>
    <x v="2"/>
    <x v="3"/>
    <x v="4"/>
    <n v="44"/>
    <n v="1950"/>
    <x v="983"/>
    <x v="5131"/>
    <x v="112"/>
    <x v="1"/>
  </r>
  <r>
    <x v="4"/>
    <n v="1189833"/>
    <x v="265"/>
    <x v="2"/>
    <x v="2"/>
    <x v="3"/>
    <x v="5"/>
    <n v="49"/>
    <n v="2100"/>
    <x v="869"/>
    <x v="5132"/>
    <x v="101"/>
    <x v="1"/>
  </r>
  <r>
    <x v="4"/>
    <n v="1189833"/>
    <x v="266"/>
    <x v="2"/>
    <x v="2"/>
    <x v="3"/>
    <x v="0"/>
    <n v="36"/>
    <n v="2560"/>
    <x v="3021"/>
    <x v="5133"/>
    <x v="46"/>
    <x v="1"/>
  </r>
  <r>
    <x v="4"/>
    <n v="1189833"/>
    <x v="267"/>
    <x v="2"/>
    <x v="2"/>
    <x v="3"/>
    <x v="1"/>
    <n v="43"/>
    <n v="2640"/>
    <x v="3022"/>
    <x v="4111"/>
    <x v="1"/>
    <x v="1"/>
  </r>
  <r>
    <x v="4"/>
    <n v="1189833"/>
    <x v="268"/>
    <x v="2"/>
    <x v="2"/>
    <x v="3"/>
    <x v="2"/>
    <n v="33"/>
    <n v="2080"/>
    <x v="1317"/>
    <x v="5134"/>
    <x v="54"/>
    <x v="1"/>
  </r>
  <r>
    <x v="4"/>
    <n v="1189833"/>
    <x v="269"/>
    <x v="2"/>
    <x v="2"/>
    <x v="3"/>
    <x v="3"/>
    <n v="33"/>
    <n v="2130"/>
    <x v="3023"/>
    <x v="5135"/>
    <x v="23"/>
    <x v="1"/>
  </r>
  <r>
    <x v="4"/>
    <n v="1189833"/>
    <x v="270"/>
    <x v="2"/>
    <x v="2"/>
    <x v="3"/>
    <x v="4"/>
    <n v="46"/>
    <n v="2100"/>
    <x v="2185"/>
    <x v="5136"/>
    <x v="112"/>
    <x v="1"/>
  </r>
  <r>
    <x v="4"/>
    <n v="1189833"/>
    <x v="271"/>
    <x v="2"/>
    <x v="2"/>
    <x v="3"/>
    <x v="5"/>
    <n v="46"/>
    <n v="2080"/>
    <x v="3018"/>
    <x v="5137"/>
    <x v="55"/>
    <x v="1"/>
  </r>
  <r>
    <x v="4"/>
    <n v="1189833"/>
    <x v="272"/>
    <x v="2"/>
    <x v="2"/>
    <x v="3"/>
    <x v="0"/>
    <n v="40"/>
    <n v="2720"/>
    <x v="1314"/>
    <x v="5138"/>
    <x v="52"/>
    <x v="1"/>
  </r>
  <r>
    <x v="4"/>
    <n v="1189833"/>
    <x v="273"/>
    <x v="2"/>
    <x v="2"/>
    <x v="3"/>
    <x v="1"/>
    <n v="42"/>
    <n v="2640"/>
    <x v="1108"/>
    <x v="1670"/>
    <x v="1"/>
    <x v="1"/>
  </r>
  <r>
    <x v="4"/>
    <n v="1189833"/>
    <x v="274"/>
    <x v="2"/>
    <x v="2"/>
    <x v="3"/>
    <x v="2"/>
    <n v="35"/>
    <n v="2230"/>
    <x v="3024"/>
    <x v="5139"/>
    <x v="52"/>
    <x v="1"/>
  </r>
  <r>
    <x v="4"/>
    <n v="1189833"/>
    <x v="275"/>
    <x v="2"/>
    <x v="2"/>
    <x v="3"/>
    <x v="3"/>
    <n v="33"/>
    <n v="2210"/>
    <x v="1687"/>
    <x v="5140"/>
    <x v="23"/>
    <x v="1"/>
  </r>
  <r>
    <x v="4"/>
    <n v="1189833"/>
    <x v="276"/>
    <x v="2"/>
    <x v="2"/>
    <x v="3"/>
    <x v="4"/>
    <n v="46"/>
    <n v="2040"/>
    <x v="1222"/>
    <x v="5141"/>
    <x v="41"/>
    <x v="1"/>
  </r>
  <r>
    <x v="4"/>
    <n v="1189833"/>
    <x v="277"/>
    <x v="2"/>
    <x v="2"/>
    <x v="3"/>
    <x v="5"/>
    <n v="49"/>
    <n v="2380"/>
    <x v="756"/>
    <x v="3213"/>
    <x v="55"/>
    <x v="1"/>
  </r>
  <r>
    <x v="4"/>
    <n v="1189833"/>
    <x v="278"/>
    <x v="2"/>
    <x v="2"/>
    <x v="3"/>
    <x v="0"/>
    <n v="39"/>
    <n v="3150"/>
    <x v="2892"/>
    <x v="5142"/>
    <x v="52"/>
    <x v="1"/>
  </r>
  <r>
    <x v="4"/>
    <n v="1189833"/>
    <x v="279"/>
    <x v="2"/>
    <x v="2"/>
    <x v="3"/>
    <x v="1"/>
    <n v="42"/>
    <n v="2880"/>
    <x v="3025"/>
    <x v="5143"/>
    <x v="45"/>
    <x v="1"/>
  </r>
  <r>
    <x v="4"/>
    <n v="1189833"/>
    <x v="280"/>
    <x v="2"/>
    <x v="2"/>
    <x v="3"/>
    <x v="2"/>
    <n v="39"/>
    <n v="2310"/>
    <x v="1660"/>
    <x v="5144"/>
    <x v="52"/>
    <x v="1"/>
  </r>
  <r>
    <x v="4"/>
    <n v="1189833"/>
    <x v="281"/>
    <x v="2"/>
    <x v="2"/>
    <x v="3"/>
    <x v="3"/>
    <n v="35"/>
    <n v="2240"/>
    <x v="1437"/>
    <x v="5145"/>
    <x v="15"/>
    <x v="1"/>
  </r>
  <r>
    <x v="4"/>
    <n v="1189833"/>
    <x v="282"/>
    <x v="2"/>
    <x v="2"/>
    <x v="3"/>
    <x v="4"/>
    <n v="43"/>
    <n v="2190"/>
    <x v="3026"/>
    <x v="5146"/>
    <x v="112"/>
    <x v="1"/>
  </r>
  <r>
    <x v="4"/>
    <n v="1189833"/>
    <x v="283"/>
    <x v="2"/>
    <x v="2"/>
    <x v="3"/>
    <x v="5"/>
    <n v="44"/>
    <n v="2320"/>
    <x v="2856"/>
    <x v="5147"/>
    <x v="3"/>
    <x v="1"/>
  </r>
  <r>
    <x v="0"/>
    <n v="1185732"/>
    <x v="284"/>
    <x v="2"/>
    <x v="2"/>
    <x v="3"/>
    <x v="0"/>
    <n v="36"/>
    <n v="1470"/>
    <x v="1442"/>
    <x v="1880"/>
    <x v="4"/>
    <x v="1"/>
  </r>
  <r>
    <x v="0"/>
    <n v="1185732"/>
    <x v="285"/>
    <x v="2"/>
    <x v="2"/>
    <x v="3"/>
    <x v="1"/>
    <n v="31"/>
    <n v="910"/>
    <x v="3027"/>
    <x v="5148"/>
    <x v="33"/>
    <x v="1"/>
  </r>
  <r>
    <x v="0"/>
    <n v="1185732"/>
    <x v="286"/>
    <x v="2"/>
    <x v="2"/>
    <x v="3"/>
    <x v="2"/>
    <n v="24"/>
    <n v="940"/>
    <x v="3028"/>
    <x v="5149"/>
    <x v="96"/>
    <x v="1"/>
  </r>
  <r>
    <x v="0"/>
    <n v="1185732"/>
    <x v="287"/>
    <x v="2"/>
    <x v="2"/>
    <x v="3"/>
    <x v="3"/>
    <n v="27"/>
    <n v="410"/>
    <x v="3029"/>
    <x v="5150"/>
    <x v="52"/>
    <x v="1"/>
  </r>
  <r>
    <x v="2"/>
    <n v="1197831"/>
    <x v="360"/>
    <x v="1"/>
    <x v="1"/>
    <x v="5"/>
    <x v="4"/>
    <n v="26"/>
    <n v="1130"/>
    <x v="3030"/>
    <x v="5151"/>
    <x v="47"/>
    <x v="1"/>
  </r>
  <r>
    <x v="2"/>
    <n v="1197831"/>
    <x v="361"/>
    <x v="1"/>
    <x v="1"/>
    <x v="5"/>
    <x v="5"/>
    <n v="24"/>
    <n v="1630"/>
    <x v="3031"/>
    <x v="5152"/>
    <x v="35"/>
    <x v="1"/>
  </r>
  <r>
    <x v="2"/>
    <n v="1197831"/>
    <x v="362"/>
    <x v="1"/>
    <x v="1"/>
    <x v="5"/>
    <x v="0"/>
    <n v="19"/>
    <n v="2300"/>
    <x v="1819"/>
    <x v="5153"/>
    <x v="80"/>
    <x v="1"/>
  </r>
  <r>
    <x v="2"/>
    <n v="1197831"/>
    <x v="363"/>
    <x v="1"/>
    <x v="1"/>
    <x v="5"/>
    <x v="1"/>
    <n v="23"/>
    <n v="2150"/>
    <x v="3032"/>
    <x v="5154"/>
    <x v="36"/>
    <x v="1"/>
  </r>
  <r>
    <x v="2"/>
    <n v="1197831"/>
    <x v="364"/>
    <x v="1"/>
    <x v="1"/>
    <x v="5"/>
    <x v="2"/>
    <n v="27"/>
    <n v="1430"/>
    <x v="1988"/>
    <x v="5155"/>
    <x v="2"/>
    <x v="1"/>
  </r>
  <r>
    <x v="2"/>
    <n v="1197831"/>
    <x v="365"/>
    <x v="1"/>
    <x v="1"/>
    <x v="5"/>
    <x v="3"/>
    <n v="28"/>
    <n v="1360"/>
    <x v="1465"/>
    <x v="5156"/>
    <x v="4"/>
    <x v="1"/>
  </r>
  <r>
    <x v="2"/>
    <n v="1197831"/>
    <x v="366"/>
    <x v="1"/>
    <x v="1"/>
    <x v="5"/>
    <x v="4"/>
    <n v="26"/>
    <n v="930"/>
    <x v="3033"/>
    <x v="4572"/>
    <x v="80"/>
    <x v="1"/>
  </r>
  <r>
    <x v="2"/>
    <n v="1197831"/>
    <x v="367"/>
    <x v="1"/>
    <x v="1"/>
    <x v="5"/>
    <x v="5"/>
    <n v="26"/>
    <n v="1550"/>
    <x v="1747"/>
    <x v="5157"/>
    <x v="48"/>
    <x v="1"/>
  </r>
  <r>
    <x v="2"/>
    <n v="1197831"/>
    <x v="368"/>
    <x v="1"/>
    <x v="1"/>
    <x v="5"/>
    <x v="0"/>
    <n v="21"/>
    <n v="2030"/>
    <x v="2096"/>
    <x v="5158"/>
    <x v="96"/>
    <x v="1"/>
  </r>
  <r>
    <x v="2"/>
    <n v="1197831"/>
    <x v="369"/>
    <x v="1"/>
    <x v="1"/>
    <x v="5"/>
    <x v="1"/>
    <n v="31"/>
    <n v="2360"/>
    <x v="3034"/>
    <x v="5159"/>
    <x v="15"/>
    <x v="1"/>
  </r>
  <r>
    <x v="2"/>
    <n v="1197831"/>
    <x v="370"/>
    <x v="1"/>
    <x v="1"/>
    <x v="5"/>
    <x v="2"/>
    <n v="20"/>
    <n v="1550"/>
    <x v="1991"/>
    <x v="5160"/>
    <x v="31"/>
    <x v="1"/>
  </r>
  <r>
    <x v="2"/>
    <n v="1197831"/>
    <x v="371"/>
    <x v="1"/>
    <x v="1"/>
    <x v="5"/>
    <x v="3"/>
    <n v="26"/>
    <n v="1400"/>
    <x v="2236"/>
    <x v="5161"/>
    <x v="46"/>
    <x v="1"/>
  </r>
  <r>
    <x v="2"/>
    <n v="1197831"/>
    <x v="372"/>
    <x v="1"/>
    <x v="1"/>
    <x v="5"/>
    <x v="4"/>
    <n v="29"/>
    <n v="960"/>
    <x v="2740"/>
    <x v="5162"/>
    <x v="25"/>
    <x v="1"/>
  </r>
  <r>
    <x v="2"/>
    <n v="1197831"/>
    <x v="373"/>
    <x v="1"/>
    <x v="1"/>
    <x v="5"/>
    <x v="5"/>
    <n v="27"/>
    <n v="1530"/>
    <x v="3035"/>
    <x v="5163"/>
    <x v="64"/>
    <x v="1"/>
  </r>
  <r>
    <x v="2"/>
    <n v="1197831"/>
    <x v="374"/>
    <x v="1"/>
    <x v="1"/>
    <x v="5"/>
    <x v="0"/>
    <n v="13"/>
    <n v="2310"/>
    <x v="2527"/>
    <x v="5164"/>
    <x v="15"/>
    <x v="1"/>
  </r>
  <r>
    <x v="2"/>
    <n v="1197831"/>
    <x v="375"/>
    <x v="1"/>
    <x v="1"/>
    <x v="5"/>
    <x v="1"/>
    <n v="21"/>
    <n v="2100"/>
    <x v="1692"/>
    <x v="5165"/>
    <x v="15"/>
    <x v="1"/>
  </r>
  <r>
    <x v="2"/>
    <n v="1197831"/>
    <x v="376"/>
    <x v="1"/>
    <x v="1"/>
    <x v="5"/>
    <x v="2"/>
    <n v="20"/>
    <n v="1790"/>
    <x v="3036"/>
    <x v="5166"/>
    <x v="96"/>
    <x v="1"/>
  </r>
  <r>
    <x v="2"/>
    <n v="1197831"/>
    <x v="377"/>
    <x v="1"/>
    <x v="1"/>
    <x v="5"/>
    <x v="3"/>
    <n v="20"/>
    <n v="1490"/>
    <x v="1630"/>
    <x v="5167"/>
    <x v="29"/>
    <x v="1"/>
  </r>
  <r>
    <x v="2"/>
    <n v="1197831"/>
    <x v="378"/>
    <x v="1"/>
    <x v="1"/>
    <x v="5"/>
    <x v="4"/>
    <n v="26"/>
    <n v="1070"/>
    <x v="3037"/>
    <x v="5168"/>
    <x v="36"/>
    <x v="1"/>
  </r>
  <r>
    <x v="2"/>
    <n v="1197831"/>
    <x v="379"/>
    <x v="1"/>
    <x v="1"/>
    <x v="5"/>
    <x v="5"/>
    <n v="22"/>
    <n v="2100"/>
    <x v="1506"/>
    <x v="5169"/>
    <x v="41"/>
    <x v="1"/>
  </r>
  <r>
    <x v="2"/>
    <n v="1197831"/>
    <x v="380"/>
    <x v="1"/>
    <x v="1"/>
    <x v="5"/>
    <x v="0"/>
    <n v="13"/>
    <n v="2330"/>
    <x v="3038"/>
    <x v="5170"/>
    <x v="31"/>
    <x v="1"/>
  </r>
  <r>
    <x v="2"/>
    <n v="1197831"/>
    <x v="381"/>
    <x v="1"/>
    <x v="1"/>
    <x v="5"/>
    <x v="1"/>
    <n v="22"/>
    <n v="2480"/>
    <x v="985"/>
    <x v="5171"/>
    <x v="23"/>
    <x v="1"/>
  </r>
  <r>
    <x v="2"/>
    <n v="1197831"/>
    <x v="382"/>
    <x v="1"/>
    <x v="1"/>
    <x v="5"/>
    <x v="2"/>
    <n v="19"/>
    <n v="2000"/>
    <x v="1072"/>
    <x v="5172"/>
    <x v="15"/>
    <x v="1"/>
  </r>
  <r>
    <x v="2"/>
    <n v="1197831"/>
    <x v="383"/>
    <x v="1"/>
    <x v="1"/>
    <x v="5"/>
    <x v="3"/>
    <n v="27"/>
    <n v="1820"/>
    <x v="1502"/>
    <x v="5173"/>
    <x v="29"/>
    <x v="1"/>
  </r>
  <r>
    <x v="2"/>
    <n v="1197831"/>
    <x v="384"/>
    <x v="1"/>
    <x v="1"/>
    <x v="5"/>
    <x v="4"/>
    <n v="38"/>
    <n v="1530"/>
    <x v="3039"/>
    <x v="5174"/>
    <x v="36"/>
    <x v="1"/>
  </r>
  <r>
    <x v="2"/>
    <n v="1197831"/>
    <x v="385"/>
    <x v="1"/>
    <x v="1"/>
    <x v="5"/>
    <x v="5"/>
    <n v="34"/>
    <n v="2640"/>
    <x v="3040"/>
    <x v="5175"/>
    <x v="59"/>
    <x v="1"/>
  </r>
  <r>
    <x v="2"/>
    <n v="1197831"/>
    <x v="386"/>
    <x v="1"/>
    <x v="1"/>
    <x v="5"/>
    <x v="0"/>
    <n v="30"/>
    <n v="2560"/>
    <x v="1363"/>
    <x v="5176"/>
    <x v="25"/>
    <x v="1"/>
  </r>
  <r>
    <x v="2"/>
    <n v="1197831"/>
    <x v="387"/>
    <x v="1"/>
    <x v="1"/>
    <x v="5"/>
    <x v="1"/>
    <n v="40"/>
    <n v="2800"/>
    <x v="1659"/>
    <x v="5177"/>
    <x v="33"/>
    <x v="1"/>
  </r>
  <r>
    <x v="2"/>
    <n v="1197831"/>
    <x v="388"/>
    <x v="1"/>
    <x v="1"/>
    <x v="5"/>
    <x v="2"/>
    <n v="30"/>
    <n v="2150"/>
    <x v="1089"/>
    <x v="5178"/>
    <x v="96"/>
    <x v="1"/>
  </r>
  <r>
    <x v="2"/>
    <n v="1197831"/>
    <x v="389"/>
    <x v="1"/>
    <x v="1"/>
    <x v="5"/>
    <x v="3"/>
    <n v="29"/>
    <n v="1920"/>
    <x v="1426"/>
    <x v="5179"/>
    <x v="29"/>
    <x v="1"/>
  </r>
  <r>
    <x v="2"/>
    <n v="1197831"/>
    <x v="390"/>
    <x v="1"/>
    <x v="1"/>
    <x v="5"/>
    <x v="4"/>
    <n v="40"/>
    <n v="1500"/>
    <x v="1194"/>
    <x v="5180"/>
    <x v="25"/>
    <x v="1"/>
  </r>
  <r>
    <x v="2"/>
    <n v="1197831"/>
    <x v="391"/>
    <x v="1"/>
    <x v="1"/>
    <x v="5"/>
    <x v="5"/>
    <n v="42"/>
    <n v="2800"/>
    <x v="2202"/>
    <x v="5181"/>
    <x v="9"/>
    <x v="1"/>
  </r>
  <r>
    <x v="2"/>
    <n v="1197831"/>
    <x v="392"/>
    <x v="1"/>
    <x v="1"/>
    <x v="5"/>
    <x v="0"/>
    <n v="34"/>
    <n v="2560"/>
    <x v="3041"/>
    <x v="5182"/>
    <x v="23"/>
    <x v="1"/>
  </r>
  <r>
    <x v="2"/>
    <n v="1197831"/>
    <x v="393"/>
    <x v="1"/>
    <x v="1"/>
    <x v="5"/>
    <x v="1"/>
    <n v="34"/>
    <n v="2640"/>
    <x v="3040"/>
    <x v="5183"/>
    <x v="23"/>
    <x v="1"/>
  </r>
  <r>
    <x v="2"/>
    <n v="1197831"/>
    <x v="394"/>
    <x v="1"/>
    <x v="1"/>
    <x v="5"/>
    <x v="2"/>
    <n v="33"/>
    <n v="3220"/>
    <x v="3042"/>
    <x v="5184"/>
    <x v="23"/>
    <x v="1"/>
  </r>
  <r>
    <x v="2"/>
    <n v="1197831"/>
    <x v="395"/>
    <x v="1"/>
    <x v="1"/>
    <x v="5"/>
    <x v="3"/>
    <n v="32"/>
    <n v="2010"/>
    <x v="3043"/>
    <x v="5185"/>
    <x v="9"/>
    <x v="1"/>
  </r>
  <r>
    <x v="2"/>
    <n v="1197831"/>
    <x v="396"/>
    <x v="1"/>
    <x v="1"/>
    <x v="5"/>
    <x v="4"/>
    <n v="39"/>
    <n v="1840"/>
    <x v="1893"/>
    <x v="5186"/>
    <x v="31"/>
    <x v="1"/>
  </r>
  <r>
    <x v="2"/>
    <n v="1197831"/>
    <x v="397"/>
    <x v="1"/>
    <x v="1"/>
    <x v="5"/>
    <x v="5"/>
    <n v="47"/>
    <n v="2720"/>
    <x v="3044"/>
    <x v="5187"/>
    <x v="41"/>
    <x v="1"/>
  </r>
  <r>
    <x v="2"/>
    <n v="1197831"/>
    <x v="398"/>
    <x v="1"/>
    <x v="1"/>
    <x v="5"/>
    <x v="0"/>
    <n v="34"/>
    <n v="2480"/>
    <x v="2955"/>
    <x v="5188"/>
    <x v="113"/>
    <x v="1"/>
  </r>
  <r>
    <x v="2"/>
    <n v="1197831"/>
    <x v="399"/>
    <x v="1"/>
    <x v="1"/>
    <x v="5"/>
    <x v="1"/>
    <n v="43"/>
    <n v="2560"/>
    <x v="3045"/>
    <x v="5189"/>
    <x v="24"/>
    <x v="1"/>
  </r>
  <r>
    <x v="2"/>
    <n v="1197831"/>
    <x v="400"/>
    <x v="1"/>
    <x v="1"/>
    <x v="5"/>
    <x v="2"/>
    <n v="35"/>
    <n v="3320"/>
    <x v="3046"/>
    <x v="5190"/>
    <x v="28"/>
    <x v="1"/>
  </r>
  <r>
    <x v="2"/>
    <n v="1197831"/>
    <x v="401"/>
    <x v="1"/>
    <x v="1"/>
    <x v="5"/>
    <x v="3"/>
    <n v="38"/>
    <n v="1580"/>
    <x v="3047"/>
    <x v="5191"/>
    <x v="64"/>
    <x v="1"/>
  </r>
  <r>
    <x v="2"/>
    <n v="1197831"/>
    <x v="402"/>
    <x v="1"/>
    <x v="1"/>
    <x v="5"/>
    <x v="4"/>
    <n v="43"/>
    <n v="1580"/>
    <x v="2000"/>
    <x v="5192"/>
    <x v="33"/>
    <x v="1"/>
  </r>
  <r>
    <x v="2"/>
    <n v="1197831"/>
    <x v="403"/>
    <x v="1"/>
    <x v="1"/>
    <x v="5"/>
    <x v="5"/>
    <n v="43"/>
    <n v="2400"/>
    <x v="946"/>
    <x v="5193"/>
    <x v="16"/>
    <x v="1"/>
  </r>
  <r>
    <x v="2"/>
    <n v="1197831"/>
    <x v="404"/>
    <x v="1"/>
    <x v="1"/>
    <x v="5"/>
    <x v="0"/>
    <n v="38"/>
    <n v="2320"/>
    <x v="3048"/>
    <x v="5194"/>
    <x v="24"/>
    <x v="1"/>
  </r>
  <r>
    <x v="2"/>
    <n v="1197831"/>
    <x v="405"/>
    <x v="1"/>
    <x v="1"/>
    <x v="5"/>
    <x v="1"/>
    <n v="38"/>
    <n v="2030"/>
    <x v="827"/>
    <x v="5195"/>
    <x v="28"/>
    <x v="1"/>
  </r>
  <r>
    <x v="2"/>
    <n v="1197831"/>
    <x v="406"/>
    <x v="1"/>
    <x v="1"/>
    <x v="5"/>
    <x v="2"/>
    <n v="47"/>
    <n v="2540"/>
    <x v="3049"/>
    <x v="5196"/>
    <x v="18"/>
    <x v="1"/>
  </r>
  <r>
    <x v="2"/>
    <n v="1197831"/>
    <x v="407"/>
    <x v="1"/>
    <x v="1"/>
    <x v="5"/>
    <x v="3"/>
    <n v="41"/>
    <n v="1350"/>
    <x v="1820"/>
    <x v="5197"/>
    <x v="9"/>
    <x v="1"/>
  </r>
  <r>
    <x v="2"/>
    <n v="1197831"/>
    <x v="408"/>
    <x v="1"/>
    <x v="1"/>
    <x v="5"/>
    <x v="4"/>
    <n v="37"/>
    <n v="1490"/>
    <x v="3050"/>
    <x v="5198"/>
    <x v="15"/>
    <x v="1"/>
  </r>
  <r>
    <x v="2"/>
    <n v="1197831"/>
    <x v="409"/>
    <x v="1"/>
    <x v="1"/>
    <x v="5"/>
    <x v="5"/>
    <n v="33"/>
    <n v="2360"/>
    <x v="3051"/>
    <x v="5199"/>
    <x v="40"/>
    <x v="1"/>
  </r>
  <r>
    <x v="2"/>
    <n v="1197831"/>
    <x v="410"/>
    <x v="1"/>
    <x v="1"/>
    <x v="5"/>
    <x v="0"/>
    <n v="30"/>
    <n v="2130"/>
    <x v="2266"/>
    <x v="5200"/>
    <x v="114"/>
    <x v="1"/>
  </r>
  <r>
    <x v="2"/>
    <n v="1197831"/>
    <x v="411"/>
    <x v="1"/>
    <x v="1"/>
    <x v="5"/>
    <x v="1"/>
    <n v="29"/>
    <n v="2190"/>
    <x v="3052"/>
    <x v="5201"/>
    <x v="28"/>
    <x v="1"/>
  </r>
  <r>
    <x v="2"/>
    <n v="1197831"/>
    <x v="412"/>
    <x v="1"/>
    <x v="1"/>
    <x v="5"/>
    <x v="2"/>
    <n v="32"/>
    <n v="1900"/>
    <x v="1160"/>
    <x v="5202"/>
    <x v="114"/>
    <x v="1"/>
  </r>
  <r>
    <x v="2"/>
    <n v="1197831"/>
    <x v="413"/>
    <x v="1"/>
    <x v="1"/>
    <x v="5"/>
    <x v="3"/>
    <n v="30"/>
    <n v="1450"/>
    <x v="2339"/>
    <x v="4788"/>
    <x v="64"/>
    <x v="1"/>
  </r>
  <r>
    <x v="2"/>
    <n v="1197831"/>
    <x v="414"/>
    <x v="1"/>
    <x v="1"/>
    <x v="5"/>
    <x v="4"/>
    <n v="30"/>
    <n v="1280"/>
    <x v="1153"/>
    <x v="5203"/>
    <x v="15"/>
    <x v="1"/>
  </r>
  <r>
    <x v="2"/>
    <n v="1197831"/>
    <x v="415"/>
    <x v="1"/>
    <x v="1"/>
    <x v="5"/>
    <x v="5"/>
    <n v="39"/>
    <n v="1900"/>
    <x v="1202"/>
    <x v="5204"/>
    <x v="39"/>
    <x v="1"/>
  </r>
  <r>
    <x v="2"/>
    <n v="1197831"/>
    <x v="416"/>
    <x v="1"/>
    <x v="1"/>
    <x v="5"/>
    <x v="0"/>
    <n v="31"/>
    <n v="2250"/>
    <x v="2158"/>
    <x v="5205"/>
    <x v="113"/>
    <x v="1"/>
  </r>
  <r>
    <x v="2"/>
    <n v="1197831"/>
    <x v="417"/>
    <x v="1"/>
    <x v="1"/>
    <x v="5"/>
    <x v="1"/>
    <n v="27"/>
    <n v="2180"/>
    <x v="1229"/>
    <x v="5206"/>
    <x v="18"/>
    <x v="1"/>
  </r>
  <r>
    <x v="2"/>
    <n v="1197831"/>
    <x v="418"/>
    <x v="1"/>
    <x v="1"/>
    <x v="5"/>
    <x v="2"/>
    <n v="51"/>
    <n v="2280"/>
    <x v="2896"/>
    <x v="5207"/>
    <x v="114"/>
    <x v="1"/>
  </r>
  <r>
    <x v="2"/>
    <n v="1197831"/>
    <x v="419"/>
    <x v="1"/>
    <x v="1"/>
    <x v="5"/>
    <x v="3"/>
    <n v="50"/>
    <n v="1600"/>
    <x v="3053"/>
    <x v="5208"/>
    <x v="59"/>
    <x v="1"/>
  </r>
  <r>
    <x v="2"/>
    <n v="1197831"/>
    <x v="420"/>
    <x v="1"/>
    <x v="1"/>
    <x v="5"/>
    <x v="4"/>
    <n v="46"/>
    <n v="1620"/>
    <x v="2275"/>
    <x v="5209"/>
    <x v="96"/>
    <x v="1"/>
  </r>
  <r>
    <x v="2"/>
    <n v="1197831"/>
    <x v="421"/>
    <x v="1"/>
    <x v="1"/>
    <x v="5"/>
    <x v="5"/>
    <n v="51"/>
    <n v="2360"/>
    <x v="914"/>
    <x v="5210"/>
    <x v="70"/>
    <x v="1"/>
  </r>
  <r>
    <x v="2"/>
    <n v="1197831"/>
    <x v="422"/>
    <x v="1"/>
    <x v="1"/>
    <x v="5"/>
    <x v="0"/>
    <n v="46"/>
    <n v="2810"/>
    <x v="3054"/>
    <x v="5211"/>
    <x v="28"/>
    <x v="1"/>
  </r>
  <r>
    <x v="2"/>
    <n v="1197831"/>
    <x v="423"/>
    <x v="1"/>
    <x v="1"/>
    <x v="5"/>
    <x v="1"/>
    <n v="39"/>
    <n v="2480"/>
    <x v="2991"/>
    <x v="5212"/>
    <x v="23"/>
    <x v="1"/>
  </r>
  <r>
    <x v="2"/>
    <n v="1197831"/>
    <x v="424"/>
    <x v="1"/>
    <x v="1"/>
    <x v="5"/>
    <x v="2"/>
    <n v="46"/>
    <n v="2390"/>
    <x v="3055"/>
    <x v="5213"/>
    <x v="114"/>
    <x v="1"/>
  </r>
  <r>
    <x v="2"/>
    <n v="1197831"/>
    <x v="425"/>
    <x v="1"/>
    <x v="1"/>
    <x v="5"/>
    <x v="3"/>
    <n v="44"/>
    <n v="1900"/>
    <x v="3056"/>
    <x v="5214"/>
    <x v="65"/>
    <x v="1"/>
  </r>
  <r>
    <x v="2"/>
    <n v="1197831"/>
    <x v="426"/>
    <x v="1"/>
    <x v="1"/>
    <x v="5"/>
    <x v="4"/>
    <n v="47"/>
    <n v="1680"/>
    <x v="2418"/>
    <x v="5215"/>
    <x v="25"/>
    <x v="1"/>
  </r>
  <r>
    <x v="2"/>
    <n v="1197831"/>
    <x v="427"/>
    <x v="1"/>
    <x v="1"/>
    <x v="5"/>
    <x v="5"/>
    <n v="54"/>
    <n v="2560"/>
    <x v="3057"/>
    <x v="5216"/>
    <x v="16"/>
    <x v="1"/>
  </r>
  <r>
    <x v="0"/>
    <n v="1185732"/>
    <x v="428"/>
    <x v="1"/>
    <x v="1"/>
    <x v="5"/>
    <x v="0"/>
    <n v="34"/>
    <n v="1280"/>
    <x v="2170"/>
    <x v="5217"/>
    <x v="112"/>
    <x v="1"/>
  </r>
  <r>
    <x v="0"/>
    <n v="1185732"/>
    <x v="429"/>
    <x v="1"/>
    <x v="1"/>
    <x v="5"/>
    <x v="1"/>
    <n v="34"/>
    <n v="680"/>
    <x v="2725"/>
    <x v="5218"/>
    <x v="96"/>
    <x v="1"/>
  </r>
  <r>
    <x v="0"/>
    <n v="1185732"/>
    <x v="430"/>
    <x v="1"/>
    <x v="1"/>
    <x v="5"/>
    <x v="2"/>
    <n v="28"/>
    <n v="720"/>
    <x v="2063"/>
    <x v="5219"/>
    <x v="23"/>
    <x v="1"/>
  </r>
  <r>
    <x v="0"/>
    <n v="1185732"/>
    <x v="431"/>
    <x v="1"/>
    <x v="1"/>
    <x v="5"/>
    <x v="3"/>
    <n v="28"/>
    <n v="230"/>
    <x v="3058"/>
    <x v="5220"/>
    <x v="113"/>
    <x v="1"/>
  </r>
  <r>
    <x v="0"/>
    <n v="1185732"/>
    <x v="432"/>
    <x v="0"/>
    <x v="4"/>
    <x v="6"/>
    <x v="4"/>
    <n v="42"/>
    <n v="410"/>
    <x v="2425"/>
    <x v="5221"/>
    <x v="33"/>
    <x v="1"/>
  </r>
  <r>
    <x v="0"/>
    <n v="1185732"/>
    <x v="433"/>
    <x v="0"/>
    <x v="4"/>
    <x v="6"/>
    <x v="5"/>
    <n v="32"/>
    <n v="700"/>
    <x v="3059"/>
    <x v="5222"/>
    <x v="95"/>
    <x v="1"/>
  </r>
  <r>
    <x v="0"/>
    <n v="1185732"/>
    <x v="434"/>
    <x v="0"/>
    <x v="4"/>
    <x v="6"/>
    <x v="0"/>
    <n v="32"/>
    <n v="1660"/>
    <x v="3060"/>
    <x v="5223"/>
    <x v="16"/>
    <x v="1"/>
  </r>
  <r>
    <x v="0"/>
    <n v="1185732"/>
    <x v="435"/>
    <x v="0"/>
    <x v="4"/>
    <x v="6"/>
    <x v="1"/>
    <n v="32"/>
    <n v="440"/>
    <x v="2677"/>
    <x v="5224"/>
    <x v="15"/>
    <x v="1"/>
  </r>
  <r>
    <x v="0"/>
    <n v="1185732"/>
    <x v="436"/>
    <x v="0"/>
    <x v="4"/>
    <x v="6"/>
    <x v="2"/>
    <n v="25"/>
    <n v="540"/>
    <x v="2687"/>
    <x v="4311"/>
    <x v="18"/>
    <x v="1"/>
  </r>
  <r>
    <x v="0"/>
    <n v="1185732"/>
    <x v="437"/>
    <x v="0"/>
    <x v="4"/>
    <x v="6"/>
    <x v="3"/>
    <n v="28"/>
    <n v="170"/>
    <x v="3061"/>
    <x v="5225"/>
    <x v="23"/>
    <x v="1"/>
  </r>
  <r>
    <x v="0"/>
    <n v="1185732"/>
    <x v="438"/>
    <x v="0"/>
    <x v="4"/>
    <x v="6"/>
    <x v="4"/>
    <n v="39"/>
    <n v="400"/>
    <x v="1566"/>
    <x v="5226"/>
    <x v="25"/>
    <x v="1"/>
  </r>
  <r>
    <x v="0"/>
    <n v="1185732"/>
    <x v="439"/>
    <x v="0"/>
    <x v="4"/>
    <x v="6"/>
    <x v="5"/>
    <n v="30"/>
    <n v="740"/>
    <x v="2738"/>
    <x v="4038"/>
    <x v="2"/>
    <x v="1"/>
  </r>
  <r>
    <x v="0"/>
    <n v="1185732"/>
    <x v="440"/>
    <x v="0"/>
    <x v="4"/>
    <x v="6"/>
    <x v="0"/>
    <n v="39"/>
    <n v="1560"/>
    <x v="1100"/>
    <x v="5227"/>
    <x v="39"/>
    <x v="1"/>
  </r>
  <r>
    <x v="0"/>
    <n v="1185732"/>
    <x v="441"/>
    <x v="0"/>
    <x v="4"/>
    <x v="6"/>
    <x v="1"/>
    <n v="33"/>
    <n v="530"/>
    <x v="3062"/>
    <x v="5228"/>
    <x v="25"/>
    <x v="1"/>
  </r>
  <r>
    <x v="0"/>
    <n v="1185732"/>
    <x v="442"/>
    <x v="0"/>
    <x v="4"/>
    <x v="6"/>
    <x v="2"/>
    <n v="29"/>
    <n v="580"/>
    <x v="3063"/>
    <x v="5229"/>
    <x v="18"/>
    <x v="1"/>
  </r>
  <r>
    <x v="0"/>
    <n v="1185732"/>
    <x v="443"/>
    <x v="0"/>
    <x v="4"/>
    <x v="6"/>
    <x v="3"/>
    <n v="32"/>
    <n v="80"/>
    <x v="3064"/>
    <x v="5230"/>
    <x v="114"/>
    <x v="1"/>
  </r>
  <r>
    <x v="0"/>
    <n v="1185732"/>
    <x v="444"/>
    <x v="0"/>
    <x v="4"/>
    <x v="6"/>
    <x v="4"/>
    <n v="41"/>
    <n v="240"/>
    <x v="1447"/>
    <x v="5231"/>
    <x v="95"/>
    <x v="1"/>
  </r>
  <r>
    <x v="0"/>
    <n v="1185732"/>
    <x v="445"/>
    <x v="0"/>
    <x v="4"/>
    <x v="6"/>
    <x v="5"/>
    <n v="38"/>
    <n v="610"/>
    <x v="2657"/>
    <x v="5232"/>
    <x v="43"/>
    <x v="1"/>
  </r>
  <r>
    <x v="0"/>
    <n v="1185732"/>
    <x v="446"/>
    <x v="0"/>
    <x v="4"/>
    <x v="6"/>
    <x v="0"/>
    <n v="35"/>
    <n v="1400"/>
    <x v="1071"/>
    <x v="5233"/>
    <x v="41"/>
    <x v="1"/>
  </r>
  <r>
    <x v="0"/>
    <n v="1185732"/>
    <x v="447"/>
    <x v="0"/>
    <x v="4"/>
    <x v="6"/>
    <x v="1"/>
    <n v="37"/>
    <n v="510"/>
    <x v="2589"/>
    <x v="5234"/>
    <x v="80"/>
    <x v="1"/>
  </r>
  <r>
    <x v="0"/>
    <n v="1185732"/>
    <x v="448"/>
    <x v="0"/>
    <x v="4"/>
    <x v="6"/>
    <x v="2"/>
    <n v="27"/>
    <n v="510"/>
    <x v="2592"/>
    <x v="5235"/>
    <x v="23"/>
    <x v="1"/>
  </r>
  <r>
    <x v="0"/>
    <n v="1185732"/>
    <x v="449"/>
    <x v="0"/>
    <x v="4"/>
    <x v="6"/>
    <x v="3"/>
    <n v="36"/>
    <n v="240"/>
    <x v="2816"/>
    <x v="4300"/>
    <x v="31"/>
    <x v="1"/>
  </r>
  <r>
    <x v="0"/>
    <n v="1185732"/>
    <x v="450"/>
    <x v="0"/>
    <x v="4"/>
    <x v="6"/>
    <x v="4"/>
    <n v="45"/>
    <n v="260"/>
    <x v="2489"/>
    <x v="5236"/>
    <x v="25"/>
    <x v="1"/>
  </r>
  <r>
    <x v="0"/>
    <n v="1185732"/>
    <x v="451"/>
    <x v="0"/>
    <x v="4"/>
    <x v="6"/>
    <x v="5"/>
    <n v="39"/>
    <n v="640"/>
    <x v="2664"/>
    <x v="5237"/>
    <x v="47"/>
    <x v="1"/>
  </r>
  <r>
    <x v="0"/>
    <n v="1185732"/>
    <x v="452"/>
    <x v="0"/>
    <x v="4"/>
    <x v="6"/>
    <x v="0"/>
    <n v="44"/>
    <n v="1500"/>
    <x v="1698"/>
    <x v="3081"/>
    <x v="59"/>
    <x v="1"/>
  </r>
  <r>
    <x v="0"/>
    <n v="1185732"/>
    <x v="453"/>
    <x v="0"/>
    <x v="4"/>
    <x v="6"/>
    <x v="1"/>
    <n v="40"/>
    <n v="540"/>
    <x v="1033"/>
    <x v="5238"/>
    <x v="93"/>
    <x v="1"/>
  </r>
  <r>
    <x v="0"/>
    <n v="1185732"/>
    <x v="454"/>
    <x v="0"/>
    <x v="4"/>
    <x v="6"/>
    <x v="2"/>
    <n v="38"/>
    <n v="530"/>
    <x v="2377"/>
    <x v="5239"/>
    <x v="25"/>
    <x v="1"/>
  </r>
  <r>
    <x v="0"/>
    <n v="1185732"/>
    <x v="455"/>
    <x v="0"/>
    <x v="4"/>
    <x v="6"/>
    <x v="3"/>
    <n v="42"/>
    <n v="340"/>
    <x v="2403"/>
    <x v="5240"/>
    <x v="15"/>
    <x v="1"/>
  </r>
  <r>
    <x v="0"/>
    <n v="1185732"/>
    <x v="456"/>
    <x v="0"/>
    <x v="4"/>
    <x v="6"/>
    <x v="4"/>
    <n v="51"/>
    <n v="390"/>
    <x v="2265"/>
    <x v="5241"/>
    <x v="25"/>
    <x v="1"/>
  </r>
  <r>
    <x v="0"/>
    <n v="1185732"/>
    <x v="457"/>
    <x v="0"/>
    <x v="4"/>
    <x v="6"/>
    <x v="5"/>
    <n v="51"/>
    <n v="780"/>
    <x v="3065"/>
    <x v="5242"/>
    <x v="25"/>
    <x v="1"/>
  </r>
  <r>
    <x v="0"/>
    <n v="1185732"/>
    <x v="458"/>
    <x v="0"/>
    <x v="4"/>
    <x v="6"/>
    <x v="0"/>
    <n v="49"/>
    <n v="1700"/>
    <x v="3066"/>
    <x v="5243"/>
    <x v="41"/>
    <x v="1"/>
  </r>
  <r>
    <x v="0"/>
    <n v="1185732"/>
    <x v="459"/>
    <x v="0"/>
    <x v="4"/>
    <x v="6"/>
    <x v="1"/>
    <n v="41"/>
    <n v="850"/>
    <x v="2507"/>
    <x v="5244"/>
    <x v="96"/>
    <x v="1"/>
  </r>
  <r>
    <x v="0"/>
    <n v="1185732"/>
    <x v="460"/>
    <x v="0"/>
    <x v="4"/>
    <x v="6"/>
    <x v="2"/>
    <n v="42"/>
    <n v="540"/>
    <x v="1439"/>
    <x v="5245"/>
    <x v="113"/>
    <x v="1"/>
  </r>
  <r>
    <x v="0"/>
    <n v="1185732"/>
    <x v="461"/>
    <x v="0"/>
    <x v="4"/>
    <x v="6"/>
    <x v="3"/>
    <n v="43"/>
    <n v="530"/>
    <x v="2140"/>
    <x v="5246"/>
    <x v="28"/>
    <x v="1"/>
  </r>
  <r>
    <x v="0"/>
    <n v="1185732"/>
    <x v="462"/>
    <x v="0"/>
    <x v="4"/>
    <x v="6"/>
    <x v="4"/>
    <n v="43"/>
    <n v="480"/>
    <x v="3067"/>
    <x v="5247"/>
    <x v="23"/>
    <x v="1"/>
  </r>
  <r>
    <x v="0"/>
    <n v="1185732"/>
    <x v="463"/>
    <x v="0"/>
    <x v="4"/>
    <x v="6"/>
    <x v="5"/>
    <n v="52"/>
    <n v="1050"/>
    <x v="1780"/>
    <x v="5248"/>
    <x v="2"/>
    <x v="1"/>
  </r>
  <r>
    <x v="0"/>
    <n v="1185732"/>
    <x v="464"/>
    <x v="0"/>
    <x v="4"/>
    <x v="6"/>
    <x v="0"/>
    <n v="49"/>
    <n v="1750"/>
    <x v="948"/>
    <x v="5249"/>
    <x v="41"/>
    <x v="1"/>
  </r>
  <r>
    <x v="0"/>
    <n v="1185732"/>
    <x v="465"/>
    <x v="0"/>
    <x v="4"/>
    <x v="6"/>
    <x v="1"/>
    <n v="45"/>
    <n v="990"/>
    <x v="2863"/>
    <x v="5250"/>
    <x v="96"/>
    <x v="1"/>
  </r>
  <r>
    <x v="0"/>
    <n v="1185732"/>
    <x v="466"/>
    <x v="0"/>
    <x v="4"/>
    <x v="6"/>
    <x v="2"/>
    <n v="43"/>
    <n v="720"/>
    <x v="3068"/>
    <x v="5251"/>
    <x v="113"/>
    <x v="1"/>
  </r>
  <r>
    <x v="0"/>
    <n v="1185732"/>
    <x v="467"/>
    <x v="0"/>
    <x v="4"/>
    <x v="6"/>
    <x v="3"/>
    <n v="39"/>
    <n v="560"/>
    <x v="1140"/>
    <x v="5252"/>
    <x v="28"/>
    <x v="1"/>
  </r>
  <r>
    <x v="0"/>
    <n v="1185732"/>
    <x v="468"/>
    <x v="0"/>
    <x v="4"/>
    <x v="6"/>
    <x v="4"/>
    <n v="50"/>
    <n v="640"/>
    <x v="3069"/>
    <x v="5253"/>
    <x v="15"/>
    <x v="1"/>
  </r>
  <r>
    <x v="0"/>
    <n v="1185732"/>
    <x v="469"/>
    <x v="0"/>
    <x v="4"/>
    <x v="6"/>
    <x v="5"/>
    <n v="50"/>
    <n v="1160"/>
    <x v="1826"/>
    <x v="5254"/>
    <x v="36"/>
    <x v="1"/>
  </r>
  <r>
    <x v="0"/>
    <n v="1185732"/>
    <x v="470"/>
    <x v="0"/>
    <x v="4"/>
    <x v="6"/>
    <x v="0"/>
    <n v="51"/>
    <n v="1790"/>
    <x v="3070"/>
    <x v="5255"/>
    <x v="39"/>
    <x v="1"/>
  </r>
  <r>
    <x v="0"/>
    <n v="1185732"/>
    <x v="471"/>
    <x v="0"/>
    <x v="4"/>
    <x v="6"/>
    <x v="1"/>
    <n v="44"/>
    <n v="1020"/>
    <x v="1772"/>
    <x v="4378"/>
    <x v="23"/>
    <x v="1"/>
  </r>
  <r>
    <x v="0"/>
    <n v="1185732"/>
    <x v="472"/>
    <x v="0"/>
    <x v="4"/>
    <x v="6"/>
    <x v="2"/>
    <n v="38"/>
    <n v="790"/>
    <x v="3071"/>
    <x v="5256"/>
    <x v="28"/>
    <x v="1"/>
  </r>
  <r>
    <x v="0"/>
    <n v="1185732"/>
    <x v="473"/>
    <x v="0"/>
    <x v="4"/>
    <x v="6"/>
    <x v="3"/>
    <n v="43"/>
    <n v="620"/>
    <x v="3072"/>
    <x v="5257"/>
    <x v="24"/>
    <x v="1"/>
  </r>
  <r>
    <x v="0"/>
    <n v="1185732"/>
    <x v="474"/>
    <x v="0"/>
    <x v="4"/>
    <x v="6"/>
    <x v="4"/>
    <n v="46"/>
    <n v="540"/>
    <x v="1706"/>
    <x v="5258"/>
    <x v="96"/>
    <x v="1"/>
  </r>
  <r>
    <x v="0"/>
    <n v="1185732"/>
    <x v="475"/>
    <x v="0"/>
    <x v="4"/>
    <x v="6"/>
    <x v="5"/>
    <n v="49"/>
    <n v="1230"/>
    <x v="2248"/>
    <x v="5259"/>
    <x v="36"/>
    <x v="1"/>
  </r>
  <r>
    <x v="0"/>
    <n v="1185732"/>
    <x v="476"/>
    <x v="0"/>
    <x v="4"/>
    <x v="6"/>
    <x v="0"/>
    <n v="46"/>
    <n v="1620"/>
    <x v="2275"/>
    <x v="5260"/>
    <x v="59"/>
    <x v="1"/>
  </r>
  <r>
    <x v="0"/>
    <n v="1185732"/>
    <x v="477"/>
    <x v="0"/>
    <x v="4"/>
    <x v="6"/>
    <x v="1"/>
    <n v="40"/>
    <n v="910"/>
    <x v="2236"/>
    <x v="5261"/>
    <x v="95"/>
    <x v="1"/>
  </r>
  <r>
    <x v="0"/>
    <n v="1185732"/>
    <x v="478"/>
    <x v="0"/>
    <x v="4"/>
    <x v="6"/>
    <x v="2"/>
    <n v="32"/>
    <n v="600"/>
    <x v="1574"/>
    <x v="5262"/>
    <x v="15"/>
    <x v="1"/>
  </r>
  <r>
    <x v="0"/>
    <n v="1185732"/>
    <x v="479"/>
    <x v="0"/>
    <x v="4"/>
    <x v="6"/>
    <x v="3"/>
    <n v="32"/>
    <n v="530"/>
    <x v="2571"/>
    <x v="5263"/>
    <x v="33"/>
    <x v="1"/>
  </r>
  <r>
    <x v="0"/>
    <n v="1185732"/>
    <x v="480"/>
    <x v="0"/>
    <x v="4"/>
    <x v="6"/>
    <x v="4"/>
    <n v="36"/>
    <n v="410"/>
    <x v="3073"/>
    <x v="5264"/>
    <x v="95"/>
    <x v="1"/>
  </r>
  <r>
    <x v="0"/>
    <n v="1185732"/>
    <x v="481"/>
    <x v="0"/>
    <x v="4"/>
    <x v="6"/>
    <x v="5"/>
    <n v="48"/>
    <n v="790"/>
    <x v="3074"/>
    <x v="5265"/>
    <x v="43"/>
    <x v="1"/>
  </r>
  <r>
    <x v="0"/>
    <n v="1185732"/>
    <x v="482"/>
    <x v="0"/>
    <x v="4"/>
    <x v="6"/>
    <x v="0"/>
    <n v="47"/>
    <n v="1240"/>
    <x v="3075"/>
    <x v="5266"/>
    <x v="60"/>
    <x v="1"/>
  </r>
  <r>
    <x v="0"/>
    <n v="1185732"/>
    <x v="483"/>
    <x v="0"/>
    <x v="4"/>
    <x v="6"/>
    <x v="1"/>
    <n v="35"/>
    <n v="680"/>
    <x v="3076"/>
    <x v="5267"/>
    <x v="80"/>
    <x v="1"/>
  </r>
  <r>
    <x v="0"/>
    <n v="1185732"/>
    <x v="484"/>
    <x v="0"/>
    <x v="4"/>
    <x v="6"/>
    <x v="2"/>
    <n v="38"/>
    <n v="380"/>
    <x v="1135"/>
    <x v="5268"/>
    <x v="31"/>
    <x v="1"/>
  </r>
  <r>
    <x v="0"/>
    <n v="1185732"/>
    <x v="485"/>
    <x v="0"/>
    <x v="4"/>
    <x v="6"/>
    <x v="3"/>
    <n v="40"/>
    <n v="340"/>
    <x v="2602"/>
    <x v="5269"/>
    <x v="31"/>
    <x v="1"/>
  </r>
  <r>
    <x v="0"/>
    <n v="1185732"/>
    <x v="486"/>
    <x v="0"/>
    <x v="4"/>
    <x v="6"/>
    <x v="4"/>
    <n v="43"/>
    <n v="300"/>
    <x v="3077"/>
    <x v="5270"/>
    <x v="93"/>
    <x v="1"/>
  </r>
  <r>
    <x v="0"/>
    <n v="1185732"/>
    <x v="487"/>
    <x v="0"/>
    <x v="4"/>
    <x v="6"/>
    <x v="5"/>
    <n v="42"/>
    <n v="740"/>
    <x v="1609"/>
    <x v="5271"/>
    <x v="80"/>
    <x v="1"/>
  </r>
  <r>
    <x v="0"/>
    <n v="1185732"/>
    <x v="488"/>
    <x v="0"/>
    <x v="4"/>
    <x v="6"/>
    <x v="0"/>
    <n v="48"/>
    <n v="1240"/>
    <x v="2188"/>
    <x v="5272"/>
    <x v="16"/>
    <x v="1"/>
  </r>
  <r>
    <x v="0"/>
    <n v="1185732"/>
    <x v="489"/>
    <x v="0"/>
    <x v="4"/>
    <x v="6"/>
    <x v="1"/>
    <n v="43"/>
    <n v="680"/>
    <x v="3078"/>
    <x v="5273"/>
    <x v="23"/>
    <x v="1"/>
  </r>
  <r>
    <x v="0"/>
    <n v="1185732"/>
    <x v="490"/>
    <x v="0"/>
    <x v="4"/>
    <x v="6"/>
    <x v="2"/>
    <n v="47"/>
    <n v="660"/>
    <x v="3079"/>
    <x v="5274"/>
    <x v="114"/>
    <x v="1"/>
  </r>
  <r>
    <x v="0"/>
    <n v="1185732"/>
    <x v="491"/>
    <x v="0"/>
    <x v="4"/>
    <x v="6"/>
    <x v="3"/>
    <n v="43"/>
    <n v="600"/>
    <x v="3080"/>
    <x v="5275"/>
    <x v="24"/>
    <x v="1"/>
  </r>
  <r>
    <x v="0"/>
    <n v="1185732"/>
    <x v="492"/>
    <x v="0"/>
    <x v="4"/>
    <x v="6"/>
    <x v="4"/>
    <n v="51"/>
    <n v="480"/>
    <x v="2134"/>
    <x v="5276"/>
    <x v="96"/>
    <x v="1"/>
  </r>
  <r>
    <x v="0"/>
    <n v="1185732"/>
    <x v="493"/>
    <x v="0"/>
    <x v="4"/>
    <x v="6"/>
    <x v="5"/>
    <n v="53"/>
    <n v="750"/>
    <x v="3081"/>
    <x v="5277"/>
    <x v="36"/>
    <x v="1"/>
  </r>
  <r>
    <x v="0"/>
    <n v="1185732"/>
    <x v="494"/>
    <x v="0"/>
    <x v="4"/>
    <x v="6"/>
    <x v="0"/>
    <n v="53"/>
    <n v="1430"/>
    <x v="2380"/>
    <x v="1862"/>
    <x v="70"/>
    <x v="1"/>
  </r>
  <r>
    <x v="0"/>
    <n v="1185732"/>
    <x v="495"/>
    <x v="0"/>
    <x v="4"/>
    <x v="6"/>
    <x v="1"/>
    <n v="47"/>
    <n v="850"/>
    <x v="2767"/>
    <x v="5278"/>
    <x v="33"/>
    <x v="1"/>
  </r>
  <r>
    <x v="0"/>
    <n v="1185732"/>
    <x v="496"/>
    <x v="0"/>
    <x v="4"/>
    <x v="6"/>
    <x v="2"/>
    <n v="44"/>
    <n v="790"/>
    <x v="3082"/>
    <x v="5279"/>
    <x v="114"/>
    <x v="1"/>
  </r>
  <r>
    <x v="0"/>
    <n v="1185732"/>
    <x v="497"/>
    <x v="0"/>
    <x v="4"/>
    <x v="6"/>
    <x v="3"/>
    <n v="40"/>
    <n v="530"/>
    <x v="3083"/>
    <x v="5280"/>
    <x v="18"/>
    <x v="1"/>
  </r>
  <r>
    <x v="0"/>
    <n v="1185732"/>
    <x v="498"/>
    <x v="0"/>
    <x v="4"/>
    <x v="6"/>
    <x v="4"/>
    <n v="46"/>
    <n v="560"/>
    <x v="1531"/>
    <x v="1779"/>
    <x v="96"/>
    <x v="1"/>
  </r>
  <r>
    <x v="0"/>
    <n v="1185732"/>
    <x v="0"/>
    <x v="0"/>
    <x v="4"/>
    <x v="6"/>
    <x v="5"/>
    <n v="53"/>
    <n v="830"/>
    <x v="2426"/>
    <x v="5281"/>
    <x v="80"/>
    <x v="1"/>
  </r>
  <r>
    <x v="3"/>
    <n v="1128299"/>
    <x v="1"/>
    <x v="0"/>
    <x v="4"/>
    <x v="6"/>
    <x v="0"/>
    <n v="27"/>
    <n v="1580"/>
    <x v="1055"/>
    <x v="5282"/>
    <x v="54"/>
    <x v="1"/>
  </r>
  <r>
    <x v="3"/>
    <n v="1128299"/>
    <x v="2"/>
    <x v="0"/>
    <x v="4"/>
    <x v="6"/>
    <x v="1"/>
    <n v="35"/>
    <n v="1350"/>
    <x v="2033"/>
    <x v="5283"/>
    <x v="43"/>
    <x v="1"/>
  </r>
  <r>
    <x v="3"/>
    <n v="1128299"/>
    <x v="3"/>
    <x v="0"/>
    <x v="4"/>
    <x v="6"/>
    <x v="2"/>
    <n v="36"/>
    <n v="1400"/>
    <x v="1735"/>
    <x v="5284"/>
    <x v="46"/>
    <x v="1"/>
  </r>
  <r>
    <x v="3"/>
    <n v="1128299"/>
    <x v="4"/>
    <x v="0"/>
    <x v="4"/>
    <x v="6"/>
    <x v="3"/>
    <n v="34"/>
    <n v="900"/>
    <x v="2167"/>
    <x v="4514"/>
    <x v="33"/>
    <x v="1"/>
  </r>
  <r>
    <x v="3"/>
    <n v="1128299"/>
    <x v="5"/>
    <x v="2"/>
    <x v="5"/>
    <x v="7"/>
    <x v="4"/>
    <n v="37"/>
    <n v="800"/>
    <x v="2548"/>
    <x v="5285"/>
    <x v="41"/>
    <x v="1"/>
  </r>
  <r>
    <x v="3"/>
    <n v="1128299"/>
    <x v="6"/>
    <x v="2"/>
    <x v="5"/>
    <x v="7"/>
    <x v="5"/>
    <n v="36"/>
    <n v="1660"/>
    <x v="3084"/>
    <x v="5286"/>
    <x v="55"/>
    <x v="1"/>
  </r>
  <r>
    <x v="3"/>
    <n v="1128299"/>
    <x v="7"/>
    <x v="2"/>
    <x v="5"/>
    <x v="7"/>
    <x v="0"/>
    <n v="27"/>
    <n v="1730"/>
    <x v="3085"/>
    <x v="5287"/>
    <x v="100"/>
    <x v="1"/>
  </r>
  <r>
    <x v="3"/>
    <n v="1128299"/>
    <x v="499"/>
    <x v="2"/>
    <x v="5"/>
    <x v="7"/>
    <x v="1"/>
    <n v="35"/>
    <n v="1450"/>
    <x v="3086"/>
    <x v="5288"/>
    <x v="43"/>
    <x v="1"/>
  </r>
  <r>
    <x v="3"/>
    <n v="1128299"/>
    <x v="500"/>
    <x v="2"/>
    <x v="5"/>
    <x v="7"/>
    <x v="2"/>
    <n v="31"/>
    <n v="1400"/>
    <x v="2344"/>
    <x v="5289"/>
    <x v="100"/>
    <x v="1"/>
  </r>
  <r>
    <x v="3"/>
    <n v="1128299"/>
    <x v="501"/>
    <x v="2"/>
    <x v="5"/>
    <x v="7"/>
    <x v="3"/>
    <n v="30"/>
    <n v="850"/>
    <x v="2493"/>
    <x v="5290"/>
    <x v="33"/>
    <x v="1"/>
  </r>
  <r>
    <x v="3"/>
    <n v="1128299"/>
    <x v="502"/>
    <x v="2"/>
    <x v="5"/>
    <x v="7"/>
    <x v="4"/>
    <n v="37"/>
    <n v="700"/>
    <x v="3087"/>
    <x v="5291"/>
    <x v="70"/>
    <x v="1"/>
  </r>
  <r>
    <x v="3"/>
    <n v="1128299"/>
    <x v="503"/>
    <x v="2"/>
    <x v="5"/>
    <x v="7"/>
    <x v="5"/>
    <n v="31"/>
    <n v="1400"/>
    <x v="2344"/>
    <x v="5292"/>
    <x v="56"/>
    <x v="1"/>
  </r>
  <r>
    <x v="3"/>
    <n v="1128299"/>
    <x v="504"/>
    <x v="2"/>
    <x v="5"/>
    <x v="7"/>
    <x v="0"/>
    <n v="31"/>
    <n v="1820"/>
    <x v="3088"/>
    <x v="5293"/>
    <x v="4"/>
    <x v="1"/>
  </r>
  <r>
    <x v="3"/>
    <n v="1128299"/>
    <x v="505"/>
    <x v="2"/>
    <x v="5"/>
    <x v="7"/>
    <x v="1"/>
    <n v="42"/>
    <n v="1240"/>
    <x v="1496"/>
    <x v="5294"/>
    <x v="80"/>
    <x v="1"/>
  </r>
  <r>
    <x v="3"/>
    <n v="1128299"/>
    <x v="506"/>
    <x v="2"/>
    <x v="5"/>
    <x v="7"/>
    <x v="2"/>
    <n v="43"/>
    <n v="1280"/>
    <x v="1188"/>
    <x v="5295"/>
    <x v="46"/>
    <x v="1"/>
  </r>
  <r>
    <x v="3"/>
    <n v="1128299"/>
    <x v="507"/>
    <x v="2"/>
    <x v="5"/>
    <x v="7"/>
    <x v="3"/>
    <n v="41"/>
    <n v="930"/>
    <x v="3089"/>
    <x v="5296"/>
    <x v="33"/>
    <x v="1"/>
  </r>
  <r>
    <x v="3"/>
    <n v="1128299"/>
    <x v="508"/>
    <x v="2"/>
    <x v="5"/>
    <x v="7"/>
    <x v="4"/>
    <n v="44"/>
    <n v="600"/>
    <x v="2490"/>
    <x v="5297"/>
    <x v="112"/>
    <x v="1"/>
  </r>
  <r>
    <x v="3"/>
    <n v="1128299"/>
    <x v="509"/>
    <x v="2"/>
    <x v="5"/>
    <x v="7"/>
    <x v="5"/>
    <n v="39"/>
    <n v="1240"/>
    <x v="2556"/>
    <x v="5298"/>
    <x v="72"/>
    <x v="1"/>
  </r>
  <r>
    <x v="3"/>
    <n v="1128299"/>
    <x v="510"/>
    <x v="2"/>
    <x v="5"/>
    <x v="7"/>
    <x v="0"/>
    <n v="41"/>
    <n v="1710"/>
    <x v="3090"/>
    <x v="5299"/>
    <x v="54"/>
    <x v="1"/>
  </r>
  <r>
    <x v="3"/>
    <n v="1128299"/>
    <x v="8"/>
    <x v="2"/>
    <x v="5"/>
    <x v="7"/>
    <x v="1"/>
    <n v="46"/>
    <n v="1160"/>
    <x v="3091"/>
    <x v="5300"/>
    <x v="94"/>
    <x v="1"/>
  </r>
  <r>
    <x v="3"/>
    <n v="1128299"/>
    <x v="9"/>
    <x v="2"/>
    <x v="5"/>
    <x v="7"/>
    <x v="2"/>
    <n v="47"/>
    <n v="1200"/>
    <x v="1552"/>
    <x v="3242"/>
    <x v="4"/>
    <x v="1"/>
  </r>
  <r>
    <x v="3"/>
    <n v="1128299"/>
    <x v="10"/>
    <x v="2"/>
    <x v="5"/>
    <x v="7"/>
    <x v="3"/>
    <n v="40"/>
    <n v="900"/>
    <x v="1104"/>
    <x v="3391"/>
    <x v="33"/>
    <x v="1"/>
  </r>
  <r>
    <x v="3"/>
    <n v="1128299"/>
    <x v="11"/>
    <x v="2"/>
    <x v="5"/>
    <x v="7"/>
    <x v="4"/>
    <n v="47"/>
    <n v="620"/>
    <x v="2878"/>
    <x v="5301"/>
    <x v="70"/>
    <x v="1"/>
  </r>
  <r>
    <x v="3"/>
    <n v="1128299"/>
    <x v="12"/>
    <x v="2"/>
    <x v="5"/>
    <x v="7"/>
    <x v="5"/>
    <n v="54"/>
    <n v="1230"/>
    <x v="3092"/>
    <x v="5302"/>
    <x v="47"/>
    <x v="1"/>
  </r>
  <r>
    <x v="3"/>
    <n v="1128299"/>
    <x v="13"/>
    <x v="2"/>
    <x v="5"/>
    <x v="7"/>
    <x v="0"/>
    <n v="43"/>
    <n v="1710"/>
    <x v="3093"/>
    <x v="5303"/>
    <x v="35"/>
    <x v="1"/>
  </r>
  <r>
    <x v="3"/>
    <n v="1128299"/>
    <x v="14"/>
    <x v="2"/>
    <x v="5"/>
    <x v="7"/>
    <x v="1"/>
    <n v="43"/>
    <n v="1200"/>
    <x v="2014"/>
    <x v="5304"/>
    <x v="2"/>
    <x v="1"/>
  </r>
  <r>
    <x v="3"/>
    <n v="1128299"/>
    <x v="15"/>
    <x v="2"/>
    <x v="5"/>
    <x v="7"/>
    <x v="2"/>
    <n v="49"/>
    <n v="1320"/>
    <x v="1829"/>
    <x v="5305"/>
    <x v="46"/>
    <x v="1"/>
  </r>
  <r>
    <x v="3"/>
    <n v="1128299"/>
    <x v="16"/>
    <x v="2"/>
    <x v="5"/>
    <x v="7"/>
    <x v="3"/>
    <n v="47"/>
    <n v="1050"/>
    <x v="3094"/>
    <x v="2025"/>
    <x v="24"/>
    <x v="1"/>
  </r>
  <r>
    <x v="3"/>
    <n v="1128299"/>
    <x v="17"/>
    <x v="2"/>
    <x v="5"/>
    <x v="7"/>
    <x v="4"/>
    <n v="43"/>
    <n v="660"/>
    <x v="3095"/>
    <x v="5306"/>
    <x v="78"/>
    <x v="1"/>
  </r>
  <r>
    <x v="3"/>
    <n v="1128299"/>
    <x v="18"/>
    <x v="2"/>
    <x v="5"/>
    <x v="7"/>
    <x v="5"/>
    <n v="54"/>
    <n v="1400"/>
    <x v="832"/>
    <x v="4781"/>
    <x v="80"/>
    <x v="1"/>
  </r>
  <r>
    <x v="3"/>
    <n v="1128299"/>
    <x v="19"/>
    <x v="2"/>
    <x v="5"/>
    <x v="7"/>
    <x v="0"/>
    <n v="47"/>
    <n v="2450"/>
    <x v="3096"/>
    <x v="5307"/>
    <x v="0"/>
    <x v="1"/>
  </r>
  <r>
    <x v="3"/>
    <n v="1128299"/>
    <x v="20"/>
    <x v="2"/>
    <x v="5"/>
    <x v="7"/>
    <x v="1"/>
    <n v="51"/>
    <n v="1820"/>
    <x v="824"/>
    <x v="5308"/>
    <x v="36"/>
    <x v="1"/>
  </r>
  <r>
    <x v="3"/>
    <n v="1128299"/>
    <x v="21"/>
    <x v="2"/>
    <x v="5"/>
    <x v="7"/>
    <x v="2"/>
    <n v="46"/>
    <n v="1760"/>
    <x v="971"/>
    <x v="5309"/>
    <x v="35"/>
    <x v="1"/>
  </r>
  <r>
    <x v="3"/>
    <n v="1128299"/>
    <x v="22"/>
    <x v="2"/>
    <x v="5"/>
    <x v="7"/>
    <x v="3"/>
    <n v="47"/>
    <n v="1450"/>
    <x v="1906"/>
    <x v="5310"/>
    <x v="18"/>
    <x v="1"/>
  </r>
  <r>
    <x v="3"/>
    <n v="1128299"/>
    <x v="23"/>
    <x v="2"/>
    <x v="5"/>
    <x v="7"/>
    <x v="4"/>
    <n v="47"/>
    <n v="1050"/>
    <x v="3094"/>
    <x v="5311"/>
    <x v="19"/>
    <x v="1"/>
  </r>
  <r>
    <x v="3"/>
    <n v="1128299"/>
    <x v="24"/>
    <x v="2"/>
    <x v="5"/>
    <x v="7"/>
    <x v="5"/>
    <n v="57"/>
    <n v="1920"/>
    <x v="1922"/>
    <x v="2188"/>
    <x v="45"/>
    <x v="1"/>
  </r>
  <r>
    <x v="3"/>
    <n v="1128299"/>
    <x v="25"/>
    <x v="2"/>
    <x v="5"/>
    <x v="7"/>
    <x v="0"/>
    <n v="48"/>
    <n v="2330"/>
    <x v="3097"/>
    <x v="5312"/>
    <x v="27"/>
    <x v="1"/>
  </r>
  <r>
    <x v="3"/>
    <n v="1128299"/>
    <x v="26"/>
    <x v="2"/>
    <x v="5"/>
    <x v="7"/>
    <x v="1"/>
    <n v="46"/>
    <n v="2040"/>
    <x v="1222"/>
    <x v="5313"/>
    <x v="47"/>
    <x v="1"/>
  </r>
  <r>
    <x v="3"/>
    <n v="1128299"/>
    <x v="27"/>
    <x v="2"/>
    <x v="5"/>
    <x v="7"/>
    <x v="2"/>
    <n v="47"/>
    <n v="1710"/>
    <x v="3098"/>
    <x v="5314"/>
    <x v="4"/>
    <x v="1"/>
  </r>
  <r>
    <x v="3"/>
    <n v="1128299"/>
    <x v="28"/>
    <x v="2"/>
    <x v="5"/>
    <x v="7"/>
    <x v="3"/>
    <n v="46"/>
    <n v="1400"/>
    <x v="1037"/>
    <x v="5315"/>
    <x v="23"/>
    <x v="1"/>
  </r>
  <r>
    <x v="3"/>
    <n v="1128299"/>
    <x v="511"/>
    <x v="2"/>
    <x v="5"/>
    <x v="7"/>
    <x v="4"/>
    <n v="47"/>
    <n v="1500"/>
    <x v="871"/>
    <x v="5316"/>
    <x v="40"/>
    <x v="1"/>
  </r>
  <r>
    <x v="3"/>
    <n v="1128299"/>
    <x v="512"/>
    <x v="2"/>
    <x v="5"/>
    <x v="7"/>
    <x v="5"/>
    <n v="61"/>
    <n v="1700"/>
    <x v="3099"/>
    <x v="5317"/>
    <x v="47"/>
    <x v="1"/>
  </r>
  <r>
    <x v="3"/>
    <n v="1128299"/>
    <x v="513"/>
    <x v="2"/>
    <x v="5"/>
    <x v="7"/>
    <x v="0"/>
    <n v="44"/>
    <n v="2380"/>
    <x v="3100"/>
    <x v="5318"/>
    <x v="52"/>
    <x v="1"/>
  </r>
  <r>
    <x v="3"/>
    <n v="1128299"/>
    <x v="514"/>
    <x v="2"/>
    <x v="5"/>
    <x v="7"/>
    <x v="1"/>
    <n v="56"/>
    <n v="2080"/>
    <x v="1219"/>
    <x v="5319"/>
    <x v="94"/>
    <x v="1"/>
  </r>
  <r>
    <x v="3"/>
    <n v="1128299"/>
    <x v="515"/>
    <x v="2"/>
    <x v="5"/>
    <x v="7"/>
    <x v="2"/>
    <n v="44"/>
    <n v="1790"/>
    <x v="3101"/>
    <x v="5320"/>
    <x v="54"/>
    <x v="1"/>
  </r>
  <r>
    <x v="3"/>
    <n v="1128299"/>
    <x v="516"/>
    <x v="2"/>
    <x v="5"/>
    <x v="7"/>
    <x v="3"/>
    <n v="42"/>
    <n v="1520"/>
    <x v="3102"/>
    <x v="5321"/>
    <x v="23"/>
    <x v="1"/>
  </r>
  <r>
    <x v="3"/>
    <n v="1128299"/>
    <x v="517"/>
    <x v="2"/>
    <x v="5"/>
    <x v="7"/>
    <x v="4"/>
    <n v="50"/>
    <n v="1520"/>
    <x v="2474"/>
    <x v="5322"/>
    <x v="40"/>
    <x v="1"/>
  </r>
  <r>
    <x v="3"/>
    <n v="1128299"/>
    <x v="518"/>
    <x v="2"/>
    <x v="5"/>
    <x v="7"/>
    <x v="5"/>
    <n v="55"/>
    <n v="1280"/>
    <x v="1505"/>
    <x v="5323"/>
    <x v="72"/>
    <x v="1"/>
  </r>
  <r>
    <x v="3"/>
    <n v="1128299"/>
    <x v="519"/>
    <x v="2"/>
    <x v="5"/>
    <x v="7"/>
    <x v="0"/>
    <n v="41"/>
    <n v="1860"/>
    <x v="3103"/>
    <x v="5324"/>
    <x v="31"/>
    <x v="1"/>
  </r>
  <r>
    <x v="3"/>
    <n v="1128299"/>
    <x v="520"/>
    <x v="2"/>
    <x v="5"/>
    <x v="7"/>
    <x v="1"/>
    <n v="51"/>
    <n v="1800"/>
    <x v="2958"/>
    <x v="5325"/>
    <x v="47"/>
    <x v="1"/>
  </r>
  <r>
    <x v="3"/>
    <n v="1128299"/>
    <x v="521"/>
    <x v="2"/>
    <x v="5"/>
    <x v="7"/>
    <x v="2"/>
    <n v="46"/>
    <n v="1440"/>
    <x v="2018"/>
    <x v="5326"/>
    <x v="97"/>
    <x v="1"/>
  </r>
  <r>
    <x v="3"/>
    <n v="1128299"/>
    <x v="522"/>
    <x v="2"/>
    <x v="5"/>
    <x v="7"/>
    <x v="3"/>
    <n v="43"/>
    <n v="1240"/>
    <x v="3104"/>
    <x v="5327"/>
    <x v="2"/>
    <x v="1"/>
  </r>
  <r>
    <x v="3"/>
    <n v="1128299"/>
    <x v="523"/>
    <x v="2"/>
    <x v="5"/>
    <x v="7"/>
    <x v="4"/>
    <n v="53"/>
    <n v="1280"/>
    <x v="1968"/>
    <x v="5328"/>
    <x v="115"/>
    <x v="1"/>
  </r>
  <r>
    <x v="3"/>
    <n v="1128299"/>
    <x v="524"/>
    <x v="2"/>
    <x v="5"/>
    <x v="7"/>
    <x v="5"/>
    <n v="54"/>
    <n v="1400"/>
    <x v="832"/>
    <x v="5329"/>
    <x v="58"/>
    <x v="1"/>
  </r>
  <r>
    <x v="3"/>
    <n v="1128299"/>
    <x v="525"/>
    <x v="2"/>
    <x v="5"/>
    <x v="7"/>
    <x v="0"/>
    <n v="47"/>
    <n v="1710"/>
    <x v="3098"/>
    <x v="5330"/>
    <x v="8"/>
    <x v="1"/>
  </r>
  <r>
    <x v="3"/>
    <n v="1128299"/>
    <x v="526"/>
    <x v="2"/>
    <x v="5"/>
    <x v="7"/>
    <x v="1"/>
    <n v="50"/>
    <n v="1930"/>
    <x v="3105"/>
    <x v="5331"/>
    <x v="3"/>
    <x v="1"/>
  </r>
  <r>
    <x v="3"/>
    <n v="1128299"/>
    <x v="527"/>
    <x v="2"/>
    <x v="5"/>
    <x v="7"/>
    <x v="2"/>
    <n v="47"/>
    <n v="1130"/>
    <x v="2509"/>
    <x v="5332"/>
    <x v="54"/>
    <x v="1"/>
  </r>
  <r>
    <x v="3"/>
    <n v="1128299"/>
    <x v="528"/>
    <x v="2"/>
    <x v="5"/>
    <x v="7"/>
    <x v="3"/>
    <n v="43"/>
    <n v="1190"/>
    <x v="1473"/>
    <x v="5333"/>
    <x v="93"/>
    <x v="1"/>
  </r>
  <r>
    <x v="3"/>
    <n v="1128299"/>
    <x v="529"/>
    <x v="2"/>
    <x v="5"/>
    <x v="7"/>
    <x v="4"/>
    <n v="48"/>
    <n v="1070"/>
    <x v="3106"/>
    <x v="5334"/>
    <x v="116"/>
    <x v="1"/>
  </r>
  <r>
    <x v="3"/>
    <n v="1128299"/>
    <x v="530"/>
    <x v="2"/>
    <x v="5"/>
    <x v="7"/>
    <x v="5"/>
    <n v="53"/>
    <n v="1200"/>
    <x v="1515"/>
    <x v="5335"/>
    <x v="98"/>
    <x v="1"/>
  </r>
  <r>
    <x v="3"/>
    <n v="1128299"/>
    <x v="29"/>
    <x v="2"/>
    <x v="5"/>
    <x v="7"/>
    <x v="0"/>
    <n v="47"/>
    <n v="1960"/>
    <x v="2272"/>
    <x v="5336"/>
    <x v="54"/>
    <x v="1"/>
  </r>
  <r>
    <x v="3"/>
    <n v="1128299"/>
    <x v="30"/>
    <x v="2"/>
    <x v="5"/>
    <x v="7"/>
    <x v="1"/>
    <n v="52"/>
    <n v="2010"/>
    <x v="3107"/>
    <x v="5337"/>
    <x v="3"/>
    <x v="1"/>
  </r>
  <r>
    <x v="3"/>
    <n v="1128299"/>
    <x v="31"/>
    <x v="2"/>
    <x v="5"/>
    <x v="7"/>
    <x v="2"/>
    <n v="44"/>
    <n v="1400"/>
    <x v="1043"/>
    <x v="5338"/>
    <x v="54"/>
    <x v="1"/>
  </r>
  <r>
    <x v="3"/>
    <n v="1128299"/>
    <x v="32"/>
    <x v="2"/>
    <x v="5"/>
    <x v="7"/>
    <x v="3"/>
    <n v="43"/>
    <n v="1320"/>
    <x v="3108"/>
    <x v="5339"/>
    <x v="2"/>
    <x v="1"/>
  </r>
  <r>
    <x v="3"/>
    <n v="1128299"/>
    <x v="33"/>
    <x v="2"/>
    <x v="5"/>
    <x v="7"/>
    <x v="4"/>
    <n v="46"/>
    <n v="1190"/>
    <x v="1641"/>
    <x v="5340"/>
    <x v="116"/>
    <x v="1"/>
  </r>
  <r>
    <x v="3"/>
    <n v="1128299"/>
    <x v="34"/>
    <x v="2"/>
    <x v="5"/>
    <x v="7"/>
    <x v="5"/>
    <n v="51"/>
    <n v="1620"/>
    <x v="3109"/>
    <x v="5341"/>
    <x v="58"/>
    <x v="1"/>
  </r>
  <r>
    <x v="3"/>
    <n v="1128299"/>
    <x v="35"/>
    <x v="2"/>
    <x v="5"/>
    <x v="7"/>
    <x v="0"/>
    <n v="47"/>
    <n v="2160"/>
    <x v="883"/>
    <x v="5342"/>
    <x v="117"/>
    <x v="1"/>
  </r>
  <r>
    <x v="3"/>
    <n v="1128299"/>
    <x v="36"/>
    <x v="2"/>
    <x v="5"/>
    <x v="7"/>
    <x v="1"/>
    <n v="50"/>
    <n v="2090"/>
    <x v="3110"/>
    <x v="5343"/>
    <x v="3"/>
    <x v="1"/>
  </r>
  <r>
    <x v="3"/>
    <n v="1128299"/>
    <x v="37"/>
    <x v="2"/>
    <x v="5"/>
    <x v="7"/>
    <x v="2"/>
    <n v="47"/>
    <n v="1660"/>
    <x v="3111"/>
    <x v="5344"/>
    <x v="54"/>
    <x v="1"/>
  </r>
  <r>
    <x v="3"/>
    <n v="1128299"/>
    <x v="38"/>
    <x v="2"/>
    <x v="5"/>
    <x v="7"/>
    <x v="3"/>
    <n v="40"/>
    <n v="1660"/>
    <x v="3112"/>
    <x v="5345"/>
    <x v="36"/>
    <x v="1"/>
  </r>
  <r>
    <x v="3"/>
    <n v="1128299"/>
    <x v="39"/>
    <x v="2"/>
    <x v="5"/>
    <x v="7"/>
    <x v="4"/>
    <n v="49"/>
    <n v="1360"/>
    <x v="807"/>
    <x v="5346"/>
    <x v="116"/>
    <x v="1"/>
  </r>
  <r>
    <x v="3"/>
    <n v="1128299"/>
    <x v="40"/>
    <x v="2"/>
    <x v="5"/>
    <x v="7"/>
    <x v="5"/>
    <n v="56"/>
    <n v="1700"/>
    <x v="3113"/>
    <x v="5156"/>
    <x v="118"/>
    <x v="1"/>
  </r>
  <r>
    <x v="3"/>
    <n v="1128299"/>
    <x v="41"/>
    <x v="2"/>
    <x v="5"/>
    <x v="7"/>
    <x v="0"/>
    <n v="20"/>
    <n v="1490"/>
    <x v="1630"/>
    <x v="5347"/>
    <x v="8"/>
    <x v="1"/>
  </r>
  <r>
    <x v="3"/>
    <n v="1128299"/>
    <x v="42"/>
    <x v="2"/>
    <x v="5"/>
    <x v="7"/>
    <x v="1"/>
    <n v="31"/>
    <n v="1450"/>
    <x v="3114"/>
    <x v="5348"/>
    <x v="3"/>
    <x v="1"/>
  </r>
  <r>
    <x v="3"/>
    <n v="1128299"/>
    <x v="43"/>
    <x v="2"/>
    <x v="5"/>
    <x v="7"/>
    <x v="2"/>
    <n v="26"/>
    <n v="1280"/>
    <x v="2087"/>
    <x v="5349"/>
    <x v="54"/>
    <x v="1"/>
  </r>
  <r>
    <x v="3"/>
    <n v="1128299"/>
    <x v="44"/>
    <x v="2"/>
    <x v="5"/>
    <x v="7"/>
    <x v="3"/>
    <n v="26"/>
    <n v="960"/>
    <x v="2664"/>
    <x v="5350"/>
    <x v="95"/>
    <x v="1"/>
  </r>
  <r>
    <x v="2"/>
    <n v="1197831"/>
    <x v="219"/>
    <x v="1"/>
    <x v="11"/>
    <x v="13"/>
    <x v="4"/>
    <n v="30"/>
    <n v="1230"/>
    <x v="2820"/>
    <x v="4514"/>
    <x v="95"/>
    <x v="1"/>
  </r>
  <r>
    <x v="2"/>
    <n v="1197831"/>
    <x v="220"/>
    <x v="1"/>
    <x v="11"/>
    <x v="13"/>
    <x v="5"/>
    <n v="24"/>
    <n v="1700"/>
    <x v="2807"/>
    <x v="5351"/>
    <x v="60"/>
    <x v="1"/>
  </r>
  <r>
    <x v="2"/>
    <n v="1197831"/>
    <x v="221"/>
    <x v="1"/>
    <x v="11"/>
    <x v="13"/>
    <x v="0"/>
    <n v="18"/>
    <n v="2020"/>
    <x v="3115"/>
    <x v="5352"/>
    <x v="25"/>
    <x v="1"/>
  </r>
  <r>
    <x v="2"/>
    <n v="1197831"/>
    <x v="222"/>
    <x v="1"/>
    <x v="11"/>
    <x v="13"/>
    <x v="1"/>
    <n v="23"/>
    <n v="2190"/>
    <x v="2117"/>
    <x v="5353"/>
    <x v="96"/>
    <x v="1"/>
  </r>
  <r>
    <x v="2"/>
    <n v="1197831"/>
    <x v="223"/>
    <x v="1"/>
    <x v="11"/>
    <x v="13"/>
    <x v="2"/>
    <n v="23"/>
    <n v="1400"/>
    <x v="1695"/>
    <x v="5354"/>
    <x v="96"/>
    <x v="1"/>
  </r>
  <r>
    <x v="2"/>
    <n v="1197831"/>
    <x v="224"/>
    <x v="1"/>
    <x v="11"/>
    <x v="13"/>
    <x v="3"/>
    <n v="28"/>
    <n v="1280"/>
    <x v="2375"/>
    <x v="5355"/>
    <x v="29"/>
    <x v="1"/>
  </r>
  <r>
    <x v="2"/>
    <n v="1197831"/>
    <x v="225"/>
    <x v="1"/>
    <x v="11"/>
    <x v="13"/>
    <x v="4"/>
    <n v="29"/>
    <n v="940"/>
    <x v="2540"/>
    <x v="5356"/>
    <x v="80"/>
    <x v="1"/>
  </r>
  <r>
    <x v="2"/>
    <n v="1197831"/>
    <x v="226"/>
    <x v="1"/>
    <x v="11"/>
    <x v="13"/>
    <x v="5"/>
    <n v="28"/>
    <n v="1430"/>
    <x v="1476"/>
    <x v="2177"/>
    <x v="65"/>
    <x v="1"/>
  </r>
  <r>
    <x v="2"/>
    <n v="1197831"/>
    <x v="227"/>
    <x v="1"/>
    <x v="11"/>
    <x v="13"/>
    <x v="0"/>
    <n v="20"/>
    <n v="2210"/>
    <x v="3116"/>
    <x v="5357"/>
    <x v="113"/>
    <x v="1"/>
  </r>
  <r>
    <x v="2"/>
    <n v="1197831"/>
    <x v="228"/>
    <x v="1"/>
    <x v="11"/>
    <x v="13"/>
    <x v="1"/>
    <n v="31"/>
    <n v="1950"/>
    <x v="3117"/>
    <x v="5358"/>
    <x v="28"/>
    <x v="1"/>
  </r>
  <r>
    <x v="2"/>
    <n v="1197831"/>
    <x v="711"/>
    <x v="1"/>
    <x v="11"/>
    <x v="13"/>
    <x v="2"/>
    <n v="22"/>
    <n v="1660"/>
    <x v="3118"/>
    <x v="5359"/>
    <x v="113"/>
    <x v="1"/>
  </r>
  <r>
    <x v="2"/>
    <n v="1197831"/>
    <x v="712"/>
    <x v="1"/>
    <x v="11"/>
    <x v="13"/>
    <x v="3"/>
    <n v="25"/>
    <n v="1240"/>
    <x v="1991"/>
    <x v="5360"/>
    <x v="65"/>
    <x v="1"/>
  </r>
  <r>
    <x v="2"/>
    <n v="1197831"/>
    <x v="713"/>
    <x v="1"/>
    <x v="11"/>
    <x v="13"/>
    <x v="4"/>
    <n v="27"/>
    <n v="880"/>
    <x v="1463"/>
    <x v="2172"/>
    <x v="33"/>
    <x v="1"/>
  </r>
  <r>
    <x v="2"/>
    <n v="1197831"/>
    <x v="714"/>
    <x v="1"/>
    <x v="11"/>
    <x v="13"/>
    <x v="5"/>
    <n v="25"/>
    <n v="1450"/>
    <x v="2452"/>
    <x v="5361"/>
    <x v="70"/>
    <x v="1"/>
  </r>
  <r>
    <x v="2"/>
    <n v="1197831"/>
    <x v="715"/>
    <x v="1"/>
    <x v="11"/>
    <x v="13"/>
    <x v="0"/>
    <n v="13"/>
    <n v="2030"/>
    <x v="1938"/>
    <x v="5362"/>
    <x v="18"/>
    <x v="1"/>
  </r>
  <r>
    <x v="2"/>
    <n v="1197831"/>
    <x v="716"/>
    <x v="1"/>
    <x v="11"/>
    <x v="13"/>
    <x v="1"/>
    <n v="17"/>
    <n v="2030"/>
    <x v="2203"/>
    <x v="5363"/>
    <x v="23"/>
    <x v="1"/>
  </r>
  <r>
    <x v="2"/>
    <n v="1197831"/>
    <x v="717"/>
    <x v="1"/>
    <x v="11"/>
    <x v="13"/>
    <x v="2"/>
    <n v="15"/>
    <n v="1700"/>
    <x v="2493"/>
    <x v="5364"/>
    <x v="114"/>
    <x v="1"/>
  </r>
  <r>
    <x v="2"/>
    <n v="1197831"/>
    <x v="718"/>
    <x v="1"/>
    <x v="11"/>
    <x v="13"/>
    <x v="3"/>
    <n v="20"/>
    <n v="1280"/>
    <x v="2555"/>
    <x v="5365"/>
    <x v="65"/>
    <x v="1"/>
  </r>
  <r>
    <x v="2"/>
    <n v="1197831"/>
    <x v="719"/>
    <x v="1"/>
    <x v="11"/>
    <x v="13"/>
    <x v="4"/>
    <n v="20"/>
    <n v="1050"/>
    <x v="2402"/>
    <x v="5366"/>
    <x v="31"/>
    <x v="1"/>
  </r>
  <r>
    <x v="2"/>
    <n v="1197831"/>
    <x v="720"/>
    <x v="1"/>
    <x v="11"/>
    <x v="13"/>
    <x v="5"/>
    <n v="18"/>
    <n v="1960"/>
    <x v="2634"/>
    <x v="5367"/>
    <x v="70"/>
    <x v="1"/>
  </r>
  <r>
    <x v="2"/>
    <n v="1197831"/>
    <x v="721"/>
    <x v="1"/>
    <x v="11"/>
    <x v="13"/>
    <x v="0"/>
    <n v="12"/>
    <n v="2470"/>
    <x v="2401"/>
    <x v="5368"/>
    <x v="18"/>
    <x v="1"/>
  </r>
  <r>
    <x v="2"/>
    <n v="1197831"/>
    <x v="722"/>
    <x v="1"/>
    <x v="11"/>
    <x v="13"/>
    <x v="1"/>
    <n v="20"/>
    <n v="2400"/>
    <x v="1287"/>
    <x v="5369"/>
    <x v="114"/>
    <x v="1"/>
  </r>
  <r>
    <x v="2"/>
    <n v="1197831"/>
    <x v="723"/>
    <x v="1"/>
    <x v="11"/>
    <x v="13"/>
    <x v="2"/>
    <n v="14"/>
    <n v="2040"/>
    <x v="2062"/>
    <x v="5370"/>
    <x v="24"/>
    <x v="1"/>
  </r>
  <r>
    <x v="2"/>
    <n v="1197831"/>
    <x v="229"/>
    <x v="1"/>
    <x v="11"/>
    <x v="13"/>
    <x v="3"/>
    <n v="20"/>
    <n v="1790"/>
    <x v="3036"/>
    <x v="5371"/>
    <x v="64"/>
    <x v="1"/>
  </r>
  <r>
    <x v="2"/>
    <n v="1197831"/>
    <x v="230"/>
    <x v="1"/>
    <x v="11"/>
    <x v="13"/>
    <x v="4"/>
    <n v="33"/>
    <n v="1320"/>
    <x v="3119"/>
    <x v="5372"/>
    <x v="33"/>
    <x v="1"/>
  </r>
  <r>
    <x v="2"/>
    <n v="1197831"/>
    <x v="231"/>
    <x v="1"/>
    <x v="11"/>
    <x v="13"/>
    <x v="5"/>
    <n v="31"/>
    <n v="2710"/>
    <x v="3120"/>
    <x v="5373"/>
    <x v="40"/>
    <x v="1"/>
  </r>
  <r>
    <x v="2"/>
    <n v="1197831"/>
    <x v="232"/>
    <x v="1"/>
    <x v="11"/>
    <x v="13"/>
    <x v="0"/>
    <n v="28"/>
    <n v="2560"/>
    <x v="2486"/>
    <x v="5374"/>
    <x v="28"/>
    <x v="1"/>
  </r>
  <r>
    <x v="2"/>
    <n v="1197831"/>
    <x v="233"/>
    <x v="1"/>
    <x v="11"/>
    <x v="13"/>
    <x v="1"/>
    <n v="32"/>
    <n v="2400"/>
    <x v="1363"/>
    <x v="5375"/>
    <x v="28"/>
    <x v="1"/>
  </r>
  <r>
    <x v="2"/>
    <n v="1197831"/>
    <x v="234"/>
    <x v="1"/>
    <x v="11"/>
    <x v="13"/>
    <x v="2"/>
    <n v="26"/>
    <n v="2020"/>
    <x v="2417"/>
    <x v="5376"/>
    <x v="114"/>
    <x v="1"/>
  </r>
  <r>
    <x v="2"/>
    <n v="1197831"/>
    <x v="235"/>
    <x v="1"/>
    <x v="11"/>
    <x v="13"/>
    <x v="3"/>
    <n v="29"/>
    <n v="1980"/>
    <x v="1619"/>
    <x v="5377"/>
    <x v="65"/>
    <x v="1"/>
  </r>
  <r>
    <x v="2"/>
    <n v="1197831"/>
    <x v="236"/>
    <x v="1"/>
    <x v="11"/>
    <x v="13"/>
    <x v="4"/>
    <n v="30"/>
    <n v="1500"/>
    <x v="1720"/>
    <x v="5378"/>
    <x v="96"/>
    <x v="1"/>
  </r>
  <r>
    <x v="2"/>
    <n v="1197831"/>
    <x v="237"/>
    <x v="1"/>
    <x v="11"/>
    <x v="13"/>
    <x v="5"/>
    <n v="37"/>
    <n v="3060"/>
    <x v="2964"/>
    <x v="5379"/>
    <x v="40"/>
    <x v="1"/>
  </r>
  <r>
    <x v="2"/>
    <n v="1197831"/>
    <x v="238"/>
    <x v="1"/>
    <x v="11"/>
    <x v="13"/>
    <x v="0"/>
    <n v="29"/>
    <n v="2720"/>
    <x v="1139"/>
    <x v="5380"/>
    <x v="21"/>
    <x v="1"/>
  </r>
  <r>
    <x v="2"/>
    <n v="1197831"/>
    <x v="239"/>
    <x v="1"/>
    <x v="11"/>
    <x v="13"/>
    <x v="1"/>
    <n v="30"/>
    <n v="2640"/>
    <x v="1830"/>
    <x v="5381"/>
    <x v="21"/>
    <x v="1"/>
  </r>
  <r>
    <x v="2"/>
    <n v="1197831"/>
    <x v="240"/>
    <x v="1"/>
    <x v="11"/>
    <x v="13"/>
    <x v="2"/>
    <n v="30"/>
    <n v="3220"/>
    <x v="2185"/>
    <x v="5382"/>
    <x v="21"/>
    <x v="1"/>
  </r>
  <r>
    <x v="2"/>
    <n v="1197831"/>
    <x v="241"/>
    <x v="1"/>
    <x v="11"/>
    <x v="13"/>
    <x v="3"/>
    <n v="32"/>
    <n v="1960"/>
    <x v="1154"/>
    <x v="5383"/>
    <x v="70"/>
    <x v="1"/>
  </r>
  <r>
    <x v="2"/>
    <n v="1197831"/>
    <x v="242"/>
    <x v="1"/>
    <x v="11"/>
    <x v="13"/>
    <x v="4"/>
    <n v="33"/>
    <n v="1820"/>
    <x v="1266"/>
    <x v="5384"/>
    <x v="18"/>
    <x v="1"/>
  </r>
  <r>
    <x v="2"/>
    <n v="1197831"/>
    <x v="243"/>
    <x v="1"/>
    <x v="11"/>
    <x v="13"/>
    <x v="5"/>
    <n v="38"/>
    <n v="2720"/>
    <x v="2893"/>
    <x v="5385"/>
    <x v="112"/>
    <x v="1"/>
  </r>
  <r>
    <x v="2"/>
    <n v="1197831"/>
    <x v="244"/>
    <x v="1"/>
    <x v="11"/>
    <x v="13"/>
    <x v="0"/>
    <n v="29"/>
    <n v="2330"/>
    <x v="3121"/>
    <x v="5386"/>
    <x v="48"/>
    <x v="1"/>
  </r>
  <r>
    <x v="2"/>
    <n v="1197831"/>
    <x v="245"/>
    <x v="1"/>
    <x v="11"/>
    <x v="13"/>
    <x v="1"/>
    <n v="44"/>
    <n v="2710"/>
    <x v="3122"/>
    <x v="5387"/>
    <x v="48"/>
    <x v="1"/>
  </r>
  <r>
    <x v="2"/>
    <n v="1197831"/>
    <x v="246"/>
    <x v="1"/>
    <x v="11"/>
    <x v="13"/>
    <x v="2"/>
    <n v="39"/>
    <n v="3140"/>
    <x v="3123"/>
    <x v="5388"/>
    <x v="28"/>
    <x v="1"/>
  </r>
  <r>
    <x v="2"/>
    <n v="1197831"/>
    <x v="247"/>
    <x v="1"/>
    <x v="11"/>
    <x v="13"/>
    <x v="3"/>
    <n v="32"/>
    <n v="1620"/>
    <x v="1052"/>
    <x v="5389"/>
    <x v="40"/>
    <x v="1"/>
  </r>
  <r>
    <x v="2"/>
    <n v="1197831"/>
    <x v="248"/>
    <x v="1"/>
    <x v="11"/>
    <x v="13"/>
    <x v="4"/>
    <n v="35"/>
    <n v="1430"/>
    <x v="1750"/>
    <x v="5390"/>
    <x v="18"/>
    <x v="1"/>
  </r>
  <r>
    <x v="2"/>
    <n v="1197831"/>
    <x v="249"/>
    <x v="1"/>
    <x v="11"/>
    <x v="13"/>
    <x v="5"/>
    <n v="40"/>
    <n v="2320"/>
    <x v="2241"/>
    <x v="5391"/>
    <x v="79"/>
    <x v="1"/>
  </r>
  <r>
    <x v="2"/>
    <n v="1197831"/>
    <x v="250"/>
    <x v="1"/>
    <x v="11"/>
    <x v="13"/>
    <x v="0"/>
    <n v="40"/>
    <n v="2090"/>
    <x v="3056"/>
    <x v="5392"/>
    <x v="21"/>
    <x v="1"/>
  </r>
  <r>
    <x v="2"/>
    <n v="1197831"/>
    <x v="251"/>
    <x v="1"/>
    <x v="11"/>
    <x v="13"/>
    <x v="1"/>
    <n v="33"/>
    <n v="2130"/>
    <x v="3023"/>
    <x v="5393"/>
    <x v="28"/>
    <x v="1"/>
  </r>
  <r>
    <x v="2"/>
    <n v="1197831"/>
    <x v="252"/>
    <x v="1"/>
    <x v="11"/>
    <x v="13"/>
    <x v="2"/>
    <n v="40"/>
    <n v="2030"/>
    <x v="1850"/>
    <x v="5394"/>
    <x v="48"/>
    <x v="1"/>
  </r>
  <r>
    <x v="2"/>
    <n v="1197831"/>
    <x v="253"/>
    <x v="1"/>
    <x v="11"/>
    <x v="13"/>
    <x v="3"/>
    <n v="40"/>
    <n v="1360"/>
    <x v="1311"/>
    <x v="5395"/>
    <x v="41"/>
    <x v="1"/>
  </r>
  <r>
    <x v="2"/>
    <n v="1197831"/>
    <x v="254"/>
    <x v="1"/>
    <x v="11"/>
    <x v="13"/>
    <x v="4"/>
    <n v="39"/>
    <n v="1200"/>
    <x v="2809"/>
    <x v="5396"/>
    <x v="113"/>
    <x v="1"/>
  </r>
  <r>
    <x v="2"/>
    <n v="1197831"/>
    <x v="255"/>
    <x v="1"/>
    <x v="11"/>
    <x v="13"/>
    <x v="5"/>
    <n v="30"/>
    <n v="2190"/>
    <x v="3124"/>
    <x v="5397"/>
    <x v="112"/>
    <x v="1"/>
  </r>
  <r>
    <x v="2"/>
    <n v="1197831"/>
    <x v="256"/>
    <x v="1"/>
    <x v="11"/>
    <x v="13"/>
    <x v="0"/>
    <n v="28"/>
    <n v="2010"/>
    <x v="3125"/>
    <x v="2561"/>
    <x v="59"/>
    <x v="1"/>
  </r>
  <r>
    <x v="2"/>
    <n v="1197831"/>
    <x v="257"/>
    <x v="1"/>
    <x v="11"/>
    <x v="13"/>
    <x v="1"/>
    <n v="25"/>
    <n v="1780"/>
    <x v="3126"/>
    <x v="5398"/>
    <x v="35"/>
    <x v="1"/>
  </r>
  <r>
    <x v="2"/>
    <n v="1197831"/>
    <x v="258"/>
    <x v="1"/>
    <x v="11"/>
    <x v="13"/>
    <x v="2"/>
    <n v="27"/>
    <n v="1630"/>
    <x v="3127"/>
    <x v="5399"/>
    <x v="35"/>
    <x v="1"/>
  </r>
  <r>
    <x v="2"/>
    <n v="1197831"/>
    <x v="259"/>
    <x v="1"/>
    <x v="11"/>
    <x v="13"/>
    <x v="3"/>
    <n v="30"/>
    <n v="1310"/>
    <x v="3128"/>
    <x v="5400"/>
    <x v="16"/>
    <x v="1"/>
  </r>
  <r>
    <x v="2"/>
    <n v="1197831"/>
    <x v="260"/>
    <x v="1"/>
    <x v="11"/>
    <x v="13"/>
    <x v="4"/>
    <n v="28"/>
    <n v="1090"/>
    <x v="1989"/>
    <x v="5401"/>
    <x v="114"/>
    <x v="1"/>
  </r>
  <r>
    <x v="2"/>
    <n v="1197831"/>
    <x v="261"/>
    <x v="1"/>
    <x v="11"/>
    <x v="13"/>
    <x v="5"/>
    <n v="29"/>
    <n v="1790"/>
    <x v="3129"/>
    <x v="5402"/>
    <x v="79"/>
    <x v="1"/>
  </r>
  <r>
    <x v="2"/>
    <n v="1197831"/>
    <x v="262"/>
    <x v="1"/>
    <x v="11"/>
    <x v="13"/>
    <x v="0"/>
    <n v="24"/>
    <n v="2030"/>
    <x v="1809"/>
    <x v="2789"/>
    <x v="35"/>
    <x v="1"/>
  </r>
  <r>
    <x v="2"/>
    <n v="1197831"/>
    <x v="263"/>
    <x v="1"/>
    <x v="11"/>
    <x v="13"/>
    <x v="1"/>
    <n v="21"/>
    <n v="2230"/>
    <x v="3130"/>
    <x v="5403"/>
    <x v="119"/>
    <x v="1"/>
  </r>
  <r>
    <x v="2"/>
    <n v="1197831"/>
    <x v="264"/>
    <x v="1"/>
    <x v="11"/>
    <x v="13"/>
    <x v="2"/>
    <n v="37"/>
    <n v="2040"/>
    <x v="2123"/>
    <x v="5404"/>
    <x v="28"/>
    <x v="1"/>
  </r>
  <r>
    <x v="2"/>
    <n v="1197831"/>
    <x v="265"/>
    <x v="1"/>
    <x v="11"/>
    <x v="13"/>
    <x v="3"/>
    <n v="38"/>
    <n v="1570"/>
    <x v="3131"/>
    <x v="5405"/>
    <x v="112"/>
    <x v="1"/>
  </r>
  <r>
    <x v="2"/>
    <n v="1197831"/>
    <x v="266"/>
    <x v="1"/>
    <x v="11"/>
    <x v="13"/>
    <x v="4"/>
    <n v="43"/>
    <n v="1400"/>
    <x v="3132"/>
    <x v="5406"/>
    <x v="24"/>
    <x v="1"/>
  </r>
  <r>
    <x v="2"/>
    <n v="1197831"/>
    <x v="267"/>
    <x v="1"/>
    <x v="11"/>
    <x v="13"/>
    <x v="5"/>
    <n v="43"/>
    <n v="2020"/>
    <x v="2323"/>
    <x v="5407"/>
    <x v="78"/>
    <x v="1"/>
  </r>
  <r>
    <x v="2"/>
    <n v="1197831"/>
    <x v="268"/>
    <x v="1"/>
    <x v="11"/>
    <x v="13"/>
    <x v="0"/>
    <n v="39"/>
    <n v="2480"/>
    <x v="2991"/>
    <x v="5408"/>
    <x v="35"/>
    <x v="1"/>
  </r>
  <r>
    <x v="2"/>
    <n v="1197831"/>
    <x v="269"/>
    <x v="1"/>
    <x v="11"/>
    <x v="13"/>
    <x v="1"/>
    <n v="37"/>
    <n v="2640"/>
    <x v="3133"/>
    <x v="5409"/>
    <x v="119"/>
    <x v="1"/>
  </r>
  <r>
    <x v="2"/>
    <n v="1197831"/>
    <x v="270"/>
    <x v="1"/>
    <x v="11"/>
    <x v="13"/>
    <x v="2"/>
    <n v="44"/>
    <n v="2100"/>
    <x v="889"/>
    <x v="5410"/>
    <x v="48"/>
    <x v="1"/>
  </r>
  <r>
    <x v="2"/>
    <n v="1197831"/>
    <x v="271"/>
    <x v="1"/>
    <x v="11"/>
    <x v="13"/>
    <x v="3"/>
    <n v="44"/>
    <n v="1760"/>
    <x v="1083"/>
    <x v="5411"/>
    <x v="16"/>
    <x v="1"/>
  </r>
  <r>
    <x v="2"/>
    <n v="1197831"/>
    <x v="272"/>
    <x v="1"/>
    <x v="11"/>
    <x v="13"/>
    <x v="4"/>
    <n v="38"/>
    <n v="1600"/>
    <x v="1160"/>
    <x v="5412"/>
    <x v="28"/>
    <x v="1"/>
  </r>
  <r>
    <x v="2"/>
    <n v="1197831"/>
    <x v="273"/>
    <x v="1"/>
    <x v="11"/>
    <x v="13"/>
    <x v="5"/>
    <n v="49"/>
    <n v="2250"/>
    <x v="982"/>
    <x v="5413"/>
    <x v="120"/>
    <x v="1"/>
  </r>
  <r>
    <x v="0"/>
    <n v="1185732"/>
    <x v="274"/>
    <x v="1"/>
    <x v="11"/>
    <x v="13"/>
    <x v="0"/>
    <n v="27"/>
    <n v="1400"/>
    <x v="1053"/>
    <x v="5414"/>
    <x v="27"/>
    <x v="1"/>
  </r>
  <r>
    <x v="0"/>
    <n v="1185732"/>
    <x v="275"/>
    <x v="1"/>
    <x v="11"/>
    <x v="13"/>
    <x v="1"/>
    <n v="23"/>
    <n v="700"/>
    <x v="2058"/>
    <x v="5415"/>
    <x v="33"/>
    <x v="1"/>
  </r>
  <r>
    <x v="0"/>
    <n v="1185732"/>
    <x v="276"/>
    <x v="1"/>
    <x v="11"/>
    <x v="13"/>
    <x v="2"/>
    <n v="19"/>
    <n v="740"/>
    <x v="1428"/>
    <x v="5416"/>
    <x v="96"/>
    <x v="1"/>
  </r>
  <r>
    <x v="0"/>
    <n v="1185732"/>
    <x v="277"/>
    <x v="1"/>
    <x v="11"/>
    <x v="13"/>
    <x v="3"/>
    <n v="22"/>
    <n v="230"/>
    <x v="3134"/>
    <x v="5417"/>
    <x v="100"/>
    <x v="1"/>
  </r>
  <r>
    <x v="2"/>
    <n v="1197831"/>
    <x v="350"/>
    <x v="1"/>
    <x v="13"/>
    <x v="15"/>
    <x v="4"/>
    <n v="31"/>
    <n v="1140"/>
    <x v="3135"/>
    <x v="5418"/>
    <x v="33"/>
    <x v="1"/>
  </r>
  <r>
    <x v="2"/>
    <n v="1197831"/>
    <x v="351"/>
    <x v="1"/>
    <x v="13"/>
    <x v="15"/>
    <x v="5"/>
    <n v="24"/>
    <n v="1520"/>
    <x v="2498"/>
    <x v="5419"/>
    <x v="40"/>
    <x v="1"/>
  </r>
  <r>
    <x v="2"/>
    <n v="1197831"/>
    <x v="352"/>
    <x v="1"/>
    <x v="13"/>
    <x v="15"/>
    <x v="0"/>
    <n v="16"/>
    <n v="2060"/>
    <x v="3136"/>
    <x v="5420"/>
    <x v="28"/>
    <x v="1"/>
  </r>
  <r>
    <x v="2"/>
    <n v="1197831"/>
    <x v="353"/>
    <x v="1"/>
    <x v="13"/>
    <x v="15"/>
    <x v="1"/>
    <n v="26"/>
    <n v="1920"/>
    <x v="1952"/>
    <x v="5421"/>
    <x v="23"/>
    <x v="1"/>
  </r>
  <r>
    <x v="2"/>
    <n v="1197831"/>
    <x v="354"/>
    <x v="1"/>
    <x v="13"/>
    <x v="15"/>
    <x v="2"/>
    <n v="26"/>
    <n v="1360"/>
    <x v="1625"/>
    <x v="4962"/>
    <x v="114"/>
    <x v="1"/>
  </r>
  <r>
    <x v="2"/>
    <n v="1197831"/>
    <x v="355"/>
    <x v="1"/>
    <x v="13"/>
    <x v="15"/>
    <x v="3"/>
    <n v="24"/>
    <n v="1130"/>
    <x v="2392"/>
    <x v="5422"/>
    <x v="64"/>
    <x v="1"/>
  </r>
  <r>
    <x v="2"/>
    <n v="1197831"/>
    <x v="356"/>
    <x v="1"/>
    <x v="13"/>
    <x v="15"/>
    <x v="4"/>
    <n v="29"/>
    <n v="850"/>
    <x v="3137"/>
    <x v="5423"/>
    <x v="96"/>
    <x v="1"/>
  </r>
  <r>
    <x v="2"/>
    <n v="1197831"/>
    <x v="357"/>
    <x v="1"/>
    <x v="13"/>
    <x v="15"/>
    <x v="5"/>
    <n v="27"/>
    <n v="1440"/>
    <x v="2295"/>
    <x v="5424"/>
    <x v="41"/>
    <x v="1"/>
  </r>
  <r>
    <x v="2"/>
    <n v="1197831"/>
    <x v="358"/>
    <x v="1"/>
    <x v="13"/>
    <x v="15"/>
    <x v="0"/>
    <n v="23"/>
    <n v="1940"/>
    <x v="3138"/>
    <x v="5425"/>
    <x v="119"/>
    <x v="1"/>
  </r>
  <r>
    <x v="2"/>
    <n v="1197831"/>
    <x v="359"/>
    <x v="1"/>
    <x v="13"/>
    <x v="15"/>
    <x v="1"/>
    <n v="32"/>
    <n v="1940"/>
    <x v="2368"/>
    <x v="5426"/>
    <x v="28"/>
    <x v="1"/>
  </r>
  <r>
    <x v="2"/>
    <n v="1197831"/>
    <x v="360"/>
    <x v="1"/>
    <x v="13"/>
    <x v="15"/>
    <x v="2"/>
    <n v="20"/>
    <n v="1440"/>
    <x v="1477"/>
    <x v="3199"/>
    <x v="48"/>
    <x v="1"/>
  </r>
  <r>
    <x v="2"/>
    <n v="1197831"/>
    <x v="361"/>
    <x v="1"/>
    <x v="13"/>
    <x v="15"/>
    <x v="3"/>
    <n v="23"/>
    <n v="1160"/>
    <x v="2130"/>
    <x v="5427"/>
    <x v="70"/>
    <x v="1"/>
  </r>
  <r>
    <x v="2"/>
    <n v="1197831"/>
    <x v="362"/>
    <x v="1"/>
    <x v="13"/>
    <x v="15"/>
    <x v="4"/>
    <n v="28"/>
    <n v="880"/>
    <x v="1173"/>
    <x v="5428"/>
    <x v="24"/>
    <x v="1"/>
  </r>
  <r>
    <x v="2"/>
    <n v="1197831"/>
    <x v="363"/>
    <x v="1"/>
    <x v="13"/>
    <x v="15"/>
    <x v="5"/>
    <n v="26"/>
    <n v="1200"/>
    <x v="1320"/>
    <x v="5429"/>
    <x v="78"/>
    <x v="1"/>
  </r>
  <r>
    <x v="2"/>
    <n v="1197831"/>
    <x v="364"/>
    <x v="1"/>
    <x v="13"/>
    <x v="15"/>
    <x v="0"/>
    <n v="15"/>
    <n v="2150"/>
    <x v="2502"/>
    <x v="4865"/>
    <x v="59"/>
    <x v="1"/>
  </r>
  <r>
    <x v="2"/>
    <n v="1197831"/>
    <x v="365"/>
    <x v="1"/>
    <x v="13"/>
    <x v="15"/>
    <x v="1"/>
    <n v="16"/>
    <n v="2020"/>
    <x v="2060"/>
    <x v="5430"/>
    <x v="28"/>
    <x v="1"/>
  </r>
  <r>
    <x v="2"/>
    <n v="1197831"/>
    <x v="366"/>
    <x v="1"/>
    <x v="13"/>
    <x v="15"/>
    <x v="2"/>
    <n v="11"/>
    <n v="1520"/>
    <x v="1608"/>
    <x v="5431"/>
    <x v="28"/>
    <x v="1"/>
  </r>
  <r>
    <x v="2"/>
    <n v="1197831"/>
    <x v="367"/>
    <x v="1"/>
    <x v="13"/>
    <x v="15"/>
    <x v="3"/>
    <n v="15"/>
    <n v="1160"/>
    <x v="1667"/>
    <x v="5432"/>
    <x v="16"/>
    <x v="1"/>
  </r>
  <r>
    <x v="2"/>
    <n v="1197831"/>
    <x v="368"/>
    <x v="1"/>
    <x v="13"/>
    <x v="15"/>
    <x v="4"/>
    <n v="19"/>
    <n v="880"/>
    <x v="1608"/>
    <x v="4835"/>
    <x v="23"/>
    <x v="1"/>
  </r>
  <r>
    <x v="2"/>
    <n v="1197831"/>
    <x v="369"/>
    <x v="1"/>
    <x v="13"/>
    <x v="15"/>
    <x v="5"/>
    <n v="14"/>
    <n v="1650"/>
    <x v="3139"/>
    <x v="5433"/>
    <x v="79"/>
    <x v="1"/>
  </r>
  <r>
    <x v="2"/>
    <n v="1197831"/>
    <x v="370"/>
    <x v="1"/>
    <x v="13"/>
    <x v="15"/>
    <x v="0"/>
    <n v="7"/>
    <n v="2240"/>
    <x v="2415"/>
    <x v="5434"/>
    <x v="28"/>
    <x v="1"/>
  </r>
  <r>
    <x v="2"/>
    <n v="1197831"/>
    <x v="371"/>
    <x v="1"/>
    <x v="13"/>
    <x v="15"/>
    <x v="1"/>
    <n v="16"/>
    <n v="2180"/>
    <x v="1995"/>
    <x v="5435"/>
    <x v="119"/>
    <x v="1"/>
  </r>
  <r>
    <x v="2"/>
    <n v="1197831"/>
    <x v="372"/>
    <x v="1"/>
    <x v="13"/>
    <x v="15"/>
    <x v="2"/>
    <n v="11"/>
    <n v="1900"/>
    <x v="3140"/>
    <x v="5436"/>
    <x v="59"/>
    <x v="1"/>
  </r>
  <r>
    <x v="2"/>
    <n v="1197831"/>
    <x v="373"/>
    <x v="1"/>
    <x v="13"/>
    <x v="15"/>
    <x v="3"/>
    <n v="26"/>
    <n v="1650"/>
    <x v="2037"/>
    <x v="5437"/>
    <x v="70"/>
    <x v="1"/>
  </r>
  <r>
    <x v="2"/>
    <n v="1197831"/>
    <x v="374"/>
    <x v="1"/>
    <x v="13"/>
    <x v="15"/>
    <x v="4"/>
    <n v="39"/>
    <n v="1320"/>
    <x v="1182"/>
    <x v="5438"/>
    <x v="23"/>
    <x v="1"/>
  </r>
  <r>
    <x v="2"/>
    <n v="1197831"/>
    <x v="375"/>
    <x v="1"/>
    <x v="13"/>
    <x v="15"/>
    <x v="5"/>
    <n v="36"/>
    <n v="2630"/>
    <x v="1542"/>
    <x v="5439"/>
    <x v="78"/>
    <x v="1"/>
  </r>
  <r>
    <x v="2"/>
    <n v="1197831"/>
    <x v="376"/>
    <x v="1"/>
    <x v="13"/>
    <x v="15"/>
    <x v="0"/>
    <n v="30"/>
    <n v="2250"/>
    <x v="2389"/>
    <x v="5440"/>
    <x v="35"/>
    <x v="1"/>
  </r>
  <r>
    <x v="2"/>
    <n v="1197831"/>
    <x v="377"/>
    <x v="1"/>
    <x v="13"/>
    <x v="15"/>
    <x v="1"/>
    <n v="35"/>
    <n v="2330"/>
    <x v="3011"/>
    <x v="5441"/>
    <x v="28"/>
    <x v="1"/>
  </r>
  <r>
    <x v="2"/>
    <n v="1197831"/>
    <x v="378"/>
    <x v="1"/>
    <x v="13"/>
    <x v="15"/>
    <x v="2"/>
    <n v="35"/>
    <n v="2280"/>
    <x v="2950"/>
    <x v="5442"/>
    <x v="48"/>
    <x v="1"/>
  </r>
  <r>
    <x v="2"/>
    <n v="1197831"/>
    <x v="379"/>
    <x v="1"/>
    <x v="13"/>
    <x v="15"/>
    <x v="3"/>
    <n v="31"/>
    <n v="2100"/>
    <x v="1313"/>
    <x v="5443"/>
    <x v="16"/>
    <x v="1"/>
  </r>
  <r>
    <x v="2"/>
    <n v="1197831"/>
    <x v="380"/>
    <x v="1"/>
    <x v="13"/>
    <x v="15"/>
    <x v="4"/>
    <n v="38"/>
    <n v="1650"/>
    <x v="3141"/>
    <x v="5444"/>
    <x v="28"/>
    <x v="1"/>
  </r>
  <r>
    <x v="2"/>
    <n v="1197831"/>
    <x v="381"/>
    <x v="1"/>
    <x v="13"/>
    <x v="15"/>
    <x v="5"/>
    <n v="36"/>
    <n v="2800"/>
    <x v="2240"/>
    <x v="5445"/>
    <x v="71"/>
    <x v="1"/>
  </r>
  <r>
    <x v="2"/>
    <n v="1197831"/>
    <x v="382"/>
    <x v="1"/>
    <x v="13"/>
    <x v="15"/>
    <x v="0"/>
    <n v="31"/>
    <n v="2560"/>
    <x v="1221"/>
    <x v="5446"/>
    <x v="121"/>
    <x v="1"/>
  </r>
  <r>
    <x v="2"/>
    <n v="1197831"/>
    <x v="383"/>
    <x v="1"/>
    <x v="13"/>
    <x v="15"/>
    <x v="1"/>
    <n v="37"/>
    <n v="2640"/>
    <x v="3133"/>
    <x v="5447"/>
    <x v="66"/>
    <x v="1"/>
  </r>
  <r>
    <x v="2"/>
    <n v="1197831"/>
    <x v="384"/>
    <x v="1"/>
    <x v="13"/>
    <x v="15"/>
    <x v="2"/>
    <n v="31"/>
    <n v="3220"/>
    <x v="864"/>
    <x v="5448"/>
    <x v="86"/>
    <x v="1"/>
  </r>
  <r>
    <x v="2"/>
    <n v="1197831"/>
    <x v="385"/>
    <x v="1"/>
    <x v="13"/>
    <x v="15"/>
    <x v="3"/>
    <n v="36"/>
    <n v="1960"/>
    <x v="822"/>
    <x v="5449"/>
    <x v="79"/>
    <x v="1"/>
  </r>
  <r>
    <x v="2"/>
    <n v="1197831"/>
    <x v="386"/>
    <x v="1"/>
    <x v="13"/>
    <x v="15"/>
    <x v="4"/>
    <n v="35"/>
    <n v="1790"/>
    <x v="3142"/>
    <x v="5450"/>
    <x v="59"/>
    <x v="1"/>
  </r>
  <r>
    <x v="2"/>
    <n v="1197831"/>
    <x v="387"/>
    <x v="1"/>
    <x v="13"/>
    <x v="15"/>
    <x v="5"/>
    <n v="47"/>
    <n v="2800"/>
    <x v="2903"/>
    <x v="5451"/>
    <x v="122"/>
    <x v="1"/>
  </r>
  <r>
    <x v="2"/>
    <n v="1197831"/>
    <x v="388"/>
    <x v="1"/>
    <x v="13"/>
    <x v="15"/>
    <x v="0"/>
    <n v="27"/>
    <n v="2330"/>
    <x v="3143"/>
    <x v="5452"/>
    <x v="66"/>
    <x v="1"/>
  </r>
  <r>
    <x v="2"/>
    <n v="1197831"/>
    <x v="389"/>
    <x v="1"/>
    <x v="13"/>
    <x v="15"/>
    <x v="1"/>
    <n v="39"/>
    <n v="2330"/>
    <x v="3144"/>
    <x v="5453"/>
    <x v="123"/>
    <x v="1"/>
  </r>
  <r>
    <x v="2"/>
    <n v="1197831"/>
    <x v="390"/>
    <x v="1"/>
    <x v="13"/>
    <x v="15"/>
    <x v="2"/>
    <n v="36"/>
    <n v="2780"/>
    <x v="3145"/>
    <x v="5454"/>
    <x v="121"/>
    <x v="1"/>
  </r>
  <r>
    <x v="2"/>
    <n v="1197831"/>
    <x v="391"/>
    <x v="1"/>
    <x v="13"/>
    <x v="15"/>
    <x v="3"/>
    <n v="37"/>
    <n v="1400"/>
    <x v="3146"/>
    <x v="5455"/>
    <x v="71"/>
    <x v="1"/>
  </r>
  <r>
    <x v="2"/>
    <n v="1197831"/>
    <x v="392"/>
    <x v="1"/>
    <x v="13"/>
    <x v="15"/>
    <x v="4"/>
    <n v="42"/>
    <n v="1400"/>
    <x v="1129"/>
    <x v="5456"/>
    <x v="21"/>
    <x v="1"/>
  </r>
  <r>
    <x v="2"/>
    <n v="1197831"/>
    <x v="393"/>
    <x v="1"/>
    <x v="13"/>
    <x v="15"/>
    <x v="5"/>
    <n v="39"/>
    <n v="2030"/>
    <x v="2090"/>
    <x v="5457"/>
    <x v="124"/>
    <x v="1"/>
  </r>
  <r>
    <x v="2"/>
    <n v="1197831"/>
    <x v="394"/>
    <x v="1"/>
    <x v="13"/>
    <x v="15"/>
    <x v="0"/>
    <n v="38"/>
    <n v="2060"/>
    <x v="3005"/>
    <x v="5458"/>
    <x v="66"/>
    <x v="1"/>
  </r>
  <r>
    <x v="2"/>
    <n v="1197831"/>
    <x v="395"/>
    <x v="1"/>
    <x v="13"/>
    <x v="15"/>
    <x v="1"/>
    <n v="36"/>
    <n v="1730"/>
    <x v="3147"/>
    <x v="5459"/>
    <x v="66"/>
    <x v="1"/>
  </r>
  <r>
    <x v="2"/>
    <n v="1197831"/>
    <x v="396"/>
    <x v="1"/>
    <x v="13"/>
    <x v="15"/>
    <x v="2"/>
    <n v="47"/>
    <n v="2130"/>
    <x v="968"/>
    <x v="5460"/>
    <x v="86"/>
    <x v="1"/>
  </r>
  <r>
    <x v="2"/>
    <n v="1197831"/>
    <x v="397"/>
    <x v="1"/>
    <x v="13"/>
    <x v="15"/>
    <x v="3"/>
    <n v="44"/>
    <n v="1050"/>
    <x v="1506"/>
    <x v="5461"/>
    <x v="78"/>
    <x v="1"/>
  </r>
  <r>
    <x v="2"/>
    <n v="1197831"/>
    <x v="398"/>
    <x v="1"/>
    <x v="13"/>
    <x v="15"/>
    <x v="4"/>
    <n v="35"/>
    <n v="1160"/>
    <x v="1066"/>
    <x v="5462"/>
    <x v="35"/>
    <x v="1"/>
  </r>
  <r>
    <x v="2"/>
    <n v="1197831"/>
    <x v="399"/>
    <x v="1"/>
    <x v="13"/>
    <x v="15"/>
    <x v="5"/>
    <n v="26"/>
    <n v="1900"/>
    <x v="1254"/>
    <x v="5463"/>
    <x v="125"/>
    <x v="1"/>
  </r>
  <r>
    <x v="2"/>
    <n v="1197831"/>
    <x v="400"/>
    <x v="1"/>
    <x v="13"/>
    <x v="15"/>
    <x v="0"/>
    <n v="20"/>
    <n v="1840"/>
    <x v="2784"/>
    <x v="5464"/>
    <x v="126"/>
    <x v="1"/>
  </r>
  <r>
    <x v="2"/>
    <n v="1197831"/>
    <x v="401"/>
    <x v="1"/>
    <x v="13"/>
    <x v="15"/>
    <x v="1"/>
    <n v="23"/>
    <n v="1730"/>
    <x v="3148"/>
    <x v="5465"/>
    <x v="66"/>
    <x v="1"/>
  </r>
  <r>
    <x v="2"/>
    <n v="1197831"/>
    <x v="402"/>
    <x v="1"/>
    <x v="13"/>
    <x v="15"/>
    <x v="2"/>
    <n v="24"/>
    <n v="1660"/>
    <x v="2696"/>
    <x v="5466"/>
    <x v="123"/>
    <x v="1"/>
  </r>
  <r>
    <x v="2"/>
    <n v="1197831"/>
    <x v="403"/>
    <x v="1"/>
    <x v="13"/>
    <x v="15"/>
    <x v="3"/>
    <n v="26"/>
    <n v="980"/>
    <x v="2119"/>
    <x v="5467"/>
    <x v="79"/>
    <x v="1"/>
  </r>
  <r>
    <x v="2"/>
    <n v="1197831"/>
    <x v="404"/>
    <x v="1"/>
    <x v="13"/>
    <x v="15"/>
    <x v="4"/>
    <n v="22"/>
    <n v="1050"/>
    <x v="3139"/>
    <x v="2518"/>
    <x v="119"/>
    <x v="1"/>
  </r>
  <r>
    <x v="2"/>
    <n v="1197831"/>
    <x v="405"/>
    <x v="1"/>
    <x v="13"/>
    <x v="15"/>
    <x v="5"/>
    <n v="26"/>
    <n v="1470"/>
    <x v="1299"/>
    <x v="5468"/>
    <x v="125"/>
    <x v="1"/>
  </r>
  <r>
    <x v="2"/>
    <n v="1197831"/>
    <x v="406"/>
    <x v="1"/>
    <x v="13"/>
    <x v="15"/>
    <x v="0"/>
    <n v="14"/>
    <n v="1880"/>
    <x v="1023"/>
    <x v="5469"/>
    <x v="84"/>
    <x v="1"/>
  </r>
  <r>
    <x v="2"/>
    <n v="1197831"/>
    <x v="407"/>
    <x v="1"/>
    <x v="13"/>
    <x v="15"/>
    <x v="1"/>
    <n v="14"/>
    <n v="2000"/>
    <x v="1752"/>
    <x v="5470"/>
    <x v="126"/>
    <x v="1"/>
  </r>
  <r>
    <x v="2"/>
    <n v="1197831"/>
    <x v="408"/>
    <x v="1"/>
    <x v="13"/>
    <x v="15"/>
    <x v="2"/>
    <n v="33"/>
    <n v="1960"/>
    <x v="1829"/>
    <x v="5471"/>
    <x v="66"/>
    <x v="1"/>
  </r>
  <r>
    <x v="2"/>
    <n v="1197831"/>
    <x v="409"/>
    <x v="1"/>
    <x v="13"/>
    <x v="15"/>
    <x v="3"/>
    <n v="36"/>
    <n v="1350"/>
    <x v="2299"/>
    <x v="5472"/>
    <x v="79"/>
    <x v="1"/>
  </r>
  <r>
    <x v="2"/>
    <n v="1197831"/>
    <x v="410"/>
    <x v="1"/>
    <x v="13"/>
    <x v="15"/>
    <x v="4"/>
    <n v="37"/>
    <n v="1490"/>
    <x v="3050"/>
    <x v="5473"/>
    <x v="35"/>
    <x v="1"/>
  </r>
  <r>
    <x v="2"/>
    <n v="1197831"/>
    <x v="411"/>
    <x v="1"/>
    <x v="13"/>
    <x v="15"/>
    <x v="5"/>
    <n v="45"/>
    <n v="1880"/>
    <x v="2302"/>
    <x v="5474"/>
    <x v="77"/>
    <x v="1"/>
  </r>
  <r>
    <x v="2"/>
    <n v="1197831"/>
    <x v="412"/>
    <x v="1"/>
    <x v="13"/>
    <x v="15"/>
    <x v="0"/>
    <n v="46"/>
    <n v="2400"/>
    <x v="3149"/>
    <x v="5475"/>
    <x v="86"/>
    <x v="1"/>
  </r>
  <r>
    <x v="2"/>
    <n v="1197831"/>
    <x v="413"/>
    <x v="1"/>
    <x v="13"/>
    <x v="15"/>
    <x v="1"/>
    <n v="40"/>
    <n v="2480"/>
    <x v="3150"/>
    <x v="5476"/>
    <x v="121"/>
    <x v="1"/>
  </r>
  <r>
    <x v="2"/>
    <n v="1197831"/>
    <x v="414"/>
    <x v="1"/>
    <x v="13"/>
    <x v="15"/>
    <x v="2"/>
    <n v="47"/>
    <n v="2170"/>
    <x v="1377"/>
    <x v="5477"/>
    <x v="123"/>
    <x v="1"/>
  </r>
  <r>
    <x v="2"/>
    <n v="1197831"/>
    <x v="415"/>
    <x v="1"/>
    <x v="13"/>
    <x v="15"/>
    <x v="3"/>
    <n v="52"/>
    <n v="1930"/>
    <x v="3151"/>
    <x v="5478"/>
    <x v="120"/>
    <x v="1"/>
  </r>
  <r>
    <x v="2"/>
    <n v="1197831"/>
    <x v="416"/>
    <x v="1"/>
    <x v="13"/>
    <x v="15"/>
    <x v="4"/>
    <n v="40"/>
    <n v="1550"/>
    <x v="1461"/>
    <x v="2742"/>
    <x v="28"/>
    <x v="1"/>
  </r>
  <r>
    <x v="2"/>
    <n v="1197831"/>
    <x v="417"/>
    <x v="1"/>
    <x v="13"/>
    <x v="15"/>
    <x v="5"/>
    <n v="56"/>
    <n v="2250"/>
    <x v="789"/>
    <x v="5479"/>
    <x v="125"/>
    <x v="1"/>
  </r>
  <r>
    <x v="5"/>
    <n v="1185732"/>
    <x v="418"/>
    <x v="1"/>
    <x v="13"/>
    <x v="15"/>
    <x v="0"/>
    <n v="27"/>
    <n v="1400"/>
    <x v="1053"/>
    <x v="1700"/>
    <x v="96"/>
    <x v="1"/>
  </r>
  <r>
    <x v="5"/>
    <n v="1185732"/>
    <x v="419"/>
    <x v="1"/>
    <x v="13"/>
    <x v="15"/>
    <x v="1"/>
    <n v="30"/>
    <n v="880"/>
    <x v="2490"/>
    <x v="5480"/>
    <x v="33"/>
    <x v="1"/>
  </r>
  <r>
    <x v="5"/>
    <n v="1185732"/>
    <x v="420"/>
    <x v="1"/>
    <x v="13"/>
    <x v="15"/>
    <x v="2"/>
    <n v="23"/>
    <n v="830"/>
    <x v="3152"/>
    <x v="5481"/>
    <x v="23"/>
    <x v="1"/>
  </r>
  <r>
    <x v="5"/>
    <n v="1185732"/>
    <x v="421"/>
    <x v="1"/>
    <x v="13"/>
    <x v="15"/>
    <x v="3"/>
    <n v="25"/>
    <n v="300"/>
    <x v="3153"/>
    <x v="5482"/>
    <x v="93"/>
    <x v="1"/>
  </r>
  <r>
    <x v="2"/>
    <n v="1128299"/>
    <x v="212"/>
    <x v="4"/>
    <x v="8"/>
    <x v="19"/>
    <x v="3"/>
    <n v="36"/>
    <n v="940"/>
    <x v="1604"/>
    <x v="5483"/>
    <x v="25"/>
    <x v="1"/>
  </r>
  <r>
    <x v="2"/>
    <n v="1128299"/>
    <x v="212"/>
    <x v="4"/>
    <x v="8"/>
    <x v="19"/>
    <x v="4"/>
    <n v="44"/>
    <n v="620"/>
    <x v="1259"/>
    <x v="5484"/>
    <x v="55"/>
    <x v="1"/>
  </r>
  <r>
    <x v="2"/>
    <n v="1128299"/>
    <x v="212"/>
    <x v="4"/>
    <x v="8"/>
    <x v="19"/>
    <x v="5"/>
    <n v="33"/>
    <n v="1240"/>
    <x v="2454"/>
    <x v="5485"/>
    <x v="48"/>
    <x v="1"/>
  </r>
  <r>
    <x v="2"/>
    <n v="1128299"/>
    <x v="221"/>
    <x v="4"/>
    <x v="8"/>
    <x v="19"/>
    <x v="0"/>
    <n v="35"/>
    <n v="1710"/>
    <x v="1919"/>
    <x v="5486"/>
    <x v="95"/>
    <x v="1"/>
  </r>
  <r>
    <x v="2"/>
    <n v="1128299"/>
    <x v="221"/>
    <x v="4"/>
    <x v="8"/>
    <x v="19"/>
    <x v="1"/>
    <n v="44"/>
    <n v="1240"/>
    <x v="985"/>
    <x v="5487"/>
    <x v="43"/>
    <x v="1"/>
  </r>
  <r>
    <x v="2"/>
    <n v="1128299"/>
    <x v="221"/>
    <x v="4"/>
    <x v="8"/>
    <x v="19"/>
    <x v="2"/>
    <n v="47"/>
    <n v="1490"/>
    <x v="3154"/>
    <x v="5488"/>
    <x v="80"/>
    <x v="1"/>
  </r>
  <r>
    <x v="2"/>
    <n v="1128299"/>
    <x v="221"/>
    <x v="4"/>
    <x v="8"/>
    <x v="19"/>
    <x v="3"/>
    <n v="42"/>
    <n v="1140"/>
    <x v="2257"/>
    <x v="4752"/>
    <x v="2"/>
    <x v="1"/>
  </r>
  <r>
    <x v="2"/>
    <n v="1128299"/>
    <x v="221"/>
    <x v="4"/>
    <x v="8"/>
    <x v="19"/>
    <x v="4"/>
    <n v="44"/>
    <n v="600"/>
    <x v="2490"/>
    <x v="5489"/>
    <x v="72"/>
    <x v="1"/>
  </r>
  <r>
    <x v="2"/>
    <n v="1128299"/>
    <x v="221"/>
    <x v="4"/>
    <x v="8"/>
    <x v="19"/>
    <x v="5"/>
    <n v="48"/>
    <n v="1310"/>
    <x v="1298"/>
    <x v="5490"/>
    <x v="46"/>
    <x v="1"/>
  </r>
  <r>
    <x v="1"/>
    <n v="1128299"/>
    <x v="240"/>
    <x v="4"/>
    <x v="8"/>
    <x v="19"/>
    <x v="0"/>
    <n v="47"/>
    <n v="1710"/>
    <x v="3098"/>
    <x v="5491"/>
    <x v="36"/>
    <x v="1"/>
  </r>
  <r>
    <x v="1"/>
    <n v="1128299"/>
    <x v="240"/>
    <x v="4"/>
    <x v="8"/>
    <x v="19"/>
    <x v="1"/>
    <n v="51"/>
    <n v="1050"/>
    <x v="1018"/>
    <x v="5492"/>
    <x v="47"/>
    <x v="1"/>
  </r>
  <r>
    <x v="1"/>
    <n v="1128299"/>
    <x v="240"/>
    <x v="4"/>
    <x v="8"/>
    <x v="19"/>
    <x v="2"/>
    <n v="49"/>
    <n v="1320"/>
    <x v="1829"/>
    <x v="4762"/>
    <x v="95"/>
    <x v="1"/>
  </r>
  <r>
    <x v="1"/>
    <n v="1128299"/>
    <x v="240"/>
    <x v="4"/>
    <x v="8"/>
    <x v="19"/>
    <x v="3"/>
    <n v="41"/>
    <n v="900"/>
    <x v="2820"/>
    <x v="3141"/>
    <x v="2"/>
    <x v="1"/>
  </r>
  <r>
    <x v="1"/>
    <n v="1128299"/>
    <x v="240"/>
    <x v="4"/>
    <x v="8"/>
    <x v="19"/>
    <x v="4"/>
    <n v="47"/>
    <n v="600"/>
    <x v="3155"/>
    <x v="5493"/>
    <x v="101"/>
    <x v="1"/>
  </r>
  <r>
    <x v="1"/>
    <n v="1128299"/>
    <x v="240"/>
    <x v="4"/>
    <x v="8"/>
    <x v="19"/>
    <x v="5"/>
    <n v="57"/>
    <n v="1130"/>
    <x v="3156"/>
    <x v="5494"/>
    <x v="0"/>
    <x v="1"/>
  </r>
  <r>
    <x v="1"/>
    <n v="1128299"/>
    <x v="271"/>
    <x v="4"/>
    <x v="8"/>
    <x v="19"/>
    <x v="0"/>
    <n v="44"/>
    <n v="2010"/>
    <x v="3157"/>
    <x v="5495"/>
    <x v="93"/>
    <x v="1"/>
  </r>
  <r>
    <x v="1"/>
    <n v="1128299"/>
    <x v="271"/>
    <x v="4"/>
    <x v="8"/>
    <x v="19"/>
    <x v="1"/>
    <n v="46"/>
    <n v="1320"/>
    <x v="3158"/>
    <x v="5496"/>
    <x v="45"/>
    <x v="1"/>
  </r>
  <r>
    <x v="1"/>
    <n v="1128299"/>
    <x v="271"/>
    <x v="4"/>
    <x v="8"/>
    <x v="19"/>
    <x v="2"/>
    <n v="46"/>
    <n v="1320"/>
    <x v="3158"/>
    <x v="5497"/>
    <x v="36"/>
    <x v="1"/>
  </r>
  <r>
    <x v="1"/>
    <n v="1128299"/>
    <x v="271"/>
    <x v="4"/>
    <x v="8"/>
    <x v="19"/>
    <x v="3"/>
    <n v="39"/>
    <n v="1070"/>
    <x v="3159"/>
    <x v="5498"/>
    <x v="95"/>
    <x v="1"/>
  </r>
  <r>
    <x v="1"/>
    <n v="1128299"/>
    <x v="271"/>
    <x v="4"/>
    <x v="8"/>
    <x v="19"/>
    <x v="4"/>
    <n v="42"/>
    <n v="680"/>
    <x v="2062"/>
    <x v="3712"/>
    <x v="3"/>
    <x v="1"/>
  </r>
  <r>
    <x v="1"/>
    <n v="1128299"/>
    <x v="271"/>
    <x v="4"/>
    <x v="8"/>
    <x v="19"/>
    <x v="5"/>
    <n v="48"/>
    <n v="1730"/>
    <x v="2010"/>
    <x v="5499"/>
    <x v="46"/>
    <x v="1"/>
  </r>
  <r>
    <x v="1"/>
    <n v="1128299"/>
    <x v="301"/>
    <x v="4"/>
    <x v="8"/>
    <x v="19"/>
    <x v="0"/>
    <n v="50"/>
    <n v="2720"/>
    <x v="3160"/>
    <x v="5500"/>
    <x v="80"/>
    <x v="1"/>
  </r>
  <r>
    <x v="1"/>
    <n v="1128299"/>
    <x v="301"/>
    <x v="4"/>
    <x v="8"/>
    <x v="19"/>
    <x v="1"/>
    <n v="53"/>
    <n v="2240"/>
    <x v="3161"/>
    <x v="5501"/>
    <x v="94"/>
    <x v="1"/>
  </r>
  <r>
    <x v="1"/>
    <n v="1128299"/>
    <x v="301"/>
    <x v="4"/>
    <x v="8"/>
    <x v="19"/>
    <x v="2"/>
    <n v="60"/>
    <n v="2380"/>
    <x v="3162"/>
    <x v="5410"/>
    <x v="93"/>
    <x v="1"/>
  </r>
  <r>
    <x v="1"/>
    <n v="1128299"/>
    <x v="301"/>
    <x v="4"/>
    <x v="8"/>
    <x v="19"/>
    <x v="3"/>
    <n v="66"/>
    <n v="1960"/>
    <x v="1113"/>
    <x v="5409"/>
    <x v="25"/>
    <x v="1"/>
  </r>
  <r>
    <x v="1"/>
    <n v="1128299"/>
    <x v="301"/>
    <x v="4"/>
    <x v="8"/>
    <x v="19"/>
    <x v="4"/>
    <n v="71"/>
    <n v="1530"/>
    <x v="3163"/>
    <x v="5502"/>
    <x v="101"/>
    <x v="1"/>
  </r>
  <r>
    <x v="1"/>
    <n v="1128299"/>
    <x v="301"/>
    <x v="4"/>
    <x v="8"/>
    <x v="19"/>
    <x v="5"/>
    <n v="74"/>
    <n v="2480"/>
    <x v="3164"/>
    <x v="5503"/>
    <x v="46"/>
    <x v="1"/>
  </r>
  <r>
    <x v="1"/>
    <n v="1128299"/>
    <x v="330"/>
    <x v="4"/>
    <x v="8"/>
    <x v="19"/>
    <x v="0"/>
    <n v="68"/>
    <n v="2970"/>
    <x v="3165"/>
    <x v="5504"/>
    <x v="25"/>
    <x v="1"/>
  </r>
  <r>
    <x v="1"/>
    <n v="1128299"/>
    <x v="330"/>
    <x v="4"/>
    <x v="8"/>
    <x v="19"/>
    <x v="1"/>
    <n v="74"/>
    <n v="2630"/>
    <x v="3166"/>
    <x v="5505"/>
    <x v="45"/>
    <x v="1"/>
  </r>
  <r>
    <x v="1"/>
    <n v="1128299"/>
    <x v="330"/>
    <x v="4"/>
    <x v="8"/>
    <x v="19"/>
    <x v="2"/>
    <n v="72"/>
    <n v="2380"/>
    <x v="3167"/>
    <x v="5506"/>
    <x v="95"/>
    <x v="1"/>
  </r>
  <r>
    <x v="1"/>
    <n v="1128299"/>
    <x v="330"/>
    <x v="4"/>
    <x v="8"/>
    <x v="19"/>
    <x v="3"/>
    <n v="59"/>
    <n v="1860"/>
    <x v="3168"/>
    <x v="5507"/>
    <x v="93"/>
    <x v="1"/>
  </r>
  <r>
    <x v="1"/>
    <n v="1128299"/>
    <x v="330"/>
    <x v="4"/>
    <x v="8"/>
    <x v="19"/>
    <x v="4"/>
    <n v="68"/>
    <n v="2080"/>
    <x v="3169"/>
    <x v="5508"/>
    <x v="101"/>
    <x v="1"/>
  </r>
  <r>
    <x v="1"/>
    <n v="1128299"/>
    <x v="330"/>
    <x v="4"/>
    <x v="8"/>
    <x v="19"/>
    <x v="5"/>
    <n v="75"/>
    <n v="1950"/>
    <x v="3170"/>
    <x v="5509"/>
    <x v="46"/>
    <x v="1"/>
  </r>
  <r>
    <x v="1"/>
    <n v="1128299"/>
    <x v="362"/>
    <x v="4"/>
    <x v="8"/>
    <x v="19"/>
    <x v="0"/>
    <n v="68"/>
    <n v="2550"/>
    <x v="3171"/>
    <x v="5510"/>
    <x v="36"/>
    <x v="1"/>
  </r>
  <r>
    <x v="1"/>
    <n v="1128299"/>
    <x v="362"/>
    <x v="4"/>
    <x v="8"/>
    <x v="19"/>
    <x v="1"/>
    <n v="60"/>
    <n v="2720"/>
    <x v="2929"/>
    <x v="5511"/>
    <x v="47"/>
    <x v="1"/>
  </r>
  <r>
    <x v="1"/>
    <n v="1128299"/>
    <x v="362"/>
    <x v="4"/>
    <x v="8"/>
    <x v="19"/>
    <x v="2"/>
    <n v="62"/>
    <n v="2310"/>
    <x v="3172"/>
    <x v="5512"/>
    <x v="93"/>
    <x v="1"/>
  </r>
  <r>
    <x v="1"/>
    <n v="1128299"/>
    <x v="362"/>
    <x v="4"/>
    <x v="8"/>
    <x v="19"/>
    <x v="3"/>
    <n v="64"/>
    <n v="1470"/>
    <x v="1811"/>
    <x v="5513"/>
    <x v="93"/>
    <x v="1"/>
  </r>
  <r>
    <x v="1"/>
    <n v="1128299"/>
    <x v="362"/>
    <x v="4"/>
    <x v="8"/>
    <x v="19"/>
    <x v="4"/>
    <n v="63"/>
    <n v="1660"/>
    <x v="3173"/>
    <x v="5514"/>
    <x v="55"/>
    <x v="1"/>
  </r>
  <r>
    <x v="1"/>
    <n v="1128299"/>
    <x v="362"/>
    <x v="4"/>
    <x v="8"/>
    <x v="19"/>
    <x v="5"/>
    <n v="60"/>
    <n v="960"/>
    <x v="2762"/>
    <x v="1426"/>
    <x v="29"/>
    <x v="1"/>
  </r>
  <r>
    <x v="1"/>
    <n v="1128299"/>
    <x v="394"/>
    <x v="4"/>
    <x v="8"/>
    <x v="19"/>
    <x v="0"/>
    <n v="44"/>
    <n v="1550"/>
    <x v="2506"/>
    <x v="5515"/>
    <x v="25"/>
    <x v="1"/>
  </r>
  <r>
    <x v="1"/>
    <n v="1128299"/>
    <x v="394"/>
    <x v="4"/>
    <x v="8"/>
    <x v="19"/>
    <x v="1"/>
    <n v="45"/>
    <n v="1500"/>
    <x v="2389"/>
    <x v="5516"/>
    <x v="43"/>
    <x v="1"/>
  </r>
  <r>
    <x v="1"/>
    <n v="1128299"/>
    <x v="394"/>
    <x v="4"/>
    <x v="8"/>
    <x v="19"/>
    <x v="2"/>
    <n v="39"/>
    <n v="960"/>
    <x v="1618"/>
    <x v="5517"/>
    <x v="93"/>
    <x v="1"/>
  </r>
  <r>
    <x v="1"/>
    <n v="1128299"/>
    <x v="394"/>
    <x v="4"/>
    <x v="8"/>
    <x v="19"/>
    <x v="3"/>
    <n v="44"/>
    <n v="780"/>
    <x v="1944"/>
    <x v="5518"/>
    <x v="25"/>
    <x v="1"/>
  </r>
  <r>
    <x v="1"/>
    <n v="1128299"/>
    <x v="394"/>
    <x v="4"/>
    <x v="8"/>
    <x v="19"/>
    <x v="4"/>
    <n v="54"/>
    <n v="940"/>
    <x v="1197"/>
    <x v="5519"/>
    <x v="56"/>
    <x v="1"/>
  </r>
  <r>
    <x v="1"/>
    <n v="1128299"/>
    <x v="394"/>
    <x v="4"/>
    <x v="8"/>
    <x v="19"/>
    <x v="5"/>
    <n v="42"/>
    <n v="990"/>
    <x v="1464"/>
    <x v="5520"/>
    <x v="29"/>
    <x v="1"/>
  </r>
  <r>
    <x v="1"/>
    <n v="1128299"/>
    <x v="423"/>
    <x v="4"/>
    <x v="8"/>
    <x v="19"/>
    <x v="0"/>
    <n v="39"/>
    <n v="1400"/>
    <x v="1780"/>
    <x v="5521"/>
    <x v="25"/>
    <x v="1"/>
  </r>
  <r>
    <x v="1"/>
    <n v="1128299"/>
    <x v="423"/>
    <x v="4"/>
    <x v="8"/>
    <x v="19"/>
    <x v="1"/>
    <n v="43"/>
    <n v="1900"/>
    <x v="3174"/>
    <x v="5522"/>
    <x v="94"/>
    <x v="1"/>
  </r>
  <r>
    <x v="1"/>
    <n v="1128299"/>
    <x v="423"/>
    <x v="4"/>
    <x v="8"/>
    <x v="19"/>
    <x v="2"/>
    <n v="43"/>
    <n v="1280"/>
    <x v="1188"/>
    <x v="5523"/>
    <x v="95"/>
    <x v="1"/>
  </r>
  <r>
    <x v="1"/>
    <n v="1128299"/>
    <x v="423"/>
    <x v="4"/>
    <x v="8"/>
    <x v="19"/>
    <x v="3"/>
    <n v="40"/>
    <n v="1200"/>
    <x v="1287"/>
    <x v="4634"/>
    <x v="2"/>
    <x v="1"/>
  </r>
  <r>
    <x v="1"/>
    <n v="1128299"/>
    <x v="423"/>
    <x v="4"/>
    <x v="8"/>
    <x v="19"/>
    <x v="4"/>
    <n v="47"/>
    <n v="1160"/>
    <x v="3175"/>
    <x v="5524"/>
    <x v="101"/>
    <x v="1"/>
  </r>
  <r>
    <x v="1"/>
    <n v="1128299"/>
    <x v="423"/>
    <x v="4"/>
    <x v="8"/>
    <x v="19"/>
    <x v="5"/>
    <n v="53"/>
    <n v="1400"/>
    <x v="3176"/>
    <x v="5525"/>
    <x v="59"/>
    <x v="1"/>
  </r>
  <r>
    <x v="1"/>
    <n v="1128299"/>
    <x v="454"/>
    <x v="4"/>
    <x v="8"/>
    <x v="19"/>
    <x v="0"/>
    <n v="41"/>
    <n v="1880"/>
    <x v="945"/>
    <x v="5526"/>
    <x v="95"/>
    <x v="1"/>
  </r>
  <r>
    <x v="1"/>
    <n v="1128299"/>
    <x v="454"/>
    <x v="4"/>
    <x v="8"/>
    <x v="19"/>
    <x v="1"/>
    <n v="46"/>
    <n v="2310"/>
    <x v="3042"/>
    <x v="5527"/>
    <x v="80"/>
    <x v="1"/>
  </r>
  <r>
    <x v="1"/>
    <n v="1128299"/>
    <x v="454"/>
    <x v="4"/>
    <x v="8"/>
    <x v="19"/>
    <x v="2"/>
    <n v="44"/>
    <n v="1730"/>
    <x v="1638"/>
    <x v="5528"/>
    <x v="25"/>
    <x v="1"/>
  </r>
  <r>
    <x v="1"/>
    <n v="1128299"/>
    <x v="454"/>
    <x v="4"/>
    <x v="8"/>
    <x v="19"/>
    <x v="3"/>
    <n v="47"/>
    <n v="1700"/>
    <x v="3177"/>
    <x v="5529"/>
    <x v="95"/>
    <x v="1"/>
  </r>
  <r>
    <x v="1"/>
    <n v="1128299"/>
    <x v="454"/>
    <x v="4"/>
    <x v="8"/>
    <x v="19"/>
    <x v="4"/>
    <n v="58"/>
    <n v="1470"/>
    <x v="1497"/>
    <x v="5530"/>
    <x v="47"/>
    <x v="1"/>
  </r>
  <r>
    <x v="1"/>
    <n v="1128299"/>
    <x v="454"/>
    <x v="4"/>
    <x v="8"/>
    <x v="19"/>
    <x v="5"/>
    <n v="66"/>
    <n v="1980"/>
    <x v="3178"/>
    <x v="5531"/>
    <x v="0"/>
    <x v="1"/>
  </r>
  <r>
    <x v="1"/>
    <n v="1128299"/>
    <x v="483"/>
    <x v="4"/>
    <x v="8"/>
    <x v="19"/>
    <x v="0"/>
    <n v="58"/>
    <n v="2800"/>
    <x v="3179"/>
    <x v="5532"/>
    <x v="36"/>
    <x v="1"/>
  </r>
  <r>
    <x v="1"/>
    <n v="1128299"/>
    <x v="483"/>
    <x v="4"/>
    <x v="8"/>
    <x v="19"/>
    <x v="1"/>
    <n v="55"/>
    <n v="2560"/>
    <x v="2904"/>
    <x v="5533"/>
    <x v="43"/>
    <x v="1"/>
  </r>
  <r>
    <x v="3"/>
    <n v="1128299"/>
    <x v="483"/>
    <x v="4"/>
    <x v="8"/>
    <x v="19"/>
    <x v="2"/>
    <n v="64"/>
    <n v="2040"/>
    <x v="2888"/>
    <x v="5534"/>
    <x v="93"/>
    <x v="1"/>
  </r>
  <r>
    <x v="3"/>
    <n v="1128299"/>
    <x v="483"/>
    <x v="4"/>
    <x v="8"/>
    <x v="19"/>
    <x v="3"/>
    <n v="58"/>
    <n v="2040"/>
    <x v="975"/>
    <x v="5535"/>
    <x v="95"/>
    <x v="1"/>
  </r>
  <r>
    <x v="3"/>
    <n v="1128299"/>
    <x v="483"/>
    <x v="4"/>
    <x v="8"/>
    <x v="19"/>
    <x v="4"/>
    <n v="64"/>
    <n v="1790"/>
    <x v="3180"/>
    <x v="5536"/>
    <x v="72"/>
    <x v="1"/>
  </r>
  <r>
    <x v="3"/>
    <n v="1128299"/>
    <x v="483"/>
    <x v="4"/>
    <x v="8"/>
    <x v="19"/>
    <x v="5"/>
    <n v="64"/>
    <n v="2000"/>
    <x v="2982"/>
    <x v="1927"/>
    <x v="35"/>
    <x v="1"/>
  </r>
  <r>
    <x v="3"/>
    <n v="1185732"/>
    <x v="176"/>
    <x v="4"/>
    <x v="8"/>
    <x v="19"/>
    <x v="0"/>
    <n v="30"/>
    <n v="2720"/>
    <x v="2757"/>
    <x v="5537"/>
    <x v="48"/>
    <x v="1"/>
  </r>
  <r>
    <x v="3"/>
    <n v="1185732"/>
    <x v="176"/>
    <x v="4"/>
    <x v="8"/>
    <x v="19"/>
    <x v="1"/>
    <n v="36"/>
    <n v="2210"/>
    <x v="2246"/>
    <x v="5538"/>
    <x v="15"/>
    <x v="1"/>
  </r>
  <r>
    <x v="3"/>
    <n v="1185732"/>
    <x v="176"/>
    <x v="4"/>
    <x v="8"/>
    <x v="19"/>
    <x v="2"/>
    <n v="26"/>
    <n v="2020"/>
    <x v="2417"/>
    <x v="5539"/>
    <x v="94"/>
    <x v="1"/>
  </r>
  <r>
    <x v="3"/>
    <n v="1185732"/>
    <x v="176"/>
    <x v="4"/>
    <x v="8"/>
    <x v="19"/>
    <x v="3"/>
    <n v="30"/>
    <n v="1700"/>
    <x v="2047"/>
    <x v="4651"/>
    <x v="25"/>
    <x v="1"/>
  </r>
  <r>
    <x v="3"/>
    <n v="1185732"/>
    <x v="176"/>
    <x v="4"/>
    <x v="8"/>
    <x v="19"/>
    <x v="4"/>
    <n v="36"/>
    <n v="1930"/>
    <x v="3181"/>
    <x v="5540"/>
    <x v="33"/>
    <x v="1"/>
  </r>
  <r>
    <x v="3"/>
    <n v="1185732"/>
    <x v="176"/>
    <x v="4"/>
    <x v="8"/>
    <x v="19"/>
    <x v="5"/>
    <n v="35"/>
    <n v="2210"/>
    <x v="3182"/>
    <x v="5541"/>
    <x v="9"/>
    <x v="1"/>
  </r>
  <r>
    <x v="3"/>
    <n v="1185732"/>
    <x v="205"/>
    <x v="4"/>
    <x v="8"/>
    <x v="19"/>
    <x v="0"/>
    <n v="36"/>
    <n v="2880"/>
    <x v="1799"/>
    <x v="5542"/>
    <x v="46"/>
    <x v="1"/>
  </r>
  <r>
    <x v="3"/>
    <n v="1185732"/>
    <x v="205"/>
    <x v="4"/>
    <x v="8"/>
    <x v="19"/>
    <x v="1"/>
    <n v="31"/>
    <n v="1650"/>
    <x v="3183"/>
    <x v="5543"/>
    <x v="33"/>
    <x v="1"/>
  </r>
  <r>
    <x v="3"/>
    <n v="1185732"/>
    <x v="205"/>
    <x v="4"/>
    <x v="8"/>
    <x v="19"/>
    <x v="2"/>
    <n v="23"/>
    <n v="2040"/>
    <x v="3184"/>
    <x v="5544"/>
    <x v="80"/>
    <x v="1"/>
  </r>
  <r>
    <x v="0"/>
    <n v="1128299"/>
    <x v="698"/>
    <x v="4"/>
    <x v="18"/>
    <x v="22"/>
    <x v="3"/>
    <n v="28"/>
    <n v="640"/>
    <x v="1565"/>
    <x v="5545"/>
    <x v="33"/>
    <x v="1"/>
  </r>
  <r>
    <x v="0"/>
    <n v="1128299"/>
    <x v="698"/>
    <x v="4"/>
    <x v="18"/>
    <x v="22"/>
    <x v="4"/>
    <n v="29"/>
    <n v="390"/>
    <x v="1577"/>
    <x v="5546"/>
    <x v="4"/>
    <x v="1"/>
  </r>
  <r>
    <x v="0"/>
    <n v="1128299"/>
    <x v="698"/>
    <x v="4"/>
    <x v="18"/>
    <x v="22"/>
    <x v="5"/>
    <n v="30"/>
    <n v="1070"/>
    <x v="3185"/>
    <x v="5547"/>
    <x v="36"/>
    <x v="1"/>
  </r>
  <r>
    <x v="0"/>
    <n v="1128299"/>
    <x v="228"/>
    <x v="4"/>
    <x v="18"/>
    <x v="22"/>
    <x v="0"/>
    <n v="30"/>
    <n v="1620"/>
    <x v="2299"/>
    <x v="5548"/>
    <x v="31"/>
    <x v="1"/>
  </r>
  <r>
    <x v="0"/>
    <n v="1128299"/>
    <x v="228"/>
    <x v="4"/>
    <x v="18"/>
    <x v="22"/>
    <x v="1"/>
    <n v="35"/>
    <n v="980"/>
    <x v="3186"/>
    <x v="5549"/>
    <x v="33"/>
    <x v="1"/>
  </r>
  <r>
    <x v="0"/>
    <n v="1128299"/>
    <x v="228"/>
    <x v="4"/>
    <x v="18"/>
    <x v="22"/>
    <x v="2"/>
    <n v="43"/>
    <n v="1120"/>
    <x v="2129"/>
    <x v="4201"/>
    <x v="33"/>
    <x v="1"/>
  </r>
  <r>
    <x v="0"/>
    <n v="1128299"/>
    <x v="228"/>
    <x v="4"/>
    <x v="18"/>
    <x v="22"/>
    <x v="3"/>
    <n v="38"/>
    <n v="780"/>
    <x v="2401"/>
    <x v="5550"/>
    <x v="96"/>
    <x v="1"/>
  </r>
  <r>
    <x v="0"/>
    <n v="1128299"/>
    <x v="228"/>
    <x v="4"/>
    <x v="18"/>
    <x v="22"/>
    <x v="4"/>
    <n v="43"/>
    <n v="330"/>
    <x v="3187"/>
    <x v="4409"/>
    <x v="54"/>
    <x v="1"/>
  </r>
  <r>
    <x v="0"/>
    <n v="1128299"/>
    <x v="228"/>
    <x v="4"/>
    <x v="18"/>
    <x v="22"/>
    <x v="5"/>
    <n v="35"/>
    <n v="1020"/>
    <x v="2469"/>
    <x v="5551"/>
    <x v="36"/>
    <x v="1"/>
  </r>
  <r>
    <x v="0"/>
    <n v="1128299"/>
    <x v="247"/>
    <x v="4"/>
    <x v="18"/>
    <x v="22"/>
    <x v="0"/>
    <n v="38"/>
    <n v="1470"/>
    <x v="1513"/>
    <x v="5552"/>
    <x v="25"/>
    <x v="1"/>
  </r>
  <r>
    <x v="0"/>
    <n v="1128299"/>
    <x v="247"/>
    <x v="4"/>
    <x v="18"/>
    <x v="22"/>
    <x v="1"/>
    <n v="44"/>
    <n v="850"/>
    <x v="2142"/>
    <x v="3192"/>
    <x v="33"/>
    <x v="1"/>
  </r>
  <r>
    <x v="0"/>
    <n v="1128299"/>
    <x v="247"/>
    <x v="4"/>
    <x v="18"/>
    <x v="22"/>
    <x v="2"/>
    <n v="41"/>
    <n v="1140"/>
    <x v="1242"/>
    <x v="5553"/>
    <x v="25"/>
    <x v="1"/>
  </r>
  <r>
    <x v="0"/>
    <n v="1128299"/>
    <x v="247"/>
    <x v="4"/>
    <x v="18"/>
    <x v="22"/>
    <x v="3"/>
    <n v="32"/>
    <n v="680"/>
    <x v="1569"/>
    <x v="5554"/>
    <x v="23"/>
    <x v="1"/>
  </r>
  <r>
    <x v="0"/>
    <n v="1128299"/>
    <x v="247"/>
    <x v="4"/>
    <x v="18"/>
    <x v="22"/>
    <x v="4"/>
    <n v="40"/>
    <n v="400"/>
    <x v="3188"/>
    <x v="5555"/>
    <x v="54"/>
    <x v="1"/>
  </r>
  <r>
    <x v="0"/>
    <n v="1128299"/>
    <x v="247"/>
    <x v="4"/>
    <x v="18"/>
    <x v="22"/>
    <x v="5"/>
    <n v="47"/>
    <n v="900"/>
    <x v="2652"/>
    <x v="5556"/>
    <x v="36"/>
    <x v="1"/>
  </r>
  <r>
    <x v="0"/>
    <n v="1128299"/>
    <x v="278"/>
    <x v="4"/>
    <x v="18"/>
    <x v="22"/>
    <x v="0"/>
    <n v="39"/>
    <n v="1750"/>
    <x v="1288"/>
    <x v="5557"/>
    <x v="15"/>
    <x v="1"/>
  </r>
  <r>
    <x v="0"/>
    <n v="1128299"/>
    <x v="278"/>
    <x v="4"/>
    <x v="18"/>
    <x v="22"/>
    <x v="1"/>
    <n v="40"/>
    <n v="1050"/>
    <x v="1077"/>
    <x v="1895"/>
    <x v="33"/>
    <x v="1"/>
  </r>
  <r>
    <x v="0"/>
    <n v="1128299"/>
    <x v="278"/>
    <x v="4"/>
    <x v="18"/>
    <x v="22"/>
    <x v="2"/>
    <n v="37"/>
    <n v="1090"/>
    <x v="3189"/>
    <x v="5558"/>
    <x v="25"/>
    <x v="1"/>
  </r>
  <r>
    <x v="0"/>
    <n v="1128299"/>
    <x v="278"/>
    <x v="4"/>
    <x v="18"/>
    <x v="22"/>
    <x v="3"/>
    <n v="33"/>
    <n v="850"/>
    <x v="3190"/>
    <x v="5559"/>
    <x v="31"/>
    <x v="1"/>
  </r>
  <r>
    <x v="0"/>
    <n v="1128299"/>
    <x v="278"/>
    <x v="4"/>
    <x v="18"/>
    <x v="22"/>
    <x v="4"/>
    <n v="34"/>
    <n v="540"/>
    <x v="1127"/>
    <x v="5560"/>
    <x v="100"/>
    <x v="1"/>
  </r>
  <r>
    <x v="0"/>
    <n v="1128299"/>
    <x v="278"/>
    <x v="4"/>
    <x v="18"/>
    <x v="22"/>
    <x v="5"/>
    <n v="44"/>
    <n v="1680"/>
    <x v="1936"/>
    <x v="5561"/>
    <x v="2"/>
    <x v="1"/>
  </r>
  <r>
    <x v="0"/>
    <n v="1128299"/>
    <x v="308"/>
    <x v="4"/>
    <x v="18"/>
    <x v="22"/>
    <x v="0"/>
    <n v="37"/>
    <n v="2330"/>
    <x v="3191"/>
    <x v="5562"/>
    <x v="25"/>
    <x v="1"/>
  </r>
  <r>
    <x v="0"/>
    <n v="1128299"/>
    <x v="308"/>
    <x v="4"/>
    <x v="18"/>
    <x v="22"/>
    <x v="1"/>
    <n v="45"/>
    <n v="2210"/>
    <x v="2956"/>
    <x v="5563"/>
    <x v="33"/>
    <x v="1"/>
  </r>
  <r>
    <x v="0"/>
    <n v="1128299"/>
    <x v="308"/>
    <x v="4"/>
    <x v="18"/>
    <x v="22"/>
    <x v="2"/>
    <n v="58"/>
    <n v="2080"/>
    <x v="2319"/>
    <x v="5564"/>
    <x v="25"/>
    <x v="1"/>
  </r>
  <r>
    <x v="0"/>
    <n v="1128299"/>
    <x v="308"/>
    <x v="4"/>
    <x v="18"/>
    <x v="22"/>
    <x v="3"/>
    <n v="61"/>
    <n v="1840"/>
    <x v="3192"/>
    <x v="5565"/>
    <x v="33"/>
    <x v="1"/>
  </r>
  <r>
    <x v="0"/>
    <n v="1128299"/>
    <x v="308"/>
    <x v="4"/>
    <x v="18"/>
    <x v="22"/>
    <x v="4"/>
    <n v="68"/>
    <n v="1280"/>
    <x v="3041"/>
    <x v="5566"/>
    <x v="52"/>
    <x v="1"/>
  </r>
  <r>
    <x v="0"/>
    <n v="1128299"/>
    <x v="308"/>
    <x v="4"/>
    <x v="18"/>
    <x v="22"/>
    <x v="5"/>
    <n v="82"/>
    <n v="2310"/>
    <x v="3193"/>
    <x v="5567"/>
    <x v="25"/>
    <x v="1"/>
  </r>
  <r>
    <x v="0"/>
    <n v="1128299"/>
    <x v="337"/>
    <x v="4"/>
    <x v="18"/>
    <x v="22"/>
    <x v="0"/>
    <n v="60"/>
    <n v="2720"/>
    <x v="2929"/>
    <x v="5568"/>
    <x v="25"/>
    <x v="1"/>
  </r>
  <r>
    <x v="0"/>
    <n v="1128299"/>
    <x v="337"/>
    <x v="4"/>
    <x v="18"/>
    <x v="22"/>
    <x v="1"/>
    <n v="60"/>
    <n v="2240"/>
    <x v="882"/>
    <x v="5569"/>
    <x v="31"/>
    <x v="1"/>
  </r>
  <r>
    <x v="0"/>
    <n v="1128299"/>
    <x v="337"/>
    <x v="4"/>
    <x v="18"/>
    <x v="22"/>
    <x v="2"/>
    <n v="62"/>
    <n v="2080"/>
    <x v="1405"/>
    <x v="5570"/>
    <x v="31"/>
    <x v="1"/>
  </r>
  <r>
    <x v="0"/>
    <n v="1128299"/>
    <x v="337"/>
    <x v="4"/>
    <x v="18"/>
    <x v="22"/>
    <x v="3"/>
    <n v="65"/>
    <n v="1870"/>
    <x v="3194"/>
    <x v="5571"/>
    <x v="23"/>
    <x v="1"/>
  </r>
  <r>
    <x v="0"/>
    <n v="1128299"/>
    <x v="337"/>
    <x v="4"/>
    <x v="18"/>
    <x v="22"/>
    <x v="4"/>
    <n v="72"/>
    <n v="2100"/>
    <x v="1394"/>
    <x v="3814"/>
    <x v="100"/>
    <x v="1"/>
  </r>
  <r>
    <x v="0"/>
    <n v="1128299"/>
    <x v="337"/>
    <x v="4"/>
    <x v="18"/>
    <x v="22"/>
    <x v="5"/>
    <n v="82"/>
    <n v="1860"/>
    <x v="3195"/>
    <x v="5572"/>
    <x v="93"/>
    <x v="1"/>
  </r>
  <r>
    <x v="0"/>
    <n v="1128299"/>
    <x v="369"/>
    <x v="4"/>
    <x v="18"/>
    <x v="22"/>
    <x v="0"/>
    <n v="67"/>
    <n v="2720"/>
    <x v="3196"/>
    <x v="5573"/>
    <x v="15"/>
    <x v="1"/>
  </r>
  <r>
    <x v="0"/>
    <n v="1128299"/>
    <x v="369"/>
    <x v="4"/>
    <x v="18"/>
    <x v="22"/>
    <x v="1"/>
    <n v="53"/>
    <n v="2400"/>
    <x v="3197"/>
    <x v="5574"/>
    <x v="23"/>
    <x v="1"/>
  </r>
  <r>
    <x v="0"/>
    <n v="1128299"/>
    <x v="369"/>
    <x v="4"/>
    <x v="18"/>
    <x v="22"/>
    <x v="2"/>
    <n v="53"/>
    <n v="2150"/>
    <x v="3198"/>
    <x v="5575"/>
    <x v="25"/>
    <x v="1"/>
  </r>
  <r>
    <x v="0"/>
    <n v="1128299"/>
    <x v="369"/>
    <x v="4"/>
    <x v="18"/>
    <x v="22"/>
    <x v="3"/>
    <n v="52"/>
    <n v="1360"/>
    <x v="3199"/>
    <x v="5576"/>
    <x v="96"/>
    <x v="1"/>
  </r>
  <r>
    <x v="0"/>
    <n v="1128299"/>
    <x v="369"/>
    <x v="4"/>
    <x v="18"/>
    <x v="22"/>
    <x v="4"/>
    <n v="51"/>
    <n v="1320"/>
    <x v="3200"/>
    <x v="5577"/>
    <x v="4"/>
    <x v="1"/>
  </r>
  <r>
    <x v="0"/>
    <n v="1128299"/>
    <x v="369"/>
    <x v="4"/>
    <x v="18"/>
    <x v="22"/>
    <x v="5"/>
    <n v="55"/>
    <n v="800"/>
    <x v="1953"/>
    <x v="5578"/>
    <x v="95"/>
    <x v="1"/>
  </r>
  <r>
    <x v="0"/>
    <n v="1128299"/>
    <x v="401"/>
    <x v="4"/>
    <x v="18"/>
    <x v="22"/>
    <x v="0"/>
    <n v="35"/>
    <n v="1490"/>
    <x v="3201"/>
    <x v="5579"/>
    <x v="23"/>
    <x v="1"/>
  </r>
  <r>
    <x v="0"/>
    <n v="1128299"/>
    <x v="401"/>
    <x v="4"/>
    <x v="18"/>
    <x v="22"/>
    <x v="1"/>
    <n v="43"/>
    <n v="1530"/>
    <x v="3202"/>
    <x v="5580"/>
    <x v="96"/>
    <x v="1"/>
  </r>
  <r>
    <x v="0"/>
    <n v="1128299"/>
    <x v="401"/>
    <x v="4"/>
    <x v="18"/>
    <x v="22"/>
    <x v="2"/>
    <n v="34"/>
    <n v="780"/>
    <x v="2468"/>
    <x v="5581"/>
    <x v="15"/>
    <x v="1"/>
  </r>
  <r>
    <x v="0"/>
    <n v="1128299"/>
    <x v="401"/>
    <x v="4"/>
    <x v="18"/>
    <x v="22"/>
    <x v="3"/>
    <n v="37"/>
    <n v="700"/>
    <x v="3087"/>
    <x v="5582"/>
    <x v="15"/>
    <x v="1"/>
  </r>
  <r>
    <x v="0"/>
    <n v="1128299"/>
    <x v="401"/>
    <x v="4"/>
    <x v="18"/>
    <x v="22"/>
    <x v="4"/>
    <n v="39"/>
    <n v="740"/>
    <x v="2139"/>
    <x v="5583"/>
    <x v="46"/>
    <x v="1"/>
  </r>
  <r>
    <x v="0"/>
    <n v="1128299"/>
    <x v="401"/>
    <x v="4"/>
    <x v="18"/>
    <x v="22"/>
    <x v="5"/>
    <n v="33"/>
    <n v="830"/>
    <x v="3203"/>
    <x v="4029"/>
    <x v="36"/>
    <x v="1"/>
  </r>
  <r>
    <x v="0"/>
    <n v="1128299"/>
    <x v="430"/>
    <x v="4"/>
    <x v="18"/>
    <x v="22"/>
    <x v="0"/>
    <n v="28"/>
    <n v="1190"/>
    <x v="2165"/>
    <x v="5584"/>
    <x v="15"/>
    <x v="1"/>
  </r>
  <r>
    <x v="0"/>
    <n v="1128299"/>
    <x v="430"/>
    <x v="4"/>
    <x v="18"/>
    <x v="22"/>
    <x v="1"/>
    <n v="39"/>
    <n v="1730"/>
    <x v="3204"/>
    <x v="5585"/>
    <x v="31"/>
    <x v="1"/>
  </r>
  <r>
    <x v="0"/>
    <n v="1128299"/>
    <x v="430"/>
    <x v="4"/>
    <x v="18"/>
    <x v="22"/>
    <x v="2"/>
    <n v="39"/>
    <n v="1190"/>
    <x v="1510"/>
    <x v="4756"/>
    <x v="23"/>
    <x v="1"/>
  </r>
  <r>
    <x v="0"/>
    <n v="1128299"/>
    <x v="430"/>
    <x v="4"/>
    <x v="18"/>
    <x v="22"/>
    <x v="3"/>
    <n v="31"/>
    <n v="1010"/>
    <x v="3205"/>
    <x v="5586"/>
    <x v="25"/>
    <x v="1"/>
  </r>
  <r>
    <x v="0"/>
    <n v="1128299"/>
    <x v="430"/>
    <x v="4"/>
    <x v="18"/>
    <x v="22"/>
    <x v="4"/>
    <n v="42"/>
    <n v="1050"/>
    <x v="1692"/>
    <x v="5587"/>
    <x v="46"/>
    <x v="1"/>
  </r>
  <r>
    <x v="0"/>
    <n v="1128299"/>
    <x v="430"/>
    <x v="4"/>
    <x v="18"/>
    <x v="22"/>
    <x v="5"/>
    <n v="40"/>
    <n v="1090"/>
    <x v="3206"/>
    <x v="5588"/>
    <x v="80"/>
    <x v="1"/>
  </r>
  <r>
    <x v="0"/>
    <n v="1128299"/>
    <x v="461"/>
    <x v="4"/>
    <x v="18"/>
    <x v="22"/>
    <x v="0"/>
    <n v="34"/>
    <n v="1730"/>
    <x v="3207"/>
    <x v="3104"/>
    <x v="23"/>
    <x v="1"/>
  </r>
  <r>
    <x v="0"/>
    <n v="1128299"/>
    <x v="461"/>
    <x v="4"/>
    <x v="18"/>
    <x v="22"/>
    <x v="1"/>
    <n v="34"/>
    <n v="2210"/>
    <x v="3008"/>
    <x v="5589"/>
    <x v="25"/>
    <x v="1"/>
  </r>
  <r>
    <x v="0"/>
    <n v="1128299"/>
    <x v="461"/>
    <x v="4"/>
    <x v="18"/>
    <x v="22"/>
    <x v="2"/>
    <n v="33"/>
    <n v="1430"/>
    <x v="1770"/>
    <x v="5590"/>
    <x v="96"/>
    <x v="1"/>
  </r>
  <r>
    <x v="0"/>
    <n v="1128299"/>
    <x v="461"/>
    <x v="4"/>
    <x v="18"/>
    <x v="22"/>
    <x v="3"/>
    <n v="36"/>
    <n v="1440"/>
    <x v="1052"/>
    <x v="5591"/>
    <x v="96"/>
    <x v="1"/>
  </r>
  <r>
    <x v="0"/>
    <n v="1128299"/>
    <x v="461"/>
    <x v="4"/>
    <x v="18"/>
    <x v="22"/>
    <x v="4"/>
    <n v="56"/>
    <n v="1360"/>
    <x v="2074"/>
    <x v="5592"/>
    <x v="27"/>
    <x v="1"/>
  </r>
  <r>
    <x v="0"/>
    <n v="1128299"/>
    <x v="461"/>
    <x v="4"/>
    <x v="18"/>
    <x v="22"/>
    <x v="5"/>
    <n v="60"/>
    <n v="1760"/>
    <x v="846"/>
    <x v="5593"/>
    <x v="93"/>
    <x v="1"/>
  </r>
  <r>
    <x v="0"/>
    <n v="1128299"/>
    <x v="490"/>
    <x v="4"/>
    <x v="18"/>
    <x v="22"/>
    <x v="0"/>
    <n v="49"/>
    <n v="2480"/>
    <x v="1897"/>
    <x v="5594"/>
    <x v="15"/>
    <x v="1"/>
  </r>
  <r>
    <x v="0"/>
    <n v="1128299"/>
    <x v="490"/>
    <x v="4"/>
    <x v="18"/>
    <x v="22"/>
    <x v="1"/>
    <n v="54"/>
    <n v="2250"/>
    <x v="795"/>
    <x v="5595"/>
    <x v="33"/>
    <x v="1"/>
  </r>
  <r>
    <x v="2"/>
    <n v="1128299"/>
    <x v="490"/>
    <x v="4"/>
    <x v="18"/>
    <x v="22"/>
    <x v="2"/>
    <n v="53"/>
    <n v="1650"/>
    <x v="2293"/>
    <x v="5596"/>
    <x v="15"/>
    <x v="1"/>
  </r>
  <r>
    <x v="2"/>
    <n v="1128299"/>
    <x v="490"/>
    <x v="4"/>
    <x v="18"/>
    <x v="22"/>
    <x v="3"/>
    <n v="51"/>
    <n v="1760"/>
    <x v="3040"/>
    <x v="5597"/>
    <x v="96"/>
    <x v="1"/>
  </r>
  <r>
    <x v="2"/>
    <n v="1128299"/>
    <x v="490"/>
    <x v="4"/>
    <x v="18"/>
    <x v="22"/>
    <x v="4"/>
    <n v="59"/>
    <n v="1570"/>
    <x v="3208"/>
    <x v="5598"/>
    <x v="54"/>
    <x v="1"/>
  </r>
  <r>
    <x v="2"/>
    <n v="1128299"/>
    <x v="490"/>
    <x v="4"/>
    <x v="18"/>
    <x v="22"/>
    <x v="5"/>
    <n v="65"/>
    <n v="1900"/>
    <x v="969"/>
    <x v="5599"/>
    <x v="2"/>
    <x v="1"/>
  </r>
  <r>
    <x v="2"/>
    <n v="1185732"/>
    <x v="183"/>
    <x v="4"/>
    <x v="18"/>
    <x v="22"/>
    <x v="0"/>
    <n v="23"/>
    <n v="2330"/>
    <x v="3209"/>
    <x v="5600"/>
    <x v="59"/>
    <x v="1"/>
  </r>
  <r>
    <x v="2"/>
    <n v="1185732"/>
    <x v="183"/>
    <x v="4"/>
    <x v="18"/>
    <x v="22"/>
    <x v="1"/>
    <n v="28"/>
    <n v="1870"/>
    <x v="1078"/>
    <x v="5601"/>
    <x v="28"/>
    <x v="1"/>
  </r>
  <r>
    <x v="2"/>
    <n v="1185732"/>
    <x v="183"/>
    <x v="4"/>
    <x v="18"/>
    <x v="22"/>
    <x v="2"/>
    <n v="18"/>
    <n v="1760"/>
    <x v="2094"/>
    <x v="5602"/>
    <x v="80"/>
    <x v="1"/>
  </r>
  <r>
    <x v="2"/>
    <n v="1185732"/>
    <x v="183"/>
    <x v="4"/>
    <x v="18"/>
    <x v="22"/>
    <x v="3"/>
    <n v="21"/>
    <n v="1360"/>
    <x v="2062"/>
    <x v="5603"/>
    <x v="23"/>
    <x v="1"/>
  </r>
  <r>
    <x v="2"/>
    <n v="1185732"/>
    <x v="183"/>
    <x v="4"/>
    <x v="18"/>
    <x v="22"/>
    <x v="4"/>
    <n v="30"/>
    <n v="1400"/>
    <x v="1077"/>
    <x v="5604"/>
    <x v="18"/>
    <x v="1"/>
  </r>
  <r>
    <x v="2"/>
    <n v="1185732"/>
    <x v="183"/>
    <x v="4"/>
    <x v="18"/>
    <x v="22"/>
    <x v="5"/>
    <n v="25"/>
    <n v="1930"/>
    <x v="3210"/>
    <x v="5605"/>
    <x v="39"/>
    <x v="1"/>
  </r>
  <r>
    <x v="2"/>
    <n v="1185732"/>
    <x v="212"/>
    <x v="4"/>
    <x v="18"/>
    <x v="22"/>
    <x v="0"/>
    <n v="26"/>
    <n v="2560"/>
    <x v="2216"/>
    <x v="5606"/>
    <x v="9"/>
    <x v="1"/>
  </r>
  <r>
    <x v="2"/>
    <n v="1185732"/>
    <x v="212"/>
    <x v="4"/>
    <x v="18"/>
    <x v="22"/>
    <x v="1"/>
    <n v="27"/>
    <n v="1530"/>
    <x v="3035"/>
    <x v="5607"/>
    <x v="18"/>
    <x v="1"/>
  </r>
  <r>
    <x v="2"/>
    <n v="1185732"/>
    <x v="212"/>
    <x v="4"/>
    <x v="18"/>
    <x v="22"/>
    <x v="2"/>
    <n v="17"/>
    <n v="1700"/>
    <x v="1073"/>
    <x v="5608"/>
    <x v="36"/>
    <x v="1"/>
  </r>
  <r>
    <x v="3"/>
    <n v="1185732"/>
    <x v="206"/>
    <x v="2"/>
    <x v="21"/>
    <x v="25"/>
    <x v="3"/>
    <n v="16"/>
    <n v="930"/>
    <x v="2782"/>
    <x v="5609"/>
    <x v="54"/>
    <x v="1"/>
  </r>
  <r>
    <x v="3"/>
    <n v="1185732"/>
    <x v="206"/>
    <x v="2"/>
    <x v="21"/>
    <x v="25"/>
    <x v="4"/>
    <n v="28"/>
    <n v="1200"/>
    <x v="1597"/>
    <x v="4609"/>
    <x v="23"/>
    <x v="1"/>
  </r>
  <r>
    <x v="3"/>
    <n v="1185732"/>
    <x v="206"/>
    <x v="2"/>
    <x v="21"/>
    <x v="25"/>
    <x v="5"/>
    <n v="18"/>
    <n v="1490"/>
    <x v="3211"/>
    <x v="5610"/>
    <x v="9"/>
    <x v="1"/>
  </r>
  <r>
    <x v="3"/>
    <n v="1185732"/>
    <x v="215"/>
    <x v="2"/>
    <x v="21"/>
    <x v="25"/>
    <x v="0"/>
    <n v="20"/>
    <n v="2280"/>
    <x v="2208"/>
    <x v="5611"/>
    <x v="100"/>
    <x v="1"/>
  </r>
  <r>
    <x v="3"/>
    <n v="1185732"/>
    <x v="215"/>
    <x v="2"/>
    <x v="21"/>
    <x v="25"/>
    <x v="1"/>
    <n v="22"/>
    <n v="1050"/>
    <x v="3139"/>
    <x v="5612"/>
    <x v="15"/>
    <x v="1"/>
  </r>
  <r>
    <x v="3"/>
    <n v="1185732"/>
    <x v="215"/>
    <x v="2"/>
    <x v="21"/>
    <x v="25"/>
    <x v="2"/>
    <n v="16"/>
    <n v="1400"/>
    <x v="3059"/>
    <x v="5613"/>
    <x v="96"/>
    <x v="1"/>
  </r>
  <r>
    <x v="3"/>
    <n v="1185732"/>
    <x v="215"/>
    <x v="2"/>
    <x v="21"/>
    <x v="25"/>
    <x v="3"/>
    <n v="20"/>
    <n v="750"/>
    <x v="3212"/>
    <x v="5614"/>
    <x v="54"/>
    <x v="1"/>
  </r>
  <r>
    <x v="3"/>
    <n v="1185732"/>
    <x v="215"/>
    <x v="2"/>
    <x v="21"/>
    <x v="25"/>
    <x v="4"/>
    <n v="28"/>
    <n v="900"/>
    <x v="2462"/>
    <x v="5615"/>
    <x v="15"/>
    <x v="1"/>
  </r>
  <r>
    <x v="3"/>
    <n v="1185732"/>
    <x v="215"/>
    <x v="2"/>
    <x v="21"/>
    <x v="25"/>
    <x v="5"/>
    <n v="21"/>
    <n v="1400"/>
    <x v="1454"/>
    <x v="4769"/>
    <x v="41"/>
    <x v="1"/>
  </r>
  <r>
    <x v="3"/>
    <n v="1185732"/>
    <x v="234"/>
    <x v="2"/>
    <x v="21"/>
    <x v="25"/>
    <x v="0"/>
    <n v="20"/>
    <n v="1940"/>
    <x v="3213"/>
    <x v="5616"/>
    <x v="52"/>
    <x v="1"/>
  </r>
  <r>
    <x v="3"/>
    <n v="1185732"/>
    <x v="234"/>
    <x v="2"/>
    <x v="21"/>
    <x v="25"/>
    <x v="1"/>
    <n v="20"/>
    <n v="1110"/>
    <x v="2738"/>
    <x v="5617"/>
    <x v="25"/>
    <x v="1"/>
  </r>
  <r>
    <x v="3"/>
    <n v="1185732"/>
    <x v="234"/>
    <x v="2"/>
    <x v="21"/>
    <x v="25"/>
    <x v="2"/>
    <n v="10"/>
    <n v="1070"/>
    <x v="3214"/>
    <x v="5618"/>
    <x v="33"/>
    <x v="1"/>
  </r>
  <r>
    <x v="3"/>
    <n v="1185732"/>
    <x v="234"/>
    <x v="2"/>
    <x v="21"/>
    <x v="25"/>
    <x v="3"/>
    <n v="14"/>
    <n v="750"/>
    <x v="2041"/>
    <x v="5619"/>
    <x v="4"/>
    <x v="1"/>
  </r>
  <r>
    <x v="3"/>
    <n v="1185732"/>
    <x v="234"/>
    <x v="2"/>
    <x v="21"/>
    <x v="25"/>
    <x v="4"/>
    <n v="24"/>
    <n v="880"/>
    <x v="1004"/>
    <x v="5620"/>
    <x v="96"/>
    <x v="1"/>
  </r>
  <r>
    <x v="3"/>
    <n v="1185732"/>
    <x v="234"/>
    <x v="2"/>
    <x v="21"/>
    <x v="25"/>
    <x v="5"/>
    <n v="20"/>
    <n v="1360"/>
    <x v="3215"/>
    <x v="5621"/>
    <x v="59"/>
    <x v="1"/>
  </r>
  <r>
    <x v="3"/>
    <n v="1185732"/>
    <x v="265"/>
    <x v="2"/>
    <x v="21"/>
    <x v="25"/>
    <x v="0"/>
    <n v="27"/>
    <n v="2280"/>
    <x v="3216"/>
    <x v="5622"/>
    <x v="100"/>
    <x v="1"/>
  </r>
  <r>
    <x v="3"/>
    <n v="1185732"/>
    <x v="265"/>
    <x v="2"/>
    <x v="21"/>
    <x v="25"/>
    <x v="1"/>
    <n v="22"/>
    <n v="1280"/>
    <x v="1556"/>
    <x v="5623"/>
    <x v="23"/>
    <x v="1"/>
  </r>
  <r>
    <x v="3"/>
    <n v="1185732"/>
    <x v="265"/>
    <x v="2"/>
    <x v="21"/>
    <x v="25"/>
    <x v="2"/>
    <n v="19"/>
    <n v="1090"/>
    <x v="3217"/>
    <x v="5624"/>
    <x v="31"/>
    <x v="1"/>
  </r>
  <r>
    <x v="3"/>
    <n v="1185732"/>
    <x v="265"/>
    <x v="2"/>
    <x v="21"/>
    <x v="25"/>
    <x v="3"/>
    <n v="19"/>
    <n v="940"/>
    <x v="1016"/>
    <x v="5625"/>
    <x v="100"/>
    <x v="1"/>
  </r>
  <r>
    <x v="3"/>
    <n v="1185732"/>
    <x v="265"/>
    <x v="2"/>
    <x v="21"/>
    <x v="25"/>
    <x v="4"/>
    <n v="29"/>
    <n v="900"/>
    <x v="3218"/>
    <x v="5626"/>
    <x v="23"/>
    <x v="1"/>
  </r>
  <r>
    <x v="3"/>
    <n v="1185732"/>
    <x v="265"/>
    <x v="2"/>
    <x v="21"/>
    <x v="25"/>
    <x v="5"/>
    <n v="32"/>
    <n v="1280"/>
    <x v="1062"/>
    <x v="5627"/>
    <x v="41"/>
    <x v="1"/>
  </r>
  <r>
    <x v="3"/>
    <n v="1185732"/>
    <x v="295"/>
    <x v="2"/>
    <x v="21"/>
    <x v="25"/>
    <x v="0"/>
    <n v="21"/>
    <n v="2080"/>
    <x v="1716"/>
    <x v="5628"/>
    <x v="100"/>
    <x v="1"/>
  </r>
  <r>
    <x v="3"/>
    <n v="1185732"/>
    <x v="295"/>
    <x v="2"/>
    <x v="21"/>
    <x v="25"/>
    <x v="1"/>
    <n v="18"/>
    <n v="1320"/>
    <x v="1463"/>
    <x v="5629"/>
    <x v="15"/>
    <x v="1"/>
  </r>
  <r>
    <x v="3"/>
    <n v="1185732"/>
    <x v="295"/>
    <x v="2"/>
    <x v="21"/>
    <x v="25"/>
    <x v="2"/>
    <n v="13"/>
    <n v="1280"/>
    <x v="2735"/>
    <x v="5630"/>
    <x v="25"/>
    <x v="1"/>
  </r>
  <r>
    <x v="3"/>
    <n v="1185732"/>
    <x v="295"/>
    <x v="2"/>
    <x v="21"/>
    <x v="25"/>
    <x v="3"/>
    <n v="13"/>
    <n v="1320"/>
    <x v="2819"/>
    <x v="5631"/>
    <x v="100"/>
    <x v="1"/>
  </r>
  <r>
    <x v="3"/>
    <n v="1185732"/>
    <x v="295"/>
    <x v="2"/>
    <x v="21"/>
    <x v="25"/>
    <x v="4"/>
    <n v="24"/>
    <n v="1320"/>
    <x v="2094"/>
    <x v="5632"/>
    <x v="25"/>
    <x v="1"/>
  </r>
  <r>
    <x v="3"/>
    <n v="1185732"/>
    <x v="295"/>
    <x v="2"/>
    <x v="21"/>
    <x v="25"/>
    <x v="5"/>
    <n v="32"/>
    <n v="1900"/>
    <x v="1160"/>
    <x v="5633"/>
    <x v="64"/>
    <x v="1"/>
  </r>
  <r>
    <x v="3"/>
    <n v="1185732"/>
    <x v="324"/>
    <x v="2"/>
    <x v="21"/>
    <x v="25"/>
    <x v="0"/>
    <n v="28"/>
    <n v="2480"/>
    <x v="1367"/>
    <x v="5634"/>
    <x v="100"/>
    <x v="1"/>
  </r>
  <r>
    <x v="3"/>
    <n v="1185732"/>
    <x v="324"/>
    <x v="2"/>
    <x v="21"/>
    <x v="25"/>
    <x v="1"/>
    <n v="20"/>
    <n v="1820"/>
    <x v="2236"/>
    <x v="5635"/>
    <x v="96"/>
    <x v="1"/>
  </r>
  <r>
    <x v="3"/>
    <n v="1185732"/>
    <x v="324"/>
    <x v="2"/>
    <x v="21"/>
    <x v="25"/>
    <x v="2"/>
    <n v="19"/>
    <n v="1570"/>
    <x v="3219"/>
    <x v="5636"/>
    <x v="96"/>
    <x v="1"/>
  </r>
  <r>
    <x v="3"/>
    <n v="1185732"/>
    <x v="324"/>
    <x v="2"/>
    <x v="21"/>
    <x v="25"/>
    <x v="3"/>
    <n v="16"/>
    <n v="1280"/>
    <x v="3220"/>
    <x v="5637"/>
    <x v="46"/>
    <x v="1"/>
  </r>
  <r>
    <x v="3"/>
    <n v="1185732"/>
    <x v="324"/>
    <x v="2"/>
    <x v="21"/>
    <x v="25"/>
    <x v="4"/>
    <n v="28"/>
    <n v="1400"/>
    <x v="3221"/>
    <x v="5638"/>
    <x v="31"/>
    <x v="1"/>
  </r>
  <r>
    <x v="3"/>
    <n v="1185732"/>
    <x v="324"/>
    <x v="2"/>
    <x v="21"/>
    <x v="25"/>
    <x v="5"/>
    <n v="32"/>
    <n v="2040"/>
    <x v="1290"/>
    <x v="5639"/>
    <x v="9"/>
    <x v="1"/>
  </r>
  <r>
    <x v="3"/>
    <n v="1185732"/>
    <x v="356"/>
    <x v="2"/>
    <x v="21"/>
    <x v="25"/>
    <x v="0"/>
    <n v="27"/>
    <n v="2480"/>
    <x v="1348"/>
    <x v="5640"/>
    <x v="46"/>
    <x v="1"/>
  </r>
  <r>
    <x v="3"/>
    <n v="1185732"/>
    <x v="356"/>
    <x v="2"/>
    <x v="21"/>
    <x v="25"/>
    <x v="1"/>
    <n v="28"/>
    <n v="1790"/>
    <x v="3222"/>
    <x v="5641"/>
    <x v="23"/>
    <x v="1"/>
  </r>
  <r>
    <x v="3"/>
    <n v="1185732"/>
    <x v="356"/>
    <x v="2"/>
    <x v="21"/>
    <x v="25"/>
    <x v="2"/>
    <n v="23"/>
    <n v="1580"/>
    <x v="2370"/>
    <x v="5642"/>
    <x v="33"/>
    <x v="1"/>
  </r>
  <r>
    <x v="3"/>
    <n v="1185732"/>
    <x v="356"/>
    <x v="2"/>
    <x v="21"/>
    <x v="25"/>
    <x v="3"/>
    <n v="14"/>
    <n v="1240"/>
    <x v="2746"/>
    <x v="5643"/>
    <x v="46"/>
    <x v="1"/>
  </r>
  <r>
    <x v="3"/>
    <n v="1185732"/>
    <x v="356"/>
    <x v="2"/>
    <x v="21"/>
    <x v="25"/>
    <x v="4"/>
    <n v="23"/>
    <n v="1090"/>
    <x v="2439"/>
    <x v="5644"/>
    <x v="96"/>
    <x v="1"/>
  </r>
  <r>
    <x v="3"/>
    <n v="1185732"/>
    <x v="356"/>
    <x v="2"/>
    <x v="21"/>
    <x v="25"/>
    <x v="5"/>
    <n v="27"/>
    <n v="1840"/>
    <x v="1302"/>
    <x v="5645"/>
    <x v="41"/>
    <x v="1"/>
  </r>
  <r>
    <x v="3"/>
    <n v="1185732"/>
    <x v="388"/>
    <x v="2"/>
    <x v="21"/>
    <x v="25"/>
    <x v="0"/>
    <n v="23"/>
    <n v="2280"/>
    <x v="2404"/>
    <x v="5646"/>
    <x v="4"/>
    <x v="1"/>
  </r>
  <r>
    <x v="3"/>
    <n v="1185732"/>
    <x v="388"/>
    <x v="2"/>
    <x v="21"/>
    <x v="25"/>
    <x v="1"/>
    <n v="19"/>
    <n v="1580"/>
    <x v="3071"/>
    <x v="5647"/>
    <x v="31"/>
    <x v="1"/>
  </r>
  <r>
    <x v="3"/>
    <n v="1185732"/>
    <x v="388"/>
    <x v="2"/>
    <x v="21"/>
    <x v="25"/>
    <x v="2"/>
    <n v="7"/>
    <n v="1050"/>
    <x v="3223"/>
    <x v="5648"/>
    <x v="23"/>
    <x v="1"/>
  </r>
  <r>
    <x v="3"/>
    <n v="1185732"/>
    <x v="388"/>
    <x v="2"/>
    <x v="21"/>
    <x v="25"/>
    <x v="3"/>
    <n v="7"/>
    <n v="1110"/>
    <x v="3224"/>
    <x v="5649"/>
    <x v="52"/>
    <x v="1"/>
  </r>
  <r>
    <x v="3"/>
    <n v="1185732"/>
    <x v="388"/>
    <x v="2"/>
    <x v="21"/>
    <x v="25"/>
    <x v="4"/>
    <n v="16"/>
    <n v="1140"/>
    <x v="2628"/>
    <x v="5650"/>
    <x v="33"/>
    <x v="1"/>
  </r>
  <r>
    <x v="3"/>
    <n v="1185732"/>
    <x v="388"/>
    <x v="2"/>
    <x v="21"/>
    <x v="25"/>
    <x v="5"/>
    <n v="18"/>
    <n v="1320"/>
    <x v="1463"/>
    <x v="5651"/>
    <x v="41"/>
    <x v="1"/>
  </r>
  <r>
    <x v="3"/>
    <n v="1185732"/>
    <x v="417"/>
    <x v="2"/>
    <x v="21"/>
    <x v="25"/>
    <x v="0"/>
    <n v="24"/>
    <n v="2010"/>
    <x v="3225"/>
    <x v="5652"/>
    <x v="46"/>
    <x v="1"/>
  </r>
  <r>
    <x v="3"/>
    <n v="1185732"/>
    <x v="417"/>
    <x v="2"/>
    <x v="21"/>
    <x v="25"/>
    <x v="1"/>
    <n v="14"/>
    <n v="1320"/>
    <x v="1041"/>
    <x v="1760"/>
    <x v="15"/>
    <x v="1"/>
  </r>
  <r>
    <x v="3"/>
    <n v="1185732"/>
    <x v="417"/>
    <x v="2"/>
    <x v="21"/>
    <x v="25"/>
    <x v="2"/>
    <n v="13"/>
    <n v="900"/>
    <x v="2489"/>
    <x v="4220"/>
    <x v="33"/>
    <x v="1"/>
  </r>
  <r>
    <x v="3"/>
    <n v="1185732"/>
    <x v="417"/>
    <x v="2"/>
    <x v="21"/>
    <x v="25"/>
    <x v="3"/>
    <n v="13"/>
    <n v="940"/>
    <x v="3226"/>
    <x v="5653"/>
    <x v="52"/>
    <x v="1"/>
  </r>
  <r>
    <x v="3"/>
    <n v="1185732"/>
    <x v="417"/>
    <x v="2"/>
    <x v="21"/>
    <x v="25"/>
    <x v="4"/>
    <n v="20"/>
    <n v="850"/>
    <x v="3227"/>
    <x v="5654"/>
    <x v="96"/>
    <x v="1"/>
  </r>
  <r>
    <x v="3"/>
    <n v="1185732"/>
    <x v="417"/>
    <x v="2"/>
    <x v="21"/>
    <x v="25"/>
    <x v="5"/>
    <n v="25"/>
    <n v="1400"/>
    <x v="2795"/>
    <x v="5655"/>
    <x v="64"/>
    <x v="1"/>
  </r>
  <r>
    <x v="3"/>
    <n v="1185732"/>
    <x v="448"/>
    <x v="2"/>
    <x v="21"/>
    <x v="25"/>
    <x v="0"/>
    <n v="22"/>
    <n v="1650"/>
    <x v="3228"/>
    <x v="5656"/>
    <x v="100"/>
    <x v="1"/>
  </r>
  <r>
    <x v="3"/>
    <n v="1185732"/>
    <x v="448"/>
    <x v="2"/>
    <x v="21"/>
    <x v="25"/>
    <x v="1"/>
    <n v="14"/>
    <n v="1360"/>
    <x v="2684"/>
    <x v="2166"/>
    <x v="96"/>
    <x v="1"/>
  </r>
  <r>
    <x v="3"/>
    <n v="1185732"/>
    <x v="448"/>
    <x v="2"/>
    <x v="21"/>
    <x v="25"/>
    <x v="2"/>
    <n v="14"/>
    <n v="1070"/>
    <x v="3229"/>
    <x v="5657"/>
    <x v="23"/>
    <x v="1"/>
  </r>
  <r>
    <x v="3"/>
    <n v="1185732"/>
    <x v="448"/>
    <x v="2"/>
    <x v="21"/>
    <x v="25"/>
    <x v="3"/>
    <n v="15"/>
    <n v="1240"/>
    <x v="3230"/>
    <x v="5658"/>
    <x v="54"/>
    <x v="1"/>
  </r>
  <r>
    <x v="3"/>
    <n v="1185732"/>
    <x v="448"/>
    <x v="2"/>
    <x v="21"/>
    <x v="25"/>
    <x v="4"/>
    <n v="28"/>
    <n v="1230"/>
    <x v="1032"/>
    <x v="5659"/>
    <x v="31"/>
    <x v="1"/>
  </r>
  <r>
    <x v="3"/>
    <n v="1185732"/>
    <x v="448"/>
    <x v="2"/>
    <x v="21"/>
    <x v="25"/>
    <x v="5"/>
    <n v="35"/>
    <n v="1580"/>
    <x v="3231"/>
    <x v="5660"/>
    <x v="9"/>
    <x v="1"/>
  </r>
  <r>
    <x v="3"/>
    <n v="1185732"/>
    <x v="477"/>
    <x v="2"/>
    <x v="21"/>
    <x v="25"/>
    <x v="0"/>
    <n v="29"/>
    <n v="2310"/>
    <x v="2077"/>
    <x v="5661"/>
    <x v="52"/>
    <x v="1"/>
  </r>
  <r>
    <x v="3"/>
    <n v="1185732"/>
    <x v="477"/>
    <x v="2"/>
    <x v="21"/>
    <x v="25"/>
    <x v="1"/>
    <n v="22"/>
    <n v="1700"/>
    <x v="2142"/>
    <x v="5662"/>
    <x v="23"/>
    <x v="1"/>
  </r>
  <r>
    <x v="3"/>
    <n v="1185732"/>
    <x v="477"/>
    <x v="2"/>
    <x v="21"/>
    <x v="25"/>
    <x v="2"/>
    <n v="20"/>
    <n v="1530"/>
    <x v="2167"/>
    <x v="3256"/>
    <x v="25"/>
    <x v="1"/>
  </r>
  <r>
    <x v="3"/>
    <n v="1185732"/>
    <x v="477"/>
    <x v="2"/>
    <x v="21"/>
    <x v="25"/>
    <x v="3"/>
    <n v="22"/>
    <n v="1360"/>
    <x v="1128"/>
    <x v="1816"/>
    <x v="54"/>
    <x v="1"/>
  </r>
  <r>
    <x v="3"/>
    <n v="1185732"/>
    <x v="477"/>
    <x v="2"/>
    <x v="21"/>
    <x v="25"/>
    <x v="4"/>
    <n v="27"/>
    <n v="1240"/>
    <x v="3232"/>
    <x v="5663"/>
    <x v="33"/>
    <x v="1"/>
  </r>
  <r>
    <x v="3"/>
    <n v="1185732"/>
    <x v="477"/>
    <x v="2"/>
    <x v="21"/>
    <x v="25"/>
    <x v="5"/>
    <n v="29"/>
    <n v="1700"/>
    <x v="2009"/>
    <x v="5664"/>
    <x v="59"/>
    <x v="1"/>
  </r>
  <r>
    <x v="3"/>
    <n v="1128299"/>
    <x v="188"/>
    <x v="2"/>
    <x v="21"/>
    <x v="25"/>
    <x v="0"/>
    <n v="24"/>
    <n v="1090"/>
    <x v="3233"/>
    <x v="5665"/>
    <x v="25"/>
    <x v="1"/>
  </r>
  <r>
    <x v="3"/>
    <n v="1128299"/>
    <x v="188"/>
    <x v="2"/>
    <x v="21"/>
    <x v="25"/>
    <x v="1"/>
    <n v="29"/>
    <n v="1230"/>
    <x v="2020"/>
    <x v="5666"/>
    <x v="15"/>
    <x v="1"/>
  </r>
  <r>
    <x v="3"/>
    <n v="1128299"/>
    <x v="188"/>
    <x v="2"/>
    <x v="21"/>
    <x v="25"/>
    <x v="2"/>
    <n v="31"/>
    <n v="1050"/>
    <x v="3234"/>
    <x v="5667"/>
    <x v="96"/>
    <x v="1"/>
  </r>
  <r>
    <x v="3"/>
    <n v="1128299"/>
    <x v="188"/>
    <x v="2"/>
    <x v="21"/>
    <x v="25"/>
    <x v="3"/>
    <n v="30"/>
    <n v="680"/>
    <x v="3235"/>
    <x v="5668"/>
    <x v="31"/>
    <x v="1"/>
  </r>
  <r>
    <x v="3"/>
    <n v="1128299"/>
    <x v="188"/>
    <x v="2"/>
    <x v="21"/>
    <x v="25"/>
    <x v="4"/>
    <n v="35"/>
    <n v="530"/>
    <x v="3236"/>
    <x v="5669"/>
    <x v="52"/>
    <x v="1"/>
  </r>
  <r>
    <x v="3"/>
    <n v="1128299"/>
    <x v="188"/>
    <x v="2"/>
    <x v="21"/>
    <x v="25"/>
    <x v="5"/>
    <n v="28"/>
    <n v="1320"/>
    <x v="1683"/>
    <x v="5670"/>
    <x v="95"/>
    <x v="1"/>
  </r>
  <r>
    <x v="3"/>
    <n v="1128299"/>
    <x v="698"/>
    <x v="2"/>
    <x v="21"/>
    <x v="25"/>
    <x v="0"/>
    <n v="22"/>
    <n v="1530"/>
    <x v="2861"/>
    <x v="5671"/>
    <x v="33"/>
    <x v="1"/>
  </r>
  <r>
    <x v="3"/>
    <n v="1128299"/>
    <x v="698"/>
    <x v="2"/>
    <x v="21"/>
    <x v="25"/>
    <x v="1"/>
    <n v="29"/>
    <n v="1230"/>
    <x v="2020"/>
    <x v="5672"/>
    <x v="23"/>
    <x v="1"/>
  </r>
  <r>
    <x v="3"/>
    <n v="1128299"/>
    <x v="698"/>
    <x v="2"/>
    <x v="21"/>
    <x v="25"/>
    <x v="2"/>
    <n v="28"/>
    <n v="1230"/>
    <x v="1032"/>
    <x v="5673"/>
    <x v="25"/>
    <x v="1"/>
  </r>
  <r>
    <x v="3"/>
    <n v="1128299"/>
    <x v="698"/>
    <x v="2"/>
    <x v="22"/>
    <x v="16"/>
    <x v="3"/>
    <n v="29"/>
    <n v="640"/>
    <x v="2528"/>
    <x v="5674"/>
    <x v="33"/>
    <x v="1"/>
  </r>
  <r>
    <x v="3"/>
    <n v="1128299"/>
    <x v="698"/>
    <x v="2"/>
    <x v="22"/>
    <x v="16"/>
    <x v="4"/>
    <n v="32"/>
    <n v="430"/>
    <x v="3237"/>
    <x v="5675"/>
    <x v="27"/>
    <x v="1"/>
  </r>
  <r>
    <x v="3"/>
    <n v="1128299"/>
    <x v="698"/>
    <x v="2"/>
    <x v="22"/>
    <x v="16"/>
    <x v="5"/>
    <n v="28"/>
    <n v="980"/>
    <x v="3238"/>
    <x v="5676"/>
    <x v="2"/>
    <x v="1"/>
  </r>
  <r>
    <x v="3"/>
    <n v="1128299"/>
    <x v="228"/>
    <x v="2"/>
    <x v="22"/>
    <x v="16"/>
    <x v="0"/>
    <n v="28"/>
    <n v="1430"/>
    <x v="1476"/>
    <x v="5677"/>
    <x v="15"/>
    <x v="1"/>
  </r>
  <r>
    <x v="3"/>
    <n v="1128299"/>
    <x v="228"/>
    <x v="2"/>
    <x v="22"/>
    <x v="16"/>
    <x v="1"/>
    <n v="40"/>
    <n v="980"/>
    <x v="3221"/>
    <x v="5678"/>
    <x v="33"/>
    <x v="1"/>
  </r>
  <r>
    <x v="3"/>
    <n v="1128299"/>
    <x v="228"/>
    <x v="2"/>
    <x v="22"/>
    <x v="16"/>
    <x v="2"/>
    <n v="41"/>
    <n v="1120"/>
    <x v="2626"/>
    <x v="5679"/>
    <x v="31"/>
    <x v="1"/>
  </r>
  <r>
    <x v="3"/>
    <n v="1128299"/>
    <x v="228"/>
    <x v="2"/>
    <x v="22"/>
    <x v="16"/>
    <x v="3"/>
    <n v="39"/>
    <n v="750"/>
    <x v="2071"/>
    <x v="5680"/>
    <x v="25"/>
    <x v="1"/>
  </r>
  <r>
    <x v="3"/>
    <n v="1128299"/>
    <x v="228"/>
    <x v="2"/>
    <x v="22"/>
    <x v="16"/>
    <x v="4"/>
    <n v="43"/>
    <n v="300"/>
    <x v="3077"/>
    <x v="5681"/>
    <x v="27"/>
    <x v="1"/>
  </r>
  <r>
    <x v="3"/>
    <n v="1128299"/>
    <x v="228"/>
    <x v="2"/>
    <x v="22"/>
    <x v="16"/>
    <x v="5"/>
    <n v="40"/>
    <n v="900"/>
    <x v="1104"/>
    <x v="5682"/>
    <x v="2"/>
    <x v="1"/>
  </r>
  <r>
    <x v="3"/>
    <n v="1128299"/>
    <x v="247"/>
    <x v="2"/>
    <x v="22"/>
    <x v="16"/>
    <x v="0"/>
    <n v="44"/>
    <n v="1660"/>
    <x v="1790"/>
    <x v="5683"/>
    <x v="96"/>
    <x v="1"/>
  </r>
  <r>
    <x v="3"/>
    <n v="1128299"/>
    <x v="247"/>
    <x v="2"/>
    <x v="22"/>
    <x v="16"/>
    <x v="1"/>
    <n v="39"/>
    <n v="880"/>
    <x v="1944"/>
    <x v="5684"/>
    <x v="33"/>
    <x v="1"/>
  </r>
  <r>
    <x v="3"/>
    <n v="1128299"/>
    <x v="247"/>
    <x v="2"/>
    <x v="22"/>
    <x v="16"/>
    <x v="2"/>
    <n v="47"/>
    <n v="1140"/>
    <x v="3239"/>
    <x v="5685"/>
    <x v="33"/>
    <x v="1"/>
  </r>
  <r>
    <x v="3"/>
    <n v="1128299"/>
    <x v="247"/>
    <x v="2"/>
    <x v="22"/>
    <x v="16"/>
    <x v="3"/>
    <n v="34"/>
    <n v="700"/>
    <x v="3076"/>
    <x v="5686"/>
    <x v="25"/>
    <x v="1"/>
  </r>
  <r>
    <x v="3"/>
    <n v="1128299"/>
    <x v="247"/>
    <x v="2"/>
    <x v="22"/>
    <x v="16"/>
    <x v="4"/>
    <n v="36"/>
    <n v="390"/>
    <x v="1672"/>
    <x v="2603"/>
    <x v="54"/>
    <x v="1"/>
  </r>
  <r>
    <x v="3"/>
    <n v="1128299"/>
    <x v="247"/>
    <x v="2"/>
    <x v="22"/>
    <x v="16"/>
    <x v="5"/>
    <n v="49"/>
    <n v="900"/>
    <x v="1692"/>
    <x v="3847"/>
    <x v="95"/>
    <x v="1"/>
  </r>
  <r>
    <x v="3"/>
    <n v="1128299"/>
    <x v="278"/>
    <x v="2"/>
    <x v="22"/>
    <x v="16"/>
    <x v="0"/>
    <n v="39"/>
    <n v="1550"/>
    <x v="3117"/>
    <x v="5293"/>
    <x v="23"/>
    <x v="1"/>
  </r>
  <r>
    <x v="3"/>
    <n v="1128299"/>
    <x v="278"/>
    <x v="2"/>
    <x v="22"/>
    <x v="16"/>
    <x v="1"/>
    <n v="36"/>
    <n v="1090"/>
    <x v="3240"/>
    <x v="5687"/>
    <x v="15"/>
    <x v="1"/>
  </r>
  <r>
    <x v="3"/>
    <n v="1128299"/>
    <x v="278"/>
    <x v="2"/>
    <x v="22"/>
    <x v="16"/>
    <x v="2"/>
    <n v="39"/>
    <n v="1190"/>
    <x v="1510"/>
    <x v="5688"/>
    <x v="96"/>
    <x v="1"/>
  </r>
  <r>
    <x v="3"/>
    <n v="1128299"/>
    <x v="278"/>
    <x v="2"/>
    <x v="22"/>
    <x v="16"/>
    <x v="3"/>
    <n v="33"/>
    <n v="940"/>
    <x v="3079"/>
    <x v="5689"/>
    <x v="96"/>
    <x v="1"/>
  </r>
  <r>
    <x v="3"/>
    <n v="1128299"/>
    <x v="278"/>
    <x v="2"/>
    <x v="22"/>
    <x v="16"/>
    <x v="4"/>
    <n v="33"/>
    <n v="580"/>
    <x v="3241"/>
    <x v="5690"/>
    <x v="27"/>
    <x v="1"/>
  </r>
  <r>
    <x v="3"/>
    <n v="1128299"/>
    <x v="278"/>
    <x v="2"/>
    <x v="22"/>
    <x v="16"/>
    <x v="5"/>
    <n v="46"/>
    <n v="1730"/>
    <x v="2004"/>
    <x v="5691"/>
    <x v="36"/>
    <x v="1"/>
  </r>
  <r>
    <x v="3"/>
    <n v="1128299"/>
    <x v="308"/>
    <x v="2"/>
    <x v="22"/>
    <x v="16"/>
    <x v="0"/>
    <n v="43"/>
    <n v="2400"/>
    <x v="946"/>
    <x v="5692"/>
    <x v="31"/>
    <x v="1"/>
  </r>
  <r>
    <x v="3"/>
    <n v="1128299"/>
    <x v="308"/>
    <x v="2"/>
    <x v="22"/>
    <x v="16"/>
    <x v="1"/>
    <n v="47"/>
    <n v="2020"/>
    <x v="3242"/>
    <x v="5693"/>
    <x v="33"/>
    <x v="1"/>
  </r>
  <r>
    <x v="3"/>
    <n v="1128299"/>
    <x v="308"/>
    <x v="2"/>
    <x v="22"/>
    <x v="16"/>
    <x v="2"/>
    <n v="53"/>
    <n v="2080"/>
    <x v="1092"/>
    <x v="5694"/>
    <x v="96"/>
    <x v="1"/>
  </r>
  <r>
    <x v="3"/>
    <n v="1128299"/>
    <x v="308"/>
    <x v="2"/>
    <x v="22"/>
    <x v="16"/>
    <x v="3"/>
    <n v="62"/>
    <n v="1790"/>
    <x v="3243"/>
    <x v="5695"/>
    <x v="33"/>
    <x v="1"/>
  </r>
  <r>
    <x v="3"/>
    <n v="1128299"/>
    <x v="308"/>
    <x v="2"/>
    <x v="22"/>
    <x v="16"/>
    <x v="4"/>
    <n v="67"/>
    <n v="1400"/>
    <x v="3244"/>
    <x v="5696"/>
    <x v="52"/>
    <x v="1"/>
  </r>
  <r>
    <x v="3"/>
    <n v="1128299"/>
    <x v="308"/>
    <x v="2"/>
    <x v="22"/>
    <x v="16"/>
    <x v="5"/>
    <n v="74"/>
    <n v="2310"/>
    <x v="903"/>
    <x v="5697"/>
    <x v="93"/>
    <x v="1"/>
  </r>
  <r>
    <x v="3"/>
    <n v="1128299"/>
    <x v="337"/>
    <x v="2"/>
    <x v="22"/>
    <x v="16"/>
    <x v="0"/>
    <n v="60"/>
    <n v="2980"/>
    <x v="3245"/>
    <x v="5698"/>
    <x v="23"/>
    <x v="1"/>
  </r>
  <r>
    <x v="3"/>
    <n v="1128299"/>
    <x v="337"/>
    <x v="2"/>
    <x v="22"/>
    <x v="16"/>
    <x v="1"/>
    <n v="66"/>
    <n v="2170"/>
    <x v="3172"/>
    <x v="5699"/>
    <x v="33"/>
    <x v="1"/>
  </r>
  <r>
    <x v="3"/>
    <n v="1128299"/>
    <x v="337"/>
    <x v="2"/>
    <x v="22"/>
    <x v="16"/>
    <x v="2"/>
    <n v="66"/>
    <n v="2210"/>
    <x v="3246"/>
    <x v="5700"/>
    <x v="23"/>
    <x v="1"/>
  </r>
  <r>
    <x v="3"/>
    <n v="1128299"/>
    <x v="337"/>
    <x v="2"/>
    <x v="22"/>
    <x v="16"/>
    <x v="3"/>
    <n v="61"/>
    <n v="1710"/>
    <x v="3247"/>
    <x v="5701"/>
    <x v="33"/>
    <x v="1"/>
  </r>
  <r>
    <x v="3"/>
    <n v="1128299"/>
    <x v="337"/>
    <x v="2"/>
    <x v="22"/>
    <x v="16"/>
    <x v="4"/>
    <n v="68"/>
    <n v="1980"/>
    <x v="2993"/>
    <x v="5702"/>
    <x v="52"/>
    <x v="1"/>
  </r>
  <r>
    <x v="3"/>
    <n v="1128299"/>
    <x v="337"/>
    <x v="2"/>
    <x v="22"/>
    <x v="16"/>
    <x v="5"/>
    <n v="78"/>
    <n v="2040"/>
    <x v="2917"/>
    <x v="5703"/>
    <x v="2"/>
    <x v="1"/>
  </r>
  <r>
    <x v="3"/>
    <n v="1128299"/>
    <x v="369"/>
    <x v="2"/>
    <x v="22"/>
    <x v="16"/>
    <x v="0"/>
    <n v="69"/>
    <n v="2560"/>
    <x v="3248"/>
    <x v="5704"/>
    <x v="25"/>
    <x v="1"/>
  </r>
  <r>
    <x v="3"/>
    <n v="1128299"/>
    <x v="369"/>
    <x v="2"/>
    <x v="22"/>
    <x v="16"/>
    <x v="1"/>
    <n v="62"/>
    <n v="2560"/>
    <x v="1374"/>
    <x v="5705"/>
    <x v="23"/>
    <x v="1"/>
  </r>
  <r>
    <x v="3"/>
    <n v="1128299"/>
    <x v="369"/>
    <x v="2"/>
    <x v="22"/>
    <x v="16"/>
    <x v="2"/>
    <n v="50"/>
    <n v="2150"/>
    <x v="1381"/>
    <x v="5706"/>
    <x v="15"/>
    <x v="1"/>
  </r>
  <r>
    <x v="3"/>
    <n v="1128299"/>
    <x v="369"/>
    <x v="2"/>
    <x v="22"/>
    <x v="16"/>
    <x v="3"/>
    <n v="50"/>
    <n v="1280"/>
    <x v="2720"/>
    <x v="5707"/>
    <x v="31"/>
    <x v="1"/>
  </r>
  <r>
    <x v="3"/>
    <n v="1128299"/>
    <x v="369"/>
    <x v="2"/>
    <x v="22"/>
    <x v="16"/>
    <x v="4"/>
    <n v="53"/>
    <n v="1360"/>
    <x v="2868"/>
    <x v="3400"/>
    <x v="54"/>
    <x v="1"/>
  </r>
  <r>
    <x v="3"/>
    <n v="1128299"/>
    <x v="369"/>
    <x v="2"/>
    <x v="22"/>
    <x v="16"/>
    <x v="5"/>
    <n v="53"/>
    <n v="880"/>
    <x v="1432"/>
    <x v="4610"/>
    <x v="25"/>
    <x v="1"/>
  </r>
  <r>
    <x v="3"/>
    <n v="1128299"/>
    <x v="401"/>
    <x v="2"/>
    <x v="22"/>
    <x v="16"/>
    <x v="0"/>
    <n v="34"/>
    <n v="1490"/>
    <x v="3249"/>
    <x v="5708"/>
    <x v="25"/>
    <x v="1"/>
  </r>
  <r>
    <x v="3"/>
    <n v="1128299"/>
    <x v="401"/>
    <x v="2"/>
    <x v="22"/>
    <x v="16"/>
    <x v="1"/>
    <n v="43"/>
    <n v="1580"/>
    <x v="2000"/>
    <x v="5709"/>
    <x v="31"/>
    <x v="1"/>
  </r>
  <r>
    <x v="3"/>
    <n v="1128299"/>
    <x v="401"/>
    <x v="2"/>
    <x v="22"/>
    <x v="16"/>
    <x v="2"/>
    <n v="39"/>
    <n v="830"/>
    <x v="2832"/>
    <x v="5710"/>
    <x v="23"/>
    <x v="1"/>
  </r>
  <r>
    <x v="3"/>
    <n v="1128299"/>
    <x v="401"/>
    <x v="2"/>
    <x v="22"/>
    <x v="16"/>
    <x v="3"/>
    <n v="38"/>
    <n v="620"/>
    <x v="3250"/>
    <x v="5711"/>
    <x v="23"/>
    <x v="1"/>
  </r>
  <r>
    <x v="3"/>
    <n v="1128299"/>
    <x v="401"/>
    <x v="2"/>
    <x v="22"/>
    <x v="16"/>
    <x v="4"/>
    <n v="48"/>
    <n v="770"/>
    <x v="1683"/>
    <x v="5712"/>
    <x v="54"/>
    <x v="1"/>
  </r>
  <r>
    <x v="3"/>
    <n v="1128299"/>
    <x v="401"/>
    <x v="2"/>
    <x v="22"/>
    <x v="16"/>
    <x v="5"/>
    <n v="36"/>
    <n v="850"/>
    <x v="2167"/>
    <x v="5713"/>
    <x v="80"/>
    <x v="1"/>
  </r>
  <r>
    <x v="3"/>
    <n v="1128299"/>
    <x v="430"/>
    <x v="2"/>
    <x v="22"/>
    <x v="16"/>
    <x v="0"/>
    <n v="29"/>
    <n v="1190"/>
    <x v="2203"/>
    <x v="5714"/>
    <x v="96"/>
    <x v="1"/>
  </r>
  <r>
    <x v="3"/>
    <n v="1128299"/>
    <x v="430"/>
    <x v="2"/>
    <x v="22"/>
    <x v="16"/>
    <x v="1"/>
    <n v="37"/>
    <n v="1790"/>
    <x v="3251"/>
    <x v="5715"/>
    <x v="31"/>
    <x v="1"/>
  </r>
  <r>
    <x v="3"/>
    <n v="1128299"/>
    <x v="430"/>
    <x v="2"/>
    <x v="22"/>
    <x v="16"/>
    <x v="2"/>
    <n v="37"/>
    <n v="1090"/>
    <x v="3189"/>
    <x v="5558"/>
    <x v="25"/>
    <x v="1"/>
  </r>
  <r>
    <x v="3"/>
    <n v="1128299"/>
    <x v="430"/>
    <x v="2"/>
    <x v="22"/>
    <x v="16"/>
    <x v="3"/>
    <n v="34"/>
    <n v="1140"/>
    <x v="1974"/>
    <x v="5716"/>
    <x v="96"/>
    <x v="1"/>
  </r>
  <r>
    <x v="3"/>
    <n v="1128299"/>
    <x v="430"/>
    <x v="2"/>
    <x v="22"/>
    <x v="16"/>
    <x v="4"/>
    <n v="40"/>
    <n v="930"/>
    <x v="1753"/>
    <x v="3597"/>
    <x v="4"/>
    <x v="1"/>
  </r>
  <r>
    <x v="3"/>
    <n v="1128299"/>
    <x v="430"/>
    <x v="2"/>
    <x v="22"/>
    <x v="16"/>
    <x v="5"/>
    <n v="41"/>
    <n v="1230"/>
    <x v="2697"/>
    <x v="5717"/>
    <x v="25"/>
    <x v="1"/>
  </r>
  <r>
    <x v="3"/>
    <n v="1128299"/>
    <x v="461"/>
    <x v="2"/>
    <x v="22"/>
    <x v="16"/>
    <x v="0"/>
    <n v="34"/>
    <n v="1900"/>
    <x v="3252"/>
    <x v="5718"/>
    <x v="25"/>
    <x v="1"/>
  </r>
  <r>
    <x v="3"/>
    <n v="1128299"/>
    <x v="461"/>
    <x v="2"/>
    <x v="22"/>
    <x v="16"/>
    <x v="1"/>
    <n v="37"/>
    <n v="2020"/>
    <x v="1763"/>
    <x v="5719"/>
    <x v="96"/>
    <x v="1"/>
  </r>
  <r>
    <x v="3"/>
    <n v="1128299"/>
    <x v="461"/>
    <x v="2"/>
    <x v="22"/>
    <x v="16"/>
    <x v="2"/>
    <n v="32"/>
    <n v="1520"/>
    <x v="2081"/>
    <x v="5720"/>
    <x v="23"/>
    <x v="1"/>
  </r>
  <r>
    <x v="3"/>
    <n v="1128299"/>
    <x v="461"/>
    <x v="2"/>
    <x v="22"/>
    <x v="16"/>
    <x v="3"/>
    <n v="39"/>
    <n v="1490"/>
    <x v="2791"/>
    <x v="5721"/>
    <x v="33"/>
    <x v="1"/>
  </r>
  <r>
    <x v="3"/>
    <n v="1128299"/>
    <x v="461"/>
    <x v="2"/>
    <x v="22"/>
    <x v="16"/>
    <x v="4"/>
    <n v="50"/>
    <n v="1450"/>
    <x v="3253"/>
    <x v="5722"/>
    <x v="52"/>
    <x v="1"/>
  </r>
  <r>
    <x v="3"/>
    <n v="1128299"/>
    <x v="461"/>
    <x v="2"/>
    <x v="22"/>
    <x v="16"/>
    <x v="5"/>
    <n v="53"/>
    <n v="1650"/>
    <x v="2293"/>
    <x v="5723"/>
    <x v="25"/>
    <x v="1"/>
  </r>
  <r>
    <x v="3"/>
    <n v="1128299"/>
    <x v="490"/>
    <x v="2"/>
    <x v="22"/>
    <x v="16"/>
    <x v="0"/>
    <n v="51"/>
    <n v="2250"/>
    <x v="2103"/>
    <x v="5724"/>
    <x v="23"/>
    <x v="1"/>
  </r>
  <r>
    <x v="3"/>
    <n v="1128299"/>
    <x v="490"/>
    <x v="2"/>
    <x v="22"/>
    <x v="16"/>
    <x v="1"/>
    <n v="56"/>
    <n v="2330"/>
    <x v="1096"/>
    <x v="5725"/>
    <x v="15"/>
    <x v="1"/>
  </r>
  <r>
    <x v="3"/>
    <n v="1128299"/>
    <x v="490"/>
    <x v="2"/>
    <x v="22"/>
    <x v="16"/>
    <x v="2"/>
    <n v="48"/>
    <n v="1930"/>
    <x v="3254"/>
    <x v="5726"/>
    <x v="33"/>
    <x v="1"/>
  </r>
  <r>
    <x v="3"/>
    <n v="1128299"/>
    <x v="490"/>
    <x v="2"/>
    <x v="22"/>
    <x v="16"/>
    <x v="3"/>
    <n v="53"/>
    <n v="1650"/>
    <x v="2293"/>
    <x v="5727"/>
    <x v="96"/>
    <x v="1"/>
  </r>
  <r>
    <x v="3"/>
    <n v="1128299"/>
    <x v="490"/>
    <x v="2"/>
    <x v="22"/>
    <x v="16"/>
    <x v="4"/>
    <n v="54"/>
    <n v="1570"/>
    <x v="2894"/>
    <x v="5728"/>
    <x v="46"/>
    <x v="1"/>
  </r>
  <r>
    <x v="3"/>
    <n v="1128299"/>
    <x v="490"/>
    <x v="2"/>
    <x v="22"/>
    <x v="16"/>
    <x v="5"/>
    <n v="55"/>
    <n v="2010"/>
    <x v="2127"/>
    <x v="5729"/>
    <x v="95"/>
    <x v="1"/>
  </r>
  <r>
    <x v="3"/>
    <n v="1128299"/>
    <x v="181"/>
    <x v="2"/>
    <x v="22"/>
    <x v="16"/>
    <x v="0"/>
    <n v="28"/>
    <n v="1200"/>
    <x v="1597"/>
    <x v="4609"/>
    <x v="23"/>
    <x v="1"/>
  </r>
  <r>
    <x v="3"/>
    <n v="1128299"/>
    <x v="181"/>
    <x v="2"/>
    <x v="22"/>
    <x v="16"/>
    <x v="1"/>
    <n v="31"/>
    <n v="1240"/>
    <x v="3255"/>
    <x v="5487"/>
    <x v="114"/>
    <x v="1"/>
  </r>
  <r>
    <x v="3"/>
    <n v="1128299"/>
    <x v="181"/>
    <x v="2"/>
    <x v="22"/>
    <x v="16"/>
    <x v="2"/>
    <n v="33"/>
    <n v="1280"/>
    <x v="1529"/>
    <x v="5730"/>
    <x v="113"/>
    <x v="1"/>
  </r>
  <r>
    <x v="3"/>
    <n v="1128299"/>
    <x v="181"/>
    <x v="2"/>
    <x v="22"/>
    <x v="16"/>
    <x v="3"/>
    <n v="34"/>
    <n v="780"/>
    <x v="2468"/>
    <x v="5731"/>
    <x v="24"/>
    <x v="1"/>
  </r>
  <r>
    <x v="3"/>
    <n v="1128299"/>
    <x v="181"/>
    <x v="2"/>
    <x v="22"/>
    <x v="16"/>
    <x v="4"/>
    <n v="33"/>
    <n v="680"/>
    <x v="1152"/>
    <x v="5732"/>
    <x v="48"/>
    <x v="1"/>
  </r>
  <r>
    <x v="3"/>
    <n v="1128299"/>
    <x v="181"/>
    <x v="2"/>
    <x v="22"/>
    <x v="16"/>
    <x v="5"/>
    <n v="34"/>
    <n v="1400"/>
    <x v="1686"/>
    <x v="5733"/>
    <x v="15"/>
    <x v="1"/>
  </r>
  <r>
    <x v="3"/>
    <n v="1128299"/>
    <x v="212"/>
    <x v="2"/>
    <x v="22"/>
    <x v="16"/>
    <x v="0"/>
    <n v="24"/>
    <n v="1750"/>
    <x v="1077"/>
    <x v="5604"/>
    <x v="18"/>
    <x v="1"/>
  </r>
  <r>
    <x v="3"/>
    <n v="1128299"/>
    <x v="212"/>
    <x v="2"/>
    <x v="22"/>
    <x v="16"/>
    <x v="1"/>
    <n v="31"/>
    <n v="1240"/>
    <x v="3255"/>
    <x v="5734"/>
    <x v="113"/>
    <x v="1"/>
  </r>
  <r>
    <x v="3"/>
    <n v="1128299"/>
    <x v="212"/>
    <x v="2"/>
    <x v="22"/>
    <x v="16"/>
    <x v="2"/>
    <n v="34"/>
    <n v="1320"/>
    <x v="1772"/>
    <x v="5735"/>
    <x v="113"/>
    <x v="1"/>
  </r>
  <r>
    <x v="3"/>
    <n v="1128299"/>
    <x v="212"/>
    <x v="1"/>
    <x v="23"/>
    <x v="26"/>
    <x v="3"/>
    <n v="33"/>
    <n v="750"/>
    <x v="3256"/>
    <x v="5736"/>
    <x v="28"/>
    <x v="1"/>
  </r>
  <r>
    <x v="3"/>
    <n v="1128299"/>
    <x v="212"/>
    <x v="1"/>
    <x v="23"/>
    <x v="26"/>
    <x v="4"/>
    <n v="33"/>
    <n v="530"/>
    <x v="3062"/>
    <x v="5737"/>
    <x v="46"/>
    <x v="1"/>
  </r>
  <r>
    <x v="3"/>
    <n v="1128299"/>
    <x v="212"/>
    <x v="1"/>
    <x v="23"/>
    <x v="26"/>
    <x v="5"/>
    <n v="32"/>
    <n v="1310"/>
    <x v="3257"/>
    <x v="5738"/>
    <x v="25"/>
    <x v="1"/>
  </r>
  <r>
    <x v="3"/>
    <n v="1128299"/>
    <x v="221"/>
    <x v="1"/>
    <x v="23"/>
    <x v="26"/>
    <x v="0"/>
    <n v="29"/>
    <n v="1790"/>
    <x v="3129"/>
    <x v="5739"/>
    <x v="24"/>
    <x v="1"/>
  </r>
  <r>
    <x v="3"/>
    <n v="1128299"/>
    <x v="221"/>
    <x v="1"/>
    <x v="23"/>
    <x v="26"/>
    <x v="1"/>
    <n v="38"/>
    <n v="1200"/>
    <x v="2208"/>
    <x v="5740"/>
    <x v="114"/>
    <x v="1"/>
  </r>
  <r>
    <x v="3"/>
    <n v="1128299"/>
    <x v="221"/>
    <x v="1"/>
    <x v="23"/>
    <x v="26"/>
    <x v="2"/>
    <n v="39"/>
    <n v="1200"/>
    <x v="2809"/>
    <x v="2987"/>
    <x v="18"/>
    <x v="1"/>
  </r>
  <r>
    <x v="3"/>
    <n v="1128299"/>
    <x v="221"/>
    <x v="1"/>
    <x v="23"/>
    <x v="26"/>
    <x v="3"/>
    <n v="43"/>
    <n v="960"/>
    <x v="3258"/>
    <x v="5741"/>
    <x v="113"/>
    <x v="1"/>
  </r>
  <r>
    <x v="3"/>
    <n v="1128299"/>
    <x v="221"/>
    <x v="1"/>
    <x v="23"/>
    <x v="26"/>
    <x v="4"/>
    <n v="40"/>
    <n v="500"/>
    <x v="3259"/>
    <x v="5742"/>
    <x v="48"/>
    <x v="1"/>
  </r>
  <r>
    <x v="3"/>
    <n v="1128299"/>
    <x v="221"/>
    <x v="1"/>
    <x v="23"/>
    <x v="26"/>
    <x v="5"/>
    <n v="29"/>
    <n v="1090"/>
    <x v="3260"/>
    <x v="5743"/>
    <x v="25"/>
    <x v="1"/>
  </r>
  <r>
    <x v="3"/>
    <n v="1128299"/>
    <x v="240"/>
    <x v="1"/>
    <x v="23"/>
    <x v="26"/>
    <x v="0"/>
    <n v="38"/>
    <n v="1680"/>
    <x v="3102"/>
    <x v="5744"/>
    <x v="28"/>
    <x v="1"/>
  </r>
  <r>
    <x v="3"/>
    <n v="1128299"/>
    <x v="240"/>
    <x v="1"/>
    <x v="23"/>
    <x v="26"/>
    <x v="1"/>
    <n v="36"/>
    <n v="1070"/>
    <x v="3261"/>
    <x v="5745"/>
    <x v="24"/>
    <x v="1"/>
  </r>
  <r>
    <x v="3"/>
    <n v="1128299"/>
    <x v="240"/>
    <x v="1"/>
    <x v="23"/>
    <x v="26"/>
    <x v="2"/>
    <n v="40"/>
    <n v="1200"/>
    <x v="1287"/>
    <x v="5746"/>
    <x v="23"/>
    <x v="1"/>
  </r>
  <r>
    <x v="3"/>
    <n v="1128299"/>
    <x v="240"/>
    <x v="1"/>
    <x v="23"/>
    <x v="26"/>
    <x v="3"/>
    <n v="27"/>
    <n v="910"/>
    <x v="1680"/>
    <x v="5747"/>
    <x v="18"/>
    <x v="1"/>
  </r>
  <r>
    <x v="3"/>
    <n v="1128299"/>
    <x v="240"/>
    <x v="1"/>
    <x v="23"/>
    <x v="26"/>
    <x v="4"/>
    <n v="34"/>
    <n v="560"/>
    <x v="2684"/>
    <x v="5748"/>
    <x v="48"/>
    <x v="1"/>
  </r>
  <r>
    <x v="3"/>
    <n v="1128299"/>
    <x v="240"/>
    <x v="1"/>
    <x v="23"/>
    <x v="26"/>
    <x v="5"/>
    <n v="39"/>
    <n v="1230"/>
    <x v="1183"/>
    <x v="5749"/>
    <x v="25"/>
    <x v="1"/>
  </r>
  <r>
    <x v="3"/>
    <n v="1128299"/>
    <x v="271"/>
    <x v="1"/>
    <x v="23"/>
    <x v="26"/>
    <x v="0"/>
    <n v="32"/>
    <n v="1760"/>
    <x v="805"/>
    <x v="5750"/>
    <x v="113"/>
    <x v="1"/>
  </r>
  <r>
    <x v="3"/>
    <n v="1128299"/>
    <x v="271"/>
    <x v="1"/>
    <x v="23"/>
    <x v="26"/>
    <x v="1"/>
    <n v="40"/>
    <n v="1280"/>
    <x v="2653"/>
    <x v="5751"/>
    <x v="114"/>
    <x v="1"/>
  </r>
  <r>
    <x v="3"/>
    <n v="1128299"/>
    <x v="271"/>
    <x v="1"/>
    <x v="23"/>
    <x v="26"/>
    <x v="2"/>
    <n v="37"/>
    <n v="1360"/>
    <x v="3262"/>
    <x v="5752"/>
    <x v="23"/>
    <x v="1"/>
  </r>
  <r>
    <x v="3"/>
    <n v="1128299"/>
    <x v="271"/>
    <x v="1"/>
    <x v="23"/>
    <x v="26"/>
    <x v="3"/>
    <n v="33"/>
    <n v="1010"/>
    <x v="1525"/>
    <x v="5753"/>
    <x v="113"/>
    <x v="1"/>
  </r>
  <r>
    <x v="3"/>
    <n v="1128299"/>
    <x v="271"/>
    <x v="1"/>
    <x v="23"/>
    <x v="26"/>
    <x v="4"/>
    <n v="32"/>
    <n v="770"/>
    <x v="1173"/>
    <x v="5623"/>
    <x v="35"/>
    <x v="1"/>
  </r>
  <r>
    <x v="3"/>
    <n v="1128299"/>
    <x v="271"/>
    <x v="1"/>
    <x v="23"/>
    <x v="26"/>
    <x v="5"/>
    <n v="46"/>
    <n v="1780"/>
    <x v="3263"/>
    <x v="5754"/>
    <x v="15"/>
    <x v="1"/>
  </r>
  <r>
    <x v="3"/>
    <n v="1128299"/>
    <x v="301"/>
    <x v="1"/>
    <x v="23"/>
    <x v="26"/>
    <x v="0"/>
    <n v="47"/>
    <n v="2560"/>
    <x v="3264"/>
    <x v="5755"/>
    <x v="28"/>
    <x v="1"/>
  </r>
  <r>
    <x v="3"/>
    <n v="1128299"/>
    <x v="301"/>
    <x v="1"/>
    <x v="23"/>
    <x v="26"/>
    <x v="1"/>
    <n v="55"/>
    <n v="2240"/>
    <x v="3265"/>
    <x v="5756"/>
    <x v="18"/>
    <x v="1"/>
  </r>
  <r>
    <x v="3"/>
    <n v="1128299"/>
    <x v="301"/>
    <x v="1"/>
    <x v="23"/>
    <x v="26"/>
    <x v="2"/>
    <n v="55"/>
    <n v="2100"/>
    <x v="1885"/>
    <x v="5757"/>
    <x v="114"/>
    <x v="1"/>
  </r>
  <r>
    <x v="3"/>
    <n v="1128299"/>
    <x v="301"/>
    <x v="1"/>
    <x v="23"/>
    <x v="26"/>
    <x v="3"/>
    <n v="59"/>
    <n v="1840"/>
    <x v="3266"/>
    <x v="5758"/>
    <x v="28"/>
    <x v="1"/>
  </r>
  <r>
    <x v="3"/>
    <n v="1128299"/>
    <x v="301"/>
    <x v="1"/>
    <x v="23"/>
    <x v="26"/>
    <x v="4"/>
    <n v="70"/>
    <n v="1530"/>
    <x v="750"/>
    <x v="5759"/>
    <x v="46"/>
    <x v="1"/>
  </r>
  <r>
    <x v="3"/>
    <n v="1128299"/>
    <x v="301"/>
    <x v="1"/>
    <x v="23"/>
    <x v="26"/>
    <x v="5"/>
    <n v="80"/>
    <n v="2480"/>
    <x v="3267"/>
    <x v="5760"/>
    <x v="33"/>
    <x v="1"/>
  </r>
  <r>
    <x v="3"/>
    <n v="1128299"/>
    <x v="330"/>
    <x v="1"/>
    <x v="23"/>
    <x v="26"/>
    <x v="0"/>
    <n v="62"/>
    <n v="3060"/>
    <x v="3268"/>
    <x v="5761"/>
    <x v="113"/>
    <x v="1"/>
  </r>
  <r>
    <x v="3"/>
    <n v="1128299"/>
    <x v="330"/>
    <x v="1"/>
    <x v="23"/>
    <x v="26"/>
    <x v="1"/>
    <n v="67"/>
    <n v="2480"/>
    <x v="3269"/>
    <x v="5762"/>
    <x v="24"/>
    <x v="1"/>
  </r>
  <r>
    <x v="3"/>
    <n v="1128299"/>
    <x v="330"/>
    <x v="1"/>
    <x v="23"/>
    <x v="26"/>
    <x v="2"/>
    <n v="69"/>
    <n v="2100"/>
    <x v="3270"/>
    <x v="5763"/>
    <x v="28"/>
    <x v="1"/>
  </r>
  <r>
    <x v="3"/>
    <n v="1128299"/>
    <x v="330"/>
    <x v="1"/>
    <x v="23"/>
    <x v="26"/>
    <x v="3"/>
    <n v="62"/>
    <n v="1980"/>
    <x v="2897"/>
    <x v="5764"/>
    <x v="18"/>
    <x v="1"/>
  </r>
  <r>
    <x v="3"/>
    <n v="1128299"/>
    <x v="330"/>
    <x v="1"/>
    <x v="23"/>
    <x v="26"/>
    <x v="4"/>
    <n v="73"/>
    <n v="2210"/>
    <x v="3271"/>
    <x v="5765"/>
    <x v="29"/>
    <x v="1"/>
  </r>
  <r>
    <x v="3"/>
    <n v="1128299"/>
    <x v="330"/>
    <x v="1"/>
    <x v="23"/>
    <x v="26"/>
    <x v="5"/>
    <n v="81"/>
    <n v="2080"/>
    <x v="3272"/>
    <x v="5766"/>
    <x v="33"/>
    <x v="1"/>
  </r>
  <r>
    <x v="3"/>
    <n v="1128299"/>
    <x v="362"/>
    <x v="1"/>
    <x v="23"/>
    <x v="26"/>
    <x v="0"/>
    <n v="73"/>
    <n v="2550"/>
    <x v="3273"/>
    <x v="5767"/>
    <x v="28"/>
    <x v="1"/>
  </r>
  <r>
    <x v="3"/>
    <n v="1128299"/>
    <x v="362"/>
    <x v="1"/>
    <x v="23"/>
    <x v="26"/>
    <x v="1"/>
    <n v="57"/>
    <n v="2560"/>
    <x v="3274"/>
    <x v="5768"/>
    <x v="114"/>
    <x v="1"/>
  </r>
  <r>
    <x v="3"/>
    <n v="1128299"/>
    <x v="362"/>
    <x v="1"/>
    <x v="23"/>
    <x v="26"/>
    <x v="2"/>
    <n v="50"/>
    <n v="2170"/>
    <x v="3275"/>
    <x v="2751"/>
    <x v="23"/>
    <x v="1"/>
  </r>
  <r>
    <x v="3"/>
    <n v="1128299"/>
    <x v="362"/>
    <x v="1"/>
    <x v="23"/>
    <x v="26"/>
    <x v="3"/>
    <n v="55"/>
    <n v="1430"/>
    <x v="2019"/>
    <x v="3427"/>
    <x v="28"/>
    <x v="1"/>
  </r>
  <r>
    <x v="3"/>
    <n v="1128299"/>
    <x v="362"/>
    <x v="1"/>
    <x v="23"/>
    <x v="26"/>
    <x v="4"/>
    <n v="47"/>
    <n v="1520"/>
    <x v="2690"/>
    <x v="5769"/>
    <x v="29"/>
    <x v="1"/>
  </r>
  <r>
    <x v="3"/>
    <n v="1128299"/>
    <x v="362"/>
    <x v="1"/>
    <x v="23"/>
    <x v="26"/>
    <x v="5"/>
    <n v="46"/>
    <n v="1020"/>
    <x v="3184"/>
    <x v="5770"/>
    <x v="31"/>
    <x v="1"/>
  </r>
  <r>
    <x v="3"/>
    <n v="1128299"/>
    <x v="394"/>
    <x v="1"/>
    <x v="23"/>
    <x v="26"/>
    <x v="0"/>
    <n v="33"/>
    <n v="1750"/>
    <x v="2141"/>
    <x v="5771"/>
    <x v="23"/>
    <x v="1"/>
  </r>
  <r>
    <x v="3"/>
    <n v="1128299"/>
    <x v="394"/>
    <x v="1"/>
    <x v="23"/>
    <x v="26"/>
    <x v="1"/>
    <n v="40"/>
    <n v="1750"/>
    <x v="872"/>
    <x v="5772"/>
    <x v="113"/>
    <x v="1"/>
  </r>
  <r>
    <x v="3"/>
    <n v="1128299"/>
    <x v="394"/>
    <x v="1"/>
    <x v="23"/>
    <x v="26"/>
    <x v="2"/>
    <n v="30"/>
    <n v="960"/>
    <x v="1477"/>
    <x v="1624"/>
    <x v="24"/>
    <x v="1"/>
  </r>
  <r>
    <x v="3"/>
    <n v="1128299"/>
    <x v="394"/>
    <x v="1"/>
    <x v="23"/>
    <x v="26"/>
    <x v="3"/>
    <n v="34"/>
    <n v="800"/>
    <x v="3215"/>
    <x v="5773"/>
    <x v="23"/>
    <x v="1"/>
  </r>
  <r>
    <x v="3"/>
    <n v="1128299"/>
    <x v="394"/>
    <x v="1"/>
    <x v="23"/>
    <x v="26"/>
    <x v="4"/>
    <n v="41"/>
    <n v="830"/>
    <x v="2423"/>
    <x v="5774"/>
    <x v="35"/>
    <x v="1"/>
  </r>
  <r>
    <x v="3"/>
    <n v="1128299"/>
    <x v="394"/>
    <x v="1"/>
    <x v="23"/>
    <x v="26"/>
    <x v="5"/>
    <n v="30"/>
    <n v="900"/>
    <x v="1147"/>
    <x v="4452"/>
    <x v="15"/>
    <x v="1"/>
  </r>
  <r>
    <x v="3"/>
    <n v="1128299"/>
    <x v="423"/>
    <x v="1"/>
    <x v="23"/>
    <x v="26"/>
    <x v="0"/>
    <n v="25"/>
    <n v="1240"/>
    <x v="1991"/>
    <x v="5775"/>
    <x v="113"/>
    <x v="1"/>
  </r>
  <r>
    <x v="3"/>
    <n v="1128299"/>
    <x v="423"/>
    <x v="1"/>
    <x v="23"/>
    <x v="26"/>
    <x v="1"/>
    <n v="34"/>
    <n v="1840"/>
    <x v="3276"/>
    <x v="5776"/>
    <x v="18"/>
    <x v="1"/>
  </r>
  <r>
    <x v="3"/>
    <n v="1128299"/>
    <x v="423"/>
    <x v="1"/>
    <x v="23"/>
    <x v="26"/>
    <x v="2"/>
    <n v="33"/>
    <n v="1280"/>
    <x v="1529"/>
    <x v="4092"/>
    <x v="18"/>
    <x v="1"/>
  </r>
  <r>
    <x v="3"/>
    <n v="1128299"/>
    <x v="423"/>
    <x v="1"/>
    <x v="23"/>
    <x v="26"/>
    <x v="3"/>
    <n v="31"/>
    <n v="1200"/>
    <x v="1753"/>
    <x v="5777"/>
    <x v="113"/>
    <x v="1"/>
  </r>
  <r>
    <x v="3"/>
    <n v="1128299"/>
    <x v="423"/>
    <x v="1"/>
    <x v="23"/>
    <x v="26"/>
    <x v="4"/>
    <n v="39"/>
    <n v="1120"/>
    <x v="1716"/>
    <x v="5421"/>
    <x v="35"/>
    <x v="1"/>
  </r>
  <r>
    <x v="3"/>
    <n v="1128299"/>
    <x v="423"/>
    <x v="1"/>
    <x v="23"/>
    <x v="26"/>
    <x v="5"/>
    <n v="44"/>
    <n v="1400"/>
    <x v="1043"/>
    <x v="5778"/>
    <x v="15"/>
    <x v="1"/>
  </r>
  <r>
    <x v="3"/>
    <n v="1128299"/>
    <x v="454"/>
    <x v="1"/>
    <x v="23"/>
    <x v="26"/>
    <x v="0"/>
    <n v="28"/>
    <n v="2190"/>
    <x v="1934"/>
    <x v="5779"/>
    <x v="28"/>
    <x v="1"/>
  </r>
  <r>
    <x v="3"/>
    <n v="1128299"/>
    <x v="454"/>
    <x v="1"/>
    <x v="23"/>
    <x v="26"/>
    <x v="1"/>
    <n v="35"/>
    <n v="2240"/>
    <x v="1437"/>
    <x v="5780"/>
    <x v="28"/>
    <x v="1"/>
  </r>
  <r>
    <x v="3"/>
    <n v="1128299"/>
    <x v="454"/>
    <x v="1"/>
    <x v="23"/>
    <x v="26"/>
    <x v="2"/>
    <n v="30"/>
    <n v="1580"/>
    <x v="3277"/>
    <x v="5781"/>
    <x v="24"/>
    <x v="1"/>
  </r>
  <r>
    <x v="3"/>
    <n v="1128299"/>
    <x v="454"/>
    <x v="1"/>
    <x v="23"/>
    <x v="26"/>
    <x v="3"/>
    <n v="40"/>
    <n v="1550"/>
    <x v="1461"/>
    <x v="5782"/>
    <x v="24"/>
    <x v="1"/>
  </r>
  <r>
    <x v="3"/>
    <n v="1128299"/>
    <x v="454"/>
    <x v="1"/>
    <x v="23"/>
    <x v="26"/>
    <x v="4"/>
    <n v="53"/>
    <n v="1470"/>
    <x v="1854"/>
    <x v="5783"/>
    <x v="46"/>
    <x v="1"/>
  </r>
  <r>
    <x v="3"/>
    <n v="1128299"/>
    <x v="454"/>
    <x v="1"/>
    <x v="23"/>
    <x v="26"/>
    <x v="5"/>
    <n v="64"/>
    <n v="1800"/>
    <x v="2889"/>
    <x v="5784"/>
    <x v="33"/>
    <x v="1"/>
  </r>
  <r>
    <x v="3"/>
    <n v="1128299"/>
    <x v="483"/>
    <x v="1"/>
    <x v="23"/>
    <x v="26"/>
    <x v="0"/>
    <n v="46"/>
    <n v="2720"/>
    <x v="3278"/>
    <x v="5785"/>
    <x v="24"/>
    <x v="1"/>
  </r>
  <r>
    <x v="3"/>
    <n v="1128299"/>
    <x v="483"/>
    <x v="1"/>
    <x v="23"/>
    <x v="26"/>
    <x v="1"/>
    <n v="52"/>
    <n v="2480"/>
    <x v="1405"/>
    <x v="5786"/>
    <x v="114"/>
    <x v="1"/>
  </r>
  <r>
    <x v="0"/>
    <n v="1128299"/>
    <x v="483"/>
    <x v="1"/>
    <x v="23"/>
    <x v="26"/>
    <x v="2"/>
    <n v="53"/>
    <n v="1920"/>
    <x v="3279"/>
    <x v="5787"/>
    <x v="113"/>
    <x v="1"/>
  </r>
  <r>
    <x v="0"/>
    <n v="1128299"/>
    <x v="483"/>
    <x v="1"/>
    <x v="23"/>
    <x v="26"/>
    <x v="3"/>
    <n v="53"/>
    <n v="1920"/>
    <x v="3279"/>
    <x v="5788"/>
    <x v="28"/>
    <x v="1"/>
  </r>
  <r>
    <x v="0"/>
    <n v="1128299"/>
    <x v="483"/>
    <x v="1"/>
    <x v="23"/>
    <x v="26"/>
    <x v="4"/>
    <n v="55"/>
    <n v="1680"/>
    <x v="889"/>
    <x v="5789"/>
    <x v="35"/>
    <x v="1"/>
  </r>
  <r>
    <x v="0"/>
    <n v="1128299"/>
    <x v="483"/>
    <x v="1"/>
    <x v="23"/>
    <x v="26"/>
    <x v="5"/>
    <n v="59"/>
    <n v="1940"/>
    <x v="2327"/>
    <x v="5790"/>
    <x v="15"/>
    <x v="1"/>
  </r>
  <r>
    <x v="0"/>
    <n v="1197831"/>
    <x v="169"/>
    <x v="1"/>
    <x v="23"/>
    <x v="26"/>
    <x v="0"/>
    <n v="14"/>
    <n v="2230"/>
    <x v="3280"/>
    <x v="5791"/>
    <x v="95"/>
    <x v="1"/>
  </r>
  <r>
    <x v="0"/>
    <n v="1197831"/>
    <x v="169"/>
    <x v="1"/>
    <x v="23"/>
    <x v="26"/>
    <x v="1"/>
    <n v="20"/>
    <n v="2090"/>
    <x v="2419"/>
    <x v="2997"/>
    <x v="36"/>
    <x v="1"/>
  </r>
  <r>
    <x v="0"/>
    <n v="1197831"/>
    <x v="169"/>
    <x v="1"/>
    <x v="23"/>
    <x v="26"/>
    <x v="2"/>
    <n v="21"/>
    <n v="1620"/>
    <x v="2372"/>
    <x v="3746"/>
    <x v="25"/>
    <x v="1"/>
  </r>
  <r>
    <x v="0"/>
    <n v="1197831"/>
    <x v="169"/>
    <x v="1"/>
    <x v="23"/>
    <x v="26"/>
    <x v="3"/>
    <n v="26"/>
    <n v="1660"/>
    <x v="3281"/>
    <x v="5792"/>
    <x v="54"/>
    <x v="1"/>
  </r>
  <r>
    <x v="0"/>
    <n v="1197831"/>
    <x v="169"/>
    <x v="1"/>
    <x v="23"/>
    <x v="26"/>
    <x v="4"/>
    <n v="28"/>
    <n v="1110"/>
    <x v="1609"/>
    <x v="5793"/>
    <x v="45"/>
    <x v="1"/>
  </r>
  <r>
    <x v="3"/>
    <n v="1197831"/>
    <x v="169"/>
    <x v="1"/>
    <x v="23"/>
    <x v="26"/>
    <x v="5"/>
    <n v="23"/>
    <n v="1470"/>
    <x v="2871"/>
    <x v="1678"/>
    <x v="0"/>
    <x v="1"/>
  </r>
  <r>
    <x v="0"/>
    <n v="1197831"/>
    <x v="199"/>
    <x v="1"/>
    <x v="23"/>
    <x v="26"/>
    <x v="0"/>
    <n v="18"/>
    <n v="2000"/>
    <x v="1104"/>
    <x v="5794"/>
    <x v="80"/>
    <x v="1"/>
  </r>
  <r>
    <x v="0"/>
    <n v="1197831"/>
    <x v="199"/>
    <x v="1"/>
    <x v="23"/>
    <x v="26"/>
    <x v="1"/>
    <n v="28"/>
    <n v="1800"/>
    <x v="1735"/>
    <x v="5795"/>
    <x v="93"/>
    <x v="1"/>
  </r>
  <r>
    <x v="0"/>
    <n v="1197831"/>
    <x v="199"/>
    <x v="1"/>
    <x v="23"/>
    <x v="26"/>
    <x v="2"/>
    <n v="28"/>
    <n v="1280"/>
    <x v="2375"/>
    <x v="5796"/>
    <x v="2"/>
    <x v="1"/>
  </r>
  <r>
    <x v="0"/>
    <n v="1197831"/>
    <x v="199"/>
    <x v="2"/>
    <x v="24"/>
    <x v="27"/>
    <x v="3"/>
    <n v="27"/>
    <n v="1160"/>
    <x v="2451"/>
    <x v="5797"/>
    <x v="54"/>
    <x v="1"/>
  </r>
  <r>
    <x v="0"/>
    <n v="1197831"/>
    <x v="199"/>
    <x v="2"/>
    <x v="24"/>
    <x v="27"/>
    <x v="4"/>
    <n v="31"/>
    <n v="880"/>
    <x v="1259"/>
    <x v="5798"/>
    <x v="1"/>
    <x v="1"/>
  </r>
  <r>
    <x v="0"/>
    <n v="1197831"/>
    <x v="199"/>
    <x v="2"/>
    <x v="24"/>
    <x v="27"/>
    <x v="5"/>
    <n v="26"/>
    <n v="1350"/>
    <x v="1517"/>
    <x v="5799"/>
    <x v="59"/>
    <x v="1"/>
  </r>
  <r>
    <x v="0"/>
    <n v="1197831"/>
    <x v="708"/>
    <x v="2"/>
    <x v="24"/>
    <x v="27"/>
    <x v="0"/>
    <n v="21"/>
    <n v="2000"/>
    <x v="1077"/>
    <x v="4494"/>
    <x v="25"/>
    <x v="1"/>
  </r>
  <r>
    <x v="0"/>
    <n v="1197831"/>
    <x v="708"/>
    <x v="2"/>
    <x v="24"/>
    <x v="27"/>
    <x v="1"/>
    <n v="27"/>
    <n v="1880"/>
    <x v="1197"/>
    <x v="5800"/>
    <x v="96"/>
    <x v="1"/>
  </r>
  <r>
    <x v="0"/>
    <n v="1197831"/>
    <x v="708"/>
    <x v="2"/>
    <x v="24"/>
    <x v="27"/>
    <x v="2"/>
    <n v="20"/>
    <n v="1350"/>
    <x v="1147"/>
    <x v="4722"/>
    <x v="31"/>
    <x v="1"/>
  </r>
  <r>
    <x v="0"/>
    <n v="1197831"/>
    <x v="708"/>
    <x v="2"/>
    <x v="24"/>
    <x v="27"/>
    <x v="3"/>
    <n v="26"/>
    <n v="1120"/>
    <x v="1651"/>
    <x v="5801"/>
    <x v="46"/>
    <x v="1"/>
  </r>
  <r>
    <x v="3"/>
    <n v="1197831"/>
    <x v="708"/>
    <x v="2"/>
    <x v="24"/>
    <x v="27"/>
    <x v="4"/>
    <n v="32"/>
    <n v="880"/>
    <x v="1556"/>
    <x v="5802"/>
    <x v="2"/>
    <x v="1"/>
  </r>
  <r>
    <x v="3"/>
    <n v="1197831"/>
    <x v="708"/>
    <x v="2"/>
    <x v="24"/>
    <x v="27"/>
    <x v="5"/>
    <n v="25"/>
    <n v="1240"/>
    <x v="1991"/>
    <x v="5803"/>
    <x v="60"/>
    <x v="1"/>
  </r>
  <r>
    <x v="3"/>
    <n v="1197831"/>
    <x v="723"/>
    <x v="2"/>
    <x v="24"/>
    <x v="27"/>
    <x v="0"/>
    <n v="15"/>
    <n v="2150"/>
    <x v="2502"/>
    <x v="5804"/>
    <x v="23"/>
    <x v="1"/>
  </r>
  <r>
    <x v="3"/>
    <n v="1197831"/>
    <x v="723"/>
    <x v="2"/>
    <x v="24"/>
    <x v="27"/>
    <x v="1"/>
    <n v="21"/>
    <n v="2150"/>
    <x v="3282"/>
    <x v="5805"/>
    <x v="96"/>
    <x v="1"/>
  </r>
  <r>
    <x v="3"/>
    <n v="1197831"/>
    <x v="723"/>
    <x v="2"/>
    <x v="24"/>
    <x v="27"/>
    <x v="2"/>
    <n v="19"/>
    <n v="1620"/>
    <x v="1068"/>
    <x v="5806"/>
    <x v="25"/>
    <x v="1"/>
  </r>
  <r>
    <x v="3"/>
    <n v="1197831"/>
    <x v="723"/>
    <x v="2"/>
    <x v="24"/>
    <x v="27"/>
    <x v="3"/>
    <n v="20"/>
    <n v="1160"/>
    <x v="3283"/>
    <x v="5807"/>
    <x v="29"/>
    <x v="1"/>
  </r>
  <r>
    <x v="3"/>
    <n v="1197831"/>
    <x v="723"/>
    <x v="2"/>
    <x v="24"/>
    <x v="27"/>
    <x v="4"/>
    <n v="27"/>
    <n v="910"/>
    <x v="1680"/>
    <x v="5808"/>
    <x v="80"/>
    <x v="1"/>
  </r>
  <r>
    <x v="3"/>
    <n v="1197831"/>
    <x v="723"/>
    <x v="2"/>
    <x v="24"/>
    <x v="27"/>
    <x v="5"/>
    <n v="23"/>
    <n v="1760"/>
    <x v="1059"/>
    <x v="2150"/>
    <x v="41"/>
    <x v="1"/>
  </r>
  <r>
    <x v="3"/>
    <n v="1197831"/>
    <x v="258"/>
    <x v="2"/>
    <x v="24"/>
    <x v="27"/>
    <x v="0"/>
    <n v="14"/>
    <n v="2100"/>
    <x v="1454"/>
    <x v="5809"/>
    <x v="23"/>
    <x v="1"/>
  </r>
  <r>
    <x v="3"/>
    <n v="1197831"/>
    <x v="258"/>
    <x v="2"/>
    <x v="24"/>
    <x v="27"/>
    <x v="1"/>
    <n v="22"/>
    <n v="2470"/>
    <x v="1927"/>
    <x v="5810"/>
    <x v="33"/>
    <x v="1"/>
  </r>
  <r>
    <x v="3"/>
    <n v="1197831"/>
    <x v="258"/>
    <x v="2"/>
    <x v="24"/>
    <x v="27"/>
    <x v="2"/>
    <n v="18"/>
    <n v="1840"/>
    <x v="2055"/>
    <x v="5811"/>
    <x v="96"/>
    <x v="1"/>
  </r>
  <r>
    <x v="3"/>
    <n v="1197831"/>
    <x v="258"/>
    <x v="2"/>
    <x v="24"/>
    <x v="27"/>
    <x v="3"/>
    <n v="24"/>
    <n v="1550"/>
    <x v="1753"/>
    <x v="5812"/>
    <x v="0"/>
    <x v="1"/>
  </r>
  <r>
    <x v="3"/>
    <n v="1197831"/>
    <x v="258"/>
    <x v="2"/>
    <x v="24"/>
    <x v="27"/>
    <x v="4"/>
    <n v="34"/>
    <n v="1200"/>
    <x v="2807"/>
    <x v="3066"/>
    <x v="2"/>
    <x v="1"/>
  </r>
  <r>
    <x v="3"/>
    <n v="1197831"/>
    <x v="258"/>
    <x v="2"/>
    <x v="24"/>
    <x v="27"/>
    <x v="5"/>
    <n v="33"/>
    <n v="2400"/>
    <x v="1830"/>
    <x v="5813"/>
    <x v="9"/>
    <x v="1"/>
  </r>
  <r>
    <x v="3"/>
    <n v="1197831"/>
    <x v="288"/>
    <x v="2"/>
    <x v="24"/>
    <x v="27"/>
    <x v="0"/>
    <n v="31"/>
    <n v="2330"/>
    <x v="3284"/>
    <x v="5814"/>
    <x v="31"/>
    <x v="1"/>
  </r>
  <r>
    <x v="3"/>
    <n v="1197831"/>
    <x v="288"/>
    <x v="2"/>
    <x v="24"/>
    <x v="27"/>
    <x v="1"/>
    <n v="35"/>
    <n v="2630"/>
    <x v="3285"/>
    <x v="5815"/>
    <x v="33"/>
    <x v="1"/>
  </r>
  <r>
    <x v="3"/>
    <n v="1197831"/>
    <x v="288"/>
    <x v="2"/>
    <x v="24"/>
    <x v="27"/>
    <x v="2"/>
    <n v="34"/>
    <n v="1860"/>
    <x v="1199"/>
    <x v="5816"/>
    <x v="33"/>
    <x v="1"/>
  </r>
  <r>
    <x v="3"/>
    <n v="1197831"/>
    <x v="288"/>
    <x v="2"/>
    <x v="24"/>
    <x v="27"/>
    <x v="3"/>
    <n v="33"/>
    <n v="1870"/>
    <x v="3286"/>
    <x v="5817"/>
    <x v="29"/>
    <x v="1"/>
  </r>
  <r>
    <x v="3"/>
    <n v="1197831"/>
    <x v="288"/>
    <x v="2"/>
    <x v="24"/>
    <x v="27"/>
    <x v="4"/>
    <n v="43"/>
    <n v="1580"/>
    <x v="2000"/>
    <x v="5818"/>
    <x v="95"/>
    <x v="1"/>
  </r>
  <r>
    <x v="3"/>
    <n v="1197831"/>
    <x v="288"/>
    <x v="2"/>
    <x v="24"/>
    <x v="27"/>
    <x v="5"/>
    <n v="39"/>
    <n v="2480"/>
    <x v="2991"/>
    <x v="5819"/>
    <x v="9"/>
    <x v="1"/>
  </r>
  <r>
    <x v="3"/>
    <n v="1197831"/>
    <x v="320"/>
    <x v="2"/>
    <x v="24"/>
    <x v="27"/>
    <x v="0"/>
    <n v="35"/>
    <n v="2640"/>
    <x v="889"/>
    <x v="5820"/>
    <x v="24"/>
    <x v="1"/>
  </r>
  <r>
    <x v="3"/>
    <n v="1197831"/>
    <x v="320"/>
    <x v="2"/>
    <x v="24"/>
    <x v="27"/>
    <x v="1"/>
    <n v="40"/>
    <n v="2710"/>
    <x v="2976"/>
    <x v="5821"/>
    <x v="113"/>
    <x v="1"/>
  </r>
  <r>
    <x v="3"/>
    <n v="1197831"/>
    <x v="320"/>
    <x v="2"/>
    <x v="24"/>
    <x v="27"/>
    <x v="2"/>
    <n v="34"/>
    <n v="2780"/>
    <x v="3287"/>
    <x v="5822"/>
    <x v="23"/>
    <x v="1"/>
  </r>
  <r>
    <x v="3"/>
    <n v="1197831"/>
    <x v="320"/>
    <x v="2"/>
    <x v="24"/>
    <x v="27"/>
    <x v="3"/>
    <n v="38"/>
    <n v="1580"/>
    <x v="3047"/>
    <x v="5823"/>
    <x v="60"/>
    <x v="1"/>
  </r>
  <r>
    <x v="3"/>
    <n v="1197831"/>
    <x v="320"/>
    <x v="2"/>
    <x v="24"/>
    <x v="27"/>
    <x v="4"/>
    <n v="43"/>
    <n v="1730"/>
    <x v="3288"/>
    <x v="5824"/>
    <x v="15"/>
    <x v="1"/>
  </r>
  <r>
    <x v="0"/>
    <n v="1197831"/>
    <x v="320"/>
    <x v="2"/>
    <x v="24"/>
    <x v="27"/>
    <x v="5"/>
    <n v="51"/>
    <n v="2640"/>
    <x v="2993"/>
    <x v="5825"/>
    <x v="40"/>
    <x v="1"/>
  </r>
  <r>
    <x v="0"/>
    <n v="1197831"/>
    <x v="353"/>
    <x v="2"/>
    <x v="24"/>
    <x v="27"/>
    <x v="0"/>
    <n v="38"/>
    <n v="2330"/>
    <x v="3289"/>
    <x v="5826"/>
    <x v="23"/>
    <x v="1"/>
  </r>
  <r>
    <x v="0"/>
    <n v="1197831"/>
    <x v="353"/>
    <x v="2"/>
    <x v="24"/>
    <x v="27"/>
    <x v="1"/>
    <n v="37"/>
    <n v="2550"/>
    <x v="3290"/>
    <x v="5827"/>
    <x v="113"/>
    <x v="1"/>
  </r>
  <r>
    <x v="0"/>
    <n v="1197831"/>
    <x v="353"/>
    <x v="2"/>
    <x v="24"/>
    <x v="27"/>
    <x v="2"/>
    <n v="39"/>
    <n v="3050"/>
    <x v="3291"/>
    <x v="5828"/>
    <x v="113"/>
    <x v="1"/>
  </r>
  <r>
    <x v="0"/>
    <n v="1197831"/>
    <x v="353"/>
    <x v="2"/>
    <x v="24"/>
    <x v="27"/>
    <x v="3"/>
    <n v="33"/>
    <n v="1620"/>
    <x v="3292"/>
    <x v="5829"/>
    <x v="9"/>
    <x v="1"/>
  </r>
  <r>
    <x v="2"/>
    <n v="1197831"/>
    <x v="353"/>
    <x v="2"/>
    <x v="24"/>
    <x v="27"/>
    <x v="4"/>
    <n v="39"/>
    <n v="1660"/>
    <x v="3293"/>
    <x v="5830"/>
    <x v="23"/>
    <x v="1"/>
  </r>
  <r>
    <x v="2"/>
    <n v="1197831"/>
    <x v="353"/>
    <x v="2"/>
    <x v="24"/>
    <x v="27"/>
    <x v="5"/>
    <n v="44"/>
    <n v="2390"/>
    <x v="3294"/>
    <x v="5831"/>
    <x v="70"/>
    <x v="1"/>
  </r>
  <r>
    <x v="2"/>
    <n v="1197831"/>
    <x v="381"/>
    <x v="2"/>
    <x v="24"/>
    <x v="27"/>
    <x v="0"/>
    <n v="41"/>
    <n v="2300"/>
    <x v="3295"/>
    <x v="5832"/>
    <x v="24"/>
    <x v="1"/>
  </r>
  <r>
    <x v="2"/>
    <n v="1197831"/>
    <x v="381"/>
    <x v="2"/>
    <x v="24"/>
    <x v="27"/>
    <x v="1"/>
    <n v="38"/>
    <n v="2190"/>
    <x v="2607"/>
    <x v="5833"/>
    <x v="113"/>
    <x v="1"/>
  </r>
  <r>
    <x v="2"/>
    <n v="1197831"/>
    <x v="381"/>
    <x v="2"/>
    <x v="24"/>
    <x v="27"/>
    <x v="2"/>
    <n v="43"/>
    <n v="2030"/>
    <x v="1633"/>
    <x v="5834"/>
    <x v="18"/>
    <x v="1"/>
  </r>
  <r>
    <x v="2"/>
    <n v="1197831"/>
    <x v="381"/>
    <x v="2"/>
    <x v="24"/>
    <x v="27"/>
    <x v="3"/>
    <n v="40"/>
    <n v="1360"/>
    <x v="1311"/>
    <x v="4287"/>
    <x v="9"/>
    <x v="1"/>
  </r>
  <r>
    <x v="2"/>
    <n v="1197831"/>
    <x v="381"/>
    <x v="2"/>
    <x v="24"/>
    <x v="27"/>
    <x v="4"/>
    <n v="42"/>
    <n v="1400"/>
    <x v="1129"/>
    <x v="5835"/>
    <x v="33"/>
    <x v="1"/>
  </r>
  <r>
    <x v="2"/>
    <n v="1197831"/>
    <x v="381"/>
    <x v="2"/>
    <x v="24"/>
    <x v="27"/>
    <x v="5"/>
    <n v="36"/>
    <n v="2000"/>
    <x v="1644"/>
    <x v="5836"/>
    <x v="39"/>
    <x v="1"/>
  </r>
  <r>
    <x v="2"/>
    <n v="1197831"/>
    <x v="410"/>
    <x v="2"/>
    <x v="24"/>
    <x v="27"/>
    <x v="0"/>
    <n v="30"/>
    <n v="2010"/>
    <x v="3296"/>
    <x v="5837"/>
    <x v="24"/>
    <x v="1"/>
  </r>
  <r>
    <x v="2"/>
    <n v="1197831"/>
    <x v="410"/>
    <x v="2"/>
    <x v="24"/>
    <x v="27"/>
    <x v="1"/>
    <n v="27"/>
    <n v="1900"/>
    <x v="1206"/>
    <x v="5838"/>
    <x v="113"/>
    <x v="1"/>
  </r>
  <r>
    <x v="2"/>
    <n v="1197831"/>
    <x v="410"/>
    <x v="2"/>
    <x v="24"/>
    <x v="27"/>
    <x v="2"/>
    <n v="31"/>
    <n v="1790"/>
    <x v="3297"/>
    <x v="5839"/>
    <x v="23"/>
    <x v="1"/>
  </r>
  <r>
    <x v="2"/>
    <n v="1197831"/>
    <x v="410"/>
    <x v="2"/>
    <x v="24"/>
    <x v="27"/>
    <x v="3"/>
    <n v="35"/>
    <n v="1160"/>
    <x v="1066"/>
    <x v="5840"/>
    <x v="60"/>
    <x v="1"/>
  </r>
  <r>
    <x v="2"/>
    <n v="1197831"/>
    <x v="410"/>
    <x v="2"/>
    <x v="24"/>
    <x v="27"/>
    <x v="4"/>
    <n v="25"/>
    <n v="1230"/>
    <x v="1491"/>
    <x v="5841"/>
    <x v="96"/>
    <x v="1"/>
  </r>
  <r>
    <x v="2"/>
    <n v="1197831"/>
    <x v="410"/>
    <x v="2"/>
    <x v="24"/>
    <x v="27"/>
    <x v="5"/>
    <n v="34"/>
    <n v="1790"/>
    <x v="2937"/>
    <x v="5842"/>
    <x v="40"/>
    <x v="1"/>
  </r>
  <r>
    <x v="2"/>
    <n v="1197831"/>
    <x v="442"/>
    <x v="2"/>
    <x v="24"/>
    <x v="27"/>
    <x v="0"/>
    <n v="27"/>
    <n v="2030"/>
    <x v="1558"/>
    <x v="5843"/>
    <x v="24"/>
    <x v="1"/>
  </r>
  <r>
    <x v="2"/>
    <n v="1197831"/>
    <x v="442"/>
    <x v="2"/>
    <x v="24"/>
    <x v="27"/>
    <x v="1"/>
    <n v="28"/>
    <n v="2230"/>
    <x v="3298"/>
    <x v="5844"/>
    <x v="113"/>
    <x v="1"/>
  </r>
  <r>
    <x v="2"/>
    <n v="1197831"/>
    <x v="442"/>
    <x v="2"/>
    <x v="24"/>
    <x v="27"/>
    <x v="2"/>
    <n v="42"/>
    <n v="2100"/>
    <x v="1392"/>
    <x v="5845"/>
    <x v="23"/>
    <x v="1"/>
  </r>
  <r>
    <x v="2"/>
    <n v="1197831"/>
    <x v="442"/>
    <x v="2"/>
    <x v="24"/>
    <x v="27"/>
    <x v="3"/>
    <n v="43"/>
    <n v="1580"/>
    <x v="2000"/>
    <x v="5846"/>
    <x v="59"/>
    <x v="1"/>
  </r>
  <r>
    <x v="2"/>
    <n v="1197831"/>
    <x v="442"/>
    <x v="2"/>
    <x v="24"/>
    <x v="27"/>
    <x v="4"/>
    <n v="41"/>
    <n v="1490"/>
    <x v="3299"/>
    <x v="5847"/>
    <x v="31"/>
    <x v="1"/>
  </r>
  <r>
    <x v="2"/>
    <n v="1197831"/>
    <x v="442"/>
    <x v="2"/>
    <x v="24"/>
    <x v="27"/>
    <x v="5"/>
    <n v="51"/>
    <n v="1940"/>
    <x v="928"/>
    <x v="5848"/>
    <x v="40"/>
    <x v="1"/>
  </r>
  <r>
    <x v="0"/>
    <n v="1197831"/>
    <x v="471"/>
    <x v="2"/>
    <x v="24"/>
    <x v="27"/>
    <x v="0"/>
    <n v="40"/>
    <n v="2400"/>
    <x v="1234"/>
    <x v="5849"/>
    <x v="18"/>
    <x v="1"/>
  </r>
  <r>
    <x v="0"/>
    <n v="1197831"/>
    <x v="471"/>
    <x v="2"/>
    <x v="24"/>
    <x v="27"/>
    <x v="1"/>
    <n v="41"/>
    <n v="2400"/>
    <x v="3300"/>
    <x v="5850"/>
    <x v="24"/>
    <x v="1"/>
  </r>
  <r>
    <x v="0"/>
    <n v="1197831"/>
    <x v="471"/>
    <x v="2"/>
    <x v="24"/>
    <x v="27"/>
    <x v="2"/>
    <n v="47"/>
    <n v="2230"/>
    <x v="3301"/>
    <x v="5851"/>
    <x v="114"/>
    <x v="1"/>
  </r>
  <r>
    <x v="0"/>
    <n v="1197831"/>
    <x v="471"/>
    <x v="2"/>
    <x v="24"/>
    <x v="27"/>
    <x v="3"/>
    <n v="44"/>
    <n v="1840"/>
    <x v="971"/>
    <x v="5852"/>
    <x v="59"/>
    <x v="1"/>
  </r>
  <r>
    <x v="0"/>
    <n v="1197831"/>
    <x v="471"/>
    <x v="2"/>
    <x v="24"/>
    <x v="27"/>
    <x v="4"/>
    <n v="43"/>
    <n v="1470"/>
    <x v="1872"/>
    <x v="5853"/>
    <x v="33"/>
    <x v="1"/>
  </r>
  <r>
    <x v="0"/>
    <n v="1197831"/>
    <x v="471"/>
    <x v="2"/>
    <x v="24"/>
    <x v="27"/>
    <x v="5"/>
    <n v="47"/>
    <n v="2320"/>
    <x v="3302"/>
    <x v="5854"/>
    <x v="70"/>
    <x v="1"/>
  </r>
  <r>
    <x v="0"/>
    <n v="1128299"/>
    <x v="187"/>
    <x v="2"/>
    <x v="24"/>
    <x v="27"/>
    <x v="0"/>
    <n v="23"/>
    <n v="1360"/>
    <x v="3303"/>
    <x v="5855"/>
    <x v="15"/>
    <x v="1"/>
  </r>
  <r>
    <x v="0"/>
    <n v="1128299"/>
    <x v="187"/>
    <x v="2"/>
    <x v="24"/>
    <x v="27"/>
    <x v="1"/>
    <n v="30"/>
    <n v="1400"/>
    <x v="1077"/>
    <x v="5856"/>
    <x v="100"/>
    <x v="1"/>
  </r>
  <r>
    <x v="0"/>
    <n v="1128299"/>
    <x v="187"/>
    <x v="2"/>
    <x v="24"/>
    <x v="27"/>
    <x v="2"/>
    <n v="31"/>
    <n v="1450"/>
    <x v="3114"/>
    <x v="5857"/>
    <x v="96"/>
    <x v="1"/>
  </r>
  <r>
    <x v="0"/>
    <n v="1128299"/>
    <x v="187"/>
    <x v="2"/>
    <x v="24"/>
    <x v="27"/>
    <x v="3"/>
    <n v="30"/>
    <n v="880"/>
    <x v="2490"/>
    <x v="5858"/>
    <x v="25"/>
    <x v="1"/>
  </r>
  <r>
    <x v="0"/>
    <n v="1128299"/>
    <x v="187"/>
    <x v="2"/>
    <x v="24"/>
    <x v="27"/>
    <x v="4"/>
    <n v="35"/>
    <n v="680"/>
    <x v="3076"/>
    <x v="5859"/>
    <x v="95"/>
    <x v="1"/>
  </r>
  <r>
    <x v="0"/>
    <n v="1128299"/>
    <x v="187"/>
    <x v="2"/>
    <x v="24"/>
    <x v="27"/>
    <x v="5"/>
    <n v="27"/>
    <n v="1400"/>
    <x v="1053"/>
    <x v="5860"/>
    <x v="47"/>
    <x v="1"/>
  </r>
  <r>
    <x v="0"/>
    <n v="1128299"/>
    <x v="697"/>
    <x v="2"/>
    <x v="24"/>
    <x v="27"/>
    <x v="0"/>
    <n v="21"/>
    <n v="1620"/>
    <x v="2372"/>
    <x v="3746"/>
    <x v="25"/>
    <x v="1"/>
  </r>
  <r>
    <x v="0"/>
    <n v="1128299"/>
    <x v="697"/>
    <x v="2"/>
    <x v="24"/>
    <x v="27"/>
    <x v="1"/>
    <n v="28"/>
    <n v="1280"/>
    <x v="2375"/>
    <x v="5861"/>
    <x v="100"/>
    <x v="1"/>
  </r>
  <r>
    <x v="0"/>
    <n v="1128299"/>
    <x v="697"/>
    <x v="2"/>
    <x v="24"/>
    <x v="27"/>
    <x v="2"/>
    <n v="28"/>
    <n v="1240"/>
    <x v="1524"/>
    <x v="5862"/>
    <x v="23"/>
    <x v="1"/>
  </r>
  <r>
    <x v="0"/>
    <n v="1128299"/>
    <x v="697"/>
    <x v="2"/>
    <x v="25"/>
    <x v="28"/>
    <x v="3"/>
    <n v="26"/>
    <n v="680"/>
    <x v="1459"/>
    <x v="2166"/>
    <x v="23"/>
    <x v="1"/>
  </r>
  <r>
    <x v="0"/>
    <n v="1128299"/>
    <x v="697"/>
    <x v="2"/>
    <x v="25"/>
    <x v="28"/>
    <x v="4"/>
    <n v="36"/>
    <n v="510"/>
    <x v="1127"/>
    <x v="5863"/>
    <x v="25"/>
    <x v="1"/>
  </r>
  <r>
    <x v="0"/>
    <n v="1128299"/>
    <x v="697"/>
    <x v="2"/>
    <x v="25"/>
    <x v="28"/>
    <x v="5"/>
    <n v="31"/>
    <n v="1160"/>
    <x v="3304"/>
    <x v="5864"/>
    <x v="47"/>
    <x v="1"/>
  </r>
  <r>
    <x v="0"/>
    <n v="1128299"/>
    <x v="227"/>
    <x v="2"/>
    <x v="25"/>
    <x v="28"/>
    <x v="0"/>
    <n v="29"/>
    <n v="1600"/>
    <x v="2075"/>
    <x v="5865"/>
    <x v="15"/>
    <x v="1"/>
  </r>
  <r>
    <x v="0"/>
    <n v="1128299"/>
    <x v="227"/>
    <x v="2"/>
    <x v="25"/>
    <x v="28"/>
    <x v="1"/>
    <n v="38"/>
    <n v="1160"/>
    <x v="1942"/>
    <x v="5866"/>
    <x v="27"/>
    <x v="1"/>
  </r>
  <r>
    <x v="0"/>
    <n v="1128299"/>
    <x v="227"/>
    <x v="2"/>
    <x v="25"/>
    <x v="28"/>
    <x v="2"/>
    <n v="37"/>
    <n v="1190"/>
    <x v="2711"/>
    <x v="5867"/>
    <x v="33"/>
    <x v="1"/>
  </r>
  <r>
    <x v="0"/>
    <n v="1128299"/>
    <x v="227"/>
    <x v="2"/>
    <x v="25"/>
    <x v="28"/>
    <x v="3"/>
    <n v="38"/>
    <n v="680"/>
    <x v="1621"/>
    <x v="5868"/>
    <x v="25"/>
    <x v="1"/>
  </r>
  <r>
    <x v="0"/>
    <n v="1128299"/>
    <x v="227"/>
    <x v="2"/>
    <x v="25"/>
    <x v="28"/>
    <x v="4"/>
    <n v="41"/>
    <n v="390"/>
    <x v="2838"/>
    <x v="5869"/>
    <x v="80"/>
    <x v="1"/>
  </r>
  <r>
    <x v="0"/>
    <n v="1128299"/>
    <x v="227"/>
    <x v="2"/>
    <x v="25"/>
    <x v="28"/>
    <x v="5"/>
    <n v="37"/>
    <n v="1070"/>
    <x v="3305"/>
    <x v="5870"/>
    <x v="47"/>
    <x v="1"/>
  </r>
  <r>
    <x v="0"/>
    <n v="1128299"/>
    <x v="246"/>
    <x v="2"/>
    <x v="25"/>
    <x v="28"/>
    <x v="0"/>
    <n v="40"/>
    <n v="1750"/>
    <x v="872"/>
    <x v="2042"/>
    <x v="31"/>
    <x v="1"/>
  </r>
  <r>
    <x v="0"/>
    <n v="1128299"/>
    <x v="246"/>
    <x v="2"/>
    <x v="25"/>
    <x v="28"/>
    <x v="1"/>
    <n v="37"/>
    <n v="900"/>
    <x v="1824"/>
    <x v="2660"/>
    <x v="27"/>
    <x v="1"/>
  </r>
  <r>
    <x v="0"/>
    <n v="1128299"/>
    <x v="246"/>
    <x v="2"/>
    <x v="25"/>
    <x v="28"/>
    <x v="2"/>
    <n v="42"/>
    <n v="1230"/>
    <x v="1469"/>
    <x v="5871"/>
    <x v="25"/>
    <x v="1"/>
  </r>
  <r>
    <x v="0"/>
    <n v="1128299"/>
    <x v="246"/>
    <x v="2"/>
    <x v="25"/>
    <x v="28"/>
    <x v="3"/>
    <n v="40"/>
    <n v="780"/>
    <x v="1320"/>
    <x v="4071"/>
    <x v="15"/>
    <x v="1"/>
  </r>
  <r>
    <x v="0"/>
    <n v="1128299"/>
    <x v="246"/>
    <x v="2"/>
    <x v="25"/>
    <x v="28"/>
    <x v="4"/>
    <n v="43"/>
    <n v="470"/>
    <x v="2424"/>
    <x v="5872"/>
    <x v="95"/>
    <x v="1"/>
  </r>
  <r>
    <x v="0"/>
    <n v="1128299"/>
    <x v="246"/>
    <x v="2"/>
    <x v="25"/>
    <x v="28"/>
    <x v="5"/>
    <n v="49"/>
    <n v="1110"/>
    <x v="1823"/>
    <x v="4004"/>
    <x v="1"/>
    <x v="1"/>
  </r>
  <r>
    <x v="0"/>
    <n v="1128299"/>
    <x v="277"/>
    <x v="2"/>
    <x v="25"/>
    <x v="28"/>
    <x v="0"/>
    <n v="38"/>
    <n v="1840"/>
    <x v="3306"/>
    <x v="5873"/>
    <x v="31"/>
    <x v="1"/>
  </r>
  <r>
    <x v="0"/>
    <n v="1128299"/>
    <x v="277"/>
    <x v="2"/>
    <x v="25"/>
    <x v="28"/>
    <x v="1"/>
    <n v="36"/>
    <n v="1160"/>
    <x v="1305"/>
    <x v="5874"/>
    <x v="54"/>
    <x v="1"/>
  </r>
  <r>
    <x v="0"/>
    <n v="1128299"/>
    <x v="277"/>
    <x v="2"/>
    <x v="25"/>
    <x v="28"/>
    <x v="2"/>
    <n v="41"/>
    <n v="1320"/>
    <x v="3307"/>
    <x v="2428"/>
    <x v="31"/>
    <x v="1"/>
  </r>
  <r>
    <x v="0"/>
    <n v="1128299"/>
    <x v="277"/>
    <x v="2"/>
    <x v="25"/>
    <x v="28"/>
    <x v="3"/>
    <n v="39"/>
    <n v="930"/>
    <x v="3308"/>
    <x v="5875"/>
    <x v="25"/>
    <x v="1"/>
  </r>
  <r>
    <x v="0"/>
    <n v="1128299"/>
    <x v="277"/>
    <x v="2"/>
    <x v="25"/>
    <x v="28"/>
    <x v="4"/>
    <n v="39"/>
    <n v="620"/>
    <x v="3033"/>
    <x v="5876"/>
    <x v="93"/>
    <x v="1"/>
  </r>
  <r>
    <x v="0"/>
    <n v="1128299"/>
    <x v="277"/>
    <x v="2"/>
    <x v="25"/>
    <x v="28"/>
    <x v="5"/>
    <n v="53"/>
    <n v="1240"/>
    <x v="3309"/>
    <x v="2370"/>
    <x v="94"/>
    <x v="1"/>
  </r>
  <r>
    <x v="0"/>
    <n v="1128299"/>
    <x v="307"/>
    <x v="2"/>
    <x v="25"/>
    <x v="28"/>
    <x v="0"/>
    <n v="37"/>
    <n v="1940"/>
    <x v="3310"/>
    <x v="5877"/>
    <x v="96"/>
    <x v="1"/>
  </r>
  <r>
    <x v="0"/>
    <n v="1128299"/>
    <x v="307"/>
    <x v="2"/>
    <x v="25"/>
    <x v="28"/>
    <x v="1"/>
    <n v="36"/>
    <n v="1430"/>
    <x v="1182"/>
    <x v="1846"/>
    <x v="54"/>
    <x v="1"/>
  </r>
  <r>
    <x v="0"/>
    <n v="1128299"/>
    <x v="307"/>
    <x v="2"/>
    <x v="25"/>
    <x v="28"/>
    <x v="2"/>
    <n v="41"/>
    <n v="1470"/>
    <x v="2248"/>
    <x v="5878"/>
    <x v="31"/>
    <x v="1"/>
  </r>
  <r>
    <x v="0"/>
    <n v="1128299"/>
    <x v="307"/>
    <x v="2"/>
    <x v="25"/>
    <x v="28"/>
    <x v="3"/>
    <n v="38"/>
    <n v="1050"/>
    <x v="1579"/>
    <x v="5879"/>
    <x v="15"/>
    <x v="1"/>
  </r>
  <r>
    <x v="0"/>
    <n v="1128299"/>
    <x v="307"/>
    <x v="2"/>
    <x v="25"/>
    <x v="28"/>
    <x v="4"/>
    <n v="43"/>
    <n v="720"/>
    <x v="3068"/>
    <x v="3272"/>
    <x v="95"/>
    <x v="1"/>
  </r>
  <r>
    <x v="0"/>
    <n v="1128299"/>
    <x v="307"/>
    <x v="2"/>
    <x v="25"/>
    <x v="28"/>
    <x v="5"/>
    <n v="46"/>
    <n v="1580"/>
    <x v="2659"/>
    <x v="5880"/>
    <x v="43"/>
    <x v="1"/>
  </r>
  <r>
    <x v="0"/>
    <n v="1128299"/>
    <x v="336"/>
    <x v="2"/>
    <x v="25"/>
    <x v="28"/>
    <x v="0"/>
    <n v="40"/>
    <n v="2160"/>
    <x v="1143"/>
    <x v="2019"/>
    <x v="25"/>
    <x v="1"/>
  </r>
  <r>
    <x v="0"/>
    <n v="1128299"/>
    <x v="336"/>
    <x v="2"/>
    <x v="25"/>
    <x v="28"/>
    <x v="1"/>
    <n v="40"/>
    <n v="1630"/>
    <x v="3311"/>
    <x v="5881"/>
    <x v="52"/>
    <x v="1"/>
  </r>
  <r>
    <x v="0"/>
    <n v="1128299"/>
    <x v="336"/>
    <x v="2"/>
    <x v="25"/>
    <x v="28"/>
    <x v="2"/>
    <n v="39"/>
    <n v="1570"/>
    <x v="3312"/>
    <x v="5882"/>
    <x v="96"/>
    <x v="1"/>
  </r>
  <r>
    <x v="0"/>
    <n v="1128299"/>
    <x v="336"/>
    <x v="2"/>
    <x v="25"/>
    <x v="28"/>
    <x v="3"/>
    <n v="36"/>
    <n v="1130"/>
    <x v="1495"/>
    <x v="5883"/>
    <x v="31"/>
    <x v="1"/>
  </r>
  <r>
    <x v="0"/>
    <n v="1128299"/>
    <x v="336"/>
    <x v="2"/>
    <x v="25"/>
    <x v="28"/>
    <x v="4"/>
    <n v="40"/>
    <n v="1450"/>
    <x v="1826"/>
    <x v="5884"/>
    <x v="25"/>
    <x v="1"/>
  </r>
  <r>
    <x v="0"/>
    <n v="1128299"/>
    <x v="336"/>
    <x v="2"/>
    <x v="25"/>
    <x v="28"/>
    <x v="5"/>
    <n v="46"/>
    <n v="1450"/>
    <x v="1309"/>
    <x v="5885"/>
    <x v="1"/>
    <x v="1"/>
  </r>
  <r>
    <x v="0"/>
    <n v="1128299"/>
    <x v="368"/>
    <x v="2"/>
    <x v="25"/>
    <x v="28"/>
    <x v="0"/>
    <n v="41"/>
    <n v="1940"/>
    <x v="3313"/>
    <x v="5886"/>
    <x v="15"/>
    <x v="1"/>
  </r>
  <r>
    <x v="0"/>
    <n v="1128299"/>
    <x v="368"/>
    <x v="2"/>
    <x v="25"/>
    <x v="28"/>
    <x v="1"/>
    <n v="46"/>
    <n v="1900"/>
    <x v="3314"/>
    <x v="3424"/>
    <x v="54"/>
    <x v="1"/>
  </r>
  <r>
    <x v="0"/>
    <n v="1128299"/>
    <x v="368"/>
    <x v="2"/>
    <x v="25"/>
    <x v="28"/>
    <x v="2"/>
    <n v="37"/>
    <n v="1530"/>
    <x v="2534"/>
    <x v="5887"/>
    <x v="33"/>
    <x v="1"/>
  </r>
  <r>
    <x v="0"/>
    <n v="1128299"/>
    <x v="368"/>
    <x v="2"/>
    <x v="25"/>
    <x v="28"/>
    <x v="3"/>
    <n v="43"/>
    <n v="1200"/>
    <x v="2014"/>
    <x v="5888"/>
    <x v="23"/>
    <x v="1"/>
  </r>
  <r>
    <x v="0"/>
    <n v="1128299"/>
    <x v="368"/>
    <x v="2"/>
    <x v="25"/>
    <x v="28"/>
    <x v="4"/>
    <n v="45"/>
    <n v="1360"/>
    <x v="2281"/>
    <x v="5889"/>
    <x v="25"/>
    <x v="1"/>
  </r>
  <r>
    <x v="0"/>
    <n v="1128299"/>
    <x v="368"/>
    <x v="2"/>
    <x v="25"/>
    <x v="28"/>
    <x v="5"/>
    <n v="48"/>
    <n v="1310"/>
    <x v="1298"/>
    <x v="5890"/>
    <x v="45"/>
    <x v="1"/>
  </r>
  <r>
    <x v="0"/>
    <n v="1128299"/>
    <x v="400"/>
    <x v="2"/>
    <x v="25"/>
    <x v="28"/>
    <x v="0"/>
    <n v="35"/>
    <n v="1840"/>
    <x v="1037"/>
    <x v="5315"/>
    <x v="23"/>
    <x v="1"/>
  </r>
  <r>
    <x v="0"/>
    <n v="1128299"/>
    <x v="400"/>
    <x v="2"/>
    <x v="25"/>
    <x v="28"/>
    <x v="1"/>
    <n v="34"/>
    <n v="2010"/>
    <x v="3315"/>
    <x v="5891"/>
    <x v="46"/>
    <x v="1"/>
  </r>
  <r>
    <x v="0"/>
    <n v="1128299"/>
    <x v="400"/>
    <x v="2"/>
    <x v="25"/>
    <x v="28"/>
    <x v="2"/>
    <n v="34"/>
    <n v="1450"/>
    <x v="2009"/>
    <x v="5892"/>
    <x v="25"/>
    <x v="1"/>
  </r>
  <r>
    <x v="0"/>
    <n v="1128299"/>
    <x v="400"/>
    <x v="2"/>
    <x v="25"/>
    <x v="28"/>
    <x v="3"/>
    <n v="33"/>
    <n v="1240"/>
    <x v="2454"/>
    <x v="5893"/>
    <x v="25"/>
    <x v="1"/>
  </r>
  <r>
    <x v="0"/>
    <n v="1128299"/>
    <x v="400"/>
    <x v="2"/>
    <x v="25"/>
    <x v="28"/>
    <x v="4"/>
    <n v="41"/>
    <n v="1280"/>
    <x v="1186"/>
    <x v="5894"/>
    <x v="93"/>
    <x v="1"/>
  </r>
  <r>
    <x v="0"/>
    <n v="1128299"/>
    <x v="400"/>
    <x v="2"/>
    <x v="25"/>
    <x v="28"/>
    <x v="5"/>
    <n v="43"/>
    <n v="1320"/>
    <x v="3108"/>
    <x v="5895"/>
    <x v="80"/>
    <x v="1"/>
  </r>
  <r>
    <x v="0"/>
    <n v="1128299"/>
    <x v="429"/>
    <x v="2"/>
    <x v="25"/>
    <x v="28"/>
    <x v="0"/>
    <n v="36"/>
    <n v="1700"/>
    <x v="2281"/>
    <x v="4969"/>
    <x v="23"/>
    <x v="1"/>
  </r>
  <r>
    <x v="0"/>
    <n v="1128299"/>
    <x v="429"/>
    <x v="2"/>
    <x v="25"/>
    <x v="28"/>
    <x v="1"/>
    <n v="33"/>
    <n v="1750"/>
    <x v="2141"/>
    <x v="5896"/>
    <x v="54"/>
    <x v="1"/>
  </r>
  <r>
    <x v="0"/>
    <n v="1128299"/>
    <x v="429"/>
    <x v="2"/>
    <x v="25"/>
    <x v="28"/>
    <x v="2"/>
    <n v="31"/>
    <n v="1110"/>
    <x v="3316"/>
    <x v="5897"/>
    <x v="25"/>
    <x v="1"/>
  </r>
  <r>
    <x v="0"/>
    <n v="1128299"/>
    <x v="429"/>
    <x v="2"/>
    <x v="25"/>
    <x v="28"/>
    <x v="3"/>
    <n v="32"/>
    <n v="1020"/>
    <x v="2785"/>
    <x v="5898"/>
    <x v="96"/>
    <x v="1"/>
  </r>
  <r>
    <x v="0"/>
    <n v="1128299"/>
    <x v="429"/>
    <x v="2"/>
    <x v="25"/>
    <x v="28"/>
    <x v="4"/>
    <n v="44"/>
    <n v="880"/>
    <x v="2279"/>
    <x v="5899"/>
    <x v="25"/>
    <x v="1"/>
  </r>
  <r>
    <x v="0"/>
    <n v="1128299"/>
    <x v="429"/>
    <x v="2"/>
    <x v="25"/>
    <x v="28"/>
    <x v="5"/>
    <n v="47"/>
    <n v="1070"/>
    <x v="3317"/>
    <x v="5900"/>
    <x v="94"/>
    <x v="1"/>
  </r>
  <r>
    <x v="0"/>
    <n v="1128299"/>
    <x v="460"/>
    <x v="2"/>
    <x v="25"/>
    <x v="28"/>
    <x v="0"/>
    <n v="31"/>
    <n v="1500"/>
    <x v="3318"/>
    <x v="5901"/>
    <x v="31"/>
    <x v="1"/>
  </r>
  <r>
    <x v="0"/>
    <n v="1128299"/>
    <x v="460"/>
    <x v="2"/>
    <x v="25"/>
    <x v="28"/>
    <x v="1"/>
    <n v="38"/>
    <n v="1630"/>
    <x v="3319"/>
    <x v="5902"/>
    <x v="46"/>
    <x v="1"/>
  </r>
  <r>
    <x v="0"/>
    <n v="1128299"/>
    <x v="460"/>
    <x v="2"/>
    <x v="25"/>
    <x v="28"/>
    <x v="2"/>
    <n v="33"/>
    <n v="1240"/>
    <x v="2454"/>
    <x v="5903"/>
    <x v="96"/>
    <x v="1"/>
  </r>
  <r>
    <x v="0"/>
    <n v="1128299"/>
    <x v="460"/>
    <x v="2"/>
    <x v="25"/>
    <x v="28"/>
    <x v="3"/>
    <n v="33"/>
    <n v="1160"/>
    <x v="2174"/>
    <x v="5904"/>
    <x v="23"/>
    <x v="1"/>
  </r>
  <r>
    <x v="0"/>
    <n v="1128299"/>
    <x v="460"/>
    <x v="2"/>
    <x v="25"/>
    <x v="28"/>
    <x v="4"/>
    <n v="44"/>
    <n v="990"/>
    <x v="3119"/>
    <x v="5905"/>
    <x v="36"/>
    <x v="1"/>
  </r>
  <r>
    <x v="0"/>
    <n v="1128299"/>
    <x v="460"/>
    <x v="2"/>
    <x v="25"/>
    <x v="28"/>
    <x v="5"/>
    <n v="39"/>
    <n v="1400"/>
    <x v="1780"/>
    <x v="5906"/>
    <x v="45"/>
    <x v="1"/>
  </r>
  <r>
    <x v="0"/>
    <n v="1128299"/>
    <x v="489"/>
    <x v="2"/>
    <x v="25"/>
    <x v="28"/>
    <x v="0"/>
    <n v="35"/>
    <n v="1940"/>
    <x v="3320"/>
    <x v="5907"/>
    <x v="15"/>
    <x v="1"/>
  </r>
  <r>
    <x v="0"/>
    <n v="1128299"/>
    <x v="489"/>
    <x v="2"/>
    <x v="25"/>
    <x v="28"/>
    <x v="1"/>
    <n v="33"/>
    <n v="2130"/>
    <x v="3023"/>
    <x v="5908"/>
    <x v="52"/>
    <x v="1"/>
  </r>
  <r>
    <x v="4"/>
    <n v="1128299"/>
    <x v="489"/>
    <x v="2"/>
    <x v="25"/>
    <x v="28"/>
    <x v="2"/>
    <n v="35"/>
    <n v="1360"/>
    <x v="1686"/>
    <x v="5909"/>
    <x v="33"/>
    <x v="1"/>
  </r>
  <r>
    <x v="4"/>
    <n v="1128299"/>
    <x v="489"/>
    <x v="2"/>
    <x v="25"/>
    <x v="28"/>
    <x v="3"/>
    <n v="32"/>
    <n v="1280"/>
    <x v="1062"/>
    <x v="5910"/>
    <x v="33"/>
    <x v="1"/>
  </r>
  <r>
    <x v="4"/>
    <n v="1128299"/>
    <x v="489"/>
    <x v="2"/>
    <x v="25"/>
    <x v="28"/>
    <x v="4"/>
    <n v="42"/>
    <n v="1090"/>
    <x v="3321"/>
    <x v="5911"/>
    <x v="95"/>
    <x v="1"/>
  </r>
  <r>
    <x v="4"/>
    <n v="1128299"/>
    <x v="489"/>
    <x v="2"/>
    <x v="25"/>
    <x v="28"/>
    <x v="5"/>
    <n v="43"/>
    <n v="1350"/>
    <x v="3322"/>
    <x v="5912"/>
    <x v="45"/>
    <x v="1"/>
  </r>
  <r>
    <x v="4"/>
    <n v="1128299"/>
    <x v="190"/>
    <x v="2"/>
    <x v="25"/>
    <x v="28"/>
    <x v="0"/>
    <n v="27"/>
    <n v="1520"/>
    <x v="3323"/>
    <x v="5913"/>
    <x v="33"/>
    <x v="1"/>
  </r>
  <r>
    <x v="4"/>
    <n v="1128299"/>
    <x v="190"/>
    <x v="2"/>
    <x v="25"/>
    <x v="28"/>
    <x v="1"/>
    <n v="30"/>
    <n v="1470"/>
    <x v="1692"/>
    <x v="5587"/>
    <x v="46"/>
    <x v="1"/>
  </r>
  <r>
    <x v="4"/>
    <n v="1128299"/>
    <x v="190"/>
    <x v="2"/>
    <x v="25"/>
    <x v="28"/>
    <x v="2"/>
    <n v="32"/>
    <n v="1570"/>
    <x v="3324"/>
    <x v="5914"/>
    <x v="96"/>
    <x v="1"/>
  </r>
  <r>
    <x v="4"/>
    <n v="1128299"/>
    <x v="190"/>
    <x v="2"/>
    <x v="25"/>
    <x v="28"/>
    <x v="3"/>
    <n v="30"/>
    <n v="1010"/>
    <x v="3325"/>
    <x v="5915"/>
    <x v="31"/>
    <x v="1"/>
  </r>
  <r>
    <x v="4"/>
    <n v="1128299"/>
    <x v="190"/>
    <x v="2"/>
    <x v="25"/>
    <x v="28"/>
    <x v="4"/>
    <n v="33"/>
    <n v="940"/>
    <x v="3079"/>
    <x v="5916"/>
    <x v="25"/>
    <x v="1"/>
  </r>
  <r>
    <x v="4"/>
    <n v="1128299"/>
    <x v="190"/>
    <x v="2"/>
    <x v="25"/>
    <x v="28"/>
    <x v="5"/>
    <n v="36"/>
    <n v="1660"/>
    <x v="3084"/>
    <x v="5917"/>
    <x v="47"/>
    <x v="1"/>
  </r>
  <r>
    <x v="4"/>
    <n v="1128299"/>
    <x v="700"/>
    <x v="2"/>
    <x v="25"/>
    <x v="28"/>
    <x v="0"/>
    <n v="27"/>
    <n v="1730"/>
    <x v="3085"/>
    <x v="5918"/>
    <x v="15"/>
    <x v="1"/>
  </r>
  <r>
    <x v="4"/>
    <n v="1128299"/>
    <x v="700"/>
    <x v="2"/>
    <x v="25"/>
    <x v="28"/>
    <x v="1"/>
    <n v="36"/>
    <n v="1360"/>
    <x v="3326"/>
    <x v="5919"/>
    <x v="46"/>
    <x v="1"/>
  </r>
  <r>
    <x v="4"/>
    <n v="1128299"/>
    <x v="700"/>
    <x v="2"/>
    <x v="25"/>
    <x v="28"/>
    <x v="2"/>
    <n v="35"/>
    <n v="1320"/>
    <x v="1506"/>
    <x v="5920"/>
    <x v="15"/>
    <x v="1"/>
  </r>
  <r>
    <x v="4"/>
    <n v="1128299"/>
    <x v="700"/>
    <x v="2"/>
    <x v="26"/>
    <x v="29"/>
    <x v="3"/>
    <n v="29"/>
    <n v="910"/>
    <x v="1938"/>
    <x v="5921"/>
    <x v="25"/>
    <x v="1"/>
  </r>
  <r>
    <x v="4"/>
    <n v="1128299"/>
    <x v="700"/>
    <x v="2"/>
    <x v="26"/>
    <x v="29"/>
    <x v="4"/>
    <n v="34"/>
    <n v="620"/>
    <x v="3327"/>
    <x v="5922"/>
    <x v="80"/>
    <x v="1"/>
  </r>
  <r>
    <x v="4"/>
    <n v="1128299"/>
    <x v="700"/>
    <x v="2"/>
    <x v="26"/>
    <x v="29"/>
    <x v="5"/>
    <n v="35"/>
    <n v="1400"/>
    <x v="1071"/>
    <x v="5923"/>
    <x v="45"/>
    <x v="1"/>
  </r>
  <r>
    <x v="4"/>
    <n v="1128299"/>
    <x v="712"/>
    <x v="2"/>
    <x v="26"/>
    <x v="29"/>
    <x v="0"/>
    <n v="30"/>
    <n v="1870"/>
    <x v="3328"/>
    <x v="5924"/>
    <x v="33"/>
    <x v="1"/>
  </r>
  <r>
    <x v="4"/>
    <n v="1128299"/>
    <x v="712"/>
    <x v="2"/>
    <x v="26"/>
    <x v="29"/>
    <x v="1"/>
    <n v="36"/>
    <n v="1360"/>
    <x v="3326"/>
    <x v="5925"/>
    <x v="4"/>
    <x v="1"/>
  </r>
  <r>
    <x v="4"/>
    <n v="1128299"/>
    <x v="712"/>
    <x v="2"/>
    <x v="26"/>
    <x v="29"/>
    <x v="2"/>
    <n v="44"/>
    <n v="1240"/>
    <x v="985"/>
    <x v="5926"/>
    <x v="31"/>
    <x v="1"/>
  </r>
  <r>
    <x v="4"/>
    <n v="1128299"/>
    <x v="712"/>
    <x v="2"/>
    <x v="26"/>
    <x v="29"/>
    <x v="3"/>
    <n v="37"/>
    <n v="880"/>
    <x v="1190"/>
    <x v="5518"/>
    <x v="96"/>
    <x v="1"/>
  </r>
  <r>
    <x v="4"/>
    <n v="1128299"/>
    <x v="712"/>
    <x v="2"/>
    <x v="26"/>
    <x v="29"/>
    <x v="4"/>
    <n v="41"/>
    <n v="530"/>
    <x v="1163"/>
    <x v="5263"/>
    <x v="80"/>
    <x v="1"/>
  </r>
  <r>
    <x v="4"/>
    <n v="1128299"/>
    <x v="712"/>
    <x v="2"/>
    <x v="26"/>
    <x v="29"/>
    <x v="5"/>
    <n v="44"/>
    <n v="1310"/>
    <x v="1655"/>
    <x v="5927"/>
    <x v="43"/>
    <x v="1"/>
  </r>
  <r>
    <x v="4"/>
    <n v="1128299"/>
    <x v="249"/>
    <x v="2"/>
    <x v="26"/>
    <x v="29"/>
    <x v="0"/>
    <n v="41"/>
    <n v="1650"/>
    <x v="3329"/>
    <x v="1555"/>
    <x v="23"/>
    <x v="1"/>
  </r>
  <r>
    <x v="4"/>
    <n v="1128299"/>
    <x v="249"/>
    <x v="2"/>
    <x v="26"/>
    <x v="29"/>
    <x v="1"/>
    <n v="43"/>
    <n v="1090"/>
    <x v="1766"/>
    <x v="5928"/>
    <x v="52"/>
    <x v="1"/>
  </r>
  <r>
    <x v="4"/>
    <n v="1128299"/>
    <x v="249"/>
    <x v="2"/>
    <x v="26"/>
    <x v="29"/>
    <x v="2"/>
    <n v="44"/>
    <n v="1400"/>
    <x v="1043"/>
    <x v="5561"/>
    <x v="23"/>
    <x v="1"/>
  </r>
  <r>
    <x v="4"/>
    <n v="1128299"/>
    <x v="249"/>
    <x v="2"/>
    <x v="26"/>
    <x v="29"/>
    <x v="3"/>
    <n v="37"/>
    <n v="960"/>
    <x v="2778"/>
    <x v="5929"/>
    <x v="96"/>
    <x v="1"/>
  </r>
  <r>
    <x v="4"/>
    <n v="1128299"/>
    <x v="249"/>
    <x v="2"/>
    <x v="26"/>
    <x v="29"/>
    <x v="4"/>
    <n v="46"/>
    <n v="600"/>
    <x v="998"/>
    <x v="5930"/>
    <x v="2"/>
    <x v="1"/>
  </r>
  <r>
    <x v="4"/>
    <n v="1128299"/>
    <x v="249"/>
    <x v="2"/>
    <x v="26"/>
    <x v="29"/>
    <x v="5"/>
    <n v="56"/>
    <n v="1160"/>
    <x v="931"/>
    <x v="5931"/>
    <x v="45"/>
    <x v="1"/>
  </r>
  <r>
    <x v="4"/>
    <n v="1128299"/>
    <x v="280"/>
    <x v="2"/>
    <x v="26"/>
    <x v="29"/>
    <x v="0"/>
    <n v="43"/>
    <n v="1840"/>
    <x v="3330"/>
    <x v="5932"/>
    <x v="33"/>
    <x v="1"/>
  </r>
  <r>
    <x v="4"/>
    <n v="1128299"/>
    <x v="280"/>
    <x v="2"/>
    <x v="26"/>
    <x v="29"/>
    <x v="1"/>
    <n v="46"/>
    <n v="1360"/>
    <x v="3276"/>
    <x v="5933"/>
    <x v="54"/>
    <x v="1"/>
  </r>
  <r>
    <x v="4"/>
    <n v="1128299"/>
    <x v="280"/>
    <x v="2"/>
    <x v="26"/>
    <x v="29"/>
    <x v="2"/>
    <n v="46"/>
    <n v="1350"/>
    <x v="1013"/>
    <x v="4055"/>
    <x v="33"/>
    <x v="1"/>
  </r>
  <r>
    <x v="4"/>
    <n v="1128299"/>
    <x v="280"/>
    <x v="2"/>
    <x v="26"/>
    <x v="29"/>
    <x v="3"/>
    <n v="43"/>
    <n v="1090"/>
    <x v="1766"/>
    <x v="5934"/>
    <x v="33"/>
    <x v="1"/>
  </r>
  <r>
    <x v="4"/>
    <n v="1128299"/>
    <x v="280"/>
    <x v="2"/>
    <x v="26"/>
    <x v="29"/>
    <x v="4"/>
    <n v="45"/>
    <n v="780"/>
    <x v="1517"/>
    <x v="5935"/>
    <x v="2"/>
    <x v="1"/>
  </r>
  <r>
    <x v="4"/>
    <n v="1128299"/>
    <x v="280"/>
    <x v="2"/>
    <x v="26"/>
    <x v="29"/>
    <x v="5"/>
    <n v="56"/>
    <n v="1320"/>
    <x v="1936"/>
    <x v="5936"/>
    <x v="94"/>
    <x v="1"/>
  </r>
  <r>
    <x v="4"/>
    <n v="1128299"/>
    <x v="310"/>
    <x v="2"/>
    <x v="26"/>
    <x v="29"/>
    <x v="0"/>
    <n v="37"/>
    <n v="2240"/>
    <x v="3331"/>
    <x v="5937"/>
    <x v="96"/>
    <x v="1"/>
  </r>
  <r>
    <x v="4"/>
    <n v="1128299"/>
    <x v="310"/>
    <x v="2"/>
    <x v="26"/>
    <x v="29"/>
    <x v="1"/>
    <n v="47"/>
    <n v="1870"/>
    <x v="3332"/>
    <x v="5938"/>
    <x v="100"/>
    <x v="1"/>
  </r>
  <r>
    <x v="4"/>
    <n v="1128299"/>
    <x v="310"/>
    <x v="2"/>
    <x v="26"/>
    <x v="29"/>
    <x v="2"/>
    <n v="41"/>
    <n v="1930"/>
    <x v="3333"/>
    <x v="5939"/>
    <x v="15"/>
    <x v="1"/>
  </r>
  <r>
    <x v="4"/>
    <n v="1128299"/>
    <x v="310"/>
    <x v="2"/>
    <x v="26"/>
    <x v="29"/>
    <x v="3"/>
    <n v="37"/>
    <n v="1280"/>
    <x v="1245"/>
    <x v="5940"/>
    <x v="15"/>
    <x v="1"/>
  </r>
  <r>
    <x v="4"/>
    <n v="1128299"/>
    <x v="310"/>
    <x v="2"/>
    <x v="26"/>
    <x v="29"/>
    <x v="4"/>
    <n v="44"/>
    <n v="930"/>
    <x v="2454"/>
    <x v="5941"/>
    <x v="2"/>
    <x v="1"/>
  </r>
  <r>
    <x v="4"/>
    <n v="1128299"/>
    <x v="310"/>
    <x v="2"/>
    <x v="26"/>
    <x v="29"/>
    <x v="5"/>
    <n v="50"/>
    <n v="1920"/>
    <x v="1234"/>
    <x v="5942"/>
    <x v="45"/>
    <x v="1"/>
  </r>
  <r>
    <x v="4"/>
    <n v="1128299"/>
    <x v="339"/>
    <x v="2"/>
    <x v="26"/>
    <x v="29"/>
    <x v="0"/>
    <n v="41"/>
    <n v="2480"/>
    <x v="3334"/>
    <x v="5943"/>
    <x v="96"/>
    <x v="1"/>
  </r>
  <r>
    <x v="4"/>
    <n v="1128299"/>
    <x v="339"/>
    <x v="2"/>
    <x v="26"/>
    <x v="29"/>
    <x v="1"/>
    <n v="45"/>
    <n v="2100"/>
    <x v="1366"/>
    <x v="5944"/>
    <x v="100"/>
    <x v="1"/>
  </r>
  <r>
    <x v="4"/>
    <n v="1128299"/>
    <x v="339"/>
    <x v="2"/>
    <x v="26"/>
    <x v="29"/>
    <x v="2"/>
    <n v="39"/>
    <n v="1710"/>
    <x v="1225"/>
    <x v="5945"/>
    <x v="25"/>
    <x v="1"/>
  </r>
  <r>
    <x v="4"/>
    <n v="1128299"/>
    <x v="339"/>
    <x v="2"/>
    <x v="26"/>
    <x v="29"/>
    <x v="3"/>
    <n v="39"/>
    <n v="1490"/>
    <x v="2791"/>
    <x v="5946"/>
    <x v="23"/>
    <x v="1"/>
  </r>
  <r>
    <x v="4"/>
    <n v="1128299"/>
    <x v="339"/>
    <x v="2"/>
    <x v="26"/>
    <x v="29"/>
    <x v="4"/>
    <n v="40"/>
    <n v="1600"/>
    <x v="2720"/>
    <x v="5947"/>
    <x v="80"/>
    <x v="1"/>
  </r>
  <r>
    <x v="4"/>
    <n v="1128299"/>
    <x v="339"/>
    <x v="2"/>
    <x v="26"/>
    <x v="29"/>
    <x v="5"/>
    <n v="49"/>
    <n v="1600"/>
    <x v="1437"/>
    <x v="1693"/>
    <x v="80"/>
    <x v="1"/>
  </r>
  <r>
    <x v="4"/>
    <n v="1128299"/>
    <x v="371"/>
    <x v="2"/>
    <x v="26"/>
    <x v="29"/>
    <x v="0"/>
    <n v="40"/>
    <n v="2240"/>
    <x v="3335"/>
    <x v="5948"/>
    <x v="25"/>
    <x v="1"/>
  </r>
  <r>
    <x v="4"/>
    <n v="1128299"/>
    <x v="371"/>
    <x v="2"/>
    <x v="26"/>
    <x v="29"/>
    <x v="1"/>
    <n v="44"/>
    <n v="2080"/>
    <x v="1370"/>
    <x v="5949"/>
    <x v="27"/>
    <x v="1"/>
  </r>
  <r>
    <x v="4"/>
    <n v="1128299"/>
    <x v="371"/>
    <x v="2"/>
    <x v="26"/>
    <x v="29"/>
    <x v="2"/>
    <n v="46"/>
    <n v="1630"/>
    <x v="3336"/>
    <x v="5950"/>
    <x v="15"/>
    <x v="1"/>
  </r>
  <r>
    <x v="4"/>
    <n v="1128299"/>
    <x v="371"/>
    <x v="2"/>
    <x v="26"/>
    <x v="29"/>
    <x v="3"/>
    <n v="46"/>
    <n v="1520"/>
    <x v="3306"/>
    <x v="5951"/>
    <x v="25"/>
    <x v="1"/>
  </r>
  <r>
    <x v="4"/>
    <n v="1128299"/>
    <x v="371"/>
    <x v="2"/>
    <x v="26"/>
    <x v="29"/>
    <x v="4"/>
    <n v="48"/>
    <n v="1620"/>
    <x v="3337"/>
    <x v="5952"/>
    <x v="95"/>
    <x v="1"/>
  </r>
  <r>
    <x v="4"/>
    <n v="1128299"/>
    <x v="371"/>
    <x v="2"/>
    <x v="26"/>
    <x v="29"/>
    <x v="5"/>
    <n v="50"/>
    <n v="1530"/>
    <x v="798"/>
    <x v="2639"/>
    <x v="80"/>
    <x v="1"/>
  </r>
  <r>
    <x v="4"/>
    <n v="1128299"/>
    <x v="403"/>
    <x v="2"/>
    <x v="26"/>
    <x v="29"/>
    <x v="0"/>
    <n v="37"/>
    <n v="2060"/>
    <x v="2285"/>
    <x v="5953"/>
    <x v="23"/>
    <x v="1"/>
  </r>
  <r>
    <x v="4"/>
    <n v="1128299"/>
    <x v="403"/>
    <x v="2"/>
    <x v="26"/>
    <x v="29"/>
    <x v="1"/>
    <n v="39"/>
    <n v="1880"/>
    <x v="2160"/>
    <x v="5954"/>
    <x v="52"/>
    <x v="1"/>
  </r>
  <r>
    <x v="4"/>
    <n v="1128299"/>
    <x v="403"/>
    <x v="2"/>
    <x v="26"/>
    <x v="29"/>
    <x v="2"/>
    <n v="39"/>
    <n v="1470"/>
    <x v="1613"/>
    <x v="5173"/>
    <x v="23"/>
    <x v="1"/>
  </r>
  <r>
    <x v="4"/>
    <n v="1128299"/>
    <x v="403"/>
    <x v="2"/>
    <x v="26"/>
    <x v="29"/>
    <x v="3"/>
    <n v="37"/>
    <n v="1450"/>
    <x v="1863"/>
    <x v="2725"/>
    <x v="33"/>
    <x v="1"/>
  </r>
  <r>
    <x v="4"/>
    <n v="1128299"/>
    <x v="403"/>
    <x v="2"/>
    <x v="26"/>
    <x v="29"/>
    <x v="4"/>
    <n v="40"/>
    <n v="1450"/>
    <x v="1826"/>
    <x v="5955"/>
    <x v="2"/>
    <x v="1"/>
  </r>
  <r>
    <x v="4"/>
    <n v="1128299"/>
    <x v="403"/>
    <x v="2"/>
    <x v="26"/>
    <x v="29"/>
    <x v="5"/>
    <n v="48"/>
    <n v="1570"/>
    <x v="3338"/>
    <x v="5956"/>
    <x v="1"/>
    <x v="1"/>
  </r>
  <r>
    <x v="4"/>
    <n v="1128299"/>
    <x v="432"/>
    <x v="2"/>
    <x v="26"/>
    <x v="29"/>
    <x v="0"/>
    <n v="35"/>
    <n v="1710"/>
    <x v="1919"/>
    <x v="5957"/>
    <x v="25"/>
    <x v="1"/>
  </r>
  <r>
    <x v="4"/>
    <n v="1128299"/>
    <x v="432"/>
    <x v="2"/>
    <x v="26"/>
    <x v="29"/>
    <x v="1"/>
    <n v="38"/>
    <n v="1820"/>
    <x v="1559"/>
    <x v="5958"/>
    <x v="100"/>
    <x v="1"/>
  </r>
  <r>
    <x v="4"/>
    <n v="1128299"/>
    <x v="432"/>
    <x v="2"/>
    <x v="26"/>
    <x v="29"/>
    <x v="2"/>
    <n v="34"/>
    <n v="1200"/>
    <x v="2807"/>
    <x v="5959"/>
    <x v="15"/>
    <x v="1"/>
  </r>
  <r>
    <x v="4"/>
    <n v="1128299"/>
    <x v="432"/>
    <x v="2"/>
    <x v="26"/>
    <x v="29"/>
    <x v="3"/>
    <n v="35"/>
    <n v="1120"/>
    <x v="3221"/>
    <x v="2351"/>
    <x v="23"/>
    <x v="1"/>
  </r>
  <r>
    <x v="4"/>
    <n v="1128299"/>
    <x v="432"/>
    <x v="2"/>
    <x v="26"/>
    <x v="29"/>
    <x v="4"/>
    <n v="41"/>
    <n v="1140"/>
    <x v="1242"/>
    <x v="5960"/>
    <x v="93"/>
    <x v="1"/>
  </r>
  <r>
    <x v="4"/>
    <n v="1128299"/>
    <x v="432"/>
    <x v="2"/>
    <x v="26"/>
    <x v="29"/>
    <x v="5"/>
    <n v="57"/>
    <n v="1310"/>
    <x v="3339"/>
    <x v="5961"/>
    <x v="43"/>
    <x v="1"/>
  </r>
  <r>
    <x v="4"/>
    <n v="1128299"/>
    <x v="463"/>
    <x v="2"/>
    <x v="26"/>
    <x v="29"/>
    <x v="0"/>
    <n v="47"/>
    <n v="1760"/>
    <x v="980"/>
    <x v="5962"/>
    <x v="33"/>
    <x v="1"/>
  </r>
  <r>
    <x v="4"/>
    <n v="1128299"/>
    <x v="463"/>
    <x v="2"/>
    <x v="26"/>
    <x v="29"/>
    <x v="1"/>
    <n v="44"/>
    <n v="1800"/>
    <x v="1830"/>
    <x v="5963"/>
    <x v="100"/>
    <x v="1"/>
  </r>
  <r>
    <x v="4"/>
    <n v="1128299"/>
    <x v="463"/>
    <x v="2"/>
    <x v="26"/>
    <x v="29"/>
    <x v="2"/>
    <n v="46"/>
    <n v="1490"/>
    <x v="3340"/>
    <x v="5964"/>
    <x v="25"/>
    <x v="1"/>
  </r>
  <r>
    <x v="4"/>
    <n v="1128299"/>
    <x v="463"/>
    <x v="2"/>
    <x v="26"/>
    <x v="29"/>
    <x v="3"/>
    <n v="40"/>
    <n v="1360"/>
    <x v="1311"/>
    <x v="5965"/>
    <x v="33"/>
    <x v="1"/>
  </r>
  <r>
    <x v="4"/>
    <n v="1128299"/>
    <x v="463"/>
    <x v="2"/>
    <x v="26"/>
    <x v="29"/>
    <x v="4"/>
    <n v="54"/>
    <n v="1310"/>
    <x v="1725"/>
    <x v="5966"/>
    <x v="25"/>
    <x v="1"/>
  </r>
  <r>
    <x v="4"/>
    <n v="1128299"/>
    <x v="463"/>
    <x v="2"/>
    <x v="26"/>
    <x v="29"/>
    <x v="5"/>
    <n v="56"/>
    <n v="1700"/>
    <x v="3113"/>
    <x v="5967"/>
    <x v="1"/>
    <x v="1"/>
  </r>
  <r>
    <x v="4"/>
    <n v="1128299"/>
    <x v="492"/>
    <x v="2"/>
    <x v="26"/>
    <x v="29"/>
    <x v="0"/>
    <n v="44"/>
    <n v="2380"/>
    <x v="3100"/>
    <x v="1595"/>
    <x v="23"/>
    <x v="1"/>
  </r>
  <r>
    <x v="4"/>
    <n v="1128299"/>
    <x v="492"/>
    <x v="2"/>
    <x v="26"/>
    <x v="29"/>
    <x v="1"/>
    <n v="47"/>
    <n v="2170"/>
    <x v="1377"/>
    <x v="5968"/>
    <x v="46"/>
    <x v="1"/>
  </r>
  <r>
    <x v="2"/>
    <n v="1128299"/>
    <x v="492"/>
    <x v="2"/>
    <x v="26"/>
    <x v="29"/>
    <x v="2"/>
    <n v="44"/>
    <n v="1500"/>
    <x v="1698"/>
    <x v="5969"/>
    <x v="33"/>
    <x v="1"/>
  </r>
  <r>
    <x v="2"/>
    <n v="1128299"/>
    <x v="492"/>
    <x v="2"/>
    <x v="26"/>
    <x v="29"/>
    <x v="3"/>
    <n v="45"/>
    <n v="1600"/>
    <x v="1644"/>
    <x v="5970"/>
    <x v="15"/>
    <x v="1"/>
  </r>
  <r>
    <x v="2"/>
    <n v="1128299"/>
    <x v="492"/>
    <x v="2"/>
    <x v="26"/>
    <x v="29"/>
    <x v="4"/>
    <n v="55"/>
    <n v="1280"/>
    <x v="1505"/>
    <x v="5971"/>
    <x v="93"/>
    <x v="1"/>
  </r>
  <r>
    <x v="2"/>
    <n v="1128299"/>
    <x v="492"/>
    <x v="2"/>
    <x v="26"/>
    <x v="29"/>
    <x v="5"/>
    <n v="56"/>
    <n v="1730"/>
    <x v="3341"/>
    <x v="5972"/>
    <x v="47"/>
    <x v="1"/>
  </r>
  <r>
    <x v="2"/>
    <n v="1128299"/>
    <x v="177"/>
    <x v="2"/>
    <x v="26"/>
    <x v="29"/>
    <x v="0"/>
    <n v="24"/>
    <n v="1490"/>
    <x v="3342"/>
    <x v="5973"/>
    <x v="52"/>
    <x v="1"/>
  </r>
  <r>
    <x v="2"/>
    <n v="1128299"/>
    <x v="177"/>
    <x v="2"/>
    <x v="26"/>
    <x v="29"/>
    <x v="1"/>
    <n v="27"/>
    <n v="1400"/>
    <x v="1053"/>
    <x v="5974"/>
    <x v="46"/>
    <x v="1"/>
  </r>
  <r>
    <x v="2"/>
    <n v="1128299"/>
    <x v="177"/>
    <x v="2"/>
    <x v="26"/>
    <x v="29"/>
    <x v="2"/>
    <n v="32"/>
    <n v="1400"/>
    <x v="1063"/>
    <x v="5975"/>
    <x v="23"/>
    <x v="1"/>
  </r>
  <r>
    <x v="2"/>
    <n v="1128299"/>
    <x v="177"/>
    <x v="2"/>
    <x v="26"/>
    <x v="29"/>
    <x v="3"/>
    <n v="28"/>
    <n v="990"/>
    <x v="1262"/>
    <x v="2877"/>
    <x v="54"/>
    <x v="1"/>
  </r>
  <r>
    <x v="2"/>
    <n v="1128299"/>
    <x v="177"/>
    <x v="2"/>
    <x v="26"/>
    <x v="29"/>
    <x v="4"/>
    <n v="35"/>
    <n v="750"/>
    <x v="3343"/>
    <x v="5976"/>
    <x v="15"/>
    <x v="1"/>
  </r>
  <r>
    <x v="2"/>
    <n v="1128299"/>
    <x v="177"/>
    <x v="2"/>
    <x v="26"/>
    <x v="29"/>
    <x v="5"/>
    <n v="28"/>
    <n v="1400"/>
    <x v="3221"/>
    <x v="5977"/>
    <x v="80"/>
    <x v="1"/>
  </r>
  <r>
    <x v="2"/>
    <n v="1128299"/>
    <x v="208"/>
    <x v="2"/>
    <x v="26"/>
    <x v="29"/>
    <x v="0"/>
    <n v="23"/>
    <n v="1500"/>
    <x v="1049"/>
    <x v="5978"/>
    <x v="100"/>
    <x v="1"/>
  </r>
  <r>
    <x v="2"/>
    <n v="1128299"/>
    <x v="208"/>
    <x v="2"/>
    <x v="26"/>
    <x v="29"/>
    <x v="1"/>
    <n v="27"/>
    <n v="1240"/>
    <x v="3232"/>
    <x v="5979"/>
    <x v="52"/>
    <x v="1"/>
  </r>
  <r>
    <x v="2"/>
    <n v="1128299"/>
    <x v="208"/>
    <x v="2"/>
    <x v="26"/>
    <x v="29"/>
    <x v="2"/>
    <n v="28"/>
    <n v="1200"/>
    <x v="1597"/>
    <x v="5980"/>
    <x v="33"/>
    <x v="1"/>
  </r>
  <r>
    <x v="2"/>
    <n v="1128299"/>
    <x v="208"/>
    <x v="4"/>
    <x v="27"/>
    <x v="30"/>
    <x v="3"/>
    <n v="30"/>
    <n v="800"/>
    <x v="2436"/>
    <x v="5981"/>
    <x v="27"/>
    <x v="1"/>
  </r>
  <r>
    <x v="2"/>
    <n v="1128299"/>
    <x v="208"/>
    <x v="4"/>
    <x v="27"/>
    <x v="30"/>
    <x v="4"/>
    <n v="34"/>
    <n v="600"/>
    <x v="3235"/>
    <x v="5982"/>
    <x v="96"/>
    <x v="1"/>
  </r>
  <r>
    <x v="2"/>
    <n v="1128299"/>
    <x v="208"/>
    <x v="4"/>
    <x v="27"/>
    <x v="30"/>
    <x v="5"/>
    <n v="28"/>
    <n v="1310"/>
    <x v="3344"/>
    <x v="5983"/>
    <x v="94"/>
    <x v="1"/>
  </r>
  <r>
    <x v="2"/>
    <n v="1128299"/>
    <x v="217"/>
    <x v="4"/>
    <x v="27"/>
    <x v="30"/>
    <x v="0"/>
    <n v="30"/>
    <n v="1630"/>
    <x v="3345"/>
    <x v="5984"/>
    <x v="100"/>
    <x v="1"/>
  </r>
  <r>
    <x v="2"/>
    <n v="1128299"/>
    <x v="217"/>
    <x v="4"/>
    <x v="27"/>
    <x v="30"/>
    <x v="1"/>
    <n v="37"/>
    <n v="1130"/>
    <x v="2374"/>
    <x v="5985"/>
    <x v="27"/>
    <x v="1"/>
  </r>
  <r>
    <x v="2"/>
    <n v="1128299"/>
    <x v="217"/>
    <x v="4"/>
    <x v="27"/>
    <x v="30"/>
    <x v="2"/>
    <n v="39"/>
    <n v="1240"/>
    <x v="2556"/>
    <x v="5986"/>
    <x v="31"/>
    <x v="1"/>
  </r>
  <r>
    <x v="2"/>
    <n v="1128299"/>
    <x v="217"/>
    <x v="4"/>
    <x v="27"/>
    <x v="30"/>
    <x v="3"/>
    <n v="38"/>
    <n v="780"/>
    <x v="2401"/>
    <x v="5368"/>
    <x v="4"/>
    <x v="1"/>
  </r>
  <r>
    <x v="2"/>
    <n v="1128299"/>
    <x v="217"/>
    <x v="4"/>
    <x v="27"/>
    <x v="30"/>
    <x v="4"/>
    <n v="41"/>
    <n v="450"/>
    <x v="3346"/>
    <x v="5987"/>
    <x v="33"/>
    <x v="1"/>
  </r>
  <r>
    <x v="2"/>
    <n v="1128299"/>
    <x v="217"/>
    <x v="4"/>
    <x v="27"/>
    <x v="30"/>
    <x v="5"/>
    <n v="40"/>
    <n v="1120"/>
    <x v="1063"/>
    <x v="5988"/>
    <x v="94"/>
    <x v="1"/>
  </r>
  <r>
    <x v="2"/>
    <n v="1128299"/>
    <x v="236"/>
    <x v="4"/>
    <x v="27"/>
    <x v="30"/>
    <x v="0"/>
    <n v="37"/>
    <n v="1790"/>
    <x v="3251"/>
    <x v="5989"/>
    <x v="100"/>
    <x v="1"/>
  </r>
  <r>
    <x v="2"/>
    <n v="1128299"/>
    <x v="236"/>
    <x v="4"/>
    <x v="27"/>
    <x v="30"/>
    <x v="1"/>
    <n v="40"/>
    <n v="1110"/>
    <x v="3347"/>
    <x v="5990"/>
    <x v="54"/>
    <x v="1"/>
  </r>
  <r>
    <x v="2"/>
    <n v="1128299"/>
    <x v="236"/>
    <x v="4"/>
    <x v="27"/>
    <x v="30"/>
    <x v="2"/>
    <n v="36"/>
    <n v="1130"/>
    <x v="1495"/>
    <x v="5991"/>
    <x v="25"/>
    <x v="1"/>
  </r>
  <r>
    <x v="2"/>
    <n v="1128299"/>
    <x v="236"/>
    <x v="4"/>
    <x v="27"/>
    <x v="30"/>
    <x v="3"/>
    <n v="40"/>
    <n v="960"/>
    <x v="1153"/>
    <x v="4524"/>
    <x v="4"/>
    <x v="1"/>
  </r>
  <r>
    <x v="2"/>
    <n v="1128299"/>
    <x v="236"/>
    <x v="4"/>
    <x v="27"/>
    <x v="30"/>
    <x v="4"/>
    <n v="38"/>
    <n v="560"/>
    <x v="1001"/>
    <x v="5992"/>
    <x v="23"/>
    <x v="1"/>
  </r>
  <r>
    <x v="2"/>
    <n v="1128299"/>
    <x v="236"/>
    <x v="4"/>
    <x v="27"/>
    <x v="30"/>
    <x v="5"/>
    <n v="56"/>
    <n v="1120"/>
    <x v="1154"/>
    <x v="5993"/>
    <x v="45"/>
    <x v="1"/>
  </r>
  <r>
    <x v="2"/>
    <n v="1128299"/>
    <x v="267"/>
    <x v="4"/>
    <x v="27"/>
    <x v="30"/>
    <x v="0"/>
    <n v="37"/>
    <n v="1870"/>
    <x v="3348"/>
    <x v="5994"/>
    <x v="52"/>
    <x v="1"/>
  </r>
  <r>
    <x v="2"/>
    <n v="1128299"/>
    <x v="267"/>
    <x v="4"/>
    <x v="27"/>
    <x v="30"/>
    <x v="1"/>
    <n v="36"/>
    <n v="1360"/>
    <x v="3326"/>
    <x v="5925"/>
    <x v="4"/>
    <x v="1"/>
  </r>
  <r>
    <x v="2"/>
    <n v="1128299"/>
    <x v="267"/>
    <x v="4"/>
    <x v="27"/>
    <x v="30"/>
    <x v="2"/>
    <n v="40"/>
    <n v="1450"/>
    <x v="1826"/>
    <x v="5995"/>
    <x v="96"/>
    <x v="1"/>
  </r>
  <r>
    <x v="2"/>
    <n v="1128299"/>
    <x v="267"/>
    <x v="4"/>
    <x v="27"/>
    <x v="30"/>
    <x v="3"/>
    <n v="34"/>
    <n v="1140"/>
    <x v="1974"/>
    <x v="5996"/>
    <x v="100"/>
    <x v="1"/>
  </r>
  <r>
    <x v="2"/>
    <n v="1128299"/>
    <x v="267"/>
    <x v="4"/>
    <x v="27"/>
    <x v="30"/>
    <x v="4"/>
    <n v="39"/>
    <n v="740"/>
    <x v="2139"/>
    <x v="5997"/>
    <x v="23"/>
    <x v="1"/>
  </r>
  <r>
    <x v="2"/>
    <n v="1128299"/>
    <x v="267"/>
    <x v="4"/>
    <x v="27"/>
    <x v="30"/>
    <x v="5"/>
    <n v="53"/>
    <n v="1240"/>
    <x v="3309"/>
    <x v="5998"/>
    <x v="43"/>
    <x v="1"/>
  </r>
  <r>
    <x v="2"/>
    <n v="1128299"/>
    <x v="297"/>
    <x v="4"/>
    <x v="27"/>
    <x v="30"/>
    <x v="0"/>
    <n v="35"/>
    <n v="2030"/>
    <x v="934"/>
    <x v="5999"/>
    <x v="100"/>
    <x v="1"/>
  </r>
  <r>
    <x v="2"/>
    <n v="1128299"/>
    <x v="297"/>
    <x v="4"/>
    <x v="27"/>
    <x v="30"/>
    <x v="1"/>
    <n v="41"/>
    <n v="1630"/>
    <x v="2050"/>
    <x v="6000"/>
    <x v="27"/>
    <x v="1"/>
  </r>
  <r>
    <x v="2"/>
    <n v="1128299"/>
    <x v="297"/>
    <x v="4"/>
    <x v="27"/>
    <x v="30"/>
    <x v="2"/>
    <n v="39"/>
    <n v="1580"/>
    <x v="3349"/>
    <x v="6001"/>
    <x v="31"/>
    <x v="1"/>
  </r>
  <r>
    <x v="2"/>
    <n v="1128299"/>
    <x v="297"/>
    <x v="4"/>
    <x v="27"/>
    <x v="30"/>
    <x v="3"/>
    <n v="33"/>
    <n v="1320"/>
    <x v="3119"/>
    <x v="6002"/>
    <x v="100"/>
    <x v="1"/>
  </r>
  <r>
    <x v="2"/>
    <n v="1128299"/>
    <x v="297"/>
    <x v="4"/>
    <x v="27"/>
    <x v="30"/>
    <x v="4"/>
    <n v="42"/>
    <n v="940"/>
    <x v="2529"/>
    <x v="6003"/>
    <x v="96"/>
    <x v="1"/>
  </r>
  <r>
    <x v="2"/>
    <n v="1128299"/>
    <x v="297"/>
    <x v="4"/>
    <x v="27"/>
    <x v="30"/>
    <x v="5"/>
    <n v="53"/>
    <n v="1900"/>
    <x v="3350"/>
    <x v="6004"/>
    <x v="80"/>
    <x v="1"/>
  </r>
  <r>
    <x v="2"/>
    <n v="1128299"/>
    <x v="326"/>
    <x v="4"/>
    <x v="27"/>
    <x v="30"/>
    <x v="0"/>
    <n v="37"/>
    <n v="2180"/>
    <x v="1107"/>
    <x v="6005"/>
    <x v="52"/>
    <x v="1"/>
  </r>
  <r>
    <x v="2"/>
    <n v="1128299"/>
    <x v="326"/>
    <x v="4"/>
    <x v="27"/>
    <x v="30"/>
    <x v="1"/>
    <n v="37"/>
    <n v="1730"/>
    <x v="2195"/>
    <x v="6006"/>
    <x v="52"/>
    <x v="1"/>
  </r>
  <r>
    <x v="2"/>
    <n v="1128299"/>
    <x v="326"/>
    <x v="4"/>
    <x v="27"/>
    <x v="30"/>
    <x v="2"/>
    <n v="41"/>
    <n v="1840"/>
    <x v="3351"/>
    <x v="6007"/>
    <x v="33"/>
    <x v="1"/>
  </r>
  <r>
    <x v="2"/>
    <n v="1128299"/>
    <x v="326"/>
    <x v="4"/>
    <x v="27"/>
    <x v="30"/>
    <x v="3"/>
    <n v="39"/>
    <n v="1280"/>
    <x v="1952"/>
    <x v="5019"/>
    <x v="4"/>
    <x v="1"/>
  </r>
  <r>
    <x v="2"/>
    <n v="1128299"/>
    <x v="326"/>
    <x v="4"/>
    <x v="27"/>
    <x v="30"/>
    <x v="4"/>
    <n v="39"/>
    <n v="1620"/>
    <x v="814"/>
    <x v="6008"/>
    <x v="31"/>
    <x v="1"/>
  </r>
  <r>
    <x v="2"/>
    <n v="1128299"/>
    <x v="326"/>
    <x v="4"/>
    <x v="27"/>
    <x v="30"/>
    <x v="5"/>
    <n v="51"/>
    <n v="1570"/>
    <x v="3352"/>
    <x v="6009"/>
    <x v="94"/>
    <x v="1"/>
  </r>
  <r>
    <x v="2"/>
    <n v="1128299"/>
    <x v="358"/>
    <x v="4"/>
    <x v="27"/>
    <x v="30"/>
    <x v="0"/>
    <n v="39"/>
    <n v="2090"/>
    <x v="2300"/>
    <x v="6010"/>
    <x v="52"/>
    <x v="1"/>
  </r>
  <r>
    <x v="2"/>
    <n v="1128299"/>
    <x v="358"/>
    <x v="4"/>
    <x v="27"/>
    <x v="30"/>
    <x v="1"/>
    <n v="44"/>
    <n v="2000"/>
    <x v="2189"/>
    <x v="6011"/>
    <x v="54"/>
    <x v="1"/>
  </r>
  <r>
    <x v="2"/>
    <n v="1128299"/>
    <x v="358"/>
    <x v="4"/>
    <x v="27"/>
    <x v="30"/>
    <x v="2"/>
    <n v="42"/>
    <n v="1500"/>
    <x v="848"/>
    <x v="2946"/>
    <x v="23"/>
    <x v="1"/>
  </r>
  <r>
    <x v="2"/>
    <n v="1128299"/>
    <x v="358"/>
    <x v="4"/>
    <x v="27"/>
    <x v="30"/>
    <x v="3"/>
    <n v="42"/>
    <n v="1490"/>
    <x v="2359"/>
    <x v="4253"/>
    <x v="4"/>
    <x v="1"/>
  </r>
  <r>
    <x v="2"/>
    <n v="1128299"/>
    <x v="358"/>
    <x v="4"/>
    <x v="27"/>
    <x v="30"/>
    <x v="4"/>
    <n v="51"/>
    <n v="1400"/>
    <x v="1292"/>
    <x v="3208"/>
    <x v="96"/>
    <x v="1"/>
  </r>
  <r>
    <x v="2"/>
    <n v="1128299"/>
    <x v="358"/>
    <x v="4"/>
    <x v="27"/>
    <x v="30"/>
    <x v="5"/>
    <n v="50"/>
    <n v="1280"/>
    <x v="2720"/>
    <x v="5865"/>
    <x v="94"/>
    <x v="1"/>
  </r>
  <r>
    <x v="2"/>
    <n v="1128299"/>
    <x v="390"/>
    <x v="4"/>
    <x v="27"/>
    <x v="30"/>
    <x v="0"/>
    <n v="31"/>
    <n v="2040"/>
    <x v="1199"/>
    <x v="3138"/>
    <x v="52"/>
    <x v="1"/>
  </r>
  <r>
    <x v="2"/>
    <n v="1128299"/>
    <x v="390"/>
    <x v="4"/>
    <x v="27"/>
    <x v="30"/>
    <x v="1"/>
    <n v="38"/>
    <n v="1980"/>
    <x v="3353"/>
    <x v="6012"/>
    <x v="27"/>
    <x v="1"/>
  </r>
  <r>
    <x v="2"/>
    <n v="1128299"/>
    <x v="390"/>
    <x v="4"/>
    <x v="27"/>
    <x v="30"/>
    <x v="2"/>
    <n v="32"/>
    <n v="1350"/>
    <x v="1069"/>
    <x v="6013"/>
    <x v="25"/>
    <x v="1"/>
  </r>
  <r>
    <x v="2"/>
    <n v="1128299"/>
    <x v="390"/>
    <x v="4"/>
    <x v="27"/>
    <x v="30"/>
    <x v="3"/>
    <n v="35"/>
    <n v="1200"/>
    <x v="1077"/>
    <x v="6014"/>
    <x v="52"/>
    <x v="1"/>
  </r>
  <r>
    <x v="2"/>
    <n v="1128299"/>
    <x v="390"/>
    <x v="4"/>
    <x v="27"/>
    <x v="30"/>
    <x v="4"/>
    <n v="36"/>
    <n v="1320"/>
    <x v="2026"/>
    <x v="6015"/>
    <x v="25"/>
    <x v="1"/>
  </r>
  <r>
    <x v="2"/>
    <n v="1128299"/>
    <x v="390"/>
    <x v="4"/>
    <x v="27"/>
    <x v="30"/>
    <x v="5"/>
    <n v="46"/>
    <n v="1350"/>
    <x v="1013"/>
    <x v="6016"/>
    <x v="1"/>
    <x v="1"/>
  </r>
  <r>
    <x v="2"/>
    <n v="1128299"/>
    <x v="419"/>
    <x v="4"/>
    <x v="27"/>
    <x v="30"/>
    <x v="0"/>
    <n v="34"/>
    <n v="1730"/>
    <x v="3207"/>
    <x v="6017"/>
    <x v="52"/>
    <x v="1"/>
  </r>
  <r>
    <x v="2"/>
    <n v="1128299"/>
    <x v="419"/>
    <x v="4"/>
    <x v="27"/>
    <x v="30"/>
    <x v="1"/>
    <n v="34"/>
    <n v="1730"/>
    <x v="3207"/>
    <x v="3104"/>
    <x v="54"/>
    <x v="1"/>
  </r>
  <r>
    <x v="2"/>
    <n v="1128299"/>
    <x v="419"/>
    <x v="4"/>
    <x v="27"/>
    <x v="30"/>
    <x v="2"/>
    <n v="32"/>
    <n v="1230"/>
    <x v="1905"/>
    <x v="6018"/>
    <x v="31"/>
    <x v="1"/>
  </r>
  <r>
    <x v="2"/>
    <n v="1128299"/>
    <x v="419"/>
    <x v="4"/>
    <x v="27"/>
    <x v="30"/>
    <x v="3"/>
    <n v="32"/>
    <n v="1140"/>
    <x v="2498"/>
    <x v="6019"/>
    <x v="27"/>
    <x v="1"/>
  </r>
  <r>
    <x v="2"/>
    <n v="1128299"/>
    <x v="419"/>
    <x v="4"/>
    <x v="27"/>
    <x v="30"/>
    <x v="4"/>
    <n v="41"/>
    <n v="1020"/>
    <x v="2765"/>
    <x v="6020"/>
    <x v="15"/>
    <x v="1"/>
  </r>
  <r>
    <x v="2"/>
    <n v="1128299"/>
    <x v="419"/>
    <x v="4"/>
    <x v="27"/>
    <x v="30"/>
    <x v="5"/>
    <n v="46"/>
    <n v="1090"/>
    <x v="1533"/>
    <x v="6021"/>
    <x v="43"/>
    <x v="1"/>
  </r>
  <r>
    <x v="2"/>
    <n v="1128299"/>
    <x v="450"/>
    <x v="4"/>
    <x v="27"/>
    <x v="30"/>
    <x v="0"/>
    <n v="36"/>
    <n v="1730"/>
    <x v="3147"/>
    <x v="5972"/>
    <x v="54"/>
    <x v="1"/>
  </r>
  <r>
    <x v="2"/>
    <n v="1128299"/>
    <x v="450"/>
    <x v="4"/>
    <x v="27"/>
    <x v="30"/>
    <x v="1"/>
    <n v="40"/>
    <n v="1840"/>
    <x v="1825"/>
    <x v="6022"/>
    <x v="27"/>
    <x v="1"/>
  </r>
  <r>
    <x v="2"/>
    <n v="1128299"/>
    <x v="450"/>
    <x v="4"/>
    <x v="27"/>
    <x v="30"/>
    <x v="2"/>
    <n v="39"/>
    <n v="1450"/>
    <x v="1917"/>
    <x v="2117"/>
    <x v="15"/>
    <x v="1"/>
  </r>
  <r>
    <x v="2"/>
    <n v="1128299"/>
    <x v="450"/>
    <x v="4"/>
    <x v="27"/>
    <x v="30"/>
    <x v="3"/>
    <n v="37"/>
    <n v="1400"/>
    <x v="3146"/>
    <x v="5011"/>
    <x v="52"/>
    <x v="1"/>
  </r>
  <r>
    <x v="2"/>
    <n v="1128299"/>
    <x v="450"/>
    <x v="4"/>
    <x v="27"/>
    <x v="30"/>
    <x v="4"/>
    <n v="47"/>
    <n v="1190"/>
    <x v="2764"/>
    <x v="6023"/>
    <x v="31"/>
    <x v="1"/>
  </r>
  <r>
    <x v="2"/>
    <n v="1128299"/>
    <x v="450"/>
    <x v="4"/>
    <x v="27"/>
    <x v="30"/>
    <x v="5"/>
    <n v="46"/>
    <n v="1570"/>
    <x v="3354"/>
    <x v="6024"/>
    <x v="94"/>
    <x v="1"/>
  </r>
  <r>
    <x v="2"/>
    <n v="1128299"/>
    <x v="479"/>
    <x v="4"/>
    <x v="27"/>
    <x v="30"/>
    <x v="0"/>
    <n v="42"/>
    <n v="2090"/>
    <x v="3355"/>
    <x v="6025"/>
    <x v="46"/>
    <x v="1"/>
  </r>
  <r>
    <x v="2"/>
    <n v="1128299"/>
    <x v="479"/>
    <x v="4"/>
    <x v="27"/>
    <x v="30"/>
    <x v="1"/>
    <n v="39"/>
    <n v="2230"/>
    <x v="3356"/>
    <x v="6026"/>
    <x v="46"/>
    <x v="1"/>
  </r>
  <r>
    <x v="0"/>
    <n v="1128299"/>
    <x v="479"/>
    <x v="4"/>
    <x v="27"/>
    <x v="30"/>
    <x v="2"/>
    <n v="36"/>
    <n v="1470"/>
    <x v="1442"/>
    <x v="6027"/>
    <x v="23"/>
    <x v="1"/>
  </r>
  <r>
    <x v="0"/>
    <n v="1128299"/>
    <x v="479"/>
    <x v="4"/>
    <x v="27"/>
    <x v="30"/>
    <x v="3"/>
    <n v="40"/>
    <n v="1430"/>
    <x v="1166"/>
    <x v="6028"/>
    <x v="100"/>
    <x v="1"/>
  </r>
  <r>
    <x v="0"/>
    <n v="1128299"/>
    <x v="479"/>
    <x v="4"/>
    <x v="27"/>
    <x v="30"/>
    <x v="4"/>
    <n v="44"/>
    <n v="1200"/>
    <x v="1481"/>
    <x v="6029"/>
    <x v="31"/>
    <x v="1"/>
  </r>
  <r>
    <x v="0"/>
    <n v="1128299"/>
    <x v="479"/>
    <x v="4"/>
    <x v="27"/>
    <x v="30"/>
    <x v="5"/>
    <n v="47"/>
    <n v="1600"/>
    <x v="2268"/>
    <x v="3277"/>
    <x v="1"/>
    <x v="1"/>
  </r>
  <r>
    <x v="0"/>
    <n v="1185732"/>
    <x v="173"/>
    <x v="4"/>
    <x v="27"/>
    <x v="30"/>
    <x v="0"/>
    <n v="26"/>
    <n v="3490"/>
    <x v="3357"/>
    <x v="6030"/>
    <x v="46"/>
    <x v="1"/>
  </r>
  <r>
    <x v="0"/>
    <n v="1185732"/>
    <x v="173"/>
    <x v="4"/>
    <x v="27"/>
    <x v="30"/>
    <x v="1"/>
    <n v="30"/>
    <n v="2560"/>
    <x v="1363"/>
    <x v="6031"/>
    <x v="15"/>
    <x v="1"/>
  </r>
  <r>
    <x v="0"/>
    <n v="1185732"/>
    <x v="173"/>
    <x v="4"/>
    <x v="27"/>
    <x v="30"/>
    <x v="2"/>
    <n v="24"/>
    <n v="2640"/>
    <x v="1802"/>
    <x v="6032"/>
    <x v="80"/>
    <x v="1"/>
  </r>
  <r>
    <x v="0"/>
    <n v="1185732"/>
    <x v="173"/>
    <x v="4"/>
    <x v="27"/>
    <x v="30"/>
    <x v="3"/>
    <n v="25"/>
    <n v="2090"/>
    <x v="2826"/>
    <x v="6033"/>
    <x v="2"/>
    <x v="1"/>
  </r>
  <r>
    <x v="0"/>
    <n v="1185732"/>
    <x v="173"/>
    <x v="4"/>
    <x v="27"/>
    <x v="30"/>
    <x v="4"/>
    <n v="35"/>
    <n v="2470"/>
    <x v="3358"/>
    <x v="6034"/>
    <x v="96"/>
    <x v="1"/>
  </r>
  <r>
    <x v="0"/>
    <n v="1185732"/>
    <x v="173"/>
    <x v="4"/>
    <x v="27"/>
    <x v="30"/>
    <x v="5"/>
    <n v="30"/>
    <n v="2810"/>
    <x v="3359"/>
    <x v="6035"/>
    <x v="60"/>
    <x v="1"/>
  </r>
  <r>
    <x v="0"/>
    <n v="1185732"/>
    <x v="202"/>
    <x v="4"/>
    <x v="27"/>
    <x v="30"/>
    <x v="0"/>
    <n v="31"/>
    <n v="3760"/>
    <x v="3360"/>
    <x v="6036"/>
    <x v="35"/>
    <x v="1"/>
  </r>
  <r>
    <x v="0"/>
    <n v="1185732"/>
    <x v="202"/>
    <x v="4"/>
    <x v="27"/>
    <x v="30"/>
    <x v="1"/>
    <n v="27"/>
    <n v="2470"/>
    <x v="1225"/>
    <x v="6037"/>
    <x v="31"/>
    <x v="1"/>
  </r>
  <r>
    <x v="0"/>
    <n v="1185732"/>
    <x v="202"/>
    <x v="4"/>
    <x v="27"/>
    <x v="30"/>
    <x v="2"/>
    <n v="21"/>
    <n v="2480"/>
    <x v="1496"/>
    <x v="6038"/>
    <x v="1"/>
    <x v="1"/>
  </r>
  <r>
    <x v="0"/>
    <n v="1185732"/>
    <x v="213"/>
    <x v="1"/>
    <x v="32"/>
    <x v="35"/>
    <x v="3"/>
    <n v="19"/>
    <n v="980"/>
    <x v="1433"/>
    <x v="6039"/>
    <x v="52"/>
    <x v="1"/>
  </r>
  <r>
    <x v="0"/>
    <n v="1185732"/>
    <x v="213"/>
    <x v="1"/>
    <x v="32"/>
    <x v="35"/>
    <x v="4"/>
    <n v="26"/>
    <n v="1360"/>
    <x v="1625"/>
    <x v="6040"/>
    <x v="96"/>
    <x v="1"/>
  </r>
  <r>
    <x v="0"/>
    <n v="1185732"/>
    <x v="213"/>
    <x v="1"/>
    <x v="32"/>
    <x v="35"/>
    <x v="5"/>
    <n v="20"/>
    <n v="1600"/>
    <x v="3069"/>
    <x v="6041"/>
    <x v="41"/>
    <x v="1"/>
  </r>
  <r>
    <x v="0"/>
    <n v="1185732"/>
    <x v="221"/>
    <x v="1"/>
    <x v="32"/>
    <x v="35"/>
    <x v="0"/>
    <n v="20"/>
    <n v="2230"/>
    <x v="3361"/>
    <x v="6042"/>
    <x v="52"/>
    <x v="1"/>
  </r>
  <r>
    <x v="0"/>
    <n v="1185732"/>
    <x v="221"/>
    <x v="1"/>
    <x v="32"/>
    <x v="35"/>
    <x v="1"/>
    <n v="20"/>
    <n v="1280"/>
    <x v="2555"/>
    <x v="6043"/>
    <x v="96"/>
    <x v="1"/>
  </r>
  <r>
    <x v="0"/>
    <n v="1185732"/>
    <x v="221"/>
    <x v="1"/>
    <x v="32"/>
    <x v="35"/>
    <x v="2"/>
    <n v="11"/>
    <n v="1360"/>
    <x v="2613"/>
    <x v="6044"/>
    <x v="46"/>
    <x v="1"/>
  </r>
  <r>
    <x v="0"/>
    <n v="1185732"/>
    <x v="221"/>
    <x v="1"/>
    <x v="32"/>
    <x v="35"/>
    <x v="3"/>
    <n v="15"/>
    <n v="850"/>
    <x v="3362"/>
    <x v="6045"/>
    <x v="4"/>
    <x v="1"/>
  </r>
  <r>
    <x v="0"/>
    <n v="1185732"/>
    <x v="221"/>
    <x v="1"/>
    <x v="32"/>
    <x v="35"/>
    <x v="4"/>
    <n v="25"/>
    <n v="1040"/>
    <x v="1711"/>
    <x v="6046"/>
    <x v="25"/>
    <x v="1"/>
  </r>
  <r>
    <x v="0"/>
    <n v="1185732"/>
    <x v="221"/>
    <x v="1"/>
    <x v="32"/>
    <x v="35"/>
    <x v="5"/>
    <n v="17"/>
    <n v="1360"/>
    <x v="2725"/>
    <x v="3854"/>
    <x v="64"/>
    <x v="1"/>
  </r>
  <r>
    <x v="0"/>
    <n v="1185732"/>
    <x v="240"/>
    <x v="1"/>
    <x v="32"/>
    <x v="35"/>
    <x v="0"/>
    <n v="19"/>
    <n v="2230"/>
    <x v="3363"/>
    <x v="6047"/>
    <x v="27"/>
    <x v="1"/>
  </r>
  <r>
    <x v="0"/>
    <n v="1185732"/>
    <x v="240"/>
    <x v="1"/>
    <x v="32"/>
    <x v="35"/>
    <x v="1"/>
    <n v="20"/>
    <n v="1160"/>
    <x v="3283"/>
    <x v="6048"/>
    <x v="15"/>
    <x v="1"/>
  </r>
  <r>
    <x v="0"/>
    <n v="1185732"/>
    <x v="240"/>
    <x v="1"/>
    <x v="32"/>
    <x v="35"/>
    <x v="2"/>
    <n v="11"/>
    <n v="1240"/>
    <x v="3364"/>
    <x v="6049"/>
    <x v="4"/>
    <x v="1"/>
  </r>
  <r>
    <x v="0"/>
    <n v="1185732"/>
    <x v="240"/>
    <x v="1"/>
    <x v="32"/>
    <x v="35"/>
    <x v="3"/>
    <n v="16"/>
    <n v="960"/>
    <x v="3365"/>
    <x v="6050"/>
    <x v="100"/>
    <x v="1"/>
  </r>
  <r>
    <x v="0"/>
    <n v="1185732"/>
    <x v="240"/>
    <x v="1"/>
    <x v="32"/>
    <x v="35"/>
    <x v="4"/>
    <n v="30"/>
    <n v="980"/>
    <x v="1454"/>
    <x v="4459"/>
    <x v="15"/>
    <x v="1"/>
  </r>
  <r>
    <x v="0"/>
    <n v="1185732"/>
    <x v="240"/>
    <x v="1"/>
    <x v="32"/>
    <x v="35"/>
    <x v="5"/>
    <n v="22"/>
    <n v="1470"/>
    <x v="1462"/>
    <x v="6051"/>
    <x v="60"/>
    <x v="1"/>
  </r>
  <r>
    <x v="0"/>
    <n v="1185732"/>
    <x v="269"/>
    <x v="1"/>
    <x v="32"/>
    <x v="35"/>
    <x v="0"/>
    <n v="27"/>
    <n v="2380"/>
    <x v="2930"/>
    <x v="6052"/>
    <x v="54"/>
    <x v="1"/>
  </r>
  <r>
    <x v="0"/>
    <n v="1185732"/>
    <x v="269"/>
    <x v="1"/>
    <x v="32"/>
    <x v="35"/>
    <x v="1"/>
    <n v="28"/>
    <n v="1400"/>
    <x v="3221"/>
    <x v="5678"/>
    <x v="33"/>
    <x v="1"/>
  </r>
  <r>
    <x v="0"/>
    <n v="1185732"/>
    <x v="269"/>
    <x v="1"/>
    <x v="32"/>
    <x v="35"/>
    <x v="2"/>
    <n v="26"/>
    <n v="1360"/>
    <x v="1625"/>
    <x v="6053"/>
    <x v="100"/>
    <x v="1"/>
  </r>
  <r>
    <x v="0"/>
    <n v="1185732"/>
    <x v="269"/>
    <x v="1"/>
    <x v="32"/>
    <x v="35"/>
    <x v="3"/>
    <n v="24"/>
    <n v="1160"/>
    <x v="2740"/>
    <x v="6054"/>
    <x v="52"/>
    <x v="1"/>
  </r>
  <r>
    <x v="0"/>
    <n v="1185732"/>
    <x v="269"/>
    <x v="1"/>
    <x v="32"/>
    <x v="35"/>
    <x v="4"/>
    <n v="34"/>
    <n v="1320"/>
    <x v="1772"/>
    <x v="6055"/>
    <x v="15"/>
    <x v="1"/>
  </r>
  <r>
    <x v="0"/>
    <n v="1185732"/>
    <x v="269"/>
    <x v="1"/>
    <x v="32"/>
    <x v="35"/>
    <x v="5"/>
    <n v="35"/>
    <n v="1500"/>
    <x v="1932"/>
    <x v="6056"/>
    <x v="65"/>
    <x v="1"/>
  </r>
  <r>
    <x v="0"/>
    <n v="1185732"/>
    <x v="302"/>
    <x v="1"/>
    <x v="32"/>
    <x v="35"/>
    <x v="0"/>
    <n v="31"/>
    <n v="2630"/>
    <x v="3366"/>
    <x v="6057"/>
    <x v="27"/>
    <x v="1"/>
  </r>
  <r>
    <x v="0"/>
    <n v="1185732"/>
    <x v="302"/>
    <x v="1"/>
    <x v="32"/>
    <x v="35"/>
    <x v="1"/>
    <n v="29"/>
    <n v="1500"/>
    <x v="2339"/>
    <x v="6058"/>
    <x v="96"/>
    <x v="1"/>
  </r>
  <r>
    <x v="0"/>
    <n v="1185732"/>
    <x v="302"/>
    <x v="1"/>
    <x v="32"/>
    <x v="35"/>
    <x v="2"/>
    <n v="33"/>
    <n v="1570"/>
    <x v="3367"/>
    <x v="6059"/>
    <x v="52"/>
    <x v="1"/>
  </r>
  <r>
    <x v="0"/>
    <n v="1185732"/>
    <x v="302"/>
    <x v="1"/>
    <x v="32"/>
    <x v="35"/>
    <x v="3"/>
    <n v="34"/>
    <n v="1490"/>
    <x v="3249"/>
    <x v="6060"/>
    <x v="100"/>
    <x v="1"/>
  </r>
  <r>
    <x v="0"/>
    <n v="1185732"/>
    <x v="302"/>
    <x v="1"/>
    <x v="32"/>
    <x v="35"/>
    <x v="4"/>
    <n v="47"/>
    <n v="1350"/>
    <x v="1031"/>
    <x v="6061"/>
    <x v="31"/>
    <x v="1"/>
  </r>
  <r>
    <x v="0"/>
    <n v="1185732"/>
    <x v="302"/>
    <x v="1"/>
    <x v="32"/>
    <x v="35"/>
    <x v="5"/>
    <n v="51"/>
    <n v="2190"/>
    <x v="3368"/>
    <x v="6062"/>
    <x v="60"/>
    <x v="1"/>
  </r>
  <r>
    <x v="0"/>
    <n v="1185732"/>
    <x v="330"/>
    <x v="1"/>
    <x v="32"/>
    <x v="35"/>
    <x v="0"/>
    <n v="47"/>
    <n v="2890"/>
    <x v="3369"/>
    <x v="6063"/>
    <x v="52"/>
    <x v="1"/>
  </r>
  <r>
    <x v="1"/>
    <n v="1185732"/>
    <x v="330"/>
    <x v="1"/>
    <x v="32"/>
    <x v="35"/>
    <x v="1"/>
    <n v="42"/>
    <n v="1920"/>
    <x v="2017"/>
    <x v="2188"/>
    <x v="31"/>
    <x v="1"/>
  </r>
  <r>
    <x v="1"/>
    <n v="1185732"/>
    <x v="330"/>
    <x v="1"/>
    <x v="32"/>
    <x v="35"/>
    <x v="2"/>
    <n v="37"/>
    <n v="1680"/>
    <x v="3370"/>
    <x v="6064"/>
    <x v="54"/>
    <x v="1"/>
  </r>
  <r>
    <x v="1"/>
    <n v="1185732"/>
    <x v="330"/>
    <x v="1"/>
    <x v="32"/>
    <x v="35"/>
    <x v="3"/>
    <n v="33"/>
    <n v="1430"/>
    <x v="1770"/>
    <x v="6065"/>
    <x v="100"/>
    <x v="1"/>
  </r>
  <r>
    <x v="1"/>
    <n v="1185732"/>
    <x v="330"/>
    <x v="1"/>
    <x v="32"/>
    <x v="35"/>
    <x v="4"/>
    <n v="46"/>
    <n v="1500"/>
    <x v="1310"/>
    <x v="6066"/>
    <x v="25"/>
    <x v="1"/>
  </r>
  <r>
    <x v="1"/>
    <n v="1185732"/>
    <x v="330"/>
    <x v="1"/>
    <x v="32"/>
    <x v="35"/>
    <x v="5"/>
    <n v="49"/>
    <n v="2090"/>
    <x v="3371"/>
    <x v="6067"/>
    <x v="60"/>
    <x v="1"/>
  </r>
  <r>
    <x v="1"/>
    <n v="1185732"/>
    <x v="362"/>
    <x v="1"/>
    <x v="32"/>
    <x v="35"/>
    <x v="0"/>
    <n v="41"/>
    <n v="2560"/>
    <x v="3372"/>
    <x v="5784"/>
    <x v="4"/>
    <x v="1"/>
  </r>
  <r>
    <x v="1"/>
    <n v="1185732"/>
    <x v="362"/>
    <x v="1"/>
    <x v="32"/>
    <x v="35"/>
    <x v="1"/>
    <n v="44"/>
    <n v="1980"/>
    <x v="2952"/>
    <x v="6068"/>
    <x v="33"/>
    <x v="1"/>
  </r>
  <r>
    <x v="1"/>
    <n v="1185732"/>
    <x v="362"/>
    <x v="1"/>
    <x v="32"/>
    <x v="35"/>
    <x v="2"/>
    <n v="37"/>
    <n v="1790"/>
    <x v="3251"/>
    <x v="6069"/>
    <x v="27"/>
    <x v="1"/>
  </r>
  <r>
    <x v="1"/>
    <n v="1185732"/>
    <x v="362"/>
    <x v="1"/>
    <x v="32"/>
    <x v="35"/>
    <x v="3"/>
    <n v="32"/>
    <n v="1470"/>
    <x v="1478"/>
    <x v="6070"/>
    <x v="54"/>
    <x v="1"/>
  </r>
  <r>
    <x v="1"/>
    <n v="1185732"/>
    <x v="362"/>
    <x v="1"/>
    <x v="32"/>
    <x v="35"/>
    <x v="4"/>
    <n v="35"/>
    <n v="1580"/>
    <x v="3231"/>
    <x v="6071"/>
    <x v="23"/>
    <x v="1"/>
  </r>
  <r>
    <x v="1"/>
    <n v="1185732"/>
    <x v="362"/>
    <x v="1"/>
    <x v="32"/>
    <x v="35"/>
    <x v="5"/>
    <n v="42"/>
    <n v="2060"/>
    <x v="3373"/>
    <x v="6072"/>
    <x v="9"/>
    <x v="1"/>
  </r>
  <r>
    <x v="1"/>
    <n v="1185732"/>
    <x v="392"/>
    <x v="1"/>
    <x v="32"/>
    <x v="35"/>
    <x v="0"/>
    <n v="40"/>
    <n v="2320"/>
    <x v="2241"/>
    <x v="4923"/>
    <x v="27"/>
    <x v="1"/>
  </r>
  <r>
    <x v="1"/>
    <n v="1185732"/>
    <x v="392"/>
    <x v="1"/>
    <x v="32"/>
    <x v="35"/>
    <x v="1"/>
    <n v="33"/>
    <n v="1580"/>
    <x v="3374"/>
    <x v="6073"/>
    <x v="33"/>
    <x v="1"/>
  </r>
  <r>
    <x v="1"/>
    <n v="1185732"/>
    <x v="392"/>
    <x v="1"/>
    <x v="32"/>
    <x v="35"/>
    <x v="2"/>
    <n v="15"/>
    <n v="1450"/>
    <x v="2702"/>
    <x v="6074"/>
    <x v="46"/>
    <x v="1"/>
  </r>
  <r>
    <x v="1"/>
    <n v="1185732"/>
    <x v="392"/>
    <x v="1"/>
    <x v="32"/>
    <x v="35"/>
    <x v="3"/>
    <n v="16"/>
    <n v="1200"/>
    <x v="1574"/>
    <x v="3142"/>
    <x v="4"/>
    <x v="1"/>
  </r>
  <r>
    <x v="1"/>
    <n v="1185732"/>
    <x v="392"/>
    <x v="1"/>
    <x v="32"/>
    <x v="35"/>
    <x v="4"/>
    <n v="22"/>
    <n v="1320"/>
    <x v="2503"/>
    <x v="6075"/>
    <x v="31"/>
    <x v="1"/>
  </r>
  <r>
    <x v="1"/>
    <n v="1185732"/>
    <x v="392"/>
    <x v="1"/>
    <x v="32"/>
    <x v="35"/>
    <x v="5"/>
    <n v="26"/>
    <n v="1600"/>
    <x v="1784"/>
    <x v="6076"/>
    <x v="65"/>
    <x v="1"/>
  </r>
  <r>
    <x v="1"/>
    <n v="1185732"/>
    <x v="424"/>
    <x v="1"/>
    <x v="32"/>
    <x v="35"/>
    <x v="0"/>
    <n v="24"/>
    <n v="2160"/>
    <x v="1052"/>
    <x v="6077"/>
    <x v="52"/>
    <x v="1"/>
  </r>
  <r>
    <x v="1"/>
    <n v="1185732"/>
    <x v="424"/>
    <x v="1"/>
    <x v="32"/>
    <x v="35"/>
    <x v="1"/>
    <n v="17"/>
    <n v="1650"/>
    <x v="3190"/>
    <x v="6078"/>
    <x v="25"/>
    <x v="1"/>
  </r>
  <r>
    <x v="1"/>
    <n v="1185732"/>
    <x v="424"/>
    <x v="1"/>
    <x v="32"/>
    <x v="35"/>
    <x v="2"/>
    <n v="19"/>
    <n v="1200"/>
    <x v="2692"/>
    <x v="6079"/>
    <x v="46"/>
    <x v="1"/>
  </r>
  <r>
    <x v="1"/>
    <n v="1185732"/>
    <x v="424"/>
    <x v="1"/>
    <x v="32"/>
    <x v="35"/>
    <x v="3"/>
    <n v="20"/>
    <n v="1090"/>
    <x v="3375"/>
    <x v="6080"/>
    <x v="4"/>
    <x v="1"/>
  </r>
  <r>
    <x v="1"/>
    <n v="1185732"/>
    <x v="424"/>
    <x v="1"/>
    <x v="32"/>
    <x v="35"/>
    <x v="4"/>
    <n v="25"/>
    <n v="1050"/>
    <x v="3343"/>
    <x v="6081"/>
    <x v="23"/>
    <x v="1"/>
  </r>
  <r>
    <x v="2"/>
    <n v="1185732"/>
    <x v="424"/>
    <x v="1"/>
    <x v="32"/>
    <x v="35"/>
    <x v="5"/>
    <n v="27"/>
    <n v="1620"/>
    <x v="3376"/>
    <x v="6082"/>
    <x v="64"/>
    <x v="1"/>
  </r>
  <r>
    <x v="2"/>
    <n v="1185732"/>
    <x v="454"/>
    <x v="1"/>
    <x v="32"/>
    <x v="35"/>
    <x v="0"/>
    <n v="22"/>
    <n v="2060"/>
    <x v="3377"/>
    <x v="6083"/>
    <x v="27"/>
    <x v="1"/>
  </r>
  <r>
    <x v="2"/>
    <n v="1185732"/>
    <x v="454"/>
    <x v="1"/>
    <x v="32"/>
    <x v="35"/>
    <x v="1"/>
    <n v="15"/>
    <n v="1530"/>
    <x v="2744"/>
    <x v="6084"/>
    <x v="31"/>
    <x v="1"/>
  </r>
  <r>
    <x v="2"/>
    <n v="1185732"/>
    <x v="454"/>
    <x v="1"/>
    <x v="32"/>
    <x v="35"/>
    <x v="2"/>
    <n v="22"/>
    <n v="1190"/>
    <x v="2845"/>
    <x v="6085"/>
    <x v="54"/>
    <x v="1"/>
  </r>
  <r>
    <x v="2"/>
    <n v="1185732"/>
    <x v="454"/>
    <x v="1"/>
    <x v="32"/>
    <x v="35"/>
    <x v="3"/>
    <n v="43"/>
    <n v="1530"/>
    <x v="3202"/>
    <x v="6086"/>
    <x v="27"/>
    <x v="1"/>
  </r>
  <r>
    <x v="2"/>
    <n v="1185732"/>
    <x v="454"/>
    <x v="1"/>
    <x v="32"/>
    <x v="35"/>
    <x v="4"/>
    <n v="59"/>
    <n v="1320"/>
    <x v="3051"/>
    <x v="6087"/>
    <x v="15"/>
    <x v="1"/>
  </r>
  <r>
    <x v="2"/>
    <n v="1185732"/>
    <x v="454"/>
    <x v="1"/>
    <x v="32"/>
    <x v="35"/>
    <x v="5"/>
    <n v="51"/>
    <n v="1680"/>
    <x v="3378"/>
    <x v="2918"/>
    <x v="41"/>
    <x v="1"/>
  </r>
  <r>
    <x v="2"/>
    <n v="1185732"/>
    <x v="483"/>
    <x v="1"/>
    <x v="32"/>
    <x v="35"/>
    <x v="0"/>
    <n v="48"/>
    <n v="2560"/>
    <x v="3379"/>
    <x v="6088"/>
    <x v="46"/>
    <x v="1"/>
  </r>
  <r>
    <x v="2"/>
    <n v="1185732"/>
    <x v="483"/>
    <x v="1"/>
    <x v="32"/>
    <x v="35"/>
    <x v="1"/>
    <n v="44"/>
    <n v="2010"/>
    <x v="3157"/>
    <x v="6089"/>
    <x v="25"/>
    <x v="1"/>
  </r>
  <r>
    <x v="2"/>
    <n v="1185732"/>
    <x v="483"/>
    <x v="1"/>
    <x v="32"/>
    <x v="35"/>
    <x v="2"/>
    <n v="43"/>
    <n v="1580"/>
    <x v="2000"/>
    <x v="6090"/>
    <x v="4"/>
    <x v="1"/>
  </r>
  <r>
    <x v="2"/>
    <n v="1185732"/>
    <x v="483"/>
    <x v="1"/>
    <x v="32"/>
    <x v="35"/>
    <x v="3"/>
    <n v="41"/>
    <n v="1430"/>
    <x v="2444"/>
    <x v="6091"/>
    <x v="46"/>
    <x v="1"/>
  </r>
  <r>
    <x v="2"/>
    <n v="1185732"/>
    <x v="483"/>
    <x v="1"/>
    <x v="32"/>
    <x v="35"/>
    <x v="4"/>
    <n v="54"/>
    <n v="1570"/>
    <x v="2894"/>
    <x v="6092"/>
    <x v="31"/>
    <x v="1"/>
  </r>
  <r>
    <x v="2"/>
    <n v="1185732"/>
    <x v="483"/>
    <x v="1"/>
    <x v="32"/>
    <x v="35"/>
    <x v="5"/>
    <n v="53"/>
    <n v="1780"/>
    <x v="3380"/>
    <x v="6093"/>
    <x v="9"/>
    <x v="1"/>
  </r>
  <r>
    <x v="2"/>
    <n v="1197831"/>
    <x v="187"/>
    <x v="1"/>
    <x v="32"/>
    <x v="35"/>
    <x v="0"/>
    <n v="17"/>
    <n v="2150"/>
    <x v="2228"/>
    <x v="6094"/>
    <x v="27"/>
    <x v="1"/>
  </r>
  <r>
    <x v="2"/>
    <n v="1197831"/>
    <x v="187"/>
    <x v="1"/>
    <x v="32"/>
    <x v="35"/>
    <x v="1"/>
    <n v="18"/>
    <n v="1350"/>
    <x v="1972"/>
    <x v="6095"/>
    <x v="15"/>
    <x v="1"/>
  </r>
  <r>
    <x v="2"/>
    <n v="1197831"/>
    <x v="187"/>
    <x v="1"/>
    <x v="32"/>
    <x v="35"/>
    <x v="2"/>
    <n v="11"/>
    <n v="1400"/>
    <x v="1124"/>
    <x v="6096"/>
    <x v="27"/>
    <x v="1"/>
  </r>
  <r>
    <x v="2"/>
    <n v="1197831"/>
    <x v="187"/>
    <x v="1"/>
    <x v="32"/>
    <x v="35"/>
    <x v="3"/>
    <n v="13"/>
    <n v="1020"/>
    <x v="1583"/>
    <x v="6097"/>
    <x v="46"/>
    <x v="1"/>
  </r>
  <r>
    <x v="2"/>
    <n v="1197831"/>
    <x v="187"/>
    <x v="1"/>
    <x v="32"/>
    <x v="35"/>
    <x v="4"/>
    <n v="26"/>
    <n v="1230"/>
    <x v="3381"/>
    <x v="6098"/>
    <x v="31"/>
    <x v="1"/>
  </r>
  <r>
    <x v="2"/>
    <n v="1197831"/>
    <x v="187"/>
    <x v="1"/>
    <x v="32"/>
    <x v="35"/>
    <x v="5"/>
    <n v="18"/>
    <n v="1580"/>
    <x v="2430"/>
    <x v="6099"/>
    <x v="100"/>
    <x v="1"/>
  </r>
  <r>
    <x v="2"/>
    <n v="1197831"/>
    <x v="695"/>
    <x v="1"/>
    <x v="32"/>
    <x v="35"/>
    <x v="0"/>
    <n v="17"/>
    <n v="2100"/>
    <x v="2469"/>
    <x v="6100"/>
    <x v="4"/>
    <x v="1"/>
  </r>
  <r>
    <x v="2"/>
    <n v="1197831"/>
    <x v="695"/>
    <x v="1"/>
    <x v="32"/>
    <x v="35"/>
    <x v="1"/>
    <n v="17"/>
    <n v="1120"/>
    <x v="2684"/>
    <x v="2166"/>
    <x v="96"/>
    <x v="1"/>
  </r>
  <r>
    <x v="2"/>
    <n v="1197831"/>
    <x v="695"/>
    <x v="1"/>
    <x v="32"/>
    <x v="35"/>
    <x v="2"/>
    <n v="11"/>
    <n v="1360"/>
    <x v="2613"/>
    <x v="6101"/>
    <x v="54"/>
    <x v="1"/>
  </r>
  <r>
    <x v="1"/>
    <n v="1197831"/>
    <x v="695"/>
    <x v="1"/>
    <x v="33"/>
    <x v="36"/>
    <x v="3"/>
    <n v="15"/>
    <n v="780"/>
    <x v="2489"/>
    <x v="6102"/>
    <x v="46"/>
    <x v="1"/>
  </r>
  <r>
    <x v="1"/>
    <n v="1197831"/>
    <x v="695"/>
    <x v="1"/>
    <x v="33"/>
    <x v="36"/>
    <x v="4"/>
    <n v="23"/>
    <n v="1110"/>
    <x v="3382"/>
    <x v="6103"/>
    <x v="25"/>
    <x v="1"/>
  </r>
  <r>
    <x v="1"/>
    <n v="1197831"/>
    <x v="695"/>
    <x v="1"/>
    <x v="33"/>
    <x v="36"/>
    <x v="5"/>
    <n v="16"/>
    <n v="1450"/>
    <x v="3283"/>
    <x v="6104"/>
    <x v="54"/>
    <x v="1"/>
  </r>
  <r>
    <x v="1"/>
    <n v="1197831"/>
    <x v="224"/>
    <x v="1"/>
    <x v="33"/>
    <x v="36"/>
    <x v="0"/>
    <n v="15"/>
    <n v="2060"/>
    <x v="3383"/>
    <x v="6105"/>
    <x v="46"/>
    <x v="1"/>
  </r>
  <r>
    <x v="1"/>
    <n v="1197831"/>
    <x v="224"/>
    <x v="1"/>
    <x v="33"/>
    <x v="36"/>
    <x v="1"/>
    <n v="14"/>
    <n v="1070"/>
    <x v="3229"/>
    <x v="6106"/>
    <x v="25"/>
    <x v="1"/>
  </r>
  <r>
    <x v="1"/>
    <n v="1197831"/>
    <x v="224"/>
    <x v="1"/>
    <x v="33"/>
    <x v="36"/>
    <x v="2"/>
    <n v="8"/>
    <n v="1120"/>
    <x v="3384"/>
    <x v="4595"/>
    <x v="4"/>
    <x v="1"/>
  </r>
  <r>
    <x v="1"/>
    <n v="1197831"/>
    <x v="224"/>
    <x v="1"/>
    <x v="33"/>
    <x v="36"/>
    <x v="3"/>
    <n v="15"/>
    <n v="700"/>
    <x v="2041"/>
    <x v="6107"/>
    <x v="46"/>
    <x v="1"/>
  </r>
  <r>
    <x v="1"/>
    <n v="1197831"/>
    <x v="224"/>
    <x v="1"/>
    <x v="33"/>
    <x v="36"/>
    <x v="4"/>
    <n v="24"/>
    <n v="880"/>
    <x v="1004"/>
    <x v="6108"/>
    <x v="15"/>
    <x v="1"/>
  </r>
  <r>
    <x v="1"/>
    <n v="1197831"/>
    <x v="224"/>
    <x v="1"/>
    <x v="33"/>
    <x v="36"/>
    <x v="5"/>
    <n v="20"/>
    <n v="1120"/>
    <x v="3059"/>
    <x v="6109"/>
    <x v="52"/>
    <x v="1"/>
  </r>
  <r>
    <x v="1"/>
    <n v="1197831"/>
    <x v="243"/>
    <x v="1"/>
    <x v="33"/>
    <x v="36"/>
    <x v="0"/>
    <n v="19"/>
    <n v="2040"/>
    <x v="1974"/>
    <x v="6110"/>
    <x v="4"/>
    <x v="1"/>
  </r>
  <r>
    <x v="1"/>
    <n v="1197831"/>
    <x v="243"/>
    <x v="1"/>
    <x v="33"/>
    <x v="36"/>
    <x v="1"/>
    <n v="20"/>
    <n v="1020"/>
    <x v="3235"/>
    <x v="6111"/>
    <x v="15"/>
    <x v="1"/>
  </r>
  <r>
    <x v="1"/>
    <n v="1197831"/>
    <x v="243"/>
    <x v="1"/>
    <x v="33"/>
    <x v="36"/>
    <x v="2"/>
    <n v="11"/>
    <n v="960"/>
    <x v="2612"/>
    <x v="6112"/>
    <x v="46"/>
    <x v="1"/>
  </r>
  <r>
    <x v="1"/>
    <n v="1197831"/>
    <x v="243"/>
    <x v="1"/>
    <x v="33"/>
    <x v="36"/>
    <x v="3"/>
    <n v="13"/>
    <n v="770"/>
    <x v="3385"/>
    <x v="6113"/>
    <x v="46"/>
    <x v="1"/>
  </r>
  <r>
    <x v="1"/>
    <n v="1197831"/>
    <x v="243"/>
    <x v="1"/>
    <x v="33"/>
    <x v="36"/>
    <x v="4"/>
    <n v="31"/>
    <n v="750"/>
    <x v="3386"/>
    <x v="6114"/>
    <x v="25"/>
    <x v="1"/>
  </r>
  <r>
    <x v="1"/>
    <n v="1197831"/>
    <x v="243"/>
    <x v="1"/>
    <x v="33"/>
    <x v="36"/>
    <x v="5"/>
    <n v="24"/>
    <n v="1200"/>
    <x v="1477"/>
    <x v="6115"/>
    <x v="27"/>
    <x v="1"/>
  </r>
  <r>
    <x v="1"/>
    <n v="1197831"/>
    <x v="272"/>
    <x v="1"/>
    <x v="33"/>
    <x v="36"/>
    <x v="0"/>
    <n v="26"/>
    <n v="2280"/>
    <x v="1903"/>
    <x v="5186"/>
    <x v="52"/>
    <x v="1"/>
  </r>
  <r>
    <x v="1"/>
    <n v="1197831"/>
    <x v="272"/>
    <x v="1"/>
    <x v="33"/>
    <x v="36"/>
    <x v="1"/>
    <n v="28"/>
    <n v="1160"/>
    <x v="1973"/>
    <x v="6116"/>
    <x v="23"/>
    <x v="1"/>
  </r>
  <r>
    <x v="1"/>
    <n v="1197831"/>
    <x v="272"/>
    <x v="1"/>
    <x v="33"/>
    <x v="36"/>
    <x v="2"/>
    <n v="27"/>
    <n v="1190"/>
    <x v="1731"/>
    <x v="6117"/>
    <x v="27"/>
    <x v="1"/>
  </r>
  <r>
    <x v="1"/>
    <n v="1197831"/>
    <x v="272"/>
    <x v="1"/>
    <x v="33"/>
    <x v="36"/>
    <x v="3"/>
    <n v="24"/>
    <n v="900"/>
    <x v="1033"/>
    <x v="6118"/>
    <x v="46"/>
    <x v="1"/>
  </r>
  <r>
    <x v="1"/>
    <n v="1197831"/>
    <x v="272"/>
    <x v="1"/>
    <x v="33"/>
    <x v="36"/>
    <x v="4"/>
    <n v="32"/>
    <n v="1110"/>
    <x v="2778"/>
    <x v="5929"/>
    <x v="96"/>
    <x v="1"/>
  </r>
  <r>
    <x v="1"/>
    <n v="1197831"/>
    <x v="272"/>
    <x v="1"/>
    <x v="33"/>
    <x v="36"/>
    <x v="5"/>
    <n v="33"/>
    <n v="1450"/>
    <x v="3387"/>
    <x v="6119"/>
    <x v="46"/>
    <x v="1"/>
  </r>
  <r>
    <x v="1"/>
    <n v="1197831"/>
    <x v="305"/>
    <x v="1"/>
    <x v="33"/>
    <x v="36"/>
    <x v="0"/>
    <n v="28"/>
    <n v="2360"/>
    <x v="3388"/>
    <x v="6120"/>
    <x v="27"/>
    <x v="1"/>
  </r>
  <r>
    <x v="1"/>
    <n v="1197831"/>
    <x v="305"/>
    <x v="1"/>
    <x v="33"/>
    <x v="36"/>
    <x v="1"/>
    <n v="25"/>
    <n v="1490"/>
    <x v="3389"/>
    <x v="6121"/>
    <x v="96"/>
    <x v="1"/>
  </r>
  <r>
    <x v="1"/>
    <n v="1197831"/>
    <x v="305"/>
    <x v="1"/>
    <x v="33"/>
    <x v="36"/>
    <x v="2"/>
    <n v="28"/>
    <n v="1240"/>
    <x v="1524"/>
    <x v="6122"/>
    <x v="4"/>
    <x v="1"/>
  </r>
  <r>
    <x v="1"/>
    <n v="1197831"/>
    <x v="305"/>
    <x v="1"/>
    <x v="33"/>
    <x v="36"/>
    <x v="3"/>
    <n v="29"/>
    <n v="1240"/>
    <x v="3304"/>
    <x v="6123"/>
    <x v="27"/>
    <x v="1"/>
  </r>
  <r>
    <x v="1"/>
    <n v="1197831"/>
    <x v="305"/>
    <x v="1"/>
    <x v="33"/>
    <x v="36"/>
    <x v="4"/>
    <n v="37"/>
    <n v="1160"/>
    <x v="1249"/>
    <x v="6124"/>
    <x v="96"/>
    <x v="1"/>
  </r>
  <r>
    <x v="1"/>
    <n v="1197831"/>
    <x v="305"/>
    <x v="1"/>
    <x v="33"/>
    <x v="36"/>
    <x v="5"/>
    <n v="48"/>
    <n v="1650"/>
    <x v="1830"/>
    <x v="5963"/>
    <x v="100"/>
    <x v="1"/>
  </r>
  <r>
    <x v="1"/>
    <n v="1197831"/>
    <x v="333"/>
    <x v="1"/>
    <x v="33"/>
    <x v="36"/>
    <x v="0"/>
    <n v="39"/>
    <n v="2710"/>
    <x v="3390"/>
    <x v="6125"/>
    <x v="54"/>
    <x v="1"/>
  </r>
  <r>
    <x v="1"/>
    <n v="1197831"/>
    <x v="333"/>
    <x v="1"/>
    <x v="33"/>
    <x v="36"/>
    <x v="1"/>
    <n v="36"/>
    <n v="1630"/>
    <x v="816"/>
    <x v="6126"/>
    <x v="25"/>
    <x v="1"/>
  </r>
  <r>
    <x v="1"/>
    <n v="1197831"/>
    <x v="333"/>
    <x v="1"/>
    <x v="33"/>
    <x v="36"/>
    <x v="2"/>
    <n v="32"/>
    <n v="1400"/>
    <x v="1063"/>
    <x v="6127"/>
    <x v="27"/>
    <x v="1"/>
  </r>
  <r>
    <x v="1"/>
    <n v="1197831"/>
    <x v="333"/>
    <x v="1"/>
    <x v="33"/>
    <x v="36"/>
    <x v="3"/>
    <n v="35"/>
    <n v="1200"/>
    <x v="1077"/>
    <x v="5856"/>
    <x v="100"/>
    <x v="1"/>
  </r>
  <r>
    <x v="1"/>
    <n v="1197831"/>
    <x v="333"/>
    <x v="1"/>
    <x v="33"/>
    <x v="36"/>
    <x v="4"/>
    <n v="40"/>
    <n v="1490"/>
    <x v="3391"/>
    <x v="6128"/>
    <x v="15"/>
    <x v="1"/>
  </r>
  <r>
    <x v="1"/>
    <n v="1197831"/>
    <x v="333"/>
    <x v="1"/>
    <x v="33"/>
    <x v="36"/>
    <x v="5"/>
    <n v="50"/>
    <n v="1980"/>
    <x v="2546"/>
    <x v="5044"/>
    <x v="52"/>
    <x v="1"/>
  </r>
  <r>
    <x v="1"/>
    <n v="1197831"/>
    <x v="365"/>
    <x v="1"/>
    <x v="33"/>
    <x v="36"/>
    <x v="0"/>
    <n v="43"/>
    <n v="2330"/>
    <x v="2957"/>
    <x v="6129"/>
    <x v="4"/>
    <x v="1"/>
  </r>
  <r>
    <x v="1"/>
    <n v="1197831"/>
    <x v="365"/>
    <x v="1"/>
    <x v="33"/>
    <x v="36"/>
    <x v="1"/>
    <n v="42"/>
    <n v="1630"/>
    <x v="1553"/>
    <x v="6130"/>
    <x v="96"/>
    <x v="1"/>
  </r>
  <r>
    <x v="1"/>
    <n v="1197831"/>
    <x v="365"/>
    <x v="1"/>
    <x v="33"/>
    <x v="36"/>
    <x v="2"/>
    <n v="40"/>
    <n v="1350"/>
    <x v="1996"/>
    <x v="2593"/>
    <x v="27"/>
    <x v="1"/>
  </r>
  <r>
    <x v="1"/>
    <n v="1197831"/>
    <x v="365"/>
    <x v="1"/>
    <x v="33"/>
    <x v="36"/>
    <x v="3"/>
    <n v="29"/>
    <n v="1320"/>
    <x v="2174"/>
    <x v="6131"/>
    <x v="4"/>
    <x v="1"/>
  </r>
  <r>
    <x v="1"/>
    <n v="1197831"/>
    <x v="365"/>
    <x v="1"/>
    <x v="33"/>
    <x v="36"/>
    <x v="4"/>
    <n v="40"/>
    <n v="1130"/>
    <x v="3392"/>
    <x v="6132"/>
    <x v="25"/>
    <x v="1"/>
  </r>
  <r>
    <x v="1"/>
    <n v="1197831"/>
    <x v="365"/>
    <x v="1"/>
    <x v="33"/>
    <x v="36"/>
    <x v="5"/>
    <n v="40"/>
    <n v="1930"/>
    <x v="3393"/>
    <x v="6133"/>
    <x v="46"/>
    <x v="1"/>
  </r>
  <r>
    <x v="1"/>
    <n v="1197831"/>
    <x v="395"/>
    <x v="1"/>
    <x v="33"/>
    <x v="36"/>
    <x v="0"/>
    <n v="35"/>
    <n v="2210"/>
    <x v="3182"/>
    <x v="6134"/>
    <x v="100"/>
    <x v="1"/>
  </r>
  <r>
    <x v="1"/>
    <n v="1197831"/>
    <x v="395"/>
    <x v="1"/>
    <x v="33"/>
    <x v="36"/>
    <x v="1"/>
    <n v="26"/>
    <n v="1350"/>
    <x v="1517"/>
    <x v="6135"/>
    <x v="33"/>
    <x v="1"/>
  </r>
  <r>
    <x v="1"/>
    <n v="1197831"/>
    <x v="395"/>
    <x v="1"/>
    <x v="33"/>
    <x v="36"/>
    <x v="2"/>
    <n v="11"/>
    <n v="1230"/>
    <x v="3394"/>
    <x v="6136"/>
    <x v="46"/>
    <x v="1"/>
  </r>
  <r>
    <x v="1"/>
    <n v="1197831"/>
    <x v="395"/>
    <x v="1"/>
    <x v="33"/>
    <x v="36"/>
    <x v="3"/>
    <n v="12"/>
    <n v="1040"/>
    <x v="2654"/>
    <x v="6137"/>
    <x v="54"/>
    <x v="1"/>
  </r>
  <r>
    <x v="1"/>
    <n v="1197831"/>
    <x v="395"/>
    <x v="1"/>
    <x v="33"/>
    <x v="36"/>
    <x v="4"/>
    <n v="18"/>
    <n v="1110"/>
    <x v="2617"/>
    <x v="6138"/>
    <x v="96"/>
    <x v="1"/>
  </r>
  <r>
    <x v="1"/>
    <n v="1197831"/>
    <x v="395"/>
    <x v="1"/>
    <x v="33"/>
    <x v="36"/>
    <x v="5"/>
    <n v="22"/>
    <n v="1400"/>
    <x v="2032"/>
    <x v="6139"/>
    <x v="54"/>
    <x v="1"/>
  </r>
  <r>
    <x v="1"/>
    <n v="1197831"/>
    <x v="427"/>
    <x v="1"/>
    <x v="33"/>
    <x v="36"/>
    <x v="0"/>
    <n v="21"/>
    <n v="1800"/>
    <x v="1053"/>
    <x v="4767"/>
    <x v="4"/>
    <x v="1"/>
  </r>
  <r>
    <x v="1"/>
    <n v="1197831"/>
    <x v="427"/>
    <x v="1"/>
    <x v="33"/>
    <x v="36"/>
    <x v="1"/>
    <n v="14"/>
    <n v="1320"/>
    <x v="1041"/>
    <x v="1760"/>
    <x v="15"/>
    <x v="1"/>
  </r>
  <r>
    <x v="1"/>
    <n v="1197831"/>
    <x v="427"/>
    <x v="1"/>
    <x v="33"/>
    <x v="36"/>
    <x v="2"/>
    <n v="16"/>
    <n v="990"/>
    <x v="1034"/>
    <x v="6140"/>
    <x v="52"/>
    <x v="1"/>
  </r>
  <r>
    <x v="1"/>
    <n v="1197831"/>
    <x v="427"/>
    <x v="1"/>
    <x v="33"/>
    <x v="36"/>
    <x v="3"/>
    <n v="15"/>
    <n v="940"/>
    <x v="3395"/>
    <x v="6141"/>
    <x v="4"/>
    <x v="1"/>
  </r>
  <r>
    <x v="1"/>
    <n v="1197831"/>
    <x v="427"/>
    <x v="1"/>
    <x v="33"/>
    <x v="36"/>
    <x v="4"/>
    <n v="21"/>
    <n v="910"/>
    <x v="2885"/>
    <x v="4890"/>
    <x v="25"/>
    <x v="1"/>
  </r>
  <r>
    <x v="3"/>
    <n v="1197831"/>
    <x v="427"/>
    <x v="1"/>
    <x v="33"/>
    <x v="36"/>
    <x v="5"/>
    <n v="20"/>
    <n v="1320"/>
    <x v="2490"/>
    <x v="6142"/>
    <x v="4"/>
    <x v="1"/>
  </r>
  <r>
    <x v="3"/>
    <n v="1197831"/>
    <x v="457"/>
    <x v="1"/>
    <x v="33"/>
    <x v="36"/>
    <x v="0"/>
    <n v="18"/>
    <n v="1760"/>
    <x v="2094"/>
    <x v="6143"/>
    <x v="52"/>
    <x v="1"/>
  </r>
  <r>
    <x v="3"/>
    <n v="1197831"/>
    <x v="457"/>
    <x v="1"/>
    <x v="33"/>
    <x v="36"/>
    <x v="1"/>
    <n v="11"/>
    <n v="1160"/>
    <x v="3396"/>
    <x v="6144"/>
    <x v="23"/>
    <x v="1"/>
  </r>
  <r>
    <x v="3"/>
    <n v="1197831"/>
    <x v="457"/>
    <x v="1"/>
    <x v="33"/>
    <x v="36"/>
    <x v="2"/>
    <n v="19"/>
    <n v="1020"/>
    <x v="1440"/>
    <x v="6145"/>
    <x v="100"/>
    <x v="1"/>
  </r>
  <r>
    <x v="3"/>
    <n v="1197831"/>
    <x v="457"/>
    <x v="1"/>
    <x v="33"/>
    <x v="36"/>
    <x v="3"/>
    <n v="41"/>
    <n v="1280"/>
    <x v="1186"/>
    <x v="6146"/>
    <x v="27"/>
    <x v="1"/>
  </r>
  <r>
    <x v="3"/>
    <n v="1197831"/>
    <x v="457"/>
    <x v="1"/>
    <x v="33"/>
    <x v="36"/>
    <x v="4"/>
    <n v="56"/>
    <n v="1050"/>
    <x v="1129"/>
    <x v="5835"/>
    <x v="33"/>
    <x v="1"/>
  </r>
  <r>
    <x v="3"/>
    <n v="1197831"/>
    <x v="457"/>
    <x v="1"/>
    <x v="33"/>
    <x v="36"/>
    <x v="5"/>
    <n v="53"/>
    <n v="1350"/>
    <x v="1099"/>
    <x v="6147"/>
    <x v="4"/>
    <x v="1"/>
  </r>
  <r>
    <x v="3"/>
    <n v="1197831"/>
    <x v="486"/>
    <x v="1"/>
    <x v="33"/>
    <x v="36"/>
    <x v="0"/>
    <n v="55"/>
    <n v="2380"/>
    <x v="3397"/>
    <x v="3612"/>
    <x v="52"/>
    <x v="1"/>
  </r>
  <r>
    <x v="3"/>
    <n v="1197831"/>
    <x v="486"/>
    <x v="1"/>
    <x v="33"/>
    <x v="36"/>
    <x v="1"/>
    <n v="46"/>
    <n v="1550"/>
    <x v="3398"/>
    <x v="6148"/>
    <x v="15"/>
    <x v="1"/>
  </r>
  <r>
    <x v="3"/>
    <n v="1197831"/>
    <x v="486"/>
    <x v="1"/>
    <x v="33"/>
    <x v="36"/>
    <x v="2"/>
    <n v="43"/>
    <n v="1490"/>
    <x v="3399"/>
    <x v="6149"/>
    <x v="27"/>
    <x v="1"/>
  </r>
  <r>
    <x v="3"/>
    <n v="1197831"/>
    <x v="486"/>
    <x v="1"/>
    <x v="33"/>
    <x v="36"/>
    <x v="3"/>
    <n v="40"/>
    <n v="1240"/>
    <x v="3400"/>
    <x v="6150"/>
    <x v="52"/>
    <x v="1"/>
  </r>
  <r>
    <x v="3"/>
    <n v="1197831"/>
    <x v="486"/>
    <x v="1"/>
    <x v="33"/>
    <x v="36"/>
    <x v="4"/>
    <n v="50"/>
    <n v="1320"/>
    <x v="1698"/>
    <x v="6151"/>
    <x v="15"/>
    <x v="1"/>
  </r>
  <r>
    <x v="3"/>
    <n v="1197831"/>
    <x v="486"/>
    <x v="1"/>
    <x v="33"/>
    <x v="36"/>
    <x v="5"/>
    <n v="55"/>
    <n v="1700"/>
    <x v="3401"/>
    <x v="6152"/>
    <x v="4"/>
    <x v="1"/>
  </r>
  <r>
    <x v="3"/>
    <n v="1197831"/>
    <x v="187"/>
    <x v="1"/>
    <x v="33"/>
    <x v="36"/>
    <x v="0"/>
    <n v="17"/>
    <n v="1780"/>
    <x v="3402"/>
    <x v="6153"/>
    <x v="46"/>
    <x v="1"/>
  </r>
  <r>
    <x v="3"/>
    <n v="1197831"/>
    <x v="187"/>
    <x v="1"/>
    <x v="33"/>
    <x v="36"/>
    <x v="1"/>
    <n v="18"/>
    <n v="1240"/>
    <x v="2432"/>
    <x v="3112"/>
    <x v="31"/>
    <x v="1"/>
  </r>
  <r>
    <x v="3"/>
    <n v="1197831"/>
    <x v="187"/>
    <x v="1"/>
    <x v="33"/>
    <x v="36"/>
    <x v="2"/>
    <n v="10"/>
    <n v="1310"/>
    <x v="3403"/>
    <x v="6154"/>
    <x v="100"/>
    <x v="1"/>
  </r>
  <r>
    <x v="3"/>
    <n v="1197831"/>
    <x v="187"/>
    <x v="1"/>
    <x v="33"/>
    <x v="36"/>
    <x v="3"/>
    <n v="13"/>
    <n v="740"/>
    <x v="3404"/>
    <x v="6155"/>
    <x v="100"/>
    <x v="1"/>
  </r>
  <r>
    <x v="3"/>
    <n v="1197831"/>
    <x v="187"/>
    <x v="1"/>
    <x v="33"/>
    <x v="36"/>
    <x v="4"/>
    <n v="23"/>
    <n v="910"/>
    <x v="2035"/>
    <x v="6156"/>
    <x v="33"/>
    <x v="1"/>
  </r>
  <r>
    <x v="3"/>
    <n v="1197831"/>
    <x v="187"/>
    <x v="1"/>
    <x v="33"/>
    <x v="36"/>
    <x v="5"/>
    <n v="18"/>
    <n v="1240"/>
    <x v="2432"/>
    <x v="6157"/>
    <x v="4"/>
    <x v="1"/>
  </r>
  <r>
    <x v="3"/>
    <n v="1197831"/>
    <x v="695"/>
    <x v="1"/>
    <x v="33"/>
    <x v="36"/>
    <x v="0"/>
    <n v="18"/>
    <n v="2060"/>
    <x v="3405"/>
    <x v="6158"/>
    <x v="27"/>
    <x v="1"/>
  </r>
  <r>
    <x v="3"/>
    <n v="1197831"/>
    <x v="695"/>
    <x v="1"/>
    <x v="33"/>
    <x v="36"/>
    <x v="1"/>
    <n v="17"/>
    <n v="830"/>
    <x v="3406"/>
    <x v="6159"/>
    <x v="96"/>
    <x v="1"/>
  </r>
  <r>
    <x v="3"/>
    <n v="1197831"/>
    <x v="695"/>
    <x v="1"/>
    <x v="33"/>
    <x v="36"/>
    <x v="2"/>
    <n v="12"/>
    <n v="980"/>
    <x v="2621"/>
    <x v="6160"/>
    <x v="46"/>
    <x v="1"/>
  </r>
  <r>
    <x v="3"/>
    <n v="1197831"/>
    <x v="695"/>
    <x v="1"/>
    <x v="34"/>
    <x v="37"/>
    <x v="3"/>
    <n v="15"/>
    <n v="580"/>
    <x v="2584"/>
    <x v="6161"/>
    <x v="52"/>
    <x v="1"/>
  </r>
  <r>
    <x v="3"/>
    <n v="1197831"/>
    <x v="695"/>
    <x v="1"/>
    <x v="34"/>
    <x v="37"/>
    <x v="4"/>
    <n v="24"/>
    <n v="850"/>
    <x v="3235"/>
    <x v="6111"/>
    <x v="15"/>
    <x v="1"/>
  </r>
  <r>
    <x v="3"/>
    <n v="1197831"/>
    <x v="695"/>
    <x v="1"/>
    <x v="34"/>
    <x v="37"/>
    <x v="5"/>
    <n v="14"/>
    <n v="1120"/>
    <x v="2415"/>
    <x v="6162"/>
    <x v="52"/>
    <x v="1"/>
  </r>
  <r>
    <x v="3"/>
    <n v="1197831"/>
    <x v="224"/>
    <x v="1"/>
    <x v="34"/>
    <x v="37"/>
    <x v="0"/>
    <n v="14"/>
    <n v="1820"/>
    <x v="2119"/>
    <x v="6163"/>
    <x v="52"/>
    <x v="1"/>
  </r>
  <r>
    <x v="3"/>
    <n v="1197831"/>
    <x v="224"/>
    <x v="1"/>
    <x v="34"/>
    <x v="37"/>
    <x v="1"/>
    <n v="15"/>
    <n v="780"/>
    <x v="2489"/>
    <x v="4220"/>
    <x v="33"/>
    <x v="1"/>
  </r>
  <r>
    <x v="3"/>
    <n v="1197831"/>
    <x v="224"/>
    <x v="1"/>
    <x v="34"/>
    <x v="37"/>
    <x v="2"/>
    <n v="7"/>
    <n v="830"/>
    <x v="3407"/>
    <x v="6164"/>
    <x v="4"/>
    <x v="1"/>
  </r>
  <r>
    <x v="3"/>
    <n v="1197831"/>
    <x v="224"/>
    <x v="1"/>
    <x v="34"/>
    <x v="37"/>
    <x v="3"/>
    <n v="16"/>
    <n v="390"/>
    <x v="2599"/>
    <x v="6165"/>
    <x v="46"/>
    <x v="1"/>
  </r>
  <r>
    <x v="3"/>
    <n v="1197831"/>
    <x v="224"/>
    <x v="1"/>
    <x v="34"/>
    <x v="37"/>
    <x v="4"/>
    <n v="26"/>
    <n v="610"/>
    <x v="3408"/>
    <x v="6166"/>
    <x v="23"/>
    <x v="1"/>
  </r>
  <r>
    <x v="3"/>
    <n v="1197831"/>
    <x v="224"/>
    <x v="1"/>
    <x v="34"/>
    <x v="37"/>
    <x v="5"/>
    <n v="18"/>
    <n v="880"/>
    <x v="1034"/>
    <x v="6140"/>
    <x v="52"/>
    <x v="1"/>
  </r>
  <r>
    <x v="3"/>
    <n v="1197831"/>
    <x v="243"/>
    <x v="1"/>
    <x v="34"/>
    <x v="37"/>
    <x v="0"/>
    <n v="20"/>
    <n v="1840"/>
    <x v="2784"/>
    <x v="6167"/>
    <x v="52"/>
    <x v="1"/>
  </r>
  <r>
    <x v="3"/>
    <n v="1197831"/>
    <x v="243"/>
    <x v="1"/>
    <x v="34"/>
    <x v="37"/>
    <x v="1"/>
    <n v="18"/>
    <n v="790"/>
    <x v="3409"/>
    <x v="6168"/>
    <x v="96"/>
    <x v="1"/>
  </r>
  <r>
    <x v="3"/>
    <n v="1197831"/>
    <x v="243"/>
    <x v="1"/>
    <x v="34"/>
    <x v="37"/>
    <x v="2"/>
    <n v="10"/>
    <n v="700"/>
    <x v="3410"/>
    <x v="6169"/>
    <x v="52"/>
    <x v="1"/>
  </r>
  <r>
    <x v="3"/>
    <n v="1197831"/>
    <x v="243"/>
    <x v="1"/>
    <x v="34"/>
    <x v="37"/>
    <x v="3"/>
    <n v="15"/>
    <n v="470"/>
    <x v="3411"/>
    <x v="6170"/>
    <x v="100"/>
    <x v="1"/>
  </r>
  <r>
    <x v="3"/>
    <n v="1197831"/>
    <x v="243"/>
    <x v="1"/>
    <x v="34"/>
    <x v="37"/>
    <x v="4"/>
    <n v="27"/>
    <n v="540"/>
    <x v="2841"/>
    <x v="6171"/>
    <x v="96"/>
    <x v="1"/>
  </r>
  <r>
    <x v="3"/>
    <n v="1197831"/>
    <x v="243"/>
    <x v="1"/>
    <x v="34"/>
    <x v="37"/>
    <x v="5"/>
    <n v="22"/>
    <n v="1110"/>
    <x v="2069"/>
    <x v="6172"/>
    <x v="100"/>
    <x v="1"/>
  </r>
  <r>
    <x v="3"/>
    <n v="1197831"/>
    <x v="272"/>
    <x v="1"/>
    <x v="34"/>
    <x v="37"/>
    <x v="0"/>
    <n v="28"/>
    <n v="1790"/>
    <x v="3222"/>
    <x v="6173"/>
    <x v="100"/>
    <x v="1"/>
  </r>
  <r>
    <x v="3"/>
    <n v="1197831"/>
    <x v="272"/>
    <x v="1"/>
    <x v="34"/>
    <x v="37"/>
    <x v="1"/>
    <n v="29"/>
    <n v="930"/>
    <x v="3412"/>
    <x v="6174"/>
    <x v="31"/>
    <x v="1"/>
  </r>
  <r>
    <x v="3"/>
    <n v="1197831"/>
    <x v="272"/>
    <x v="1"/>
    <x v="34"/>
    <x v="37"/>
    <x v="2"/>
    <n v="27"/>
    <n v="880"/>
    <x v="1463"/>
    <x v="6175"/>
    <x v="54"/>
    <x v="1"/>
  </r>
  <r>
    <x v="3"/>
    <n v="1197831"/>
    <x v="272"/>
    <x v="1"/>
    <x v="34"/>
    <x v="37"/>
    <x v="3"/>
    <n v="26"/>
    <n v="740"/>
    <x v="3413"/>
    <x v="6176"/>
    <x v="54"/>
    <x v="1"/>
  </r>
  <r>
    <x v="3"/>
    <n v="1197831"/>
    <x v="272"/>
    <x v="1"/>
    <x v="34"/>
    <x v="37"/>
    <x v="4"/>
    <n v="33"/>
    <n v="800"/>
    <x v="2490"/>
    <x v="5480"/>
    <x v="33"/>
    <x v="1"/>
  </r>
  <r>
    <x v="3"/>
    <n v="1197831"/>
    <x v="272"/>
    <x v="1"/>
    <x v="34"/>
    <x v="37"/>
    <x v="5"/>
    <n v="33"/>
    <n v="1160"/>
    <x v="2174"/>
    <x v="6131"/>
    <x v="4"/>
    <x v="1"/>
  </r>
  <r>
    <x v="3"/>
    <n v="1197831"/>
    <x v="305"/>
    <x v="1"/>
    <x v="34"/>
    <x v="37"/>
    <x v="0"/>
    <n v="32"/>
    <n v="1920"/>
    <x v="3414"/>
    <x v="6177"/>
    <x v="52"/>
    <x v="1"/>
  </r>
  <r>
    <x v="3"/>
    <n v="1197831"/>
    <x v="305"/>
    <x v="1"/>
    <x v="34"/>
    <x v="37"/>
    <x v="1"/>
    <n v="25"/>
    <n v="1230"/>
    <x v="1491"/>
    <x v="5841"/>
    <x v="96"/>
    <x v="1"/>
  </r>
  <r>
    <x v="3"/>
    <n v="1197831"/>
    <x v="305"/>
    <x v="1"/>
    <x v="34"/>
    <x v="37"/>
    <x v="2"/>
    <n v="27"/>
    <n v="1070"/>
    <x v="3415"/>
    <x v="6178"/>
    <x v="100"/>
    <x v="1"/>
  </r>
  <r>
    <x v="3"/>
    <n v="1197831"/>
    <x v="305"/>
    <x v="1"/>
    <x v="34"/>
    <x v="37"/>
    <x v="3"/>
    <n v="29"/>
    <n v="1020"/>
    <x v="1431"/>
    <x v="6179"/>
    <x v="4"/>
    <x v="1"/>
  </r>
  <r>
    <x v="3"/>
    <n v="1197831"/>
    <x v="305"/>
    <x v="1"/>
    <x v="34"/>
    <x v="37"/>
    <x v="4"/>
    <n v="41"/>
    <n v="1050"/>
    <x v="3416"/>
    <x v="6180"/>
    <x v="31"/>
    <x v="1"/>
  </r>
  <r>
    <x v="3"/>
    <n v="1197831"/>
    <x v="305"/>
    <x v="1"/>
    <x v="34"/>
    <x v="37"/>
    <x v="5"/>
    <n v="40"/>
    <n v="1430"/>
    <x v="1166"/>
    <x v="2230"/>
    <x v="54"/>
    <x v="1"/>
  </r>
  <r>
    <x v="3"/>
    <n v="1197831"/>
    <x v="333"/>
    <x v="1"/>
    <x v="34"/>
    <x v="37"/>
    <x v="0"/>
    <n v="43"/>
    <n v="2380"/>
    <x v="3417"/>
    <x v="6181"/>
    <x v="54"/>
    <x v="1"/>
  </r>
  <r>
    <x v="3"/>
    <n v="1197831"/>
    <x v="333"/>
    <x v="1"/>
    <x v="34"/>
    <x v="37"/>
    <x v="1"/>
    <n v="35"/>
    <n v="1350"/>
    <x v="2033"/>
    <x v="6182"/>
    <x v="31"/>
    <x v="1"/>
  </r>
  <r>
    <x v="3"/>
    <n v="1197831"/>
    <x v="333"/>
    <x v="1"/>
    <x v="34"/>
    <x v="37"/>
    <x v="2"/>
    <n v="33"/>
    <n v="1310"/>
    <x v="1409"/>
    <x v="6183"/>
    <x v="100"/>
    <x v="1"/>
  </r>
  <r>
    <x v="3"/>
    <n v="1197831"/>
    <x v="333"/>
    <x v="1"/>
    <x v="34"/>
    <x v="37"/>
    <x v="3"/>
    <n v="36"/>
    <n v="1070"/>
    <x v="3261"/>
    <x v="6184"/>
    <x v="52"/>
    <x v="1"/>
  </r>
  <r>
    <x v="3"/>
    <n v="1197831"/>
    <x v="333"/>
    <x v="1"/>
    <x v="34"/>
    <x v="37"/>
    <x v="4"/>
    <n v="43"/>
    <n v="1160"/>
    <x v="3418"/>
    <x v="6185"/>
    <x v="33"/>
    <x v="1"/>
  </r>
  <r>
    <x v="3"/>
    <n v="1197831"/>
    <x v="333"/>
    <x v="1"/>
    <x v="34"/>
    <x v="37"/>
    <x v="5"/>
    <n v="45"/>
    <n v="1630"/>
    <x v="954"/>
    <x v="6186"/>
    <x v="46"/>
    <x v="1"/>
  </r>
  <r>
    <x v="3"/>
    <n v="1197831"/>
    <x v="365"/>
    <x v="1"/>
    <x v="34"/>
    <x v="37"/>
    <x v="0"/>
    <n v="41"/>
    <n v="2300"/>
    <x v="3295"/>
    <x v="6187"/>
    <x v="54"/>
    <x v="1"/>
  </r>
  <r>
    <x v="3"/>
    <n v="1197831"/>
    <x v="365"/>
    <x v="1"/>
    <x v="34"/>
    <x v="37"/>
    <x v="1"/>
    <n v="37"/>
    <n v="1400"/>
    <x v="3146"/>
    <x v="2659"/>
    <x v="23"/>
    <x v="1"/>
  </r>
  <r>
    <x v="3"/>
    <n v="1197831"/>
    <x v="365"/>
    <x v="1"/>
    <x v="34"/>
    <x v="37"/>
    <x v="2"/>
    <n v="38"/>
    <n v="1130"/>
    <x v="2206"/>
    <x v="6188"/>
    <x v="46"/>
    <x v="1"/>
  </r>
  <r>
    <x v="3"/>
    <n v="1197831"/>
    <x v="365"/>
    <x v="1"/>
    <x v="34"/>
    <x v="37"/>
    <x v="3"/>
    <n v="32"/>
    <n v="1110"/>
    <x v="2778"/>
    <x v="6189"/>
    <x v="54"/>
    <x v="1"/>
  </r>
  <r>
    <x v="3"/>
    <n v="1197831"/>
    <x v="365"/>
    <x v="1"/>
    <x v="34"/>
    <x v="37"/>
    <x v="4"/>
    <n v="40"/>
    <n v="1050"/>
    <x v="1077"/>
    <x v="4494"/>
    <x v="25"/>
    <x v="1"/>
  </r>
  <r>
    <x v="3"/>
    <n v="1197831"/>
    <x v="365"/>
    <x v="1"/>
    <x v="34"/>
    <x v="37"/>
    <x v="5"/>
    <n v="40"/>
    <n v="1660"/>
    <x v="3112"/>
    <x v="6190"/>
    <x v="46"/>
    <x v="1"/>
  </r>
  <r>
    <x v="3"/>
    <n v="1197831"/>
    <x v="395"/>
    <x v="1"/>
    <x v="34"/>
    <x v="37"/>
    <x v="0"/>
    <n v="35"/>
    <n v="1960"/>
    <x v="2382"/>
    <x v="6191"/>
    <x v="52"/>
    <x v="1"/>
  </r>
  <r>
    <x v="3"/>
    <n v="1197831"/>
    <x v="395"/>
    <x v="1"/>
    <x v="34"/>
    <x v="37"/>
    <x v="1"/>
    <n v="28"/>
    <n v="1280"/>
    <x v="2375"/>
    <x v="6192"/>
    <x v="33"/>
    <x v="1"/>
  </r>
  <r>
    <x v="3"/>
    <n v="1197831"/>
    <x v="395"/>
    <x v="1"/>
    <x v="34"/>
    <x v="37"/>
    <x v="2"/>
    <n v="12"/>
    <n v="910"/>
    <x v="994"/>
    <x v="6193"/>
    <x v="54"/>
    <x v="1"/>
  </r>
  <r>
    <x v="3"/>
    <n v="1197831"/>
    <x v="395"/>
    <x v="1"/>
    <x v="34"/>
    <x v="37"/>
    <x v="3"/>
    <n v="12"/>
    <n v="830"/>
    <x v="3419"/>
    <x v="6194"/>
    <x v="54"/>
    <x v="1"/>
  </r>
  <r>
    <x v="3"/>
    <n v="1197831"/>
    <x v="395"/>
    <x v="1"/>
    <x v="34"/>
    <x v="37"/>
    <x v="4"/>
    <n v="20"/>
    <n v="780"/>
    <x v="1566"/>
    <x v="6195"/>
    <x v="31"/>
    <x v="1"/>
  </r>
  <r>
    <x v="3"/>
    <n v="1197831"/>
    <x v="395"/>
    <x v="1"/>
    <x v="34"/>
    <x v="37"/>
    <x v="5"/>
    <n v="23"/>
    <n v="1190"/>
    <x v="3420"/>
    <x v="6196"/>
    <x v="46"/>
    <x v="1"/>
  </r>
  <r>
    <x v="3"/>
    <n v="1197831"/>
    <x v="427"/>
    <x v="1"/>
    <x v="34"/>
    <x v="37"/>
    <x v="0"/>
    <n v="20"/>
    <n v="1730"/>
    <x v="3421"/>
    <x v="6197"/>
    <x v="46"/>
    <x v="1"/>
  </r>
  <r>
    <x v="3"/>
    <n v="1197831"/>
    <x v="427"/>
    <x v="1"/>
    <x v="34"/>
    <x v="37"/>
    <x v="1"/>
    <n v="14"/>
    <n v="1120"/>
    <x v="2415"/>
    <x v="6198"/>
    <x v="23"/>
    <x v="1"/>
  </r>
  <r>
    <x v="3"/>
    <n v="1197831"/>
    <x v="427"/>
    <x v="1"/>
    <x v="34"/>
    <x v="37"/>
    <x v="2"/>
    <n v="14"/>
    <n v="740"/>
    <x v="3422"/>
    <x v="6199"/>
    <x v="54"/>
    <x v="1"/>
  </r>
  <r>
    <x v="3"/>
    <n v="1197831"/>
    <x v="427"/>
    <x v="1"/>
    <x v="34"/>
    <x v="37"/>
    <x v="3"/>
    <n v="15"/>
    <n v="620"/>
    <x v="3423"/>
    <x v="6200"/>
    <x v="54"/>
    <x v="1"/>
  </r>
  <r>
    <x v="3"/>
    <n v="1197831"/>
    <x v="427"/>
    <x v="1"/>
    <x v="34"/>
    <x v="37"/>
    <x v="4"/>
    <n v="22"/>
    <n v="680"/>
    <x v="2613"/>
    <x v="6201"/>
    <x v="31"/>
    <x v="1"/>
  </r>
  <r>
    <x v="4"/>
    <n v="1197831"/>
    <x v="427"/>
    <x v="1"/>
    <x v="34"/>
    <x v="37"/>
    <x v="5"/>
    <n v="22"/>
    <n v="1010"/>
    <x v="3424"/>
    <x v="6202"/>
    <x v="46"/>
    <x v="1"/>
  </r>
  <r>
    <x v="4"/>
    <n v="1197831"/>
    <x v="457"/>
    <x v="1"/>
    <x v="34"/>
    <x v="37"/>
    <x v="0"/>
    <n v="16"/>
    <n v="1660"/>
    <x v="987"/>
    <x v="6203"/>
    <x v="27"/>
    <x v="1"/>
  </r>
  <r>
    <x v="4"/>
    <n v="1197831"/>
    <x v="457"/>
    <x v="1"/>
    <x v="34"/>
    <x v="37"/>
    <x v="1"/>
    <n v="11"/>
    <n v="960"/>
    <x v="2612"/>
    <x v="6204"/>
    <x v="31"/>
    <x v="1"/>
  </r>
  <r>
    <x v="4"/>
    <n v="1197831"/>
    <x v="457"/>
    <x v="1"/>
    <x v="34"/>
    <x v="37"/>
    <x v="2"/>
    <n v="19"/>
    <n v="810"/>
    <x v="3425"/>
    <x v="6205"/>
    <x v="100"/>
    <x v="1"/>
  </r>
  <r>
    <x v="4"/>
    <n v="1197831"/>
    <x v="457"/>
    <x v="1"/>
    <x v="34"/>
    <x v="37"/>
    <x v="3"/>
    <n v="37"/>
    <n v="900"/>
    <x v="1824"/>
    <x v="6206"/>
    <x v="46"/>
    <x v="1"/>
  </r>
  <r>
    <x v="4"/>
    <n v="1197831"/>
    <x v="457"/>
    <x v="1"/>
    <x v="34"/>
    <x v="37"/>
    <x v="4"/>
    <n v="60"/>
    <n v="850"/>
    <x v="2047"/>
    <x v="6207"/>
    <x v="15"/>
    <x v="1"/>
  </r>
  <r>
    <x v="4"/>
    <n v="1197831"/>
    <x v="457"/>
    <x v="1"/>
    <x v="34"/>
    <x v="37"/>
    <x v="5"/>
    <n v="60"/>
    <n v="1280"/>
    <x v="1363"/>
    <x v="6208"/>
    <x v="100"/>
    <x v="1"/>
  </r>
  <r>
    <x v="4"/>
    <n v="1197831"/>
    <x v="486"/>
    <x v="1"/>
    <x v="34"/>
    <x v="37"/>
    <x v="0"/>
    <n v="55"/>
    <n v="2000"/>
    <x v="3426"/>
    <x v="3557"/>
    <x v="54"/>
    <x v="1"/>
  </r>
  <r>
    <x v="4"/>
    <n v="1197831"/>
    <x v="486"/>
    <x v="1"/>
    <x v="34"/>
    <x v="37"/>
    <x v="1"/>
    <n v="47"/>
    <n v="1490"/>
    <x v="3154"/>
    <x v="6209"/>
    <x v="31"/>
    <x v="1"/>
  </r>
  <r>
    <x v="4"/>
    <n v="1197831"/>
    <x v="486"/>
    <x v="1"/>
    <x v="34"/>
    <x v="37"/>
    <x v="2"/>
    <n v="44"/>
    <n v="1310"/>
    <x v="1655"/>
    <x v="6210"/>
    <x v="4"/>
    <x v="1"/>
  </r>
  <r>
    <x v="4"/>
    <n v="1197831"/>
    <x v="486"/>
    <x v="1"/>
    <x v="34"/>
    <x v="37"/>
    <x v="3"/>
    <n v="45"/>
    <n v="1140"/>
    <x v="1206"/>
    <x v="6211"/>
    <x v="4"/>
    <x v="1"/>
  </r>
  <r>
    <x v="4"/>
    <n v="1197831"/>
    <x v="486"/>
    <x v="1"/>
    <x v="34"/>
    <x v="37"/>
    <x v="4"/>
    <n v="55"/>
    <n v="980"/>
    <x v="3427"/>
    <x v="6212"/>
    <x v="15"/>
    <x v="1"/>
  </r>
  <r>
    <x v="4"/>
    <n v="1197831"/>
    <x v="486"/>
    <x v="1"/>
    <x v="34"/>
    <x v="37"/>
    <x v="5"/>
    <n v="51"/>
    <n v="1280"/>
    <x v="1290"/>
    <x v="6213"/>
    <x v="100"/>
    <x v="1"/>
  </r>
  <r>
    <x v="4"/>
    <n v="1197831"/>
    <x v="180"/>
    <x v="1"/>
    <x v="34"/>
    <x v="37"/>
    <x v="0"/>
    <n v="17"/>
    <n v="1760"/>
    <x v="1128"/>
    <x v="4699"/>
    <x v="31"/>
    <x v="1"/>
  </r>
  <r>
    <x v="4"/>
    <n v="1197831"/>
    <x v="180"/>
    <x v="1"/>
    <x v="34"/>
    <x v="37"/>
    <x v="1"/>
    <n v="16"/>
    <n v="1050"/>
    <x v="2023"/>
    <x v="6214"/>
    <x v="31"/>
    <x v="1"/>
  </r>
  <r>
    <x v="4"/>
    <n v="1197831"/>
    <x v="180"/>
    <x v="1"/>
    <x v="34"/>
    <x v="37"/>
    <x v="2"/>
    <n v="12"/>
    <n v="1160"/>
    <x v="1169"/>
    <x v="6215"/>
    <x v="15"/>
    <x v="1"/>
  </r>
  <r>
    <x v="4"/>
    <n v="1197831"/>
    <x v="180"/>
    <x v="1"/>
    <x v="34"/>
    <x v="37"/>
    <x v="3"/>
    <n v="16"/>
    <n v="700"/>
    <x v="2514"/>
    <x v="6216"/>
    <x v="15"/>
    <x v="1"/>
  </r>
  <r>
    <x v="4"/>
    <n v="1197831"/>
    <x v="180"/>
    <x v="1"/>
    <x v="34"/>
    <x v="37"/>
    <x v="4"/>
    <n v="28"/>
    <n v="880"/>
    <x v="1173"/>
    <x v="2170"/>
    <x v="33"/>
    <x v="1"/>
  </r>
  <r>
    <x v="4"/>
    <n v="1197831"/>
    <x v="180"/>
    <x v="1"/>
    <x v="34"/>
    <x v="37"/>
    <x v="5"/>
    <n v="17"/>
    <n v="1190"/>
    <x v="3428"/>
    <x v="6217"/>
    <x v="25"/>
    <x v="1"/>
  </r>
  <r>
    <x v="4"/>
    <n v="1197831"/>
    <x v="209"/>
    <x v="1"/>
    <x v="34"/>
    <x v="37"/>
    <x v="0"/>
    <n v="18"/>
    <n v="2040"/>
    <x v="1821"/>
    <x v="3199"/>
    <x v="15"/>
    <x v="1"/>
  </r>
  <r>
    <x v="4"/>
    <n v="1197831"/>
    <x v="209"/>
    <x v="1"/>
    <x v="34"/>
    <x v="37"/>
    <x v="1"/>
    <n v="17"/>
    <n v="750"/>
    <x v="3362"/>
    <x v="6218"/>
    <x v="33"/>
    <x v="1"/>
  </r>
  <r>
    <x v="4"/>
    <n v="1197831"/>
    <x v="209"/>
    <x v="1"/>
    <x v="34"/>
    <x v="37"/>
    <x v="2"/>
    <n v="11"/>
    <n v="900"/>
    <x v="3429"/>
    <x v="6219"/>
    <x v="96"/>
    <x v="1"/>
  </r>
  <r>
    <x v="2"/>
    <n v="1185732"/>
    <x v="200"/>
    <x v="0"/>
    <x v="45"/>
    <x v="47"/>
    <x v="3"/>
    <n v="24"/>
    <n v="390"/>
    <x v="2515"/>
    <x v="6220"/>
    <x v="93"/>
    <x v="1"/>
  </r>
  <r>
    <x v="2"/>
    <n v="1185732"/>
    <x v="200"/>
    <x v="0"/>
    <x v="45"/>
    <x v="47"/>
    <x v="4"/>
    <n v="39"/>
    <n v="660"/>
    <x v="3430"/>
    <x v="6221"/>
    <x v="25"/>
    <x v="1"/>
  </r>
  <r>
    <x v="2"/>
    <n v="1185732"/>
    <x v="200"/>
    <x v="0"/>
    <x v="45"/>
    <x v="47"/>
    <x v="5"/>
    <n v="32"/>
    <n v="960"/>
    <x v="2827"/>
    <x v="6222"/>
    <x v="96"/>
    <x v="1"/>
  </r>
  <r>
    <x v="2"/>
    <n v="1185732"/>
    <x v="705"/>
    <x v="0"/>
    <x v="45"/>
    <x v="47"/>
    <x v="0"/>
    <n v="26"/>
    <n v="1820"/>
    <x v="1947"/>
    <x v="6223"/>
    <x v="100"/>
    <x v="1"/>
  </r>
  <r>
    <x v="2"/>
    <n v="1185732"/>
    <x v="705"/>
    <x v="0"/>
    <x v="45"/>
    <x v="47"/>
    <x v="1"/>
    <n v="32"/>
    <n v="680"/>
    <x v="1569"/>
    <x v="5713"/>
    <x v="4"/>
    <x v="1"/>
  </r>
  <r>
    <x v="2"/>
    <n v="1185732"/>
    <x v="705"/>
    <x v="0"/>
    <x v="45"/>
    <x v="47"/>
    <x v="2"/>
    <n v="23"/>
    <n v="750"/>
    <x v="3431"/>
    <x v="6224"/>
    <x v="80"/>
    <x v="1"/>
  </r>
  <r>
    <x v="2"/>
    <n v="1185732"/>
    <x v="705"/>
    <x v="0"/>
    <x v="45"/>
    <x v="47"/>
    <x v="3"/>
    <n v="27"/>
    <n v="340"/>
    <x v="3432"/>
    <x v="6225"/>
    <x v="80"/>
    <x v="1"/>
  </r>
  <r>
    <x v="2"/>
    <n v="1185732"/>
    <x v="705"/>
    <x v="0"/>
    <x v="45"/>
    <x v="47"/>
    <x v="4"/>
    <n v="39"/>
    <n v="530"/>
    <x v="2595"/>
    <x v="6226"/>
    <x v="95"/>
    <x v="1"/>
  </r>
  <r>
    <x v="2"/>
    <n v="1185732"/>
    <x v="705"/>
    <x v="0"/>
    <x v="45"/>
    <x v="47"/>
    <x v="5"/>
    <n v="29"/>
    <n v="850"/>
    <x v="3137"/>
    <x v="5423"/>
    <x v="96"/>
    <x v="1"/>
  </r>
  <r>
    <x v="2"/>
    <n v="1185732"/>
    <x v="722"/>
    <x v="0"/>
    <x v="45"/>
    <x v="47"/>
    <x v="0"/>
    <n v="28"/>
    <n v="1550"/>
    <x v="2344"/>
    <x v="6227"/>
    <x v="52"/>
    <x v="1"/>
  </r>
  <r>
    <x v="2"/>
    <n v="1185732"/>
    <x v="722"/>
    <x v="0"/>
    <x v="45"/>
    <x v="47"/>
    <x v="1"/>
    <n v="30"/>
    <n v="640"/>
    <x v="1574"/>
    <x v="6108"/>
    <x v="27"/>
    <x v="1"/>
  </r>
  <r>
    <x v="2"/>
    <n v="1185732"/>
    <x v="722"/>
    <x v="0"/>
    <x v="45"/>
    <x v="47"/>
    <x v="2"/>
    <n v="20"/>
    <n v="640"/>
    <x v="3433"/>
    <x v="2334"/>
    <x v="36"/>
    <x v="1"/>
  </r>
  <r>
    <x v="2"/>
    <n v="1185732"/>
    <x v="722"/>
    <x v="0"/>
    <x v="45"/>
    <x v="47"/>
    <x v="3"/>
    <n v="26"/>
    <n v="410"/>
    <x v="3434"/>
    <x v="6228"/>
    <x v="80"/>
    <x v="1"/>
  </r>
  <r>
    <x v="2"/>
    <n v="1185732"/>
    <x v="722"/>
    <x v="0"/>
    <x v="45"/>
    <x v="47"/>
    <x v="4"/>
    <n v="37"/>
    <n v="400"/>
    <x v="3435"/>
    <x v="6229"/>
    <x v="95"/>
    <x v="1"/>
  </r>
  <r>
    <x v="2"/>
    <n v="1185732"/>
    <x v="722"/>
    <x v="0"/>
    <x v="45"/>
    <x v="47"/>
    <x v="5"/>
    <n v="26"/>
    <n v="940"/>
    <x v="3436"/>
    <x v="5252"/>
    <x v="23"/>
    <x v="1"/>
  </r>
  <r>
    <x v="2"/>
    <n v="1185732"/>
    <x v="256"/>
    <x v="0"/>
    <x v="45"/>
    <x v="47"/>
    <x v="0"/>
    <n v="40"/>
    <n v="1910"/>
    <x v="3437"/>
    <x v="6230"/>
    <x v="27"/>
    <x v="1"/>
  </r>
  <r>
    <x v="2"/>
    <n v="1185732"/>
    <x v="256"/>
    <x v="0"/>
    <x v="45"/>
    <x v="47"/>
    <x v="1"/>
    <n v="35"/>
    <n v="830"/>
    <x v="3438"/>
    <x v="6231"/>
    <x v="27"/>
    <x v="1"/>
  </r>
  <r>
    <x v="2"/>
    <n v="1185732"/>
    <x v="256"/>
    <x v="0"/>
    <x v="45"/>
    <x v="47"/>
    <x v="2"/>
    <n v="32"/>
    <n v="830"/>
    <x v="987"/>
    <x v="6232"/>
    <x v="95"/>
    <x v="1"/>
  </r>
  <r>
    <x v="2"/>
    <n v="1185732"/>
    <x v="256"/>
    <x v="0"/>
    <x v="45"/>
    <x v="47"/>
    <x v="3"/>
    <n v="32"/>
    <n v="740"/>
    <x v="2580"/>
    <x v="6233"/>
    <x v="93"/>
    <x v="1"/>
  </r>
  <r>
    <x v="2"/>
    <n v="1185732"/>
    <x v="256"/>
    <x v="0"/>
    <x v="45"/>
    <x v="47"/>
    <x v="4"/>
    <n v="37"/>
    <n v="830"/>
    <x v="1521"/>
    <x v="6234"/>
    <x v="2"/>
    <x v="1"/>
  </r>
  <r>
    <x v="2"/>
    <n v="1185732"/>
    <x v="256"/>
    <x v="0"/>
    <x v="45"/>
    <x v="47"/>
    <x v="5"/>
    <n v="41"/>
    <n v="1280"/>
    <x v="1186"/>
    <x v="2566"/>
    <x v="23"/>
    <x v="1"/>
  </r>
  <r>
    <x v="2"/>
    <n v="1185732"/>
    <x v="289"/>
    <x v="0"/>
    <x v="45"/>
    <x v="47"/>
    <x v="0"/>
    <n v="40"/>
    <n v="2060"/>
    <x v="3439"/>
    <x v="6235"/>
    <x v="46"/>
    <x v="1"/>
  </r>
  <r>
    <x v="2"/>
    <n v="1185732"/>
    <x v="289"/>
    <x v="0"/>
    <x v="45"/>
    <x v="47"/>
    <x v="1"/>
    <n v="38"/>
    <n v="1240"/>
    <x v="3440"/>
    <x v="6236"/>
    <x v="46"/>
    <x v="1"/>
  </r>
  <r>
    <x v="2"/>
    <n v="1185732"/>
    <x v="289"/>
    <x v="0"/>
    <x v="45"/>
    <x v="47"/>
    <x v="2"/>
    <n v="35"/>
    <n v="960"/>
    <x v="1597"/>
    <x v="6237"/>
    <x v="93"/>
    <x v="1"/>
  </r>
  <r>
    <x v="2"/>
    <n v="1185732"/>
    <x v="289"/>
    <x v="0"/>
    <x v="45"/>
    <x v="47"/>
    <x v="3"/>
    <n v="35"/>
    <n v="850"/>
    <x v="3441"/>
    <x v="6238"/>
    <x v="2"/>
    <x v="1"/>
  </r>
  <r>
    <x v="2"/>
    <n v="1185732"/>
    <x v="289"/>
    <x v="0"/>
    <x v="45"/>
    <x v="47"/>
    <x v="4"/>
    <n v="36"/>
    <n v="910"/>
    <x v="1070"/>
    <x v="6239"/>
    <x v="80"/>
    <x v="1"/>
  </r>
  <r>
    <x v="2"/>
    <n v="1185732"/>
    <x v="289"/>
    <x v="0"/>
    <x v="45"/>
    <x v="47"/>
    <x v="5"/>
    <n v="39"/>
    <n v="1280"/>
    <x v="1952"/>
    <x v="6240"/>
    <x v="96"/>
    <x v="1"/>
  </r>
  <r>
    <x v="2"/>
    <n v="1185732"/>
    <x v="317"/>
    <x v="0"/>
    <x v="45"/>
    <x v="47"/>
    <x v="0"/>
    <n v="42"/>
    <n v="1950"/>
    <x v="854"/>
    <x v="6241"/>
    <x v="4"/>
    <x v="1"/>
  </r>
  <r>
    <x v="2"/>
    <n v="1185732"/>
    <x v="317"/>
    <x v="0"/>
    <x v="45"/>
    <x v="47"/>
    <x v="1"/>
    <n v="38"/>
    <n v="1200"/>
    <x v="2208"/>
    <x v="6242"/>
    <x v="54"/>
    <x v="1"/>
  </r>
  <r>
    <x v="2"/>
    <n v="1185732"/>
    <x v="317"/>
    <x v="0"/>
    <x v="45"/>
    <x v="47"/>
    <x v="2"/>
    <n v="29"/>
    <n v="1110"/>
    <x v="2709"/>
    <x v="6243"/>
    <x v="95"/>
    <x v="1"/>
  </r>
  <r>
    <x v="2"/>
    <n v="1185732"/>
    <x v="317"/>
    <x v="0"/>
    <x v="45"/>
    <x v="47"/>
    <x v="3"/>
    <n v="34"/>
    <n v="940"/>
    <x v="2209"/>
    <x v="6244"/>
    <x v="36"/>
    <x v="1"/>
  </r>
  <r>
    <x v="2"/>
    <n v="1185732"/>
    <x v="317"/>
    <x v="0"/>
    <x v="45"/>
    <x v="47"/>
    <x v="4"/>
    <n v="43"/>
    <n v="930"/>
    <x v="3442"/>
    <x v="6245"/>
    <x v="93"/>
    <x v="1"/>
  </r>
  <r>
    <x v="2"/>
    <n v="1185732"/>
    <x v="317"/>
    <x v="0"/>
    <x v="45"/>
    <x v="47"/>
    <x v="5"/>
    <n v="40"/>
    <n v="1520"/>
    <x v="1160"/>
    <x v="6246"/>
    <x v="31"/>
    <x v="1"/>
  </r>
  <r>
    <x v="2"/>
    <n v="1185732"/>
    <x v="349"/>
    <x v="0"/>
    <x v="45"/>
    <x v="47"/>
    <x v="0"/>
    <n v="40"/>
    <n v="1940"/>
    <x v="3443"/>
    <x v="6247"/>
    <x v="54"/>
    <x v="1"/>
  </r>
  <r>
    <x v="2"/>
    <n v="1185732"/>
    <x v="349"/>
    <x v="0"/>
    <x v="45"/>
    <x v="47"/>
    <x v="1"/>
    <n v="34"/>
    <n v="1280"/>
    <x v="2170"/>
    <x v="6248"/>
    <x v="100"/>
    <x v="1"/>
  </r>
  <r>
    <x v="2"/>
    <n v="1185732"/>
    <x v="349"/>
    <x v="0"/>
    <x v="45"/>
    <x v="47"/>
    <x v="2"/>
    <n v="36"/>
    <n v="1070"/>
    <x v="3261"/>
    <x v="6249"/>
    <x v="2"/>
    <x v="1"/>
  </r>
  <r>
    <x v="2"/>
    <n v="1185732"/>
    <x v="349"/>
    <x v="0"/>
    <x v="45"/>
    <x v="47"/>
    <x v="3"/>
    <n v="32"/>
    <n v="720"/>
    <x v="2627"/>
    <x v="6250"/>
    <x v="93"/>
    <x v="1"/>
  </r>
  <r>
    <x v="2"/>
    <n v="1185732"/>
    <x v="349"/>
    <x v="0"/>
    <x v="45"/>
    <x v="47"/>
    <x v="4"/>
    <n v="43"/>
    <n v="620"/>
    <x v="3072"/>
    <x v="6251"/>
    <x v="93"/>
    <x v="1"/>
  </r>
  <r>
    <x v="2"/>
    <n v="1185732"/>
    <x v="349"/>
    <x v="0"/>
    <x v="45"/>
    <x v="47"/>
    <x v="5"/>
    <n v="44"/>
    <n v="1240"/>
    <x v="985"/>
    <x v="5926"/>
    <x v="31"/>
    <x v="1"/>
  </r>
  <r>
    <x v="2"/>
    <n v="1185732"/>
    <x v="379"/>
    <x v="0"/>
    <x v="45"/>
    <x v="47"/>
    <x v="0"/>
    <n v="43"/>
    <n v="1700"/>
    <x v="3444"/>
    <x v="6252"/>
    <x v="46"/>
    <x v="1"/>
  </r>
  <r>
    <x v="2"/>
    <n v="1185732"/>
    <x v="379"/>
    <x v="0"/>
    <x v="45"/>
    <x v="47"/>
    <x v="1"/>
    <n v="40"/>
    <n v="930"/>
    <x v="1753"/>
    <x v="6253"/>
    <x v="46"/>
    <x v="1"/>
  </r>
  <r>
    <x v="2"/>
    <n v="1185732"/>
    <x v="379"/>
    <x v="0"/>
    <x v="45"/>
    <x v="47"/>
    <x v="2"/>
    <n v="33"/>
    <n v="640"/>
    <x v="1004"/>
    <x v="6254"/>
    <x v="80"/>
    <x v="1"/>
  </r>
  <r>
    <x v="2"/>
    <n v="1185732"/>
    <x v="379"/>
    <x v="0"/>
    <x v="45"/>
    <x v="47"/>
    <x v="3"/>
    <n v="30"/>
    <n v="580"/>
    <x v="1667"/>
    <x v="6255"/>
    <x v="95"/>
    <x v="1"/>
  </r>
  <r>
    <x v="2"/>
    <n v="1185732"/>
    <x v="379"/>
    <x v="0"/>
    <x v="45"/>
    <x v="47"/>
    <x v="4"/>
    <n v="41"/>
    <n v="580"/>
    <x v="2671"/>
    <x v="6256"/>
    <x v="36"/>
    <x v="1"/>
  </r>
  <r>
    <x v="2"/>
    <n v="1185732"/>
    <x v="379"/>
    <x v="0"/>
    <x v="45"/>
    <x v="47"/>
    <x v="5"/>
    <n v="45"/>
    <n v="830"/>
    <x v="3445"/>
    <x v="6257"/>
    <x v="23"/>
    <x v="1"/>
  </r>
  <r>
    <x v="2"/>
    <n v="1185732"/>
    <x v="411"/>
    <x v="0"/>
    <x v="45"/>
    <x v="47"/>
    <x v="0"/>
    <n v="46"/>
    <n v="1530"/>
    <x v="2213"/>
    <x v="6258"/>
    <x v="54"/>
    <x v="1"/>
  </r>
  <r>
    <x v="2"/>
    <n v="1185732"/>
    <x v="411"/>
    <x v="0"/>
    <x v="45"/>
    <x v="47"/>
    <x v="1"/>
    <n v="39"/>
    <n v="940"/>
    <x v="3446"/>
    <x v="6259"/>
    <x v="27"/>
    <x v="1"/>
  </r>
  <r>
    <x v="2"/>
    <n v="1185732"/>
    <x v="411"/>
    <x v="0"/>
    <x v="45"/>
    <x v="47"/>
    <x v="2"/>
    <n v="36"/>
    <n v="610"/>
    <x v="2623"/>
    <x v="6260"/>
    <x v="25"/>
    <x v="1"/>
  </r>
  <r>
    <x v="2"/>
    <n v="1185732"/>
    <x v="411"/>
    <x v="0"/>
    <x v="45"/>
    <x v="47"/>
    <x v="3"/>
    <n v="43"/>
    <n v="450"/>
    <x v="3447"/>
    <x v="6261"/>
    <x v="36"/>
    <x v="1"/>
  </r>
  <r>
    <x v="2"/>
    <n v="1185732"/>
    <x v="411"/>
    <x v="0"/>
    <x v="45"/>
    <x v="47"/>
    <x v="4"/>
    <n v="50"/>
    <n v="450"/>
    <x v="2579"/>
    <x v="6262"/>
    <x v="93"/>
    <x v="1"/>
  </r>
  <r>
    <x v="0"/>
    <n v="1185732"/>
    <x v="411"/>
    <x v="0"/>
    <x v="45"/>
    <x v="47"/>
    <x v="5"/>
    <n v="46"/>
    <n v="940"/>
    <x v="3448"/>
    <x v="6263"/>
    <x v="23"/>
    <x v="1"/>
  </r>
  <r>
    <x v="0"/>
    <n v="1185732"/>
    <x v="441"/>
    <x v="0"/>
    <x v="45"/>
    <x v="47"/>
    <x v="0"/>
    <n v="51"/>
    <n v="1490"/>
    <x v="2688"/>
    <x v="6264"/>
    <x v="100"/>
    <x v="1"/>
  </r>
  <r>
    <x v="0"/>
    <n v="1185732"/>
    <x v="441"/>
    <x v="0"/>
    <x v="45"/>
    <x v="47"/>
    <x v="1"/>
    <n v="37"/>
    <n v="1050"/>
    <x v="3449"/>
    <x v="6265"/>
    <x v="52"/>
    <x v="1"/>
  </r>
  <r>
    <x v="0"/>
    <n v="1185732"/>
    <x v="441"/>
    <x v="0"/>
    <x v="45"/>
    <x v="47"/>
    <x v="2"/>
    <n v="36"/>
    <n v="1030"/>
    <x v="3405"/>
    <x v="6266"/>
    <x v="25"/>
    <x v="1"/>
  </r>
  <r>
    <x v="0"/>
    <n v="1185732"/>
    <x v="441"/>
    <x v="0"/>
    <x v="45"/>
    <x v="47"/>
    <x v="3"/>
    <n v="39"/>
    <n v="830"/>
    <x v="2832"/>
    <x v="6267"/>
    <x v="25"/>
    <x v="1"/>
  </r>
  <r>
    <x v="0"/>
    <n v="1185732"/>
    <x v="441"/>
    <x v="0"/>
    <x v="45"/>
    <x v="47"/>
    <x v="4"/>
    <n v="44"/>
    <n v="880"/>
    <x v="2279"/>
    <x v="6268"/>
    <x v="36"/>
    <x v="1"/>
  </r>
  <r>
    <x v="0"/>
    <n v="1185732"/>
    <x v="441"/>
    <x v="0"/>
    <x v="45"/>
    <x v="47"/>
    <x v="5"/>
    <n v="52"/>
    <n v="1160"/>
    <x v="3450"/>
    <x v="6269"/>
    <x v="96"/>
    <x v="1"/>
  </r>
  <r>
    <x v="0"/>
    <n v="1185732"/>
    <x v="470"/>
    <x v="0"/>
    <x v="45"/>
    <x v="47"/>
    <x v="0"/>
    <n v="45"/>
    <n v="1730"/>
    <x v="3451"/>
    <x v="6270"/>
    <x v="54"/>
    <x v="1"/>
  </r>
  <r>
    <x v="0"/>
    <n v="1185732"/>
    <x v="470"/>
    <x v="0"/>
    <x v="45"/>
    <x v="47"/>
    <x v="1"/>
    <n v="37"/>
    <n v="1310"/>
    <x v="1909"/>
    <x v="6271"/>
    <x v="4"/>
    <x v="1"/>
  </r>
  <r>
    <x v="0"/>
    <n v="1185732"/>
    <x v="470"/>
    <x v="0"/>
    <x v="45"/>
    <x v="47"/>
    <x v="2"/>
    <n v="43"/>
    <n v="1160"/>
    <x v="3418"/>
    <x v="6272"/>
    <x v="93"/>
    <x v="1"/>
  </r>
  <r>
    <x v="0"/>
    <n v="1185732"/>
    <x v="470"/>
    <x v="0"/>
    <x v="45"/>
    <x v="47"/>
    <x v="3"/>
    <n v="38"/>
    <n v="960"/>
    <x v="2498"/>
    <x v="6273"/>
    <x v="2"/>
    <x v="1"/>
  </r>
  <r>
    <x v="0"/>
    <n v="1185732"/>
    <x v="470"/>
    <x v="0"/>
    <x v="45"/>
    <x v="47"/>
    <x v="4"/>
    <n v="42"/>
    <n v="990"/>
    <x v="1464"/>
    <x v="2169"/>
    <x v="2"/>
    <x v="1"/>
  </r>
  <r>
    <x v="0"/>
    <n v="1185732"/>
    <x v="470"/>
    <x v="0"/>
    <x v="45"/>
    <x v="47"/>
    <x v="5"/>
    <n v="52"/>
    <n v="1200"/>
    <x v="1204"/>
    <x v="6274"/>
    <x v="25"/>
    <x v="1"/>
  </r>
  <r>
    <x v="0"/>
    <n v="1185732"/>
    <x v="174"/>
    <x v="0"/>
    <x v="45"/>
    <x v="47"/>
    <x v="0"/>
    <n v="23"/>
    <n v="1490"/>
    <x v="1985"/>
    <x v="6275"/>
    <x v="23"/>
    <x v="1"/>
  </r>
  <r>
    <x v="0"/>
    <n v="1185732"/>
    <x v="174"/>
    <x v="0"/>
    <x v="45"/>
    <x v="47"/>
    <x v="1"/>
    <n v="28"/>
    <n v="790"/>
    <x v="3452"/>
    <x v="6276"/>
    <x v="15"/>
    <x v="1"/>
  </r>
  <r>
    <x v="0"/>
    <n v="1185732"/>
    <x v="174"/>
    <x v="0"/>
    <x v="45"/>
    <x v="47"/>
    <x v="2"/>
    <n v="19"/>
    <n v="720"/>
    <x v="1457"/>
    <x v="6277"/>
    <x v="54"/>
    <x v="1"/>
  </r>
  <r>
    <x v="0"/>
    <n v="1185732"/>
    <x v="174"/>
    <x v="0"/>
    <x v="45"/>
    <x v="47"/>
    <x v="3"/>
    <n v="24"/>
    <n v="240"/>
    <x v="3453"/>
    <x v="6278"/>
    <x v="52"/>
    <x v="1"/>
  </r>
  <r>
    <x v="0"/>
    <n v="1185732"/>
    <x v="174"/>
    <x v="0"/>
    <x v="45"/>
    <x v="47"/>
    <x v="4"/>
    <n v="34"/>
    <n v="440"/>
    <x v="2613"/>
    <x v="6279"/>
    <x v="36"/>
    <x v="1"/>
  </r>
  <r>
    <x v="0"/>
    <n v="1185732"/>
    <x v="174"/>
    <x v="0"/>
    <x v="45"/>
    <x v="47"/>
    <x v="5"/>
    <n v="26"/>
    <n v="720"/>
    <x v="1039"/>
    <x v="6280"/>
    <x v="46"/>
    <x v="1"/>
  </r>
  <r>
    <x v="0"/>
    <n v="1185732"/>
    <x v="203"/>
    <x v="0"/>
    <x v="45"/>
    <x v="47"/>
    <x v="0"/>
    <n v="24"/>
    <n v="1620"/>
    <x v="2295"/>
    <x v="6281"/>
    <x v="15"/>
    <x v="1"/>
  </r>
  <r>
    <x v="0"/>
    <n v="1185732"/>
    <x v="203"/>
    <x v="0"/>
    <x v="45"/>
    <x v="47"/>
    <x v="1"/>
    <n v="24"/>
    <n v="410"/>
    <x v="1447"/>
    <x v="6282"/>
    <x v="96"/>
    <x v="1"/>
  </r>
  <r>
    <x v="0"/>
    <n v="1185732"/>
    <x v="203"/>
    <x v="0"/>
    <x v="45"/>
    <x v="47"/>
    <x v="2"/>
    <n v="18"/>
    <n v="530"/>
    <x v="3454"/>
    <x v="6283"/>
    <x v="100"/>
    <x v="1"/>
  </r>
  <r>
    <x v="0"/>
    <n v="1185732"/>
    <x v="203"/>
    <x v="0"/>
    <x v="46"/>
    <x v="48"/>
    <x v="3"/>
    <n v="20"/>
    <n v="160"/>
    <x v="3455"/>
    <x v="6284"/>
    <x v="4"/>
    <x v="1"/>
  </r>
  <r>
    <x v="0"/>
    <n v="1185732"/>
    <x v="203"/>
    <x v="0"/>
    <x v="46"/>
    <x v="48"/>
    <x v="4"/>
    <n v="34"/>
    <n v="400"/>
    <x v="2602"/>
    <x v="6285"/>
    <x v="36"/>
    <x v="1"/>
  </r>
  <r>
    <x v="0"/>
    <n v="1185732"/>
    <x v="203"/>
    <x v="0"/>
    <x v="46"/>
    <x v="48"/>
    <x v="5"/>
    <n v="27"/>
    <n v="770"/>
    <x v="2620"/>
    <x v="6286"/>
    <x v="46"/>
    <x v="1"/>
  </r>
  <r>
    <x v="0"/>
    <n v="1185732"/>
    <x v="708"/>
    <x v="0"/>
    <x v="46"/>
    <x v="48"/>
    <x v="0"/>
    <n v="26"/>
    <n v="1560"/>
    <x v="1519"/>
    <x v="6287"/>
    <x v="25"/>
    <x v="1"/>
  </r>
  <r>
    <x v="0"/>
    <n v="1185732"/>
    <x v="708"/>
    <x v="0"/>
    <x v="46"/>
    <x v="48"/>
    <x v="1"/>
    <n v="27"/>
    <n v="450"/>
    <x v="3456"/>
    <x v="6288"/>
    <x v="96"/>
    <x v="1"/>
  </r>
  <r>
    <x v="0"/>
    <n v="1185732"/>
    <x v="708"/>
    <x v="0"/>
    <x v="46"/>
    <x v="48"/>
    <x v="2"/>
    <n v="17"/>
    <n v="560"/>
    <x v="1664"/>
    <x v="6289"/>
    <x v="46"/>
    <x v="1"/>
  </r>
  <r>
    <x v="0"/>
    <n v="1185732"/>
    <x v="708"/>
    <x v="0"/>
    <x v="46"/>
    <x v="48"/>
    <x v="3"/>
    <n v="20"/>
    <n v="80"/>
    <x v="3457"/>
    <x v="6290"/>
    <x v="46"/>
    <x v="1"/>
  </r>
  <r>
    <x v="0"/>
    <n v="1185732"/>
    <x v="708"/>
    <x v="0"/>
    <x v="46"/>
    <x v="48"/>
    <x v="4"/>
    <n v="33"/>
    <n v="250"/>
    <x v="2553"/>
    <x v="6291"/>
    <x v="36"/>
    <x v="1"/>
  </r>
  <r>
    <x v="0"/>
    <n v="1185732"/>
    <x v="708"/>
    <x v="0"/>
    <x v="46"/>
    <x v="48"/>
    <x v="5"/>
    <n v="25"/>
    <n v="580"/>
    <x v="2516"/>
    <x v="6292"/>
    <x v="27"/>
    <x v="1"/>
  </r>
  <r>
    <x v="0"/>
    <n v="1185732"/>
    <x v="230"/>
    <x v="0"/>
    <x v="46"/>
    <x v="48"/>
    <x v="0"/>
    <n v="28"/>
    <n v="1320"/>
    <x v="1683"/>
    <x v="6293"/>
    <x v="23"/>
    <x v="1"/>
  </r>
  <r>
    <x v="0"/>
    <n v="1185732"/>
    <x v="230"/>
    <x v="0"/>
    <x v="46"/>
    <x v="48"/>
    <x v="1"/>
    <n v="23"/>
    <n v="400"/>
    <x v="3458"/>
    <x v="6294"/>
    <x v="15"/>
    <x v="1"/>
  </r>
  <r>
    <x v="0"/>
    <n v="1185732"/>
    <x v="230"/>
    <x v="0"/>
    <x v="46"/>
    <x v="48"/>
    <x v="2"/>
    <n v="16"/>
    <n v="440"/>
    <x v="3459"/>
    <x v="6295"/>
    <x v="54"/>
    <x v="1"/>
  </r>
  <r>
    <x v="0"/>
    <n v="1185732"/>
    <x v="230"/>
    <x v="0"/>
    <x v="46"/>
    <x v="48"/>
    <x v="3"/>
    <n v="21"/>
    <n v="170"/>
    <x v="3460"/>
    <x v="6296"/>
    <x v="4"/>
    <x v="1"/>
  </r>
  <r>
    <x v="0"/>
    <n v="1185732"/>
    <x v="230"/>
    <x v="0"/>
    <x v="46"/>
    <x v="48"/>
    <x v="4"/>
    <n v="33"/>
    <n v="150"/>
    <x v="3461"/>
    <x v="6297"/>
    <x v="80"/>
    <x v="1"/>
  </r>
  <r>
    <x v="0"/>
    <n v="1185732"/>
    <x v="230"/>
    <x v="0"/>
    <x v="46"/>
    <x v="48"/>
    <x v="5"/>
    <n v="26"/>
    <n v="600"/>
    <x v="1566"/>
    <x v="5489"/>
    <x v="27"/>
    <x v="1"/>
  </r>
  <r>
    <x v="0"/>
    <n v="1185732"/>
    <x v="259"/>
    <x v="0"/>
    <x v="46"/>
    <x v="48"/>
    <x v="0"/>
    <n v="39"/>
    <n v="1500"/>
    <x v="1484"/>
    <x v="6298"/>
    <x v="33"/>
    <x v="1"/>
  </r>
  <r>
    <x v="0"/>
    <n v="1185732"/>
    <x v="259"/>
    <x v="0"/>
    <x v="46"/>
    <x v="48"/>
    <x v="1"/>
    <n v="32"/>
    <n v="580"/>
    <x v="2528"/>
    <x v="6299"/>
    <x v="25"/>
    <x v="1"/>
  </r>
  <r>
    <x v="0"/>
    <n v="1185732"/>
    <x v="259"/>
    <x v="0"/>
    <x v="46"/>
    <x v="48"/>
    <x v="2"/>
    <n v="32"/>
    <n v="600"/>
    <x v="1574"/>
    <x v="6300"/>
    <x v="54"/>
    <x v="1"/>
  </r>
  <r>
    <x v="0"/>
    <n v="1185732"/>
    <x v="259"/>
    <x v="0"/>
    <x v="46"/>
    <x v="48"/>
    <x v="3"/>
    <n v="27"/>
    <n v="510"/>
    <x v="2592"/>
    <x v="6301"/>
    <x v="52"/>
    <x v="1"/>
  </r>
  <r>
    <x v="0"/>
    <n v="1185732"/>
    <x v="259"/>
    <x v="0"/>
    <x v="46"/>
    <x v="48"/>
    <x v="4"/>
    <n v="40"/>
    <n v="540"/>
    <x v="1033"/>
    <x v="6302"/>
    <x v="25"/>
    <x v="1"/>
  </r>
  <r>
    <x v="0"/>
    <n v="1185732"/>
    <x v="259"/>
    <x v="0"/>
    <x v="46"/>
    <x v="48"/>
    <x v="5"/>
    <n v="36"/>
    <n v="930"/>
    <x v="3232"/>
    <x v="6303"/>
    <x v="27"/>
    <x v="1"/>
  </r>
  <r>
    <x v="0"/>
    <n v="1185732"/>
    <x v="292"/>
    <x v="0"/>
    <x v="46"/>
    <x v="48"/>
    <x v="0"/>
    <n v="36"/>
    <n v="1760"/>
    <x v="1802"/>
    <x v="1406"/>
    <x v="15"/>
    <x v="1"/>
  </r>
  <r>
    <x v="0"/>
    <n v="1185732"/>
    <x v="292"/>
    <x v="0"/>
    <x v="46"/>
    <x v="48"/>
    <x v="1"/>
    <n v="35"/>
    <n v="1050"/>
    <x v="1038"/>
    <x v="6304"/>
    <x v="96"/>
    <x v="1"/>
  </r>
  <r>
    <x v="0"/>
    <n v="1185732"/>
    <x v="292"/>
    <x v="0"/>
    <x v="46"/>
    <x v="48"/>
    <x v="2"/>
    <n v="32"/>
    <n v="740"/>
    <x v="2580"/>
    <x v="5271"/>
    <x v="54"/>
    <x v="1"/>
  </r>
  <r>
    <x v="0"/>
    <n v="1185732"/>
    <x v="292"/>
    <x v="0"/>
    <x v="46"/>
    <x v="48"/>
    <x v="3"/>
    <n v="26"/>
    <n v="700"/>
    <x v="3462"/>
    <x v="6305"/>
    <x v="52"/>
    <x v="1"/>
  </r>
  <r>
    <x v="0"/>
    <n v="1185732"/>
    <x v="292"/>
    <x v="0"/>
    <x v="46"/>
    <x v="48"/>
    <x v="4"/>
    <n v="39"/>
    <n v="660"/>
    <x v="3430"/>
    <x v="6306"/>
    <x v="2"/>
    <x v="1"/>
  </r>
  <r>
    <x v="0"/>
    <n v="1185732"/>
    <x v="292"/>
    <x v="0"/>
    <x v="46"/>
    <x v="48"/>
    <x v="5"/>
    <n v="43"/>
    <n v="1190"/>
    <x v="1473"/>
    <x v="6307"/>
    <x v="4"/>
    <x v="1"/>
  </r>
  <r>
    <x v="0"/>
    <n v="1185732"/>
    <x v="320"/>
    <x v="0"/>
    <x v="46"/>
    <x v="48"/>
    <x v="0"/>
    <n v="38"/>
    <n v="1730"/>
    <x v="2968"/>
    <x v="6308"/>
    <x v="31"/>
    <x v="1"/>
  </r>
  <r>
    <x v="0"/>
    <n v="1185732"/>
    <x v="320"/>
    <x v="0"/>
    <x v="46"/>
    <x v="48"/>
    <x v="1"/>
    <n v="32"/>
    <n v="1140"/>
    <x v="2498"/>
    <x v="6309"/>
    <x v="25"/>
    <x v="1"/>
  </r>
  <r>
    <x v="0"/>
    <n v="1185732"/>
    <x v="320"/>
    <x v="0"/>
    <x v="46"/>
    <x v="48"/>
    <x v="2"/>
    <n v="27"/>
    <n v="780"/>
    <x v="1015"/>
    <x v="6310"/>
    <x v="4"/>
    <x v="1"/>
  </r>
  <r>
    <x v="0"/>
    <n v="1185732"/>
    <x v="320"/>
    <x v="0"/>
    <x v="46"/>
    <x v="48"/>
    <x v="3"/>
    <n v="31"/>
    <n v="600"/>
    <x v="3230"/>
    <x v="6311"/>
    <x v="52"/>
    <x v="1"/>
  </r>
  <r>
    <x v="0"/>
    <n v="1185732"/>
    <x v="320"/>
    <x v="0"/>
    <x v="46"/>
    <x v="48"/>
    <x v="4"/>
    <n v="33"/>
    <n v="680"/>
    <x v="1152"/>
    <x v="6312"/>
    <x v="95"/>
    <x v="1"/>
  </r>
  <r>
    <x v="0"/>
    <n v="1185732"/>
    <x v="320"/>
    <x v="0"/>
    <x v="46"/>
    <x v="48"/>
    <x v="5"/>
    <n v="38"/>
    <n v="1360"/>
    <x v="1056"/>
    <x v="6313"/>
    <x v="54"/>
    <x v="1"/>
  </r>
  <r>
    <x v="0"/>
    <n v="1185732"/>
    <x v="352"/>
    <x v="0"/>
    <x v="46"/>
    <x v="48"/>
    <x v="0"/>
    <n v="38"/>
    <n v="1820"/>
    <x v="1559"/>
    <x v="6314"/>
    <x v="33"/>
    <x v="1"/>
  </r>
  <r>
    <x v="0"/>
    <n v="1185732"/>
    <x v="352"/>
    <x v="0"/>
    <x v="46"/>
    <x v="48"/>
    <x v="1"/>
    <n v="31"/>
    <n v="1110"/>
    <x v="3316"/>
    <x v="6315"/>
    <x v="31"/>
    <x v="1"/>
  </r>
  <r>
    <x v="0"/>
    <n v="1185732"/>
    <x v="352"/>
    <x v="0"/>
    <x v="46"/>
    <x v="48"/>
    <x v="2"/>
    <n v="30"/>
    <n v="850"/>
    <x v="2493"/>
    <x v="6316"/>
    <x v="100"/>
    <x v="1"/>
  </r>
  <r>
    <x v="0"/>
    <n v="1185732"/>
    <x v="352"/>
    <x v="0"/>
    <x v="46"/>
    <x v="48"/>
    <x v="3"/>
    <n v="29"/>
    <n v="470"/>
    <x v="3463"/>
    <x v="6317"/>
    <x v="100"/>
    <x v="1"/>
  </r>
  <r>
    <x v="0"/>
    <n v="1185732"/>
    <x v="352"/>
    <x v="0"/>
    <x v="46"/>
    <x v="48"/>
    <x v="4"/>
    <n v="37"/>
    <n v="400"/>
    <x v="3435"/>
    <x v="4430"/>
    <x v="36"/>
    <x v="1"/>
  </r>
  <r>
    <x v="0"/>
    <n v="1185732"/>
    <x v="352"/>
    <x v="0"/>
    <x v="46"/>
    <x v="48"/>
    <x v="5"/>
    <n v="38"/>
    <n v="960"/>
    <x v="2498"/>
    <x v="6318"/>
    <x v="46"/>
    <x v="1"/>
  </r>
  <r>
    <x v="0"/>
    <n v="1185732"/>
    <x v="382"/>
    <x v="0"/>
    <x v="46"/>
    <x v="48"/>
    <x v="0"/>
    <n v="39"/>
    <n v="1280"/>
    <x v="1952"/>
    <x v="5421"/>
    <x v="23"/>
    <x v="1"/>
  </r>
  <r>
    <x v="0"/>
    <n v="1185732"/>
    <x v="382"/>
    <x v="0"/>
    <x v="46"/>
    <x v="48"/>
    <x v="1"/>
    <n v="30"/>
    <n v="790"/>
    <x v="3464"/>
    <x v="6319"/>
    <x v="25"/>
    <x v="1"/>
  </r>
  <r>
    <x v="0"/>
    <n v="1185732"/>
    <x v="382"/>
    <x v="0"/>
    <x v="46"/>
    <x v="48"/>
    <x v="2"/>
    <n v="29"/>
    <n v="390"/>
    <x v="1577"/>
    <x v="6320"/>
    <x v="100"/>
    <x v="1"/>
  </r>
  <r>
    <x v="0"/>
    <n v="1185732"/>
    <x v="382"/>
    <x v="0"/>
    <x v="46"/>
    <x v="48"/>
    <x v="3"/>
    <n v="30"/>
    <n v="320"/>
    <x v="1585"/>
    <x v="6321"/>
    <x v="52"/>
    <x v="1"/>
  </r>
  <r>
    <x v="0"/>
    <n v="1185732"/>
    <x v="382"/>
    <x v="0"/>
    <x v="46"/>
    <x v="48"/>
    <x v="4"/>
    <n v="34"/>
    <n v="330"/>
    <x v="2609"/>
    <x v="6322"/>
    <x v="36"/>
    <x v="1"/>
  </r>
  <r>
    <x v="0"/>
    <n v="1185732"/>
    <x v="382"/>
    <x v="0"/>
    <x v="46"/>
    <x v="48"/>
    <x v="5"/>
    <n v="41"/>
    <n v="640"/>
    <x v="3465"/>
    <x v="6323"/>
    <x v="4"/>
    <x v="1"/>
  </r>
  <r>
    <x v="0"/>
    <n v="1185732"/>
    <x v="414"/>
    <x v="0"/>
    <x v="46"/>
    <x v="48"/>
    <x v="0"/>
    <n v="37"/>
    <n v="1130"/>
    <x v="2374"/>
    <x v="6324"/>
    <x v="33"/>
    <x v="1"/>
  </r>
  <r>
    <x v="0"/>
    <n v="1185732"/>
    <x v="414"/>
    <x v="0"/>
    <x v="46"/>
    <x v="48"/>
    <x v="1"/>
    <n v="38"/>
    <n v="680"/>
    <x v="1621"/>
    <x v="6325"/>
    <x v="31"/>
    <x v="1"/>
  </r>
  <r>
    <x v="0"/>
    <n v="1185732"/>
    <x v="414"/>
    <x v="0"/>
    <x v="46"/>
    <x v="48"/>
    <x v="2"/>
    <n v="40"/>
    <n v="300"/>
    <x v="2637"/>
    <x v="4657"/>
    <x v="27"/>
    <x v="1"/>
  </r>
  <r>
    <x v="0"/>
    <n v="1185732"/>
    <x v="414"/>
    <x v="0"/>
    <x v="46"/>
    <x v="48"/>
    <x v="3"/>
    <n v="39"/>
    <n v="230"/>
    <x v="3466"/>
    <x v="6326"/>
    <x v="4"/>
    <x v="1"/>
  </r>
  <r>
    <x v="0"/>
    <n v="1185732"/>
    <x v="414"/>
    <x v="0"/>
    <x v="46"/>
    <x v="48"/>
    <x v="4"/>
    <n v="40"/>
    <n v="230"/>
    <x v="3458"/>
    <x v="6327"/>
    <x v="93"/>
    <x v="1"/>
  </r>
  <r>
    <x v="2"/>
    <n v="1185732"/>
    <x v="414"/>
    <x v="0"/>
    <x v="46"/>
    <x v="48"/>
    <x v="5"/>
    <n v="47"/>
    <n v="660"/>
    <x v="3079"/>
    <x v="6328"/>
    <x v="27"/>
    <x v="1"/>
  </r>
  <r>
    <x v="2"/>
    <n v="1185732"/>
    <x v="444"/>
    <x v="0"/>
    <x v="46"/>
    <x v="48"/>
    <x v="0"/>
    <n v="40"/>
    <n v="1050"/>
    <x v="1077"/>
    <x v="1918"/>
    <x v="23"/>
    <x v="1"/>
  </r>
  <r>
    <x v="2"/>
    <n v="1185732"/>
    <x v="444"/>
    <x v="0"/>
    <x v="46"/>
    <x v="48"/>
    <x v="1"/>
    <n v="40"/>
    <n v="740"/>
    <x v="2548"/>
    <x v="6329"/>
    <x v="23"/>
    <x v="1"/>
  </r>
  <r>
    <x v="2"/>
    <n v="1185732"/>
    <x v="444"/>
    <x v="0"/>
    <x v="46"/>
    <x v="48"/>
    <x v="2"/>
    <n v="37"/>
    <n v="680"/>
    <x v="999"/>
    <x v="3256"/>
    <x v="4"/>
    <x v="1"/>
  </r>
  <r>
    <x v="2"/>
    <n v="1185732"/>
    <x v="444"/>
    <x v="0"/>
    <x v="46"/>
    <x v="48"/>
    <x v="3"/>
    <n v="36"/>
    <n v="680"/>
    <x v="2134"/>
    <x v="2655"/>
    <x v="4"/>
    <x v="1"/>
  </r>
  <r>
    <x v="2"/>
    <n v="1185732"/>
    <x v="444"/>
    <x v="0"/>
    <x v="46"/>
    <x v="48"/>
    <x v="4"/>
    <n v="43"/>
    <n v="610"/>
    <x v="1122"/>
    <x v="6330"/>
    <x v="93"/>
    <x v="1"/>
  </r>
  <r>
    <x v="2"/>
    <n v="1185732"/>
    <x v="444"/>
    <x v="0"/>
    <x v="46"/>
    <x v="48"/>
    <x v="5"/>
    <n v="46"/>
    <n v="830"/>
    <x v="3467"/>
    <x v="6331"/>
    <x v="27"/>
    <x v="1"/>
  </r>
  <r>
    <x v="2"/>
    <n v="1185732"/>
    <x v="473"/>
    <x v="0"/>
    <x v="46"/>
    <x v="48"/>
    <x v="0"/>
    <n v="48"/>
    <n v="1600"/>
    <x v="1363"/>
    <x v="6332"/>
    <x v="96"/>
    <x v="1"/>
  </r>
  <r>
    <x v="2"/>
    <n v="1185732"/>
    <x v="473"/>
    <x v="0"/>
    <x v="46"/>
    <x v="48"/>
    <x v="1"/>
    <n v="37"/>
    <n v="1020"/>
    <x v="2429"/>
    <x v="6333"/>
    <x v="25"/>
    <x v="1"/>
  </r>
  <r>
    <x v="2"/>
    <n v="1185732"/>
    <x v="473"/>
    <x v="0"/>
    <x v="46"/>
    <x v="48"/>
    <x v="2"/>
    <n v="40"/>
    <n v="880"/>
    <x v="3468"/>
    <x v="3338"/>
    <x v="46"/>
    <x v="1"/>
  </r>
  <r>
    <x v="2"/>
    <n v="1185732"/>
    <x v="473"/>
    <x v="0"/>
    <x v="46"/>
    <x v="48"/>
    <x v="3"/>
    <n v="34"/>
    <n v="770"/>
    <x v="2845"/>
    <x v="6334"/>
    <x v="100"/>
    <x v="1"/>
  </r>
  <r>
    <x v="2"/>
    <n v="1185732"/>
    <x v="473"/>
    <x v="0"/>
    <x v="46"/>
    <x v="48"/>
    <x v="4"/>
    <n v="41"/>
    <n v="740"/>
    <x v="2713"/>
    <x v="6335"/>
    <x v="25"/>
    <x v="1"/>
  </r>
  <r>
    <x v="2"/>
    <n v="1185732"/>
    <x v="473"/>
    <x v="0"/>
    <x v="46"/>
    <x v="48"/>
    <x v="5"/>
    <n v="51"/>
    <n v="1110"/>
    <x v="2534"/>
    <x v="6336"/>
    <x v="100"/>
    <x v="1"/>
  </r>
  <r>
    <x v="2"/>
    <n v="1185732"/>
    <x v="181"/>
    <x v="0"/>
    <x v="46"/>
    <x v="48"/>
    <x v="0"/>
    <n v="28"/>
    <n v="1400"/>
    <x v="3221"/>
    <x v="4591"/>
    <x v="93"/>
    <x v="1"/>
  </r>
  <r>
    <x v="2"/>
    <n v="1185732"/>
    <x v="181"/>
    <x v="0"/>
    <x v="46"/>
    <x v="48"/>
    <x v="1"/>
    <n v="28"/>
    <n v="880"/>
    <x v="1173"/>
    <x v="6337"/>
    <x v="95"/>
    <x v="1"/>
  </r>
  <r>
    <x v="2"/>
    <n v="1185732"/>
    <x v="181"/>
    <x v="0"/>
    <x v="46"/>
    <x v="48"/>
    <x v="2"/>
    <n v="22"/>
    <n v="750"/>
    <x v="2710"/>
    <x v="6338"/>
    <x v="94"/>
    <x v="1"/>
  </r>
  <r>
    <x v="2"/>
    <n v="1185732"/>
    <x v="181"/>
    <x v="0"/>
    <x v="46"/>
    <x v="48"/>
    <x v="3"/>
    <n v="25"/>
    <n v="330"/>
    <x v="2553"/>
    <x v="6339"/>
    <x v="43"/>
    <x v="1"/>
  </r>
  <r>
    <x v="2"/>
    <n v="1185732"/>
    <x v="181"/>
    <x v="0"/>
    <x v="46"/>
    <x v="48"/>
    <x v="4"/>
    <n v="39"/>
    <n v="470"/>
    <x v="2551"/>
    <x v="6340"/>
    <x v="80"/>
    <x v="1"/>
  </r>
  <r>
    <x v="2"/>
    <n v="1185732"/>
    <x v="181"/>
    <x v="0"/>
    <x v="46"/>
    <x v="48"/>
    <x v="5"/>
    <n v="26"/>
    <n v="830"/>
    <x v="3469"/>
    <x v="6341"/>
    <x v="95"/>
    <x v="1"/>
  </r>
  <r>
    <x v="2"/>
    <n v="1185732"/>
    <x v="210"/>
    <x v="0"/>
    <x v="46"/>
    <x v="48"/>
    <x v="0"/>
    <n v="26"/>
    <n v="1550"/>
    <x v="1747"/>
    <x v="6342"/>
    <x v="25"/>
    <x v="1"/>
  </r>
  <r>
    <x v="2"/>
    <n v="1185732"/>
    <x v="210"/>
    <x v="0"/>
    <x v="46"/>
    <x v="48"/>
    <x v="1"/>
    <n v="31"/>
    <n v="530"/>
    <x v="3470"/>
    <x v="6343"/>
    <x v="2"/>
    <x v="1"/>
  </r>
  <r>
    <x v="2"/>
    <n v="1185732"/>
    <x v="210"/>
    <x v="0"/>
    <x v="46"/>
    <x v="48"/>
    <x v="2"/>
    <n v="24"/>
    <n v="700"/>
    <x v="2023"/>
    <x v="6344"/>
    <x v="94"/>
    <x v="1"/>
  </r>
  <r>
    <x v="2"/>
    <n v="1185732"/>
    <x v="210"/>
    <x v="0"/>
    <x v="47"/>
    <x v="49"/>
    <x v="3"/>
    <n v="27"/>
    <n v="750"/>
    <x v="1134"/>
    <x v="4107"/>
    <x v="80"/>
    <x v="1"/>
  </r>
  <r>
    <x v="2"/>
    <n v="1185732"/>
    <x v="210"/>
    <x v="0"/>
    <x v="47"/>
    <x v="49"/>
    <x v="4"/>
    <n v="36"/>
    <n v="530"/>
    <x v="1425"/>
    <x v="6345"/>
    <x v="47"/>
    <x v="1"/>
  </r>
  <r>
    <x v="2"/>
    <n v="1185732"/>
    <x v="210"/>
    <x v="0"/>
    <x v="47"/>
    <x v="49"/>
    <x v="5"/>
    <n v="30"/>
    <n v="800"/>
    <x v="2436"/>
    <x v="6346"/>
    <x v="80"/>
    <x v="1"/>
  </r>
  <r>
    <x v="2"/>
    <n v="1185732"/>
    <x v="218"/>
    <x v="0"/>
    <x v="47"/>
    <x v="49"/>
    <x v="0"/>
    <n v="28"/>
    <n v="1550"/>
    <x v="2344"/>
    <x v="6347"/>
    <x v="95"/>
    <x v="1"/>
  </r>
  <r>
    <x v="2"/>
    <n v="1185732"/>
    <x v="218"/>
    <x v="0"/>
    <x v="47"/>
    <x v="49"/>
    <x v="1"/>
    <n v="31"/>
    <n v="610"/>
    <x v="3471"/>
    <x v="6348"/>
    <x v="95"/>
    <x v="1"/>
  </r>
  <r>
    <x v="2"/>
    <n v="1185732"/>
    <x v="218"/>
    <x v="0"/>
    <x v="47"/>
    <x v="49"/>
    <x v="2"/>
    <n v="23"/>
    <n v="600"/>
    <x v="3472"/>
    <x v="6321"/>
    <x v="80"/>
    <x v="1"/>
  </r>
  <r>
    <x v="2"/>
    <n v="1185732"/>
    <x v="218"/>
    <x v="0"/>
    <x v="47"/>
    <x v="49"/>
    <x v="3"/>
    <n v="25"/>
    <n v="930"/>
    <x v="3386"/>
    <x v="6349"/>
    <x v="45"/>
    <x v="1"/>
  </r>
  <r>
    <x v="2"/>
    <n v="1185732"/>
    <x v="218"/>
    <x v="0"/>
    <x v="47"/>
    <x v="49"/>
    <x v="4"/>
    <n v="36"/>
    <n v="310"/>
    <x v="3473"/>
    <x v="6350"/>
    <x v="1"/>
    <x v="1"/>
  </r>
  <r>
    <x v="2"/>
    <n v="1185732"/>
    <x v="218"/>
    <x v="0"/>
    <x v="47"/>
    <x v="49"/>
    <x v="5"/>
    <n v="31"/>
    <n v="680"/>
    <x v="3327"/>
    <x v="6351"/>
    <x v="25"/>
    <x v="1"/>
  </r>
  <r>
    <x v="2"/>
    <n v="1185732"/>
    <x v="237"/>
    <x v="0"/>
    <x v="47"/>
    <x v="49"/>
    <x v="0"/>
    <n v="28"/>
    <n v="1490"/>
    <x v="3474"/>
    <x v="6352"/>
    <x v="93"/>
    <x v="1"/>
  </r>
  <r>
    <x v="2"/>
    <n v="1185732"/>
    <x v="237"/>
    <x v="0"/>
    <x v="47"/>
    <x v="49"/>
    <x v="1"/>
    <n v="28"/>
    <n v="510"/>
    <x v="2403"/>
    <x v="6353"/>
    <x v="36"/>
    <x v="1"/>
  </r>
  <r>
    <x v="2"/>
    <n v="1185732"/>
    <x v="237"/>
    <x v="0"/>
    <x v="47"/>
    <x v="49"/>
    <x v="2"/>
    <n v="22"/>
    <n v="510"/>
    <x v="2609"/>
    <x v="6354"/>
    <x v="43"/>
    <x v="1"/>
  </r>
  <r>
    <x v="2"/>
    <n v="1185732"/>
    <x v="237"/>
    <x v="0"/>
    <x v="47"/>
    <x v="49"/>
    <x v="3"/>
    <n v="23"/>
    <n v="390"/>
    <x v="3466"/>
    <x v="6355"/>
    <x v="45"/>
    <x v="1"/>
  </r>
  <r>
    <x v="2"/>
    <n v="1185732"/>
    <x v="237"/>
    <x v="0"/>
    <x v="47"/>
    <x v="49"/>
    <x v="4"/>
    <n v="33"/>
    <n v="440"/>
    <x v="2663"/>
    <x v="6356"/>
    <x v="47"/>
    <x v="1"/>
  </r>
  <r>
    <x v="2"/>
    <n v="1185732"/>
    <x v="237"/>
    <x v="0"/>
    <x v="47"/>
    <x v="49"/>
    <x v="5"/>
    <n v="30"/>
    <n v="940"/>
    <x v="3155"/>
    <x v="1660"/>
    <x v="36"/>
    <x v="1"/>
  </r>
  <r>
    <x v="2"/>
    <n v="1185732"/>
    <x v="266"/>
    <x v="0"/>
    <x v="47"/>
    <x v="49"/>
    <x v="0"/>
    <n v="41"/>
    <n v="1730"/>
    <x v="3475"/>
    <x v="6357"/>
    <x v="36"/>
    <x v="1"/>
  </r>
  <r>
    <x v="2"/>
    <n v="1185732"/>
    <x v="266"/>
    <x v="0"/>
    <x v="47"/>
    <x v="49"/>
    <x v="1"/>
    <n v="34"/>
    <n v="680"/>
    <x v="2725"/>
    <x v="6358"/>
    <x v="36"/>
    <x v="1"/>
  </r>
  <r>
    <x v="2"/>
    <n v="1185732"/>
    <x v="266"/>
    <x v="0"/>
    <x v="47"/>
    <x v="49"/>
    <x v="2"/>
    <n v="30"/>
    <n v="680"/>
    <x v="3235"/>
    <x v="6359"/>
    <x v="43"/>
    <x v="1"/>
  </r>
  <r>
    <x v="2"/>
    <n v="1185732"/>
    <x v="266"/>
    <x v="0"/>
    <x v="47"/>
    <x v="49"/>
    <x v="3"/>
    <n v="32"/>
    <n v="540"/>
    <x v="2100"/>
    <x v="6360"/>
    <x v="1"/>
    <x v="1"/>
  </r>
  <r>
    <x v="2"/>
    <n v="1185732"/>
    <x v="266"/>
    <x v="0"/>
    <x v="47"/>
    <x v="49"/>
    <x v="4"/>
    <n v="39"/>
    <n v="600"/>
    <x v="1021"/>
    <x v="6361"/>
    <x v="45"/>
    <x v="1"/>
  </r>
  <r>
    <x v="2"/>
    <n v="1185732"/>
    <x v="266"/>
    <x v="0"/>
    <x v="47"/>
    <x v="49"/>
    <x v="5"/>
    <n v="43"/>
    <n v="1040"/>
    <x v="2769"/>
    <x v="6362"/>
    <x v="95"/>
    <x v="1"/>
  </r>
  <r>
    <x v="2"/>
    <n v="1185732"/>
    <x v="299"/>
    <x v="0"/>
    <x v="47"/>
    <x v="49"/>
    <x v="0"/>
    <n v="39"/>
    <n v="1960"/>
    <x v="947"/>
    <x v="6363"/>
    <x v="2"/>
    <x v="1"/>
  </r>
  <r>
    <x v="2"/>
    <n v="1185732"/>
    <x v="299"/>
    <x v="0"/>
    <x v="47"/>
    <x v="49"/>
    <x v="1"/>
    <n v="36"/>
    <n v="1140"/>
    <x v="3323"/>
    <x v="6364"/>
    <x v="80"/>
    <x v="1"/>
  </r>
  <r>
    <x v="2"/>
    <n v="1185732"/>
    <x v="299"/>
    <x v="0"/>
    <x v="47"/>
    <x v="49"/>
    <x v="2"/>
    <n v="36"/>
    <n v="750"/>
    <x v="1147"/>
    <x v="6365"/>
    <x v="43"/>
    <x v="1"/>
  </r>
  <r>
    <x v="2"/>
    <n v="1185732"/>
    <x v="299"/>
    <x v="0"/>
    <x v="47"/>
    <x v="49"/>
    <x v="3"/>
    <n v="34"/>
    <n v="720"/>
    <x v="2134"/>
    <x v="6366"/>
    <x v="45"/>
    <x v="1"/>
  </r>
  <r>
    <x v="2"/>
    <n v="1185732"/>
    <x v="299"/>
    <x v="0"/>
    <x v="47"/>
    <x v="49"/>
    <x v="4"/>
    <n v="39"/>
    <n v="740"/>
    <x v="2139"/>
    <x v="4296"/>
    <x v="80"/>
    <x v="1"/>
  </r>
  <r>
    <x v="2"/>
    <n v="1185732"/>
    <x v="299"/>
    <x v="0"/>
    <x v="47"/>
    <x v="49"/>
    <x v="5"/>
    <n v="47"/>
    <n v="1200"/>
    <x v="1552"/>
    <x v="6367"/>
    <x v="2"/>
    <x v="1"/>
  </r>
  <r>
    <x v="2"/>
    <n v="1185732"/>
    <x v="327"/>
    <x v="0"/>
    <x v="47"/>
    <x v="49"/>
    <x v="0"/>
    <n v="37"/>
    <n v="1800"/>
    <x v="2806"/>
    <x v="6368"/>
    <x v="93"/>
    <x v="1"/>
  </r>
  <r>
    <x v="2"/>
    <n v="1185732"/>
    <x v="327"/>
    <x v="0"/>
    <x v="47"/>
    <x v="49"/>
    <x v="1"/>
    <n v="36"/>
    <n v="1050"/>
    <x v="1053"/>
    <x v="3326"/>
    <x v="25"/>
    <x v="1"/>
  </r>
  <r>
    <x v="2"/>
    <n v="1185732"/>
    <x v="327"/>
    <x v="0"/>
    <x v="47"/>
    <x v="49"/>
    <x v="2"/>
    <n v="32"/>
    <n v="880"/>
    <x v="1556"/>
    <x v="6108"/>
    <x v="1"/>
    <x v="1"/>
  </r>
  <r>
    <x v="2"/>
    <n v="1185732"/>
    <x v="327"/>
    <x v="0"/>
    <x v="47"/>
    <x v="49"/>
    <x v="3"/>
    <n v="34"/>
    <n v="770"/>
    <x v="2845"/>
    <x v="6369"/>
    <x v="80"/>
    <x v="1"/>
  </r>
  <r>
    <x v="2"/>
    <n v="1185732"/>
    <x v="327"/>
    <x v="0"/>
    <x v="47"/>
    <x v="49"/>
    <x v="4"/>
    <n v="41"/>
    <n v="800"/>
    <x v="2847"/>
    <x v="6370"/>
    <x v="43"/>
    <x v="1"/>
  </r>
  <r>
    <x v="2"/>
    <n v="1185732"/>
    <x v="327"/>
    <x v="0"/>
    <x v="47"/>
    <x v="49"/>
    <x v="5"/>
    <n v="41"/>
    <n v="1320"/>
    <x v="3307"/>
    <x v="6371"/>
    <x v="80"/>
    <x v="1"/>
  </r>
  <r>
    <x v="2"/>
    <n v="1185732"/>
    <x v="359"/>
    <x v="0"/>
    <x v="47"/>
    <x v="49"/>
    <x v="0"/>
    <n v="40"/>
    <n v="1960"/>
    <x v="1437"/>
    <x v="5561"/>
    <x v="93"/>
    <x v="1"/>
  </r>
  <r>
    <x v="2"/>
    <n v="1185732"/>
    <x v="359"/>
    <x v="0"/>
    <x v="47"/>
    <x v="49"/>
    <x v="1"/>
    <n v="33"/>
    <n v="1120"/>
    <x v="1683"/>
    <x v="5623"/>
    <x v="80"/>
    <x v="1"/>
  </r>
  <r>
    <x v="2"/>
    <n v="1185732"/>
    <x v="359"/>
    <x v="0"/>
    <x v="47"/>
    <x v="49"/>
    <x v="2"/>
    <n v="29"/>
    <n v="850"/>
    <x v="3137"/>
    <x v="6372"/>
    <x v="43"/>
    <x v="1"/>
  </r>
  <r>
    <x v="2"/>
    <n v="1185732"/>
    <x v="359"/>
    <x v="0"/>
    <x v="47"/>
    <x v="49"/>
    <x v="3"/>
    <n v="31"/>
    <n v="580"/>
    <x v="3476"/>
    <x v="6373"/>
    <x v="45"/>
    <x v="1"/>
  </r>
  <r>
    <x v="2"/>
    <n v="1185732"/>
    <x v="359"/>
    <x v="0"/>
    <x v="47"/>
    <x v="49"/>
    <x v="4"/>
    <n v="40"/>
    <n v="510"/>
    <x v="3235"/>
    <x v="6374"/>
    <x v="47"/>
    <x v="1"/>
  </r>
  <r>
    <x v="2"/>
    <n v="1185732"/>
    <x v="359"/>
    <x v="0"/>
    <x v="47"/>
    <x v="49"/>
    <x v="5"/>
    <n v="46"/>
    <n v="980"/>
    <x v="2052"/>
    <x v="6375"/>
    <x v="2"/>
    <x v="1"/>
  </r>
  <r>
    <x v="2"/>
    <n v="1185732"/>
    <x v="389"/>
    <x v="0"/>
    <x v="47"/>
    <x v="49"/>
    <x v="0"/>
    <n v="36"/>
    <n v="1530"/>
    <x v="1745"/>
    <x v="6376"/>
    <x v="95"/>
    <x v="1"/>
  </r>
  <r>
    <x v="2"/>
    <n v="1185732"/>
    <x v="389"/>
    <x v="0"/>
    <x v="47"/>
    <x v="49"/>
    <x v="1"/>
    <n v="35"/>
    <n v="880"/>
    <x v="2032"/>
    <x v="6377"/>
    <x v="25"/>
    <x v="1"/>
  </r>
  <r>
    <x v="2"/>
    <n v="1185732"/>
    <x v="389"/>
    <x v="0"/>
    <x v="47"/>
    <x v="49"/>
    <x v="2"/>
    <n v="30"/>
    <n v="470"/>
    <x v="3395"/>
    <x v="6378"/>
    <x v="1"/>
    <x v="1"/>
  </r>
  <r>
    <x v="2"/>
    <n v="1185732"/>
    <x v="389"/>
    <x v="0"/>
    <x v="47"/>
    <x v="49"/>
    <x v="3"/>
    <n v="34"/>
    <n v="390"/>
    <x v="1583"/>
    <x v="6379"/>
    <x v="47"/>
    <x v="1"/>
  </r>
  <r>
    <x v="2"/>
    <n v="1185732"/>
    <x v="389"/>
    <x v="0"/>
    <x v="47"/>
    <x v="49"/>
    <x v="4"/>
    <n v="39"/>
    <n v="410"/>
    <x v="2838"/>
    <x v="6380"/>
    <x v="43"/>
    <x v="1"/>
  </r>
  <r>
    <x v="2"/>
    <n v="1185732"/>
    <x v="389"/>
    <x v="0"/>
    <x v="47"/>
    <x v="49"/>
    <x v="5"/>
    <n v="41"/>
    <n v="770"/>
    <x v="986"/>
    <x v="6381"/>
    <x v="93"/>
    <x v="1"/>
  </r>
  <r>
    <x v="2"/>
    <n v="1185732"/>
    <x v="421"/>
    <x v="0"/>
    <x v="47"/>
    <x v="49"/>
    <x v="0"/>
    <n v="40"/>
    <n v="1320"/>
    <x v="1481"/>
    <x v="6382"/>
    <x v="93"/>
    <x v="1"/>
  </r>
  <r>
    <x v="2"/>
    <n v="1185732"/>
    <x v="421"/>
    <x v="0"/>
    <x v="47"/>
    <x v="49"/>
    <x v="1"/>
    <n v="37"/>
    <n v="680"/>
    <x v="999"/>
    <x v="6383"/>
    <x v="2"/>
    <x v="1"/>
  </r>
  <r>
    <x v="2"/>
    <n v="1185732"/>
    <x v="421"/>
    <x v="0"/>
    <x v="47"/>
    <x v="49"/>
    <x v="2"/>
    <n v="41"/>
    <n v="380"/>
    <x v="1696"/>
    <x v="6384"/>
    <x v="1"/>
    <x v="1"/>
  </r>
  <r>
    <x v="2"/>
    <n v="1185732"/>
    <x v="421"/>
    <x v="0"/>
    <x v="47"/>
    <x v="49"/>
    <x v="3"/>
    <n v="38"/>
    <n v="320"/>
    <x v="2650"/>
    <x v="6385"/>
    <x v="47"/>
    <x v="1"/>
  </r>
  <r>
    <x v="2"/>
    <n v="1185732"/>
    <x v="421"/>
    <x v="0"/>
    <x v="47"/>
    <x v="49"/>
    <x v="4"/>
    <n v="51"/>
    <n v="340"/>
    <x v="2583"/>
    <x v="6386"/>
    <x v="45"/>
    <x v="1"/>
  </r>
  <r>
    <x v="5"/>
    <n v="1185732"/>
    <x v="421"/>
    <x v="0"/>
    <x v="47"/>
    <x v="49"/>
    <x v="5"/>
    <n v="51"/>
    <n v="680"/>
    <x v="2025"/>
    <x v="6387"/>
    <x v="2"/>
    <x v="1"/>
  </r>
  <r>
    <x v="5"/>
    <n v="1185732"/>
    <x v="451"/>
    <x v="0"/>
    <x v="47"/>
    <x v="49"/>
    <x v="0"/>
    <n v="49"/>
    <n v="1200"/>
    <x v="1129"/>
    <x v="4315"/>
    <x v="2"/>
    <x v="1"/>
  </r>
  <r>
    <x v="5"/>
    <n v="1185732"/>
    <x v="451"/>
    <x v="0"/>
    <x v="47"/>
    <x v="49"/>
    <x v="1"/>
    <n v="40"/>
    <n v="1020"/>
    <x v="2807"/>
    <x v="3066"/>
    <x v="2"/>
    <x v="1"/>
  </r>
  <r>
    <x v="5"/>
    <n v="1185732"/>
    <x v="451"/>
    <x v="0"/>
    <x v="47"/>
    <x v="49"/>
    <x v="2"/>
    <n v="44"/>
    <n v="910"/>
    <x v="1476"/>
    <x v="3029"/>
    <x v="1"/>
    <x v="1"/>
  </r>
  <r>
    <x v="5"/>
    <n v="1185732"/>
    <x v="451"/>
    <x v="0"/>
    <x v="47"/>
    <x v="49"/>
    <x v="3"/>
    <n v="42"/>
    <n v="830"/>
    <x v="3477"/>
    <x v="6388"/>
    <x v="94"/>
    <x v="1"/>
  </r>
  <r>
    <x v="5"/>
    <n v="1185732"/>
    <x v="451"/>
    <x v="0"/>
    <x v="47"/>
    <x v="49"/>
    <x v="4"/>
    <n v="50"/>
    <n v="780"/>
    <x v="1042"/>
    <x v="4071"/>
    <x v="80"/>
    <x v="1"/>
  </r>
  <r>
    <x v="5"/>
    <n v="1185732"/>
    <x v="451"/>
    <x v="0"/>
    <x v="47"/>
    <x v="49"/>
    <x v="5"/>
    <n v="48"/>
    <n v="1230"/>
    <x v="1102"/>
    <x v="2652"/>
    <x v="2"/>
    <x v="1"/>
  </r>
  <r>
    <x v="5"/>
    <n v="1185732"/>
    <x v="480"/>
    <x v="0"/>
    <x v="47"/>
    <x v="49"/>
    <x v="0"/>
    <n v="51"/>
    <n v="1780"/>
    <x v="3478"/>
    <x v="6389"/>
    <x v="2"/>
    <x v="1"/>
  </r>
  <r>
    <x v="5"/>
    <n v="1185732"/>
    <x v="480"/>
    <x v="0"/>
    <x v="47"/>
    <x v="49"/>
    <x v="1"/>
    <n v="37"/>
    <n v="1130"/>
    <x v="2374"/>
    <x v="6390"/>
    <x v="80"/>
    <x v="1"/>
  </r>
  <r>
    <x v="5"/>
    <n v="1185732"/>
    <x v="480"/>
    <x v="0"/>
    <x v="47"/>
    <x v="49"/>
    <x v="2"/>
    <n v="36"/>
    <n v="1120"/>
    <x v="1012"/>
    <x v="6391"/>
    <x v="47"/>
    <x v="1"/>
  </r>
  <r>
    <x v="5"/>
    <n v="1185732"/>
    <x v="480"/>
    <x v="0"/>
    <x v="47"/>
    <x v="49"/>
    <x v="3"/>
    <n v="43"/>
    <n v="1050"/>
    <x v="3282"/>
    <x v="2901"/>
    <x v="45"/>
    <x v="1"/>
  </r>
  <r>
    <x v="5"/>
    <n v="1185732"/>
    <x v="480"/>
    <x v="0"/>
    <x v="47"/>
    <x v="49"/>
    <x v="4"/>
    <n v="52"/>
    <n v="900"/>
    <x v="2809"/>
    <x v="6392"/>
    <x v="94"/>
    <x v="1"/>
  </r>
  <r>
    <x v="5"/>
    <n v="1185732"/>
    <x v="480"/>
    <x v="0"/>
    <x v="47"/>
    <x v="49"/>
    <x v="5"/>
    <n v="51"/>
    <n v="1280"/>
    <x v="1290"/>
    <x v="6393"/>
    <x v="93"/>
    <x v="1"/>
  </r>
  <r>
    <x v="5"/>
    <n v="1185732"/>
    <x v="178"/>
    <x v="0"/>
    <x v="47"/>
    <x v="49"/>
    <x v="0"/>
    <n v="35"/>
    <n v="1790"/>
    <x v="3142"/>
    <x v="5450"/>
    <x v="59"/>
    <x v="1"/>
  </r>
  <r>
    <x v="5"/>
    <n v="1185732"/>
    <x v="178"/>
    <x v="0"/>
    <x v="47"/>
    <x v="49"/>
    <x v="1"/>
    <n v="36"/>
    <n v="1070"/>
    <x v="3261"/>
    <x v="6394"/>
    <x v="29"/>
    <x v="1"/>
  </r>
  <r>
    <x v="5"/>
    <n v="1185732"/>
    <x v="178"/>
    <x v="0"/>
    <x v="47"/>
    <x v="49"/>
    <x v="2"/>
    <n v="27"/>
    <n v="1010"/>
    <x v="3479"/>
    <x v="6395"/>
    <x v="15"/>
    <x v="1"/>
  </r>
  <r>
    <x v="5"/>
    <n v="1185732"/>
    <x v="178"/>
    <x v="0"/>
    <x v="47"/>
    <x v="49"/>
    <x v="3"/>
    <n v="29"/>
    <n v="530"/>
    <x v="1420"/>
    <x v="6396"/>
    <x v="96"/>
    <x v="1"/>
  </r>
  <r>
    <x v="5"/>
    <n v="1185732"/>
    <x v="178"/>
    <x v="0"/>
    <x v="47"/>
    <x v="49"/>
    <x v="4"/>
    <n v="37"/>
    <n v="700"/>
    <x v="3087"/>
    <x v="6397"/>
    <x v="33"/>
    <x v="1"/>
  </r>
  <r>
    <x v="5"/>
    <n v="1185732"/>
    <x v="178"/>
    <x v="0"/>
    <x v="47"/>
    <x v="49"/>
    <x v="5"/>
    <n v="34"/>
    <n v="1040"/>
    <x v="1625"/>
    <x v="6362"/>
    <x v="113"/>
    <x v="1"/>
  </r>
  <r>
    <x v="5"/>
    <n v="1185732"/>
    <x v="207"/>
    <x v="0"/>
    <x v="47"/>
    <x v="49"/>
    <x v="0"/>
    <n v="33"/>
    <n v="1840"/>
    <x v="3158"/>
    <x v="6398"/>
    <x v="46"/>
    <x v="1"/>
  </r>
  <r>
    <x v="5"/>
    <n v="1185732"/>
    <x v="207"/>
    <x v="0"/>
    <x v="47"/>
    <x v="49"/>
    <x v="1"/>
    <n v="33"/>
    <n v="720"/>
    <x v="1463"/>
    <x v="6399"/>
    <x v="46"/>
    <x v="1"/>
  </r>
  <r>
    <x v="5"/>
    <n v="1185732"/>
    <x v="207"/>
    <x v="0"/>
    <x v="47"/>
    <x v="49"/>
    <x v="2"/>
    <n v="25"/>
    <n v="850"/>
    <x v="3480"/>
    <x v="6400"/>
    <x v="15"/>
    <x v="1"/>
  </r>
  <r>
    <x v="5"/>
    <n v="1185732"/>
    <x v="207"/>
    <x v="0"/>
    <x v="48"/>
    <x v="50"/>
    <x v="3"/>
    <n v="30"/>
    <n v="480"/>
    <x v="1434"/>
    <x v="2164"/>
    <x v="31"/>
    <x v="1"/>
  </r>
  <r>
    <x v="5"/>
    <n v="1185732"/>
    <x v="207"/>
    <x v="0"/>
    <x v="48"/>
    <x v="50"/>
    <x v="4"/>
    <n v="36"/>
    <n v="680"/>
    <x v="2134"/>
    <x v="5276"/>
    <x v="96"/>
    <x v="1"/>
  </r>
  <r>
    <x v="5"/>
    <n v="1185732"/>
    <x v="207"/>
    <x v="0"/>
    <x v="48"/>
    <x v="50"/>
    <x v="5"/>
    <n v="35"/>
    <n v="1070"/>
    <x v="3481"/>
    <x v="6401"/>
    <x v="28"/>
    <x v="1"/>
  </r>
  <r>
    <x v="5"/>
    <n v="1185732"/>
    <x v="215"/>
    <x v="0"/>
    <x v="48"/>
    <x v="50"/>
    <x v="0"/>
    <n v="35"/>
    <n v="1850"/>
    <x v="3482"/>
    <x v="6402"/>
    <x v="29"/>
    <x v="1"/>
  </r>
  <r>
    <x v="5"/>
    <n v="1185732"/>
    <x v="215"/>
    <x v="0"/>
    <x v="48"/>
    <x v="50"/>
    <x v="1"/>
    <n v="36"/>
    <n v="800"/>
    <x v="1477"/>
    <x v="2473"/>
    <x v="0"/>
    <x v="1"/>
  </r>
  <r>
    <x v="5"/>
    <n v="1185732"/>
    <x v="215"/>
    <x v="0"/>
    <x v="48"/>
    <x v="50"/>
    <x v="2"/>
    <n v="23"/>
    <n v="850"/>
    <x v="3483"/>
    <x v="4013"/>
    <x v="31"/>
    <x v="1"/>
  </r>
  <r>
    <x v="5"/>
    <n v="1185732"/>
    <x v="215"/>
    <x v="0"/>
    <x v="48"/>
    <x v="50"/>
    <x v="3"/>
    <n v="30"/>
    <n v="390"/>
    <x v="2489"/>
    <x v="6403"/>
    <x v="15"/>
    <x v="1"/>
  </r>
  <r>
    <x v="5"/>
    <n v="1185732"/>
    <x v="215"/>
    <x v="0"/>
    <x v="48"/>
    <x v="50"/>
    <x v="4"/>
    <n v="36"/>
    <n v="560"/>
    <x v="2063"/>
    <x v="6404"/>
    <x v="96"/>
    <x v="1"/>
  </r>
  <r>
    <x v="5"/>
    <n v="1185732"/>
    <x v="215"/>
    <x v="0"/>
    <x v="48"/>
    <x v="50"/>
    <x v="5"/>
    <n v="29"/>
    <n v="960"/>
    <x v="2740"/>
    <x v="4454"/>
    <x v="24"/>
    <x v="1"/>
  </r>
  <r>
    <x v="5"/>
    <n v="1185732"/>
    <x v="234"/>
    <x v="0"/>
    <x v="48"/>
    <x v="50"/>
    <x v="0"/>
    <n v="30"/>
    <n v="1680"/>
    <x v="1735"/>
    <x v="2630"/>
    <x v="59"/>
    <x v="1"/>
  </r>
  <r>
    <x v="5"/>
    <n v="1185732"/>
    <x v="234"/>
    <x v="0"/>
    <x v="48"/>
    <x v="50"/>
    <x v="1"/>
    <n v="35"/>
    <n v="680"/>
    <x v="3076"/>
    <x v="6405"/>
    <x v="46"/>
    <x v="1"/>
  </r>
  <r>
    <x v="5"/>
    <n v="1185732"/>
    <x v="234"/>
    <x v="0"/>
    <x v="48"/>
    <x v="50"/>
    <x v="2"/>
    <n v="25"/>
    <n v="740"/>
    <x v="2557"/>
    <x v="4038"/>
    <x v="23"/>
    <x v="1"/>
  </r>
  <r>
    <x v="5"/>
    <n v="1185732"/>
    <x v="234"/>
    <x v="0"/>
    <x v="48"/>
    <x v="50"/>
    <x v="3"/>
    <n v="30"/>
    <n v="500"/>
    <x v="3212"/>
    <x v="6406"/>
    <x v="15"/>
    <x v="1"/>
  </r>
  <r>
    <x v="5"/>
    <n v="1185732"/>
    <x v="234"/>
    <x v="0"/>
    <x v="48"/>
    <x v="50"/>
    <x v="4"/>
    <n v="41"/>
    <n v="530"/>
    <x v="1163"/>
    <x v="6407"/>
    <x v="23"/>
    <x v="1"/>
  </r>
  <r>
    <x v="5"/>
    <n v="1185732"/>
    <x v="234"/>
    <x v="0"/>
    <x v="48"/>
    <x v="50"/>
    <x v="5"/>
    <n v="36"/>
    <n v="900"/>
    <x v="1712"/>
    <x v="3129"/>
    <x v="114"/>
    <x v="1"/>
  </r>
  <r>
    <x v="5"/>
    <n v="1185732"/>
    <x v="263"/>
    <x v="0"/>
    <x v="48"/>
    <x v="50"/>
    <x v="0"/>
    <n v="48"/>
    <n v="1770"/>
    <x v="1264"/>
    <x v="6408"/>
    <x v="48"/>
    <x v="1"/>
  </r>
  <r>
    <x v="5"/>
    <n v="1185732"/>
    <x v="263"/>
    <x v="0"/>
    <x v="48"/>
    <x v="50"/>
    <x v="1"/>
    <n v="41"/>
    <n v="940"/>
    <x v="1026"/>
    <x v="4506"/>
    <x v="48"/>
    <x v="1"/>
  </r>
  <r>
    <x v="5"/>
    <n v="1185732"/>
    <x v="263"/>
    <x v="0"/>
    <x v="48"/>
    <x v="50"/>
    <x v="2"/>
    <n v="37"/>
    <n v="960"/>
    <x v="2778"/>
    <x v="6409"/>
    <x v="25"/>
    <x v="1"/>
  </r>
  <r>
    <x v="5"/>
    <n v="1185732"/>
    <x v="263"/>
    <x v="0"/>
    <x v="48"/>
    <x v="50"/>
    <x v="3"/>
    <n v="40"/>
    <n v="830"/>
    <x v="3484"/>
    <x v="6410"/>
    <x v="15"/>
    <x v="1"/>
  </r>
  <r>
    <x v="5"/>
    <n v="1185732"/>
    <x v="263"/>
    <x v="0"/>
    <x v="48"/>
    <x v="50"/>
    <x v="4"/>
    <n v="46"/>
    <n v="910"/>
    <x v="1455"/>
    <x v="6411"/>
    <x v="33"/>
    <x v="1"/>
  </r>
  <r>
    <x v="5"/>
    <n v="1185732"/>
    <x v="263"/>
    <x v="0"/>
    <x v="48"/>
    <x v="50"/>
    <x v="5"/>
    <n v="47"/>
    <n v="1200"/>
    <x v="1552"/>
    <x v="6412"/>
    <x v="24"/>
    <x v="1"/>
  </r>
  <r>
    <x v="5"/>
    <n v="1185732"/>
    <x v="296"/>
    <x v="0"/>
    <x v="48"/>
    <x v="50"/>
    <x v="0"/>
    <n v="47"/>
    <n v="1950"/>
    <x v="3485"/>
    <x v="1727"/>
    <x v="29"/>
    <x v="1"/>
  </r>
  <r>
    <x v="5"/>
    <n v="1185732"/>
    <x v="296"/>
    <x v="0"/>
    <x v="48"/>
    <x v="50"/>
    <x v="1"/>
    <n v="44"/>
    <n v="1200"/>
    <x v="1481"/>
    <x v="6151"/>
    <x v="0"/>
    <x v="1"/>
  </r>
  <r>
    <x v="5"/>
    <n v="1185732"/>
    <x v="296"/>
    <x v="0"/>
    <x v="48"/>
    <x v="50"/>
    <x v="2"/>
    <n v="35"/>
    <n v="1040"/>
    <x v="2236"/>
    <x v="5635"/>
    <x v="96"/>
    <x v="1"/>
  </r>
  <r>
    <x v="5"/>
    <n v="1185732"/>
    <x v="296"/>
    <x v="0"/>
    <x v="48"/>
    <x v="50"/>
    <x v="3"/>
    <n v="38"/>
    <n v="1020"/>
    <x v="1974"/>
    <x v="3842"/>
    <x v="15"/>
    <x v="1"/>
  </r>
  <r>
    <x v="5"/>
    <n v="1185732"/>
    <x v="296"/>
    <x v="0"/>
    <x v="48"/>
    <x v="50"/>
    <x v="4"/>
    <n v="44"/>
    <n v="1050"/>
    <x v="1506"/>
    <x v="6413"/>
    <x v="33"/>
    <x v="1"/>
  </r>
  <r>
    <x v="5"/>
    <n v="1185732"/>
    <x v="296"/>
    <x v="0"/>
    <x v="48"/>
    <x v="50"/>
    <x v="5"/>
    <n v="49"/>
    <n v="1580"/>
    <x v="3486"/>
    <x v="6414"/>
    <x v="18"/>
    <x v="1"/>
  </r>
  <r>
    <x v="5"/>
    <n v="1185732"/>
    <x v="324"/>
    <x v="0"/>
    <x v="48"/>
    <x v="50"/>
    <x v="0"/>
    <n v="45"/>
    <n v="2090"/>
    <x v="3487"/>
    <x v="6415"/>
    <x v="59"/>
    <x v="1"/>
  </r>
  <r>
    <x v="5"/>
    <n v="1185732"/>
    <x v="324"/>
    <x v="0"/>
    <x v="48"/>
    <x v="50"/>
    <x v="1"/>
    <n v="42"/>
    <n v="1450"/>
    <x v="2013"/>
    <x v="6416"/>
    <x v="0"/>
    <x v="1"/>
  </r>
  <r>
    <x v="5"/>
    <n v="1185732"/>
    <x v="324"/>
    <x v="0"/>
    <x v="48"/>
    <x v="50"/>
    <x v="2"/>
    <n v="33"/>
    <n v="1090"/>
    <x v="1765"/>
    <x v="6417"/>
    <x v="25"/>
    <x v="1"/>
  </r>
  <r>
    <x v="5"/>
    <n v="1185732"/>
    <x v="324"/>
    <x v="0"/>
    <x v="48"/>
    <x v="50"/>
    <x v="3"/>
    <n v="36"/>
    <n v="960"/>
    <x v="3488"/>
    <x v="4439"/>
    <x v="23"/>
    <x v="1"/>
  </r>
  <r>
    <x v="5"/>
    <n v="1185732"/>
    <x v="324"/>
    <x v="0"/>
    <x v="48"/>
    <x v="50"/>
    <x v="4"/>
    <n v="39"/>
    <n v="1140"/>
    <x v="1663"/>
    <x v="6418"/>
    <x v="31"/>
    <x v="1"/>
  </r>
  <r>
    <x v="5"/>
    <n v="1185732"/>
    <x v="324"/>
    <x v="0"/>
    <x v="48"/>
    <x v="50"/>
    <x v="5"/>
    <n v="49"/>
    <n v="1750"/>
    <x v="948"/>
    <x v="6419"/>
    <x v="28"/>
    <x v="1"/>
  </r>
  <r>
    <x v="5"/>
    <n v="1185732"/>
    <x v="356"/>
    <x v="0"/>
    <x v="48"/>
    <x v="50"/>
    <x v="0"/>
    <n v="42"/>
    <n v="2150"/>
    <x v="3489"/>
    <x v="6420"/>
    <x v="48"/>
    <x v="1"/>
  </r>
  <r>
    <x v="5"/>
    <n v="1185732"/>
    <x v="356"/>
    <x v="0"/>
    <x v="48"/>
    <x v="50"/>
    <x v="1"/>
    <n v="43"/>
    <n v="1490"/>
    <x v="3399"/>
    <x v="6421"/>
    <x v="59"/>
    <x v="1"/>
  </r>
  <r>
    <x v="5"/>
    <n v="1185732"/>
    <x v="356"/>
    <x v="0"/>
    <x v="48"/>
    <x v="50"/>
    <x v="2"/>
    <n v="34"/>
    <n v="1160"/>
    <x v="2568"/>
    <x v="6422"/>
    <x v="96"/>
    <x v="1"/>
  </r>
  <r>
    <x v="5"/>
    <n v="1185732"/>
    <x v="356"/>
    <x v="0"/>
    <x v="48"/>
    <x v="50"/>
    <x v="3"/>
    <n v="40"/>
    <n v="850"/>
    <x v="3490"/>
    <x v="3066"/>
    <x v="23"/>
    <x v="1"/>
  </r>
  <r>
    <x v="5"/>
    <n v="1185732"/>
    <x v="356"/>
    <x v="0"/>
    <x v="48"/>
    <x v="50"/>
    <x v="4"/>
    <n v="43"/>
    <n v="720"/>
    <x v="3068"/>
    <x v="6423"/>
    <x v="96"/>
    <x v="1"/>
  </r>
  <r>
    <x v="5"/>
    <n v="1185732"/>
    <x v="356"/>
    <x v="0"/>
    <x v="48"/>
    <x v="50"/>
    <x v="5"/>
    <n v="44"/>
    <n v="1360"/>
    <x v="3491"/>
    <x v="6424"/>
    <x v="113"/>
    <x v="1"/>
  </r>
  <r>
    <x v="5"/>
    <n v="1185732"/>
    <x v="386"/>
    <x v="0"/>
    <x v="48"/>
    <x v="50"/>
    <x v="0"/>
    <n v="44"/>
    <n v="1790"/>
    <x v="3101"/>
    <x v="6425"/>
    <x v="29"/>
    <x v="1"/>
  </r>
  <r>
    <x v="5"/>
    <n v="1185732"/>
    <x v="386"/>
    <x v="0"/>
    <x v="48"/>
    <x v="50"/>
    <x v="1"/>
    <n v="42"/>
    <n v="1110"/>
    <x v="2805"/>
    <x v="6426"/>
    <x v="48"/>
    <x v="1"/>
  </r>
  <r>
    <x v="5"/>
    <n v="1185732"/>
    <x v="386"/>
    <x v="0"/>
    <x v="48"/>
    <x v="50"/>
    <x v="2"/>
    <n v="40"/>
    <n v="720"/>
    <x v="1477"/>
    <x v="4016"/>
    <x v="23"/>
    <x v="1"/>
  </r>
  <r>
    <x v="5"/>
    <n v="1185732"/>
    <x v="386"/>
    <x v="0"/>
    <x v="48"/>
    <x v="50"/>
    <x v="3"/>
    <n v="35"/>
    <n v="660"/>
    <x v="3139"/>
    <x v="5612"/>
    <x v="15"/>
    <x v="1"/>
  </r>
  <r>
    <x v="5"/>
    <n v="1185732"/>
    <x v="386"/>
    <x v="0"/>
    <x v="48"/>
    <x v="50"/>
    <x v="4"/>
    <n v="48"/>
    <n v="680"/>
    <x v="2785"/>
    <x v="6427"/>
    <x v="25"/>
    <x v="1"/>
  </r>
  <r>
    <x v="5"/>
    <n v="1185732"/>
    <x v="386"/>
    <x v="0"/>
    <x v="48"/>
    <x v="50"/>
    <x v="5"/>
    <n v="45"/>
    <n v="930"/>
    <x v="3492"/>
    <x v="6428"/>
    <x v="24"/>
    <x v="1"/>
  </r>
  <r>
    <x v="5"/>
    <n v="1185732"/>
    <x v="418"/>
    <x v="0"/>
    <x v="48"/>
    <x v="50"/>
    <x v="0"/>
    <n v="44"/>
    <n v="1570"/>
    <x v="3493"/>
    <x v="6429"/>
    <x v="46"/>
    <x v="1"/>
  </r>
  <r>
    <x v="5"/>
    <n v="1185732"/>
    <x v="418"/>
    <x v="0"/>
    <x v="48"/>
    <x v="50"/>
    <x v="1"/>
    <n v="44"/>
    <n v="990"/>
    <x v="3119"/>
    <x v="6430"/>
    <x v="29"/>
    <x v="1"/>
  </r>
  <r>
    <x v="5"/>
    <n v="1185732"/>
    <x v="418"/>
    <x v="0"/>
    <x v="48"/>
    <x v="50"/>
    <x v="2"/>
    <n v="40"/>
    <n v="660"/>
    <x v="2490"/>
    <x v="5858"/>
    <x v="25"/>
    <x v="1"/>
  </r>
  <r>
    <x v="5"/>
    <n v="1185732"/>
    <x v="418"/>
    <x v="0"/>
    <x v="48"/>
    <x v="50"/>
    <x v="3"/>
    <n v="46"/>
    <n v="610"/>
    <x v="1159"/>
    <x v="4474"/>
    <x v="25"/>
    <x v="1"/>
  </r>
  <r>
    <x v="5"/>
    <n v="1185732"/>
    <x v="418"/>
    <x v="0"/>
    <x v="48"/>
    <x v="50"/>
    <x v="4"/>
    <n v="55"/>
    <n v="580"/>
    <x v="3494"/>
    <x v="6431"/>
    <x v="25"/>
    <x v="1"/>
  </r>
  <r>
    <x v="3"/>
    <n v="1185732"/>
    <x v="418"/>
    <x v="0"/>
    <x v="48"/>
    <x v="50"/>
    <x v="5"/>
    <n v="54"/>
    <n v="900"/>
    <x v="2299"/>
    <x v="6432"/>
    <x v="24"/>
    <x v="1"/>
  </r>
  <r>
    <x v="3"/>
    <n v="1185732"/>
    <x v="448"/>
    <x v="0"/>
    <x v="48"/>
    <x v="50"/>
    <x v="0"/>
    <n v="54"/>
    <n v="1400"/>
    <x v="832"/>
    <x v="3959"/>
    <x v="0"/>
    <x v="1"/>
  </r>
  <r>
    <x v="3"/>
    <n v="1185732"/>
    <x v="448"/>
    <x v="0"/>
    <x v="48"/>
    <x v="50"/>
    <x v="1"/>
    <n v="47"/>
    <n v="980"/>
    <x v="3495"/>
    <x v="6433"/>
    <x v="29"/>
    <x v="1"/>
  </r>
  <r>
    <x v="3"/>
    <n v="1185732"/>
    <x v="448"/>
    <x v="0"/>
    <x v="48"/>
    <x v="50"/>
    <x v="2"/>
    <n v="46"/>
    <n v="1020"/>
    <x v="3184"/>
    <x v="6434"/>
    <x v="25"/>
    <x v="1"/>
  </r>
  <r>
    <x v="5"/>
    <n v="1185732"/>
    <x v="448"/>
    <x v="0"/>
    <x v="48"/>
    <x v="50"/>
    <x v="3"/>
    <n v="42"/>
    <n v="960"/>
    <x v="1012"/>
    <x v="6435"/>
    <x v="96"/>
    <x v="1"/>
  </r>
  <r>
    <x v="5"/>
    <n v="1185732"/>
    <x v="448"/>
    <x v="0"/>
    <x v="48"/>
    <x v="50"/>
    <x v="4"/>
    <n v="50"/>
    <n v="910"/>
    <x v="3496"/>
    <x v="6436"/>
    <x v="96"/>
    <x v="1"/>
  </r>
  <r>
    <x v="5"/>
    <n v="1185732"/>
    <x v="448"/>
    <x v="0"/>
    <x v="48"/>
    <x v="50"/>
    <x v="5"/>
    <n v="57"/>
    <n v="1280"/>
    <x v="3497"/>
    <x v="6437"/>
    <x v="28"/>
    <x v="1"/>
  </r>
  <r>
    <x v="5"/>
    <n v="1185732"/>
    <x v="477"/>
    <x v="0"/>
    <x v="48"/>
    <x v="50"/>
    <x v="0"/>
    <n v="48"/>
    <n v="1860"/>
    <x v="3498"/>
    <x v="6438"/>
    <x v="35"/>
    <x v="1"/>
  </r>
  <r>
    <x v="5"/>
    <n v="1185732"/>
    <x v="477"/>
    <x v="0"/>
    <x v="48"/>
    <x v="50"/>
    <x v="1"/>
    <n v="41"/>
    <n v="1320"/>
    <x v="3307"/>
    <x v="6439"/>
    <x v="48"/>
    <x v="1"/>
  </r>
  <r>
    <x v="5"/>
    <n v="1185732"/>
    <x v="477"/>
    <x v="0"/>
    <x v="48"/>
    <x v="50"/>
    <x v="2"/>
    <n v="44"/>
    <n v="1310"/>
    <x v="1655"/>
    <x v="6440"/>
    <x v="15"/>
    <x v="1"/>
  </r>
  <r>
    <x v="5"/>
    <n v="1185732"/>
    <x v="477"/>
    <x v="0"/>
    <x v="48"/>
    <x v="50"/>
    <x v="3"/>
    <n v="44"/>
    <n v="1010"/>
    <x v="2197"/>
    <x v="6441"/>
    <x v="23"/>
    <x v="1"/>
  </r>
  <r>
    <x v="5"/>
    <n v="1185732"/>
    <x v="477"/>
    <x v="0"/>
    <x v="48"/>
    <x v="50"/>
    <x v="4"/>
    <n v="48"/>
    <n v="1040"/>
    <x v="1952"/>
    <x v="5421"/>
    <x v="23"/>
    <x v="1"/>
  </r>
  <r>
    <x v="5"/>
    <n v="1185732"/>
    <x v="477"/>
    <x v="0"/>
    <x v="48"/>
    <x v="50"/>
    <x v="5"/>
    <n v="60"/>
    <n v="1450"/>
    <x v="1149"/>
    <x v="6442"/>
    <x v="28"/>
    <x v="1"/>
  </r>
  <r>
    <x v="5"/>
    <n v="1185732"/>
    <x v="185"/>
    <x v="0"/>
    <x v="48"/>
    <x v="50"/>
    <x v="0"/>
    <n v="34"/>
    <n v="1730"/>
    <x v="3207"/>
    <x v="6443"/>
    <x v="100"/>
    <x v="1"/>
  </r>
  <r>
    <x v="5"/>
    <n v="1185732"/>
    <x v="185"/>
    <x v="0"/>
    <x v="48"/>
    <x v="50"/>
    <x v="1"/>
    <n v="39"/>
    <n v="1110"/>
    <x v="3499"/>
    <x v="6444"/>
    <x v="100"/>
    <x v="1"/>
  </r>
  <r>
    <x v="5"/>
    <n v="1185732"/>
    <x v="185"/>
    <x v="0"/>
    <x v="48"/>
    <x v="50"/>
    <x v="2"/>
    <n v="28"/>
    <n v="1010"/>
    <x v="3500"/>
    <x v="6445"/>
    <x v="36"/>
    <x v="1"/>
  </r>
  <r>
    <x v="5"/>
    <n v="1185732"/>
    <x v="185"/>
    <x v="0"/>
    <x v="48"/>
    <x v="50"/>
    <x v="3"/>
    <n v="36"/>
    <n v="600"/>
    <x v="1033"/>
    <x v="6446"/>
    <x v="80"/>
    <x v="1"/>
  </r>
  <r>
    <x v="5"/>
    <n v="1185732"/>
    <x v="185"/>
    <x v="0"/>
    <x v="48"/>
    <x v="50"/>
    <x v="4"/>
    <n v="43"/>
    <n v="740"/>
    <x v="2229"/>
    <x v="6447"/>
    <x v="93"/>
    <x v="1"/>
  </r>
  <r>
    <x v="5"/>
    <n v="1185732"/>
    <x v="185"/>
    <x v="0"/>
    <x v="48"/>
    <x v="50"/>
    <x v="5"/>
    <n v="35"/>
    <n v="1010"/>
    <x v="3501"/>
    <x v="6448"/>
    <x v="15"/>
    <x v="1"/>
  </r>
  <r>
    <x v="5"/>
    <n v="1185732"/>
    <x v="693"/>
    <x v="0"/>
    <x v="48"/>
    <x v="50"/>
    <x v="0"/>
    <n v="34"/>
    <n v="1860"/>
    <x v="1199"/>
    <x v="6449"/>
    <x v="27"/>
    <x v="1"/>
  </r>
  <r>
    <x v="5"/>
    <n v="1185732"/>
    <x v="693"/>
    <x v="0"/>
    <x v="48"/>
    <x v="50"/>
    <x v="1"/>
    <n v="37"/>
    <n v="850"/>
    <x v="2095"/>
    <x v="6450"/>
    <x v="100"/>
    <x v="1"/>
  </r>
  <r>
    <x v="5"/>
    <n v="1185732"/>
    <x v="693"/>
    <x v="0"/>
    <x v="48"/>
    <x v="50"/>
    <x v="2"/>
    <n v="31"/>
    <n v="960"/>
    <x v="3502"/>
    <x v="6451"/>
    <x v="95"/>
    <x v="1"/>
  </r>
  <r>
    <x v="5"/>
    <n v="1185732"/>
    <x v="693"/>
    <x v="0"/>
    <x v="49"/>
    <x v="51"/>
    <x v="3"/>
    <n v="31"/>
    <n v="680"/>
    <x v="3327"/>
    <x v="6452"/>
    <x v="95"/>
    <x v="1"/>
  </r>
  <r>
    <x v="5"/>
    <n v="1185732"/>
    <x v="693"/>
    <x v="0"/>
    <x v="49"/>
    <x v="51"/>
    <x v="4"/>
    <n v="41"/>
    <n v="960"/>
    <x v="1905"/>
    <x v="6453"/>
    <x v="93"/>
    <x v="1"/>
  </r>
  <r>
    <x v="5"/>
    <n v="1185732"/>
    <x v="693"/>
    <x v="0"/>
    <x v="49"/>
    <x v="51"/>
    <x v="5"/>
    <n v="36"/>
    <n v="1240"/>
    <x v="3503"/>
    <x v="6454"/>
    <x v="15"/>
    <x v="1"/>
  </r>
  <r>
    <x v="5"/>
    <n v="1185732"/>
    <x v="222"/>
    <x v="0"/>
    <x v="49"/>
    <x v="51"/>
    <x v="0"/>
    <n v="39"/>
    <n v="1880"/>
    <x v="2160"/>
    <x v="5954"/>
    <x v="52"/>
    <x v="1"/>
  </r>
  <r>
    <x v="5"/>
    <n v="1185732"/>
    <x v="222"/>
    <x v="0"/>
    <x v="49"/>
    <x v="51"/>
    <x v="1"/>
    <n v="36"/>
    <n v="880"/>
    <x v="2094"/>
    <x v="6143"/>
    <x v="52"/>
    <x v="1"/>
  </r>
  <r>
    <x v="5"/>
    <n v="1185732"/>
    <x v="222"/>
    <x v="0"/>
    <x v="49"/>
    <x v="51"/>
    <x v="2"/>
    <n v="32"/>
    <n v="1050"/>
    <x v="1597"/>
    <x v="5773"/>
    <x v="95"/>
    <x v="1"/>
  </r>
  <r>
    <x v="5"/>
    <n v="1185732"/>
    <x v="222"/>
    <x v="0"/>
    <x v="49"/>
    <x v="51"/>
    <x v="3"/>
    <n v="33"/>
    <n v="450"/>
    <x v="2752"/>
    <x v="6455"/>
    <x v="25"/>
    <x v="1"/>
  </r>
  <r>
    <x v="5"/>
    <n v="1185732"/>
    <x v="222"/>
    <x v="0"/>
    <x v="49"/>
    <x v="51"/>
    <x v="4"/>
    <n v="47"/>
    <n v="600"/>
    <x v="3155"/>
    <x v="6456"/>
    <x v="93"/>
    <x v="1"/>
  </r>
  <r>
    <x v="5"/>
    <n v="1185732"/>
    <x v="222"/>
    <x v="0"/>
    <x v="49"/>
    <x v="51"/>
    <x v="5"/>
    <n v="36"/>
    <n v="990"/>
    <x v="1471"/>
    <x v="6457"/>
    <x v="31"/>
    <x v="1"/>
  </r>
  <r>
    <x v="5"/>
    <n v="1185732"/>
    <x v="241"/>
    <x v="0"/>
    <x v="49"/>
    <x v="51"/>
    <x v="0"/>
    <n v="33"/>
    <n v="1870"/>
    <x v="3286"/>
    <x v="6458"/>
    <x v="54"/>
    <x v="1"/>
  </r>
  <r>
    <x v="5"/>
    <n v="1185732"/>
    <x v="241"/>
    <x v="0"/>
    <x v="49"/>
    <x v="51"/>
    <x v="1"/>
    <n v="38"/>
    <n v="850"/>
    <x v="2461"/>
    <x v="6459"/>
    <x v="54"/>
    <x v="1"/>
  </r>
  <r>
    <x v="5"/>
    <n v="1185732"/>
    <x v="241"/>
    <x v="0"/>
    <x v="49"/>
    <x v="51"/>
    <x v="2"/>
    <n v="26"/>
    <n v="800"/>
    <x v="1413"/>
    <x v="6460"/>
    <x v="95"/>
    <x v="1"/>
  </r>
  <r>
    <x v="5"/>
    <n v="1185732"/>
    <x v="241"/>
    <x v="0"/>
    <x v="49"/>
    <x v="51"/>
    <x v="3"/>
    <n v="35"/>
    <n v="530"/>
    <x v="3236"/>
    <x v="6461"/>
    <x v="80"/>
    <x v="1"/>
  </r>
  <r>
    <x v="5"/>
    <n v="1185732"/>
    <x v="241"/>
    <x v="0"/>
    <x v="49"/>
    <x v="51"/>
    <x v="4"/>
    <n v="40"/>
    <n v="610"/>
    <x v="3504"/>
    <x v="6462"/>
    <x v="93"/>
    <x v="1"/>
  </r>
  <r>
    <x v="5"/>
    <n v="1185732"/>
    <x v="241"/>
    <x v="0"/>
    <x v="49"/>
    <x v="51"/>
    <x v="5"/>
    <n v="33"/>
    <n v="1010"/>
    <x v="1525"/>
    <x v="6463"/>
    <x v="25"/>
    <x v="1"/>
  </r>
  <r>
    <x v="5"/>
    <n v="1185732"/>
    <x v="270"/>
    <x v="0"/>
    <x v="49"/>
    <x v="51"/>
    <x v="0"/>
    <n v="47"/>
    <n v="1960"/>
    <x v="2272"/>
    <x v="6464"/>
    <x v="100"/>
    <x v="1"/>
  </r>
  <r>
    <x v="5"/>
    <n v="1185732"/>
    <x v="270"/>
    <x v="0"/>
    <x v="49"/>
    <x v="51"/>
    <x v="1"/>
    <n v="40"/>
    <n v="930"/>
    <x v="1753"/>
    <x v="6465"/>
    <x v="100"/>
    <x v="1"/>
  </r>
  <r>
    <x v="5"/>
    <n v="1185732"/>
    <x v="270"/>
    <x v="0"/>
    <x v="49"/>
    <x v="51"/>
    <x v="2"/>
    <n v="42"/>
    <n v="1010"/>
    <x v="2378"/>
    <x v="6466"/>
    <x v="95"/>
    <x v="1"/>
  </r>
  <r>
    <x v="5"/>
    <n v="1185732"/>
    <x v="270"/>
    <x v="0"/>
    <x v="49"/>
    <x v="51"/>
    <x v="3"/>
    <n v="41"/>
    <n v="910"/>
    <x v="2421"/>
    <x v="6467"/>
    <x v="95"/>
    <x v="1"/>
  </r>
  <r>
    <x v="5"/>
    <n v="1185732"/>
    <x v="270"/>
    <x v="0"/>
    <x v="49"/>
    <x v="51"/>
    <x v="4"/>
    <n v="52"/>
    <n v="900"/>
    <x v="2809"/>
    <x v="6468"/>
    <x v="80"/>
    <x v="1"/>
  </r>
  <r>
    <x v="5"/>
    <n v="1185732"/>
    <x v="270"/>
    <x v="0"/>
    <x v="49"/>
    <x v="51"/>
    <x v="5"/>
    <n v="46"/>
    <n v="1400"/>
    <x v="1037"/>
    <x v="6469"/>
    <x v="96"/>
    <x v="1"/>
  </r>
  <r>
    <x v="5"/>
    <n v="1185732"/>
    <x v="303"/>
    <x v="0"/>
    <x v="49"/>
    <x v="51"/>
    <x v="0"/>
    <n v="44"/>
    <n v="2160"/>
    <x v="1098"/>
    <x v="6470"/>
    <x v="52"/>
    <x v="1"/>
  </r>
  <r>
    <x v="5"/>
    <n v="1185732"/>
    <x v="303"/>
    <x v="0"/>
    <x v="49"/>
    <x v="51"/>
    <x v="1"/>
    <n v="40"/>
    <n v="1400"/>
    <x v="2721"/>
    <x v="6471"/>
    <x v="46"/>
    <x v="1"/>
  </r>
  <r>
    <x v="5"/>
    <n v="1185732"/>
    <x v="303"/>
    <x v="0"/>
    <x v="49"/>
    <x v="51"/>
    <x v="2"/>
    <n v="43"/>
    <n v="1090"/>
    <x v="1766"/>
    <x v="6472"/>
    <x v="36"/>
    <x v="1"/>
  </r>
  <r>
    <x v="5"/>
    <n v="1185732"/>
    <x v="303"/>
    <x v="0"/>
    <x v="49"/>
    <x v="51"/>
    <x v="3"/>
    <n v="37"/>
    <n v="1040"/>
    <x v="2259"/>
    <x v="6473"/>
    <x v="95"/>
    <x v="1"/>
  </r>
  <r>
    <x v="5"/>
    <n v="1185732"/>
    <x v="303"/>
    <x v="0"/>
    <x v="49"/>
    <x v="51"/>
    <x v="4"/>
    <n v="47"/>
    <n v="1140"/>
    <x v="3239"/>
    <x v="6474"/>
    <x v="25"/>
    <x v="1"/>
  </r>
  <r>
    <x v="5"/>
    <n v="1185732"/>
    <x v="303"/>
    <x v="0"/>
    <x v="49"/>
    <x v="51"/>
    <x v="5"/>
    <n v="50"/>
    <n v="1620"/>
    <x v="1851"/>
    <x v="6475"/>
    <x v="23"/>
    <x v="1"/>
  </r>
  <r>
    <x v="5"/>
    <n v="1185732"/>
    <x v="331"/>
    <x v="0"/>
    <x v="49"/>
    <x v="51"/>
    <x v="0"/>
    <n v="49"/>
    <n v="2240"/>
    <x v="974"/>
    <x v="6476"/>
    <x v="54"/>
    <x v="1"/>
  </r>
  <r>
    <x v="5"/>
    <n v="1185732"/>
    <x v="331"/>
    <x v="0"/>
    <x v="49"/>
    <x v="51"/>
    <x v="1"/>
    <n v="47"/>
    <n v="1490"/>
    <x v="3154"/>
    <x v="6477"/>
    <x v="27"/>
    <x v="1"/>
  </r>
  <r>
    <x v="5"/>
    <n v="1185732"/>
    <x v="331"/>
    <x v="0"/>
    <x v="49"/>
    <x v="51"/>
    <x v="2"/>
    <n v="37"/>
    <n v="1280"/>
    <x v="1245"/>
    <x v="6478"/>
    <x v="36"/>
    <x v="1"/>
  </r>
  <r>
    <x v="5"/>
    <n v="1185732"/>
    <x v="331"/>
    <x v="0"/>
    <x v="49"/>
    <x v="51"/>
    <x v="3"/>
    <n v="39"/>
    <n v="1070"/>
    <x v="3159"/>
    <x v="6479"/>
    <x v="2"/>
    <x v="1"/>
  </r>
  <r>
    <x v="5"/>
    <n v="1185732"/>
    <x v="331"/>
    <x v="0"/>
    <x v="49"/>
    <x v="51"/>
    <x v="4"/>
    <n v="47"/>
    <n v="1190"/>
    <x v="2764"/>
    <x v="6480"/>
    <x v="25"/>
    <x v="1"/>
  </r>
  <r>
    <x v="5"/>
    <n v="1185732"/>
    <x v="331"/>
    <x v="0"/>
    <x v="49"/>
    <x v="51"/>
    <x v="5"/>
    <n v="47"/>
    <n v="1630"/>
    <x v="3505"/>
    <x v="6481"/>
    <x v="15"/>
    <x v="1"/>
  </r>
  <r>
    <x v="5"/>
    <n v="1185732"/>
    <x v="363"/>
    <x v="0"/>
    <x v="49"/>
    <x v="51"/>
    <x v="0"/>
    <n v="48"/>
    <n v="2030"/>
    <x v="853"/>
    <x v="6482"/>
    <x v="52"/>
    <x v="1"/>
  </r>
  <r>
    <x v="5"/>
    <n v="1185732"/>
    <x v="363"/>
    <x v="0"/>
    <x v="49"/>
    <x v="51"/>
    <x v="1"/>
    <n v="39"/>
    <n v="1350"/>
    <x v="1148"/>
    <x v="6483"/>
    <x v="46"/>
    <x v="1"/>
  </r>
  <r>
    <x v="5"/>
    <n v="1185732"/>
    <x v="363"/>
    <x v="0"/>
    <x v="49"/>
    <x v="51"/>
    <x v="2"/>
    <n v="39"/>
    <n v="1130"/>
    <x v="3506"/>
    <x v="6484"/>
    <x v="2"/>
    <x v="1"/>
  </r>
  <r>
    <x v="5"/>
    <n v="1185732"/>
    <x v="363"/>
    <x v="0"/>
    <x v="49"/>
    <x v="51"/>
    <x v="3"/>
    <n v="42"/>
    <n v="880"/>
    <x v="1683"/>
    <x v="5623"/>
    <x v="80"/>
    <x v="1"/>
  </r>
  <r>
    <x v="5"/>
    <n v="1185732"/>
    <x v="363"/>
    <x v="0"/>
    <x v="49"/>
    <x v="51"/>
    <x v="4"/>
    <n v="45"/>
    <n v="800"/>
    <x v="1104"/>
    <x v="6485"/>
    <x v="93"/>
    <x v="1"/>
  </r>
  <r>
    <x v="5"/>
    <n v="1185732"/>
    <x v="363"/>
    <x v="0"/>
    <x v="49"/>
    <x v="51"/>
    <x v="5"/>
    <n v="46"/>
    <n v="1450"/>
    <x v="1309"/>
    <x v="6486"/>
    <x v="25"/>
    <x v="1"/>
  </r>
  <r>
    <x v="5"/>
    <n v="1185732"/>
    <x v="393"/>
    <x v="0"/>
    <x v="49"/>
    <x v="51"/>
    <x v="0"/>
    <n v="51"/>
    <n v="1930"/>
    <x v="3507"/>
    <x v="6487"/>
    <x v="27"/>
    <x v="1"/>
  </r>
  <r>
    <x v="5"/>
    <n v="1185732"/>
    <x v="393"/>
    <x v="0"/>
    <x v="49"/>
    <x v="51"/>
    <x v="1"/>
    <n v="43"/>
    <n v="1160"/>
    <x v="3418"/>
    <x v="3417"/>
    <x v="54"/>
    <x v="1"/>
  </r>
  <r>
    <x v="5"/>
    <n v="1185732"/>
    <x v="393"/>
    <x v="0"/>
    <x v="49"/>
    <x v="51"/>
    <x v="2"/>
    <n v="43"/>
    <n v="780"/>
    <x v="2157"/>
    <x v="6488"/>
    <x v="93"/>
    <x v="1"/>
  </r>
  <r>
    <x v="5"/>
    <n v="1185732"/>
    <x v="393"/>
    <x v="0"/>
    <x v="49"/>
    <x v="51"/>
    <x v="3"/>
    <n v="41"/>
    <n v="740"/>
    <x v="2713"/>
    <x v="6335"/>
    <x v="25"/>
    <x v="1"/>
  </r>
  <r>
    <x v="5"/>
    <n v="1185732"/>
    <x v="393"/>
    <x v="0"/>
    <x v="49"/>
    <x v="51"/>
    <x v="4"/>
    <n v="48"/>
    <n v="700"/>
    <x v="1597"/>
    <x v="4016"/>
    <x v="36"/>
    <x v="1"/>
  </r>
  <r>
    <x v="5"/>
    <n v="1185732"/>
    <x v="393"/>
    <x v="0"/>
    <x v="49"/>
    <x v="51"/>
    <x v="5"/>
    <n v="53"/>
    <n v="1040"/>
    <x v="1499"/>
    <x v="6489"/>
    <x v="25"/>
    <x v="1"/>
  </r>
  <r>
    <x v="0"/>
    <n v="1185732"/>
    <x v="425"/>
    <x v="0"/>
    <x v="49"/>
    <x v="51"/>
    <x v="0"/>
    <n v="52"/>
    <n v="1620"/>
    <x v="1223"/>
    <x v="6490"/>
    <x v="54"/>
    <x v="1"/>
  </r>
  <r>
    <x v="0"/>
    <n v="1185732"/>
    <x v="425"/>
    <x v="0"/>
    <x v="49"/>
    <x v="51"/>
    <x v="1"/>
    <n v="44"/>
    <n v="990"/>
    <x v="3119"/>
    <x v="6491"/>
    <x v="27"/>
    <x v="1"/>
  </r>
  <r>
    <x v="0"/>
    <n v="1185732"/>
    <x v="425"/>
    <x v="0"/>
    <x v="49"/>
    <x v="51"/>
    <x v="2"/>
    <n v="52"/>
    <n v="600"/>
    <x v="1320"/>
    <x v="3970"/>
    <x v="93"/>
    <x v="1"/>
  </r>
  <r>
    <x v="0"/>
    <n v="1185732"/>
    <x v="425"/>
    <x v="0"/>
    <x v="49"/>
    <x v="51"/>
    <x v="3"/>
    <n v="44"/>
    <n v="610"/>
    <x v="1727"/>
    <x v="6492"/>
    <x v="80"/>
    <x v="1"/>
  </r>
  <r>
    <x v="0"/>
    <n v="1185732"/>
    <x v="425"/>
    <x v="0"/>
    <x v="49"/>
    <x v="51"/>
    <x v="4"/>
    <n v="50"/>
    <n v="580"/>
    <x v="2064"/>
    <x v="3987"/>
    <x v="80"/>
    <x v="1"/>
  </r>
  <r>
    <x v="0"/>
    <n v="1185732"/>
    <x v="425"/>
    <x v="0"/>
    <x v="49"/>
    <x v="51"/>
    <x v="5"/>
    <n v="64"/>
    <n v="900"/>
    <x v="2762"/>
    <x v="6493"/>
    <x v="96"/>
    <x v="1"/>
  </r>
  <r>
    <x v="0"/>
    <n v="1185732"/>
    <x v="455"/>
    <x v="0"/>
    <x v="49"/>
    <x v="51"/>
    <x v="0"/>
    <n v="59"/>
    <n v="1490"/>
    <x v="3508"/>
    <x v="6494"/>
    <x v="100"/>
    <x v="1"/>
  </r>
  <r>
    <x v="0"/>
    <n v="1185732"/>
    <x v="455"/>
    <x v="0"/>
    <x v="49"/>
    <x v="51"/>
    <x v="1"/>
    <n v="42"/>
    <n v="1140"/>
    <x v="2257"/>
    <x v="4698"/>
    <x v="100"/>
    <x v="1"/>
  </r>
  <r>
    <x v="0"/>
    <n v="1185732"/>
    <x v="455"/>
    <x v="0"/>
    <x v="49"/>
    <x v="51"/>
    <x v="2"/>
    <n v="51"/>
    <n v="1140"/>
    <x v="3039"/>
    <x v="5486"/>
    <x v="2"/>
    <x v="1"/>
  </r>
  <r>
    <x v="0"/>
    <n v="1185732"/>
    <x v="455"/>
    <x v="0"/>
    <x v="49"/>
    <x v="51"/>
    <x v="3"/>
    <n v="43"/>
    <n v="1140"/>
    <x v="3509"/>
    <x v="6495"/>
    <x v="95"/>
    <x v="1"/>
  </r>
  <r>
    <x v="0"/>
    <n v="1185732"/>
    <x v="455"/>
    <x v="0"/>
    <x v="49"/>
    <x v="51"/>
    <x v="4"/>
    <n v="59"/>
    <n v="960"/>
    <x v="3510"/>
    <x v="6496"/>
    <x v="95"/>
    <x v="1"/>
  </r>
  <r>
    <x v="0"/>
    <n v="1185732"/>
    <x v="455"/>
    <x v="0"/>
    <x v="49"/>
    <x v="51"/>
    <x v="5"/>
    <n v="61"/>
    <n v="1200"/>
    <x v="1200"/>
    <x v="6497"/>
    <x v="33"/>
    <x v="1"/>
  </r>
  <r>
    <x v="0"/>
    <n v="1185732"/>
    <x v="484"/>
    <x v="0"/>
    <x v="49"/>
    <x v="51"/>
    <x v="0"/>
    <n v="49"/>
    <n v="2000"/>
    <x v="1082"/>
    <x v="3481"/>
    <x v="46"/>
    <x v="1"/>
  </r>
  <r>
    <x v="0"/>
    <n v="1185732"/>
    <x v="484"/>
    <x v="0"/>
    <x v="49"/>
    <x v="51"/>
    <x v="1"/>
    <n v="49"/>
    <n v="1280"/>
    <x v="1154"/>
    <x v="6498"/>
    <x v="54"/>
    <x v="1"/>
  </r>
  <r>
    <x v="0"/>
    <n v="1185732"/>
    <x v="484"/>
    <x v="0"/>
    <x v="49"/>
    <x v="51"/>
    <x v="2"/>
    <n v="47"/>
    <n v="1280"/>
    <x v="2766"/>
    <x v="6499"/>
    <x v="36"/>
    <x v="1"/>
  </r>
  <r>
    <x v="0"/>
    <n v="1185732"/>
    <x v="484"/>
    <x v="0"/>
    <x v="49"/>
    <x v="51"/>
    <x v="3"/>
    <n v="49"/>
    <n v="1160"/>
    <x v="1343"/>
    <x v="3117"/>
    <x v="2"/>
    <x v="1"/>
  </r>
  <r>
    <x v="0"/>
    <n v="1185732"/>
    <x v="484"/>
    <x v="0"/>
    <x v="49"/>
    <x v="51"/>
    <x v="4"/>
    <n v="50"/>
    <n v="1230"/>
    <x v="1642"/>
    <x v="6500"/>
    <x v="25"/>
    <x v="1"/>
  </r>
  <r>
    <x v="0"/>
    <n v="1185732"/>
    <x v="484"/>
    <x v="0"/>
    <x v="49"/>
    <x v="51"/>
    <x v="5"/>
    <n v="61"/>
    <n v="1440"/>
    <x v="3511"/>
    <x v="6501"/>
    <x v="15"/>
    <x v="1"/>
  </r>
  <r>
    <x v="0"/>
    <n v="1185732"/>
    <x v="188"/>
    <x v="0"/>
    <x v="49"/>
    <x v="51"/>
    <x v="0"/>
    <n v="36"/>
    <n v="1650"/>
    <x v="1773"/>
    <x v="6502"/>
    <x v="117"/>
    <x v="1"/>
  </r>
  <r>
    <x v="0"/>
    <n v="1185732"/>
    <x v="188"/>
    <x v="0"/>
    <x v="49"/>
    <x v="51"/>
    <x v="1"/>
    <n v="36"/>
    <n v="930"/>
    <x v="3232"/>
    <x v="6503"/>
    <x v="8"/>
    <x v="1"/>
  </r>
  <r>
    <x v="0"/>
    <n v="1185732"/>
    <x v="188"/>
    <x v="0"/>
    <x v="49"/>
    <x v="51"/>
    <x v="2"/>
    <n v="35"/>
    <n v="990"/>
    <x v="1624"/>
    <x v="6504"/>
    <x v="47"/>
    <x v="1"/>
  </r>
  <r>
    <x v="0"/>
    <n v="1185732"/>
    <x v="188"/>
    <x v="0"/>
    <x v="49"/>
    <x v="51"/>
    <x v="3"/>
    <n v="33"/>
    <n v="510"/>
    <x v="2775"/>
    <x v="6505"/>
    <x v="45"/>
    <x v="1"/>
  </r>
  <r>
    <x v="0"/>
    <n v="1185732"/>
    <x v="188"/>
    <x v="0"/>
    <x v="49"/>
    <x v="51"/>
    <x v="4"/>
    <n v="50"/>
    <n v="640"/>
    <x v="3069"/>
    <x v="6506"/>
    <x v="45"/>
    <x v="1"/>
  </r>
  <r>
    <x v="0"/>
    <n v="1185732"/>
    <x v="188"/>
    <x v="0"/>
    <x v="49"/>
    <x v="51"/>
    <x v="5"/>
    <n v="41"/>
    <n v="1050"/>
    <x v="3416"/>
    <x v="6507"/>
    <x v="80"/>
    <x v="1"/>
  </r>
  <r>
    <x v="0"/>
    <n v="1185732"/>
    <x v="696"/>
    <x v="0"/>
    <x v="49"/>
    <x v="51"/>
    <x v="0"/>
    <n v="41"/>
    <n v="1840"/>
    <x v="3351"/>
    <x v="6508"/>
    <x v="117"/>
    <x v="1"/>
  </r>
  <r>
    <x v="0"/>
    <n v="1185732"/>
    <x v="696"/>
    <x v="0"/>
    <x v="49"/>
    <x v="51"/>
    <x v="1"/>
    <n v="42"/>
    <n v="700"/>
    <x v="1454"/>
    <x v="2638"/>
    <x v="54"/>
    <x v="1"/>
  </r>
  <r>
    <x v="0"/>
    <n v="1185732"/>
    <x v="696"/>
    <x v="0"/>
    <x v="49"/>
    <x v="51"/>
    <x v="2"/>
    <n v="29"/>
    <n v="830"/>
    <x v="2086"/>
    <x v="6509"/>
    <x v="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n v="1185732"/>
    <d v="2020-01-01T00:00:00"/>
    <x v="0"/>
    <x v="0"/>
    <s v="New York"/>
    <s v="Men's Street Footwear"/>
    <n v="50"/>
    <n v="12000"/>
    <n v="60000"/>
    <n v="300000"/>
    <n v="0.5"/>
    <s v="In-store"/>
  </r>
  <r>
    <n v="1185732"/>
    <d v="2020-01-02T00:00:00"/>
    <x v="0"/>
    <x v="0"/>
    <s v="New York"/>
    <s v="Men's Athletic Footwear"/>
    <n v="50"/>
    <n v="10000"/>
    <n v="500000"/>
    <n v="150000"/>
    <n v="0.3"/>
    <s v="In-store"/>
  </r>
  <r>
    <n v="1185732"/>
    <d v="2020-01-03T00:00:00"/>
    <x v="0"/>
    <x v="0"/>
    <s v="New York"/>
    <s v="Women's Street Footwear"/>
    <n v="40"/>
    <n v="10000"/>
    <n v="400000"/>
    <n v="140000"/>
    <n v="0.35"/>
    <s v="In-store"/>
  </r>
  <r>
    <n v="1185732"/>
    <d v="2020-01-04T00:00:00"/>
    <x v="0"/>
    <x v="0"/>
    <s v="New York"/>
    <s v="Women's Athletic Footwear"/>
    <n v="45"/>
    <n v="8500"/>
    <n v="382500"/>
    <n v="133875"/>
    <n v="0.35"/>
    <s v="In-store"/>
  </r>
  <r>
    <n v="1185732"/>
    <d v="2020-01-05T00:00:00"/>
    <x v="0"/>
    <x v="0"/>
    <s v="New York"/>
    <s v="Men's Apparel"/>
    <n v="60"/>
    <n v="9000"/>
    <n v="540000"/>
    <n v="162000"/>
    <n v="0.3"/>
    <s v="In-store"/>
  </r>
  <r>
    <n v="1185732"/>
    <d v="2020-01-06T00:00:00"/>
    <x v="0"/>
    <x v="0"/>
    <s v="New York"/>
    <s v="Women's Apparel"/>
    <n v="50"/>
    <n v="10000"/>
    <n v="500000"/>
    <n v="125000"/>
    <n v="0.25"/>
    <s v="In-store"/>
  </r>
  <r>
    <n v="1185732"/>
    <d v="2020-01-07T00:00:00"/>
    <x v="0"/>
    <x v="0"/>
    <s v="New York"/>
    <s v="Men's Street Footwear"/>
    <n v="50"/>
    <n v="12500"/>
    <n v="625000"/>
    <n v="312500"/>
    <n v="0.5"/>
    <s v="In-store"/>
  </r>
  <r>
    <n v="1185732"/>
    <d v="2020-01-08T00:00:00"/>
    <x v="0"/>
    <x v="0"/>
    <s v="New York"/>
    <s v="Men's Athletic Footwear"/>
    <n v="50"/>
    <n v="9000"/>
    <n v="450000"/>
    <n v="135000"/>
    <n v="0.3"/>
    <s v="Outlet"/>
  </r>
  <r>
    <n v="1185732"/>
    <d v="2020-01-21T00:00:00"/>
    <x v="0"/>
    <x v="0"/>
    <s v="New York"/>
    <s v="Women's Street Footwear"/>
    <n v="40"/>
    <n v="9500"/>
    <n v="380000"/>
    <n v="133000"/>
    <n v="0.35"/>
    <s v="Outlet"/>
  </r>
  <r>
    <n v="1185732"/>
    <d v="2020-01-22T00:00:00"/>
    <x v="0"/>
    <x v="0"/>
    <s v="New York"/>
    <s v="Women's Athletic Footwear"/>
    <n v="45"/>
    <n v="8250"/>
    <n v="371250"/>
    <n v="129937.49999999999"/>
    <n v="0.35"/>
    <s v="Outlet"/>
  </r>
  <r>
    <n v="1185732"/>
    <d v="2020-01-23T00:00:00"/>
    <x v="0"/>
    <x v="0"/>
    <s v="New York"/>
    <s v="Men's Apparel"/>
    <n v="60"/>
    <n v="9000"/>
    <n v="540000"/>
    <n v="162000"/>
    <n v="0.3"/>
    <s v="Outlet"/>
  </r>
  <r>
    <n v="1185732"/>
    <d v="2020-01-24T00:00:00"/>
    <x v="0"/>
    <x v="0"/>
    <s v="New York"/>
    <s v="Women's Apparel"/>
    <n v="50"/>
    <n v="10000"/>
    <n v="500000"/>
    <n v="125000"/>
    <n v="0.25"/>
    <s v="Outlet"/>
  </r>
  <r>
    <n v="1185732"/>
    <d v="2020-01-25T00:00:00"/>
    <x v="0"/>
    <x v="0"/>
    <s v="New York"/>
    <s v="Men's Street Footwear"/>
    <n v="50"/>
    <n v="12200"/>
    <n v="610000"/>
    <n v="305000"/>
    <n v="0.5"/>
    <s v="Outlet"/>
  </r>
  <r>
    <n v="1185732"/>
    <d v="2020-01-26T00:00:00"/>
    <x v="0"/>
    <x v="0"/>
    <s v="New York"/>
    <s v="Men's Athletic Footwear"/>
    <n v="50"/>
    <n v="9250"/>
    <n v="462500"/>
    <n v="138750"/>
    <n v="0.3"/>
    <s v="Outlet"/>
  </r>
  <r>
    <n v="1185732"/>
    <d v="2020-01-27T00:00:00"/>
    <x v="0"/>
    <x v="0"/>
    <s v="New York"/>
    <s v="Women's Street Footwear"/>
    <n v="40"/>
    <n v="9500"/>
    <n v="380000"/>
    <n v="133000"/>
    <n v="0.35"/>
    <s v="Outlet"/>
  </r>
  <r>
    <n v="1185732"/>
    <d v="2020-01-28T00:00:00"/>
    <x v="0"/>
    <x v="0"/>
    <s v="New York"/>
    <s v="Women's Athletic Footwear"/>
    <n v="45"/>
    <n v="8000"/>
    <n v="360000"/>
    <n v="125999.99999999999"/>
    <n v="0.35"/>
    <s v="Outlet"/>
  </r>
  <r>
    <n v="1185732"/>
    <d v="2020-01-29T00:00:00"/>
    <x v="0"/>
    <x v="0"/>
    <s v="New York"/>
    <s v="Men's Apparel"/>
    <n v="60"/>
    <n v="8500"/>
    <n v="510000"/>
    <n v="153000"/>
    <n v="0.3"/>
    <s v="Outlet"/>
  </r>
  <r>
    <n v="1185732"/>
    <d v="2020-01-30T00:00:00"/>
    <x v="0"/>
    <x v="0"/>
    <s v="New York"/>
    <s v="Women's Apparel"/>
    <n v="50"/>
    <n v="9500"/>
    <n v="475000"/>
    <n v="118750"/>
    <n v="0.25"/>
    <s v="Outlet"/>
  </r>
  <r>
    <n v="1185732"/>
    <d v="2020-01-31T00:00:00"/>
    <x v="0"/>
    <x v="0"/>
    <s v="New York"/>
    <s v="Men's Street Footwear"/>
    <n v="50"/>
    <n v="12000"/>
    <n v="600000"/>
    <n v="300000"/>
    <n v="0.5"/>
    <s v="Outlet"/>
  </r>
  <r>
    <n v="1185732"/>
    <d v="2020-02-01T00:00:00"/>
    <x v="0"/>
    <x v="0"/>
    <s v="New York"/>
    <s v="Men's Athletic Footwear"/>
    <n v="50"/>
    <n v="9000"/>
    <n v="450000"/>
    <n v="135000"/>
    <n v="0.3"/>
    <s v="Outlet"/>
  </r>
  <r>
    <n v="1185732"/>
    <d v="2020-02-02T00:00:00"/>
    <x v="0"/>
    <x v="0"/>
    <s v="New York"/>
    <s v="Women's Street Footwear"/>
    <n v="40"/>
    <n v="9000"/>
    <n v="360000"/>
    <n v="125999.99999999999"/>
    <n v="0.35"/>
    <s v="Outlet"/>
  </r>
  <r>
    <n v="1185732"/>
    <d v="2020-02-03T00:00:00"/>
    <x v="0"/>
    <x v="0"/>
    <s v="New York"/>
    <s v="Women's Athletic Footwear"/>
    <n v="45"/>
    <n v="8250"/>
    <n v="371250"/>
    <n v="129937.49999999999"/>
    <n v="0.35"/>
    <s v="Outlet"/>
  </r>
  <r>
    <n v="1185732"/>
    <d v="2020-02-04T00:00:00"/>
    <x v="0"/>
    <x v="0"/>
    <s v="New York"/>
    <s v="Men's Apparel"/>
    <n v="60"/>
    <n v="8250"/>
    <n v="495000"/>
    <n v="148500"/>
    <n v="0.3"/>
    <s v="Outlet"/>
  </r>
  <r>
    <n v="1185732"/>
    <d v="2020-02-05T00:00:00"/>
    <x v="0"/>
    <x v="0"/>
    <s v="New York"/>
    <s v="Women's Apparel"/>
    <n v="50"/>
    <n v="9500"/>
    <n v="475000"/>
    <n v="118750"/>
    <n v="0.25"/>
    <s v="Outlet"/>
  </r>
  <r>
    <n v="1185732"/>
    <d v="2020-02-06T00:00:00"/>
    <x v="0"/>
    <x v="0"/>
    <s v="New York"/>
    <s v="Men's Street Footwear"/>
    <n v="60"/>
    <n v="12200"/>
    <n v="732000"/>
    <n v="366000"/>
    <n v="0.5"/>
    <s v="Outlet"/>
  </r>
  <r>
    <n v="1185732"/>
    <d v="2020-02-07T00:00:00"/>
    <x v="0"/>
    <x v="0"/>
    <s v="New York"/>
    <s v="Men's Athletic Footwear"/>
    <n v="55.000000000000007"/>
    <n v="9250"/>
    <n v="508750.00000000006"/>
    <n v="152625"/>
    <n v="0.3"/>
    <s v="Outlet"/>
  </r>
  <r>
    <n v="1185732"/>
    <d v="2020-02-08T00:00:00"/>
    <x v="0"/>
    <x v="0"/>
    <s v="New York"/>
    <s v="Women's Street Footwear"/>
    <n v="50"/>
    <n v="9000"/>
    <n v="450000"/>
    <n v="157500"/>
    <n v="0.35"/>
    <s v="Outlet"/>
  </r>
  <r>
    <n v="1185732"/>
    <d v="2020-02-09T00:00:00"/>
    <x v="0"/>
    <x v="0"/>
    <s v="New York"/>
    <s v="Women's Athletic Footwear"/>
    <n v="50"/>
    <n v="8500"/>
    <n v="425000"/>
    <n v="148750"/>
    <n v="0.35"/>
    <s v="Outlet"/>
  </r>
  <r>
    <n v="1185732"/>
    <d v="2020-02-10T00:00:00"/>
    <x v="0"/>
    <x v="0"/>
    <s v="New York"/>
    <s v="Men's Apparel"/>
    <n v="60"/>
    <n v="8750"/>
    <n v="525000"/>
    <n v="157500"/>
    <n v="0.3"/>
    <s v="Outlet"/>
  </r>
  <r>
    <n v="1185732"/>
    <d v="2020-03-03T00:00:00"/>
    <x v="0"/>
    <x v="0"/>
    <s v="New York"/>
    <s v="Women's Apparel"/>
    <n v="65"/>
    <n v="10000"/>
    <n v="650000"/>
    <n v="162500"/>
    <n v="0.25"/>
    <s v="Outlet"/>
  </r>
  <r>
    <n v="1185732"/>
    <d v="2020-03-04T00:00:00"/>
    <x v="0"/>
    <x v="0"/>
    <s v="New York"/>
    <s v="Men's Street Footwear"/>
    <n v="60"/>
    <n v="12500"/>
    <n v="750000"/>
    <n v="375000"/>
    <n v="0.5"/>
    <s v="Outlet"/>
  </r>
  <r>
    <n v="1185732"/>
    <d v="2020-03-05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3-06T00:00:00"/>
    <x v="0"/>
    <x v="0"/>
    <s v="New York"/>
    <s v="Women's Street Footwear"/>
    <n v="50"/>
    <n v="9250"/>
    <n v="462500"/>
    <n v="161875"/>
    <n v="0.35"/>
    <s v="Outlet"/>
  </r>
  <r>
    <n v="1185732"/>
    <d v="2020-03-07T00:00:00"/>
    <x v="0"/>
    <x v="0"/>
    <s v="New York"/>
    <s v="Women's Athletic Footwear"/>
    <n v="50"/>
    <n v="9000"/>
    <n v="450000"/>
    <n v="157500"/>
    <n v="0.35"/>
    <s v="Outlet"/>
  </r>
  <r>
    <n v="1185732"/>
    <d v="2020-03-08T00:00:00"/>
    <x v="0"/>
    <x v="0"/>
    <s v="New York"/>
    <s v="Men's Apparel"/>
    <n v="60"/>
    <n v="9000"/>
    <n v="540000"/>
    <n v="162000"/>
    <n v="0.3"/>
    <s v="Outlet"/>
  </r>
  <r>
    <n v="1185732"/>
    <d v="2020-03-09T00:00:00"/>
    <x v="0"/>
    <x v="0"/>
    <s v="New York"/>
    <s v="Women's Apparel"/>
    <n v="65"/>
    <n v="10500"/>
    <n v="682500"/>
    <n v="170625"/>
    <n v="0.25"/>
    <s v="Outlet"/>
  </r>
  <r>
    <n v="1185732"/>
    <d v="2020-03-10T00:00:00"/>
    <x v="0"/>
    <x v="0"/>
    <s v="New York"/>
    <s v="Men's Street Footwear"/>
    <n v="60"/>
    <n v="12750"/>
    <n v="765000"/>
    <n v="382500"/>
    <n v="0.5"/>
    <s v="Outlet"/>
  </r>
  <r>
    <n v="1185732"/>
    <d v="2020-03-11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2T00:00:00"/>
    <x v="0"/>
    <x v="0"/>
    <s v="New York"/>
    <s v="Women's Street Footwear"/>
    <n v="50"/>
    <n v="9500"/>
    <n v="475000"/>
    <n v="166250"/>
    <n v="0.35"/>
    <s v="Outlet"/>
  </r>
  <r>
    <n v="1185732"/>
    <d v="2020-03-13T00:00:00"/>
    <x v="0"/>
    <x v="0"/>
    <s v="New York"/>
    <s v="Women's Athletic Footwear"/>
    <n v="50"/>
    <n v="9000"/>
    <n v="450000"/>
    <n v="157500"/>
    <n v="0.35"/>
    <s v="Outlet"/>
  </r>
  <r>
    <n v="1185732"/>
    <d v="2020-03-14T00:00:00"/>
    <x v="0"/>
    <x v="0"/>
    <s v="New York"/>
    <s v="Men's Apparel"/>
    <n v="60"/>
    <n v="9250"/>
    <n v="555000"/>
    <n v="166500"/>
    <n v="0.3"/>
    <s v="Outlet"/>
  </r>
  <r>
    <n v="1185732"/>
    <d v="2020-03-15T00:00:00"/>
    <x v="0"/>
    <x v="0"/>
    <s v="New York"/>
    <s v="Women's Apparel"/>
    <n v="65"/>
    <n v="11000"/>
    <n v="715000"/>
    <n v="178750"/>
    <n v="0.25"/>
    <s v="Outlet"/>
  </r>
  <r>
    <n v="1185732"/>
    <d v="2020-03-16T00:00:00"/>
    <x v="0"/>
    <x v="0"/>
    <s v="New York"/>
    <s v="Men's Street Footwear"/>
    <n v="60"/>
    <n v="12500"/>
    <n v="750000"/>
    <n v="375000"/>
    <n v="0.5"/>
    <s v="Outlet"/>
  </r>
  <r>
    <n v="1185732"/>
    <d v="2020-03-17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8T00:00:00"/>
    <x v="0"/>
    <x v="0"/>
    <s v="New York"/>
    <s v="Women's Street Footwear"/>
    <n v="50"/>
    <n v="9500"/>
    <n v="475000"/>
    <n v="166250"/>
    <n v="0.35"/>
    <s v="Outlet"/>
  </r>
  <r>
    <n v="1185732"/>
    <d v="2020-03-31T00:00:00"/>
    <x v="0"/>
    <x v="0"/>
    <s v="New York"/>
    <s v="Women's Athletic Footwear"/>
    <n v="50"/>
    <n v="9250"/>
    <n v="462500"/>
    <n v="161875"/>
    <n v="0.35"/>
    <s v="Outlet"/>
  </r>
  <r>
    <n v="1185732"/>
    <d v="2020-04-17T00:00:00"/>
    <x v="0"/>
    <x v="0"/>
    <s v="New York"/>
    <s v="Men's Apparel"/>
    <n v="60"/>
    <n v="9000"/>
    <n v="540000"/>
    <n v="162000"/>
    <n v="0.3"/>
    <s v="Outlet"/>
  </r>
  <r>
    <n v="1185732"/>
    <d v="2020-04-18T00:00:00"/>
    <x v="0"/>
    <x v="0"/>
    <s v="New York"/>
    <s v="Women's Apparel"/>
    <n v="65"/>
    <n v="10750"/>
    <n v="698750"/>
    <n v="174687.5"/>
    <n v="0.25"/>
    <s v="Outlet"/>
  </r>
  <r>
    <n v="1185732"/>
    <d v="2020-04-19T00:00:00"/>
    <x v="0"/>
    <x v="0"/>
    <s v="New York"/>
    <s v="Men's Street Footwear"/>
    <n v="60"/>
    <n v="12000"/>
    <n v="720000"/>
    <n v="360000"/>
    <n v="0.5"/>
    <s v="Outlet"/>
  </r>
  <r>
    <n v="1185732"/>
    <d v="2020-04-20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4-21T00:00:00"/>
    <x v="0"/>
    <x v="0"/>
    <s v="New York"/>
    <s v="Women's Street Footwear"/>
    <n v="50"/>
    <n v="9250"/>
    <n v="462500"/>
    <n v="161875"/>
    <n v="0.35"/>
    <s v="Outlet"/>
  </r>
  <r>
    <n v="1185732"/>
    <d v="2020-04-22T00:00:00"/>
    <x v="0"/>
    <x v="0"/>
    <s v="New York"/>
    <s v="Women's Athletic Footwear"/>
    <n v="50"/>
    <n v="9000"/>
    <n v="450000"/>
    <n v="157500"/>
    <n v="0.35"/>
    <s v="Outlet"/>
  </r>
  <r>
    <n v="1185732"/>
    <d v="2020-04-23T00:00:00"/>
    <x v="0"/>
    <x v="0"/>
    <s v="New York"/>
    <s v="Men's Apparel"/>
    <n v="60"/>
    <n v="9000"/>
    <n v="540000"/>
    <n v="162000"/>
    <n v="0.3"/>
    <s v="Outlet"/>
  </r>
  <r>
    <n v="1185732"/>
    <d v="2020-04-24T00:00:00"/>
    <x v="0"/>
    <x v="0"/>
    <s v="New York"/>
    <s v="Women's Apparel"/>
    <n v="65"/>
    <n v="10000"/>
    <n v="650000"/>
    <n v="162500"/>
    <n v="0.25"/>
    <s v="Outlet"/>
  </r>
  <r>
    <n v="1185732"/>
    <d v="2020-04-25T00:00:00"/>
    <x v="0"/>
    <x v="0"/>
    <s v="New York"/>
    <s v="Men's Apparel"/>
    <n v="65"/>
    <n v="8750"/>
    <n v="568750"/>
    <n v="170625"/>
    <n v="0.3"/>
    <s v="Outlet"/>
  </r>
  <r>
    <n v="1185732"/>
    <d v="2020-04-26T00:00:00"/>
    <x v="0"/>
    <x v="0"/>
    <s v="New York"/>
    <s v="Women's Apparel"/>
    <n v="70"/>
    <n v="10000"/>
    <n v="700000"/>
    <n v="175000"/>
    <n v="0.25"/>
    <s v="Outlet"/>
  </r>
  <r>
    <n v="1185732"/>
    <d v="2020-04-27T00:00:00"/>
    <x v="0"/>
    <x v="0"/>
    <s v="New York"/>
    <s v="Men's Street Footwear"/>
    <n v="65"/>
    <n v="11500"/>
    <n v="747500"/>
    <n v="373750"/>
    <n v="0.5"/>
    <s v="Outlet"/>
  </r>
  <r>
    <n v="1185732"/>
    <d v="2020-04-28T00:00:00"/>
    <x v="0"/>
    <x v="0"/>
    <s v="New York"/>
    <s v="Men's Athletic Footwear"/>
    <n v="55.000000000000007"/>
    <n v="9750"/>
    <n v="536250.00000000012"/>
    <n v="160875.00000000003"/>
    <n v="0.3"/>
    <s v="Outlet"/>
  </r>
  <r>
    <n v="1185732"/>
    <d v="2020-04-29T00:00:00"/>
    <x v="0"/>
    <x v="0"/>
    <s v="New York"/>
    <s v="Women's Street Footwear"/>
    <n v="55.000000000000007"/>
    <n v="9200"/>
    <n v="506000.00000000006"/>
    <n v="177100"/>
    <n v="0.35"/>
    <s v="Outlet"/>
  </r>
  <r>
    <n v="1185732"/>
    <d v="2020-04-30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1T00:00:00"/>
    <x v="0"/>
    <x v="0"/>
    <s v="New York"/>
    <s v="Men's Apparel"/>
    <n v="65"/>
    <n v="8750"/>
    <n v="568750"/>
    <n v="170625"/>
    <n v="0.3"/>
    <s v="Outlet"/>
  </r>
  <r>
    <n v="1185732"/>
    <d v="2020-05-02T00:00:00"/>
    <x v="0"/>
    <x v="0"/>
    <s v="New York"/>
    <s v="Women's Apparel"/>
    <n v="70"/>
    <n v="9750"/>
    <n v="682500"/>
    <n v="170625"/>
    <n v="0.25"/>
    <s v="Outlet"/>
  </r>
  <r>
    <n v="1185732"/>
    <d v="2020-05-03T00:00:00"/>
    <x v="0"/>
    <x v="0"/>
    <s v="New York"/>
    <s v="Men's Street Footwear"/>
    <n v="65"/>
    <n v="12000"/>
    <n v="780000"/>
    <n v="390000"/>
    <n v="0.5"/>
    <s v="Outlet"/>
  </r>
  <r>
    <n v="1185732"/>
    <d v="2020-05-04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5-05T00:00:00"/>
    <x v="0"/>
    <x v="0"/>
    <s v="New York"/>
    <s v="Women's Street Footwear"/>
    <n v="55.000000000000007"/>
    <n v="9500"/>
    <n v="522500.00000000006"/>
    <n v="182875"/>
    <n v="0.35"/>
    <s v="Outlet"/>
  </r>
  <r>
    <n v="1185732"/>
    <d v="2020-05-06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7T00:00:00"/>
    <x v="0"/>
    <x v="0"/>
    <s v="New York"/>
    <s v="Men's Apparel"/>
    <n v="65"/>
    <n v="9000"/>
    <n v="585000"/>
    <n v="175500"/>
    <n v="0.3"/>
    <s v="Outlet"/>
  </r>
  <r>
    <n v="1185732"/>
    <d v="2020-07-18T00:00:00"/>
    <x v="0"/>
    <x v="0"/>
    <s v="New York"/>
    <s v="Women's Apparel"/>
    <n v="70"/>
    <n v="10000"/>
    <n v="700000"/>
    <n v="175000"/>
    <n v="0.25"/>
    <s v="Outlet"/>
  </r>
  <r>
    <n v="1197831"/>
    <d v="2020-07-19T00:00:00"/>
    <x v="0"/>
    <x v="0"/>
    <s v="New York"/>
    <s v="Men's Street Footwear"/>
    <n v="25"/>
    <n v="9000"/>
    <n v="225000"/>
    <n v="78750"/>
    <n v="0.35"/>
    <s v="Outlet"/>
  </r>
  <r>
    <n v="1197831"/>
    <d v="2020-07-20T00:00:00"/>
    <x v="0"/>
    <x v="0"/>
    <s v="New York"/>
    <s v="Men's Athletic Footwear"/>
    <n v="35"/>
    <n v="9000"/>
    <n v="315000"/>
    <n v="110250"/>
    <n v="0.35"/>
    <s v="Outlet"/>
  </r>
  <r>
    <n v="1197831"/>
    <d v="2020-07-21T00:00:00"/>
    <x v="0"/>
    <x v="0"/>
    <s v="New York"/>
    <s v="Women's Street Footwear"/>
    <n v="35"/>
    <n v="7000"/>
    <n v="245000"/>
    <n v="85750"/>
    <n v="0.35"/>
    <s v="Outlet"/>
  </r>
  <r>
    <n v="1197831"/>
    <d v="2020-07-22T00:00:00"/>
    <x v="0"/>
    <x v="0"/>
    <s v="New York"/>
    <s v="Women's Athletic Footwear"/>
    <n v="35"/>
    <n v="7000"/>
    <n v="245000"/>
    <n v="110250"/>
    <n v="0.45"/>
    <s v="Outlet"/>
  </r>
  <r>
    <n v="1197831"/>
    <d v="2020-07-23T00:00:00"/>
    <x v="1"/>
    <x v="1"/>
    <s v="Houston"/>
    <s v="Men's Apparel"/>
    <n v="40"/>
    <n v="5500"/>
    <n v="220000"/>
    <n v="66000"/>
    <n v="0.3"/>
    <s v="Outlet"/>
  </r>
  <r>
    <n v="1197831"/>
    <d v="2020-07-24T00:00:00"/>
    <x v="1"/>
    <x v="1"/>
    <s v="Houston"/>
    <s v="Women's Apparel"/>
    <n v="35"/>
    <n v="7000"/>
    <n v="245000"/>
    <n v="122500"/>
    <n v="0.5"/>
    <s v="Outlet"/>
  </r>
  <r>
    <n v="1197831"/>
    <d v="2020-07-25T00:00:00"/>
    <x v="1"/>
    <x v="1"/>
    <s v="Houston"/>
    <s v="Men's Street Footwear"/>
    <n v="25"/>
    <n v="8500"/>
    <n v="212500"/>
    <n v="74375"/>
    <n v="0.35"/>
    <s v="Outlet"/>
  </r>
  <r>
    <n v="1197831"/>
    <d v="2020-07-26T00:00:00"/>
    <x v="1"/>
    <x v="1"/>
    <s v="Houston"/>
    <s v="Men's Athletic Footwear"/>
    <n v="35"/>
    <n v="8500"/>
    <n v="297500"/>
    <n v="104125"/>
    <n v="0.35"/>
    <s v="Outlet"/>
  </r>
  <r>
    <n v="1197831"/>
    <d v="2020-07-27T00:00:00"/>
    <x v="1"/>
    <x v="1"/>
    <s v="Houston"/>
    <s v="Women's Street Footwear"/>
    <n v="35"/>
    <n v="6750"/>
    <n v="236250"/>
    <n v="82687.5"/>
    <n v="0.35"/>
    <s v="Outlet"/>
  </r>
  <r>
    <n v="1197831"/>
    <d v="2020-07-28T00:00:00"/>
    <x v="1"/>
    <x v="1"/>
    <s v="Houston"/>
    <s v="Women's Athletic Footwear"/>
    <n v="35"/>
    <n v="6250"/>
    <n v="218750"/>
    <n v="98437.5"/>
    <n v="0.45"/>
    <s v="Outlet"/>
  </r>
  <r>
    <n v="1197831"/>
    <d v="2020-07-29T00:00:00"/>
    <x v="1"/>
    <x v="1"/>
    <s v="Houston"/>
    <s v="Men's Apparel"/>
    <n v="40"/>
    <n v="5000"/>
    <n v="200000"/>
    <n v="60000"/>
    <n v="0.3"/>
    <s v="Outlet"/>
  </r>
  <r>
    <n v="1197831"/>
    <d v="2020-07-30T00:00:00"/>
    <x v="1"/>
    <x v="1"/>
    <s v="Houston"/>
    <s v="Women's Apparel"/>
    <n v="35"/>
    <n v="7000"/>
    <n v="245000"/>
    <n v="122500"/>
    <n v="0.5"/>
    <s v="Outlet"/>
  </r>
  <r>
    <n v="1197831"/>
    <d v="2020-07-31T00:00:00"/>
    <x v="1"/>
    <x v="1"/>
    <s v="Houston"/>
    <s v="Men's Street Footwear"/>
    <n v="30"/>
    <n v="8750"/>
    <n v="262500"/>
    <n v="91875"/>
    <n v="0.35"/>
    <s v="Outlet"/>
  </r>
  <r>
    <n v="1197831"/>
    <d v="2020-08-01T00:00:00"/>
    <x v="1"/>
    <x v="1"/>
    <s v="Houston"/>
    <s v="Men's Athletic Footwear"/>
    <n v="40"/>
    <n v="8750"/>
    <n v="350000"/>
    <n v="122499.99999999999"/>
    <n v="0.35"/>
    <s v="Outlet"/>
  </r>
  <r>
    <n v="1197831"/>
    <d v="2020-08-02T00:00:00"/>
    <x v="1"/>
    <x v="1"/>
    <s v="Houston"/>
    <s v="Women's Street Footwear"/>
    <n v="35"/>
    <n v="7000"/>
    <n v="245000"/>
    <n v="85750"/>
    <n v="0.35"/>
    <s v="Outlet"/>
  </r>
  <r>
    <n v="1197831"/>
    <d v="2020-08-03T00:00:00"/>
    <x v="1"/>
    <x v="1"/>
    <s v="Houston"/>
    <s v="Women's Athletic Footwear"/>
    <n v="40"/>
    <n v="6000"/>
    <n v="240000"/>
    <n v="108000"/>
    <n v="0.45"/>
    <s v="Outlet"/>
  </r>
  <r>
    <n v="1197831"/>
    <d v="2020-08-04T00:00:00"/>
    <x v="1"/>
    <x v="1"/>
    <s v="Houston"/>
    <s v="Men's Apparel"/>
    <n v="45"/>
    <n v="5000"/>
    <n v="225000"/>
    <n v="67500"/>
    <n v="0.3"/>
    <s v="Outlet"/>
  </r>
  <r>
    <n v="1197831"/>
    <d v="2020-08-05T00:00:00"/>
    <x v="1"/>
    <x v="1"/>
    <s v="Houston"/>
    <s v="Women's Apparel"/>
    <n v="40"/>
    <n v="6500"/>
    <n v="260000"/>
    <n v="130000"/>
    <n v="0.5"/>
    <s v="Outlet"/>
  </r>
  <r>
    <n v="1197831"/>
    <d v="2020-08-06T00:00:00"/>
    <x v="1"/>
    <x v="1"/>
    <s v="Houston"/>
    <s v="Men's Street Footwear"/>
    <n v="30"/>
    <n v="9000"/>
    <n v="270000"/>
    <n v="94500"/>
    <n v="0.35"/>
    <s v="Outlet"/>
  </r>
  <r>
    <n v="1197831"/>
    <d v="2020-08-07T00:00:00"/>
    <x v="1"/>
    <x v="1"/>
    <s v="Houston"/>
    <s v="Men's Athletic Footwear"/>
    <n v="40"/>
    <n v="9000"/>
    <n v="360000"/>
    <n v="125999.99999999999"/>
    <n v="0.35"/>
    <s v="Outlet"/>
  </r>
  <r>
    <n v="1197831"/>
    <d v="2020-08-08T00:00:00"/>
    <x v="1"/>
    <x v="1"/>
    <s v="Houston"/>
    <s v="Women's Street Footwear"/>
    <n v="35"/>
    <n v="7250"/>
    <n v="253750"/>
    <n v="88812.5"/>
    <n v="0.35"/>
    <s v="Outlet"/>
  </r>
  <r>
    <n v="1197831"/>
    <d v="2020-08-09T00:00:00"/>
    <x v="1"/>
    <x v="1"/>
    <s v="Houston"/>
    <s v="Women's Athletic Footwear"/>
    <n v="40"/>
    <n v="6250"/>
    <n v="250000"/>
    <n v="112500"/>
    <n v="0.45"/>
    <s v="Outlet"/>
  </r>
  <r>
    <n v="1197831"/>
    <d v="2020-08-10T00:00:00"/>
    <x v="1"/>
    <x v="1"/>
    <s v="Houston"/>
    <s v="Men's Apparel"/>
    <n v="45"/>
    <n v="5250"/>
    <n v="236250"/>
    <n v="70875"/>
    <n v="0.3"/>
    <s v="Outlet"/>
  </r>
  <r>
    <n v="1197831"/>
    <d v="2020-08-11T00:00:00"/>
    <x v="1"/>
    <x v="1"/>
    <s v="Houston"/>
    <s v="Women's Apparel"/>
    <n v="40"/>
    <n v="8000"/>
    <n v="320000"/>
    <n v="160000"/>
    <n v="0.5"/>
    <s v="Outlet"/>
  </r>
  <r>
    <n v="1197831"/>
    <d v="2020-08-12T00:00:00"/>
    <x v="1"/>
    <x v="1"/>
    <s v="Houston"/>
    <s v="Men's Street Footwear"/>
    <n v="30"/>
    <n v="9250"/>
    <n v="277500"/>
    <n v="97125"/>
    <n v="0.35"/>
    <s v="Outlet"/>
  </r>
  <r>
    <n v="1197831"/>
    <d v="2020-08-13T00:00:00"/>
    <x v="1"/>
    <x v="1"/>
    <s v="Houston"/>
    <s v="Men's Athletic Footwear"/>
    <n v="40"/>
    <n v="9250"/>
    <n v="370000"/>
    <n v="129499.99999999999"/>
    <n v="0.35"/>
    <s v="Outlet"/>
  </r>
  <r>
    <n v="1197831"/>
    <d v="2020-08-14T00:00:00"/>
    <x v="1"/>
    <x v="1"/>
    <s v="Houston"/>
    <s v="Women's Street Footwear"/>
    <n v="35"/>
    <n v="7750"/>
    <n v="271250"/>
    <n v="94937.5"/>
    <n v="0.35"/>
    <s v="Outlet"/>
  </r>
  <r>
    <n v="1197831"/>
    <d v="2020-08-15T00:00:00"/>
    <x v="1"/>
    <x v="1"/>
    <s v="Houston"/>
    <s v="Women's Athletic Footwear"/>
    <n v="40"/>
    <n v="7000"/>
    <n v="280000"/>
    <n v="126000"/>
    <n v="0.45"/>
    <s v="Outlet"/>
  </r>
  <r>
    <n v="1197831"/>
    <d v="2020-08-16T00:00:00"/>
    <x v="1"/>
    <x v="1"/>
    <s v="Houston"/>
    <s v="Men's Apparel"/>
    <n v="45"/>
    <n v="6000"/>
    <n v="270000"/>
    <n v="81000"/>
    <n v="0.3"/>
    <s v="Outlet"/>
  </r>
  <r>
    <n v="1197831"/>
    <d v="2020-08-17T00:00:00"/>
    <x v="1"/>
    <x v="1"/>
    <s v="Houston"/>
    <s v="Women's Apparel"/>
    <n v="40"/>
    <n v="9500"/>
    <n v="380000"/>
    <n v="190000"/>
    <n v="0.5"/>
    <s v="Outlet"/>
  </r>
  <r>
    <n v="1197831"/>
    <d v="2020-08-18T00:00:00"/>
    <x v="1"/>
    <x v="1"/>
    <s v="Houston"/>
    <s v="Men's Street Footwear"/>
    <n v="40"/>
    <n v="9500"/>
    <n v="380000"/>
    <n v="133000"/>
    <n v="0.35"/>
    <s v="Outlet"/>
  </r>
  <r>
    <n v="1197831"/>
    <d v="2020-08-19T00:00:00"/>
    <x v="1"/>
    <x v="1"/>
    <s v="Houston"/>
    <s v="Men's Athletic Footwear"/>
    <n v="45"/>
    <n v="9500"/>
    <n v="427500"/>
    <n v="149625"/>
    <n v="0.35"/>
    <s v="Outlet"/>
  </r>
  <r>
    <n v="1197831"/>
    <d v="2020-08-20T00:00:00"/>
    <x v="1"/>
    <x v="1"/>
    <s v="Houston"/>
    <s v="Women's Street Footwear"/>
    <n v="40"/>
    <n v="8000"/>
    <n v="320000"/>
    <n v="112000"/>
    <n v="0.35"/>
    <s v="Outlet"/>
  </r>
  <r>
    <n v="1197831"/>
    <d v="2020-08-21T00:00:00"/>
    <x v="1"/>
    <x v="1"/>
    <s v="Houston"/>
    <s v="Women's Athletic Footwear"/>
    <n v="40"/>
    <n v="7500"/>
    <n v="300000"/>
    <n v="135000"/>
    <n v="0.45"/>
    <s v="Outlet"/>
  </r>
  <r>
    <n v="1197831"/>
    <d v="2020-08-22T00:00:00"/>
    <x v="1"/>
    <x v="1"/>
    <s v="Houston"/>
    <s v="Men's Apparel"/>
    <n v="45"/>
    <n v="6500"/>
    <n v="292500"/>
    <n v="87750"/>
    <n v="0.3"/>
    <s v="Outlet"/>
  </r>
  <r>
    <n v="1197831"/>
    <d v="2020-08-23T00:00:00"/>
    <x v="1"/>
    <x v="1"/>
    <s v="Houston"/>
    <s v="Women's Apparel"/>
    <n v="50"/>
    <n v="10000"/>
    <n v="500000"/>
    <n v="250000"/>
    <n v="0.5"/>
    <s v="Outlet"/>
  </r>
  <r>
    <n v="1197831"/>
    <d v="2020-08-24T00:00:00"/>
    <x v="1"/>
    <x v="1"/>
    <s v="Houston"/>
    <s v="Men's Street Footwear"/>
    <n v="40"/>
    <n v="9500"/>
    <n v="380000"/>
    <n v="133000"/>
    <n v="0.35"/>
    <s v="Outlet"/>
  </r>
  <r>
    <n v="1197831"/>
    <d v="2020-08-25T00:00:00"/>
    <x v="1"/>
    <x v="1"/>
    <s v="Houston"/>
    <s v="Men's Athletic Footwear"/>
    <n v="45"/>
    <n v="9500"/>
    <n v="427500"/>
    <n v="149625"/>
    <n v="0.35"/>
    <s v="Outlet"/>
  </r>
  <r>
    <n v="1197831"/>
    <d v="2020-08-26T00:00:00"/>
    <x v="1"/>
    <x v="1"/>
    <s v="Houston"/>
    <s v="Women's Street Footwear"/>
    <n v="40"/>
    <n v="11000"/>
    <n v="440000"/>
    <n v="154000"/>
    <n v="0.35"/>
    <s v="Outlet"/>
  </r>
  <r>
    <n v="1197831"/>
    <d v="2020-08-27T00:00:00"/>
    <x v="1"/>
    <x v="1"/>
    <s v="Houston"/>
    <s v="Women's Athletic Footwear"/>
    <n v="40"/>
    <n v="7000"/>
    <n v="280000"/>
    <n v="126000"/>
    <n v="0.45"/>
    <s v="Outlet"/>
  </r>
  <r>
    <n v="1197831"/>
    <d v="2020-08-28T00:00:00"/>
    <x v="1"/>
    <x v="1"/>
    <s v="Houston"/>
    <s v="Men's Apparel"/>
    <n v="45"/>
    <n v="7000"/>
    <n v="315000"/>
    <n v="94500"/>
    <n v="0.3"/>
    <s v="Outlet"/>
  </r>
  <r>
    <n v="1197831"/>
    <d v="2020-08-29T00:00:00"/>
    <x v="1"/>
    <x v="1"/>
    <s v="Houston"/>
    <s v="Women's Apparel"/>
    <n v="50"/>
    <n v="9750"/>
    <n v="487500"/>
    <n v="243750"/>
    <n v="0.5"/>
    <s v="Outlet"/>
  </r>
  <r>
    <n v="1197831"/>
    <d v="2020-08-30T00:00:00"/>
    <x v="1"/>
    <x v="1"/>
    <s v="Houston"/>
    <s v="Men's Street Footwear"/>
    <n v="40"/>
    <n v="9250"/>
    <n v="370000"/>
    <n v="129499.99999999999"/>
    <n v="0.35"/>
    <s v="Outlet"/>
  </r>
  <r>
    <n v="1197831"/>
    <d v="2020-08-31T00:00:00"/>
    <x v="1"/>
    <x v="1"/>
    <s v="Houston"/>
    <s v="Men's Athletic Footwear"/>
    <n v="45"/>
    <n v="9250"/>
    <n v="416250"/>
    <n v="145687.5"/>
    <n v="0.35"/>
    <s v="Outlet"/>
  </r>
  <r>
    <n v="1197831"/>
    <d v="2020-09-01T00:00:00"/>
    <x v="1"/>
    <x v="1"/>
    <s v="Houston"/>
    <s v="Women's Street Footwear"/>
    <n v="40"/>
    <n v="11000"/>
    <n v="440000"/>
    <n v="154000"/>
    <n v="0.35"/>
    <s v="Outlet"/>
  </r>
  <r>
    <n v="1197831"/>
    <d v="2020-09-02T00:00:00"/>
    <x v="1"/>
    <x v="1"/>
    <s v="Houston"/>
    <s v="Women's Athletic Footwear"/>
    <n v="40"/>
    <n v="6500"/>
    <n v="260000"/>
    <n v="117000"/>
    <n v="0.45"/>
    <s v="Outlet"/>
  </r>
  <r>
    <n v="1197831"/>
    <d v="2020-09-03T00:00:00"/>
    <x v="1"/>
    <x v="1"/>
    <s v="Houston"/>
    <s v="Men's Apparel"/>
    <n v="45"/>
    <n v="6500"/>
    <n v="292500"/>
    <n v="87750"/>
    <n v="0.3"/>
    <s v="Outlet"/>
  </r>
  <r>
    <n v="1197831"/>
    <d v="2020-09-04T00:00:00"/>
    <x v="1"/>
    <x v="1"/>
    <s v="Houston"/>
    <s v="Women's Apparel"/>
    <n v="50"/>
    <n v="9000"/>
    <n v="450000"/>
    <n v="225000"/>
    <n v="0.5"/>
    <s v="Outlet"/>
  </r>
  <r>
    <n v="1197831"/>
    <d v="2020-09-05T00:00:00"/>
    <x v="1"/>
    <x v="1"/>
    <s v="Houston"/>
    <s v="Men's Street Footwear"/>
    <n v="45"/>
    <n v="8500"/>
    <n v="382500"/>
    <n v="133875"/>
    <n v="0.35"/>
    <s v="Outlet"/>
  </r>
  <r>
    <n v="1197831"/>
    <d v="2020-09-06T00:00:00"/>
    <x v="1"/>
    <x v="1"/>
    <s v="Houston"/>
    <s v="Men's Athletic Footwear"/>
    <n v="45"/>
    <n v="8500"/>
    <n v="382500"/>
    <n v="133875"/>
    <n v="0.35"/>
    <s v="Outlet"/>
  </r>
  <r>
    <n v="1197831"/>
    <d v="2020-09-07T00:00:00"/>
    <x v="1"/>
    <x v="1"/>
    <s v="Houston"/>
    <s v="Women's Street Footwear"/>
    <n v="50"/>
    <n v="9000"/>
    <n v="450000"/>
    <n v="157500"/>
    <n v="0.35"/>
    <s v="Outlet"/>
  </r>
  <r>
    <n v="1197831"/>
    <d v="2020-09-08T00:00:00"/>
    <x v="1"/>
    <x v="1"/>
    <s v="Houston"/>
    <s v="Women's Athletic Footwear"/>
    <n v="50"/>
    <n v="6250"/>
    <n v="312500"/>
    <n v="140625"/>
    <n v="0.45"/>
    <s v="Outlet"/>
  </r>
  <r>
    <n v="1197831"/>
    <d v="2020-09-09T00:00:00"/>
    <x v="1"/>
    <x v="1"/>
    <s v="Houston"/>
    <s v="Men's Apparel"/>
    <n v="45"/>
    <n v="6250"/>
    <n v="281250"/>
    <n v="84375"/>
    <n v="0.3"/>
    <s v="Outlet"/>
  </r>
  <r>
    <n v="1197831"/>
    <d v="2020-09-10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09-11T00:00:00"/>
    <x v="1"/>
    <x v="1"/>
    <s v="Houston"/>
    <s v="Men's Street Footwear"/>
    <n v="45"/>
    <n v="8000"/>
    <n v="360000"/>
    <n v="125999.99999999999"/>
    <n v="0.35"/>
    <s v="Outlet"/>
  </r>
  <r>
    <n v="1197831"/>
    <d v="2020-09-12T00:00:00"/>
    <x v="1"/>
    <x v="1"/>
    <s v="Houston"/>
    <s v="Men's Athletic Footwear"/>
    <n v="45"/>
    <n v="8000"/>
    <n v="360000"/>
    <n v="125999.99999999999"/>
    <n v="0.35"/>
    <s v="Outlet"/>
  </r>
  <r>
    <n v="1197831"/>
    <d v="2020-09-13T00:00:00"/>
    <x v="1"/>
    <x v="1"/>
    <s v="Houston"/>
    <s v="Women's Street Footwear"/>
    <n v="50"/>
    <n v="7500"/>
    <n v="375000"/>
    <n v="131250"/>
    <n v="0.35"/>
    <s v="Outlet"/>
  </r>
  <r>
    <n v="1197831"/>
    <d v="2020-09-14T00:00:00"/>
    <x v="1"/>
    <x v="1"/>
    <s v="Houston"/>
    <s v="Women's Athletic Footwear"/>
    <n v="50"/>
    <n v="6000"/>
    <n v="300000"/>
    <n v="135000"/>
    <n v="0.45"/>
    <s v="Outlet"/>
  </r>
  <r>
    <n v="1197831"/>
    <d v="2020-09-15T00:00:00"/>
    <x v="1"/>
    <x v="1"/>
    <s v="Houston"/>
    <s v="Men's Apparel"/>
    <n v="45"/>
    <n v="5750"/>
    <n v="258750"/>
    <n v="77625"/>
    <n v="0.3"/>
    <s v="Outlet"/>
  </r>
  <r>
    <n v="1197831"/>
    <d v="2020-09-16T00:00:00"/>
    <x v="1"/>
    <x v="1"/>
    <s v="Houston"/>
    <s v="Women's Apparel"/>
    <n v="55.000000000000007"/>
    <n v="7500"/>
    <n v="412500.00000000006"/>
    <n v="206250.00000000003"/>
    <n v="0.5"/>
    <s v="Outlet"/>
  </r>
  <r>
    <n v="1197831"/>
    <d v="2020-10-20T00:00:00"/>
    <x v="1"/>
    <x v="1"/>
    <s v="Houston"/>
    <s v="Men's Street Footwear"/>
    <n v="45"/>
    <n v="9000"/>
    <n v="405000"/>
    <n v="141750"/>
    <n v="0.35"/>
    <s v="Outlet"/>
  </r>
  <r>
    <n v="1197831"/>
    <d v="2020-10-21T00:00:00"/>
    <x v="1"/>
    <x v="1"/>
    <s v="Houston"/>
    <s v="Men's Athletic Footwear"/>
    <n v="45"/>
    <n v="9000"/>
    <n v="405000"/>
    <n v="141750"/>
    <n v="0.35"/>
    <s v="Outlet"/>
  </r>
  <r>
    <n v="1197831"/>
    <d v="2020-10-22T00:00:00"/>
    <x v="1"/>
    <x v="1"/>
    <s v="Houston"/>
    <s v="Women's Street Footwear"/>
    <n v="50"/>
    <n v="8250"/>
    <n v="412500"/>
    <n v="144375"/>
    <n v="0.35"/>
    <s v="Outlet"/>
  </r>
  <r>
    <n v="1197831"/>
    <d v="2020-10-23T00:00:00"/>
    <x v="1"/>
    <x v="1"/>
    <s v="Houston"/>
    <s v="Women's Athletic Footwear"/>
    <n v="50"/>
    <n v="6750"/>
    <n v="337500"/>
    <n v="151875"/>
    <n v="0.45"/>
    <s v="Outlet"/>
  </r>
  <r>
    <n v="1197831"/>
    <d v="2020-10-24T00:00:00"/>
    <x v="1"/>
    <x v="1"/>
    <s v="Houston"/>
    <s v="Men's Apparel"/>
    <n v="45"/>
    <n v="6500"/>
    <n v="292500"/>
    <n v="87750"/>
    <n v="0.3"/>
    <s v="Outlet"/>
  </r>
  <r>
    <n v="1197831"/>
    <d v="2020-10-25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10-26T00:00:00"/>
    <x v="1"/>
    <x v="1"/>
    <s v="Houston"/>
    <s v="Men's Street Footwear"/>
    <n v="45"/>
    <n v="9500"/>
    <n v="427500"/>
    <n v="149625"/>
    <n v="0.35"/>
    <s v="Outlet"/>
  </r>
  <r>
    <n v="1197831"/>
    <d v="2020-10-27T00:00:00"/>
    <x v="1"/>
    <x v="1"/>
    <s v="Houston"/>
    <s v="Men's Athletic Footwear"/>
    <n v="45"/>
    <n v="9500"/>
    <n v="427500"/>
    <n v="149625"/>
    <n v="0.35"/>
    <s v="Outlet"/>
  </r>
  <r>
    <n v="1197831"/>
    <d v="2020-10-28T00:00:00"/>
    <x v="1"/>
    <x v="1"/>
    <s v="Houston"/>
    <s v="Women's Street Footwear"/>
    <n v="50"/>
    <n v="8500"/>
    <n v="425000"/>
    <n v="148750"/>
    <n v="0.35"/>
    <s v="Outlet"/>
  </r>
  <r>
    <n v="1197831"/>
    <d v="2020-10-29T00:00:00"/>
    <x v="1"/>
    <x v="1"/>
    <s v="Houston"/>
    <s v="Women's Athletic Footwear"/>
    <n v="50"/>
    <n v="7000"/>
    <n v="350000"/>
    <n v="157500"/>
    <n v="0.45"/>
    <s v="Outlet"/>
  </r>
  <r>
    <n v="1197831"/>
    <d v="2020-10-30T00:00:00"/>
    <x v="1"/>
    <x v="1"/>
    <s v="Houston"/>
    <s v="Men's Apparel"/>
    <n v="45"/>
    <n v="6500"/>
    <n v="292500"/>
    <n v="87750"/>
    <n v="0.3"/>
    <s v="Outlet"/>
  </r>
  <r>
    <n v="1197831"/>
    <d v="2020-10-31T00:00:00"/>
    <x v="1"/>
    <x v="1"/>
    <s v="Houston"/>
    <s v="Women's Apparel"/>
    <n v="55.000000000000007"/>
    <n v="9000"/>
    <n v="495000.00000000006"/>
    <n v="247500.00000000003"/>
    <n v="0.5"/>
    <s v="Outlet"/>
  </r>
  <r>
    <n v="1128299"/>
    <d v="2020-11-01T00:00:00"/>
    <x v="1"/>
    <x v="1"/>
    <s v="Houston"/>
    <s v="Men's Street Footwear"/>
    <n v="40"/>
    <n v="7750"/>
    <n v="310000"/>
    <n v="108500.00000000001"/>
    <n v="0.35000000000000003"/>
    <s v="Outlet"/>
  </r>
  <r>
    <n v="1128299"/>
    <d v="2020-11-02T00:00:00"/>
    <x v="1"/>
    <x v="1"/>
    <s v="Houston"/>
    <s v="Men's Athletic Footwear"/>
    <n v="50"/>
    <n v="7750"/>
    <n v="387500"/>
    <n v="77500"/>
    <n v="0.2"/>
    <s v="Outlet"/>
  </r>
  <r>
    <n v="1128299"/>
    <d v="2020-11-03T00:00:00"/>
    <x v="1"/>
    <x v="1"/>
    <s v="Houston"/>
    <s v="Women's Street Footwear"/>
    <n v="50"/>
    <n v="7750"/>
    <n v="387500"/>
    <n v="135625"/>
    <n v="0.35000000000000003"/>
    <s v="Outlet"/>
  </r>
  <r>
    <n v="1128299"/>
    <d v="2020-11-04T00:00:00"/>
    <x v="1"/>
    <x v="1"/>
    <s v="Houston"/>
    <s v="Women's Athletic Footwear"/>
    <n v="50"/>
    <n v="6250"/>
    <n v="312500"/>
    <n v="93750"/>
    <n v="0.3"/>
    <s v="Outlet"/>
  </r>
  <r>
    <n v="1128299"/>
    <d v="2020-11-05T00:00:00"/>
    <x v="2"/>
    <x v="2"/>
    <s v="San Francisco"/>
    <s v="Men's Apparel"/>
    <n v="55.000000000000007"/>
    <n v="5750"/>
    <n v="316250.00000000006"/>
    <n v="158125.00000000003"/>
    <n v="0.5"/>
    <s v="Outlet"/>
  </r>
  <r>
    <n v="1128299"/>
    <d v="2020-11-06T00:00:00"/>
    <x v="2"/>
    <x v="2"/>
    <s v="San Francisco"/>
    <s v="Women's Apparel"/>
    <n v="50"/>
    <n v="7750"/>
    <n v="387500"/>
    <n v="58125.000000000007"/>
    <n v="0.15000000000000002"/>
    <s v="Outlet"/>
  </r>
  <r>
    <n v="1128299"/>
    <d v="2020-11-07T00:00:00"/>
    <x v="2"/>
    <x v="2"/>
    <s v="San Francisco"/>
    <s v="Men's Street Footwear"/>
    <n v="40"/>
    <n v="8250"/>
    <n v="330000"/>
    <n v="115500.00000000001"/>
    <n v="0.35000000000000003"/>
    <s v="Outlet"/>
  </r>
  <r>
    <n v="1128299"/>
    <d v="2020-11-08T00:00:00"/>
    <x v="2"/>
    <x v="2"/>
    <s v="San Francisco"/>
    <s v="Men's Athletic Footwear"/>
    <n v="50"/>
    <n v="7250"/>
    <n v="362500"/>
    <n v="72500"/>
    <n v="0.2"/>
    <s v="Outlet"/>
  </r>
  <r>
    <n v="1128299"/>
    <d v="2020-11-09T00:00:00"/>
    <x v="2"/>
    <x v="2"/>
    <s v="San Francisco"/>
    <s v="Women's Street Footwear"/>
    <n v="50"/>
    <n v="7250"/>
    <n v="362500"/>
    <n v="126875.00000000001"/>
    <n v="0.35000000000000003"/>
    <s v="Outlet"/>
  </r>
  <r>
    <n v="1128299"/>
    <d v="2020-11-10T00:00:00"/>
    <x v="2"/>
    <x v="2"/>
    <s v="San Francisco"/>
    <s v="Women's Athletic Footwear"/>
    <n v="50"/>
    <n v="5750"/>
    <n v="287500"/>
    <n v="86250"/>
    <n v="0.3"/>
    <s v="Outlet"/>
  </r>
  <r>
    <n v="1128299"/>
    <d v="2020-11-11T00:00:00"/>
    <x v="2"/>
    <x v="2"/>
    <s v="San Francisco"/>
    <s v="Men's Apparel"/>
    <n v="55.000000000000007"/>
    <n v="5000"/>
    <n v="275000.00000000006"/>
    <n v="137500.00000000003"/>
    <n v="0.5"/>
    <s v="Outlet"/>
  </r>
  <r>
    <n v="1128299"/>
    <d v="2020-11-12T00:00:00"/>
    <x v="2"/>
    <x v="2"/>
    <s v="San Francisco"/>
    <s v="Women's Apparel"/>
    <n v="50"/>
    <n v="7000"/>
    <n v="350000"/>
    <n v="52500.000000000007"/>
    <n v="0.15000000000000002"/>
    <s v="Outlet"/>
  </r>
  <r>
    <n v="1128299"/>
    <d v="2020-11-13T00:00:00"/>
    <x v="2"/>
    <x v="2"/>
    <s v="San Francisco"/>
    <s v="Men's Street Footwear"/>
    <n v="50"/>
    <n v="8500"/>
    <n v="425000"/>
    <n v="148750"/>
    <n v="0.35000000000000003"/>
    <s v="Outlet"/>
  </r>
  <r>
    <n v="1128299"/>
    <d v="2020-11-14T00:00:00"/>
    <x v="2"/>
    <x v="2"/>
    <s v="San Francisco"/>
    <s v="Men's Athletic Footwear"/>
    <n v="60"/>
    <n v="7000"/>
    <n v="420000"/>
    <n v="84000"/>
    <n v="0.2"/>
    <s v="Outlet"/>
  </r>
  <r>
    <n v="1128299"/>
    <d v="2020-11-15T00:00:00"/>
    <x v="2"/>
    <x v="2"/>
    <s v="San Francisco"/>
    <s v="Women's Street Footwear"/>
    <n v="60"/>
    <n v="7000"/>
    <n v="420000"/>
    <n v="147000"/>
    <n v="0.35000000000000003"/>
    <s v="Outlet"/>
  </r>
  <r>
    <n v="1128299"/>
    <d v="2020-12-22T00:00:00"/>
    <x v="2"/>
    <x v="2"/>
    <s v="San Francisco"/>
    <s v="Women's Athletic Footwear"/>
    <n v="60"/>
    <n v="6000"/>
    <n v="360000"/>
    <n v="108000"/>
    <n v="0.3"/>
    <s v="Outlet"/>
  </r>
  <r>
    <n v="1128299"/>
    <d v="2020-12-23T00:00:00"/>
    <x v="2"/>
    <x v="2"/>
    <s v="San Francisco"/>
    <s v="Men's Apparel"/>
    <n v="65"/>
    <n v="5000"/>
    <n v="325000"/>
    <n v="162500"/>
    <n v="0.5"/>
    <s v="Outlet"/>
  </r>
  <r>
    <n v="1128299"/>
    <d v="2020-12-24T00:00:00"/>
    <x v="2"/>
    <x v="2"/>
    <s v="San Francisco"/>
    <s v="Women's Apparel"/>
    <n v="60"/>
    <n v="7000"/>
    <n v="420000"/>
    <n v="63000.000000000007"/>
    <n v="0.15000000000000002"/>
    <s v="Outlet"/>
  </r>
  <r>
    <n v="1128299"/>
    <d v="2020-12-25T00:00:00"/>
    <x v="2"/>
    <x v="2"/>
    <s v="San Francisco"/>
    <s v="Men's Street Footwear"/>
    <n v="60"/>
    <n v="8750"/>
    <n v="525000"/>
    <n v="183750.00000000003"/>
    <n v="0.35000000000000003"/>
    <s v="Outlet"/>
  </r>
  <r>
    <n v="1128299"/>
    <d v="2020-12-26T00:00:00"/>
    <x v="2"/>
    <x v="2"/>
    <s v="San Francisco"/>
    <s v="Men's Athletic Footwear"/>
    <n v="65"/>
    <n v="6750"/>
    <n v="438750"/>
    <n v="87750"/>
    <n v="0.2"/>
    <s v="Outlet"/>
  </r>
  <r>
    <n v="1128299"/>
    <d v="2020-12-27T00:00:00"/>
    <x v="2"/>
    <x v="2"/>
    <s v="San Francisco"/>
    <s v="Women's Street Footwear"/>
    <n v="65"/>
    <n v="7250"/>
    <n v="471250"/>
    <n v="164937.50000000003"/>
    <n v="0.35000000000000003"/>
    <s v="Outlet"/>
  </r>
  <r>
    <n v="1128299"/>
    <d v="2020-12-28T00:00:00"/>
    <x v="2"/>
    <x v="2"/>
    <s v="San Francisco"/>
    <s v="Women's Athletic Footwear"/>
    <n v="60"/>
    <n v="6250"/>
    <n v="375000"/>
    <n v="112500"/>
    <n v="0.3"/>
    <s v="Outlet"/>
  </r>
  <r>
    <n v="1128299"/>
    <d v="2020-12-29T00:00:00"/>
    <x v="2"/>
    <x v="2"/>
    <s v="San Francisco"/>
    <s v="Men's Apparel"/>
    <n v="65"/>
    <n v="5250"/>
    <n v="341250"/>
    <n v="170625"/>
    <n v="0.5"/>
    <s v="Outlet"/>
  </r>
  <r>
    <n v="1128299"/>
    <d v="2020-12-30T00:00:00"/>
    <x v="2"/>
    <x v="2"/>
    <s v="San Francisco"/>
    <s v="Women's Apparel"/>
    <n v="80"/>
    <n v="7000"/>
    <n v="560000"/>
    <n v="84000.000000000015"/>
    <n v="0.15000000000000002"/>
    <s v="Outlet"/>
  </r>
  <r>
    <n v="1128299"/>
    <d v="2020-12-31T00:00:00"/>
    <x v="2"/>
    <x v="2"/>
    <s v="San Francisco"/>
    <s v="Men's Street Footwear"/>
    <n v="60"/>
    <n v="9000"/>
    <n v="540000"/>
    <n v="216000"/>
    <n v="0.4"/>
    <s v="Outlet"/>
  </r>
  <r>
    <n v="1128299"/>
    <d v="2021-01-01T00:00:00"/>
    <x v="2"/>
    <x v="2"/>
    <s v="San Francisco"/>
    <s v="Men's Athletic Footwear"/>
    <n v="65"/>
    <n v="7500"/>
    <n v="487500"/>
    <n v="121875"/>
    <n v="0.25"/>
    <s v="Outlet"/>
  </r>
  <r>
    <n v="1128299"/>
    <d v="2021-01-02T00:00:00"/>
    <x v="2"/>
    <x v="2"/>
    <s v="San Francisco"/>
    <s v="Women's Street Footwear"/>
    <n v="65"/>
    <n v="7500"/>
    <n v="487500"/>
    <n v="195000"/>
    <n v="0.4"/>
    <s v="Outlet"/>
  </r>
  <r>
    <n v="1128299"/>
    <d v="2021-01-03T00:00:00"/>
    <x v="2"/>
    <x v="2"/>
    <s v="San Francisco"/>
    <s v="Women's Athletic Footwear"/>
    <n v="60"/>
    <n v="6500"/>
    <n v="390000"/>
    <n v="136500"/>
    <n v="0.35"/>
    <s v="Outlet"/>
  </r>
  <r>
    <n v="1128299"/>
    <d v="2021-01-04T00:00:00"/>
    <x v="2"/>
    <x v="2"/>
    <s v="San Francisco"/>
    <s v="Men's Apparel"/>
    <n v="65"/>
    <n v="5500"/>
    <n v="357500"/>
    <n v="196625.00000000003"/>
    <n v="0.55000000000000004"/>
    <s v="Outlet"/>
  </r>
  <r>
    <n v="1128299"/>
    <d v="2021-01-05T00:00:00"/>
    <x v="2"/>
    <x v="2"/>
    <s v="San Francisco"/>
    <s v="Women's Apparel"/>
    <n v="80"/>
    <n v="7250"/>
    <n v="580000"/>
    <n v="116000"/>
    <n v="0.2"/>
    <s v="Outlet"/>
  </r>
  <r>
    <n v="1128299"/>
    <d v="2021-01-06T00:00:00"/>
    <x v="2"/>
    <x v="2"/>
    <s v="San Francisco"/>
    <s v="Men's Street Footwear"/>
    <n v="60"/>
    <n v="9750"/>
    <n v="585000"/>
    <n v="234000"/>
    <n v="0.4"/>
    <s v="Outlet"/>
  </r>
  <r>
    <n v="1128299"/>
    <d v="2021-01-07T00:00:00"/>
    <x v="2"/>
    <x v="2"/>
    <s v="San Francisco"/>
    <s v="Men's Athletic Footwear"/>
    <n v="65"/>
    <n v="8250"/>
    <n v="536250"/>
    <n v="134062.5"/>
    <n v="0.25"/>
    <s v="Outlet"/>
  </r>
  <r>
    <n v="1128299"/>
    <d v="2021-01-08T00:00:00"/>
    <x v="2"/>
    <x v="2"/>
    <s v="San Francisco"/>
    <s v="Women's Street Footwear"/>
    <n v="65"/>
    <n v="8250"/>
    <n v="536250"/>
    <n v="214500"/>
    <n v="0.4"/>
    <s v="Outlet"/>
  </r>
  <r>
    <n v="1128299"/>
    <d v="2021-01-09T00:00:00"/>
    <x v="2"/>
    <x v="2"/>
    <s v="San Francisco"/>
    <s v="Women's Athletic Footwear"/>
    <n v="60"/>
    <n v="7000"/>
    <n v="420000"/>
    <n v="147000"/>
    <n v="0.35"/>
    <s v="Outlet"/>
  </r>
  <r>
    <n v="1128299"/>
    <d v="2021-01-10T00:00:00"/>
    <x v="2"/>
    <x v="2"/>
    <s v="San Francisco"/>
    <s v="Men's Apparel"/>
    <n v="65"/>
    <n v="5750"/>
    <n v="373750"/>
    <n v="205562.50000000003"/>
    <n v="0.55000000000000004"/>
    <s v="Outlet"/>
  </r>
  <r>
    <n v="1128299"/>
    <d v="2021-01-11T00:00:00"/>
    <x v="2"/>
    <x v="2"/>
    <s v="San Francisco"/>
    <s v="Women's Apparel"/>
    <n v="80"/>
    <n v="8750"/>
    <n v="700000"/>
    <n v="140000"/>
    <n v="0.2"/>
    <s v="Outlet"/>
  </r>
  <r>
    <n v="1128299"/>
    <d v="2021-01-12T00:00:00"/>
    <x v="2"/>
    <x v="2"/>
    <s v="San Francisco"/>
    <s v="Men's Street Footwear"/>
    <n v="60"/>
    <n v="10250"/>
    <n v="615000"/>
    <n v="215250.00000000003"/>
    <n v="0.35000000000000003"/>
    <s v="Outlet"/>
  </r>
  <r>
    <n v="1128299"/>
    <d v="2021-01-13T00:00:00"/>
    <x v="2"/>
    <x v="2"/>
    <s v="San Francisco"/>
    <s v="Men's Athletic Footwear"/>
    <n v="65"/>
    <n v="8750"/>
    <n v="568750"/>
    <n v="113750"/>
    <n v="0.2"/>
    <s v="Outlet"/>
  </r>
  <r>
    <n v="1128299"/>
    <d v="2021-01-14T00:00:00"/>
    <x v="2"/>
    <x v="2"/>
    <s v="San Francisco"/>
    <s v="Women's Street Footwear"/>
    <n v="65"/>
    <n v="8250"/>
    <n v="536250"/>
    <n v="187687.50000000003"/>
    <n v="0.35000000000000003"/>
    <s v="Outlet"/>
  </r>
  <r>
    <n v="1128299"/>
    <d v="2021-01-15T00:00:00"/>
    <x v="2"/>
    <x v="2"/>
    <s v="San Francisco"/>
    <s v="Women's Athletic Footwear"/>
    <n v="60"/>
    <n v="7250"/>
    <n v="435000"/>
    <n v="130500"/>
    <n v="0.3"/>
    <s v="Outlet"/>
  </r>
  <r>
    <n v="1128299"/>
    <d v="2021-01-16T00:00:00"/>
    <x v="2"/>
    <x v="2"/>
    <s v="San Francisco"/>
    <s v="Men's Apparel"/>
    <n v="65"/>
    <n v="7750"/>
    <n v="503750"/>
    <n v="251875"/>
    <n v="0.5"/>
    <s v="Outlet"/>
  </r>
  <r>
    <n v="1128299"/>
    <d v="2021-01-17T00:00:00"/>
    <x v="2"/>
    <x v="2"/>
    <s v="San Francisco"/>
    <s v="Women's Apparel"/>
    <n v="80"/>
    <n v="7750"/>
    <n v="620000"/>
    <n v="93000.000000000015"/>
    <n v="0.15000000000000002"/>
    <s v="Outlet"/>
  </r>
  <r>
    <n v="1128299"/>
    <d v="2021-01-18T00:00:00"/>
    <x v="2"/>
    <x v="2"/>
    <s v="San Francisco"/>
    <s v="Men's Street Footwear"/>
    <n v="65"/>
    <n v="9750"/>
    <n v="633750"/>
    <n v="221812.50000000003"/>
    <n v="0.35000000000000003"/>
    <s v="Outlet"/>
  </r>
  <r>
    <n v="1128299"/>
    <d v="2021-01-19T00:00:00"/>
    <x v="2"/>
    <x v="2"/>
    <s v="San Francisco"/>
    <s v="Men's Athletic Footwear"/>
    <n v="70"/>
    <n v="9250"/>
    <n v="647500"/>
    <n v="129500"/>
    <n v="0.2"/>
    <s v="Outlet"/>
  </r>
  <r>
    <n v="1128299"/>
    <d v="2021-01-20T00:00:00"/>
    <x v="2"/>
    <x v="2"/>
    <s v="San Francisco"/>
    <s v="Women's Street Footwear"/>
    <n v="65"/>
    <n v="8000"/>
    <n v="520000"/>
    <n v="182000.00000000003"/>
    <n v="0.35000000000000003"/>
    <s v="Outlet"/>
  </r>
  <r>
    <n v="1128299"/>
    <d v="2021-01-21T00:00:00"/>
    <x v="2"/>
    <x v="2"/>
    <s v="San Francisco"/>
    <s v="Women's Athletic Footwear"/>
    <n v="65"/>
    <n v="7500"/>
    <n v="487500"/>
    <n v="146250"/>
    <n v="0.3"/>
    <s v="Outlet"/>
  </r>
  <r>
    <n v="1128299"/>
    <d v="2021-01-22T00:00:00"/>
    <x v="2"/>
    <x v="2"/>
    <s v="San Francisco"/>
    <s v="Men's Apparel"/>
    <n v="75"/>
    <n v="7500"/>
    <n v="562500"/>
    <n v="281250"/>
    <n v="0.5"/>
    <s v="Outlet"/>
  </r>
  <r>
    <n v="1128299"/>
    <d v="2021-01-23T00:00:00"/>
    <x v="2"/>
    <x v="2"/>
    <s v="San Francisco"/>
    <s v="Women's Apparel"/>
    <n v="80"/>
    <n v="7250"/>
    <n v="580000"/>
    <n v="87000.000000000015"/>
    <n v="0.15000000000000002"/>
    <s v="Outlet"/>
  </r>
  <r>
    <n v="1128299"/>
    <d v="2021-01-24T00:00:00"/>
    <x v="2"/>
    <x v="2"/>
    <s v="San Francisco"/>
    <s v="Men's Street Footwear"/>
    <n v="55.000000000000007"/>
    <n v="9250"/>
    <n v="508750.00000000006"/>
    <n v="152625.00000000003"/>
    <n v="0.30000000000000004"/>
    <s v="Outlet"/>
  </r>
  <r>
    <n v="1128299"/>
    <d v="2021-01-25T00:00:00"/>
    <x v="2"/>
    <x v="2"/>
    <s v="San Francisco"/>
    <s v="Men's Athletic Footwear"/>
    <n v="60.000000000000007"/>
    <n v="9250"/>
    <n v="555000.00000000012"/>
    <n v="83250.000000000015"/>
    <n v="0.15"/>
    <s v="Outlet"/>
  </r>
  <r>
    <n v="1128299"/>
    <d v="2021-01-26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1-27T00:00:00"/>
    <x v="2"/>
    <x v="2"/>
    <s v="San Francisco"/>
    <s v="Women's Athletic Footwear"/>
    <n v="55.000000000000007"/>
    <n v="7250"/>
    <n v="398750.00000000006"/>
    <n v="99687.5"/>
    <n v="0.24999999999999997"/>
    <s v="Outlet"/>
  </r>
  <r>
    <n v="1128299"/>
    <d v="2021-01-28T00:00:00"/>
    <x v="2"/>
    <x v="2"/>
    <s v="San Francisco"/>
    <s v="Men's Apparel"/>
    <n v="65"/>
    <n v="7250"/>
    <n v="471250"/>
    <n v="212062.50000000003"/>
    <n v="0.45000000000000007"/>
    <s v="Outlet"/>
  </r>
  <r>
    <n v="1128299"/>
    <d v="2021-01-29T00:00:00"/>
    <x v="2"/>
    <x v="2"/>
    <s v="San Francisco"/>
    <s v="Women's Apparel"/>
    <n v="70"/>
    <n v="7750"/>
    <n v="542500"/>
    <n v="54250"/>
    <n v="0.1"/>
    <s v="Outlet"/>
  </r>
  <r>
    <n v="1128299"/>
    <d v="2021-01-30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1-31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1T00:00:00"/>
    <x v="2"/>
    <x v="2"/>
    <s v="San Francisco"/>
    <s v="Women's Street Footwear"/>
    <n v="55.000000000000007"/>
    <n v="7000"/>
    <n v="385000.00000000006"/>
    <n v="115500.00000000003"/>
    <n v="0.30000000000000004"/>
    <s v="Outlet"/>
  </r>
  <r>
    <n v="1128299"/>
    <d v="2021-02-02T00:00:00"/>
    <x v="2"/>
    <x v="2"/>
    <s v="San Francisco"/>
    <s v="Women's Athletic Footwear"/>
    <n v="55.000000000000007"/>
    <n v="6750"/>
    <n v="371250.00000000006"/>
    <n v="92812.5"/>
    <n v="0.24999999999999997"/>
    <s v="Outlet"/>
  </r>
  <r>
    <n v="1128299"/>
    <d v="2021-02-03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04T00:00:00"/>
    <x v="2"/>
    <x v="2"/>
    <s v="San Francisco"/>
    <s v="Women's Apparel"/>
    <n v="70"/>
    <n v="7000"/>
    <n v="490000"/>
    <n v="49000"/>
    <n v="0.1"/>
    <s v="Outlet"/>
  </r>
  <r>
    <n v="1128299"/>
    <d v="2021-02-05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2-06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7T00:00:00"/>
    <x v="2"/>
    <x v="2"/>
    <s v="San Francisco"/>
    <s v="Women's Street Footwear"/>
    <n v="55.000000000000007"/>
    <n v="7250"/>
    <n v="398750.00000000006"/>
    <n v="119625.00000000003"/>
    <n v="0.30000000000000004"/>
    <s v="Outlet"/>
  </r>
  <r>
    <n v="1128299"/>
    <d v="2021-02-08T00:00:00"/>
    <x v="2"/>
    <x v="2"/>
    <s v="San Francisco"/>
    <s v="Women's Athletic Footwear"/>
    <n v="55.000000000000007"/>
    <n v="7000"/>
    <n v="385000.00000000006"/>
    <n v="96250"/>
    <n v="0.24999999999999997"/>
    <s v="Outlet"/>
  </r>
  <r>
    <n v="1128299"/>
    <d v="2021-02-09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10T00:00:00"/>
    <x v="2"/>
    <x v="2"/>
    <s v="San Francisco"/>
    <s v="Women's Apparel"/>
    <n v="70"/>
    <n v="7750"/>
    <n v="542500"/>
    <n v="54250"/>
    <n v="0.1"/>
    <s v="Outlet"/>
  </r>
  <r>
    <n v="1128299"/>
    <d v="2021-02-11T00:00:00"/>
    <x v="2"/>
    <x v="2"/>
    <s v="San Francisco"/>
    <s v="Men's Street Footwear"/>
    <n v="55.000000000000007"/>
    <n v="9750"/>
    <n v="536250.00000000012"/>
    <n v="160875.00000000006"/>
    <n v="0.30000000000000004"/>
    <s v="Outlet"/>
  </r>
  <r>
    <n v="1128299"/>
    <d v="2021-02-12T00:00:00"/>
    <x v="2"/>
    <x v="2"/>
    <s v="San Francisco"/>
    <s v="Men's Athletic Footwear"/>
    <n v="60.000000000000007"/>
    <n v="9750"/>
    <n v="585000.00000000012"/>
    <n v="87750.000000000015"/>
    <n v="0.15"/>
    <s v="Outlet"/>
  </r>
  <r>
    <n v="1128299"/>
    <d v="2021-02-13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2-14T00:00:00"/>
    <x v="2"/>
    <x v="2"/>
    <s v="San Francisco"/>
    <s v="Women's Athletic Footwear"/>
    <n v="55.000000000000007"/>
    <n v="7750"/>
    <n v="426250.00000000006"/>
    <n v="106562.5"/>
    <n v="0.24999999999999997"/>
    <s v="Outlet"/>
  </r>
  <r>
    <n v="1128299"/>
    <d v="2021-02-15T00:00:00"/>
    <x v="2"/>
    <x v="2"/>
    <s v="San Francisco"/>
    <s v="Men's Apparel"/>
    <n v="65"/>
    <n v="7000"/>
    <n v="455000"/>
    <n v="204750.00000000003"/>
    <n v="0.45000000000000007"/>
    <s v="Outlet"/>
  </r>
  <r>
    <n v="1128299"/>
    <d v="2021-02-16T00:00:00"/>
    <x v="2"/>
    <x v="2"/>
    <s v="San Francisco"/>
    <s v="Women's Apparel"/>
    <n v="70"/>
    <n v="8000"/>
    <n v="560000"/>
    <n v="56000"/>
    <n v="0.1"/>
    <s v="Outlet"/>
  </r>
  <r>
    <n v="1189833"/>
    <d v="2021-02-17T00:00:00"/>
    <x v="2"/>
    <x v="2"/>
    <s v="San Francisco"/>
    <s v="Men's Street Footwear"/>
    <n v="35"/>
    <n v="7000"/>
    <n v="245000"/>
    <n v="98000"/>
    <n v="0.4"/>
    <s v="Outlet"/>
  </r>
  <r>
    <n v="1189833"/>
    <d v="2021-02-18T00:00:00"/>
    <x v="2"/>
    <x v="2"/>
    <s v="San Francisco"/>
    <s v="Men's Athletic Footwear"/>
    <n v="45"/>
    <n v="7000"/>
    <n v="315000"/>
    <n v="78750"/>
    <n v="0.25"/>
    <s v="Outlet"/>
  </r>
  <r>
    <n v="1189833"/>
    <d v="2021-03-09T00:00:00"/>
    <x v="2"/>
    <x v="2"/>
    <s v="San Francisco"/>
    <s v="Women's Street Footwear"/>
    <n v="45"/>
    <n v="7000"/>
    <n v="315000"/>
    <n v="126000"/>
    <n v="0.4"/>
    <s v="Outlet"/>
  </r>
  <r>
    <n v="1189833"/>
    <d v="2021-03-10T00:00:00"/>
    <x v="2"/>
    <x v="2"/>
    <s v="San Francisco"/>
    <s v="Women's Athletic Footwear"/>
    <n v="45"/>
    <n v="5500"/>
    <n v="247500"/>
    <n v="86625"/>
    <n v="0.35"/>
    <s v="Outlet"/>
  </r>
  <r>
    <n v="1189833"/>
    <d v="2021-03-11T00:00:00"/>
    <x v="2"/>
    <x v="2"/>
    <s v="Los Angeles"/>
    <s v="Men's Apparel"/>
    <n v="50"/>
    <n v="5000"/>
    <n v="250000"/>
    <n v="137500"/>
    <n v="0.55000000000000004"/>
    <s v="Outlet"/>
  </r>
  <r>
    <n v="1189833"/>
    <d v="2021-03-12T00:00:00"/>
    <x v="2"/>
    <x v="2"/>
    <s v="Los Angeles"/>
    <s v="Women's Apparel"/>
    <n v="45"/>
    <n v="7000"/>
    <n v="315000"/>
    <n v="63000"/>
    <n v="0.2"/>
    <s v="Outlet"/>
  </r>
  <r>
    <n v="1189833"/>
    <d v="2021-03-13T00:00:00"/>
    <x v="2"/>
    <x v="2"/>
    <s v="Los Angeles"/>
    <s v="Men's Street Footwear"/>
    <n v="35"/>
    <n v="7500"/>
    <n v="262500"/>
    <n v="105000"/>
    <n v="0.4"/>
    <s v="Outlet"/>
  </r>
  <r>
    <n v="1189833"/>
    <d v="2021-03-14T00:00:00"/>
    <x v="2"/>
    <x v="2"/>
    <s v="Los Angeles"/>
    <s v="Men's Athletic Footwear"/>
    <n v="45"/>
    <n v="6500"/>
    <n v="292500"/>
    <n v="73125"/>
    <n v="0.25"/>
    <s v="Outlet"/>
  </r>
  <r>
    <n v="1189833"/>
    <d v="2021-03-15T00:00:00"/>
    <x v="2"/>
    <x v="2"/>
    <s v="Los Angeles"/>
    <s v="Women's Street Footwear"/>
    <n v="45"/>
    <n v="6750"/>
    <n v="303750"/>
    <n v="121500"/>
    <n v="0.4"/>
    <s v="Outlet"/>
  </r>
  <r>
    <n v="1189833"/>
    <d v="2021-03-16T00:00:00"/>
    <x v="2"/>
    <x v="2"/>
    <s v="Los Angeles"/>
    <s v="Women's Athletic Footwear"/>
    <n v="45"/>
    <n v="5250"/>
    <n v="236250"/>
    <n v="82687.5"/>
    <n v="0.35"/>
    <s v="Outlet"/>
  </r>
  <r>
    <n v="1189833"/>
    <d v="2021-03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3-18T00:00:00"/>
    <x v="2"/>
    <x v="2"/>
    <s v="Los Angeles"/>
    <s v="Women's Apparel"/>
    <n v="45"/>
    <n v="6500"/>
    <n v="292500"/>
    <n v="58500"/>
    <n v="0.2"/>
    <s v="Outlet"/>
  </r>
  <r>
    <n v="1189833"/>
    <d v="2021-03-19T00:00:00"/>
    <x v="2"/>
    <x v="2"/>
    <s v="Los Angeles"/>
    <s v="Men's Street Footwear"/>
    <n v="35"/>
    <n v="8000"/>
    <n v="280000"/>
    <n v="112000"/>
    <n v="0.4"/>
    <s v="Outlet"/>
  </r>
  <r>
    <n v="1189833"/>
    <d v="2021-03-20T00:00:00"/>
    <x v="2"/>
    <x v="2"/>
    <s v="Los Angeles"/>
    <s v="Men's Athletic Footwear"/>
    <n v="45"/>
    <n v="6500"/>
    <n v="292500"/>
    <n v="73125"/>
    <n v="0.25"/>
    <s v="Outlet"/>
  </r>
  <r>
    <n v="1189833"/>
    <d v="2021-03-21T00:00:00"/>
    <x v="2"/>
    <x v="2"/>
    <s v="Los Angeles"/>
    <s v="Women's Street Footwear"/>
    <n v="45"/>
    <n v="6500"/>
    <n v="292500"/>
    <n v="117000"/>
    <n v="0.4"/>
    <s v="Outlet"/>
  </r>
  <r>
    <n v="1189833"/>
    <d v="2021-03-22T00:00:00"/>
    <x v="2"/>
    <x v="2"/>
    <s v="Los Angeles"/>
    <s v="Women's Athletic Footwear"/>
    <n v="45"/>
    <n v="5500"/>
    <n v="247500"/>
    <n v="86625"/>
    <n v="0.35"/>
    <s v="Outlet"/>
  </r>
  <r>
    <n v="1189833"/>
    <d v="2021-03-23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06T00:00:00"/>
    <x v="2"/>
    <x v="2"/>
    <s v="Los Angeles"/>
    <s v="Women's Apparel"/>
    <n v="45"/>
    <n v="6250"/>
    <n v="281250"/>
    <n v="56250"/>
    <n v="0.2"/>
    <s v="Outlet"/>
  </r>
  <r>
    <n v="1189833"/>
    <d v="2021-04-07T00:00:00"/>
    <x v="2"/>
    <x v="2"/>
    <s v="Los Angeles"/>
    <s v="Men's Street Footwear"/>
    <n v="45"/>
    <n v="8000"/>
    <n v="360000"/>
    <n v="144000"/>
    <n v="0.4"/>
    <s v="Outlet"/>
  </r>
  <r>
    <n v="1189833"/>
    <d v="2021-04-08T00:00:00"/>
    <x v="2"/>
    <x v="2"/>
    <s v="Los Angeles"/>
    <s v="Men's Athletic Footwear"/>
    <n v="50"/>
    <n v="6000"/>
    <n v="300000"/>
    <n v="75000"/>
    <n v="0.25"/>
    <s v="Outlet"/>
  </r>
  <r>
    <n v="1189833"/>
    <d v="2021-04-09T00:00:00"/>
    <x v="2"/>
    <x v="2"/>
    <s v="Los Angeles"/>
    <s v="Women's Street Footwear"/>
    <n v="50"/>
    <n v="6250"/>
    <n v="312500"/>
    <n v="125000"/>
    <n v="0.4"/>
    <s v="Outlet"/>
  </r>
  <r>
    <n v="1189833"/>
    <d v="2021-04-10T00:00:00"/>
    <x v="2"/>
    <x v="2"/>
    <s v="Los Angeles"/>
    <s v="Women's Athletic Footwear"/>
    <n v="45"/>
    <n v="5250"/>
    <n v="236250"/>
    <n v="82687.5"/>
    <n v="0.35"/>
    <s v="Outlet"/>
  </r>
  <r>
    <n v="1189833"/>
    <d v="2021-04-11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12T00:00:00"/>
    <x v="2"/>
    <x v="2"/>
    <s v="Los Angeles"/>
    <s v="Women's Apparel"/>
    <n v="65"/>
    <n v="6000"/>
    <n v="390000"/>
    <n v="78000"/>
    <n v="0.2"/>
    <s v="Outlet"/>
  </r>
  <r>
    <n v="1189833"/>
    <d v="2021-04-13T00:00:00"/>
    <x v="2"/>
    <x v="2"/>
    <s v="Los Angeles"/>
    <s v="Men's Street Footwear"/>
    <n v="45"/>
    <n v="8000"/>
    <n v="360000"/>
    <n v="144000"/>
    <n v="0.4"/>
    <s v="Outlet"/>
  </r>
  <r>
    <n v="1189833"/>
    <d v="2021-04-14T00:00:00"/>
    <x v="2"/>
    <x v="2"/>
    <s v="Los Angeles"/>
    <s v="Men's Athletic Footwear"/>
    <n v="50"/>
    <n v="6500"/>
    <n v="325000"/>
    <n v="81250"/>
    <n v="0.25"/>
    <s v="Outlet"/>
  </r>
  <r>
    <n v="1189833"/>
    <d v="2021-04-15T00:00:00"/>
    <x v="2"/>
    <x v="2"/>
    <s v="Los Angeles"/>
    <s v="Women's Street Footwear"/>
    <n v="50"/>
    <n v="6500"/>
    <n v="325000"/>
    <n v="130000"/>
    <n v="0.4"/>
    <s v="Outlet"/>
  </r>
  <r>
    <n v="1189833"/>
    <d v="2021-04-16T00:00:00"/>
    <x v="2"/>
    <x v="2"/>
    <s v="Los Angeles"/>
    <s v="Women's Athletic Footwear"/>
    <n v="45"/>
    <n v="5500"/>
    <n v="247500"/>
    <n v="86625"/>
    <n v="0.35"/>
    <s v="Outlet"/>
  </r>
  <r>
    <n v="1189833"/>
    <d v="2021-04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4-18T00:00:00"/>
    <x v="2"/>
    <x v="2"/>
    <s v="Los Angeles"/>
    <s v="Women's Apparel"/>
    <n v="65"/>
    <n v="6250"/>
    <n v="406250"/>
    <n v="81250"/>
    <n v="0.2"/>
    <s v="Outlet"/>
  </r>
  <r>
    <n v="1189833"/>
    <d v="2021-04-19T00:00:00"/>
    <x v="2"/>
    <x v="2"/>
    <s v="Los Angeles"/>
    <s v="Men's Street Footwear"/>
    <n v="45"/>
    <n v="9000"/>
    <n v="405000"/>
    <n v="162000"/>
    <n v="0.4"/>
    <s v="Outlet"/>
  </r>
  <r>
    <n v="1189833"/>
    <d v="2021-04-20T00:00:00"/>
    <x v="2"/>
    <x v="2"/>
    <s v="Los Angeles"/>
    <s v="Men's Athletic Footwear"/>
    <n v="50"/>
    <n v="7500"/>
    <n v="375000"/>
    <n v="93750"/>
    <n v="0.25"/>
    <s v="Outlet"/>
  </r>
  <r>
    <n v="1189833"/>
    <d v="2021-04-21T00:00:00"/>
    <x v="2"/>
    <x v="2"/>
    <s v="Los Angeles"/>
    <s v="Women's Street Footwear"/>
    <n v="50"/>
    <n v="7500"/>
    <n v="375000"/>
    <n v="150000"/>
    <n v="0.4"/>
    <s v="Outlet"/>
  </r>
  <r>
    <n v="1189833"/>
    <d v="2021-04-22T00:00:00"/>
    <x v="2"/>
    <x v="2"/>
    <s v="Los Angeles"/>
    <s v="Women's Athletic Footwear"/>
    <n v="45"/>
    <n v="6250"/>
    <n v="281250"/>
    <n v="98437.5"/>
    <n v="0.35"/>
    <s v="Outlet"/>
  </r>
  <r>
    <n v="1189833"/>
    <d v="2021-04-23T00:00:00"/>
    <x v="2"/>
    <x v="2"/>
    <s v="Los Angeles"/>
    <s v="Men's Apparel"/>
    <n v="50"/>
    <n v="5000"/>
    <n v="250000"/>
    <n v="137500"/>
    <n v="0.55000000000000004"/>
    <s v="Outlet"/>
  </r>
  <r>
    <n v="1189833"/>
    <d v="2021-04-24T00:00:00"/>
    <x v="2"/>
    <x v="2"/>
    <s v="Los Angeles"/>
    <s v="Women's Apparel"/>
    <n v="65"/>
    <n v="8000"/>
    <n v="520000"/>
    <n v="104000"/>
    <n v="0.2"/>
    <s v="Outlet"/>
  </r>
  <r>
    <n v="1189833"/>
    <d v="2021-04-25T00:00:00"/>
    <x v="2"/>
    <x v="2"/>
    <s v="Los Angeles"/>
    <s v="Men's Street Footwear"/>
    <n v="45"/>
    <n v="9500"/>
    <n v="427500"/>
    <n v="171000"/>
    <n v="0.4"/>
    <s v="Outlet"/>
  </r>
  <r>
    <n v="1189833"/>
    <d v="2021-04-26T00:00:00"/>
    <x v="2"/>
    <x v="2"/>
    <s v="Los Angeles"/>
    <s v="Men's Athletic Footwear"/>
    <n v="50"/>
    <n v="8000"/>
    <n v="400000"/>
    <n v="100000"/>
    <n v="0.25"/>
    <s v="Outlet"/>
  </r>
  <r>
    <n v="1189833"/>
    <d v="2021-04-27T00:00:00"/>
    <x v="2"/>
    <x v="2"/>
    <s v="Los Angeles"/>
    <s v="Women's Street Footwear"/>
    <n v="50"/>
    <n v="7500"/>
    <n v="375000"/>
    <n v="150000"/>
    <n v="0.4"/>
    <s v="Outlet"/>
  </r>
  <r>
    <n v="1189833"/>
    <d v="2021-04-28T00:00:00"/>
    <x v="2"/>
    <x v="2"/>
    <s v="Los Angeles"/>
    <s v="Women's Athletic Footwear"/>
    <n v="45"/>
    <n v="6500"/>
    <n v="292500"/>
    <n v="102375"/>
    <n v="0.35"/>
    <s v="Outlet"/>
  </r>
  <r>
    <n v="1189833"/>
    <d v="2021-04-29T00:00:00"/>
    <x v="2"/>
    <x v="2"/>
    <s v="Los Angeles"/>
    <s v="Men's Apparel"/>
    <n v="50"/>
    <n v="7000"/>
    <n v="350000"/>
    <n v="192500.00000000003"/>
    <n v="0.55000000000000004"/>
    <s v="Outlet"/>
  </r>
  <r>
    <n v="1189833"/>
    <d v="2021-04-30T00:00:00"/>
    <x v="2"/>
    <x v="2"/>
    <s v="Los Angeles"/>
    <s v="Women's Apparel"/>
    <n v="65"/>
    <n v="7000"/>
    <n v="455000"/>
    <n v="91000"/>
    <n v="0.2"/>
    <s v="Outlet"/>
  </r>
  <r>
    <n v="1189833"/>
    <d v="2021-05-01T00:00:00"/>
    <x v="2"/>
    <x v="2"/>
    <s v="Los Angeles"/>
    <s v="Men's Street Footwear"/>
    <n v="50"/>
    <n v="9000"/>
    <n v="450000"/>
    <n v="180000"/>
    <n v="0.4"/>
    <s v="Outlet"/>
  </r>
  <r>
    <n v="1189833"/>
    <d v="2021-05-02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3T00:00:00"/>
    <x v="2"/>
    <x v="2"/>
    <s v="Los Angeles"/>
    <s v="Women's Street Footwear"/>
    <n v="50"/>
    <n v="7250"/>
    <n v="362500"/>
    <n v="145000"/>
    <n v="0.4"/>
    <s v="Outlet"/>
  </r>
  <r>
    <n v="1189833"/>
    <d v="2021-05-04T00:00:00"/>
    <x v="2"/>
    <x v="2"/>
    <s v="Los Angeles"/>
    <s v="Women's Athletic Footwear"/>
    <n v="50"/>
    <n v="6750"/>
    <n v="337500"/>
    <n v="118124.99999999999"/>
    <n v="0.35"/>
    <s v="Outlet"/>
  </r>
  <r>
    <n v="1189833"/>
    <d v="2021-05-05T00:00:00"/>
    <x v="2"/>
    <x v="2"/>
    <s v="Los Angeles"/>
    <s v="Men's Apparel"/>
    <n v="60"/>
    <n v="6750"/>
    <n v="405000"/>
    <n v="222750.00000000003"/>
    <n v="0.55000000000000004"/>
    <s v="Outlet"/>
  </r>
  <r>
    <n v="1189833"/>
    <d v="2021-05-06T00:00:00"/>
    <x v="2"/>
    <x v="2"/>
    <s v="Los Angeles"/>
    <s v="Women's Apparel"/>
    <n v="65"/>
    <n v="6500"/>
    <n v="422500"/>
    <n v="84500"/>
    <n v="0.2"/>
    <s v="Outlet"/>
  </r>
  <r>
    <n v="1189833"/>
    <d v="2021-05-07T00:00:00"/>
    <x v="2"/>
    <x v="2"/>
    <s v="Los Angeles"/>
    <s v="Men's Street Footwear"/>
    <n v="50"/>
    <n v="8500"/>
    <n v="425000"/>
    <n v="170000"/>
    <n v="0.4"/>
    <s v="Outlet"/>
  </r>
  <r>
    <n v="1189833"/>
    <d v="2021-05-08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9T00:00:00"/>
    <x v="2"/>
    <x v="2"/>
    <s v="Los Angeles"/>
    <s v="Women's Street Footwear"/>
    <n v="50"/>
    <n v="7000"/>
    <n v="350000"/>
    <n v="140000"/>
    <n v="0.4"/>
    <s v="Outlet"/>
  </r>
  <r>
    <n v="1189833"/>
    <d v="2021-05-10T00:00:00"/>
    <x v="2"/>
    <x v="2"/>
    <s v="Los Angeles"/>
    <s v="Women's Athletic Footwear"/>
    <n v="50"/>
    <n v="6500"/>
    <n v="325000"/>
    <n v="113750"/>
    <n v="0.35"/>
    <s v="Outlet"/>
  </r>
  <r>
    <n v="1189833"/>
    <d v="2021-05-11T00:00:00"/>
    <x v="2"/>
    <x v="2"/>
    <s v="Los Angeles"/>
    <s v="Men's Apparel"/>
    <n v="60"/>
    <n v="6500"/>
    <n v="390000"/>
    <n v="214500.00000000003"/>
    <n v="0.55000000000000004"/>
    <s v="Outlet"/>
  </r>
  <r>
    <n v="1189833"/>
    <d v="2021-05-12T00:00:00"/>
    <x v="2"/>
    <x v="2"/>
    <s v="Los Angeles"/>
    <s v="Women's Apparel"/>
    <n v="65"/>
    <n v="7000"/>
    <n v="455000"/>
    <n v="91000"/>
    <n v="0.2"/>
    <s v="Outlet"/>
  </r>
  <r>
    <n v="1189833"/>
    <d v="2021-05-13T00:00:00"/>
    <x v="2"/>
    <x v="2"/>
    <s v="Los Angeles"/>
    <s v="Men's Street Footwear"/>
    <n v="50"/>
    <n v="8000"/>
    <n v="400000"/>
    <n v="160000"/>
    <n v="0.4"/>
    <s v="Outlet"/>
  </r>
  <r>
    <n v="1189833"/>
    <d v="2021-05-14T00:00:00"/>
    <x v="2"/>
    <x v="2"/>
    <s v="Los Angeles"/>
    <s v="Men's Athletic Footwear"/>
    <n v="55.000000000000007"/>
    <n v="8000"/>
    <n v="440000.00000000006"/>
    <n v="110000.00000000001"/>
    <n v="0.25"/>
    <s v="Outlet"/>
  </r>
  <r>
    <n v="1189833"/>
    <d v="2021-05-15T00:00:00"/>
    <x v="2"/>
    <x v="2"/>
    <s v="Los Angeles"/>
    <s v="Women's Street Footwear"/>
    <n v="50"/>
    <n v="6500"/>
    <n v="325000"/>
    <n v="130000"/>
    <n v="0.4"/>
    <s v="Outlet"/>
  </r>
  <r>
    <n v="1189833"/>
    <d v="2021-05-16T00:00:00"/>
    <x v="2"/>
    <x v="2"/>
    <s v="Los Angeles"/>
    <s v="Women's Athletic Footwear"/>
    <n v="50"/>
    <n v="6250"/>
    <n v="312500"/>
    <n v="109375"/>
    <n v="0.35"/>
    <s v="Outlet"/>
  </r>
  <r>
    <n v="1189833"/>
    <d v="2021-05-17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18T00:00:00"/>
    <x v="2"/>
    <x v="2"/>
    <s v="Los Angeles"/>
    <s v="Women's Apparel"/>
    <n v="65"/>
    <n v="6500"/>
    <n v="422500"/>
    <n v="84500"/>
    <n v="0.2"/>
    <s v="Outlet"/>
  </r>
  <r>
    <n v="1189833"/>
    <d v="2021-05-19T00:00:00"/>
    <x v="2"/>
    <x v="2"/>
    <s v="Los Angeles"/>
    <s v="Men's Street Footwear"/>
    <n v="50"/>
    <n v="8250"/>
    <n v="412500"/>
    <n v="165000"/>
    <n v="0.4"/>
    <s v="Outlet"/>
  </r>
  <r>
    <n v="1189833"/>
    <d v="2021-05-20T00:00:00"/>
    <x v="2"/>
    <x v="2"/>
    <s v="Los Angeles"/>
    <s v="Men's Athletic Footwear"/>
    <n v="55.000000000000007"/>
    <n v="8250"/>
    <n v="453750.00000000006"/>
    <n v="113437.50000000001"/>
    <n v="0.25"/>
    <s v="Outlet"/>
  </r>
  <r>
    <n v="1189833"/>
    <d v="2021-05-21T00:00:00"/>
    <x v="2"/>
    <x v="2"/>
    <s v="Los Angeles"/>
    <s v="Women's Street Footwear"/>
    <n v="50"/>
    <n v="6750"/>
    <n v="337500"/>
    <n v="135000"/>
    <n v="0.4"/>
    <s v="Outlet"/>
  </r>
  <r>
    <n v="1189833"/>
    <d v="2021-05-22T00:00:00"/>
    <x v="2"/>
    <x v="2"/>
    <s v="Los Angeles"/>
    <s v="Women's Athletic Footwear"/>
    <n v="50"/>
    <n v="6500"/>
    <n v="325000"/>
    <n v="113750"/>
    <n v="0.35"/>
    <s v="Outlet"/>
  </r>
  <r>
    <n v="1189833"/>
    <d v="2021-05-23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24T00:00:00"/>
    <x v="2"/>
    <x v="2"/>
    <s v="Los Angeles"/>
    <s v="Women's Apparel"/>
    <n v="65"/>
    <n v="7000"/>
    <n v="455000"/>
    <n v="91000"/>
    <n v="0.2"/>
    <s v="Outlet"/>
  </r>
  <r>
    <n v="1189833"/>
    <d v="2021-05-25T00:00:00"/>
    <x v="2"/>
    <x v="2"/>
    <s v="Los Angeles"/>
    <s v="Men's Street Footwear"/>
    <n v="50"/>
    <n v="9000"/>
    <n v="450000"/>
    <n v="180000"/>
    <n v="0.4"/>
    <s v="Outlet"/>
  </r>
  <r>
    <n v="1189833"/>
    <d v="2021-05-26T00:00:00"/>
    <x v="2"/>
    <x v="2"/>
    <s v="Los Angeles"/>
    <s v="Men's Athletic Footwear"/>
    <n v="55.000000000000007"/>
    <n v="9000"/>
    <n v="495000.00000000006"/>
    <n v="123750.00000000001"/>
    <n v="0.25"/>
    <s v="Outlet"/>
  </r>
  <r>
    <n v="1189833"/>
    <d v="2021-05-27T00:00:00"/>
    <x v="2"/>
    <x v="2"/>
    <s v="Los Angeles"/>
    <s v="Women's Street Footwear"/>
    <n v="50"/>
    <n v="7000"/>
    <n v="350000"/>
    <n v="140000"/>
    <n v="0.4"/>
    <s v="Outlet"/>
  </r>
  <r>
    <n v="1189833"/>
    <d v="2021-05-28T00:00:00"/>
    <x v="2"/>
    <x v="2"/>
    <s v="Los Angeles"/>
    <s v="Women's Athletic Footwear"/>
    <n v="50"/>
    <n v="7000"/>
    <n v="350000"/>
    <n v="122499.99999999999"/>
    <n v="0.35"/>
    <s v="Outlet"/>
  </r>
  <r>
    <n v="1189833"/>
    <d v="2021-05-29T00:00:00"/>
    <x v="2"/>
    <x v="2"/>
    <s v="Los Angeles"/>
    <s v="Men's Apparel"/>
    <n v="60"/>
    <n v="6250"/>
    <n v="375000"/>
    <n v="206250.00000000003"/>
    <n v="0.55000000000000004"/>
    <s v="Outlet"/>
  </r>
  <r>
    <n v="1189833"/>
    <d v="2021-05-30T00:00:00"/>
    <x v="2"/>
    <x v="2"/>
    <s v="Los Angeles"/>
    <s v="Women's Apparel"/>
    <n v="65"/>
    <n v="7250"/>
    <n v="471250"/>
    <n v="94250"/>
    <n v="0.2"/>
    <s v="Outlet"/>
  </r>
  <r>
    <n v="1185732"/>
    <d v="2021-05-31T00:00:00"/>
    <x v="2"/>
    <x v="2"/>
    <s v="Los Angeles"/>
    <s v="Men's Street Footwear"/>
    <n v="45"/>
    <n v="4750"/>
    <n v="213750"/>
    <n v="85500"/>
    <n v="0.4"/>
    <s v="Outlet"/>
  </r>
  <r>
    <n v="1185732"/>
    <d v="2021-06-01T00:00:00"/>
    <x v="2"/>
    <x v="2"/>
    <s v="Los Angeles"/>
    <s v="Men's Athletic Footwear"/>
    <n v="45"/>
    <n v="2750"/>
    <n v="123750"/>
    <n v="43312.5"/>
    <n v="0.35"/>
    <s v="Outlet"/>
  </r>
  <r>
    <n v="1185732"/>
    <d v="2021-06-02T00:00:00"/>
    <x v="2"/>
    <x v="2"/>
    <s v="Los Angeles"/>
    <s v="Women's Street Footwear"/>
    <n v="35"/>
    <n v="2750"/>
    <n v="96250"/>
    <n v="33687.5"/>
    <n v="0.35"/>
    <s v="Outlet"/>
  </r>
  <r>
    <n v="1185732"/>
    <d v="2021-06-03T00:00:00"/>
    <x v="2"/>
    <x v="2"/>
    <s v="Los Angeles"/>
    <s v="Women's Athletic Footwear"/>
    <n v="40"/>
    <n v="1250"/>
    <n v="50000"/>
    <n v="20000"/>
    <n v="0.4"/>
    <s v="Outlet"/>
  </r>
  <r>
    <n v="1185732"/>
    <d v="2021-06-04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05T00:00:00"/>
    <x v="3"/>
    <x v="3"/>
    <s v="Chicago"/>
    <s v="Women's Apparel"/>
    <n v="45"/>
    <n v="2750"/>
    <n v="123750"/>
    <n v="61875"/>
    <n v="0.5"/>
    <s v="Outlet"/>
  </r>
  <r>
    <n v="1185732"/>
    <d v="2021-06-06T00:00:00"/>
    <x v="3"/>
    <x v="3"/>
    <s v="Chicago"/>
    <s v="Men's Street Footwear"/>
    <n v="45"/>
    <n v="5250"/>
    <n v="236250"/>
    <n v="94500"/>
    <n v="0.4"/>
    <s v="Outlet"/>
  </r>
  <r>
    <n v="1185732"/>
    <d v="2021-06-07T00:00:00"/>
    <x v="3"/>
    <x v="3"/>
    <s v="Chicago"/>
    <s v="Men's Athletic Footwear"/>
    <n v="45"/>
    <n v="1750"/>
    <n v="78750"/>
    <n v="27562.5"/>
    <n v="0.35"/>
    <s v="Outlet"/>
  </r>
  <r>
    <n v="1185732"/>
    <d v="2021-06-08T00:00:00"/>
    <x v="3"/>
    <x v="3"/>
    <s v="Chicago"/>
    <s v="Women's Street Footwear"/>
    <n v="35"/>
    <n v="2250"/>
    <n v="78750"/>
    <n v="27562.5"/>
    <n v="0.35"/>
    <s v="Outlet"/>
  </r>
  <r>
    <n v="1185732"/>
    <d v="2021-06-09T00:00:00"/>
    <x v="3"/>
    <x v="3"/>
    <s v="Chicago"/>
    <s v="Women's Athletic Footwear"/>
    <n v="40"/>
    <n v="1000"/>
    <n v="40000"/>
    <n v="16000"/>
    <n v="0.4"/>
    <s v="Outlet"/>
  </r>
  <r>
    <n v="1185732"/>
    <d v="2021-06-10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11T00:00:00"/>
    <x v="3"/>
    <x v="3"/>
    <s v="Chicago"/>
    <s v="Women's Apparel"/>
    <n v="45"/>
    <n v="2750"/>
    <n v="123750"/>
    <n v="61875"/>
    <n v="0.5"/>
    <s v="Outlet"/>
  </r>
  <r>
    <n v="1185732"/>
    <d v="2021-06-12T00:00:00"/>
    <x v="3"/>
    <x v="3"/>
    <s v="Chicago"/>
    <s v="Men's Street Footwear"/>
    <n v="50"/>
    <n v="4950"/>
    <n v="247500"/>
    <n v="99000"/>
    <n v="0.4"/>
    <s v="Outlet"/>
  </r>
  <r>
    <n v="1185732"/>
    <d v="2021-06-13T00:00:00"/>
    <x v="3"/>
    <x v="3"/>
    <s v="Chicago"/>
    <s v="Men's Athletic Footwear"/>
    <n v="50"/>
    <n v="2000"/>
    <n v="100000"/>
    <n v="35000"/>
    <n v="0.35"/>
    <s v="Outlet"/>
  </r>
  <r>
    <n v="1185732"/>
    <d v="2021-06-14T00:00:00"/>
    <x v="3"/>
    <x v="3"/>
    <s v="Chicago"/>
    <s v="Women's Street Footwear"/>
    <n v="40"/>
    <n v="2250"/>
    <n v="90000"/>
    <n v="31499.999999999996"/>
    <n v="0.35"/>
    <s v="Outlet"/>
  </r>
  <r>
    <n v="1185732"/>
    <d v="2021-06-15T00:00:00"/>
    <x v="3"/>
    <x v="3"/>
    <s v="Chicago"/>
    <s v="Women's Athletic Footwear"/>
    <n v="45"/>
    <n v="750"/>
    <n v="33750"/>
    <n v="13500"/>
    <n v="0.4"/>
    <s v="Outlet"/>
  </r>
  <r>
    <n v="1185732"/>
    <d v="2021-06-16T00:00:00"/>
    <x v="3"/>
    <x v="3"/>
    <s v="Chicago"/>
    <s v="Men's Apparel"/>
    <n v="60"/>
    <n v="1250"/>
    <n v="75000"/>
    <n v="26250"/>
    <n v="0.35"/>
    <s v="Outlet"/>
  </r>
  <r>
    <n v="1185732"/>
    <d v="2021-06-17T00:00:00"/>
    <x v="3"/>
    <x v="3"/>
    <s v="Chicago"/>
    <s v="Women's Apparel"/>
    <n v="50"/>
    <n v="2250"/>
    <n v="112500"/>
    <n v="56250"/>
    <n v="0.5"/>
    <s v="Outlet"/>
  </r>
  <r>
    <n v="1185732"/>
    <d v="2021-06-18T00:00:00"/>
    <x v="3"/>
    <x v="3"/>
    <s v="Chicago"/>
    <s v="Men's Street Footwear"/>
    <n v="50"/>
    <n v="4500"/>
    <n v="225000"/>
    <n v="90000"/>
    <n v="0.4"/>
    <s v="Outlet"/>
  </r>
  <r>
    <n v="1185732"/>
    <d v="2021-06-19T00:00:00"/>
    <x v="3"/>
    <x v="3"/>
    <s v="Chicago"/>
    <s v="Men's Athletic Footwear"/>
    <n v="50"/>
    <n v="1500"/>
    <n v="75000"/>
    <n v="26250"/>
    <n v="0.35"/>
    <s v="Outlet"/>
  </r>
  <r>
    <n v="1185732"/>
    <d v="2021-06-20T00:00:00"/>
    <x v="3"/>
    <x v="3"/>
    <s v="Chicago"/>
    <s v="Women's Street Footwear"/>
    <n v="40"/>
    <n v="1500"/>
    <n v="60000"/>
    <n v="21000"/>
    <n v="0.35"/>
    <s v="Outlet"/>
  </r>
  <r>
    <n v="1185732"/>
    <d v="2021-06-21T00:00:00"/>
    <x v="3"/>
    <x v="3"/>
    <s v="Chicago"/>
    <s v="Women's Athletic Footwear"/>
    <n v="45"/>
    <n v="750"/>
    <n v="33750"/>
    <n v="13500"/>
    <n v="0.4"/>
    <s v="Outlet"/>
  </r>
  <r>
    <n v="1185732"/>
    <d v="2021-06-22T00:00:00"/>
    <x v="3"/>
    <x v="3"/>
    <s v="Chicago"/>
    <s v="Men's Apparel"/>
    <n v="60"/>
    <n v="1000"/>
    <n v="60000"/>
    <n v="21000"/>
    <n v="0.35"/>
    <s v="Outlet"/>
  </r>
  <r>
    <n v="1185732"/>
    <d v="2021-06-23T00:00:00"/>
    <x v="3"/>
    <x v="3"/>
    <s v="Chicago"/>
    <s v="Women's Apparel"/>
    <n v="50"/>
    <n v="2250"/>
    <n v="112500"/>
    <n v="56250"/>
    <n v="0.5"/>
    <s v="Outlet"/>
  </r>
  <r>
    <n v="1185732"/>
    <d v="2021-06-24T00:00:00"/>
    <x v="3"/>
    <x v="3"/>
    <s v="Chicago"/>
    <s v="Men's Street Footwear"/>
    <n v="60"/>
    <n v="4950"/>
    <n v="297000"/>
    <n v="118800"/>
    <n v="0.4"/>
    <s v="Outlet"/>
  </r>
  <r>
    <n v="1185732"/>
    <d v="2021-06-25T00:00:00"/>
    <x v="3"/>
    <x v="3"/>
    <s v="Chicago"/>
    <s v="Men's Athletic Footwear"/>
    <n v="55.000000000000007"/>
    <n v="2000"/>
    <n v="110000.00000000001"/>
    <n v="38500"/>
    <n v="0.35"/>
    <s v="Outlet"/>
  </r>
  <r>
    <n v="1185732"/>
    <d v="2021-06-26T00:00:00"/>
    <x v="3"/>
    <x v="3"/>
    <s v="Chicago"/>
    <s v="Women's Street Footwear"/>
    <n v="50"/>
    <n v="1750"/>
    <n v="87500"/>
    <n v="30624.999999999996"/>
    <n v="0.35"/>
    <s v="Outlet"/>
  </r>
  <r>
    <n v="1185732"/>
    <d v="2021-06-27T00:00:00"/>
    <x v="3"/>
    <x v="3"/>
    <s v="Chicago"/>
    <s v="Women's Athletic Footwear"/>
    <n v="50"/>
    <n v="1000"/>
    <n v="50000"/>
    <n v="20000"/>
    <n v="0.4"/>
    <s v="Outlet"/>
  </r>
  <r>
    <n v="1185732"/>
    <d v="2021-06-28T00:00:00"/>
    <x v="3"/>
    <x v="3"/>
    <s v="Chicago"/>
    <s v="Men's Apparel"/>
    <n v="60"/>
    <n v="1250"/>
    <n v="75000"/>
    <n v="26250"/>
    <n v="0.35"/>
    <s v="Outlet"/>
  </r>
  <r>
    <n v="1185732"/>
    <d v="2021-06-29T00:00:00"/>
    <x v="3"/>
    <x v="3"/>
    <s v="Chicago"/>
    <s v="Women's Apparel"/>
    <n v="65"/>
    <n v="2500"/>
    <n v="162500"/>
    <n v="81250"/>
    <n v="0.5"/>
    <s v="Outlet"/>
  </r>
  <r>
    <n v="1185732"/>
    <d v="2021-06-30T00:00:00"/>
    <x v="3"/>
    <x v="3"/>
    <s v="Chicago"/>
    <s v="Men's Street Footwear"/>
    <n v="50"/>
    <n v="5000"/>
    <n v="250000"/>
    <n v="100000"/>
    <n v="0.4"/>
    <s v="Outlet"/>
  </r>
  <r>
    <n v="1185732"/>
    <d v="2021-07-01T00:00:00"/>
    <x v="3"/>
    <x v="3"/>
    <s v="Chicago"/>
    <s v="Men's Athletic Footwear"/>
    <n v="45.000000000000007"/>
    <n v="2500"/>
    <n v="112500.00000000001"/>
    <n v="39375"/>
    <n v="0.35"/>
    <s v="Outlet"/>
  </r>
  <r>
    <n v="1185732"/>
    <d v="2021-07-02T00:00:00"/>
    <x v="3"/>
    <x v="3"/>
    <s v="Chicago"/>
    <s v="Women's Street Footwear"/>
    <n v="40"/>
    <n v="2000"/>
    <n v="80000"/>
    <n v="28000"/>
    <n v="0.35"/>
    <s v="Outlet"/>
  </r>
  <r>
    <n v="1185732"/>
    <d v="2021-07-03T00:00:00"/>
    <x v="3"/>
    <x v="3"/>
    <s v="Chicago"/>
    <s v="Women's Athletic Footwear"/>
    <n v="40"/>
    <n v="1750"/>
    <n v="70000"/>
    <n v="28000"/>
    <n v="0.4"/>
    <s v="Outlet"/>
  </r>
  <r>
    <n v="1185732"/>
    <d v="2021-07-04T00:00:00"/>
    <x v="3"/>
    <x v="3"/>
    <s v="Chicago"/>
    <s v="Men's Apparel"/>
    <n v="50"/>
    <n v="1750"/>
    <n v="87500"/>
    <n v="30624.999999999996"/>
    <n v="0.35"/>
    <s v="Outlet"/>
  </r>
  <r>
    <n v="1185732"/>
    <d v="2021-07-05T00:00:00"/>
    <x v="3"/>
    <x v="3"/>
    <s v="Chicago"/>
    <s v="Women's Apparel"/>
    <n v="55.000000000000007"/>
    <n v="3500"/>
    <n v="192500.00000000003"/>
    <n v="96250.000000000015"/>
    <n v="0.5"/>
    <s v="Outlet"/>
  </r>
  <r>
    <n v="1185732"/>
    <d v="2021-07-06T00:00:00"/>
    <x v="3"/>
    <x v="3"/>
    <s v="Chicago"/>
    <s v="Men's Street Footwear"/>
    <n v="50"/>
    <n v="5750"/>
    <n v="287500"/>
    <n v="115000"/>
    <n v="0.4"/>
    <s v="Outlet"/>
  </r>
  <r>
    <n v="1185732"/>
    <d v="2021-07-07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08T00:00:00"/>
    <x v="3"/>
    <x v="3"/>
    <s v="Chicago"/>
    <s v="Women's Street Footwear"/>
    <n v="40"/>
    <n v="2500"/>
    <n v="100000"/>
    <n v="35000"/>
    <n v="0.35"/>
    <s v="Outlet"/>
  </r>
  <r>
    <n v="1185732"/>
    <d v="2021-07-09T00:00:00"/>
    <x v="3"/>
    <x v="3"/>
    <s v="Chicago"/>
    <s v="Women's Athletic Footwear"/>
    <n v="40"/>
    <n v="2000"/>
    <n v="80000"/>
    <n v="32000"/>
    <n v="0.4"/>
    <s v="Outlet"/>
  </r>
  <r>
    <n v="1185732"/>
    <d v="2021-07-10T00:00:00"/>
    <x v="3"/>
    <x v="3"/>
    <s v="Chicago"/>
    <s v="Men's Apparel"/>
    <n v="50"/>
    <n v="2250"/>
    <n v="112500"/>
    <n v="39375"/>
    <n v="0.35"/>
    <s v="Outlet"/>
  </r>
  <r>
    <n v="1185732"/>
    <d v="2021-07-11T00:00:00"/>
    <x v="3"/>
    <x v="3"/>
    <s v="Chicago"/>
    <s v="Women's Apparel"/>
    <n v="55.000000000000007"/>
    <n v="4000"/>
    <n v="220000.00000000003"/>
    <n v="110000.00000000001"/>
    <n v="0.5"/>
    <s v="Outlet"/>
  </r>
  <r>
    <n v="1185732"/>
    <d v="2021-07-12T00:00:00"/>
    <x v="3"/>
    <x v="3"/>
    <s v="Chicago"/>
    <s v="Men's Street Footwear"/>
    <n v="50"/>
    <n v="5500"/>
    <n v="275000"/>
    <n v="110000"/>
    <n v="0.4"/>
    <s v="Outlet"/>
  </r>
  <r>
    <n v="1185732"/>
    <d v="2021-07-13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14T00:00:00"/>
    <x v="3"/>
    <x v="3"/>
    <s v="Chicago"/>
    <s v="Women's Street Footwear"/>
    <n v="40"/>
    <n v="2500"/>
    <n v="100000"/>
    <n v="35000"/>
    <n v="0.35"/>
    <s v="Outlet"/>
  </r>
  <r>
    <n v="1185732"/>
    <d v="2021-07-15T00:00:00"/>
    <x v="3"/>
    <x v="3"/>
    <s v="Chicago"/>
    <s v="Women's Athletic Footwear"/>
    <n v="40"/>
    <n v="2250"/>
    <n v="90000"/>
    <n v="36000"/>
    <n v="0.4"/>
    <s v="Outlet"/>
  </r>
  <r>
    <n v="1185732"/>
    <d v="2021-07-16T00:00:00"/>
    <x v="3"/>
    <x v="3"/>
    <s v="Chicago"/>
    <s v="Men's Apparel"/>
    <n v="50"/>
    <n v="2000"/>
    <n v="100000"/>
    <n v="35000"/>
    <n v="0.35"/>
    <s v="Outlet"/>
  </r>
  <r>
    <n v="1185732"/>
    <d v="2021-07-17T00:00:00"/>
    <x v="3"/>
    <x v="3"/>
    <s v="Chicago"/>
    <s v="Women's Apparel"/>
    <n v="55.000000000000007"/>
    <n v="3750"/>
    <n v="206250.00000000003"/>
    <n v="103125.00000000001"/>
    <n v="0.5"/>
    <s v="Outlet"/>
  </r>
  <r>
    <n v="1185732"/>
    <d v="2021-07-18T00:00:00"/>
    <x v="3"/>
    <x v="3"/>
    <s v="Chicago"/>
    <s v="Men's Street Footwear"/>
    <n v="50"/>
    <n v="5000"/>
    <n v="250000"/>
    <n v="100000"/>
    <n v="0.4"/>
    <s v="Outlet"/>
  </r>
  <r>
    <n v="1185732"/>
    <d v="2021-07-19T00:00:00"/>
    <x v="3"/>
    <x v="3"/>
    <s v="Chicago"/>
    <s v="Men's Athletic Footwear"/>
    <n v="45.000000000000007"/>
    <n v="3000"/>
    <n v="135000.00000000003"/>
    <n v="47250.000000000007"/>
    <n v="0.35"/>
    <s v="Outlet"/>
  </r>
  <r>
    <n v="1185732"/>
    <d v="2021-07-20T00:00:00"/>
    <x v="3"/>
    <x v="3"/>
    <s v="Chicago"/>
    <s v="Women's Street Footwear"/>
    <n v="40"/>
    <n v="2000"/>
    <n v="80000"/>
    <n v="28000"/>
    <n v="0.35"/>
    <s v="Outlet"/>
  </r>
  <r>
    <n v="1185732"/>
    <d v="2021-07-21T00:00:00"/>
    <x v="3"/>
    <x v="3"/>
    <s v="Chicago"/>
    <s v="Women's Athletic Footwear"/>
    <n v="40"/>
    <n v="1750"/>
    <n v="70000"/>
    <n v="28000"/>
    <n v="0.4"/>
    <s v="Outlet"/>
  </r>
  <r>
    <n v="1185732"/>
    <d v="2021-07-22T00:00:00"/>
    <x v="3"/>
    <x v="3"/>
    <s v="Chicago"/>
    <s v="Men's Apparel"/>
    <n v="50"/>
    <n v="1750"/>
    <n v="87500"/>
    <n v="30624.999999999996"/>
    <n v="0.35"/>
    <s v="Outlet"/>
  </r>
  <r>
    <n v="1185732"/>
    <d v="2021-07-23T00:00:00"/>
    <x v="3"/>
    <x v="3"/>
    <s v="Chicago"/>
    <s v="Women's Apparel"/>
    <n v="55.000000000000007"/>
    <n v="2500"/>
    <n v="137500.00000000003"/>
    <n v="68750.000000000015"/>
    <n v="0.5"/>
    <s v="Outlet"/>
  </r>
  <r>
    <n v="1185732"/>
    <d v="2021-07-24T00:00:00"/>
    <x v="3"/>
    <x v="3"/>
    <s v="Chicago"/>
    <s v="Men's Street Footwear"/>
    <n v="60"/>
    <n v="4250"/>
    <n v="255000"/>
    <n v="102000"/>
    <n v="0.4"/>
    <s v="Outlet"/>
  </r>
  <r>
    <n v="1185732"/>
    <d v="2021-07-25T00:00:00"/>
    <x v="3"/>
    <x v="3"/>
    <s v="Chicago"/>
    <s v="Men's Athletic Footwear"/>
    <n v="50"/>
    <n v="2500"/>
    <n v="125000"/>
    <n v="43750"/>
    <n v="0.35"/>
    <s v="Outlet"/>
  </r>
  <r>
    <n v="1185732"/>
    <d v="2021-07-26T00:00:00"/>
    <x v="3"/>
    <x v="3"/>
    <s v="Chicago"/>
    <s v="Women's Street Footwear"/>
    <n v="50"/>
    <n v="1500"/>
    <n v="75000"/>
    <n v="26250"/>
    <n v="0.35"/>
    <s v="Outlet"/>
  </r>
  <r>
    <n v="1185732"/>
    <d v="2021-07-27T00:00:00"/>
    <x v="3"/>
    <x v="3"/>
    <s v="Chicago"/>
    <s v="Women's Athletic Footwear"/>
    <n v="50"/>
    <n v="1250"/>
    <n v="62500"/>
    <n v="25000"/>
    <n v="0.4"/>
    <s v="Outlet"/>
  </r>
  <r>
    <n v="1185732"/>
    <d v="2021-07-28T00:00:00"/>
    <x v="3"/>
    <x v="3"/>
    <s v="Chicago"/>
    <s v="Men's Apparel"/>
    <n v="60"/>
    <n v="1250"/>
    <n v="75000"/>
    <n v="26250"/>
    <n v="0.35"/>
    <s v="Outlet"/>
  </r>
  <r>
    <n v="1185732"/>
    <d v="2021-07-29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7-30T00:00:00"/>
    <x v="3"/>
    <x v="3"/>
    <s v="Chicago"/>
    <s v="Men's Street Footwear"/>
    <n v="60"/>
    <n v="4000"/>
    <n v="240000"/>
    <n v="96000"/>
    <n v="0.4"/>
    <s v="Outlet"/>
  </r>
  <r>
    <n v="1185732"/>
    <d v="2021-07-31T00:00:00"/>
    <x v="3"/>
    <x v="3"/>
    <s v="Chicago"/>
    <s v="Men's Athletic Footwear"/>
    <n v="50"/>
    <n v="2500"/>
    <n v="125000"/>
    <n v="43750"/>
    <n v="0.35"/>
    <s v="Outlet"/>
  </r>
  <r>
    <n v="1185732"/>
    <d v="2021-08-01T00:00:00"/>
    <x v="3"/>
    <x v="3"/>
    <s v="Chicago"/>
    <s v="Women's Street Footwear"/>
    <n v="50"/>
    <n v="1950"/>
    <n v="97500"/>
    <n v="34125"/>
    <n v="0.35"/>
    <s v="Outlet"/>
  </r>
  <r>
    <n v="1185732"/>
    <d v="2021-08-02T00:00:00"/>
    <x v="3"/>
    <x v="3"/>
    <s v="Chicago"/>
    <s v="Women's Athletic Footwear"/>
    <n v="50"/>
    <n v="1750"/>
    <n v="87500"/>
    <n v="35000"/>
    <n v="0.4"/>
    <s v="Outlet"/>
  </r>
  <r>
    <n v="1185732"/>
    <d v="2021-08-03T00:00:00"/>
    <x v="3"/>
    <x v="3"/>
    <s v="Chicago"/>
    <s v="Men's Apparel"/>
    <n v="60"/>
    <n v="1500"/>
    <n v="90000"/>
    <n v="31499.999999999996"/>
    <n v="0.35"/>
    <s v="Outlet"/>
  </r>
  <r>
    <n v="1185732"/>
    <d v="2021-08-04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8-05T00:00:00"/>
    <x v="3"/>
    <x v="3"/>
    <s v="Chicago"/>
    <s v="Men's Street Footwear"/>
    <n v="60"/>
    <n v="5000"/>
    <n v="300000"/>
    <n v="120000"/>
    <n v="0.4"/>
    <s v="Outlet"/>
  </r>
  <r>
    <n v="1185732"/>
    <d v="2021-08-06T00:00:00"/>
    <x v="3"/>
    <x v="3"/>
    <s v="Chicago"/>
    <s v="Men's Athletic Footwear"/>
    <n v="50"/>
    <n v="3000"/>
    <n v="150000"/>
    <n v="52500"/>
    <n v="0.35"/>
    <s v="Outlet"/>
  </r>
  <r>
    <n v="1185732"/>
    <d v="2021-08-07T00:00:00"/>
    <x v="3"/>
    <x v="3"/>
    <s v="Chicago"/>
    <s v="Women's Street Footwear"/>
    <n v="50"/>
    <n v="2500"/>
    <n v="125000"/>
    <n v="43750"/>
    <n v="0.35"/>
    <s v="Outlet"/>
  </r>
  <r>
    <n v="1185732"/>
    <d v="2021-08-08T00:00:00"/>
    <x v="3"/>
    <x v="3"/>
    <s v="Chicago"/>
    <s v="Women's Athletic Footwear"/>
    <n v="50"/>
    <n v="2000"/>
    <n v="100000"/>
    <n v="40000"/>
    <n v="0.4"/>
    <s v="Outlet"/>
  </r>
  <r>
    <n v="1185732"/>
    <d v="2021-08-09T00:00:00"/>
    <x v="3"/>
    <x v="3"/>
    <s v="Chicago"/>
    <s v="Men's Apparel"/>
    <n v="60"/>
    <n v="2000"/>
    <n v="120000"/>
    <n v="42000"/>
    <n v="0.35"/>
    <s v="Outlet"/>
  </r>
  <r>
    <n v="1185732"/>
    <d v="2021-08-10T00:00:00"/>
    <x v="3"/>
    <x v="3"/>
    <s v="Chicago"/>
    <s v="Women's Apparel"/>
    <n v="64.999999999999986"/>
    <n v="3000"/>
    <n v="194999.99999999997"/>
    <n v="97499.999999999985"/>
    <n v="0.5"/>
    <s v="Outlet"/>
  </r>
  <r>
    <n v="1197831"/>
    <d v="2021-08-11T00:00:00"/>
    <x v="3"/>
    <x v="3"/>
    <s v="Chicago"/>
    <s v="Men's Street Footwear"/>
    <n v="20"/>
    <n v="7250"/>
    <n v="145000"/>
    <n v="43500"/>
    <n v="0.3"/>
    <s v="Outlet"/>
  </r>
  <r>
    <n v="1197831"/>
    <d v="2021-08-12T00:00:00"/>
    <x v="3"/>
    <x v="3"/>
    <s v="Chicago"/>
    <s v="Men's Athletic Footwear"/>
    <n v="30"/>
    <n v="7250"/>
    <n v="217500"/>
    <n v="65250"/>
    <n v="0.3"/>
    <s v="Outlet"/>
  </r>
  <r>
    <n v="1197831"/>
    <d v="2021-08-13T00:00:00"/>
    <x v="3"/>
    <x v="3"/>
    <s v="Chicago"/>
    <s v="Women's Street Footwear"/>
    <n v="30"/>
    <n v="5250"/>
    <n v="157500"/>
    <n v="47250"/>
    <n v="0.3"/>
    <s v="Outlet"/>
  </r>
  <r>
    <n v="1197831"/>
    <d v="2021-08-14T00:00:00"/>
    <x v="3"/>
    <x v="3"/>
    <s v="Chicago"/>
    <s v="Women's Athletic Footwear"/>
    <n v="35"/>
    <n v="5250"/>
    <n v="183750"/>
    <n v="73500"/>
    <n v="0.4"/>
    <s v="Outlet"/>
  </r>
  <r>
    <n v="1197831"/>
    <d v="2021-08-15T00:00:00"/>
    <x v="1"/>
    <x v="1"/>
    <s v="Dallas"/>
    <s v="Men's Apparel"/>
    <n v="40"/>
    <n v="3750"/>
    <n v="150000"/>
    <n v="37500"/>
    <n v="0.25"/>
    <s v="Outlet"/>
  </r>
  <r>
    <n v="1197831"/>
    <d v="2021-08-16T00:00:00"/>
    <x v="1"/>
    <x v="1"/>
    <s v="Dallas"/>
    <s v="Women's Apparel"/>
    <n v="35"/>
    <n v="5250"/>
    <n v="183750"/>
    <n v="82687.5"/>
    <n v="0.45"/>
    <s v="Outlet"/>
  </r>
  <r>
    <n v="1197831"/>
    <d v="2021-08-17T00:00:00"/>
    <x v="1"/>
    <x v="1"/>
    <s v="Dallas"/>
    <s v="Men's Street Footwear"/>
    <n v="25"/>
    <n v="6750"/>
    <n v="168750"/>
    <n v="50625"/>
    <n v="0.3"/>
    <s v="Outlet"/>
  </r>
  <r>
    <n v="1197831"/>
    <d v="2021-08-18T00:00:00"/>
    <x v="1"/>
    <x v="1"/>
    <s v="Dallas"/>
    <s v="Men's Athletic Footwear"/>
    <n v="35"/>
    <n v="6500"/>
    <n v="227500"/>
    <n v="68250"/>
    <n v="0.3"/>
    <s v="Outlet"/>
  </r>
  <r>
    <n v="1197831"/>
    <d v="2021-08-19T00:00:00"/>
    <x v="1"/>
    <x v="1"/>
    <s v="Dallas"/>
    <s v="Women's Street Footwear"/>
    <n v="35"/>
    <n v="4750"/>
    <n v="166250"/>
    <n v="49875"/>
    <n v="0.3"/>
    <s v="Outlet"/>
  </r>
  <r>
    <n v="1197831"/>
    <d v="2021-08-20T00:00:00"/>
    <x v="1"/>
    <x v="1"/>
    <s v="Dallas"/>
    <s v="Women's Athletic Footwear"/>
    <n v="35"/>
    <n v="4250"/>
    <n v="148750"/>
    <n v="59500"/>
    <n v="0.4"/>
    <s v="Outlet"/>
  </r>
  <r>
    <n v="1197831"/>
    <d v="2021-08-21T00:00:00"/>
    <x v="1"/>
    <x v="1"/>
    <s v="Dallas"/>
    <s v="Men's Apparel"/>
    <n v="40"/>
    <n v="3000"/>
    <n v="120000"/>
    <n v="30000"/>
    <n v="0.25"/>
    <s v="Outlet"/>
  </r>
  <r>
    <n v="1197831"/>
    <d v="2021-08-22T00:00:00"/>
    <x v="1"/>
    <x v="1"/>
    <s v="Dallas"/>
    <s v="Women's Apparel"/>
    <n v="35"/>
    <n v="5000"/>
    <n v="175000"/>
    <n v="78750"/>
    <n v="0.45"/>
    <s v="Outlet"/>
  </r>
  <r>
    <n v="1197831"/>
    <d v="2021-08-23T00:00:00"/>
    <x v="1"/>
    <x v="1"/>
    <s v="Dallas"/>
    <s v="Men's Street Footwear"/>
    <n v="30"/>
    <n v="6750"/>
    <n v="202500"/>
    <n v="70875"/>
    <n v="0.35"/>
    <s v="Outlet"/>
  </r>
  <r>
    <n v="1197831"/>
    <d v="2021-08-24T00:00:00"/>
    <x v="1"/>
    <x v="1"/>
    <s v="Dallas"/>
    <s v="Men's Athletic Footwear"/>
    <n v="40"/>
    <n v="6750"/>
    <n v="270000"/>
    <n v="94500"/>
    <n v="0.35"/>
    <s v="Outlet"/>
  </r>
  <r>
    <n v="1197831"/>
    <d v="2021-08-25T00:00:00"/>
    <x v="1"/>
    <x v="1"/>
    <s v="Dallas"/>
    <s v="Women's Street Footwear"/>
    <n v="30"/>
    <n v="5000"/>
    <n v="150000"/>
    <n v="52500"/>
    <n v="0.35"/>
    <s v="Outlet"/>
  </r>
  <r>
    <n v="1197831"/>
    <d v="2021-08-26T00:00:00"/>
    <x v="1"/>
    <x v="1"/>
    <s v="Dallas"/>
    <s v="Women's Athletic Footwear"/>
    <n v="35"/>
    <n v="4000"/>
    <n v="140000"/>
    <n v="63000"/>
    <n v="0.45"/>
    <s v="Outlet"/>
  </r>
  <r>
    <n v="1197831"/>
    <d v="2021-08-27T00:00:00"/>
    <x v="1"/>
    <x v="1"/>
    <s v="Dallas"/>
    <s v="Men's Apparel"/>
    <n v="40"/>
    <n v="3000"/>
    <n v="120000"/>
    <n v="36000"/>
    <n v="0.3"/>
    <s v="Outlet"/>
  </r>
  <r>
    <n v="1197831"/>
    <d v="2021-08-28T00:00:00"/>
    <x v="1"/>
    <x v="1"/>
    <s v="Dallas"/>
    <s v="Women's Apparel"/>
    <n v="35"/>
    <n v="4500"/>
    <n v="157500"/>
    <n v="78750"/>
    <n v="0.5"/>
    <s v="Outlet"/>
  </r>
  <r>
    <n v="1197831"/>
    <d v="2021-08-29T00:00:00"/>
    <x v="1"/>
    <x v="1"/>
    <s v="Dallas"/>
    <s v="Men's Street Footwear"/>
    <n v="20"/>
    <n v="7000"/>
    <n v="140000"/>
    <n v="49000"/>
    <n v="0.35"/>
    <s v="Outlet"/>
  </r>
  <r>
    <n v="1197831"/>
    <d v="2021-08-30T00:00:00"/>
    <x v="1"/>
    <x v="1"/>
    <s v="Dallas"/>
    <s v="Men's Athletic Footwear"/>
    <n v="30.000000000000004"/>
    <n v="7000"/>
    <n v="210000.00000000003"/>
    <n v="73500"/>
    <n v="0.35"/>
    <s v="Outlet"/>
  </r>
  <r>
    <n v="1197831"/>
    <d v="2021-08-31T00:00:00"/>
    <x v="1"/>
    <x v="1"/>
    <s v="Dallas"/>
    <s v="Women's Street Footwear"/>
    <n v="24.999999999999996"/>
    <n v="5250"/>
    <n v="131249.99999999997"/>
    <n v="45937.499999999985"/>
    <n v="0.35"/>
    <s v="Outlet"/>
  </r>
  <r>
    <n v="1197831"/>
    <d v="2021-09-01T00:00:00"/>
    <x v="1"/>
    <x v="1"/>
    <s v="Dallas"/>
    <s v="Women's Athletic Footwear"/>
    <n v="30.000000000000004"/>
    <n v="4250"/>
    <n v="127500.00000000001"/>
    <n v="57375.000000000007"/>
    <n v="0.45"/>
    <s v="Outlet"/>
  </r>
  <r>
    <n v="1197831"/>
    <d v="2021-09-02T00:00:00"/>
    <x v="1"/>
    <x v="1"/>
    <s v="Dallas"/>
    <s v="Men's Apparel"/>
    <n v="35"/>
    <n v="3250"/>
    <n v="113750"/>
    <n v="34125"/>
    <n v="0.3"/>
    <s v="Outlet"/>
  </r>
  <r>
    <n v="1197831"/>
    <d v="2021-09-03T00:00:00"/>
    <x v="1"/>
    <x v="1"/>
    <s v="Dallas"/>
    <s v="Women's Apparel"/>
    <n v="30.000000000000004"/>
    <n v="6000"/>
    <n v="180000.00000000003"/>
    <n v="90000.000000000015"/>
    <n v="0.5"/>
    <s v="Outlet"/>
  </r>
  <r>
    <n v="1197831"/>
    <d v="2021-09-04T00:00:00"/>
    <x v="1"/>
    <x v="1"/>
    <s v="Dallas"/>
    <s v="Men's Street Footwear"/>
    <n v="20"/>
    <n v="7500"/>
    <n v="150000"/>
    <n v="52500"/>
    <n v="0.35"/>
    <s v="Outlet"/>
  </r>
  <r>
    <n v="1197831"/>
    <d v="2021-09-05T00:00:00"/>
    <x v="1"/>
    <x v="1"/>
    <s v="Dallas"/>
    <s v="Men's Athletic Footwear"/>
    <n v="30.000000000000004"/>
    <n v="7750"/>
    <n v="232500.00000000003"/>
    <n v="81375"/>
    <n v="0.35"/>
    <s v="Outlet"/>
  </r>
  <r>
    <n v="1197831"/>
    <d v="2021-09-06T00:00:00"/>
    <x v="1"/>
    <x v="1"/>
    <s v="Dallas"/>
    <s v="Women's Street Footwear"/>
    <n v="24.999999999999996"/>
    <n v="6250"/>
    <n v="156249.99999999997"/>
    <n v="54687.499999999985"/>
    <n v="0.35"/>
    <s v="Outlet"/>
  </r>
  <r>
    <n v="1197831"/>
    <d v="2021-09-07T00:00:00"/>
    <x v="1"/>
    <x v="1"/>
    <s v="Dallas"/>
    <s v="Women's Athletic Footwear"/>
    <n v="35"/>
    <n v="5500"/>
    <n v="192500"/>
    <n v="86625"/>
    <n v="0.45"/>
    <s v="Outlet"/>
  </r>
  <r>
    <n v="1197831"/>
    <d v="2021-09-08T00:00:00"/>
    <x v="1"/>
    <x v="1"/>
    <s v="Dallas"/>
    <s v="Men's Apparel"/>
    <n v="50"/>
    <n v="4500"/>
    <n v="225000"/>
    <n v="67500"/>
    <n v="0.3"/>
    <s v="Outlet"/>
  </r>
  <r>
    <n v="1197831"/>
    <d v="2021-09-09T00:00:00"/>
    <x v="1"/>
    <x v="1"/>
    <s v="Dallas"/>
    <s v="Women's Apparel"/>
    <n v="45"/>
    <n v="8000"/>
    <n v="360000"/>
    <n v="180000"/>
    <n v="0.5"/>
    <s v="Outlet"/>
  </r>
  <r>
    <n v="1197831"/>
    <d v="2021-09-10T00:00:00"/>
    <x v="1"/>
    <x v="1"/>
    <s v="Dallas"/>
    <s v="Men's Street Footwear"/>
    <n v="45"/>
    <n v="8000"/>
    <n v="360000"/>
    <n v="125999.99999999999"/>
    <n v="0.35"/>
    <s v="Outlet"/>
  </r>
  <r>
    <n v="1197831"/>
    <d v="2021-09-11T00:00:00"/>
    <x v="1"/>
    <x v="1"/>
    <s v="Dallas"/>
    <s v="Men's Athletic Footwear"/>
    <n v="50"/>
    <n v="8000"/>
    <n v="400000"/>
    <n v="140000"/>
    <n v="0.35"/>
    <s v="Outlet"/>
  </r>
  <r>
    <n v="1197831"/>
    <d v="2021-09-12T00:00:00"/>
    <x v="1"/>
    <x v="1"/>
    <s v="Dallas"/>
    <s v="Women's Street Footwear"/>
    <n v="45"/>
    <n v="6500"/>
    <n v="292500"/>
    <n v="102375"/>
    <n v="0.35"/>
    <s v="Outlet"/>
  </r>
  <r>
    <n v="1197831"/>
    <d v="2021-09-13T00:00:00"/>
    <x v="1"/>
    <x v="1"/>
    <s v="Dallas"/>
    <s v="Women's Athletic Footwear"/>
    <n v="45"/>
    <n v="6000"/>
    <n v="270000"/>
    <n v="121500"/>
    <n v="0.45"/>
    <s v="Outlet"/>
  </r>
  <r>
    <n v="1197831"/>
    <d v="2021-09-14T00:00:00"/>
    <x v="1"/>
    <x v="1"/>
    <s v="Dallas"/>
    <s v="Men's Apparel"/>
    <n v="50"/>
    <n v="5000"/>
    <n v="250000"/>
    <n v="75000"/>
    <n v="0.3"/>
    <s v="Outlet"/>
  </r>
  <r>
    <n v="1197831"/>
    <d v="2021-09-15T00:00:00"/>
    <x v="1"/>
    <x v="1"/>
    <s v="Dallas"/>
    <s v="Women's Apparel"/>
    <n v="55.000000000000007"/>
    <n v="8750"/>
    <n v="481250.00000000006"/>
    <n v="240625.00000000003"/>
    <n v="0.5"/>
    <s v="Outlet"/>
  </r>
  <r>
    <n v="1197831"/>
    <d v="2021-09-16T00:00:00"/>
    <x v="1"/>
    <x v="1"/>
    <s v="Dallas"/>
    <s v="Men's Street Footwear"/>
    <n v="45"/>
    <n v="8250"/>
    <n v="371250"/>
    <n v="148500"/>
    <n v="0.39999999999999997"/>
    <s v="Outlet"/>
  </r>
  <r>
    <n v="1197831"/>
    <d v="2021-09-17T00:00:00"/>
    <x v="1"/>
    <x v="1"/>
    <s v="Dallas"/>
    <s v="Men's Athletic Footwear"/>
    <n v="50"/>
    <n v="8250"/>
    <n v="412500"/>
    <n v="165000"/>
    <n v="0.39999999999999997"/>
    <s v="Outlet"/>
  </r>
  <r>
    <n v="1197831"/>
    <d v="2021-09-18T00:00:00"/>
    <x v="1"/>
    <x v="1"/>
    <s v="Dallas"/>
    <s v="Women's Street Footwear"/>
    <n v="45"/>
    <n v="9750"/>
    <n v="438750"/>
    <n v="175499.99999999997"/>
    <n v="0.39999999999999997"/>
    <s v="Outlet"/>
  </r>
  <r>
    <n v="1197831"/>
    <d v="2021-09-19T00:00:00"/>
    <x v="1"/>
    <x v="1"/>
    <s v="Dallas"/>
    <s v="Women's Athletic Footwear"/>
    <n v="45"/>
    <n v="5750"/>
    <n v="258750"/>
    <n v="129375"/>
    <n v="0.5"/>
    <s v="Outlet"/>
  </r>
  <r>
    <n v="1197831"/>
    <d v="2021-09-20T00:00:00"/>
    <x v="1"/>
    <x v="1"/>
    <s v="Dallas"/>
    <s v="Men's Apparel"/>
    <n v="50"/>
    <n v="5750"/>
    <n v="287500"/>
    <n v="100625"/>
    <n v="0.35"/>
    <s v="Outlet"/>
  </r>
  <r>
    <n v="1197831"/>
    <d v="2021-09-21T00:00:00"/>
    <x v="1"/>
    <x v="1"/>
    <s v="Dallas"/>
    <s v="Women's Apparel"/>
    <n v="60"/>
    <n v="8500"/>
    <n v="510000"/>
    <n v="280500"/>
    <n v="0.55000000000000004"/>
    <s v="Outlet"/>
  </r>
  <r>
    <n v="1197831"/>
    <d v="2021-09-22T00:00:00"/>
    <x v="1"/>
    <x v="1"/>
    <s v="Dallas"/>
    <s v="Men's Street Footwear"/>
    <n v="50"/>
    <n v="8000"/>
    <n v="400000"/>
    <n v="160000"/>
    <n v="0.39999999999999997"/>
    <s v="Outlet"/>
  </r>
  <r>
    <n v="1197831"/>
    <d v="2021-09-23T00:00:00"/>
    <x v="1"/>
    <x v="1"/>
    <s v="Dallas"/>
    <s v="Men's Athletic Footwear"/>
    <n v="55.000000000000007"/>
    <n v="8000"/>
    <n v="440000.00000000006"/>
    <n v="176000"/>
    <n v="0.39999999999999997"/>
    <s v="Outlet"/>
  </r>
  <r>
    <n v="1197831"/>
    <d v="2021-09-24T00:00:00"/>
    <x v="1"/>
    <x v="1"/>
    <s v="Dallas"/>
    <s v="Women's Street Footwear"/>
    <n v="50"/>
    <n v="9750"/>
    <n v="487500"/>
    <n v="194999.99999999997"/>
    <n v="0.39999999999999997"/>
    <s v="Outlet"/>
  </r>
  <r>
    <n v="1197831"/>
    <d v="2021-09-25T00:00:00"/>
    <x v="1"/>
    <x v="1"/>
    <s v="Dallas"/>
    <s v="Women's Athletic Footwear"/>
    <n v="50"/>
    <n v="5250"/>
    <n v="262500"/>
    <n v="131250"/>
    <n v="0.5"/>
    <s v="Outlet"/>
  </r>
  <r>
    <n v="1197831"/>
    <d v="2021-09-26T00:00:00"/>
    <x v="1"/>
    <x v="1"/>
    <s v="Dallas"/>
    <s v="Men's Apparel"/>
    <n v="55.000000000000007"/>
    <n v="5250"/>
    <n v="288750.00000000006"/>
    <n v="101062.50000000001"/>
    <n v="0.35"/>
    <s v="Outlet"/>
  </r>
  <r>
    <n v="1197831"/>
    <d v="2021-09-27T00:00:00"/>
    <x v="1"/>
    <x v="1"/>
    <s v="Dallas"/>
    <s v="Women's Apparel"/>
    <n v="60"/>
    <n v="7750"/>
    <n v="465000"/>
    <n v="255750.00000000003"/>
    <n v="0.55000000000000004"/>
    <s v="Outlet"/>
  </r>
  <r>
    <n v="1197831"/>
    <d v="2021-09-28T00:00:00"/>
    <x v="1"/>
    <x v="1"/>
    <s v="Dallas"/>
    <s v="Men's Street Footwear"/>
    <n v="55.000000000000007"/>
    <n v="7250"/>
    <n v="398750.00000000006"/>
    <n v="159500"/>
    <n v="0.39999999999999997"/>
    <s v="Outlet"/>
  </r>
  <r>
    <n v="1197831"/>
    <d v="2021-09-29T00:00:00"/>
    <x v="1"/>
    <x v="1"/>
    <s v="Dallas"/>
    <s v="Men's Athletic Footwear"/>
    <n v="55.000000000000007"/>
    <n v="6750"/>
    <n v="371250.00000000006"/>
    <n v="148500"/>
    <n v="0.39999999999999997"/>
    <s v="Outlet"/>
  </r>
  <r>
    <n v="1197831"/>
    <d v="2021-09-30T00:00:00"/>
    <x v="1"/>
    <x v="1"/>
    <s v="Dallas"/>
    <s v="Women's Street Footwear"/>
    <n v="60"/>
    <n v="7250"/>
    <n v="435000"/>
    <n v="174000"/>
    <n v="0.39999999999999997"/>
    <s v="Outlet"/>
  </r>
  <r>
    <n v="1197831"/>
    <d v="2021-10-01T00:00:00"/>
    <x v="1"/>
    <x v="1"/>
    <s v="Dallas"/>
    <s v="Women's Athletic Footwear"/>
    <n v="60"/>
    <n v="4500"/>
    <n v="270000"/>
    <n v="135000"/>
    <n v="0.5"/>
    <s v="Outlet"/>
  </r>
  <r>
    <n v="1197831"/>
    <d v="2021-10-02T00:00:00"/>
    <x v="1"/>
    <x v="1"/>
    <s v="Dallas"/>
    <s v="Men's Apparel"/>
    <n v="55.000000000000007"/>
    <n v="4500"/>
    <n v="247500.00000000003"/>
    <n v="86625"/>
    <n v="0.35"/>
    <s v="Outlet"/>
  </r>
  <r>
    <n v="1197831"/>
    <d v="2021-10-03T00:00:00"/>
    <x v="1"/>
    <x v="1"/>
    <s v="Dallas"/>
    <s v="Women's Apparel"/>
    <n v="50"/>
    <n v="6750"/>
    <n v="337500"/>
    <n v="185625.00000000003"/>
    <n v="0.55000000000000004"/>
    <s v="Outlet"/>
  </r>
  <r>
    <n v="1197831"/>
    <d v="2021-10-04T00:00:00"/>
    <x v="1"/>
    <x v="1"/>
    <s v="Dallas"/>
    <s v="Men's Street Footwear"/>
    <n v="40"/>
    <n v="6250"/>
    <n v="250000"/>
    <n v="99999.999999999985"/>
    <n v="0.39999999999999997"/>
    <s v="Outlet"/>
  </r>
  <r>
    <n v="1197831"/>
    <d v="2021-10-05T00:00:00"/>
    <x v="1"/>
    <x v="1"/>
    <s v="Dallas"/>
    <s v="Men's Athletic Footwear"/>
    <n v="40"/>
    <n v="6250"/>
    <n v="250000"/>
    <n v="99999.999999999985"/>
    <n v="0.39999999999999997"/>
    <s v="Outlet"/>
  </r>
  <r>
    <n v="1197831"/>
    <d v="2021-10-06T00:00:00"/>
    <x v="1"/>
    <x v="1"/>
    <s v="Dallas"/>
    <s v="Women's Street Footwear"/>
    <n v="45"/>
    <n v="5750"/>
    <n v="258750"/>
    <n v="103499.99999999999"/>
    <n v="0.39999999999999997"/>
    <s v="Outlet"/>
  </r>
  <r>
    <n v="1197831"/>
    <d v="2021-10-07T00:00:00"/>
    <x v="1"/>
    <x v="1"/>
    <s v="Dallas"/>
    <s v="Women's Athletic Footwear"/>
    <n v="45"/>
    <n v="4250"/>
    <n v="191250"/>
    <n v="95625"/>
    <n v="0.5"/>
    <s v="Outlet"/>
  </r>
  <r>
    <n v="1197831"/>
    <d v="2021-10-08T00:00:00"/>
    <x v="1"/>
    <x v="1"/>
    <s v="Dallas"/>
    <s v="Men's Apparel"/>
    <n v="40"/>
    <n v="4000"/>
    <n v="160000"/>
    <n v="56000"/>
    <n v="0.35"/>
    <s v="Outlet"/>
  </r>
  <r>
    <n v="1197831"/>
    <d v="2021-10-09T00:00:00"/>
    <x v="1"/>
    <x v="1"/>
    <s v="Dallas"/>
    <s v="Women's Apparel"/>
    <n v="50"/>
    <n v="5750"/>
    <n v="287500"/>
    <n v="158125"/>
    <n v="0.55000000000000004"/>
    <s v="Outlet"/>
  </r>
  <r>
    <n v="1197831"/>
    <d v="2021-10-10T00:00:00"/>
    <x v="1"/>
    <x v="1"/>
    <s v="Dallas"/>
    <s v="Men's Street Footwear"/>
    <n v="40"/>
    <n v="7250"/>
    <n v="290000"/>
    <n v="115999.99999999999"/>
    <n v="0.39999999999999997"/>
    <s v="Outlet"/>
  </r>
  <r>
    <n v="1197831"/>
    <d v="2021-10-11T00:00:00"/>
    <x v="1"/>
    <x v="1"/>
    <s v="Dallas"/>
    <s v="Men's Athletic Footwear"/>
    <n v="40"/>
    <n v="7250"/>
    <n v="290000"/>
    <n v="115999.99999999999"/>
    <n v="0.39999999999999997"/>
    <s v="Outlet"/>
  </r>
  <r>
    <n v="1197831"/>
    <d v="2021-10-12T00:00:00"/>
    <x v="1"/>
    <x v="1"/>
    <s v="Dallas"/>
    <s v="Women's Street Footwear"/>
    <n v="65"/>
    <n v="6500"/>
    <n v="422500"/>
    <n v="169000"/>
    <n v="0.39999999999999997"/>
    <s v="Outlet"/>
  </r>
  <r>
    <n v="1197831"/>
    <d v="2021-10-13T00:00:00"/>
    <x v="1"/>
    <x v="1"/>
    <s v="Dallas"/>
    <s v="Women's Athletic Footwear"/>
    <n v="65"/>
    <n v="5000"/>
    <n v="325000"/>
    <n v="162500"/>
    <n v="0.5"/>
    <s v="Outlet"/>
  </r>
  <r>
    <n v="1197831"/>
    <d v="2021-10-14T00:00:00"/>
    <x v="1"/>
    <x v="1"/>
    <s v="Dallas"/>
    <s v="Men's Apparel"/>
    <n v="60"/>
    <n v="4750"/>
    <n v="285000"/>
    <n v="99750"/>
    <n v="0.35"/>
    <s v="Outlet"/>
  </r>
  <r>
    <n v="1197831"/>
    <d v="2021-10-15T00:00:00"/>
    <x v="1"/>
    <x v="1"/>
    <s v="Dallas"/>
    <s v="Women's Apparel"/>
    <n v="70"/>
    <n v="6750"/>
    <n v="472500"/>
    <n v="259875.00000000003"/>
    <n v="0.55000000000000004"/>
    <s v="Outlet"/>
  </r>
  <r>
    <n v="1197831"/>
    <d v="2021-10-16T00:00:00"/>
    <x v="1"/>
    <x v="1"/>
    <s v="Dallas"/>
    <s v="Men's Street Footwear"/>
    <n v="60"/>
    <n v="8250"/>
    <n v="495000"/>
    <n v="197999.99999999997"/>
    <n v="0.39999999999999997"/>
    <s v="Outlet"/>
  </r>
  <r>
    <n v="1197831"/>
    <d v="2021-10-17T00:00:00"/>
    <x v="1"/>
    <x v="1"/>
    <s v="Dallas"/>
    <s v="Men's Athletic Footwear"/>
    <n v="60"/>
    <n v="8250"/>
    <n v="495000"/>
    <n v="197999.99999999997"/>
    <n v="0.39999999999999997"/>
    <s v="Outlet"/>
  </r>
  <r>
    <n v="1197831"/>
    <d v="2021-10-18T00:00:00"/>
    <x v="1"/>
    <x v="1"/>
    <s v="Dallas"/>
    <s v="Women's Street Footwear"/>
    <n v="65"/>
    <n v="7250"/>
    <n v="471250"/>
    <n v="188499.99999999997"/>
    <n v="0.39999999999999997"/>
    <s v="Outlet"/>
  </r>
  <r>
    <n v="1197831"/>
    <d v="2021-10-19T00:00:00"/>
    <x v="1"/>
    <x v="1"/>
    <s v="Dallas"/>
    <s v="Women's Athletic Footwear"/>
    <n v="65"/>
    <n v="5750"/>
    <n v="373750"/>
    <n v="186875"/>
    <n v="0.5"/>
    <s v="Outlet"/>
  </r>
  <r>
    <n v="1197831"/>
    <d v="2021-10-20T00:00:00"/>
    <x v="1"/>
    <x v="1"/>
    <s v="Dallas"/>
    <s v="Men's Apparel"/>
    <n v="60"/>
    <n v="5250"/>
    <n v="315000"/>
    <n v="110250"/>
    <n v="0.35"/>
    <s v="Outlet"/>
  </r>
  <r>
    <n v="1197831"/>
    <d v="2021-10-21T00:00:00"/>
    <x v="1"/>
    <x v="1"/>
    <s v="Dallas"/>
    <s v="Women's Apparel"/>
    <n v="70"/>
    <n v="7750"/>
    <n v="542500"/>
    <n v="298375"/>
    <n v="0.55000000000000004"/>
    <s v="Outlet"/>
  </r>
  <r>
    <n v="1185732"/>
    <d v="2021-10-22T00:00:00"/>
    <x v="1"/>
    <x v="1"/>
    <s v="Dallas"/>
    <s v="Men's Street Footwear"/>
    <n v="45"/>
    <n v="4250"/>
    <n v="191250"/>
    <n v="105187.50000000001"/>
    <n v="0.55000000000000004"/>
    <s v="Outlet"/>
  </r>
  <r>
    <n v="1185732"/>
    <d v="2021-10-23T00:00:00"/>
    <x v="1"/>
    <x v="1"/>
    <s v="Dallas"/>
    <s v="Men's Athletic Footwear"/>
    <n v="45"/>
    <n v="2250"/>
    <n v="101250"/>
    <n v="35437.5"/>
    <n v="0.35"/>
    <s v="Outlet"/>
  </r>
  <r>
    <n v="1185732"/>
    <d v="2021-10-24T00:00:00"/>
    <x v="1"/>
    <x v="1"/>
    <s v="Dallas"/>
    <s v="Women's Street Footwear"/>
    <n v="35"/>
    <n v="2250"/>
    <n v="78750"/>
    <n v="31499.999999999996"/>
    <n v="0.39999999999999997"/>
    <s v="Outlet"/>
  </r>
  <r>
    <n v="1185732"/>
    <d v="2021-10-25T00:00:00"/>
    <x v="1"/>
    <x v="1"/>
    <s v="Dallas"/>
    <s v="Women's Athletic Footwear"/>
    <n v="40"/>
    <n v="750"/>
    <n v="30000"/>
    <n v="11999.999999999998"/>
    <n v="0.39999999999999997"/>
    <s v="Outlet"/>
  </r>
  <r>
    <n v="1185732"/>
    <d v="2021-10-26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0-27T00:00:00"/>
    <x v="0"/>
    <x v="4"/>
    <s v="Philadelphia"/>
    <s v="Women's Apparel"/>
    <n v="45"/>
    <n v="2250"/>
    <n v="101250"/>
    <n v="30375"/>
    <n v="0.3"/>
    <s v="Outlet"/>
  </r>
  <r>
    <n v="1185732"/>
    <d v="2021-10-28T00:00:00"/>
    <x v="0"/>
    <x v="4"/>
    <s v="Philadelphia"/>
    <s v="Men's Street Footwear"/>
    <n v="45"/>
    <n v="4750"/>
    <n v="213750"/>
    <n v="117562.50000000001"/>
    <n v="0.55000000000000004"/>
    <s v="Outlet"/>
  </r>
  <r>
    <n v="1185732"/>
    <d v="2021-10-29T00:00:00"/>
    <x v="0"/>
    <x v="4"/>
    <s v="Philadelphia"/>
    <s v="Men's Athletic Footwear"/>
    <n v="45"/>
    <n v="1250"/>
    <n v="56250"/>
    <n v="19687.5"/>
    <n v="0.35"/>
    <s v="Outlet"/>
  </r>
  <r>
    <n v="1185732"/>
    <d v="2021-10-30T00:00:00"/>
    <x v="0"/>
    <x v="4"/>
    <s v="Philadelphia"/>
    <s v="Women's Street Footwear"/>
    <n v="35"/>
    <n v="1750"/>
    <n v="61250"/>
    <n v="24499.999999999996"/>
    <n v="0.39999999999999997"/>
    <s v="Outlet"/>
  </r>
  <r>
    <n v="1185732"/>
    <d v="2021-10-31T00:00:00"/>
    <x v="0"/>
    <x v="4"/>
    <s v="Philadelphia"/>
    <s v="Women's Athletic Footwear"/>
    <n v="40"/>
    <n v="500"/>
    <n v="20000"/>
    <n v="7999.9999999999991"/>
    <n v="0.39999999999999997"/>
    <s v="Outlet"/>
  </r>
  <r>
    <n v="1185732"/>
    <d v="2021-11-01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1-02T00:00:00"/>
    <x v="0"/>
    <x v="4"/>
    <s v="Philadelphia"/>
    <s v="Women's Apparel"/>
    <n v="45"/>
    <n v="2250"/>
    <n v="101250"/>
    <n v="30375"/>
    <n v="0.3"/>
    <s v="Outlet"/>
  </r>
  <r>
    <n v="1185732"/>
    <d v="2021-11-03T00:00:00"/>
    <x v="0"/>
    <x v="4"/>
    <s v="Philadelphia"/>
    <s v="Men's Street Footwear"/>
    <n v="50"/>
    <n v="4450"/>
    <n v="222500"/>
    <n v="122375.00000000001"/>
    <n v="0.55000000000000004"/>
    <s v="Outlet"/>
  </r>
  <r>
    <n v="1185732"/>
    <d v="2021-11-04T00:00:00"/>
    <x v="0"/>
    <x v="4"/>
    <s v="Philadelphia"/>
    <s v="Men's Athletic Footwear"/>
    <n v="50"/>
    <n v="1500"/>
    <n v="75000"/>
    <n v="26250"/>
    <n v="0.35"/>
    <s v="Outlet"/>
  </r>
  <r>
    <n v="1185732"/>
    <d v="2021-11-05T00:00:00"/>
    <x v="0"/>
    <x v="4"/>
    <s v="Philadelphia"/>
    <s v="Women's Street Footwear"/>
    <n v="40"/>
    <n v="1750"/>
    <n v="70000"/>
    <n v="27999.999999999996"/>
    <n v="0.39999999999999997"/>
    <s v="Outlet"/>
  </r>
  <r>
    <n v="1185732"/>
    <d v="2021-11-06T00:00:00"/>
    <x v="0"/>
    <x v="4"/>
    <s v="Philadelphia"/>
    <s v="Women's Athletic Footwear"/>
    <n v="45"/>
    <n v="250"/>
    <n v="11250"/>
    <n v="4500"/>
    <n v="0.39999999999999997"/>
    <s v="Outlet"/>
  </r>
  <r>
    <n v="1185732"/>
    <d v="2021-11-07T00:00:00"/>
    <x v="0"/>
    <x v="4"/>
    <s v="Philadelphia"/>
    <s v="Men's Apparel"/>
    <n v="60"/>
    <n v="750"/>
    <n v="45000"/>
    <n v="13500"/>
    <n v="0.3"/>
    <s v="Outlet"/>
  </r>
  <r>
    <n v="1185732"/>
    <d v="2021-11-08T00:00:00"/>
    <x v="0"/>
    <x v="4"/>
    <s v="Philadelphia"/>
    <s v="Women's Apparel"/>
    <n v="50"/>
    <n v="1750"/>
    <n v="87500"/>
    <n v="21875"/>
    <n v="0.25"/>
    <s v="Outlet"/>
  </r>
  <r>
    <n v="1185732"/>
    <d v="2021-11-09T00:00:00"/>
    <x v="0"/>
    <x v="4"/>
    <s v="Philadelphia"/>
    <s v="Men's Street Footwear"/>
    <n v="50"/>
    <n v="4500"/>
    <n v="225000"/>
    <n v="112500"/>
    <n v="0.5"/>
    <s v="Outlet"/>
  </r>
  <r>
    <n v="1185732"/>
    <d v="2021-11-10T00:00:00"/>
    <x v="0"/>
    <x v="4"/>
    <s v="Philadelphia"/>
    <s v="Men's Athletic Footwear"/>
    <n v="50"/>
    <n v="1500"/>
    <n v="75000"/>
    <n v="22500"/>
    <n v="0.3"/>
    <s v="Outlet"/>
  </r>
  <r>
    <n v="1185732"/>
    <d v="2021-11-11T00:00:00"/>
    <x v="0"/>
    <x v="4"/>
    <s v="Philadelphia"/>
    <s v="Women's Street Footwear"/>
    <n v="40"/>
    <n v="1500"/>
    <n v="60000"/>
    <n v="21000"/>
    <n v="0.35"/>
    <s v="Outlet"/>
  </r>
  <r>
    <n v="1185732"/>
    <d v="2021-11-12T00:00:00"/>
    <x v="0"/>
    <x v="4"/>
    <s v="Philadelphia"/>
    <s v="Women's Athletic Footwear"/>
    <n v="45"/>
    <n v="750"/>
    <n v="33750"/>
    <n v="11812.5"/>
    <n v="0.35"/>
    <s v="Outlet"/>
  </r>
  <r>
    <n v="1185732"/>
    <d v="2021-11-13T00:00:00"/>
    <x v="0"/>
    <x v="4"/>
    <s v="Philadelphia"/>
    <s v="Men's Apparel"/>
    <n v="60"/>
    <n v="750"/>
    <n v="45000"/>
    <n v="13500"/>
    <n v="0.3"/>
    <s v="Outlet"/>
  </r>
  <r>
    <n v="1185732"/>
    <d v="2021-11-14T00:00:00"/>
    <x v="0"/>
    <x v="4"/>
    <s v="Philadelphia"/>
    <s v="Women's Apparel"/>
    <n v="50"/>
    <n v="2000"/>
    <n v="100000"/>
    <n v="25000"/>
    <n v="0.25"/>
    <s v="Outlet"/>
  </r>
  <r>
    <n v="1185732"/>
    <d v="2021-11-15T00:00:00"/>
    <x v="0"/>
    <x v="4"/>
    <s v="Philadelphia"/>
    <s v="Men's Street Footwear"/>
    <n v="60"/>
    <n v="4700"/>
    <n v="282000"/>
    <n v="141000"/>
    <n v="0.5"/>
    <s v="Outlet"/>
  </r>
  <r>
    <n v="1185732"/>
    <d v="2021-11-16T00:00:00"/>
    <x v="0"/>
    <x v="4"/>
    <s v="Philadelphia"/>
    <s v="Men's Athletic Footwear"/>
    <n v="60.000000000000007"/>
    <n v="1750"/>
    <n v="105000.00000000001"/>
    <n v="31500.000000000004"/>
    <n v="0.3"/>
    <s v="Outlet"/>
  </r>
  <r>
    <n v="1185732"/>
    <d v="2021-11-17T00:00:00"/>
    <x v="0"/>
    <x v="4"/>
    <s v="Philadelphia"/>
    <s v="Women's Street Footwear"/>
    <n v="55.000000000000007"/>
    <n v="1500"/>
    <n v="82500.000000000015"/>
    <n v="28875.000000000004"/>
    <n v="0.35"/>
    <s v="Outlet"/>
  </r>
  <r>
    <n v="1185732"/>
    <d v="2021-11-18T00:00:00"/>
    <x v="0"/>
    <x v="4"/>
    <s v="Philadelphia"/>
    <s v="Women's Athletic Footwear"/>
    <n v="55.000000000000007"/>
    <n v="1000"/>
    <n v="55000.000000000007"/>
    <n v="19250"/>
    <n v="0.35"/>
    <s v="Outlet"/>
  </r>
  <r>
    <n v="1185732"/>
    <d v="2021-11-19T00:00:00"/>
    <x v="0"/>
    <x v="4"/>
    <s v="Philadelphia"/>
    <s v="Men's Apparel"/>
    <n v="65"/>
    <n v="1250"/>
    <n v="81250"/>
    <n v="24375"/>
    <n v="0.3"/>
    <s v="Outlet"/>
  </r>
  <r>
    <n v="1185732"/>
    <d v="2021-11-20T00:00:00"/>
    <x v="0"/>
    <x v="4"/>
    <s v="Philadelphia"/>
    <s v="Women's Apparel"/>
    <n v="70"/>
    <n v="2500"/>
    <n v="175000"/>
    <n v="52500"/>
    <n v="0.3"/>
    <s v="Outlet"/>
  </r>
  <r>
    <n v="1185732"/>
    <d v="2021-11-21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2T00:00:00"/>
    <x v="0"/>
    <x v="4"/>
    <s v="Philadelphia"/>
    <s v="Men's Athletic Footwear"/>
    <n v="60.000000000000007"/>
    <n v="2500"/>
    <n v="150000.00000000003"/>
    <n v="52500.000000000007"/>
    <n v="0.35"/>
    <s v="Outlet"/>
  </r>
  <r>
    <n v="1185732"/>
    <d v="2021-11-23T00:00:00"/>
    <x v="0"/>
    <x v="4"/>
    <s v="Philadelphia"/>
    <s v="Women's Street Footwear"/>
    <n v="55.000000000000007"/>
    <n v="1750"/>
    <n v="96250.000000000015"/>
    <n v="38500"/>
    <n v="0.39999999999999997"/>
    <s v="Outlet"/>
  </r>
  <r>
    <n v="1185732"/>
    <d v="2021-11-24T00:00:00"/>
    <x v="0"/>
    <x v="4"/>
    <s v="Philadelphia"/>
    <s v="Women's Athletic Footwear"/>
    <n v="55.000000000000007"/>
    <n v="1500"/>
    <n v="82500.000000000015"/>
    <n v="33000"/>
    <n v="0.39999999999999997"/>
    <s v="Outlet"/>
  </r>
  <r>
    <n v="1185732"/>
    <d v="2021-11-25T00:00:00"/>
    <x v="0"/>
    <x v="4"/>
    <s v="Philadelphia"/>
    <s v="Men's Apparel"/>
    <n v="65"/>
    <n v="1500"/>
    <n v="97500"/>
    <n v="34125"/>
    <n v="0.35"/>
    <s v="Outlet"/>
  </r>
  <r>
    <n v="1185732"/>
    <d v="2021-11-26T00:00:00"/>
    <x v="0"/>
    <x v="4"/>
    <s v="Philadelphia"/>
    <s v="Women's Apparel"/>
    <n v="70"/>
    <n v="3000"/>
    <n v="210000"/>
    <n v="63000"/>
    <n v="0.3"/>
    <s v="Outlet"/>
  </r>
  <r>
    <n v="1185732"/>
    <d v="2021-11-27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8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1-29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1-30T00:00:00"/>
    <x v="0"/>
    <x v="4"/>
    <s v="Philadelphia"/>
    <s v="Women's Athletic Footwear"/>
    <n v="55.000000000000007"/>
    <n v="1750"/>
    <n v="96250.000000000015"/>
    <n v="38500"/>
    <n v="0.39999999999999997"/>
    <s v="Outlet"/>
  </r>
  <r>
    <n v="1185732"/>
    <d v="2021-12-01T00:00:00"/>
    <x v="0"/>
    <x v="4"/>
    <s v="Philadelphia"/>
    <s v="Men's Apparel"/>
    <n v="65"/>
    <n v="2000"/>
    <n v="130000"/>
    <n v="45500"/>
    <n v="0.35"/>
    <s v="Outlet"/>
  </r>
  <r>
    <n v="1185732"/>
    <d v="2021-12-02T00:00:00"/>
    <x v="0"/>
    <x v="4"/>
    <s v="Philadelphia"/>
    <s v="Women's Apparel"/>
    <n v="70"/>
    <n v="3750"/>
    <n v="262500"/>
    <n v="78750"/>
    <n v="0.3"/>
    <s v="Outlet"/>
  </r>
  <r>
    <n v="1185732"/>
    <d v="2021-12-03T00:00:00"/>
    <x v="0"/>
    <x v="4"/>
    <s v="Philadelphia"/>
    <s v="Men's Street Footwear"/>
    <n v="65"/>
    <n v="5250"/>
    <n v="341250"/>
    <n v="187687.50000000003"/>
    <n v="0.55000000000000004"/>
    <s v="Outlet"/>
  </r>
  <r>
    <n v="1185732"/>
    <d v="2021-12-04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2-05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2-06T00:00:00"/>
    <x v="0"/>
    <x v="4"/>
    <s v="Philadelphia"/>
    <s v="Women's Athletic Footwear"/>
    <n v="55.000000000000007"/>
    <n v="2000"/>
    <n v="110000.00000000001"/>
    <n v="44000"/>
    <n v="0.39999999999999997"/>
    <s v="Outlet"/>
  </r>
  <r>
    <n v="1185732"/>
    <d v="2021-12-07T00:00:00"/>
    <x v="0"/>
    <x v="4"/>
    <s v="Philadelphia"/>
    <s v="Men's Apparel"/>
    <n v="65"/>
    <n v="1750"/>
    <n v="113750"/>
    <n v="39812.5"/>
    <n v="0.35"/>
    <s v="Outlet"/>
  </r>
  <r>
    <n v="1185732"/>
    <d v="2021-12-08T00:00:00"/>
    <x v="0"/>
    <x v="4"/>
    <s v="Philadelphia"/>
    <s v="Women's Apparel"/>
    <n v="70"/>
    <n v="3500"/>
    <n v="245000"/>
    <n v="73500"/>
    <n v="0.3"/>
    <s v="Outlet"/>
  </r>
  <r>
    <n v="1185732"/>
    <d v="2021-12-09T00:00:00"/>
    <x v="0"/>
    <x v="4"/>
    <s v="Philadelphia"/>
    <s v="Men's Street Footwear"/>
    <n v="65"/>
    <n v="4750"/>
    <n v="308750"/>
    <n v="154375"/>
    <n v="0.5"/>
    <s v="Outlet"/>
  </r>
  <r>
    <n v="1185732"/>
    <d v="2021-12-10T00:00:00"/>
    <x v="0"/>
    <x v="4"/>
    <s v="Philadelphia"/>
    <s v="Men's Athletic Footwear"/>
    <n v="50"/>
    <n v="2750"/>
    <n v="137500"/>
    <n v="41250"/>
    <n v="0.3"/>
    <s v="Outlet"/>
  </r>
  <r>
    <n v="1185732"/>
    <d v="2021-12-11T00:00:00"/>
    <x v="0"/>
    <x v="4"/>
    <s v="Philadelphia"/>
    <s v="Women's Street Footwear"/>
    <n v="45"/>
    <n v="2000"/>
    <n v="90000"/>
    <n v="31499.999999999996"/>
    <n v="0.35"/>
    <s v="Outlet"/>
  </r>
  <r>
    <n v="1185732"/>
    <d v="2021-12-12T00:00:00"/>
    <x v="0"/>
    <x v="4"/>
    <s v="Philadelphia"/>
    <s v="Women's Athletic Footwear"/>
    <n v="45"/>
    <n v="1750"/>
    <n v="78750"/>
    <n v="27562.5"/>
    <n v="0.35"/>
    <s v="Outlet"/>
  </r>
  <r>
    <n v="1185732"/>
    <d v="2021-12-13T00:00:00"/>
    <x v="0"/>
    <x v="4"/>
    <s v="Philadelphia"/>
    <s v="Men's Apparel"/>
    <n v="54.999999999999993"/>
    <n v="1250"/>
    <n v="68749.999999999985"/>
    <n v="20624.999999999996"/>
    <n v="0.3"/>
    <s v="Outlet"/>
  </r>
  <r>
    <n v="1185732"/>
    <d v="2021-12-14T00:00:00"/>
    <x v="0"/>
    <x v="4"/>
    <s v="Philadelphia"/>
    <s v="Women's Apparel"/>
    <n v="60"/>
    <n v="2250"/>
    <n v="135000"/>
    <n v="33750"/>
    <n v="0.25"/>
    <s v="Outlet"/>
  </r>
  <r>
    <n v="1185732"/>
    <d v="2021-12-15T00:00:00"/>
    <x v="0"/>
    <x v="4"/>
    <s v="Philadelphia"/>
    <s v="Men's Street Footwear"/>
    <n v="60"/>
    <n v="4000"/>
    <n v="240000"/>
    <n v="120000"/>
    <n v="0.5"/>
    <s v="Outlet"/>
  </r>
  <r>
    <n v="1185732"/>
    <d v="2021-12-16T00:00:00"/>
    <x v="0"/>
    <x v="4"/>
    <s v="Philadelphia"/>
    <s v="Men's Athletic Footwear"/>
    <n v="50"/>
    <n v="2250"/>
    <n v="112500"/>
    <n v="33750"/>
    <n v="0.3"/>
    <s v="Outlet"/>
  </r>
  <r>
    <n v="1185732"/>
    <d v="2021-12-17T00:00:00"/>
    <x v="0"/>
    <x v="4"/>
    <s v="Philadelphia"/>
    <s v="Women's Street Footwear"/>
    <n v="50"/>
    <n v="1250"/>
    <n v="62500"/>
    <n v="21875"/>
    <n v="0.35"/>
    <s v="Outlet"/>
  </r>
  <r>
    <n v="1185732"/>
    <d v="2021-12-18T00:00:00"/>
    <x v="0"/>
    <x v="4"/>
    <s v="Philadelphia"/>
    <s v="Women's Athletic Footwear"/>
    <n v="50"/>
    <n v="1000"/>
    <n v="50000"/>
    <n v="17500"/>
    <n v="0.35"/>
    <s v="Outlet"/>
  </r>
  <r>
    <n v="1185732"/>
    <d v="2021-12-19T00:00:00"/>
    <x v="0"/>
    <x v="4"/>
    <s v="Philadelphia"/>
    <s v="Men's Apparel"/>
    <n v="60"/>
    <n v="1000"/>
    <n v="60000"/>
    <n v="18000"/>
    <n v="0.3"/>
    <s v="Outlet"/>
  </r>
  <r>
    <n v="1185732"/>
    <d v="2021-12-20T00:00:00"/>
    <x v="0"/>
    <x v="4"/>
    <s v="Philadelphia"/>
    <s v="Women's Apparel"/>
    <n v="64.999999999999986"/>
    <n v="2250"/>
    <n v="146249.99999999997"/>
    <n v="36562.499999999993"/>
    <n v="0.25"/>
    <s v="Outlet"/>
  </r>
  <r>
    <n v="1185732"/>
    <d v="2021-12-21T00:00:00"/>
    <x v="0"/>
    <x v="4"/>
    <s v="Philadelphia"/>
    <s v="Men's Street Footwear"/>
    <n v="70"/>
    <n v="3750"/>
    <n v="262500"/>
    <n v="144375"/>
    <n v="0.55000000000000004"/>
    <s v="Outlet"/>
  </r>
  <r>
    <n v="1185732"/>
    <d v="2021-12-22T00:00:00"/>
    <x v="0"/>
    <x v="4"/>
    <s v="Philadelphia"/>
    <s v="Men's Athletic Footwear"/>
    <n v="60.000000000000007"/>
    <n v="2000"/>
    <n v="120000.00000000001"/>
    <n v="42000"/>
    <n v="0.35"/>
    <s v="Outlet"/>
  </r>
  <r>
    <n v="1185732"/>
    <d v="2021-12-23T00:00:00"/>
    <x v="0"/>
    <x v="4"/>
    <s v="Philadelphia"/>
    <s v="Women's Street Footwear"/>
    <n v="60.000000000000007"/>
    <n v="1950"/>
    <n v="117000.00000000001"/>
    <n v="46800"/>
    <n v="0.39999999999999997"/>
    <s v="Outlet"/>
  </r>
  <r>
    <n v="1185732"/>
    <d v="2021-12-24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25T00:00:00"/>
    <x v="0"/>
    <x v="4"/>
    <s v="Philadelphia"/>
    <s v="Men's Apparel"/>
    <n v="70"/>
    <n v="1500"/>
    <n v="105000"/>
    <n v="36750"/>
    <n v="0.35"/>
    <s v="Outlet"/>
  </r>
  <r>
    <n v="1185732"/>
    <d v="2021-12-26T00:00:00"/>
    <x v="0"/>
    <x v="4"/>
    <s v="Philadelphia"/>
    <s v="Women's Apparel"/>
    <n v="75"/>
    <n v="2500"/>
    <n v="187500"/>
    <n v="56250"/>
    <n v="0.3"/>
    <s v="Outlet"/>
  </r>
  <r>
    <n v="1185732"/>
    <d v="2021-12-27T00:00:00"/>
    <x v="0"/>
    <x v="4"/>
    <s v="Philadelphia"/>
    <s v="Men's Street Footwear"/>
    <n v="70"/>
    <n v="4750"/>
    <n v="332500"/>
    <n v="182875.00000000003"/>
    <n v="0.55000000000000004"/>
    <s v="Outlet"/>
  </r>
  <r>
    <n v="1185732"/>
    <d v="2021-12-28T00:00:00"/>
    <x v="0"/>
    <x v="4"/>
    <s v="Philadelphia"/>
    <s v="Men's Athletic Footwear"/>
    <n v="60.000000000000007"/>
    <n v="2750"/>
    <n v="165000.00000000003"/>
    <n v="57750.000000000007"/>
    <n v="0.35"/>
    <s v="Outlet"/>
  </r>
  <r>
    <n v="1185732"/>
    <d v="2021-12-29T00:00:00"/>
    <x v="0"/>
    <x v="4"/>
    <s v="Philadelphia"/>
    <s v="Women's Street Footwear"/>
    <n v="60.000000000000007"/>
    <n v="2250"/>
    <n v="135000.00000000003"/>
    <n v="54000.000000000007"/>
    <n v="0.39999999999999997"/>
    <s v="Outlet"/>
  </r>
  <r>
    <n v="1185732"/>
    <d v="2021-12-30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31T00:00:00"/>
    <x v="0"/>
    <x v="4"/>
    <s v="Philadelphia"/>
    <s v="Men's Apparel"/>
    <n v="70"/>
    <n v="1750"/>
    <n v="122500"/>
    <n v="42875"/>
    <n v="0.35"/>
    <s v="Outlet"/>
  </r>
  <r>
    <n v="1185732"/>
    <d v="2020-01-01T00:00:00"/>
    <x v="0"/>
    <x v="4"/>
    <s v="Philadelphia"/>
    <s v="Women's Apparel"/>
    <n v="75"/>
    <n v="2750"/>
    <n v="206250"/>
    <n v="61875"/>
    <n v="0.3"/>
    <s v="Outlet"/>
  </r>
  <r>
    <n v="1128299"/>
    <d v="2020-01-02T00:00:00"/>
    <x v="0"/>
    <x v="4"/>
    <s v="Philadelphia"/>
    <s v="Men's Street Footwear"/>
    <n v="35"/>
    <n v="4500"/>
    <n v="157500"/>
    <n v="63000"/>
    <n v="0.4"/>
    <s v="Outlet"/>
  </r>
  <r>
    <n v="1128299"/>
    <d v="2020-01-03T00:00:00"/>
    <x v="0"/>
    <x v="4"/>
    <s v="Philadelphia"/>
    <s v="Men's Athletic Footwear"/>
    <n v="45"/>
    <n v="4500"/>
    <n v="202500"/>
    <n v="50625"/>
    <n v="0.25"/>
    <s v="Outlet"/>
  </r>
  <r>
    <n v="1128299"/>
    <d v="2020-01-04T00:00:00"/>
    <x v="0"/>
    <x v="4"/>
    <s v="Philadelphia"/>
    <s v="Women's Street Footwear"/>
    <n v="45"/>
    <n v="4500"/>
    <n v="202500"/>
    <n v="81000"/>
    <n v="0.4"/>
    <s v="Outlet"/>
  </r>
  <r>
    <n v="1128299"/>
    <d v="2020-01-05T00:00:00"/>
    <x v="0"/>
    <x v="4"/>
    <s v="Philadelphia"/>
    <s v="Women's Athletic Footwear"/>
    <n v="45"/>
    <n v="3000"/>
    <n v="135000"/>
    <n v="47250"/>
    <n v="0.35"/>
    <s v="Outlet"/>
  </r>
  <r>
    <n v="1128299"/>
    <d v="2020-01-06T00:00:00"/>
    <x v="2"/>
    <x v="5"/>
    <s v="Las Vegas"/>
    <s v="Men's Apparel"/>
    <n v="50"/>
    <n v="2500"/>
    <n v="125000"/>
    <n v="68750"/>
    <n v="0.55000000000000004"/>
    <s v="Outlet"/>
  </r>
  <r>
    <n v="1128299"/>
    <d v="2020-01-07T00:00:00"/>
    <x v="2"/>
    <x v="5"/>
    <s v="Las Vegas"/>
    <s v="Women's Apparel"/>
    <n v="45"/>
    <n v="4750"/>
    <n v="213750"/>
    <n v="42750"/>
    <n v="0.2"/>
    <s v="Outlet"/>
  </r>
  <r>
    <n v="1128299"/>
    <d v="2020-01-08T00:00:00"/>
    <x v="2"/>
    <x v="5"/>
    <s v="Las Vegas"/>
    <s v="Men's Street Footwear"/>
    <n v="35"/>
    <n v="5250"/>
    <n v="183750"/>
    <n v="73500"/>
    <n v="0.4"/>
    <s v="Outlet"/>
  </r>
  <r>
    <n v="1128299"/>
    <d v="2020-01-09T00:00:00"/>
    <x v="2"/>
    <x v="5"/>
    <s v="Las Vegas"/>
    <s v="Men's Athletic Footwear"/>
    <n v="45"/>
    <n v="4250"/>
    <n v="191250"/>
    <n v="47812.5"/>
    <n v="0.25"/>
    <s v="Outlet"/>
  </r>
  <r>
    <n v="1128299"/>
    <d v="2020-01-10T00:00:00"/>
    <x v="2"/>
    <x v="5"/>
    <s v="Las Vegas"/>
    <s v="Women's Street Footwear"/>
    <n v="45"/>
    <n v="4250"/>
    <n v="191250"/>
    <n v="76500"/>
    <n v="0.4"/>
    <s v="Outlet"/>
  </r>
  <r>
    <n v="1128299"/>
    <d v="2020-01-11T00:00:00"/>
    <x v="2"/>
    <x v="5"/>
    <s v="Las Vegas"/>
    <s v="Women's Athletic Footwear"/>
    <n v="45"/>
    <n v="2750"/>
    <n v="123750"/>
    <n v="43312.5"/>
    <n v="0.35"/>
    <s v="Outlet"/>
  </r>
  <r>
    <n v="1128299"/>
    <d v="2020-01-12T00:00:00"/>
    <x v="2"/>
    <x v="5"/>
    <s v="Las Vegas"/>
    <s v="Men's Apparel"/>
    <n v="50"/>
    <n v="2000"/>
    <n v="100000"/>
    <n v="55000.000000000007"/>
    <n v="0.55000000000000004"/>
    <s v="Outlet"/>
  </r>
  <r>
    <n v="1128299"/>
    <d v="2020-01-13T00:00:00"/>
    <x v="2"/>
    <x v="5"/>
    <s v="Las Vegas"/>
    <s v="Women's Apparel"/>
    <n v="45"/>
    <n v="4000"/>
    <n v="180000"/>
    <n v="36000"/>
    <n v="0.2"/>
    <s v="Outlet"/>
  </r>
  <r>
    <n v="1128299"/>
    <d v="2020-01-14T00:00:00"/>
    <x v="2"/>
    <x v="5"/>
    <s v="Las Vegas"/>
    <s v="Men's Street Footwear"/>
    <n v="45"/>
    <n v="5500"/>
    <n v="247500"/>
    <n v="99000"/>
    <n v="0.4"/>
    <s v="Outlet"/>
  </r>
  <r>
    <n v="1128299"/>
    <d v="2020-01-15T00:00:00"/>
    <x v="2"/>
    <x v="5"/>
    <s v="Las Vegas"/>
    <s v="Men's Athletic Footwear"/>
    <n v="54.999999999999993"/>
    <n v="4000"/>
    <n v="219999.99999999997"/>
    <n v="54999.999999999993"/>
    <n v="0.25"/>
    <s v="Outlet"/>
  </r>
  <r>
    <n v="1128299"/>
    <d v="2020-01-16T00:00:00"/>
    <x v="2"/>
    <x v="5"/>
    <s v="Las Vegas"/>
    <s v="Women's Street Footwear"/>
    <n v="54.999999999999993"/>
    <n v="4000"/>
    <n v="219999.99999999997"/>
    <n v="88000"/>
    <n v="0.4"/>
    <s v="Outlet"/>
  </r>
  <r>
    <n v="1128299"/>
    <d v="2020-01-17T00:00:00"/>
    <x v="2"/>
    <x v="5"/>
    <s v="Las Vegas"/>
    <s v="Women's Athletic Footwear"/>
    <n v="54.999999999999993"/>
    <n v="3000"/>
    <n v="164999.99999999997"/>
    <n v="57749.999999999985"/>
    <n v="0.35"/>
    <s v="Outlet"/>
  </r>
  <r>
    <n v="1128299"/>
    <d v="2020-01-18T00:00:00"/>
    <x v="2"/>
    <x v="5"/>
    <s v="Las Vegas"/>
    <s v="Men's Apparel"/>
    <n v="60"/>
    <n v="1750"/>
    <n v="105000"/>
    <n v="57750.000000000007"/>
    <n v="0.55000000000000004"/>
    <s v="Outlet"/>
  </r>
  <r>
    <n v="1128299"/>
    <d v="2020-01-19T00:00:00"/>
    <x v="2"/>
    <x v="5"/>
    <s v="Las Vegas"/>
    <s v="Women's Apparel"/>
    <n v="54.999999999999993"/>
    <n v="3750"/>
    <n v="206249.99999999997"/>
    <n v="41250"/>
    <n v="0.2"/>
    <s v="Outlet"/>
  </r>
  <r>
    <n v="1128299"/>
    <d v="2020-01-20T00:00:00"/>
    <x v="2"/>
    <x v="5"/>
    <s v="Las Vegas"/>
    <s v="Men's Street Footwear"/>
    <n v="60"/>
    <n v="5500"/>
    <n v="330000"/>
    <n v="132000"/>
    <n v="0.4"/>
    <s v="Outlet"/>
  </r>
  <r>
    <n v="1128299"/>
    <d v="2020-01-21T00:00:00"/>
    <x v="2"/>
    <x v="5"/>
    <s v="Las Vegas"/>
    <s v="Men's Athletic Footwear"/>
    <n v="65"/>
    <n v="3500"/>
    <n v="227500"/>
    <n v="56875"/>
    <n v="0.25"/>
    <s v="Outlet"/>
  </r>
  <r>
    <n v="1128299"/>
    <d v="2020-01-22T00:00:00"/>
    <x v="2"/>
    <x v="5"/>
    <s v="Las Vegas"/>
    <s v="Women's Street Footwear"/>
    <n v="65"/>
    <n v="4000"/>
    <n v="260000"/>
    <n v="104000"/>
    <n v="0.4"/>
    <s v="Outlet"/>
  </r>
  <r>
    <n v="1128299"/>
    <d v="2020-01-23T00:00:00"/>
    <x v="2"/>
    <x v="5"/>
    <s v="Las Vegas"/>
    <s v="Women's Athletic Footwear"/>
    <n v="60"/>
    <n v="3000"/>
    <n v="180000"/>
    <n v="62999.999999999993"/>
    <n v="0.35"/>
    <s v="Outlet"/>
  </r>
  <r>
    <n v="1128299"/>
    <d v="2020-01-24T00:00:00"/>
    <x v="2"/>
    <x v="5"/>
    <s v="Las Vegas"/>
    <s v="Men's Apparel"/>
    <n v="65"/>
    <n v="2000"/>
    <n v="130000"/>
    <n v="71500"/>
    <n v="0.55000000000000004"/>
    <s v="Outlet"/>
  </r>
  <r>
    <n v="1128299"/>
    <d v="2020-01-25T00:00:00"/>
    <x v="2"/>
    <x v="5"/>
    <s v="Las Vegas"/>
    <s v="Women's Apparel"/>
    <n v="80"/>
    <n v="3500"/>
    <n v="280000"/>
    <n v="56000"/>
    <n v="0.2"/>
    <s v="Outlet"/>
  </r>
  <r>
    <n v="1128299"/>
    <d v="2020-01-26T00:00:00"/>
    <x v="2"/>
    <x v="5"/>
    <s v="Las Vegas"/>
    <s v="Men's Street Footwear"/>
    <n v="60"/>
    <n v="5500"/>
    <n v="330000"/>
    <n v="148500"/>
    <n v="0.45"/>
    <s v="Outlet"/>
  </r>
  <r>
    <n v="1128299"/>
    <d v="2020-01-27T00:00:00"/>
    <x v="2"/>
    <x v="5"/>
    <s v="Las Vegas"/>
    <s v="Men's Athletic Footwear"/>
    <n v="65"/>
    <n v="4000"/>
    <n v="260000"/>
    <n v="78000"/>
    <n v="0.3"/>
    <s v="Outlet"/>
  </r>
  <r>
    <n v="1128299"/>
    <d v="2020-01-28T00:00:00"/>
    <x v="2"/>
    <x v="5"/>
    <s v="Las Vegas"/>
    <s v="Women's Street Footwear"/>
    <n v="65"/>
    <n v="4000"/>
    <n v="260000"/>
    <n v="117000"/>
    <n v="0.45"/>
    <s v="Outlet"/>
  </r>
  <r>
    <n v="1128299"/>
    <d v="2020-01-29T00:00:00"/>
    <x v="2"/>
    <x v="5"/>
    <s v="Las Vegas"/>
    <s v="Women's Athletic Footwear"/>
    <n v="60"/>
    <n v="3000"/>
    <n v="180000"/>
    <n v="72000"/>
    <n v="0.39999999999999997"/>
    <s v="Outlet"/>
  </r>
  <r>
    <n v="1128299"/>
    <d v="2020-01-30T00:00:00"/>
    <x v="2"/>
    <x v="5"/>
    <s v="Las Vegas"/>
    <s v="Men's Apparel"/>
    <n v="65"/>
    <n v="2000"/>
    <n v="130000"/>
    <n v="78000.000000000015"/>
    <n v="0.60000000000000009"/>
    <s v="Outlet"/>
  </r>
  <r>
    <n v="1128299"/>
    <d v="2020-01-31T00:00:00"/>
    <x v="2"/>
    <x v="5"/>
    <s v="Las Vegas"/>
    <s v="Women's Apparel"/>
    <n v="80"/>
    <n v="4500"/>
    <n v="360000"/>
    <n v="90000"/>
    <n v="0.25"/>
    <s v="Outlet"/>
  </r>
  <r>
    <n v="1128299"/>
    <d v="2020-02-01T00:00:00"/>
    <x v="2"/>
    <x v="5"/>
    <s v="Las Vegas"/>
    <s v="Men's Street Footwear"/>
    <n v="60"/>
    <n v="7000"/>
    <n v="420000"/>
    <n v="189000"/>
    <n v="0.45"/>
    <s v="Outlet"/>
  </r>
  <r>
    <n v="1128299"/>
    <d v="2020-02-02T00:00:00"/>
    <x v="2"/>
    <x v="5"/>
    <s v="Las Vegas"/>
    <s v="Men's Athletic Footwear"/>
    <n v="65"/>
    <n v="5500"/>
    <n v="357500"/>
    <n v="107250"/>
    <n v="0.3"/>
    <s v="Outlet"/>
  </r>
  <r>
    <n v="1128299"/>
    <d v="2020-02-03T00:00:00"/>
    <x v="2"/>
    <x v="5"/>
    <s v="Las Vegas"/>
    <s v="Women's Street Footwear"/>
    <n v="65"/>
    <n v="5500"/>
    <n v="357500"/>
    <n v="160875"/>
    <n v="0.45"/>
    <s v="Outlet"/>
  </r>
  <r>
    <n v="1128299"/>
    <d v="2020-02-04T00:00:00"/>
    <x v="2"/>
    <x v="5"/>
    <s v="Las Vegas"/>
    <s v="Women's Athletic Footwear"/>
    <n v="60"/>
    <n v="4250"/>
    <n v="255000"/>
    <n v="101999.99999999999"/>
    <n v="0.39999999999999997"/>
    <s v="Outlet"/>
  </r>
  <r>
    <n v="1128299"/>
    <d v="2020-02-05T00:00:00"/>
    <x v="2"/>
    <x v="5"/>
    <s v="Las Vegas"/>
    <s v="Men's Apparel"/>
    <n v="65"/>
    <n v="3000"/>
    <n v="195000"/>
    <n v="117000.00000000001"/>
    <n v="0.60000000000000009"/>
    <s v="Outlet"/>
  </r>
  <r>
    <n v="1128299"/>
    <d v="2020-02-06T00:00:00"/>
    <x v="2"/>
    <x v="5"/>
    <s v="Las Vegas"/>
    <s v="Women's Apparel"/>
    <n v="80"/>
    <n v="6000"/>
    <n v="480000"/>
    <n v="120000"/>
    <n v="0.25"/>
    <s v="Outlet"/>
  </r>
  <r>
    <n v="1128299"/>
    <d v="2020-02-07T00:00:00"/>
    <x v="2"/>
    <x v="5"/>
    <s v="Las Vegas"/>
    <s v="Men's Street Footwear"/>
    <n v="60"/>
    <n v="7500"/>
    <n v="450000"/>
    <n v="180000"/>
    <n v="0.4"/>
    <s v="Outlet"/>
  </r>
  <r>
    <n v="1128299"/>
    <d v="2020-02-08T00:00:00"/>
    <x v="2"/>
    <x v="5"/>
    <s v="Las Vegas"/>
    <s v="Men's Athletic Footwear"/>
    <n v="65"/>
    <n v="6000"/>
    <n v="390000"/>
    <n v="97500"/>
    <n v="0.25"/>
    <s v="Outlet"/>
  </r>
  <r>
    <n v="1128299"/>
    <d v="2020-02-09T00:00:00"/>
    <x v="2"/>
    <x v="5"/>
    <s v="Las Vegas"/>
    <s v="Women's Street Footwear"/>
    <n v="65"/>
    <n v="5500"/>
    <n v="357500"/>
    <n v="143000"/>
    <n v="0.4"/>
    <s v="In-store"/>
  </r>
  <r>
    <n v="1128299"/>
    <d v="2020-02-10T00:00:00"/>
    <x v="2"/>
    <x v="5"/>
    <s v="Las Vegas"/>
    <s v="Women's Athletic Footwear"/>
    <n v="60"/>
    <n v="4500"/>
    <n v="270000"/>
    <n v="94500"/>
    <n v="0.35"/>
    <s v="In-store"/>
  </r>
  <r>
    <n v="1128299"/>
    <d v="2020-02-11T00:00:00"/>
    <x v="2"/>
    <x v="5"/>
    <s v="Las Vegas"/>
    <s v="Men's Apparel"/>
    <n v="65"/>
    <n v="5000"/>
    <n v="325000"/>
    <n v="178750"/>
    <n v="0.55000000000000004"/>
    <s v="In-store"/>
  </r>
  <r>
    <n v="1128299"/>
    <d v="2020-02-12T00:00:00"/>
    <x v="2"/>
    <x v="5"/>
    <s v="Las Vegas"/>
    <s v="Women's Apparel"/>
    <n v="80"/>
    <n v="5000"/>
    <n v="400000"/>
    <n v="80000"/>
    <n v="0.2"/>
    <s v="In-store"/>
  </r>
  <r>
    <n v="1128299"/>
    <d v="2020-02-13T00:00:00"/>
    <x v="2"/>
    <x v="5"/>
    <s v="Las Vegas"/>
    <s v="Men's Street Footwear"/>
    <n v="65"/>
    <n v="7000"/>
    <n v="455000"/>
    <n v="182000"/>
    <n v="0.4"/>
    <s v="In-store"/>
  </r>
  <r>
    <n v="1128299"/>
    <d v="2020-02-14T00:00:00"/>
    <x v="2"/>
    <x v="5"/>
    <s v="Las Vegas"/>
    <s v="Men's Athletic Footwear"/>
    <n v="70"/>
    <n v="6500"/>
    <n v="455000"/>
    <n v="113750"/>
    <n v="0.25"/>
    <s v="In-store"/>
  </r>
  <r>
    <n v="1128299"/>
    <d v="2020-02-15T00:00:00"/>
    <x v="2"/>
    <x v="5"/>
    <s v="Las Vegas"/>
    <s v="Women's Street Footwear"/>
    <n v="65"/>
    <n v="5250"/>
    <n v="341250"/>
    <n v="136500"/>
    <n v="0.4"/>
    <s v="In-store"/>
  </r>
  <r>
    <n v="1128299"/>
    <d v="2020-02-16T00:00:00"/>
    <x v="2"/>
    <x v="5"/>
    <s v="Las Vegas"/>
    <s v="Women's Athletic Footwear"/>
    <n v="65"/>
    <n v="4750"/>
    <n v="308750"/>
    <n v="108062.5"/>
    <n v="0.35"/>
    <s v="In-store"/>
  </r>
  <r>
    <n v="1128299"/>
    <d v="2020-02-17T00:00:00"/>
    <x v="2"/>
    <x v="5"/>
    <s v="Las Vegas"/>
    <s v="Men's Apparel"/>
    <n v="75"/>
    <n v="4750"/>
    <n v="356250"/>
    <n v="195937.50000000003"/>
    <n v="0.55000000000000004"/>
    <s v="In-store"/>
  </r>
  <r>
    <n v="1128299"/>
    <d v="2020-02-18T00:00:00"/>
    <x v="2"/>
    <x v="5"/>
    <s v="Las Vegas"/>
    <s v="Women's Apparel"/>
    <n v="80"/>
    <n v="4000"/>
    <n v="320000"/>
    <n v="64000"/>
    <n v="0.2"/>
    <s v="In-store"/>
  </r>
  <r>
    <n v="1128299"/>
    <d v="2020-02-19T00:00:00"/>
    <x v="2"/>
    <x v="5"/>
    <s v="Las Vegas"/>
    <s v="Men's Street Footwear"/>
    <n v="60.000000000000007"/>
    <n v="6000"/>
    <n v="360000.00000000006"/>
    <n v="126000.00000000003"/>
    <n v="0.35000000000000003"/>
    <s v="In-store"/>
  </r>
  <r>
    <n v="1128299"/>
    <d v="2020-02-20T00:00:00"/>
    <x v="2"/>
    <x v="5"/>
    <s v="Las Vegas"/>
    <s v="Men's Athletic Footwear"/>
    <n v="65.000000000000014"/>
    <n v="6000"/>
    <n v="390000.00000000006"/>
    <n v="78000.000000000015"/>
    <n v="0.2"/>
    <s v="In-store"/>
  </r>
  <r>
    <n v="1128299"/>
    <d v="2020-02-21T00:00:00"/>
    <x v="2"/>
    <x v="5"/>
    <s v="Las Vegas"/>
    <s v="Women's Street Footwear"/>
    <n v="60.000000000000007"/>
    <n v="4500"/>
    <n v="270000.00000000006"/>
    <n v="94500.000000000029"/>
    <n v="0.35000000000000003"/>
    <s v="In-store"/>
  </r>
  <r>
    <n v="1128299"/>
    <d v="2020-02-22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2-2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2-24T00:00:00"/>
    <x v="2"/>
    <x v="5"/>
    <s v="Las Vegas"/>
    <s v="Women's Apparel"/>
    <n v="75.000000000000014"/>
    <n v="4500"/>
    <n v="337500.00000000006"/>
    <n v="50625.000000000015"/>
    <n v="0.15000000000000002"/>
    <s v="In-store"/>
  </r>
  <r>
    <n v="1128299"/>
    <d v="2020-02-25T00:00:00"/>
    <x v="2"/>
    <x v="5"/>
    <s v="Las Vegas"/>
    <s v="Men's Street Footwear"/>
    <n v="60.000000000000007"/>
    <n v="5500"/>
    <n v="330000.00000000006"/>
    <n v="115500.00000000003"/>
    <n v="0.35000000000000003"/>
    <s v="In-store"/>
  </r>
  <r>
    <n v="1128299"/>
    <d v="2020-02-26T00:00:00"/>
    <x v="2"/>
    <x v="5"/>
    <s v="Las Vegas"/>
    <s v="Men's Athletic Footwear"/>
    <n v="65.000000000000014"/>
    <n v="5500"/>
    <n v="357500.00000000006"/>
    <n v="71500.000000000015"/>
    <n v="0.2"/>
    <s v="In-store"/>
  </r>
  <r>
    <n v="1128299"/>
    <d v="2020-02-27T00:00:00"/>
    <x v="2"/>
    <x v="5"/>
    <s v="Las Vegas"/>
    <s v="Women's Street Footwear"/>
    <n v="60.000000000000007"/>
    <n v="3750"/>
    <n v="225000.00000000003"/>
    <n v="78750.000000000015"/>
    <n v="0.35000000000000003"/>
    <s v="In-store"/>
  </r>
  <r>
    <n v="1128299"/>
    <d v="2020-02-28T00:00:00"/>
    <x v="2"/>
    <x v="5"/>
    <s v="Las Vegas"/>
    <s v="Women's Athletic Footwear"/>
    <n v="60.000000000000007"/>
    <n v="3500"/>
    <n v="210000.00000000003"/>
    <n v="63000.000000000007"/>
    <n v="0.3"/>
    <s v="In-store"/>
  </r>
  <r>
    <n v="1128299"/>
    <d v="2020-03-01T00:00:00"/>
    <x v="2"/>
    <x v="5"/>
    <s v="Las Vegas"/>
    <s v="Men's Apparel"/>
    <n v="70"/>
    <n v="3250"/>
    <n v="227500"/>
    <n v="113750.00000000003"/>
    <n v="0.50000000000000011"/>
    <s v="In-store"/>
  </r>
  <r>
    <n v="1128299"/>
    <d v="2020-03-02T00:00:00"/>
    <x v="2"/>
    <x v="5"/>
    <s v="Las Vegas"/>
    <s v="Women's Apparel"/>
    <n v="75.000000000000014"/>
    <n v="3750"/>
    <n v="281250.00000000006"/>
    <n v="42187.500000000015"/>
    <n v="0.15000000000000002"/>
    <s v="In-store"/>
  </r>
  <r>
    <n v="1128299"/>
    <d v="2020-03-03T00:00:00"/>
    <x v="2"/>
    <x v="5"/>
    <s v="Las Vegas"/>
    <s v="Men's Street Footwear"/>
    <n v="60.000000000000007"/>
    <n v="5750"/>
    <n v="345000.00000000006"/>
    <n v="120750.00000000003"/>
    <n v="0.35000000000000003"/>
    <s v="In-store"/>
  </r>
  <r>
    <n v="1128299"/>
    <d v="2020-03-04T00:00:00"/>
    <x v="2"/>
    <x v="5"/>
    <s v="Las Vegas"/>
    <s v="Men's Athletic Footwear"/>
    <n v="65.000000000000014"/>
    <n v="5750"/>
    <n v="373750.00000000006"/>
    <n v="74750.000000000015"/>
    <n v="0.2"/>
    <s v="In-store"/>
  </r>
  <r>
    <n v="1128299"/>
    <d v="2020-03-05T00:00:00"/>
    <x v="2"/>
    <x v="5"/>
    <s v="Las Vegas"/>
    <s v="Women's Street Footwear"/>
    <n v="60.000000000000007"/>
    <n v="4250"/>
    <n v="255000.00000000003"/>
    <n v="89250.000000000015"/>
    <n v="0.35000000000000003"/>
    <s v="In-store"/>
  </r>
  <r>
    <n v="1128299"/>
    <d v="2020-03-06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3-07T00:00:00"/>
    <x v="2"/>
    <x v="5"/>
    <s v="Las Vegas"/>
    <s v="Men's Apparel"/>
    <n v="70"/>
    <n v="3500"/>
    <n v="245000"/>
    <n v="122500.00000000003"/>
    <n v="0.50000000000000011"/>
    <s v="In-store"/>
  </r>
  <r>
    <n v="1128299"/>
    <d v="2020-03-08T00:00:00"/>
    <x v="2"/>
    <x v="5"/>
    <s v="Las Vegas"/>
    <s v="Women's Apparel"/>
    <n v="75.000000000000014"/>
    <n v="4750"/>
    <n v="356250.00000000006"/>
    <n v="53437.500000000015"/>
    <n v="0.15000000000000002"/>
    <s v="In-store"/>
  </r>
  <r>
    <n v="1128299"/>
    <d v="2020-03-09T00:00:00"/>
    <x v="2"/>
    <x v="5"/>
    <s v="Las Vegas"/>
    <s v="Men's Street Footwear"/>
    <n v="60.000000000000007"/>
    <n v="6750"/>
    <n v="405000.00000000006"/>
    <n v="141750.00000000003"/>
    <n v="0.35000000000000003"/>
    <s v="In-store"/>
  </r>
  <r>
    <n v="1128299"/>
    <d v="2020-03-10T00:00:00"/>
    <x v="2"/>
    <x v="5"/>
    <s v="Las Vegas"/>
    <s v="Men's Athletic Footwear"/>
    <n v="65.000000000000014"/>
    <n v="6750"/>
    <n v="438750.00000000012"/>
    <n v="87750.000000000029"/>
    <n v="0.2"/>
    <s v="In-store"/>
  </r>
  <r>
    <n v="1128299"/>
    <d v="2020-03-11T00:00:00"/>
    <x v="2"/>
    <x v="5"/>
    <s v="Las Vegas"/>
    <s v="Women's Street Footwear"/>
    <n v="60.000000000000007"/>
    <n v="4750"/>
    <n v="285000.00000000006"/>
    <n v="99750.000000000029"/>
    <n v="0.35000000000000003"/>
    <s v="In-store"/>
  </r>
  <r>
    <n v="1128299"/>
    <d v="2020-03-12T00:00:00"/>
    <x v="2"/>
    <x v="5"/>
    <s v="Las Vegas"/>
    <s v="Women's Athletic Footwear"/>
    <n v="60.000000000000007"/>
    <n v="4750"/>
    <n v="285000.00000000006"/>
    <n v="85500.000000000015"/>
    <n v="0.3"/>
    <s v="In-store"/>
  </r>
  <r>
    <n v="1128299"/>
    <d v="2020-03-1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3-14T00:00:00"/>
    <x v="2"/>
    <x v="5"/>
    <s v="Las Vegas"/>
    <s v="Women's Apparel"/>
    <n v="75.000000000000014"/>
    <n v="5000"/>
    <n v="375000.00000000006"/>
    <n v="56250.000000000015"/>
    <n v="0.15000000000000002"/>
    <s v="In-store"/>
  </r>
  <r>
    <n v="1128299"/>
    <d v="2020-03-15T00:00:00"/>
    <x v="2"/>
    <x v="5"/>
    <s v="Las Vegas"/>
    <s v="Men's Street Footwear"/>
    <n v="30"/>
    <n v="4250"/>
    <n v="127500"/>
    <n v="44625.000000000007"/>
    <n v="0.35000000000000003"/>
    <s v="In-store"/>
  </r>
  <r>
    <n v="1128299"/>
    <d v="2020-03-16T00:00:00"/>
    <x v="2"/>
    <x v="5"/>
    <s v="Las Vegas"/>
    <s v="Men's Athletic Footwear"/>
    <n v="40"/>
    <n v="4250"/>
    <n v="170000"/>
    <n v="34000"/>
    <n v="0.2"/>
    <s v="In-store"/>
  </r>
  <r>
    <n v="1128299"/>
    <d v="2020-03-17T00:00:00"/>
    <x v="2"/>
    <x v="5"/>
    <s v="Las Vegas"/>
    <s v="Women's Street Footwear"/>
    <n v="40"/>
    <n v="4250"/>
    <n v="170000"/>
    <n v="59500.000000000007"/>
    <n v="0.35000000000000003"/>
    <s v="In-store"/>
  </r>
  <r>
    <n v="1128299"/>
    <d v="2020-03-18T00:00:00"/>
    <x v="2"/>
    <x v="5"/>
    <s v="Las Vegas"/>
    <s v="Women's Athletic Footwear"/>
    <n v="40"/>
    <n v="2750"/>
    <n v="110000"/>
    <n v="33000"/>
    <n v="0.3"/>
    <s v="In-store"/>
  </r>
  <r>
    <n v="1128299"/>
    <d v="2020-03-19T00:00:00"/>
    <x v="2"/>
    <x v="6"/>
    <s v="Denver"/>
    <s v="Men's Apparel"/>
    <n v="45"/>
    <n v="2250"/>
    <n v="101250"/>
    <n v="50625"/>
    <n v="0.5"/>
    <s v="In-store"/>
  </r>
  <r>
    <n v="1128299"/>
    <d v="2020-03-20T00:00:00"/>
    <x v="2"/>
    <x v="6"/>
    <s v="Denver"/>
    <s v="Women's Apparel"/>
    <n v="40"/>
    <n v="4750"/>
    <n v="190000"/>
    <n v="28500.000000000004"/>
    <n v="0.15000000000000002"/>
    <s v="In-store"/>
  </r>
  <r>
    <n v="1128299"/>
    <d v="2020-03-21T00:00:00"/>
    <x v="2"/>
    <x v="6"/>
    <s v="Denver"/>
    <s v="Men's Street Footwear"/>
    <n v="30"/>
    <n v="5250"/>
    <n v="157500"/>
    <n v="55125.000000000007"/>
    <n v="0.35000000000000003"/>
    <s v="In-store"/>
  </r>
  <r>
    <n v="1128299"/>
    <d v="2020-03-22T00:00:00"/>
    <x v="2"/>
    <x v="6"/>
    <s v="Denver"/>
    <s v="Men's Athletic Footwear"/>
    <n v="40"/>
    <n v="4250"/>
    <n v="170000"/>
    <n v="34000"/>
    <n v="0.2"/>
    <s v="In-store"/>
  </r>
  <r>
    <n v="1128299"/>
    <d v="2020-03-23T00:00:00"/>
    <x v="2"/>
    <x v="6"/>
    <s v="Denver"/>
    <s v="Women's Street Footwear"/>
    <n v="40"/>
    <n v="4250"/>
    <n v="170000"/>
    <n v="59500.000000000007"/>
    <n v="0.35000000000000003"/>
    <s v="In-store"/>
  </r>
  <r>
    <n v="1128299"/>
    <d v="2020-03-24T00:00:00"/>
    <x v="2"/>
    <x v="6"/>
    <s v="Denver"/>
    <s v="Women's Athletic Footwear"/>
    <n v="40"/>
    <n v="2750"/>
    <n v="110000"/>
    <n v="33000"/>
    <n v="0.3"/>
    <s v="In-store"/>
  </r>
  <r>
    <n v="1128299"/>
    <d v="2020-03-25T00:00:00"/>
    <x v="2"/>
    <x v="6"/>
    <s v="Denver"/>
    <s v="Men's Apparel"/>
    <n v="45"/>
    <n v="2000"/>
    <n v="90000"/>
    <n v="45000"/>
    <n v="0.5"/>
    <s v="In-store"/>
  </r>
  <r>
    <n v="1128299"/>
    <d v="2020-03-26T00:00:00"/>
    <x v="2"/>
    <x v="6"/>
    <s v="Denver"/>
    <s v="Women's Apparel"/>
    <n v="40"/>
    <n v="4000"/>
    <n v="160000"/>
    <n v="24000.000000000004"/>
    <n v="0.15000000000000002"/>
    <s v="In-store"/>
  </r>
  <r>
    <n v="1128299"/>
    <d v="2020-03-27T00:00:00"/>
    <x v="2"/>
    <x v="6"/>
    <s v="Denver"/>
    <s v="Men's Street Footwear"/>
    <n v="40"/>
    <n v="5500"/>
    <n v="220000"/>
    <n v="77000.000000000015"/>
    <n v="0.35000000000000003"/>
    <s v="In-store"/>
  </r>
  <r>
    <n v="1128299"/>
    <d v="2020-03-28T00:00:00"/>
    <x v="2"/>
    <x v="6"/>
    <s v="Denver"/>
    <s v="Men's Athletic Footwear"/>
    <n v="49.999999999999993"/>
    <n v="4000"/>
    <n v="199999.99999999997"/>
    <n v="40000"/>
    <n v="0.2"/>
    <s v="In-store"/>
  </r>
  <r>
    <n v="1128299"/>
    <d v="2020-03-29T00:00:00"/>
    <x v="2"/>
    <x v="6"/>
    <s v="Denver"/>
    <s v="Women's Street Footwear"/>
    <n v="54.999999999999993"/>
    <n v="4000"/>
    <n v="219999.99999999997"/>
    <n v="77000"/>
    <n v="0.35000000000000003"/>
    <s v="In-store"/>
  </r>
  <r>
    <n v="1128299"/>
    <d v="2020-03-30T00:00:00"/>
    <x v="2"/>
    <x v="6"/>
    <s v="Denver"/>
    <s v="Women's Athletic Footwear"/>
    <n v="54.999999999999993"/>
    <n v="3000"/>
    <n v="164999.99999999997"/>
    <n v="49499.999999999993"/>
    <n v="0.3"/>
    <s v="In-store"/>
  </r>
  <r>
    <n v="1128299"/>
    <d v="2020-03-31T00:00:00"/>
    <x v="2"/>
    <x v="6"/>
    <s v="Denver"/>
    <s v="Men's Apparel"/>
    <n v="60"/>
    <n v="1500"/>
    <n v="90000"/>
    <n v="45000"/>
    <n v="0.5"/>
    <s v="In-store"/>
  </r>
  <r>
    <n v="1128299"/>
    <d v="2020-04-01T00:00:00"/>
    <x v="2"/>
    <x v="6"/>
    <s v="Denver"/>
    <s v="Women's Apparel"/>
    <n v="54.999999999999993"/>
    <n v="3500"/>
    <n v="192499.99999999997"/>
    <n v="28875"/>
    <n v="0.15000000000000002"/>
    <s v="In-store"/>
  </r>
  <r>
    <n v="1128299"/>
    <d v="2020-04-02T00:00:00"/>
    <x v="2"/>
    <x v="6"/>
    <s v="Denver"/>
    <s v="Men's Street Footwear"/>
    <n v="60"/>
    <n v="5250"/>
    <n v="315000"/>
    <n v="110250.00000000001"/>
    <n v="0.35000000000000003"/>
    <s v="In-store"/>
  </r>
  <r>
    <n v="1128299"/>
    <d v="2020-04-03T00:00:00"/>
    <x v="2"/>
    <x v="6"/>
    <s v="Denver"/>
    <s v="Men's Athletic Footwear"/>
    <n v="65"/>
    <n v="3250"/>
    <n v="211250"/>
    <n v="42250"/>
    <n v="0.2"/>
    <s v="In-store"/>
  </r>
  <r>
    <n v="1128299"/>
    <d v="2020-04-04T00:00:00"/>
    <x v="2"/>
    <x v="6"/>
    <s v="Denver"/>
    <s v="Women's Street Footwear"/>
    <n v="65"/>
    <n v="3750"/>
    <n v="243750"/>
    <n v="85312.500000000015"/>
    <n v="0.35000000000000003"/>
    <s v="In-store"/>
  </r>
  <r>
    <n v="1128299"/>
    <d v="2020-04-05T00:00:00"/>
    <x v="2"/>
    <x v="6"/>
    <s v="Denver"/>
    <s v="Women's Athletic Footwear"/>
    <n v="60"/>
    <n v="2750"/>
    <n v="165000"/>
    <n v="49500"/>
    <n v="0.3"/>
    <s v="In-store"/>
  </r>
  <r>
    <n v="1128299"/>
    <d v="2020-04-06T00:00:00"/>
    <x v="2"/>
    <x v="6"/>
    <s v="Denver"/>
    <s v="Men's Apparel"/>
    <n v="65"/>
    <n v="1750"/>
    <n v="113750"/>
    <n v="56875"/>
    <n v="0.5"/>
    <s v="In-store"/>
  </r>
  <r>
    <n v="1128299"/>
    <d v="2020-04-07T00:00:00"/>
    <x v="2"/>
    <x v="6"/>
    <s v="Denver"/>
    <s v="Women's Apparel"/>
    <n v="80"/>
    <n v="3250"/>
    <n v="260000"/>
    <n v="39000.000000000007"/>
    <n v="0.15000000000000002"/>
    <s v="In-store"/>
  </r>
  <r>
    <n v="1128299"/>
    <d v="2020-04-08T00:00:00"/>
    <x v="2"/>
    <x v="6"/>
    <s v="Denver"/>
    <s v="Men's Street Footwear"/>
    <n v="60"/>
    <n v="5250"/>
    <n v="315000"/>
    <n v="157500"/>
    <n v="0.5"/>
    <s v="In-store"/>
  </r>
  <r>
    <n v="1128299"/>
    <d v="2020-04-09T00:00:00"/>
    <x v="2"/>
    <x v="6"/>
    <s v="Denver"/>
    <s v="Men's Athletic Footwear"/>
    <n v="65"/>
    <n v="3750"/>
    <n v="243750"/>
    <n v="85312.5"/>
    <n v="0.35"/>
    <s v="In-store"/>
  </r>
  <r>
    <n v="1128299"/>
    <d v="2020-04-10T00:00:00"/>
    <x v="2"/>
    <x v="6"/>
    <s v="Denver"/>
    <s v="Women's Street Footwear"/>
    <n v="65"/>
    <n v="3750"/>
    <n v="243750"/>
    <n v="121875"/>
    <n v="0.5"/>
    <s v="In-store"/>
  </r>
  <r>
    <n v="1128299"/>
    <d v="2020-04-11T00:00:00"/>
    <x v="2"/>
    <x v="6"/>
    <s v="Denver"/>
    <s v="Women's Athletic Footwear"/>
    <n v="60"/>
    <n v="2750"/>
    <n v="165000"/>
    <n v="74249.999999999985"/>
    <n v="0.44999999999999996"/>
    <s v="In-store"/>
  </r>
  <r>
    <n v="1128299"/>
    <d v="2020-04-12T00:00:00"/>
    <x v="2"/>
    <x v="6"/>
    <s v="Denver"/>
    <s v="Men's Apparel"/>
    <n v="65"/>
    <n v="1750"/>
    <n v="113750"/>
    <n v="73937.500000000015"/>
    <n v="0.65000000000000013"/>
    <s v="In-store"/>
  </r>
  <r>
    <n v="1128299"/>
    <d v="2020-04-13T00:00:00"/>
    <x v="2"/>
    <x v="6"/>
    <s v="Denver"/>
    <s v="Women's Apparel"/>
    <n v="80"/>
    <n v="4750"/>
    <n v="380000"/>
    <n v="114000"/>
    <n v="0.3"/>
    <s v="In-store"/>
  </r>
  <r>
    <n v="1128299"/>
    <d v="2020-04-14T00:00:00"/>
    <x v="2"/>
    <x v="6"/>
    <s v="Denver"/>
    <s v="Men's Street Footwear"/>
    <n v="60"/>
    <n v="7250"/>
    <n v="435000"/>
    <n v="217500"/>
    <n v="0.5"/>
    <s v="In-store"/>
  </r>
  <r>
    <n v="1128299"/>
    <d v="2020-04-15T00:00:00"/>
    <x v="2"/>
    <x v="6"/>
    <s v="Denver"/>
    <s v="Men's Athletic Footwear"/>
    <n v="65"/>
    <n v="5750"/>
    <n v="373750"/>
    <n v="130812.49999999999"/>
    <n v="0.35"/>
    <s v="In-store"/>
  </r>
  <r>
    <n v="1128299"/>
    <d v="2020-04-16T00:00:00"/>
    <x v="2"/>
    <x v="6"/>
    <s v="Denver"/>
    <s v="Women's Street Footwear"/>
    <n v="65"/>
    <n v="5750"/>
    <n v="373750"/>
    <n v="186875"/>
    <n v="0.5"/>
    <s v="In-store"/>
  </r>
  <r>
    <n v="1128299"/>
    <d v="2020-04-17T00:00:00"/>
    <x v="2"/>
    <x v="6"/>
    <s v="Denver"/>
    <s v="Women's Athletic Footwear"/>
    <n v="65"/>
    <n v="4500"/>
    <n v="292500"/>
    <n v="131625"/>
    <n v="0.44999999999999996"/>
    <s v="In-store"/>
  </r>
  <r>
    <n v="1128299"/>
    <d v="2020-04-18T00:00:00"/>
    <x v="2"/>
    <x v="6"/>
    <s v="Denver"/>
    <s v="Men's Apparel"/>
    <n v="70"/>
    <n v="3250"/>
    <n v="227500"/>
    <n v="147875.00000000003"/>
    <n v="0.65000000000000013"/>
    <s v="In-store"/>
  </r>
  <r>
    <n v="1128299"/>
    <d v="2020-04-19T00:00:00"/>
    <x v="2"/>
    <x v="6"/>
    <s v="Denver"/>
    <s v="Women's Apparel"/>
    <n v="85.000000000000014"/>
    <n v="6250"/>
    <n v="531250.00000000012"/>
    <n v="159375.00000000003"/>
    <n v="0.3"/>
    <s v="In-store"/>
  </r>
  <r>
    <n v="1128299"/>
    <d v="2020-04-20T00:00:00"/>
    <x v="2"/>
    <x v="6"/>
    <s v="Denver"/>
    <s v="Men's Street Footwear"/>
    <n v="65"/>
    <n v="7750"/>
    <n v="503750"/>
    <n v="226687.5"/>
    <n v="0.45"/>
    <s v="In-store"/>
  </r>
  <r>
    <n v="1128299"/>
    <d v="2020-04-21T00:00:00"/>
    <x v="2"/>
    <x v="6"/>
    <s v="Denver"/>
    <s v="Men's Athletic Footwear"/>
    <n v="70"/>
    <n v="6250"/>
    <n v="437500"/>
    <n v="131250"/>
    <n v="0.3"/>
    <s v="In-store"/>
  </r>
  <r>
    <n v="1128299"/>
    <d v="2020-04-22T00:00:00"/>
    <x v="2"/>
    <x v="6"/>
    <s v="Denver"/>
    <s v="Women's Street Footwear"/>
    <n v="70"/>
    <n v="5750"/>
    <n v="402500"/>
    <n v="181125"/>
    <n v="0.45"/>
    <s v="In-store"/>
  </r>
  <r>
    <n v="1128299"/>
    <d v="2020-04-23T00:00:00"/>
    <x v="2"/>
    <x v="6"/>
    <s v="Denver"/>
    <s v="Women's Athletic Footwear"/>
    <n v="65"/>
    <n v="4750"/>
    <n v="308750"/>
    <n v="123499.99999999999"/>
    <n v="0.39999999999999997"/>
    <s v="In-store"/>
  </r>
  <r>
    <n v="1128299"/>
    <d v="2020-04-24T00:00:00"/>
    <x v="2"/>
    <x v="6"/>
    <s v="Denver"/>
    <s v="Men's Apparel"/>
    <n v="70"/>
    <n v="5250"/>
    <n v="367500"/>
    <n v="220500.00000000003"/>
    <n v="0.60000000000000009"/>
    <s v="In-store"/>
  </r>
  <r>
    <n v="1128299"/>
    <d v="2020-04-25T00:00:00"/>
    <x v="2"/>
    <x v="6"/>
    <s v="Denver"/>
    <s v="Women's Apparel"/>
    <n v="85.000000000000014"/>
    <n v="5250"/>
    <n v="446250.00000000006"/>
    <n v="111562.50000000001"/>
    <n v="0.25"/>
    <s v="In-store"/>
  </r>
  <r>
    <n v="1128299"/>
    <d v="2020-04-26T00:00:00"/>
    <x v="2"/>
    <x v="6"/>
    <s v="Denver"/>
    <s v="Men's Street Footwear"/>
    <n v="70"/>
    <n v="7250"/>
    <n v="507500"/>
    <n v="228375"/>
    <n v="0.45"/>
    <s v="In-store"/>
  </r>
  <r>
    <n v="1128299"/>
    <d v="2020-04-27T00:00:00"/>
    <x v="2"/>
    <x v="6"/>
    <s v="Denver"/>
    <s v="Men's Athletic Footwear"/>
    <n v="75.000000000000014"/>
    <n v="6750"/>
    <n v="506250.00000000012"/>
    <n v="151875.00000000003"/>
    <n v="0.3"/>
    <s v="In-store"/>
  </r>
  <r>
    <n v="1128299"/>
    <d v="2020-04-28T00:00:00"/>
    <x v="2"/>
    <x v="6"/>
    <s v="Denver"/>
    <s v="Women's Street Footwear"/>
    <n v="70"/>
    <n v="5500"/>
    <n v="385000"/>
    <n v="173250"/>
    <n v="0.45"/>
    <s v="In-store"/>
  </r>
  <r>
    <n v="1128299"/>
    <d v="2020-04-29T00:00:00"/>
    <x v="2"/>
    <x v="6"/>
    <s v="Denver"/>
    <s v="Women's Athletic Footwear"/>
    <n v="70"/>
    <n v="5000"/>
    <n v="350000"/>
    <n v="140000"/>
    <n v="0.39999999999999997"/>
    <s v="In-store"/>
  </r>
  <r>
    <n v="1128299"/>
    <d v="2020-04-30T00:00:00"/>
    <x v="2"/>
    <x v="6"/>
    <s v="Denver"/>
    <s v="Men's Apparel"/>
    <n v="75"/>
    <n v="5000"/>
    <n v="375000"/>
    <n v="225000.00000000003"/>
    <n v="0.60000000000000009"/>
    <s v="In-store"/>
  </r>
  <r>
    <n v="1128299"/>
    <d v="2020-05-01T00:00:00"/>
    <x v="2"/>
    <x v="6"/>
    <s v="Denver"/>
    <s v="Women's Apparel"/>
    <n v="80"/>
    <n v="4000"/>
    <n v="320000"/>
    <n v="80000"/>
    <n v="0.25"/>
    <s v="In-store"/>
  </r>
  <r>
    <n v="1128299"/>
    <d v="2020-05-02T00:00:00"/>
    <x v="2"/>
    <x v="6"/>
    <s v="Denver"/>
    <s v="Men's Street Footwear"/>
    <n v="65.000000000000014"/>
    <n v="6000"/>
    <n v="390000.00000000006"/>
    <n v="156000.00000000003"/>
    <n v="0.4"/>
    <s v="In-store"/>
  </r>
  <r>
    <n v="1128299"/>
    <d v="2020-05-03T00:00:00"/>
    <x v="2"/>
    <x v="6"/>
    <s v="Denver"/>
    <s v="Men's Athletic Footwear"/>
    <n v="70.000000000000014"/>
    <n v="6000"/>
    <n v="420000.00000000006"/>
    <n v="105000.00000000001"/>
    <n v="0.25"/>
    <s v="In-store"/>
  </r>
  <r>
    <n v="1128299"/>
    <d v="2020-05-04T00:00:00"/>
    <x v="2"/>
    <x v="6"/>
    <s v="Denver"/>
    <s v="Women's Street Footwear"/>
    <n v="65.000000000000014"/>
    <n v="4500"/>
    <n v="292500.00000000006"/>
    <n v="117000.00000000003"/>
    <n v="0.4"/>
    <s v="In-store"/>
  </r>
  <r>
    <n v="1128299"/>
    <d v="2020-05-05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06T00:00:00"/>
    <x v="2"/>
    <x v="6"/>
    <s v="Denver"/>
    <s v="Men's Apparel"/>
    <n v="75.000000000000014"/>
    <n v="4000"/>
    <n v="300000.00000000006"/>
    <n v="165000.00000000009"/>
    <n v="0.55000000000000016"/>
    <s v="In-store"/>
  </r>
  <r>
    <n v="1128299"/>
    <d v="2020-05-07T00:00:00"/>
    <x v="2"/>
    <x v="6"/>
    <s v="Denver"/>
    <s v="Women's Apparel"/>
    <n v="70"/>
    <n v="4250"/>
    <n v="297500"/>
    <n v="59500"/>
    <n v="0.2"/>
    <s v="In-store"/>
  </r>
  <r>
    <n v="1128299"/>
    <d v="2020-05-08T00:00:00"/>
    <x v="2"/>
    <x v="6"/>
    <s v="Denver"/>
    <s v="Men's Street Footwear"/>
    <n v="55.000000000000007"/>
    <n v="5250"/>
    <n v="288750.00000000006"/>
    <n v="115500.00000000003"/>
    <n v="0.4"/>
    <s v="In-store"/>
  </r>
  <r>
    <n v="1128299"/>
    <d v="2020-05-09T00:00:00"/>
    <x v="2"/>
    <x v="6"/>
    <s v="Denver"/>
    <s v="Men's Athletic Footwear"/>
    <n v="60.000000000000007"/>
    <n v="5250"/>
    <n v="315000.00000000006"/>
    <n v="78750.000000000015"/>
    <n v="0.25"/>
    <s v="In-store"/>
  </r>
  <r>
    <n v="1128299"/>
    <d v="2020-05-10T00:00:00"/>
    <x v="2"/>
    <x v="6"/>
    <s v="Denver"/>
    <s v="Women's Street Footwear"/>
    <n v="55.000000000000007"/>
    <n v="3500"/>
    <n v="192500.00000000003"/>
    <n v="77000.000000000015"/>
    <n v="0.4"/>
    <s v="In-store"/>
  </r>
  <r>
    <n v="1128299"/>
    <d v="2020-05-11T00:00:00"/>
    <x v="2"/>
    <x v="6"/>
    <s v="Denver"/>
    <s v="Women's Athletic Footwear"/>
    <n v="55.000000000000007"/>
    <n v="3250"/>
    <n v="178750.00000000003"/>
    <n v="62562.500000000007"/>
    <n v="0.35"/>
    <s v="In-store"/>
  </r>
  <r>
    <n v="1128299"/>
    <d v="2020-05-12T00:00:00"/>
    <x v="2"/>
    <x v="6"/>
    <s v="Denver"/>
    <s v="Men's Apparel"/>
    <n v="65"/>
    <n v="3000"/>
    <n v="195000"/>
    <n v="107250.00000000003"/>
    <n v="0.55000000000000016"/>
    <s v="In-store"/>
  </r>
  <r>
    <n v="1128299"/>
    <d v="2020-05-13T00:00:00"/>
    <x v="2"/>
    <x v="6"/>
    <s v="Denver"/>
    <s v="Women's Apparel"/>
    <n v="70"/>
    <n v="3500"/>
    <n v="245000"/>
    <n v="49000"/>
    <n v="0.2"/>
    <s v="In-store"/>
  </r>
  <r>
    <n v="1128299"/>
    <d v="2020-05-14T00:00:00"/>
    <x v="2"/>
    <x v="6"/>
    <s v="Denver"/>
    <s v="Men's Street Footwear"/>
    <n v="55.000000000000007"/>
    <n v="5750"/>
    <n v="316250.00000000006"/>
    <n v="126500.00000000003"/>
    <n v="0.4"/>
    <s v="In-store"/>
  </r>
  <r>
    <n v="1128299"/>
    <d v="2020-05-15T00:00:00"/>
    <x v="2"/>
    <x v="6"/>
    <s v="Denver"/>
    <s v="Men's Athletic Footwear"/>
    <n v="60.000000000000007"/>
    <n v="5750"/>
    <n v="345000.00000000006"/>
    <n v="86250.000000000015"/>
    <n v="0.25"/>
    <s v="In-store"/>
  </r>
  <r>
    <n v="1128299"/>
    <d v="2020-05-16T00:00:00"/>
    <x v="2"/>
    <x v="6"/>
    <s v="Denver"/>
    <s v="Women's Street Footwear"/>
    <n v="55.000000000000007"/>
    <n v="4250"/>
    <n v="233750.00000000003"/>
    <n v="93500.000000000015"/>
    <n v="0.4"/>
    <s v="In-store"/>
  </r>
  <r>
    <n v="1128299"/>
    <d v="2020-05-17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18T00:00:00"/>
    <x v="2"/>
    <x v="6"/>
    <s v="Denver"/>
    <s v="Men's Apparel"/>
    <n v="75.000000000000014"/>
    <n v="3750"/>
    <n v="281250.00000000006"/>
    <n v="154687.50000000009"/>
    <n v="0.55000000000000016"/>
    <s v="In-store"/>
  </r>
  <r>
    <n v="1128299"/>
    <d v="2020-05-19T00:00:00"/>
    <x v="2"/>
    <x v="6"/>
    <s v="Denver"/>
    <s v="Women's Apparel"/>
    <n v="80.000000000000014"/>
    <n v="5000"/>
    <n v="400000.00000000006"/>
    <n v="80000.000000000015"/>
    <n v="0.2"/>
    <s v="In-store"/>
  </r>
  <r>
    <n v="1128299"/>
    <d v="2020-05-20T00:00:00"/>
    <x v="2"/>
    <x v="6"/>
    <s v="Denver"/>
    <s v="Men's Street Footwear"/>
    <n v="65.000000000000014"/>
    <n v="7000"/>
    <n v="455000.00000000012"/>
    <n v="182000.00000000006"/>
    <n v="0.4"/>
    <s v="In-store"/>
  </r>
  <r>
    <n v="1128299"/>
    <d v="2020-05-21T00:00:00"/>
    <x v="2"/>
    <x v="6"/>
    <s v="Denver"/>
    <s v="Men's Athletic Footwear"/>
    <n v="70.000000000000014"/>
    <n v="7000"/>
    <n v="490000.00000000012"/>
    <n v="122500.00000000003"/>
    <n v="0.25"/>
    <s v="In-store"/>
  </r>
  <r>
    <n v="1128299"/>
    <d v="2020-05-22T00:00:00"/>
    <x v="2"/>
    <x v="6"/>
    <s v="Denver"/>
    <s v="Women's Street Footwear"/>
    <n v="65.000000000000014"/>
    <n v="5000"/>
    <n v="325000.00000000006"/>
    <n v="130000.00000000003"/>
    <n v="0.4"/>
    <s v="In-store"/>
  </r>
  <r>
    <n v="1128299"/>
    <d v="2020-05-23T00:00:00"/>
    <x v="2"/>
    <x v="6"/>
    <s v="Denver"/>
    <s v="Women's Athletic Footwear"/>
    <n v="65.000000000000014"/>
    <n v="5000"/>
    <n v="325000.00000000006"/>
    <n v="113750.00000000001"/>
    <n v="0.35"/>
    <s v="In-store"/>
  </r>
  <r>
    <n v="1128299"/>
    <d v="2020-05-24T00:00:00"/>
    <x v="2"/>
    <x v="6"/>
    <s v="Denver"/>
    <s v="Men's Apparel"/>
    <n v="75.000000000000014"/>
    <n v="4250"/>
    <n v="318750.00000000006"/>
    <n v="175312.50000000009"/>
    <n v="0.55000000000000016"/>
    <s v="In-store"/>
  </r>
  <r>
    <n v="1128299"/>
    <d v="2020-05-25T00:00:00"/>
    <x v="2"/>
    <x v="6"/>
    <s v="Denver"/>
    <s v="Women's Apparel"/>
    <n v="80.000000000000014"/>
    <n v="5250"/>
    <n v="420000.00000000006"/>
    <n v="84000.000000000015"/>
    <n v="0.2"/>
    <s v="In-store"/>
  </r>
  <r>
    <n v="1128299"/>
    <d v="2020-05-26T00:00:00"/>
    <x v="2"/>
    <x v="6"/>
    <s v="Denver"/>
    <s v="Men's Street Footwear"/>
    <n v="40"/>
    <n v="4500"/>
    <n v="180000"/>
    <n v="54000"/>
    <n v="0.3"/>
    <s v="In-store"/>
  </r>
  <r>
    <n v="1128299"/>
    <d v="2020-05-27T00:00:00"/>
    <x v="2"/>
    <x v="6"/>
    <s v="Denver"/>
    <s v="Men's Athletic Footwear"/>
    <n v="50"/>
    <n v="4500"/>
    <n v="225000"/>
    <n v="56250"/>
    <n v="0.25"/>
    <s v="In-store"/>
  </r>
  <r>
    <n v="1128299"/>
    <d v="2020-05-28T00:00:00"/>
    <x v="2"/>
    <x v="6"/>
    <s v="Denver"/>
    <s v="Women's Street Footwear"/>
    <n v="50"/>
    <n v="4500"/>
    <n v="225000"/>
    <n v="56250"/>
    <n v="0.25"/>
    <s v="In-store"/>
  </r>
  <r>
    <n v="1128299"/>
    <d v="2020-05-29T00:00:00"/>
    <x v="2"/>
    <x v="6"/>
    <s v="Denver"/>
    <s v="Women's Athletic Footwear"/>
    <n v="50"/>
    <n v="3000"/>
    <n v="150000"/>
    <n v="45000"/>
    <n v="0.3"/>
    <s v="In-store"/>
  </r>
  <r>
    <n v="1128299"/>
    <d v="2020-05-30T00:00:00"/>
    <x v="2"/>
    <x v="7"/>
    <s v="Seattle"/>
    <s v="Men's Apparel"/>
    <n v="55.000000000000007"/>
    <n v="2500"/>
    <n v="137500.00000000003"/>
    <n v="34375.000000000007"/>
    <n v="0.25"/>
    <s v="In-store"/>
  </r>
  <r>
    <n v="1128299"/>
    <d v="2020-05-31T00:00:00"/>
    <x v="2"/>
    <x v="7"/>
    <s v="Seattle"/>
    <s v="Women's Apparel"/>
    <n v="50"/>
    <n v="5000"/>
    <n v="250000"/>
    <n v="50000"/>
    <n v="0.2"/>
    <s v="In-store"/>
  </r>
  <r>
    <n v="1128299"/>
    <d v="2020-06-01T00:00:00"/>
    <x v="2"/>
    <x v="7"/>
    <s v="Seattle"/>
    <s v="Men's Street Footwear"/>
    <n v="40"/>
    <n v="5500"/>
    <n v="220000"/>
    <n v="66000"/>
    <n v="0.3"/>
    <s v="In-store"/>
  </r>
  <r>
    <n v="1128299"/>
    <d v="2020-06-02T00:00:00"/>
    <x v="2"/>
    <x v="7"/>
    <s v="Seattle"/>
    <s v="Men's Athletic Footwear"/>
    <n v="50"/>
    <n v="4500"/>
    <n v="225000"/>
    <n v="56250"/>
    <n v="0.25"/>
    <s v="In-store"/>
  </r>
  <r>
    <n v="1128299"/>
    <d v="2020-06-03T00:00:00"/>
    <x v="2"/>
    <x v="7"/>
    <s v="Seattle"/>
    <s v="Women's Street Footwear"/>
    <n v="50"/>
    <n v="4500"/>
    <n v="225000"/>
    <n v="56250"/>
    <n v="0.25"/>
    <s v="In-store"/>
  </r>
  <r>
    <n v="1128299"/>
    <d v="2020-06-04T00:00:00"/>
    <x v="2"/>
    <x v="7"/>
    <s v="Seattle"/>
    <s v="Women's Athletic Footwear"/>
    <n v="50"/>
    <n v="3000"/>
    <n v="150000"/>
    <n v="45000"/>
    <n v="0.3"/>
    <s v="In-store"/>
  </r>
  <r>
    <n v="1128299"/>
    <d v="2020-06-05T00:00:00"/>
    <x v="2"/>
    <x v="7"/>
    <s v="Seattle"/>
    <s v="Men's Apparel"/>
    <n v="55.000000000000007"/>
    <n v="2250"/>
    <n v="123750.00000000001"/>
    <n v="30937.500000000004"/>
    <n v="0.25"/>
    <s v="In-store"/>
  </r>
  <r>
    <n v="1128299"/>
    <d v="2020-06-06T00:00:00"/>
    <x v="2"/>
    <x v="7"/>
    <s v="Seattle"/>
    <s v="Women's Apparel"/>
    <n v="50"/>
    <n v="4250"/>
    <n v="212500"/>
    <n v="42500"/>
    <n v="0.2"/>
    <s v="In-store"/>
  </r>
  <r>
    <n v="1128299"/>
    <d v="2020-06-07T00:00:00"/>
    <x v="2"/>
    <x v="7"/>
    <s v="Seattle"/>
    <s v="Men's Street Footwear"/>
    <n v="50"/>
    <n v="5750"/>
    <n v="287500"/>
    <n v="86250"/>
    <n v="0.3"/>
    <s v="In-store"/>
  </r>
  <r>
    <n v="1128299"/>
    <d v="2020-06-08T00:00:00"/>
    <x v="2"/>
    <x v="7"/>
    <s v="Seattle"/>
    <s v="Men's Athletic Footwear"/>
    <n v="60"/>
    <n v="4250"/>
    <n v="255000"/>
    <n v="63750"/>
    <n v="0.25"/>
    <s v="In-store"/>
  </r>
  <r>
    <n v="1128299"/>
    <d v="2020-06-09T00:00:00"/>
    <x v="2"/>
    <x v="7"/>
    <s v="Seattle"/>
    <s v="Women's Street Footwear"/>
    <n v="64.999999999999986"/>
    <n v="4250"/>
    <n v="276249.99999999994"/>
    <n v="69062.499999999985"/>
    <n v="0.25"/>
    <s v="In-store"/>
  </r>
  <r>
    <n v="1128299"/>
    <d v="2020-06-10T00:00:00"/>
    <x v="2"/>
    <x v="7"/>
    <s v="Seattle"/>
    <s v="Women's Athletic Footwear"/>
    <n v="64.999999999999986"/>
    <n v="3250"/>
    <n v="211249.99999999994"/>
    <n v="63374.999999999978"/>
    <n v="0.3"/>
    <s v="In-store"/>
  </r>
  <r>
    <n v="1128299"/>
    <d v="2020-06-11T00:00:00"/>
    <x v="2"/>
    <x v="7"/>
    <s v="Seattle"/>
    <s v="Men's Apparel"/>
    <n v="70"/>
    <n v="1750"/>
    <n v="122500"/>
    <n v="30625"/>
    <n v="0.25"/>
    <s v="In-store"/>
  </r>
  <r>
    <n v="1128299"/>
    <d v="2020-06-12T00:00:00"/>
    <x v="2"/>
    <x v="7"/>
    <s v="Seattle"/>
    <s v="Women's Apparel"/>
    <n v="64.999999999999986"/>
    <n v="3750"/>
    <n v="243749.99999999994"/>
    <n v="48749.999999999993"/>
    <n v="0.2"/>
    <s v="In-store"/>
  </r>
  <r>
    <n v="1128299"/>
    <d v="2020-06-13T00:00:00"/>
    <x v="2"/>
    <x v="7"/>
    <s v="Seattle"/>
    <s v="Men's Street Footwear"/>
    <n v="70"/>
    <n v="5500"/>
    <n v="385000"/>
    <n v="115500"/>
    <n v="0.3"/>
    <s v="In-store"/>
  </r>
  <r>
    <n v="1128299"/>
    <d v="2020-06-14T00:00:00"/>
    <x v="2"/>
    <x v="7"/>
    <s v="Seattle"/>
    <s v="Men's Athletic Footwear"/>
    <n v="75"/>
    <n v="3500"/>
    <n v="262500"/>
    <n v="65625"/>
    <n v="0.25"/>
    <s v="In-store"/>
  </r>
  <r>
    <n v="1128299"/>
    <d v="2020-06-15T00:00:00"/>
    <x v="2"/>
    <x v="7"/>
    <s v="Seattle"/>
    <s v="Women's Street Footwear"/>
    <n v="75"/>
    <n v="4000"/>
    <n v="300000"/>
    <n v="75000"/>
    <n v="0.25"/>
    <s v="In-store"/>
  </r>
  <r>
    <n v="1128299"/>
    <d v="2020-06-16T00:00:00"/>
    <x v="2"/>
    <x v="7"/>
    <s v="Seattle"/>
    <s v="Women's Athletic Footwear"/>
    <n v="60"/>
    <n v="3000"/>
    <n v="180000"/>
    <n v="54000"/>
    <n v="0.3"/>
    <s v="In-store"/>
  </r>
  <r>
    <n v="1128299"/>
    <d v="2020-06-17T00:00:00"/>
    <x v="2"/>
    <x v="7"/>
    <s v="Seattle"/>
    <s v="Men's Apparel"/>
    <n v="65"/>
    <n v="2000"/>
    <n v="130000"/>
    <n v="32500"/>
    <n v="0.25"/>
    <s v="In-store"/>
  </r>
  <r>
    <n v="1128299"/>
    <d v="2020-06-18T00:00:00"/>
    <x v="2"/>
    <x v="7"/>
    <s v="Seattle"/>
    <s v="Women's Apparel"/>
    <n v="80"/>
    <n v="3500"/>
    <n v="280000"/>
    <n v="56000"/>
    <n v="0.2"/>
    <s v="In-store"/>
  </r>
  <r>
    <n v="1128299"/>
    <d v="2020-06-19T00:00:00"/>
    <x v="2"/>
    <x v="7"/>
    <s v="Seattle"/>
    <s v="Men's Street Footwear"/>
    <n v="60"/>
    <n v="5500"/>
    <n v="330000"/>
    <n v="99000"/>
    <n v="0.3"/>
    <s v="In-store"/>
  </r>
  <r>
    <n v="1128299"/>
    <d v="2020-06-20T00:00:00"/>
    <x v="2"/>
    <x v="7"/>
    <s v="Seattle"/>
    <s v="Men's Athletic Footwear"/>
    <n v="65"/>
    <n v="4000"/>
    <n v="260000"/>
    <n v="65000"/>
    <n v="0.25"/>
    <s v="In-store"/>
  </r>
  <r>
    <n v="1128299"/>
    <d v="2020-06-21T00:00:00"/>
    <x v="2"/>
    <x v="7"/>
    <s v="Seattle"/>
    <s v="Women's Street Footwear"/>
    <n v="65"/>
    <n v="4000"/>
    <n v="260000"/>
    <n v="65000"/>
    <n v="0.25"/>
    <s v="In-store"/>
  </r>
  <r>
    <n v="1128299"/>
    <d v="2020-06-22T00:00:00"/>
    <x v="2"/>
    <x v="7"/>
    <s v="Seattle"/>
    <s v="Women's Athletic Footwear"/>
    <n v="60"/>
    <n v="3000"/>
    <n v="180000"/>
    <n v="54000"/>
    <n v="0.3"/>
    <s v="In-store"/>
  </r>
  <r>
    <n v="1128299"/>
    <d v="2020-06-23T00:00:00"/>
    <x v="2"/>
    <x v="7"/>
    <s v="Seattle"/>
    <s v="Men's Apparel"/>
    <n v="65"/>
    <n v="2000"/>
    <n v="130000"/>
    <n v="32500"/>
    <n v="0.25"/>
    <s v="In-store"/>
  </r>
  <r>
    <n v="1128299"/>
    <d v="2020-06-24T00:00:00"/>
    <x v="2"/>
    <x v="7"/>
    <s v="Seattle"/>
    <s v="Women's Apparel"/>
    <n v="80"/>
    <n v="5000"/>
    <n v="400000"/>
    <n v="80000"/>
    <n v="0.2"/>
    <s v="In-store"/>
  </r>
  <r>
    <n v="1128299"/>
    <d v="2020-06-25T00:00:00"/>
    <x v="2"/>
    <x v="7"/>
    <s v="Seattle"/>
    <s v="Men's Street Footwear"/>
    <n v="75"/>
    <n v="7500"/>
    <n v="562500"/>
    <n v="168750"/>
    <n v="0.3"/>
    <s v="In-store"/>
  </r>
  <r>
    <n v="1128299"/>
    <d v="2020-06-26T00:00:00"/>
    <x v="2"/>
    <x v="7"/>
    <s v="Seattle"/>
    <s v="Men's Athletic Footwear"/>
    <n v="80"/>
    <n v="6250"/>
    <n v="500000"/>
    <n v="125000"/>
    <n v="0.25"/>
    <s v="In-store"/>
  </r>
  <r>
    <n v="1128299"/>
    <d v="2020-06-27T00:00:00"/>
    <x v="2"/>
    <x v="7"/>
    <s v="Seattle"/>
    <s v="Women's Street Footwear"/>
    <n v="80"/>
    <n v="6250"/>
    <n v="500000"/>
    <n v="125000"/>
    <n v="0.25"/>
    <s v="In-store"/>
  </r>
  <r>
    <n v="1128299"/>
    <d v="2020-06-28T00:00:00"/>
    <x v="2"/>
    <x v="7"/>
    <s v="Seattle"/>
    <s v="Women's Athletic Footwear"/>
    <n v="80"/>
    <n v="5000"/>
    <n v="400000"/>
    <n v="120000"/>
    <n v="0.3"/>
    <s v="In-store"/>
  </r>
  <r>
    <n v="1128299"/>
    <d v="2020-06-29T00:00:00"/>
    <x v="2"/>
    <x v="7"/>
    <s v="Seattle"/>
    <s v="Men's Apparel"/>
    <n v="85.000000000000014"/>
    <n v="3750"/>
    <n v="318750.00000000006"/>
    <n v="79687.500000000015"/>
    <n v="0.25"/>
    <s v="In-store"/>
  </r>
  <r>
    <n v="1128299"/>
    <d v="2020-06-30T00:00:00"/>
    <x v="2"/>
    <x v="7"/>
    <s v="Seattle"/>
    <s v="Women's Apparel"/>
    <n v="100"/>
    <n v="6750"/>
    <n v="675000"/>
    <n v="135000"/>
    <n v="0.2"/>
    <s v="In-store"/>
  </r>
  <r>
    <n v="1128299"/>
    <d v="2020-07-01T00:00:00"/>
    <x v="2"/>
    <x v="7"/>
    <s v="Seattle"/>
    <s v="Men's Street Footwear"/>
    <n v="80"/>
    <n v="8250"/>
    <n v="660000"/>
    <n v="198000"/>
    <n v="0.3"/>
    <s v="In-store"/>
  </r>
  <r>
    <n v="1128299"/>
    <d v="2020-07-02T00:00:00"/>
    <x v="2"/>
    <x v="7"/>
    <s v="Seattle"/>
    <s v="Men's Athletic Footwear"/>
    <n v="85.000000000000014"/>
    <n v="6750"/>
    <n v="573750.00000000012"/>
    <n v="143437.50000000003"/>
    <n v="0.25"/>
    <s v="In-store"/>
  </r>
  <r>
    <n v="1128299"/>
    <d v="2020-07-03T00:00:00"/>
    <x v="2"/>
    <x v="7"/>
    <s v="Seattle"/>
    <s v="Women's Street Footwear"/>
    <n v="85.000000000000014"/>
    <n v="6250"/>
    <n v="531250.00000000012"/>
    <n v="132812.50000000003"/>
    <n v="0.25"/>
    <s v="In-store"/>
  </r>
  <r>
    <n v="1128299"/>
    <d v="2020-07-04T00:00:00"/>
    <x v="2"/>
    <x v="7"/>
    <s v="Seattle"/>
    <s v="Women's Athletic Footwear"/>
    <n v="80"/>
    <n v="5250"/>
    <n v="420000"/>
    <n v="126000"/>
    <n v="0.3"/>
    <s v="In-store"/>
  </r>
  <r>
    <n v="1128299"/>
    <d v="2020-07-05T00:00:00"/>
    <x v="2"/>
    <x v="7"/>
    <s v="Seattle"/>
    <s v="Men's Apparel"/>
    <n v="85.000000000000014"/>
    <n v="5750"/>
    <n v="488750.00000000006"/>
    <n v="122187.50000000001"/>
    <n v="0.25"/>
    <s v="In-store"/>
  </r>
  <r>
    <n v="1128299"/>
    <d v="2020-07-06T00:00:00"/>
    <x v="2"/>
    <x v="7"/>
    <s v="Seattle"/>
    <s v="Women's Apparel"/>
    <n v="100"/>
    <n v="5750"/>
    <n v="575000"/>
    <n v="115000"/>
    <n v="0.2"/>
    <s v="In-store"/>
  </r>
  <r>
    <n v="1128299"/>
    <d v="2020-07-07T00:00:00"/>
    <x v="2"/>
    <x v="7"/>
    <s v="Seattle"/>
    <s v="Men's Street Footwear"/>
    <n v="85.000000000000014"/>
    <n v="7750"/>
    <n v="658750.00000000012"/>
    <n v="197625.00000000003"/>
    <n v="0.3"/>
    <s v="In-store"/>
  </r>
  <r>
    <n v="1128299"/>
    <d v="2020-07-08T00:00:00"/>
    <x v="2"/>
    <x v="7"/>
    <s v="Seattle"/>
    <s v="Men's Athletic Footwear"/>
    <n v="80.000000000000014"/>
    <n v="7500"/>
    <n v="600000.00000000012"/>
    <n v="150000.00000000003"/>
    <n v="0.25"/>
    <s v="In-store"/>
  </r>
  <r>
    <n v="1128299"/>
    <d v="2020-07-09T00:00:00"/>
    <x v="2"/>
    <x v="7"/>
    <s v="Seattle"/>
    <s v="Women's Street Footwear"/>
    <n v="75.000000000000014"/>
    <n v="6250"/>
    <n v="468750.00000000012"/>
    <n v="117187.50000000003"/>
    <n v="0.25"/>
    <s v="In-store"/>
  </r>
  <r>
    <n v="1128299"/>
    <d v="2020-07-10T00:00:00"/>
    <x v="2"/>
    <x v="7"/>
    <s v="Seattle"/>
    <s v="Women's Athletic Footwear"/>
    <n v="75.000000000000014"/>
    <n v="5750"/>
    <n v="431250.00000000006"/>
    <n v="129375.00000000001"/>
    <n v="0.3"/>
    <s v="In-store"/>
  </r>
  <r>
    <n v="1128299"/>
    <d v="2020-07-11T00:00:00"/>
    <x v="2"/>
    <x v="7"/>
    <s v="Seattle"/>
    <s v="Men's Apparel"/>
    <n v="75"/>
    <n v="5750"/>
    <n v="431250"/>
    <n v="107812.5"/>
    <n v="0.25"/>
    <s v="In-store"/>
  </r>
  <r>
    <n v="1128299"/>
    <d v="2020-07-12T00:00:00"/>
    <x v="2"/>
    <x v="7"/>
    <s v="Seattle"/>
    <s v="Women's Apparel"/>
    <n v="80"/>
    <n v="4000"/>
    <n v="320000"/>
    <n v="64000"/>
    <n v="0.2"/>
    <s v="In-store"/>
  </r>
  <r>
    <n v="1128299"/>
    <d v="2020-07-13T00:00:00"/>
    <x v="2"/>
    <x v="7"/>
    <s v="Seattle"/>
    <s v="Men's Street Footwear"/>
    <n v="70.000000000000014"/>
    <n v="6000"/>
    <n v="420000.00000000006"/>
    <n v="126000.00000000001"/>
    <n v="0.3"/>
    <s v="In-store"/>
  </r>
  <r>
    <n v="1128299"/>
    <d v="2020-07-14T00:00:00"/>
    <x v="2"/>
    <x v="7"/>
    <s v="Seattle"/>
    <s v="Men's Athletic Footwear"/>
    <n v="75.000000000000028"/>
    <n v="6000"/>
    <n v="450000.00000000017"/>
    <n v="112500.00000000004"/>
    <n v="0.25"/>
    <s v="In-store"/>
  </r>
  <r>
    <n v="1128299"/>
    <d v="2020-07-15T00:00:00"/>
    <x v="2"/>
    <x v="7"/>
    <s v="Seattle"/>
    <s v="Women's Street Footwear"/>
    <n v="70.000000000000014"/>
    <n v="4500"/>
    <n v="315000.00000000006"/>
    <n v="78750.000000000015"/>
    <n v="0.25"/>
    <s v="In-store"/>
  </r>
  <r>
    <n v="1128299"/>
    <d v="2020-07-16T00:00:00"/>
    <x v="2"/>
    <x v="7"/>
    <s v="Seattle"/>
    <s v="Women's Athletic Footwear"/>
    <n v="70.000000000000014"/>
    <n v="4000"/>
    <n v="280000.00000000006"/>
    <n v="84000.000000000015"/>
    <n v="0.3"/>
    <s v="In-store"/>
  </r>
  <r>
    <n v="1128299"/>
    <d v="2020-07-17T00:00:00"/>
    <x v="2"/>
    <x v="7"/>
    <s v="Seattle"/>
    <s v="Men's Apparel"/>
    <n v="80.000000000000014"/>
    <n v="4250"/>
    <n v="340000.00000000006"/>
    <n v="85000.000000000015"/>
    <n v="0.25"/>
    <s v="In-store"/>
  </r>
  <r>
    <n v="1128299"/>
    <d v="2020-07-18T00:00:00"/>
    <x v="2"/>
    <x v="7"/>
    <s v="Seattle"/>
    <s v="Women's Apparel"/>
    <n v="65"/>
    <n v="4500"/>
    <n v="292500"/>
    <n v="58500"/>
    <n v="0.2"/>
    <s v="In-store"/>
  </r>
  <r>
    <n v="1128299"/>
    <d v="2020-07-19T00:00:00"/>
    <x v="2"/>
    <x v="7"/>
    <s v="Seattle"/>
    <s v="Men's Street Footwear"/>
    <n v="60.000000000000007"/>
    <n v="5500"/>
    <n v="330000.00000000006"/>
    <n v="99000.000000000015"/>
    <n v="0.3"/>
    <s v="In-store"/>
  </r>
  <r>
    <n v="1128299"/>
    <d v="2020-07-20T00:00:00"/>
    <x v="2"/>
    <x v="7"/>
    <s v="Seattle"/>
    <s v="Men's Athletic Footwear"/>
    <n v="65.000000000000014"/>
    <n v="5500"/>
    <n v="357500.00000000006"/>
    <n v="89375.000000000015"/>
    <n v="0.25"/>
    <s v="In-store"/>
  </r>
  <r>
    <n v="1128299"/>
    <d v="2020-07-21T00:00:00"/>
    <x v="2"/>
    <x v="7"/>
    <s v="Seattle"/>
    <s v="Women's Street Footwear"/>
    <n v="60.000000000000007"/>
    <n v="3750"/>
    <n v="225000.00000000003"/>
    <n v="56250.000000000007"/>
    <n v="0.25"/>
    <s v="In-store"/>
  </r>
  <r>
    <n v="1128299"/>
    <d v="2020-07-22T00:00:00"/>
    <x v="2"/>
    <x v="7"/>
    <s v="Seattle"/>
    <s v="Women's Athletic Footwear"/>
    <n v="60.000000000000007"/>
    <n v="3500"/>
    <n v="210000.00000000003"/>
    <n v="63000.000000000007"/>
    <n v="0.3"/>
    <s v="In-store"/>
  </r>
  <r>
    <n v="1128299"/>
    <d v="2020-07-23T00:00:00"/>
    <x v="2"/>
    <x v="7"/>
    <s v="Seattle"/>
    <s v="Men's Apparel"/>
    <n v="70"/>
    <n v="3250"/>
    <n v="227500"/>
    <n v="56875"/>
    <n v="0.25"/>
    <s v="In-store"/>
  </r>
  <r>
    <n v="1128299"/>
    <d v="2020-07-24T00:00:00"/>
    <x v="2"/>
    <x v="7"/>
    <s v="Seattle"/>
    <s v="Women's Apparel"/>
    <n v="75.000000000000014"/>
    <n v="3750"/>
    <n v="281250.00000000006"/>
    <n v="56250.000000000015"/>
    <n v="0.2"/>
    <s v="In-store"/>
  </r>
  <r>
    <n v="1128299"/>
    <d v="2020-07-25T00:00:00"/>
    <x v="2"/>
    <x v="7"/>
    <s v="Seattle"/>
    <s v="Men's Street Footwear"/>
    <n v="60.000000000000007"/>
    <n v="6000"/>
    <n v="360000.00000000006"/>
    <n v="108000.00000000001"/>
    <n v="0.3"/>
    <s v="In-store"/>
  </r>
  <r>
    <n v="1128299"/>
    <d v="2020-07-26T00:00:00"/>
    <x v="2"/>
    <x v="7"/>
    <s v="Seattle"/>
    <s v="Men's Athletic Footwear"/>
    <n v="65.000000000000014"/>
    <n v="6250"/>
    <n v="406250.00000000012"/>
    <n v="101562.50000000003"/>
    <n v="0.25"/>
    <s v="In-store"/>
  </r>
  <r>
    <n v="1128299"/>
    <d v="2020-07-27T00:00:00"/>
    <x v="2"/>
    <x v="7"/>
    <s v="Seattle"/>
    <s v="Women's Street Footwear"/>
    <n v="60.000000000000007"/>
    <n v="4750"/>
    <n v="285000.00000000006"/>
    <n v="71250.000000000015"/>
    <n v="0.25"/>
    <s v="In-store"/>
  </r>
  <r>
    <n v="1128299"/>
    <d v="2020-07-28T00:00:00"/>
    <x v="2"/>
    <x v="7"/>
    <s v="Seattle"/>
    <s v="Women's Athletic Footwear"/>
    <n v="70.000000000000014"/>
    <n v="4500"/>
    <n v="315000.00000000006"/>
    <n v="94500.000000000015"/>
    <n v="0.3"/>
    <s v="In-store"/>
  </r>
  <r>
    <n v="1128299"/>
    <d v="2020-07-29T00:00:00"/>
    <x v="2"/>
    <x v="7"/>
    <s v="Seattle"/>
    <s v="Men's Apparel"/>
    <n v="90.000000000000014"/>
    <n v="4250"/>
    <n v="382500.00000000006"/>
    <n v="95625.000000000015"/>
    <n v="0.25"/>
    <s v="In-store"/>
  </r>
  <r>
    <n v="1128299"/>
    <d v="2020-07-30T00:00:00"/>
    <x v="2"/>
    <x v="7"/>
    <s v="Seattle"/>
    <s v="Women's Apparel"/>
    <n v="95.000000000000014"/>
    <n v="5500"/>
    <n v="522500.00000000006"/>
    <n v="104500.00000000001"/>
    <n v="0.2"/>
    <s v="In-store"/>
  </r>
  <r>
    <n v="1128299"/>
    <d v="2020-07-31T00:00:00"/>
    <x v="2"/>
    <x v="7"/>
    <s v="Seattle"/>
    <s v="Men's Street Footwear"/>
    <n v="80.000000000000014"/>
    <n v="7500"/>
    <n v="600000.00000000012"/>
    <n v="180000.00000000003"/>
    <n v="0.3"/>
    <s v="In-store"/>
  </r>
  <r>
    <n v="1128299"/>
    <d v="2020-08-01T00:00:00"/>
    <x v="2"/>
    <x v="7"/>
    <s v="Seattle"/>
    <s v="Men's Athletic Footwear"/>
    <n v="85.000000000000014"/>
    <n v="7500"/>
    <n v="637500.00000000012"/>
    <n v="159375.00000000003"/>
    <n v="0.25"/>
    <s v="In-store"/>
  </r>
  <r>
    <n v="1128299"/>
    <d v="2020-08-02T00:00:00"/>
    <x v="2"/>
    <x v="7"/>
    <s v="Seattle"/>
    <s v="Women's Street Footwear"/>
    <n v="80.000000000000014"/>
    <n v="5500"/>
    <n v="440000.00000000006"/>
    <n v="110000.00000000001"/>
    <n v="0.25"/>
    <s v="In-store"/>
  </r>
  <r>
    <n v="1128299"/>
    <d v="2020-08-03T00:00:00"/>
    <x v="2"/>
    <x v="7"/>
    <s v="Seattle"/>
    <s v="Women's Athletic Footwear"/>
    <n v="80.000000000000014"/>
    <n v="5500"/>
    <n v="440000.00000000006"/>
    <n v="132000"/>
    <n v="0.3"/>
    <s v="In-store"/>
  </r>
  <r>
    <n v="1128299"/>
    <d v="2020-08-04T00:00:00"/>
    <x v="2"/>
    <x v="7"/>
    <s v="Seattle"/>
    <s v="Men's Apparel"/>
    <n v="90.000000000000014"/>
    <n v="4750"/>
    <n v="427500.00000000006"/>
    <n v="106875.00000000001"/>
    <n v="0.25"/>
    <s v="In-store"/>
  </r>
  <r>
    <n v="1128299"/>
    <d v="2020-08-05T00:00:00"/>
    <x v="2"/>
    <x v="7"/>
    <s v="Seattle"/>
    <s v="Women's Apparel"/>
    <n v="95.000000000000014"/>
    <n v="5750"/>
    <n v="546250.00000000012"/>
    <n v="109250.00000000003"/>
    <n v="0.2"/>
    <s v="In-store"/>
  </r>
  <r>
    <n v="1185732"/>
    <d v="2020-08-06T00:00:00"/>
    <x v="2"/>
    <x v="7"/>
    <s v="Seattle"/>
    <s v="Men's Street Footwear"/>
    <n v="45"/>
    <n v="10500"/>
    <n v="472500"/>
    <n v="212625"/>
    <n v="0.45"/>
    <s v="In-store"/>
  </r>
  <r>
    <n v="1185732"/>
    <d v="2020-08-07T00:00:00"/>
    <x v="2"/>
    <x v="7"/>
    <s v="Seattle"/>
    <s v="Men's Athletic Footwear"/>
    <n v="45"/>
    <n v="8500"/>
    <n v="382500"/>
    <n v="133875"/>
    <n v="0.35"/>
    <s v="In-store"/>
  </r>
  <r>
    <n v="1185732"/>
    <d v="2020-08-08T00:00:00"/>
    <x v="2"/>
    <x v="7"/>
    <s v="Seattle"/>
    <s v="Women's Street Footwear"/>
    <n v="35"/>
    <n v="8500"/>
    <n v="297500"/>
    <n v="74375"/>
    <n v="0.25"/>
    <s v="In-store"/>
  </r>
  <r>
    <n v="1185732"/>
    <d v="2020-08-09T00:00:00"/>
    <x v="2"/>
    <x v="7"/>
    <s v="Seattle"/>
    <s v="Women's Athletic Footwear"/>
    <n v="40"/>
    <n v="7000"/>
    <n v="280000"/>
    <n v="84000"/>
    <n v="0.3"/>
    <s v="In-store"/>
  </r>
  <r>
    <n v="1185732"/>
    <d v="2020-08-10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1T00:00:00"/>
    <x v="4"/>
    <x v="8"/>
    <s v="Miami"/>
    <s v="Women's Apparel"/>
    <n v="45"/>
    <n v="8500"/>
    <n v="382500"/>
    <n v="191250"/>
    <n v="0.5"/>
    <s v="In-store"/>
  </r>
  <r>
    <n v="1185732"/>
    <d v="2020-08-12T00:00:00"/>
    <x v="4"/>
    <x v="8"/>
    <s v="Miami"/>
    <s v="Men's Street Footwear"/>
    <n v="45"/>
    <n v="11000"/>
    <n v="495000"/>
    <n v="222750"/>
    <n v="0.45"/>
    <s v="In-store"/>
  </r>
  <r>
    <n v="1185732"/>
    <d v="2020-08-13T00:00:00"/>
    <x v="4"/>
    <x v="8"/>
    <s v="Miami"/>
    <s v="Men's Athletic Footwear"/>
    <n v="45"/>
    <n v="7500"/>
    <n v="337500"/>
    <n v="118124.99999999999"/>
    <n v="0.35"/>
    <s v="In-store"/>
  </r>
  <r>
    <n v="1185732"/>
    <d v="2020-08-14T00:00:00"/>
    <x v="4"/>
    <x v="8"/>
    <s v="Miami"/>
    <s v="Women's Street Footwear"/>
    <n v="35"/>
    <n v="8000"/>
    <n v="280000"/>
    <n v="70000"/>
    <n v="0.25"/>
    <s v="In-store"/>
  </r>
  <r>
    <n v="1185732"/>
    <d v="2020-08-15T00:00:00"/>
    <x v="4"/>
    <x v="8"/>
    <s v="Miami"/>
    <s v="Women's Athletic Footwear"/>
    <n v="40"/>
    <n v="6750"/>
    <n v="270000"/>
    <n v="81000"/>
    <n v="0.3"/>
    <s v="In-store"/>
  </r>
  <r>
    <n v="1185732"/>
    <d v="2020-08-16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7T00:00:00"/>
    <x v="4"/>
    <x v="8"/>
    <s v="Miami"/>
    <s v="Women's Apparel"/>
    <n v="45"/>
    <n v="8500"/>
    <n v="382500"/>
    <n v="191250"/>
    <n v="0.5"/>
    <s v="In-store"/>
  </r>
  <r>
    <n v="1185732"/>
    <d v="2020-08-18T00:00:00"/>
    <x v="4"/>
    <x v="8"/>
    <s v="Miami"/>
    <s v="Men's Street Footwear"/>
    <n v="45"/>
    <n v="10700"/>
    <n v="481500"/>
    <n v="216675"/>
    <n v="0.45"/>
    <s v="In-store"/>
  </r>
  <r>
    <n v="1185732"/>
    <d v="2020-08-19T00:00:00"/>
    <x v="4"/>
    <x v="8"/>
    <s v="Miami"/>
    <s v="Men's Athletic Footwear"/>
    <n v="45"/>
    <n v="7500"/>
    <n v="337500"/>
    <n v="118124.99999999999"/>
    <n v="0.35"/>
    <s v="In-store"/>
  </r>
  <r>
    <n v="1185732"/>
    <d v="2020-08-20T00:00:00"/>
    <x v="4"/>
    <x v="8"/>
    <s v="Miami"/>
    <s v="Women's Street Footwear"/>
    <n v="35"/>
    <n v="7750"/>
    <n v="271250"/>
    <n v="67812.5"/>
    <n v="0.25"/>
    <s v="In-store"/>
  </r>
  <r>
    <n v="1185732"/>
    <d v="2020-08-21T00:00:00"/>
    <x v="4"/>
    <x v="8"/>
    <s v="Miami"/>
    <s v="Women's Athletic Footwear"/>
    <n v="40"/>
    <n v="6250"/>
    <n v="250000"/>
    <n v="75000"/>
    <n v="0.3"/>
    <s v="In-store"/>
  </r>
  <r>
    <n v="1185732"/>
    <d v="2020-08-22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8-23T00:00:00"/>
    <x v="4"/>
    <x v="8"/>
    <s v="Miami"/>
    <s v="Women's Apparel"/>
    <n v="45"/>
    <n v="7750"/>
    <n v="348750"/>
    <n v="174375"/>
    <n v="0.5"/>
    <s v="In-store"/>
  </r>
  <r>
    <n v="1185732"/>
    <d v="2020-04-24T00:00:00"/>
    <x v="4"/>
    <x v="8"/>
    <s v="Miami"/>
    <s v="Men's Street Footwear"/>
    <n v="45"/>
    <n v="10250"/>
    <n v="461250"/>
    <n v="207562.5"/>
    <n v="0.45"/>
    <s v="In-store"/>
  </r>
  <r>
    <n v="1185732"/>
    <d v="2020-04-24T00:00:00"/>
    <x v="4"/>
    <x v="8"/>
    <s v="Miami"/>
    <s v="Men's Athletic Footwear"/>
    <n v="45"/>
    <n v="7250"/>
    <n v="326250"/>
    <n v="114187.5"/>
    <n v="0.35"/>
    <s v="In-store"/>
  </r>
  <r>
    <n v="1185732"/>
    <d v="2020-04-24T00:00:00"/>
    <x v="4"/>
    <x v="8"/>
    <s v="Miami"/>
    <s v="Women's Street Footwear"/>
    <n v="35"/>
    <n v="7250"/>
    <n v="253750"/>
    <n v="63437.5"/>
    <n v="0.25"/>
    <s v="In-store"/>
  </r>
  <r>
    <n v="1185732"/>
    <d v="2020-04-24T00:00:00"/>
    <x v="4"/>
    <x v="8"/>
    <s v="Miami"/>
    <s v="Women's Athletic Footwear"/>
    <n v="40"/>
    <n v="6500"/>
    <n v="260000"/>
    <n v="78000"/>
    <n v="0.3"/>
    <s v="In-store"/>
  </r>
  <r>
    <n v="1185732"/>
    <d v="2020-04-24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4-24T00:00:00"/>
    <x v="4"/>
    <x v="8"/>
    <s v="Miami"/>
    <s v="Women's Apparel"/>
    <n v="45"/>
    <n v="8000"/>
    <n v="360000"/>
    <n v="180000"/>
    <n v="0.5"/>
    <s v="In-store"/>
  </r>
  <r>
    <n v="1185732"/>
    <d v="2020-04-24T00:00:00"/>
    <x v="4"/>
    <x v="8"/>
    <s v="Miami"/>
    <s v="Men's Street Footwear"/>
    <n v="55.000000000000007"/>
    <n v="10700"/>
    <n v="588500.00000000012"/>
    <n v="264825.00000000006"/>
    <n v="0.45"/>
    <s v="In-store"/>
  </r>
  <r>
    <n v="1185732"/>
    <d v="2020-04-24T00:00:00"/>
    <x v="4"/>
    <x v="8"/>
    <s v="Miami"/>
    <s v="Men's Athletic Footwear"/>
    <n v="55.000000000000007"/>
    <n v="7750"/>
    <n v="426250.00000000006"/>
    <n v="149187.5"/>
    <n v="0.35"/>
    <s v="In-store"/>
  </r>
  <r>
    <n v="1185732"/>
    <d v="2020-04-24T00:00:00"/>
    <x v="4"/>
    <x v="8"/>
    <s v="Miami"/>
    <s v="Women's Street Footwear"/>
    <n v="50"/>
    <n v="7500"/>
    <n v="375000"/>
    <n v="93750"/>
    <n v="0.25"/>
    <s v="In-store"/>
  </r>
  <r>
    <n v="1185732"/>
    <d v="2020-04-24T00:00:00"/>
    <x v="4"/>
    <x v="8"/>
    <s v="Miami"/>
    <s v="Women's Athletic Footwear"/>
    <n v="50"/>
    <n v="7000"/>
    <n v="350000"/>
    <n v="105000"/>
    <n v="0.3"/>
    <s v="In-store"/>
  </r>
  <r>
    <n v="1185732"/>
    <d v="2020-04-24T00:00:00"/>
    <x v="4"/>
    <x v="8"/>
    <s v="Miami"/>
    <s v="Men's Apparel"/>
    <n v="60"/>
    <n v="7250"/>
    <n v="435000"/>
    <n v="152250"/>
    <n v="0.35"/>
    <s v="In-store"/>
  </r>
  <r>
    <n v="1185732"/>
    <d v="2020-04-24T00:00:00"/>
    <x v="4"/>
    <x v="8"/>
    <s v="Miami"/>
    <s v="Women's Apparel"/>
    <n v="65"/>
    <n v="8250"/>
    <n v="536250"/>
    <n v="268125"/>
    <n v="0.5"/>
    <s v="In-store"/>
  </r>
  <r>
    <n v="1185732"/>
    <d v="2020-04-24T00:00:00"/>
    <x v="4"/>
    <x v="8"/>
    <s v="Miami"/>
    <s v="Men's Street Footwear"/>
    <n v="60"/>
    <n v="10750"/>
    <n v="645000"/>
    <n v="290250"/>
    <n v="0.45"/>
    <s v="In-store"/>
  </r>
  <r>
    <n v="1185732"/>
    <d v="2020-04-24T00:00:00"/>
    <x v="4"/>
    <x v="8"/>
    <s v="Miami"/>
    <s v="Men's Athletic Footwear"/>
    <n v="55.000000000000007"/>
    <n v="8250"/>
    <n v="453750.00000000006"/>
    <n v="158812.5"/>
    <n v="0.35"/>
    <s v="In-store"/>
  </r>
  <r>
    <n v="1185732"/>
    <d v="2020-09-07T00:00:00"/>
    <x v="4"/>
    <x v="8"/>
    <s v="Miami"/>
    <s v="Women's Street Footwear"/>
    <n v="50"/>
    <n v="8000"/>
    <n v="400000"/>
    <n v="100000"/>
    <n v="0.25"/>
    <s v="In-store"/>
  </r>
  <r>
    <n v="1185732"/>
    <d v="2020-09-08T00:00:00"/>
    <x v="4"/>
    <x v="8"/>
    <s v="Miami"/>
    <s v="Women's Athletic Footwear"/>
    <n v="50"/>
    <n v="7750"/>
    <n v="387500"/>
    <n v="116250"/>
    <n v="0.3"/>
    <s v="In-store"/>
  </r>
  <r>
    <n v="1185732"/>
    <d v="2020-09-09T00:00:00"/>
    <x v="4"/>
    <x v="8"/>
    <s v="Miami"/>
    <s v="Men's Apparel"/>
    <n v="65"/>
    <n v="7750"/>
    <n v="503750"/>
    <n v="176312.5"/>
    <n v="0.35"/>
    <s v="In-store"/>
  </r>
  <r>
    <n v="1185732"/>
    <d v="2020-09-10T00:00:00"/>
    <x v="4"/>
    <x v="8"/>
    <s v="Miami"/>
    <s v="Women's Apparel"/>
    <n v="70"/>
    <n v="9250"/>
    <n v="647500"/>
    <n v="323750"/>
    <n v="0.5"/>
    <s v="In-store"/>
  </r>
  <r>
    <n v="1185732"/>
    <d v="2020-09-11T00:00:00"/>
    <x v="4"/>
    <x v="8"/>
    <s v="Miami"/>
    <s v="Men's Street Footwear"/>
    <n v="65"/>
    <n v="11500"/>
    <n v="747500"/>
    <n v="336375"/>
    <n v="0.45"/>
    <s v="In-store"/>
  </r>
  <r>
    <n v="1185732"/>
    <d v="2020-09-12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3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1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9-15T00:00:00"/>
    <x v="4"/>
    <x v="8"/>
    <s v="Miami"/>
    <s v="Men's Apparel"/>
    <n v="65"/>
    <n v="8000"/>
    <n v="520000"/>
    <n v="182000"/>
    <n v="0.35"/>
    <s v="In-store"/>
  </r>
  <r>
    <n v="1185732"/>
    <d v="2020-09-16T00:00:00"/>
    <x v="4"/>
    <x v="8"/>
    <s v="Miami"/>
    <s v="Women's Apparel"/>
    <n v="70"/>
    <n v="9750"/>
    <n v="682500"/>
    <n v="341250"/>
    <n v="0.5"/>
    <s v="In-store"/>
  </r>
  <r>
    <n v="1185732"/>
    <d v="2020-09-17T00:00:00"/>
    <x v="4"/>
    <x v="8"/>
    <s v="Miami"/>
    <s v="Men's Street Footwear"/>
    <n v="65"/>
    <n v="11250"/>
    <n v="731250"/>
    <n v="329062.5"/>
    <n v="0.45"/>
    <s v="In-store"/>
  </r>
  <r>
    <n v="1185732"/>
    <d v="2020-09-18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9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20T00:00:00"/>
    <x v="4"/>
    <x v="8"/>
    <s v="Miami"/>
    <s v="Women's Athletic Footwear"/>
    <n v="45"/>
    <n v="7750"/>
    <n v="348750"/>
    <n v="104625"/>
    <n v="0.3"/>
    <s v="In-store"/>
  </r>
  <r>
    <n v="1185732"/>
    <d v="2020-09-21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9-22T00:00:00"/>
    <x v="4"/>
    <x v="8"/>
    <s v="Miami"/>
    <s v="Women's Apparel"/>
    <n v="60.000000000000007"/>
    <n v="9250"/>
    <n v="555000.00000000012"/>
    <n v="277500.00000000006"/>
    <n v="0.5"/>
    <s v="In-store"/>
  </r>
  <r>
    <n v="1185732"/>
    <d v="2020-09-23T00:00:00"/>
    <x v="4"/>
    <x v="8"/>
    <s v="Miami"/>
    <s v="Men's Street Footwear"/>
    <n v="55.000000000000007"/>
    <n v="10500"/>
    <n v="577500.00000000012"/>
    <n v="259875.00000000006"/>
    <n v="0.45"/>
    <s v="In-store"/>
  </r>
  <r>
    <n v="1185732"/>
    <d v="2020-09-24T00:00:00"/>
    <x v="4"/>
    <x v="8"/>
    <s v="Miami"/>
    <s v="Men's Athletic Footwear"/>
    <n v="50.000000000000014"/>
    <n v="8500"/>
    <n v="425000.00000000012"/>
    <n v="148750.00000000003"/>
    <n v="0.35"/>
    <s v="In-store"/>
  </r>
  <r>
    <n v="1185732"/>
    <d v="2020-09-25T00:00:00"/>
    <x v="4"/>
    <x v="8"/>
    <s v="Miami"/>
    <s v="Women's Street Footwear"/>
    <n v="45"/>
    <n v="7500"/>
    <n v="337500"/>
    <n v="84375"/>
    <n v="0.25"/>
    <s v="In-store"/>
  </r>
  <r>
    <n v="1185732"/>
    <d v="2020-09-26T00:00:00"/>
    <x v="4"/>
    <x v="8"/>
    <s v="Miami"/>
    <s v="Women's Athletic Footwear"/>
    <n v="45"/>
    <n v="7250"/>
    <n v="326250"/>
    <n v="97875"/>
    <n v="0.3"/>
    <s v="In-store"/>
  </r>
  <r>
    <n v="1185732"/>
    <d v="2020-09-27T00:00:00"/>
    <x v="4"/>
    <x v="8"/>
    <s v="Miami"/>
    <s v="Men's Apparel"/>
    <n v="55.000000000000007"/>
    <n v="7250"/>
    <n v="398750.00000000006"/>
    <n v="139562.5"/>
    <n v="0.35"/>
    <s v="In-store"/>
  </r>
  <r>
    <n v="1185732"/>
    <d v="2020-09-28T00:00:00"/>
    <x v="4"/>
    <x v="8"/>
    <s v="Miami"/>
    <s v="Women's Apparel"/>
    <n v="60.000000000000007"/>
    <n v="8250"/>
    <n v="495000.00000000006"/>
    <n v="247500.00000000003"/>
    <n v="0.5"/>
    <s v="In-store"/>
  </r>
  <r>
    <n v="1185732"/>
    <d v="2020-09-29T00:00:00"/>
    <x v="4"/>
    <x v="8"/>
    <s v="Miami"/>
    <s v="Men's Street Footwear"/>
    <n v="60.000000000000007"/>
    <n v="10000"/>
    <n v="600000.00000000012"/>
    <n v="270000.00000000006"/>
    <n v="0.45"/>
    <s v="In-store"/>
  </r>
  <r>
    <n v="1185732"/>
    <d v="2020-09-30T00:00:00"/>
    <x v="4"/>
    <x v="8"/>
    <s v="Miami"/>
    <s v="Men's Athletic Footwear"/>
    <n v="50.000000000000014"/>
    <n v="8250"/>
    <n v="412500.00000000012"/>
    <n v="144375.00000000003"/>
    <n v="0.35"/>
    <s v="In-store"/>
  </r>
  <r>
    <n v="1185732"/>
    <d v="2020-10-01T00:00:00"/>
    <x v="4"/>
    <x v="8"/>
    <s v="Miami"/>
    <s v="Women's Street Footwear"/>
    <n v="50.000000000000014"/>
    <n v="7250"/>
    <n v="362500.00000000012"/>
    <n v="90625.000000000029"/>
    <n v="0.25"/>
    <s v="In-store"/>
  </r>
  <r>
    <n v="1185732"/>
    <d v="2020-10-02T00:00:00"/>
    <x v="4"/>
    <x v="8"/>
    <s v="Miami"/>
    <s v="Women's Athletic Footwear"/>
    <n v="50.000000000000014"/>
    <n v="7000"/>
    <n v="350000.00000000012"/>
    <n v="105000.00000000003"/>
    <n v="0.3"/>
    <s v="In-store"/>
  </r>
  <r>
    <n v="1185732"/>
    <d v="2020-10-03T00:00:00"/>
    <x v="4"/>
    <x v="8"/>
    <s v="Miami"/>
    <s v="Men's Apparel"/>
    <n v="60.000000000000007"/>
    <n v="7000"/>
    <n v="420000.00000000006"/>
    <n v="147000"/>
    <n v="0.35"/>
    <s v="In-store"/>
  </r>
  <r>
    <n v="1185732"/>
    <d v="2020-10-04T00:00:00"/>
    <x v="4"/>
    <x v="8"/>
    <s v="Miami"/>
    <s v="Women's Apparel"/>
    <n v="65"/>
    <n v="8250"/>
    <n v="536250"/>
    <n v="268125"/>
    <n v="0.5"/>
    <s v="In-store"/>
  </r>
  <r>
    <n v="1185732"/>
    <d v="2020-10-05T00:00:00"/>
    <x v="4"/>
    <x v="8"/>
    <s v="Miami"/>
    <s v="Men's Street Footwear"/>
    <n v="60.000000000000007"/>
    <n v="9750"/>
    <n v="585000.00000000012"/>
    <n v="263250.00000000006"/>
    <n v="0.45"/>
    <s v="In-store"/>
  </r>
  <r>
    <n v="1185732"/>
    <d v="2020-10-06T00:00:00"/>
    <x v="4"/>
    <x v="8"/>
    <s v="Miami"/>
    <s v="Men's Athletic Footwear"/>
    <n v="50.000000000000014"/>
    <n v="8000"/>
    <n v="400000.00000000012"/>
    <n v="140000.00000000003"/>
    <n v="0.35"/>
    <s v="In-store"/>
  </r>
  <r>
    <n v="1185732"/>
    <d v="2020-10-07T00:00:00"/>
    <x v="4"/>
    <x v="8"/>
    <s v="Miami"/>
    <s v="Women's Street Footwear"/>
    <n v="50.000000000000014"/>
    <n v="7450"/>
    <n v="372500.00000000012"/>
    <n v="93125.000000000029"/>
    <n v="0.25"/>
    <s v="In-store"/>
  </r>
  <r>
    <n v="1185732"/>
    <d v="2020-10-08T00:00:00"/>
    <x v="4"/>
    <x v="8"/>
    <s v="Miami"/>
    <s v="Women's Athletic Footwear"/>
    <n v="50.000000000000014"/>
    <n v="7750"/>
    <n v="387500.00000000012"/>
    <n v="116250.00000000003"/>
    <n v="0.3"/>
    <s v="In-store"/>
  </r>
  <r>
    <n v="1185732"/>
    <d v="2020-10-09T00:00:00"/>
    <x v="4"/>
    <x v="8"/>
    <s v="Miami"/>
    <s v="Men's Apparel"/>
    <n v="65"/>
    <n v="7500"/>
    <n v="487500"/>
    <n v="170625"/>
    <n v="0.35"/>
    <s v="In-store"/>
  </r>
  <r>
    <n v="1185732"/>
    <d v="2020-10-10T00:00:00"/>
    <x v="4"/>
    <x v="8"/>
    <s v="Miami"/>
    <s v="Women's Apparel"/>
    <n v="70"/>
    <n v="8500"/>
    <n v="595000"/>
    <n v="297500"/>
    <n v="0.5"/>
    <s v="In-store"/>
  </r>
  <r>
    <n v="1185732"/>
    <d v="2020-05-24T00:00:00"/>
    <x v="4"/>
    <x v="8"/>
    <s v="Miami"/>
    <s v="Men's Street Footwear"/>
    <n v="65"/>
    <n v="10750"/>
    <n v="698750"/>
    <n v="314437.5"/>
    <n v="0.45"/>
    <s v="In-store"/>
  </r>
  <r>
    <n v="1185732"/>
    <d v="2020-05-24T00:00:00"/>
    <x v="4"/>
    <x v="8"/>
    <s v="Miami"/>
    <s v="Men's Athletic Footwear"/>
    <n v="55.000000000000007"/>
    <n v="8750"/>
    <n v="481250.00000000006"/>
    <n v="168437.5"/>
    <n v="0.35"/>
    <s v="In-store"/>
  </r>
  <r>
    <n v="1185732"/>
    <d v="2020-05-24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5-2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5-24T00:00:00"/>
    <x v="4"/>
    <x v="8"/>
    <s v="Miami"/>
    <s v="Men's Apparel"/>
    <n v="65"/>
    <n v="7750"/>
    <n v="503750"/>
    <n v="176312.5"/>
    <n v="0.35"/>
    <s v="In-store"/>
  </r>
  <r>
    <n v="1185732"/>
    <d v="2020-05-24T00:00:00"/>
    <x v="4"/>
    <x v="8"/>
    <s v="Miami"/>
    <s v="Women's Apparel"/>
    <n v="70"/>
    <n v="8750"/>
    <n v="612500"/>
    <n v="306250"/>
    <n v="0.5"/>
    <s v="In-store"/>
  </r>
  <r>
    <n v="1185732"/>
    <d v="2020-10-17T00:00:00"/>
    <x v="4"/>
    <x v="8"/>
    <s v="Miami"/>
    <s v="Men's Street Footwear"/>
    <n v="35"/>
    <n v="4500"/>
    <n v="157500"/>
    <n v="55125.000000000007"/>
    <n v="0.35000000000000003"/>
    <s v="In-store"/>
  </r>
  <r>
    <n v="1185732"/>
    <d v="2020-10-18T00:00:00"/>
    <x v="4"/>
    <x v="8"/>
    <s v="Miami"/>
    <s v="Men's Athletic Footwear"/>
    <n v="35"/>
    <n v="2500"/>
    <n v="87500"/>
    <n v="26250"/>
    <n v="0.3"/>
    <s v="In-store"/>
  </r>
  <r>
    <n v="1185732"/>
    <d v="2020-10-19T00:00:00"/>
    <x v="4"/>
    <x v="8"/>
    <s v="Miami"/>
    <s v="Women's Street Footwear"/>
    <n v="25"/>
    <n v="2500"/>
    <n v="62500"/>
    <n v="18750"/>
    <n v="0.3"/>
    <s v="In-store"/>
  </r>
  <r>
    <n v="1185732"/>
    <d v="2020-10-20T00:00:00"/>
    <x v="4"/>
    <x v="8"/>
    <s v="Miami"/>
    <s v="Women's Athletic Footwear"/>
    <n v="30.000000000000004"/>
    <n v="1000"/>
    <n v="30000.000000000004"/>
    <n v="10500.000000000002"/>
    <n v="0.35000000000000003"/>
    <s v="In-store"/>
  </r>
  <r>
    <n v="1185732"/>
    <d v="2020-10-21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2T00:00:00"/>
    <x v="3"/>
    <x v="9"/>
    <s v="Minneapolis"/>
    <s v="Women's Apparel"/>
    <n v="35"/>
    <n v="2500"/>
    <n v="87500"/>
    <n v="39375"/>
    <n v="0.45"/>
    <s v="In-store"/>
  </r>
  <r>
    <n v="1185732"/>
    <d v="2020-10-23T00:00:00"/>
    <x v="3"/>
    <x v="9"/>
    <s v="Minneapolis"/>
    <s v="Men's Street Footwear"/>
    <n v="35"/>
    <n v="5000"/>
    <n v="175000"/>
    <n v="61250.000000000007"/>
    <n v="0.35000000000000003"/>
    <s v="In-store"/>
  </r>
  <r>
    <n v="1185732"/>
    <d v="2020-10-24T00:00:00"/>
    <x v="3"/>
    <x v="9"/>
    <s v="Minneapolis"/>
    <s v="Men's Athletic Footwear"/>
    <n v="35"/>
    <n v="1500"/>
    <n v="52500"/>
    <n v="15750"/>
    <n v="0.3"/>
    <s v="In-store"/>
  </r>
  <r>
    <n v="1185732"/>
    <d v="2020-10-25T00:00:00"/>
    <x v="3"/>
    <x v="9"/>
    <s v="Minneapolis"/>
    <s v="Women's Street Footwear"/>
    <n v="25"/>
    <n v="2000"/>
    <n v="50000"/>
    <n v="15000"/>
    <n v="0.3"/>
    <s v="In-store"/>
  </r>
  <r>
    <n v="1185732"/>
    <d v="2020-10-26T00:00:00"/>
    <x v="3"/>
    <x v="9"/>
    <s v="Minneapolis"/>
    <s v="Women's Athletic Footwear"/>
    <n v="30.000000000000004"/>
    <n v="750"/>
    <n v="22500.000000000004"/>
    <n v="7875.0000000000018"/>
    <n v="0.35000000000000003"/>
    <s v="In-store"/>
  </r>
  <r>
    <n v="1185732"/>
    <d v="2020-10-27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8T00:00:00"/>
    <x v="3"/>
    <x v="9"/>
    <s v="Minneapolis"/>
    <s v="Women's Apparel"/>
    <n v="35"/>
    <n v="2250"/>
    <n v="78750"/>
    <n v="35437.5"/>
    <n v="0.45"/>
    <s v="In-store"/>
  </r>
  <r>
    <n v="1185732"/>
    <d v="2020-10-29T00:00:00"/>
    <x v="3"/>
    <x v="9"/>
    <s v="Minneapolis"/>
    <s v="Men's Street Footwear"/>
    <n v="40"/>
    <n v="4450"/>
    <n v="178000"/>
    <n v="62300.000000000007"/>
    <n v="0.35000000000000003"/>
    <s v="In-store"/>
  </r>
  <r>
    <n v="1185732"/>
    <d v="2020-10-30T00:00:00"/>
    <x v="3"/>
    <x v="9"/>
    <s v="Minneapolis"/>
    <s v="Men's Athletic Footwear"/>
    <n v="40"/>
    <n v="1250"/>
    <n v="50000"/>
    <n v="15000"/>
    <n v="0.3"/>
    <s v="In-store"/>
  </r>
  <r>
    <n v="1185732"/>
    <d v="2020-10-31T00:00:00"/>
    <x v="3"/>
    <x v="9"/>
    <s v="Minneapolis"/>
    <s v="Women's Street Footwear"/>
    <n v="30.000000000000004"/>
    <n v="1750"/>
    <n v="52500.000000000007"/>
    <n v="15750.000000000002"/>
    <n v="0.3"/>
    <s v="In-store"/>
  </r>
  <r>
    <n v="1185732"/>
    <d v="2020-11-01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2T00:00:00"/>
    <x v="3"/>
    <x v="9"/>
    <s v="Minneapolis"/>
    <s v="Men's Apparel"/>
    <n v="50"/>
    <n v="750"/>
    <n v="37500"/>
    <n v="11250"/>
    <n v="0.3"/>
    <s v="In-store"/>
  </r>
  <r>
    <n v="1185732"/>
    <d v="2020-11-03T00:00:00"/>
    <x v="3"/>
    <x v="9"/>
    <s v="Minneapolis"/>
    <s v="Women's Apparel"/>
    <n v="40"/>
    <n v="1750"/>
    <n v="70000"/>
    <n v="31500"/>
    <n v="0.45"/>
    <s v="In-store"/>
  </r>
  <r>
    <n v="1185732"/>
    <d v="2020-11-04T00:00:00"/>
    <x v="3"/>
    <x v="9"/>
    <s v="Minneapolis"/>
    <s v="Men's Street Footwear"/>
    <n v="40"/>
    <n v="4000"/>
    <n v="160000"/>
    <n v="56000.000000000007"/>
    <n v="0.35000000000000003"/>
    <s v="In-store"/>
  </r>
  <r>
    <n v="1185732"/>
    <d v="2020-11-05T00:00:00"/>
    <x v="3"/>
    <x v="9"/>
    <s v="Minneapolis"/>
    <s v="Men's Athletic Footwear"/>
    <n v="40"/>
    <n v="1000"/>
    <n v="40000"/>
    <n v="12000"/>
    <n v="0.3"/>
    <s v="In-store"/>
  </r>
  <r>
    <n v="1185732"/>
    <d v="2020-11-06T00:00:00"/>
    <x v="3"/>
    <x v="9"/>
    <s v="Minneapolis"/>
    <s v="Women's Street Footwear"/>
    <n v="30.000000000000004"/>
    <n v="1000"/>
    <n v="30000.000000000004"/>
    <n v="9000"/>
    <n v="0.3"/>
    <s v="In-store"/>
  </r>
  <r>
    <n v="1185732"/>
    <d v="2020-11-07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8T00:00:00"/>
    <x v="3"/>
    <x v="9"/>
    <s v="Minneapolis"/>
    <s v="Men's Apparel"/>
    <n v="50"/>
    <n v="500"/>
    <n v="25000"/>
    <n v="7500"/>
    <n v="0.3"/>
    <s v="In-store"/>
  </r>
  <r>
    <n v="1185732"/>
    <d v="2020-11-09T00:00:00"/>
    <x v="3"/>
    <x v="9"/>
    <s v="Minneapolis"/>
    <s v="Women's Apparel"/>
    <n v="40"/>
    <n v="1750"/>
    <n v="70000"/>
    <n v="31500"/>
    <n v="0.45"/>
    <s v="In-store"/>
  </r>
  <r>
    <n v="1185732"/>
    <d v="2020-11-10T00:00:00"/>
    <x v="3"/>
    <x v="9"/>
    <s v="Minneapolis"/>
    <s v="Men's Street Footwear"/>
    <n v="50"/>
    <n v="4450"/>
    <n v="222500"/>
    <n v="77875.000000000015"/>
    <n v="0.35000000000000003"/>
    <s v="In-store"/>
  </r>
  <r>
    <n v="1185732"/>
    <d v="2020-11-11T00:00:00"/>
    <x v="3"/>
    <x v="9"/>
    <s v="Minneapolis"/>
    <s v="Men's Athletic Footwear"/>
    <n v="45.000000000000007"/>
    <n v="1500"/>
    <n v="67500.000000000015"/>
    <n v="20250.000000000004"/>
    <n v="0.3"/>
    <s v="In-store"/>
  </r>
  <r>
    <n v="1185732"/>
    <d v="2020-11-12T00:00:00"/>
    <x v="3"/>
    <x v="9"/>
    <s v="Minneapolis"/>
    <s v="Women's Street Footwear"/>
    <n v="40"/>
    <n v="1250"/>
    <n v="50000"/>
    <n v="15000"/>
    <n v="0.3"/>
    <s v="In-store"/>
  </r>
  <r>
    <n v="1185732"/>
    <d v="2020-11-13T00:00:00"/>
    <x v="3"/>
    <x v="9"/>
    <s v="Minneapolis"/>
    <s v="Women's Athletic Footwear"/>
    <n v="40"/>
    <n v="500"/>
    <n v="20000"/>
    <n v="7000.0000000000009"/>
    <n v="0.35000000000000003"/>
    <s v="In-store"/>
  </r>
  <r>
    <n v="1185732"/>
    <d v="2020-11-14T00:00:00"/>
    <x v="3"/>
    <x v="9"/>
    <s v="Minneapolis"/>
    <s v="Men's Apparel"/>
    <n v="54.999999999999993"/>
    <n v="750"/>
    <n v="41249.999999999993"/>
    <n v="12374.999999999998"/>
    <n v="0.3"/>
    <s v="In-store"/>
  </r>
  <r>
    <n v="1185732"/>
    <d v="2020-11-15T00:00:00"/>
    <x v="3"/>
    <x v="9"/>
    <s v="Minneapolis"/>
    <s v="Women's Apparel"/>
    <n v="60"/>
    <n v="1750"/>
    <n v="105000"/>
    <n v="47250"/>
    <n v="0.45"/>
    <s v="In-store"/>
  </r>
  <r>
    <n v="1185732"/>
    <d v="2020-11-16T00:00:00"/>
    <x v="3"/>
    <x v="9"/>
    <s v="Minneapolis"/>
    <s v="Men's Street Footwear"/>
    <n v="45"/>
    <n v="4250"/>
    <n v="191250"/>
    <n v="66937.5"/>
    <n v="0.35000000000000003"/>
    <s v="Outlet"/>
  </r>
  <r>
    <n v="1185732"/>
    <d v="2020-11-17T00:00:00"/>
    <x v="3"/>
    <x v="9"/>
    <s v="Minneapolis"/>
    <s v="Men's Athletic Footwear"/>
    <n v="40.000000000000007"/>
    <n v="1750"/>
    <n v="70000.000000000015"/>
    <n v="21000.000000000004"/>
    <n v="0.3"/>
    <s v="Outlet"/>
  </r>
  <r>
    <n v="1185732"/>
    <d v="2020-11-18T00:00:00"/>
    <x v="3"/>
    <x v="9"/>
    <s v="Minneapolis"/>
    <s v="Women's Street Footwear"/>
    <n v="35"/>
    <n v="1750"/>
    <n v="61250"/>
    <n v="18375"/>
    <n v="0.3"/>
    <s v="Outlet"/>
  </r>
  <r>
    <n v="1185732"/>
    <d v="2020-11-19T00:00:00"/>
    <x v="3"/>
    <x v="9"/>
    <s v="Minneapolis"/>
    <s v="Women's Athletic Footwear"/>
    <n v="35"/>
    <n v="1500"/>
    <n v="52500"/>
    <n v="18375"/>
    <n v="0.35000000000000003"/>
    <s v="Outlet"/>
  </r>
  <r>
    <n v="1185732"/>
    <d v="2020-11-20T00:00:00"/>
    <x v="3"/>
    <x v="9"/>
    <s v="Minneapolis"/>
    <s v="Men's Apparel"/>
    <n v="50"/>
    <n v="1500"/>
    <n v="75000"/>
    <n v="22500"/>
    <n v="0.3"/>
    <s v="Outlet"/>
  </r>
  <r>
    <n v="1185732"/>
    <d v="2020-11-21T00:00:00"/>
    <x v="3"/>
    <x v="9"/>
    <s v="Minneapolis"/>
    <s v="Women's Apparel"/>
    <n v="55.000000000000007"/>
    <n v="3250"/>
    <n v="178750.00000000003"/>
    <n v="80437.500000000015"/>
    <n v="0.45"/>
    <s v="Outlet"/>
  </r>
  <r>
    <n v="1185732"/>
    <d v="2020-11-22T00:00:00"/>
    <x v="3"/>
    <x v="9"/>
    <s v="Minneapolis"/>
    <s v="Men's Street Footwear"/>
    <n v="50"/>
    <n v="5500"/>
    <n v="275000"/>
    <n v="96250.000000000015"/>
    <n v="0.35000000000000003"/>
    <s v="Outlet"/>
  </r>
  <r>
    <n v="1185732"/>
    <d v="2020-11-23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24T00:00:00"/>
    <x v="3"/>
    <x v="9"/>
    <s v="Minneapolis"/>
    <s v="Women's Street Footwear"/>
    <n v="40"/>
    <n v="2250"/>
    <n v="90000"/>
    <n v="27000"/>
    <n v="0.3"/>
    <s v="Outlet"/>
  </r>
  <r>
    <n v="1185732"/>
    <d v="2020-11-25T00:00:00"/>
    <x v="3"/>
    <x v="9"/>
    <s v="Minneapolis"/>
    <s v="Women's Athletic Footwear"/>
    <n v="40"/>
    <n v="1750"/>
    <n v="70000"/>
    <n v="24500.000000000004"/>
    <n v="0.35000000000000003"/>
    <s v="Outlet"/>
  </r>
  <r>
    <n v="1185732"/>
    <d v="2020-11-26T00:00:00"/>
    <x v="3"/>
    <x v="9"/>
    <s v="Minneapolis"/>
    <s v="Men's Apparel"/>
    <n v="50"/>
    <n v="2000"/>
    <n v="100000"/>
    <n v="30000"/>
    <n v="0.3"/>
    <s v="Outlet"/>
  </r>
  <r>
    <n v="1185732"/>
    <d v="2020-11-27T00:00:00"/>
    <x v="3"/>
    <x v="9"/>
    <s v="Minneapolis"/>
    <s v="Women's Apparel"/>
    <n v="55.000000000000007"/>
    <n v="3750"/>
    <n v="206250.00000000003"/>
    <n v="92812.500000000015"/>
    <n v="0.45"/>
    <s v="Outlet"/>
  </r>
  <r>
    <n v="1185732"/>
    <d v="2020-11-28T00:00:00"/>
    <x v="3"/>
    <x v="9"/>
    <s v="Minneapolis"/>
    <s v="Men's Street Footwear"/>
    <n v="50"/>
    <n v="5250"/>
    <n v="262500"/>
    <n v="91875.000000000015"/>
    <n v="0.35000000000000003"/>
    <s v="Outlet"/>
  </r>
  <r>
    <n v="1185732"/>
    <d v="2020-11-29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30T00:00:00"/>
    <x v="3"/>
    <x v="9"/>
    <s v="Minneapolis"/>
    <s v="Women's Street Footwear"/>
    <n v="40"/>
    <n v="2250"/>
    <n v="90000"/>
    <n v="27000"/>
    <n v="0.3"/>
    <s v="Outlet"/>
  </r>
  <r>
    <n v="1185732"/>
    <d v="2020-12-01T00:00:00"/>
    <x v="3"/>
    <x v="9"/>
    <s v="Minneapolis"/>
    <s v="Women's Athletic Footwear"/>
    <n v="35"/>
    <n v="1750"/>
    <n v="61250"/>
    <n v="21437.500000000004"/>
    <n v="0.35000000000000003"/>
    <s v="Outlet"/>
  </r>
  <r>
    <n v="1185732"/>
    <d v="2020-12-02T00:00:00"/>
    <x v="3"/>
    <x v="9"/>
    <s v="Minneapolis"/>
    <s v="Men's Apparel"/>
    <n v="45"/>
    <n v="1500"/>
    <n v="67500"/>
    <n v="20250"/>
    <n v="0.3"/>
    <s v="Outlet"/>
  </r>
  <r>
    <n v="1185732"/>
    <d v="2020-12-03T00:00:00"/>
    <x v="3"/>
    <x v="9"/>
    <s v="Minneapolis"/>
    <s v="Women's Apparel"/>
    <n v="50"/>
    <n v="3250"/>
    <n v="162500"/>
    <n v="73125"/>
    <n v="0.45"/>
    <s v="Outlet"/>
  </r>
  <r>
    <n v="1185732"/>
    <d v="2020-12-04T00:00:00"/>
    <x v="3"/>
    <x v="9"/>
    <s v="Minneapolis"/>
    <s v="Men's Street Footwear"/>
    <n v="45"/>
    <n v="4500"/>
    <n v="202500"/>
    <n v="70875"/>
    <n v="0.35000000000000003"/>
    <s v="Outlet"/>
  </r>
  <r>
    <n v="1185732"/>
    <d v="2020-12-05T00:00:00"/>
    <x v="3"/>
    <x v="9"/>
    <s v="Minneapolis"/>
    <s v="Men's Athletic Footwear"/>
    <n v="40.000000000000007"/>
    <n v="2500"/>
    <n v="100000.00000000001"/>
    <n v="30000.000000000004"/>
    <n v="0.3"/>
    <s v="Outlet"/>
  </r>
  <r>
    <n v="1185732"/>
    <d v="2020-12-06T00:00:00"/>
    <x v="3"/>
    <x v="9"/>
    <s v="Minneapolis"/>
    <s v="Women's Street Footwear"/>
    <n v="25"/>
    <n v="1500"/>
    <n v="37500"/>
    <n v="11250"/>
    <n v="0.3"/>
    <s v="Outlet"/>
  </r>
  <r>
    <n v="1185732"/>
    <d v="2020-12-07T00:00:00"/>
    <x v="3"/>
    <x v="9"/>
    <s v="Minneapolis"/>
    <s v="Women's Athletic Footwear"/>
    <n v="25"/>
    <n v="1250"/>
    <n v="31250"/>
    <n v="10937.500000000002"/>
    <n v="0.35000000000000003"/>
    <s v="Outlet"/>
  </r>
  <r>
    <n v="1185732"/>
    <d v="2020-12-08T00:00:00"/>
    <x v="3"/>
    <x v="9"/>
    <s v="Minneapolis"/>
    <s v="Men's Apparel"/>
    <n v="35"/>
    <n v="1250"/>
    <n v="43750"/>
    <n v="13125"/>
    <n v="0.3"/>
    <s v="Outlet"/>
  </r>
  <r>
    <n v="1185732"/>
    <d v="2020-12-09T00:00:00"/>
    <x v="3"/>
    <x v="9"/>
    <s v="Minneapolis"/>
    <s v="Women's Apparel"/>
    <n v="40"/>
    <n v="2000"/>
    <n v="80000"/>
    <n v="36000"/>
    <n v="0.45"/>
    <s v="Outlet"/>
  </r>
  <r>
    <n v="1185732"/>
    <d v="2020-12-10T00:00:00"/>
    <x v="3"/>
    <x v="9"/>
    <s v="Minneapolis"/>
    <s v="Men's Street Footwear"/>
    <n v="44.999999999999993"/>
    <n v="3750"/>
    <n v="168749.99999999997"/>
    <n v="59062.499999999993"/>
    <n v="0.35000000000000003"/>
    <s v="Outlet"/>
  </r>
  <r>
    <n v="1185732"/>
    <d v="2020-12-11T00:00:00"/>
    <x v="3"/>
    <x v="9"/>
    <s v="Minneapolis"/>
    <s v="Men's Athletic Footwear"/>
    <n v="35"/>
    <n v="2000"/>
    <n v="70000"/>
    <n v="21000"/>
    <n v="0.3"/>
    <s v="Outlet"/>
  </r>
  <r>
    <n v="1185732"/>
    <d v="2020-12-12T00:00:00"/>
    <x v="3"/>
    <x v="9"/>
    <s v="Minneapolis"/>
    <s v="Women's Street Footwear"/>
    <n v="35"/>
    <n v="1000"/>
    <n v="35000"/>
    <n v="10500"/>
    <n v="0.3"/>
    <s v="Outlet"/>
  </r>
  <r>
    <n v="1185732"/>
    <d v="2020-12-13T00:00:00"/>
    <x v="3"/>
    <x v="9"/>
    <s v="Minneapolis"/>
    <s v="Women's Athletic Footwear"/>
    <n v="35"/>
    <n v="750"/>
    <n v="26250"/>
    <n v="9187.5"/>
    <n v="0.35000000000000003"/>
    <s v="Outlet"/>
  </r>
  <r>
    <n v="1185732"/>
    <d v="2020-12-14T00:00:00"/>
    <x v="3"/>
    <x v="9"/>
    <s v="Minneapolis"/>
    <s v="Men's Apparel"/>
    <n v="44.999999999999993"/>
    <n v="750"/>
    <n v="33749.999999999993"/>
    <n v="10124.999999999998"/>
    <n v="0.3"/>
    <s v="Outlet"/>
  </r>
  <r>
    <n v="1185732"/>
    <d v="2020-12-15T00:00:00"/>
    <x v="3"/>
    <x v="9"/>
    <s v="Minneapolis"/>
    <s v="Women's Apparel"/>
    <n v="49.999999999999986"/>
    <n v="2000"/>
    <n v="99999.999999999971"/>
    <n v="44999.999999999985"/>
    <n v="0.45"/>
    <s v="Outlet"/>
  </r>
  <r>
    <n v="1185732"/>
    <d v="2020-12-16T00:00:00"/>
    <x v="3"/>
    <x v="9"/>
    <s v="Minneapolis"/>
    <s v="Men's Street Footwear"/>
    <n v="50"/>
    <n v="3500"/>
    <n v="175000"/>
    <n v="61250.000000000007"/>
    <n v="0.35000000000000003"/>
    <s v="Outlet"/>
  </r>
  <r>
    <n v="1185732"/>
    <d v="2020-12-17T00:00:00"/>
    <x v="3"/>
    <x v="9"/>
    <s v="Minneapolis"/>
    <s v="Men's Athletic Footwear"/>
    <n v="40"/>
    <n v="2000"/>
    <n v="80000"/>
    <n v="24000"/>
    <n v="0.3"/>
    <s v="Outlet"/>
  </r>
  <r>
    <n v="1185732"/>
    <d v="2020-12-18T00:00:00"/>
    <x v="3"/>
    <x v="9"/>
    <s v="Minneapolis"/>
    <s v="Women's Street Footwear"/>
    <n v="40"/>
    <n v="1450"/>
    <n v="58000"/>
    <n v="17400"/>
    <n v="0.3"/>
    <s v="Outlet"/>
  </r>
  <r>
    <n v="1185732"/>
    <d v="2020-12-19T00:00:00"/>
    <x v="3"/>
    <x v="9"/>
    <s v="Minneapolis"/>
    <s v="Women's Athletic Footwear"/>
    <n v="40"/>
    <n v="1500"/>
    <n v="60000"/>
    <n v="21000.000000000004"/>
    <n v="0.35000000000000003"/>
    <s v="Outlet"/>
  </r>
  <r>
    <n v="1185732"/>
    <d v="2020-12-20T00:00:00"/>
    <x v="3"/>
    <x v="9"/>
    <s v="Minneapolis"/>
    <s v="Men's Apparel"/>
    <n v="54.999999999999993"/>
    <n v="1250"/>
    <n v="68749.999999999985"/>
    <n v="20624.999999999996"/>
    <n v="0.3"/>
    <s v="Outlet"/>
  </r>
  <r>
    <n v="1185732"/>
    <d v="2020-12-21T00:00:00"/>
    <x v="3"/>
    <x v="9"/>
    <s v="Minneapolis"/>
    <s v="Women's Apparel"/>
    <n v="59.999999999999986"/>
    <n v="2250"/>
    <n v="134999.99999999997"/>
    <n v="60749.999999999985"/>
    <n v="0.45"/>
    <s v="Outlet"/>
  </r>
  <r>
    <n v="1185732"/>
    <d v="2020-12-22T00:00:00"/>
    <x v="3"/>
    <x v="9"/>
    <s v="Minneapolis"/>
    <s v="Men's Street Footwear"/>
    <n v="54.999999999999993"/>
    <n v="4750"/>
    <n v="261249.99999999997"/>
    <n v="91437.5"/>
    <n v="0.35000000000000003"/>
    <s v="Outlet"/>
  </r>
  <r>
    <n v="1185732"/>
    <d v="2020-12-23T00:00:00"/>
    <x v="3"/>
    <x v="9"/>
    <s v="Minneapolis"/>
    <s v="Men's Athletic Footwear"/>
    <n v="45"/>
    <n v="2750"/>
    <n v="123750"/>
    <n v="37125"/>
    <n v="0.3"/>
    <s v="Outlet"/>
  </r>
  <r>
    <n v="1185732"/>
    <d v="2020-12-24T00:00:00"/>
    <x v="3"/>
    <x v="9"/>
    <s v="Minneapolis"/>
    <s v="Women's Street Footwear"/>
    <n v="45"/>
    <n v="2250"/>
    <n v="101250"/>
    <n v="30375"/>
    <n v="0.3"/>
    <s v="Outlet"/>
  </r>
  <r>
    <n v="1185732"/>
    <d v="2020-12-25T00:00:00"/>
    <x v="3"/>
    <x v="9"/>
    <s v="Minneapolis"/>
    <s v="Women's Athletic Footwear"/>
    <n v="45"/>
    <n v="1750"/>
    <n v="78750"/>
    <n v="27562.500000000004"/>
    <n v="0.35000000000000003"/>
    <s v="Outlet"/>
  </r>
  <r>
    <n v="1185732"/>
    <d v="2020-12-26T00:00:00"/>
    <x v="3"/>
    <x v="9"/>
    <s v="Minneapolis"/>
    <s v="Men's Apparel"/>
    <n v="54.999999999999993"/>
    <n v="1750"/>
    <n v="96249.999999999985"/>
    <n v="28874.999999999996"/>
    <n v="0.3"/>
    <s v="Outlet"/>
  </r>
  <r>
    <n v="1185732"/>
    <d v="2020-12-27T00:00:00"/>
    <x v="3"/>
    <x v="9"/>
    <s v="Minneapolis"/>
    <s v="Women's Apparel"/>
    <n v="59.999999999999986"/>
    <n v="2750"/>
    <n v="164999.99999999997"/>
    <n v="74249.999999999985"/>
    <n v="0.45"/>
    <s v="Outlet"/>
  </r>
  <r>
    <n v="1189833"/>
    <d v="2020-12-28T00:00:00"/>
    <x v="3"/>
    <x v="9"/>
    <s v="Minneapolis"/>
    <s v="Men's Street Footwear"/>
    <n v="35"/>
    <n v="4750"/>
    <n v="166250"/>
    <n v="74812.5"/>
    <n v="0.45"/>
    <s v="Outlet"/>
  </r>
  <r>
    <n v="1189833"/>
    <d v="2020-12-29T00:00:00"/>
    <x v="3"/>
    <x v="9"/>
    <s v="Minneapolis"/>
    <s v="Men's Athletic Footwear"/>
    <n v="45"/>
    <n v="4750"/>
    <n v="213750"/>
    <n v="64125"/>
    <n v="0.3"/>
    <s v="Outlet"/>
  </r>
  <r>
    <n v="1189833"/>
    <d v="2020-12-30T00:00:00"/>
    <x v="3"/>
    <x v="9"/>
    <s v="Minneapolis"/>
    <s v="Women's Street Footwear"/>
    <n v="45"/>
    <n v="4750"/>
    <n v="213750"/>
    <n v="96187.5"/>
    <n v="0.45"/>
    <s v="Outlet"/>
  </r>
  <r>
    <n v="1189833"/>
    <d v="2020-12-31T00:00:00"/>
    <x v="3"/>
    <x v="9"/>
    <s v="Minneapolis"/>
    <s v="Women's Athletic Footwear"/>
    <n v="45"/>
    <n v="3250"/>
    <n v="146250"/>
    <n v="58499.999999999993"/>
    <n v="0.39999999999999997"/>
    <s v="Outlet"/>
  </r>
  <r>
    <n v="1189833"/>
    <d v="2021-01-01T00:00:00"/>
    <x v="3"/>
    <x v="10"/>
    <s v="Billings"/>
    <s v="Men's Apparel"/>
    <n v="50"/>
    <n v="2750"/>
    <n v="137500"/>
    <n v="82500.000000000015"/>
    <n v="0.60000000000000009"/>
    <s v="Outlet"/>
  </r>
  <r>
    <n v="1189833"/>
    <d v="2021-01-02T00:00:00"/>
    <x v="3"/>
    <x v="10"/>
    <s v="Billings"/>
    <s v="Women's Apparel"/>
    <n v="45"/>
    <n v="4750"/>
    <n v="213750"/>
    <n v="53437.5"/>
    <n v="0.25"/>
    <s v="Outlet"/>
  </r>
  <r>
    <n v="1189833"/>
    <d v="2021-01-03T00:00:00"/>
    <x v="3"/>
    <x v="10"/>
    <s v="Billings"/>
    <s v="Men's Street Footwear"/>
    <n v="35"/>
    <n v="5250"/>
    <n v="183750"/>
    <n v="82687.5"/>
    <n v="0.45"/>
    <s v="Outlet"/>
  </r>
  <r>
    <n v="1189833"/>
    <d v="2021-01-04T00:00:00"/>
    <x v="3"/>
    <x v="10"/>
    <s v="Billings"/>
    <s v="Men's Athletic Footwear"/>
    <n v="45"/>
    <n v="4250"/>
    <n v="191250"/>
    <n v="57375"/>
    <n v="0.3"/>
    <s v="Outlet"/>
  </r>
  <r>
    <n v="1189833"/>
    <d v="2021-01-05T00:00:00"/>
    <x v="3"/>
    <x v="10"/>
    <s v="Billings"/>
    <s v="Women's Street Footwear"/>
    <n v="45"/>
    <n v="4500"/>
    <n v="202500"/>
    <n v="91125"/>
    <n v="0.45"/>
    <s v="Outlet"/>
  </r>
  <r>
    <n v="1189833"/>
    <d v="2021-01-06T00:00:00"/>
    <x v="3"/>
    <x v="10"/>
    <s v="Billings"/>
    <s v="Women's Athletic Footwear"/>
    <n v="45"/>
    <n v="3000"/>
    <n v="135000"/>
    <n v="53999.999999999993"/>
    <n v="0.39999999999999997"/>
    <s v="Outlet"/>
  </r>
  <r>
    <n v="1189833"/>
    <d v="2021-01-07T00:00:00"/>
    <x v="3"/>
    <x v="10"/>
    <s v="Billings"/>
    <s v="Men's Apparel"/>
    <n v="50"/>
    <n v="2250"/>
    <n v="112500"/>
    <n v="67500.000000000015"/>
    <n v="0.60000000000000009"/>
    <s v="Outlet"/>
  </r>
  <r>
    <n v="1189833"/>
    <d v="2021-01-08T00:00:00"/>
    <x v="3"/>
    <x v="10"/>
    <s v="Billings"/>
    <s v="Women's Apparel"/>
    <n v="45"/>
    <n v="4250"/>
    <n v="191250"/>
    <n v="47812.5"/>
    <n v="0.25"/>
    <s v="Outlet"/>
  </r>
  <r>
    <n v="1189833"/>
    <d v="2021-01-09T00:00:00"/>
    <x v="3"/>
    <x v="10"/>
    <s v="Billings"/>
    <s v="Men's Street Footwear"/>
    <n v="35"/>
    <n v="5750"/>
    <n v="201250"/>
    <n v="90562.5"/>
    <n v="0.45"/>
    <s v="Outlet"/>
  </r>
  <r>
    <n v="1189833"/>
    <d v="2021-01-10T00:00:00"/>
    <x v="3"/>
    <x v="10"/>
    <s v="Billings"/>
    <s v="Men's Athletic Footwear"/>
    <n v="45"/>
    <n v="4250"/>
    <n v="191250"/>
    <n v="57375"/>
    <n v="0.3"/>
    <s v="Outlet"/>
  </r>
  <r>
    <n v="1189833"/>
    <d v="2021-01-11T00:00:00"/>
    <x v="3"/>
    <x v="10"/>
    <s v="Billings"/>
    <s v="Women's Street Footwear"/>
    <n v="45"/>
    <n v="4250"/>
    <n v="191250"/>
    <n v="86062.5"/>
    <n v="0.45"/>
    <s v="Outlet"/>
  </r>
  <r>
    <n v="1189833"/>
    <d v="2021-01-12T00:00:00"/>
    <x v="3"/>
    <x v="10"/>
    <s v="Billings"/>
    <s v="Women's Athletic Footwear"/>
    <n v="45"/>
    <n v="3250"/>
    <n v="146250"/>
    <n v="58499.999999999993"/>
    <n v="0.39999999999999997"/>
    <s v="Outlet"/>
  </r>
  <r>
    <n v="1189833"/>
    <d v="2021-01-13T00:00:00"/>
    <x v="3"/>
    <x v="10"/>
    <s v="Billings"/>
    <s v="Men's Apparel"/>
    <n v="50"/>
    <n v="2000"/>
    <n v="100000"/>
    <n v="60000.000000000007"/>
    <n v="0.60000000000000009"/>
    <s v="Outlet"/>
  </r>
  <r>
    <n v="1189833"/>
    <d v="2021-01-14T00:00:00"/>
    <x v="3"/>
    <x v="10"/>
    <s v="Billings"/>
    <s v="Women's Apparel"/>
    <n v="45"/>
    <n v="4000"/>
    <n v="180000"/>
    <n v="45000"/>
    <n v="0.25"/>
    <s v="Outlet"/>
  </r>
  <r>
    <n v="1189833"/>
    <d v="2021-01-15T00:00:00"/>
    <x v="3"/>
    <x v="10"/>
    <s v="Billings"/>
    <s v="Men's Street Footwear"/>
    <n v="45"/>
    <n v="5750"/>
    <n v="258750"/>
    <n v="116437.5"/>
    <n v="0.45"/>
    <s v="Outlet"/>
  </r>
  <r>
    <n v="1189833"/>
    <d v="2021-01-16T00:00:00"/>
    <x v="3"/>
    <x v="10"/>
    <s v="Billings"/>
    <s v="Men's Athletic Footwear"/>
    <n v="45"/>
    <n v="3750"/>
    <n v="168750"/>
    <n v="50625"/>
    <n v="0.3"/>
    <s v="Outlet"/>
  </r>
  <r>
    <n v="1189833"/>
    <d v="2021-01-17T00:00:00"/>
    <x v="3"/>
    <x v="10"/>
    <s v="Billings"/>
    <s v="Women's Street Footwear"/>
    <n v="45"/>
    <n v="4000"/>
    <n v="180000"/>
    <n v="81000"/>
    <n v="0.45"/>
    <s v="Outlet"/>
  </r>
  <r>
    <n v="1189833"/>
    <d v="2021-01-18T00:00:00"/>
    <x v="3"/>
    <x v="10"/>
    <s v="Billings"/>
    <s v="Women's Athletic Footwear"/>
    <n v="40"/>
    <n v="3000"/>
    <n v="120000"/>
    <n v="47999.999999999993"/>
    <n v="0.39999999999999997"/>
    <s v="Outlet"/>
  </r>
  <r>
    <n v="1189833"/>
    <d v="2021-01-19T00:00:00"/>
    <x v="3"/>
    <x v="10"/>
    <s v="Billings"/>
    <s v="Men's Apparel"/>
    <n v="45"/>
    <n v="2000"/>
    <n v="90000"/>
    <n v="54000.000000000007"/>
    <n v="0.60000000000000009"/>
    <s v="Outlet"/>
  </r>
  <r>
    <n v="1189833"/>
    <d v="2021-01-20T00:00:00"/>
    <x v="3"/>
    <x v="10"/>
    <s v="Billings"/>
    <s v="Women's Apparel"/>
    <n v="60"/>
    <n v="3750"/>
    <n v="225000"/>
    <n v="56250"/>
    <n v="0.25"/>
    <s v="Outlet"/>
  </r>
  <r>
    <n v="1189833"/>
    <d v="2021-01-21T00:00:00"/>
    <x v="3"/>
    <x v="10"/>
    <s v="Billings"/>
    <s v="Men's Street Footwear"/>
    <n v="40"/>
    <n v="5750"/>
    <n v="230000"/>
    <n v="103500"/>
    <n v="0.45"/>
    <s v="Outlet"/>
  </r>
  <r>
    <n v="1189833"/>
    <d v="2021-01-22T00:00:00"/>
    <x v="3"/>
    <x v="10"/>
    <s v="Billings"/>
    <s v="Men's Athletic Footwear"/>
    <n v="45"/>
    <n v="4250"/>
    <n v="191250"/>
    <n v="57375"/>
    <n v="0.3"/>
    <s v="Outlet"/>
  </r>
  <r>
    <n v="1189833"/>
    <d v="2021-01-23T00:00:00"/>
    <x v="3"/>
    <x v="10"/>
    <s v="Billings"/>
    <s v="Women's Street Footwear"/>
    <n v="45"/>
    <n v="4250"/>
    <n v="191250"/>
    <n v="86062.5"/>
    <n v="0.45"/>
    <s v="Outlet"/>
  </r>
  <r>
    <n v="1189833"/>
    <d v="2021-01-24T00:00:00"/>
    <x v="3"/>
    <x v="10"/>
    <s v="Billings"/>
    <s v="Women's Athletic Footwear"/>
    <n v="40"/>
    <n v="3250"/>
    <n v="130000"/>
    <n v="51999.999999999993"/>
    <n v="0.39999999999999997"/>
    <s v="Outlet"/>
  </r>
  <r>
    <n v="1189833"/>
    <d v="2021-01-25T00:00:00"/>
    <x v="3"/>
    <x v="10"/>
    <s v="Billings"/>
    <s v="Men's Apparel"/>
    <n v="45"/>
    <n v="2250"/>
    <n v="101250"/>
    <n v="60750.000000000007"/>
    <n v="0.60000000000000009"/>
    <s v="Outlet"/>
  </r>
  <r>
    <n v="1189833"/>
    <d v="2021-01-26T00:00:00"/>
    <x v="3"/>
    <x v="10"/>
    <s v="Billings"/>
    <s v="Women's Apparel"/>
    <n v="60"/>
    <n v="4000"/>
    <n v="240000"/>
    <n v="60000"/>
    <n v="0.25"/>
    <s v="Outlet"/>
  </r>
  <r>
    <n v="1189833"/>
    <d v="2021-01-27T00:00:00"/>
    <x v="3"/>
    <x v="10"/>
    <s v="Billings"/>
    <s v="Men's Street Footwear"/>
    <n v="40"/>
    <n v="6750"/>
    <n v="270000"/>
    <n v="121500"/>
    <n v="0.45"/>
    <s v="Outlet"/>
  </r>
  <r>
    <n v="1189833"/>
    <d v="2021-01-28T00:00:00"/>
    <x v="3"/>
    <x v="10"/>
    <s v="Billings"/>
    <s v="Men's Athletic Footwear"/>
    <n v="45"/>
    <n v="5250"/>
    <n v="236250"/>
    <n v="70875"/>
    <n v="0.3"/>
    <s v="Outlet"/>
  </r>
  <r>
    <n v="1189833"/>
    <d v="2021-01-29T00:00:00"/>
    <x v="3"/>
    <x v="10"/>
    <s v="Billings"/>
    <s v="Women's Street Footwear"/>
    <n v="45"/>
    <n v="5500"/>
    <n v="247500"/>
    <n v="111375"/>
    <n v="0.45"/>
    <s v="Outlet"/>
  </r>
  <r>
    <n v="1189833"/>
    <d v="2021-01-30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1-31T00:00:00"/>
    <x v="3"/>
    <x v="10"/>
    <s v="Billings"/>
    <s v="Men's Apparel"/>
    <n v="45"/>
    <n v="3000"/>
    <n v="135000"/>
    <n v="81000.000000000015"/>
    <n v="0.60000000000000009"/>
    <s v="Outlet"/>
  </r>
  <r>
    <n v="1189833"/>
    <d v="2021-02-01T00:00:00"/>
    <x v="3"/>
    <x v="10"/>
    <s v="Billings"/>
    <s v="Women's Apparel"/>
    <n v="60"/>
    <n v="6000"/>
    <n v="360000"/>
    <n v="90000"/>
    <n v="0.25"/>
    <s v="Outlet"/>
  </r>
  <r>
    <n v="1189833"/>
    <d v="2021-02-02T00:00:00"/>
    <x v="3"/>
    <x v="10"/>
    <s v="Billings"/>
    <s v="Men's Street Footwear"/>
    <n v="40"/>
    <n v="7500"/>
    <n v="300000"/>
    <n v="135000"/>
    <n v="0.45"/>
    <s v="Outlet"/>
  </r>
  <r>
    <n v="1189833"/>
    <d v="2021-02-03T00:00:00"/>
    <x v="3"/>
    <x v="10"/>
    <s v="Billings"/>
    <s v="Men's Athletic Footwear"/>
    <n v="45"/>
    <n v="6000"/>
    <n v="270000"/>
    <n v="81000"/>
    <n v="0.3"/>
    <s v="Outlet"/>
  </r>
  <r>
    <n v="1189833"/>
    <d v="2021-02-04T00:00:00"/>
    <x v="3"/>
    <x v="10"/>
    <s v="Billings"/>
    <s v="Women's Street Footwear"/>
    <n v="45"/>
    <n v="5500"/>
    <n v="247500"/>
    <n v="111375"/>
    <n v="0.45"/>
    <s v="Outlet"/>
  </r>
  <r>
    <n v="1189833"/>
    <d v="2021-02-05T00:00:00"/>
    <x v="3"/>
    <x v="10"/>
    <s v="Billings"/>
    <s v="Women's Athletic Footwear"/>
    <n v="40"/>
    <n v="4500"/>
    <n v="180000"/>
    <n v="72000"/>
    <n v="0.39999999999999997"/>
    <s v="Outlet"/>
  </r>
  <r>
    <n v="1189833"/>
    <d v="2021-02-06T00:00:00"/>
    <x v="3"/>
    <x v="10"/>
    <s v="Billings"/>
    <s v="Men's Apparel"/>
    <n v="45"/>
    <n v="4750"/>
    <n v="213750"/>
    <n v="128250.00000000001"/>
    <n v="0.60000000000000009"/>
    <s v="Outlet"/>
  </r>
  <r>
    <n v="1189833"/>
    <d v="2021-02-07T00:00:00"/>
    <x v="3"/>
    <x v="10"/>
    <s v="Billings"/>
    <s v="Women's Apparel"/>
    <n v="60"/>
    <n v="4750"/>
    <n v="285000"/>
    <n v="71250"/>
    <n v="0.25"/>
    <s v="Outlet"/>
  </r>
  <r>
    <n v="1189833"/>
    <d v="2021-02-08T00:00:00"/>
    <x v="3"/>
    <x v="10"/>
    <s v="Billings"/>
    <s v="Men's Street Footwear"/>
    <n v="45"/>
    <n v="6750"/>
    <n v="303750"/>
    <n v="136687.5"/>
    <n v="0.45"/>
    <s v="Outlet"/>
  </r>
  <r>
    <n v="1189833"/>
    <d v="2021-02-09T00:00:00"/>
    <x v="3"/>
    <x v="10"/>
    <s v="Billings"/>
    <s v="Men's Athletic Footwear"/>
    <n v="55.000000000000007"/>
    <n v="6250"/>
    <n v="343750.00000000006"/>
    <n v="103125.00000000001"/>
    <n v="0.3"/>
    <s v="Outlet"/>
  </r>
  <r>
    <n v="1189833"/>
    <d v="2021-02-10T00:00:00"/>
    <x v="3"/>
    <x v="10"/>
    <s v="Billings"/>
    <s v="Women's Street Footwear"/>
    <n v="50"/>
    <n v="5000"/>
    <n v="250000"/>
    <n v="112500"/>
    <n v="0.45"/>
    <s v="Outlet"/>
  </r>
  <r>
    <n v="1189833"/>
    <d v="2021-02-11T00:00:00"/>
    <x v="3"/>
    <x v="10"/>
    <s v="Billings"/>
    <s v="Women's Athletic Footwear"/>
    <n v="45"/>
    <n v="4250"/>
    <n v="191250"/>
    <n v="76500"/>
    <n v="0.39999999999999997"/>
    <s v="Outlet"/>
  </r>
  <r>
    <n v="1189833"/>
    <d v="2021-02-12T00:00:00"/>
    <x v="3"/>
    <x v="10"/>
    <s v="Billings"/>
    <s v="Men's Apparel"/>
    <n v="54.999999999999993"/>
    <n v="4250"/>
    <n v="233749.99999999997"/>
    <n v="140250"/>
    <n v="0.60000000000000009"/>
    <s v="Outlet"/>
  </r>
  <r>
    <n v="1189833"/>
    <d v="2021-02-13T00:00:00"/>
    <x v="3"/>
    <x v="10"/>
    <s v="Billings"/>
    <s v="Women's Apparel"/>
    <n v="60"/>
    <n v="4000"/>
    <n v="240000"/>
    <n v="60000"/>
    <n v="0.25"/>
    <s v="Outlet"/>
  </r>
  <r>
    <n v="1189833"/>
    <d v="2021-02-14T00:00:00"/>
    <x v="3"/>
    <x v="10"/>
    <s v="Billings"/>
    <s v="Men's Street Footwear"/>
    <n v="45"/>
    <n v="6000"/>
    <n v="270000"/>
    <n v="121500"/>
    <n v="0.45"/>
    <s v="Outlet"/>
  </r>
  <r>
    <n v="1189833"/>
    <d v="2021-02-15T00:00:00"/>
    <x v="3"/>
    <x v="10"/>
    <s v="Billings"/>
    <s v="Men's Athletic Footwear"/>
    <n v="50"/>
    <n v="6000"/>
    <n v="300000"/>
    <n v="90000"/>
    <n v="0.3"/>
    <s v="Outlet"/>
  </r>
  <r>
    <n v="1189833"/>
    <d v="2021-02-16T00:00:00"/>
    <x v="3"/>
    <x v="10"/>
    <s v="Billings"/>
    <s v="Women's Street Footwear"/>
    <n v="45"/>
    <n v="4500"/>
    <n v="202500"/>
    <n v="91125"/>
    <n v="0.45"/>
    <s v="Outlet"/>
  </r>
  <r>
    <n v="1189833"/>
    <d v="2021-02-17T00:00:00"/>
    <x v="3"/>
    <x v="10"/>
    <s v="Billings"/>
    <s v="Women's Athletic Footwear"/>
    <n v="45"/>
    <n v="4000"/>
    <n v="180000"/>
    <n v="72000"/>
    <n v="0.39999999999999997"/>
    <s v="Outlet"/>
  </r>
  <r>
    <n v="1189833"/>
    <d v="2021-02-1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2-19T00:00:00"/>
    <x v="3"/>
    <x v="10"/>
    <s v="Billings"/>
    <s v="Women's Apparel"/>
    <n v="60"/>
    <n v="4500"/>
    <n v="270000"/>
    <n v="67500"/>
    <n v="0.25"/>
    <s v="Outlet"/>
  </r>
  <r>
    <n v="1189833"/>
    <d v="2021-02-20T00:00:00"/>
    <x v="3"/>
    <x v="10"/>
    <s v="Billings"/>
    <s v="Men's Street Footwear"/>
    <n v="45"/>
    <n v="5500"/>
    <n v="247500"/>
    <n v="111375"/>
    <n v="0.45"/>
    <s v="Outlet"/>
  </r>
  <r>
    <n v="1189833"/>
    <d v="2021-02-21T00:00:00"/>
    <x v="3"/>
    <x v="10"/>
    <s v="Billings"/>
    <s v="Men's Athletic Footwear"/>
    <n v="50"/>
    <n v="5500"/>
    <n v="275000"/>
    <n v="82500"/>
    <n v="0.3"/>
    <s v="Outlet"/>
  </r>
  <r>
    <n v="1189833"/>
    <d v="2021-02-22T00:00:00"/>
    <x v="3"/>
    <x v="10"/>
    <s v="Billings"/>
    <s v="Women's Street Footwear"/>
    <n v="45"/>
    <n v="4000"/>
    <n v="180000"/>
    <n v="81000"/>
    <n v="0.45"/>
    <s v="Outlet"/>
  </r>
  <r>
    <n v="1189833"/>
    <d v="2021-02-23T00:00:00"/>
    <x v="3"/>
    <x v="10"/>
    <s v="Billings"/>
    <s v="Women's Athletic Footwear"/>
    <n v="45"/>
    <n v="3750"/>
    <n v="168750"/>
    <n v="67500"/>
    <n v="0.39999999999999997"/>
    <s v="Outlet"/>
  </r>
  <r>
    <n v="1189833"/>
    <d v="2021-02-24T00:00:00"/>
    <x v="3"/>
    <x v="10"/>
    <s v="Billings"/>
    <s v="Men's Apparel"/>
    <n v="54.999999999999993"/>
    <n v="3500"/>
    <n v="192499.99999999997"/>
    <n v="115500"/>
    <n v="0.60000000000000009"/>
    <s v="Outlet"/>
  </r>
  <r>
    <n v="1189833"/>
    <d v="2021-02-25T00:00:00"/>
    <x v="3"/>
    <x v="10"/>
    <s v="Billings"/>
    <s v="Women's Apparel"/>
    <n v="60"/>
    <n v="4000"/>
    <n v="240000"/>
    <n v="60000"/>
    <n v="0.25"/>
    <s v="Outlet"/>
  </r>
  <r>
    <n v="1189833"/>
    <d v="2021-02-26T00:00:00"/>
    <x v="3"/>
    <x v="10"/>
    <s v="Billings"/>
    <s v="Men's Street Footwear"/>
    <n v="40"/>
    <n v="5750"/>
    <n v="230000"/>
    <n v="103500"/>
    <n v="0.45"/>
    <s v="Outlet"/>
  </r>
  <r>
    <n v="1189833"/>
    <d v="2021-02-27T00:00:00"/>
    <x v="3"/>
    <x v="10"/>
    <s v="Billings"/>
    <s v="Men's Athletic Footwear"/>
    <n v="45.000000000000007"/>
    <n v="5750"/>
    <n v="258750.00000000003"/>
    <n v="77625"/>
    <n v="0.3"/>
    <s v="Outlet"/>
  </r>
  <r>
    <n v="1189833"/>
    <d v="2021-02-28T00:00:00"/>
    <x v="3"/>
    <x v="10"/>
    <s v="Billings"/>
    <s v="Women's Street Footwear"/>
    <n v="40"/>
    <n v="4250"/>
    <n v="170000"/>
    <n v="76500"/>
    <n v="0.45"/>
    <s v="Outlet"/>
  </r>
  <r>
    <n v="1189833"/>
    <d v="2021-03-01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3-02T00:00:00"/>
    <x v="3"/>
    <x v="10"/>
    <s v="Billings"/>
    <s v="Men's Apparel"/>
    <n v="54.999999999999993"/>
    <n v="3750"/>
    <n v="206249.99999999997"/>
    <n v="123750"/>
    <n v="0.60000000000000009"/>
    <s v="Outlet"/>
  </r>
  <r>
    <n v="1189833"/>
    <d v="2021-03-03T00:00:00"/>
    <x v="3"/>
    <x v="10"/>
    <s v="Billings"/>
    <s v="Women's Apparel"/>
    <n v="60"/>
    <n v="4750"/>
    <n v="285000"/>
    <n v="71250"/>
    <n v="0.25"/>
    <s v="Outlet"/>
  </r>
  <r>
    <n v="1189833"/>
    <d v="2021-03-04T00:00:00"/>
    <x v="3"/>
    <x v="10"/>
    <s v="Billings"/>
    <s v="Men's Street Footwear"/>
    <n v="45"/>
    <n v="6750"/>
    <n v="303750"/>
    <n v="136687.5"/>
    <n v="0.45"/>
    <s v="Outlet"/>
  </r>
  <r>
    <n v="1189833"/>
    <d v="2021-03-05T00:00:00"/>
    <x v="3"/>
    <x v="10"/>
    <s v="Billings"/>
    <s v="Men's Athletic Footwear"/>
    <n v="50"/>
    <n v="6750"/>
    <n v="337500"/>
    <n v="101250"/>
    <n v="0.3"/>
    <s v="Outlet"/>
  </r>
  <r>
    <n v="1189833"/>
    <d v="2021-03-06T00:00:00"/>
    <x v="3"/>
    <x v="10"/>
    <s v="Billings"/>
    <s v="Women's Street Footwear"/>
    <n v="45"/>
    <n v="4750"/>
    <n v="213750"/>
    <n v="96187.5"/>
    <n v="0.45"/>
    <s v="Outlet"/>
  </r>
  <r>
    <n v="1189833"/>
    <d v="2021-03-07T00:00:00"/>
    <x v="3"/>
    <x v="10"/>
    <s v="Billings"/>
    <s v="Women's Athletic Footwear"/>
    <n v="45"/>
    <n v="4750"/>
    <n v="213750"/>
    <n v="85500"/>
    <n v="0.39999999999999997"/>
    <s v="Outlet"/>
  </r>
  <r>
    <n v="1189833"/>
    <d v="2021-03-0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3-09T00:00:00"/>
    <x v="3"/>
    <x v="10"/>
    <s v="Billings"/>
    <s v="Women's Apparel"/>
    <n v="60"/>
    <n v="5000"/>
    <n v="300000"/>
    <n v="75000"/>
    <n v="0.25"/>
    <s v="Outlet"/>
  </r>
  <r>
    <n v="1197831"/>
    <d v="2021-03-10T00:00:00"/>
    <x v="3"/>
    <x v="10"/>
    <s v="Billings"/>
    <s v="Men's Street Footwear"/>
    <n v="20"/>
    <n v="7000"/>
    <n v="140000"/>
    <n v="49000"/>
    <n v="0.35"/>
    <s v="Outlet"/>
  </r>
  <r>
    <n v="1197831"/>
    <d v="2021-03-11T00:00:00"/>
    <x v="3"/>
    <x v="10"/>
    <s v="Billings"/>
    <s v="Men's Athletic Footwear"/>
    <n v="30"/>
    <n v="7000"/>
    <n v="210000"/>
    <n v="73500"/>
    <n v="0.35"/>
    <s v="Outlet"/>
  </r>
  <r>
    <n v="1197831"/>
    <d v="2021-03-12T00:00:00"/>
    <x v="3"/>
    <x v="10"/>
    <s v="Billings"/>
    <s v="Women's Street Footwear"/>
    <n v="30"/>
    <n v="5000"/>
    <n v="150000"/>
    <n v="52500"/>
    <n v="0.35"/>
    <s v="Outlet"/>
  </r>
  <r>
    <n v="1197831"/>
    <d v="2021-03-13T00:00:00"/>
    <x v="3"/>
    <x v="10"/>
    <s v="Billings"/>
    <s v="Women's Athletic Footwear"/>
    <n v="35"/>
    <n v="5000"/>
    <n v="175000"/>
    <n v="78750"/>
    <n v="0.45"/>
    <s v="Outlet"/>
  </r>
  <r>
    <n v="1197831"/>
    <d v="2021-03-14T00:00:00"/>
    <x v="1"/>
    <x v="11"/>
    <s v="Knoxville"/>
    <s v="Men's Apparel"/>
    <n v="40"/>
    <n v="3500"/>
    <n v="140000"/>
    <n v="42000"/>
    <n v="0.3"/>
    <s v="Outlet"/>
  </r>
  <r>
    <n v="1197831"/>
    <d v="2021-03-15T00:00:00"/>
    <x v="1"/>
    <x v="11"/>
    <s v="Knoxville"/>
    <s v="Women's Apparel"/>
    <n v="35"/>
    <n v="5000"/>
    <n v="175000"/>
    <n v="87500"/>
    <n v="0.5"/>
    <s v="Outlet"/>
  </r>
  <r>
    <n v="1197831"/>
    <d v="2021-03-16T00:00:00"/>
    <x v="1"/>
    <x v="11"/>
    <s v="Knoxville"/>
    <s v="Men's Street Footwear"/>
    <n v="25"/>
    <n v="6500"/>
    <n v="162500"/>
    <n v="56875"/>
    <n v="0.35"/>
    <s v="Outlet"/>
  </r>
  <r>
    <n v="1197831"/>
    <d v="2021-03-17T00:00:00"/>
    <x v="1"/>
    <x v="11"/>
    <s v="Knoxville"/>
    <s v="Men's Athletic Footwear"/>
    <n v="35"/>
    <n v="6250"/>
    <n v="218750"/>
    <n v="76562.5"/>
    <n v="0.35"/>
    <s v="Outlet"/>
  </r>
  <r>
    <n v="1197831"/>
    <d v="2021-03-18T00:00:00"/>
    <x v="1"/>
    <x v="11"/>
    <s v="Knoxville"/>
    <s v="Women's Street Footwear"/>
    <n v="35"/>
    <n v="4500"/>
    <n v="157500"/>
    <n v="55125"/>
    <n v="0.35"/>
    <s v="Outlet"/>
  </r>
  <r>
    <n v="1197831"/>
    <d v="2021-03-19T00:00:00"/>
    <x v="1"/>
    <x v="11"/>
    <s v="Knoxville"/>
    <s v="Women's Athletic Footwear"/>
    <n v="35"/>
    <n v="4000"/>
    <n v="140000"/>
    <n v="63000"/>
    <n v="0.45"/>
    <s v="Outlet"/>
  </r>
  <r>
    <n v="1197831"/>
    <d v="2021-03-20T00:00:00"/>
    <x v="1"/>
    <x v="11"/>
    <s v="Knoxville"/>
    <s v="Men's Apparel"/>
    <n v="40"/>
    <n v="2750"/>
    <n v="110000"/>
    <n v="33000"/>
    <n v="0.3"/>
    <s v="Outlet"/>
  </r>
  <r>
    <n v="1197831"/>
    <d v="2021-03-21T00:00:00"/>
    <x v="1"/>
    <x v="11"/>
    <s v="Knoxville"/>
    <s v="Women's Apparel"/>
    <n v="35"/>
    <n v="4750"/>
    <n v="166250"/>
    <n v="83125"/>
    <n v="0.5"/>
    <s v="Outlet"/>
  </r>
  <r>
    <n v="1197831"/>
    <d v="2021-03-22T00:00:00"/>
    <x v="1"/>
    <x v="11"/>
    <s v="Knoxville"/>
    <s v="Men's Street Footwear"/>
    <n v="30"/>
    <n v="6500"/>
    <n v="195000"/>
    <n v="78000"/>
    <n v="0.39999999999999997"/>
    <s v="Outlet"/>
  </r>
  <r>
    <n v="1197831"/>
    <d v="2021-03-23T00:00:00"/>
    <x v="1"/>
    <x v="11"/>
    <s v="Knoxville"/>
    <s v="Men's Athletic Footwear"/>
    <n v="40"/>
    <n v="6500"/>
    <n v="260000"/>
    <n v="103999.99999999999"/>
    <n v="0.39999999999999997"/>
    <s v="Outlet"/>
  </r>
  <r>
    <n v="1197831"/>
    <d v="2021-03-24T00:00:00"/>
    <x v="1"/>
    <x v="11"/>
    <s v="Knoxville"/>
    <s v="Women's Street Footwear"/>
    <n v="30"/>
    <n v="4750"/>
    <n v="142500"/>
    <n v="56999.999999999993"/>
    <n v="0.39999999999999997"/>
    <s v="Outlet"/>
  </r>
  <r>
    <n v="1197831"/>
    <d v="2021-03-25T00:00:00"/>
    <x v="1"/>
    <x v="11"/>
    <s v="Knoxville"/>
    <s v="Women's Athletic Footwear"/>
    <n v="35"/>
    <n v="3750"/>
    <n v="131250"/>
    <n v="65625"/>
    <n v="0.5"/>
    <s v="Outlet"/>
  </r>
  <r>
    <n v="1197831"/>
    <d v="2021-03-26T00:00:00"/>
    <x v="1"/>
    <x v="11"/>
    <s v="Knoxville"/>
    <s v="Men's Apparel"/>
    <n v="40"/>
    <n v="2750"/>
    <n v="110000"/>
    <n v="38500"/>
    <n v="0.35"/>
    <s v="Outlet"/>
  </r>
  <r>
    <n v="1197831"/>
    <d v="2021-03-27T00:00:00"/>
    <x v="1"/>
    <x v="11"/>
    <s v="Knoxville"/>
    <s v="Women's Apparel"/>
    <n v="35"/>
    <n v="4250"/>
    <n v="148750"/>
    <n v="81812.5"/>
    <n v="0.55000000000000004"/>
    <s v="Outlet"/>
  </r>
  <r>
    <n v="1197831"/>
    <d v="2021-03-28T00:00:00"/>
    <x v="1"/>
    <x v="11"/>
    <s v="Knoxville"/>
    <s v="Men's Street Footwear"/>
    <n v="20"/>
    <n v="6750"/>
    <n v="135000"/>
    <n v="53999.999999999993"/>
    <n v="0.39999999999999997"/>
    <s v="Outlet"/>
  </r>
  <r>
    <n v="1197831"/>
    <d v="2021-03-29T00:00:00"/>
    <x v="1"/>
    <x v="11"/>
    <s v="Knoxville"/>
    <s v="Men's Athletic Footwear"/>
    <n v="25.000000000000007"/>
    <n v="6750"/>
    <n v="168750.00000000006"/>
    <n v="67500.000000000015"/>
    <n v="0.39999999999999997"/>
    <s v="Outlet"/>
  </r>
  <r>
    <n v="1197831"/>
    <d v="2021-03-30T00:00:00"/>
    <x v="1"/>
    <x v="11"/>
    <s v="Knoxville"/>
    <s v="Women's Street Footwear"/>
    <n v="19.999999999999996"/>
    <n v="5000"/>
    <n v="99999.999999999985"/>
    <n v="39999.999999999993"/>
    <n v="0.39999999999999997"/>
    <s v="Outlet"/>
  </r>
  <r>
    <n v="1197831"/>
    <d v="2021-03-31T00:00:00"/>
    <x v="1"/>
    <x v="11"/>
    <s v="Knoxville"/>
    <s v="Women's Athletic Footwear"/>
    <n v="25.000000000000007"/>
    <n v="4000"/>
    <n v="100000.00000000003"/>
    <n v="50000.000000000015"/>
    <n v="0.5"/>
    <s v="Outlet"/>
  </r>
  <r>
    <n v="1197831"/>
    <d v="2021-04-01T00:00:00"/>
    <x v="1"/>
    <x v="11"/>
    <s v="Knoxville"/>
    <s v="Men's Apparel"/>
    <n v="30"/>
    <n v="3000"/>
    <n v="90000"/>
    <n v="31499.999999999996"/>
    <n v="0.35"/>
    <s v="Outlet"/>
  </r>
  <r>
    <n v="1197831"/>
    <d v="2021-04-02T00:00:00"/>
    <x v="1"/>
    <x v="11"/>
    <s v="Knoxville"/>
    <s v="Women's Apparel"/>
    <n v="25.000000000000007"/>
    <n v="5750"/>
    <n v="143750.00000000003"/>
    <n v="79062.500000000029"/>
    <n v="0.55000000000000004"/>
    <s v="Outlet"/>
  </r>
  <r>
    <n v="1197831"/>
    <d v="2021-04-03T00:00:00"/>
    <x v="1"/>
    <x v="11"/>
    <s v="Knoxville"/>
    <s v="Men's Street Footwear"/>
    <n v="14.999999999999996"/>
    <n v="7250"/>
    <n v="108749.99999999997"/>
    <n v="43499.999999999985"/>
    <n v="0.39999999999999997"/>
    <s v="Outlet"/>
  </r>
  <r>
    <n v="1197831"/>
    <d v="2021-04-04T00:00:00"/>
    <x v="1"/>
    <x v="11"/>
    <s v="Knoxville"/>
    <s v="Men's Athletic Footwear"/>
    <n v="25.000000000000007"/>
    <n v="7500"/>
    <n v="187500.00000000006"/>
    <n v="75000.000000000015"/>
    <n v="0.39999999999999997"/>
    <s v="Outlet"/>
  </r>
  <r>
    <n v="1197831"/>
    <d v="2021-04-05T00:00:00"/>
    <x v="1"/>
    <x v="11"/>
    <s v="Knoxville"/>
    <s v="Women's Street Footwear"/>
    <n v="19.999999999999996"/>
    <n v="6000"/>
    <n v="119999.99999999999"/>
    <n v="47999.999999999993"/>
    <n v="0.39999999999999997"/>
    <s v="Outlet"/>
  </r>
  <r>
    <n v="1197831"/>
    <d v="2021-04-06T00:00:00"/>
    <x v="1"/>
    <x v="11"/>
    <s v="Knoxville"/>
    <s v="Women's Athletic Footwear"/>
    <n v="30.000000000000004"/>
    <n v="5250"/>
    <n v="157500.00000000003"/>
    <n v="78750.000000000015"/>
    <n v="0.5"/>
    <s v="Outlet"/>
  </r>
  <r>
    <n v="1197831"/>
    <d v="2021-04-07T00:00:00"/>
    <x v="1"/>
    <x v="11"/>
    <s v="Knoxville"/>
    <s v="Men's Apparel"/>
    <n v="45"/>
    <n v="4250"/>
    <n v="191250"/>
    <n v="66937.5"/>
    <n v="0.35"/>
    <s v="Outlet"/>
  </r>
  <r>
    <n v="1197831"/>
    <d v="2021-04-08T00:00:00"/>
    <x v="1"/>
    <x v="11"/>
    <s v="Knoxville"/>
    <s v="Women's Apparel"/>
    <n v="40"/>
    <n v="7750"/>
    <n v="310000"/>
    <n v="170500"/>
    <n v="0.55000000000000004"/>
    <s v="Outlet"/>
  </r>
  <r>
    <n v="1197831"/>
    <d v="2021-04-09T00:00:00"/>
    <x v="1"/>
    <x v="11"/>
    <s v="Knoxville"/>
    <s v="Men's Street Footwear"/>
    <n v="40"/>
    <n v="7750"/>
    <n v="310000"/>
    <n v="123999.99999999999"/>
    <n v="0.39999999999999997"/>
    <s v="Outlet"/>
  </r>
  <r>
    <n v="1197831"/>
    <d v="2021-04-10T00:00:00"/>
    <x v="1"/>
    <x v="11"/>
    <s v="Knoxville"/>
    <s v="Men's Athletic Footwear"/>
    <n v="45"/>
    <n v="7750"/>
    <n v="348750"/>
    <n v="139500"/>
    <n v="0.39999999999999997"/>
    <s v="Outlet"/>
  </r>
  <r>
    <n v="1197831"/>
    <d v="2021-04-11T00:00:00"/>
    <x v="1"/>
    <x v="11"/>
    <s v="Knoxville"/>
    <s v="Women's Street Footwear"/>
    <n v="40"/>
    <n v="6500"/>
    <n v="260000"/>
    <n v="103999.99999999999"/>
    <n v="0.39999999999999997"/>
    <s v="Outlet"/>
  </r>
  <r>
    <n v="1197831"/>
    <d v="2021-04-12T00:00:00"/>
    <x v="1"/>
    <x v="11"/>
    <s v="Knoxville"/>
    <s v="Women's Athletic Footwear"/>
    <n v="40"/>
    <n v="6000"/>
    <n v="240000"/>
    <n v="120000"/>
    <n v="0.5"/>
    <s v="Outlet"/>
  </r>
  <r>
    <n v="1197831"/>
    <d v="2021-04-13T00:00:00"/>
    <x v="1"/>
    <x v="11"/>
    <s v="Knoxville"/>
    <s v="Men's Apparel"/>
    <n v="45"/>
    <n v="5000"/>
    <n v="225000"/>
    <n v="78750"/>
    <n v="0.35"/>
    <s v="Outlet"/>
  </r>
  <r>
    <n v="1197831"/>
    <d v="2021-04-14T00:00:00"/>
    <x v="1"/>
    <x v="11"/>
    <s v="Knoxville"/>
    <s v="Women's Apparel"/>
    <n v="50"/>
    <n v="8750"/>
    <n v="437500"/>
    <n v="240625.00000000003"/>
    <n v="0.55000000000000004"/>
    <s v="Outlet"/>
  </r>
  <r>
    <n v="1197831"/>
    <d v="2021-04-15T00:00:00"/>
    <x v="1"/>
    <x v="11"/>
    <s v="Knoxville"/>
    <s v="Men's Street Footwear"/>
    <n v="40"/>
    <n v="8250"/>
    <n v="330000"/>
    <n v="148499.99999999997"/>
    <n v="0.44999999999999996"/>
    <s v="Outlet"/>
  </r>
  <r>
    <n v="1197831"/>
    <d v="2021-04-16T00:00:00"/>
    <x v="1"/>
    <x v="11"/>
    <s v="Knoxville"/>
    <s v="Men's Athletic Footwear"/>
    <n v="45"/>
    <n v="8250"/>
    <n v="371250"/>
    <n v="167062.49999999997"/>
    <n v="0.44999999999999996"/>
    <s v="Outlet"/>
  </r>
  <r>
    <n v="1197831"/>
    <d v="2021-04-17T00:00:00"/>
    <x v="1"/>
    <x v="11"/>
    <s v="Knoxville"/>
    <s v="Women's Street Footwear"/>
    <n v="40"/>
    <n v="9750"/>
    <n v="390000"/>
    <n v="175499.99999999997"/>
    <n v="0.44999999999999996"/>
    <s v="Outlet"/>
  </r>
  <r>
    <n v="1197831"/>
    <d v="2021-04-18T00:00:00"/>
    <x v="1"/>
    <x v="11"/>
    <s v="Knoxville"/>
    <s v="Women's Athletic Footwear"/>
    <n v="40"/>
    <n v="5750"/>
    <n v="230000"/>
    <n v="126500.00000000001"/>
    <n v="0.55000000000000004"/>
    <s v="Outlet"/>
  </r>
  <r>
    <n v="1197831"/>
    <d v="2021-04-19T00:00:00"/>
    <x v="1"/>
    <x v="11"/>
    <s v="Knoxville"/>
    <s v="Men's Apparel"/>
    <n v="45"/>
    <n v="5500"/>
    <n v="247500"/>
    <n v="98999.999999999985"/>
    <n v="0.39999999999999997"/>
    <s v="Outlet"/>
  </r>
  <r>
    <n v="1197831"/>
    <d v="2021-04-20T00:00:00"/>
    <x v="1"/>
    <x v="11"/>
    <s v="Knoxville"/>
    <s v="Women's Apparel"/>
    <n v="54.999999999999993"/>
    <n v="8250"/>
    <n v="453749.99999999994"/>
    <n v="272250"/>
    <n v="0.60000000000000009"/>
    <s v="Outlet"/>
  </r>
  <r>
    <n v="1197831"/>
    <d v="2021-04-21T00:00:00"/>
    <x v="1"/>
    <x v="11"/>
    <s v="Knoxville"/>
    <s v="Men's Street Footwear"/>
    <n v="45"/>
    <n v="7750"/>
    <n v="348750"/>
    <n v="156937.49999999997"/>
    <n v="0.44999999999999996"/>
    <s v="Outlet"/>
  </r>
  <r>
    <n v="1197831"/>
    <d v="2021-04-22T00:00:00"/>
    <x v="1"/>
    <x v="11"/>
    <s v="Knoxville"/>
    <s v="Men's Athletic Footwear"/>
    <n v="55.000000000000007"/>
    <n v="7750"/>
    <n v="426250.00000000006"/>
    <n v="191812.5"/>
    <n v="0.44999999999999996"/>
    <s v="Outlet"/>
  </r>
  <r>
    <n v="1197831"/>
    <d v="2021-04-23T00:00:00"/>
    <x v="1"/>
    <x v="11"/>
    <s v="Knoxville"/>
    <s v="Women's Street Footwear"/>
    <n v="50"/>
    <n v="9500"/>
    <n v="475000"/>
    <n v="213749.99999999997"/>
    <n v="0.44999999999999996"/>
    <s v="Outlet"/>
  </r>
  <r>
    <n v="1197831"/>
    <d v="2021-04-24T00:00:00"/>
    <x v="1"/>
    <x v="11"/>
    <s v="Knoxville"/>
    <s v="Women's Athletic Footwear"/>
    <n v="45"/>
    <n v="4750"/>
    <n v="213750"/>
    <n v="117562.50000000001"/>
    <n v="0.55000000000000004"/>
    <s v="Outlet"/>
  </r>
  <r>
    <n v="1197831"/>
    <d v="2021-04-25T00:00:00"/>
    <x v="1"/>
    <x v="11"/>
    <s v="Knoxville"/>
    <s v="Men's Apparel"/>
    <n v="50"/>
    <n v="4750"/>
    <n v="237500"/>
    <n v="94999.999999999985"/>
    <n v="0.39999999999999997"/>
    <s v="Outlet"/>
  </r>
  <r>
    <n v="1197831"/>
    <d v="2021-04-26T00:00:00"/>
    <x v="1"/>
    <x v="11"/>
    <s v="Knoxville"/>
    <s v="Women's Apparel"/>
    <n v="54.999999999999993"/>
    <n v="7250"/>
    <n v="398749.99999999994"/>
    <n v="239250"/>
    <n v="0.60000000000000009"/>
    <s v="Outlet"/>
  </r>
  <r>
    <n v="1197831"/>
    <d v="2021-04-27T00:00:00"/>
    <x v="1"/>
    <x v="11"/>
    <s v="Knoxville"/>
    <s v="Men's Street Footwear"/>
    <n v="50"/>
    <n v="6750"/>
    <n v="337500"/>
    <n v="151874.99999999997"/>
    <n v="0.44999999999999996"/>
    <s v="Outlet"/>
  </r>
  <r>
    <n v="1197831"/>
    <d v="2021-04-28T00:00:00"/>
    <x v="1"/>
    <x v="11"/>
    <s v="Knoxville"/>
    <s v="Men's Athletic Footwear"/>
    <n v="50"/>
    <n v="6250"/>
    <n v="312500"/>
    <n v="140625"/>
    <n v="0.44999999999999996"/>
    <s v="Outlet"/>
  </r>
  <r>
    <n v="1197831"/>
    <d v="2021-04-29T00:00:00"/>
    <x v="1"/>
    <x v="11"/>
    <s v="Knoxville"/>
    <s v="Women's Street Footwear"/>
    <n v="54.999999999999993"/>
    <n v="6750"/>
    <n v="371249.99999999994"/>
    <n v="167062.49999999997"/>
    <n v="0.44999999999999996"/>
    <s v="Outlet"/>
  </r>
  <r>
    <n v="1197831"/>
    <d v="2021-04-30T00:00:00"/>
    <x v="1"/>
    <x v="11"/>
    <s v="Knoxville"/>
    <s v="Women's Athletic Footwear"/>
    <n v="54.999999999999993"/>
    <n v="4000"/>
    <n v="219999.99999999997"/>
    <n v="121000"/>
    <n v="0.55000000000000004"/>
    <s v="Outlet"/>
  </r>
  <r>
    <n v="1197831"/>
    <d v="2021-05-01T00:00:00"/>
    <x v="1"/>
    <x v="11"/>
    <s v="Knoxville"/>
    <s v="Men's Apparel"/>
    <n v="50"/>
    <n v="4000"/>
    <n v="200000"/>
    <n v="80000"/>
    <n v="0.39999999999999997"/>
    <s v="Outlet"/>
  </r>
  <r>
    <n v="1197831"/>
    <d v="2021-05-02T00:00:00"/>
    <x v="1"/>
    <x v="11"/>
    <s v="Knoxville"/>
    <s v="Women's Apparel"/>
    <n v="45"/>
    <n v="6250"/>
    <n v="281250"/>
    <n v="168750.00000000003"/>
    <n v="0.60000000000000009"/>
    <s v="Outlet"/>
  </r>
  <r>
    <n v="1197831"/>
    <d v="2021-05-03T00:00:00"/>
    <x v="1"/>
    <x v="11"/>
    <s v="Knoxville"/>
    <s v="Men's Street Footwear"/>
    <n v="35"/>
    <n v="5750"/>
    <n v="201250"/>
    <n v="90562.499999999985"/>
    <n v="0.44999999999999996"/>
    <s v="Outlet"/>
  </r>
  <r>
    <n v="1197831"/>
    <d v="2021-05-04T00:00:00"/>
    <x v="1"/>
    <x v="11"/>
    <s v="Knoxville"/>
    <s v="Men's Athletic Footwear"/>
    <n v="35"/>
    <n v="5750"/>
    <n v="201250"/>
    <n v="90562.499999999985"/>
    <n v="0.44999999999999996"/>
    <s v="Outlet"/>
  </r>
  <r>
    <n v="1197831"/>
    <d v="2021-05-05T00:00:00"/>
    <x v="1"/>
    <x v="11"/>
    <s v="Knoxville"/>
    <s v="Women's Street Footwear"/>
    <n v="40"/>
    <n v="5250"/>
    <n v="210000"/>
    <n v="94499.999999999985"/>
    <n v="0.44999999999999996"/>
    <s v="Outlet"/>
  </r>
  <r>
    <n v="1197831"/>
    <d v="2021-05-06T00:00:00"/>
    <x v="1"/>
    <x v="11"/>
    <s v="Knoxville"/>
    <s v="Women's Athletic Footwear"/>
    <n v="40"/>
    <n v="3750"/>
    <n v="150000"/>
    <n v="82500"/>
    <n v="0.55000000000000004"/>
    <s v="Outlet"/>
  </r>
  <r>
    <n v="1197831"/>
    <d v="2021-05-07T00:00:00"/>
    <x v="1"/>
    <x v="11"/>
    <s v="Knoxville"/>
    <s v="Men's Apparel"/>
    <n v="35"/>
    <n v="3500"/>
    <n v="122500"/>
    <n v="48999.999999999993"/>
    <n v="0.39999999999999997"/>
    <s v="Outlet"/>
  </r>
  <r>
    <n v="1197831"/>
    <d v="2021-05-08T00:00:00"/>
    <x v="1"/>
    <x v="11"/>
    <s v="Knoxville"/>
    <s v="Women's Apparel"/>
    <n v="45"/>
    <n v="5250"/>
    <n v="236250"/>
    <n v="141750.00000000003"/>
    <n v="0.60000000000000009"/>
    <s v="Outlet"/>
  </r>
  <r>
    <n v="1197831"/>
    <d v="2021-05-09T00:00:00"/>
    <x v="1"/>
    <x v="11"/>
    <s v="Knoxville"/>
    <s v="Men's Street Footwear"/>
    <n v="30.000000000000004"/>
    <n v="6750"/>
    <n v="202500.00000000003"/>
    <n v="91125"/>
    <n v="0.44999999999999996"/>
    <s v="Outlet"/>
  </r>
  <r>
    <n v="1197831"/>
    <d v="2021-05-10T00:00:00"/>
    <x v="1"/>
    <x v="11"/>
    <s v="Knoxville"/>
    <s v="Men's Athletic Footwear"/>
    <n v="30.000000000000004"/>
    <n v="6750"/>
    <n v="202500.00000000003"/>
    <n v="91125"/>
    <n v="0.44999999999999996"/>
    <s v="Outlet"/>
  </r>
  <r>
    <n v="1197831"/>
    <d v="2021-05-11T00:00:00"/>
    <x v="1"/>
    <x v="11"/>
    <s v="Knoxville"/>
    <s v="Women's Street Footwear"/>
    <n v="55.000000000000007"/>
    <n v="6000"/>
    <n v="330000.00000000006"/>
    <n v="148500"/>
    <n v="0.44999999999999996"/>
    <s v="Outlet"/>
  </r>
  <r>
    <n v="1197831"/>
    <d v="2021-05-12T00:00:00"/>
    <x v="1"/>
    <x v="11"/>
    <s v="Knoxville"/>
    <s v="Women's Athletic Footwear"/>
    <n v="55.000000000000007"/>
    <n v="4750"/>
    <n v="261250.00000000003"/>
    <n v="143687.50000000003"/>
    <n v="0.55000000000000004"/>
    <s v="Outlet"/>
  </r>
  <r>
    <n v="1197831"/>
    <d v="2021-05-13T00:00:00"/>
    <x v="1"/>
    <x v="11"/>
    <s v="Knoxville"/>
    <s v="Men's Apparel"/>
    <n v="54.999999999999993"/>
    <n v="4500"/>
    <n v="247499.99999999997"/>
    <n v="98999.999999999985"/>
    <n v="0.39999999999999997"/>
    <s v="Outlet"/>
  </r>
  <r>
    <n v="1197831"/>
    <d v="2021-05-14T00:00:00"/>
    <x v="1"/>
    <x v="11"/>
    <s v="Knoxville"/>
    <s v="Women's Apparel"/>
    <n v="65"/>
    <n v="6500"/>
    <n v="422500"/>
    <n v="253500.00000000003"/>
    <n v="0.60000000000000009"/>
    <s v="Outlet"/>
  </r>
  <r>
    <n v="1197831"/>
    <d v="2021-05-15T00:00:00"/>
    <x v="1"/>
    <x v="11"/>
    <s v="Knoxville"/>
    <s v="Men's Street Footwear"/>
    <n v="54.999999999999993"/>
    <n v="8000"/>
    <n v="439999.99999999994"/>
    <n v="197999.99999999994"/>
    <n v="0.44999999999999996"/>
    <s v="Outlet"/>
  </r>
  <r>
    <n v="1197831"/>
    <d v="2021-05-16T00:00:00"/>
    <x v="1"/>
    <x v="11"/>
    <s v="Knoxville"/>
    <s v="Men's Athletic Footwear"/>
    <n v="54.999999999999993"/>
    <n v="8000"/>
    <n v="439999.99999999994"/>
    <n v="197999.99999999994"/>
    <n v="0.44999999999999996"/>
    <s v="Outlet"/>
  </r>
  <r>
    <n v="1197831"/>
    <d v="2021-05-17T00:00:00"/>
    <x v="1"/>
    <x v="11"/>
    <s v="Knoxville"/>
    <s v="Women's Street Footwear"/>
    <n v="60"/>
    <n v="7000"/>
    <n v="420000"/>
    <n v="188999.99999999997"/>
    <n v="0.44999999999999996"/>
    <s v="Outlet"/>
  </r>
  <r>
    <n v="1197831"/>
    <d v="2021-05-18T00:00:00"/>
    <x v="1"/>
    <x v="11"/>
    <s v="Knoxville"/>
    <s v="Women's Athletic Footwear"/>
    <n v="60"/>
    <n v="5500"/>
    <n v="330000"/>
    <n v="181500.00000000003"/>
    <n v="0.55000000000000004"/>
    <s v="Outlet"/>
  </r>
  <r>
    <n v="1197831"/>
    <d v="2021-05-19T00:00:00"/>
    <x v="1"/>
    <x v="11"/>
    <s v="Knoxville"/>
    <s v="Men's Apparel"/>
    <n v="54.999999999999993"/>
    <n v="5000"/>
    <n v="274999.99999999994"/>
    <n v="109999.99999999997"/>
    <n v="0.39999999999999997"/>
    <s v="Outlet"/>
  </r>
  <r>
    <n v="1197831"/>
    <d v="2021-05-20T00:00:00"/>
    <x v="1"/>
    <x v="11"/>
    <s v="Knoxville"/>
    <s v="Women's Apparel"/>
    <n v="65"/>
    <n v="7500"/>
    <n v="487500"/>
    <n v="292500.00000000006"/>
    <n v="0.60000000000000009"/>
    <s v="Outlet"/>
  </r>
  <r>
    <n v="1185732"/>
    <d v="2021-05-21T00:00:00"/>
    <x v="1"/>
    <x v="11"/>
    <s v="Knoxville"/>
    <s v="Men's Street Footwear"/>
    <n v="35"/>
    <n v="4250"/>
    <n v="148750"/>
    <n v="59500"/>
    <n v="0.4"/>
    <s v="Outlet"/>
  </r>
  <r>
    <n v="1185732"/>
    <d v="2021-05-22T00:00:00"/>
    <x v="1"/>
    <x v="11"/>
    <s v="Knoxville"/>
    <s v="Men's Athletic Footwear"/>
    <n v="35"/>
    <n v="2250"/>
    <n v="78750"/>
    <n v="27562.5"/>
    <n v="0.35"/>
    <s v="Outlet"/>
  </r>
  <r>
    <n v="1185732"/>
    <d v="2021-05-23T00:00:00"/>
    <x v="1"/>
    <x v="11"/>
    <s v="Knoxville"/>
    <s v="Women's Street Footwear"/>
    <n v="25"/>
    <n v="2250"/>
    <n v="56250"/>
    <n v="19687.5"/>
    <n v="0.35"/>
    <s v="Outlet"/>
  </r>
  <r>
    <n v="1185732"/>
    <d v="2021-05-24T00:00:00"/>
    <x v="1"/>
    <x v="11"/>
    <s v="Knoxville"/>
    <s v="Women's Athletic Footwear"/>
    <n v="30.000000000000004"/>
    <n v="750"/>
    <n v="22500.000000000004"/>
    <n v="9000.0000000000018"/>
    <n v="0.4"/>
    <s v="Outlet"/>
  </r>
  <r>
    <n v="1185732"/>
    <d v="2021-05-25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5-26T00:00:00"/>
    <x v="3"/>
    <x v="12"/>
    <s v="Omaha"/>
    <s v="Women's Apparel"/>
    <n v="35"/>
    <n v="2250"/>
    <n v="78750"/>
    <n v="39375"/>
    <n v="0.5"/>
    <s v="Outlet"/>
  </r>
  <r>
    <n v="1185732"/>
    <d v="2021-05-27T00:00:00"/>
    <x v="3"/>
    <x v="12"/>
    <s v="Omaha"/>
    <s v="Men's Street Footwear"/>
    <n v="35"/>
    <n v="4750"/>
    <n v="166250"/>
    <n v="66500"/>
    <n v="0.4"/>
    <s v="Outlet"/>
  </r>
  <r>
    <n v="1185732"/>
    <d v="2021-05-28T00:00:00"/>
    <x v="3"/>
    <x v="12"/>
    <s v="Omaha"/>
    <s v="Men's Athletic Footwear"/>
    <n v="35"/>
    <n v="1250"/>
    <n v="43750"/>
    <n v="15312.499999999998"/>
    <n v="0.35"/>
    <s v="Outlet"/>
  </r>
  <r>
    <n v="1185732"/>
    <d v="2021-05-29T00:00:00"/>
    <x v="3"/>
    <x v="12"/>
    <s v="Omaha"/>
    <s v="Women's Street Footwear"/>
    <n v="25"/>
    <n v="1750"/>
    <n v="43750"/>
    <n v="15312.499999999998"/>
    <n v="0.35"/>
    <s v="Outlet"/>
  </r>
  <r>
    <n v="1185732"/>
    <d v="2021-05-30T00:00:00"/>
    <x v="3"/>
    <x v="12"/>
    <s v="Omaha"/>
    <s v="Women's Athletic Footwear"/>
    <n v="30.000000000000004"/>
    <n v="500"/>
    <n v="15000.000000000002"/>
    <n v="6000.0000000000009"/>
    <n v="0.4"/>
    <s v="Outlet"/>
  </r>
  <r>
    <n v="1185732"/>
    <d v="2021-05-31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6-01T00:00:00"/>
    <x v="3"/>
    <x v="12"/>
    <s v="Omaha"/>
    <s v="Women's Apparel"/>
    <n v="35"/>
    <n v="2000"/>
    <n v="70000"/>
    <n v="35000"/>
    <n v="0.5"/>
    <s v="Outlet"/>
  </r>
  <r>
    <n v="1185732"/>
    <d v="2021-06-02T00:00:00"/>
    <x v="3"/>
    <x v="12"/>
    <s v="Omaha"/>
    <s v="Men's Street Footwear"/>
    <n v="40"/>
    <n v="4200"/>
    <n v="168000"/>
    <n v="67200"/>
    <n v="0.4"/>
    <s v="Outlet"/>
  </r>
  <r>
    <n v="1185732"/>
    <d v="2021-06-03T00:00:00"/>
    <x v="3"/>
    <x v="12"/>
    <s v="Omaha"/>
    <s v="Men's Athletic Footwear"/>
    <n v="40"/>
    <n v="1000"/>
    <n v="40000"/>
    <n v="14000"/>
    <n v="0.35"/>
    <s v="Outlet"/>
  </r>
  <r>
    <n v="1185732"/>
    <d v="2021-06-04T00:00:00"/>
    <x v="3"/>
    <x v="12"/>
    <s v="Omaha"/>
    <s v="Women's Street Footwear"/>
    <n v="30.000000000000004"/>
    <n v="1500"/>
    <n v="45000.000000000007"/>
    <n v="15750.000000000002"/>
    <n v="0.35"/>
    <s v="Outlet"/>
  </r>
  <r>
    <n v="1185732"/>
    <d v="2021-06-05T00:00:00"/>
    <x v="3"/>
    <x v="12"/>
    <s v="Omaha"/>
    <s v="Women's Athletic Footwear"/>
    <n v="35"/>
    <n v="0"/>
    <n v="0"/>
    <n v="0"/>
    <n v="0.4"/>
    <s v="Outlet"/>
  </r>
  <r>
    <n v="1185732"/>
    <d v="2021-06-06T00:00:00"/>
    <x v="3"/>
    <x v="12"/>
    <s v="Omaha"/>
    <s v="Men's Apparel"/>
    <n v="50"/>
    <n v="500"/>
    <n v="25000"/>
    <n v="8750"/>
    <n v="0.35"/>
    <s v="Outlet"/>
  </r>
  <r>
    <n v="1185732"/>
    <d v="2021-06-07T00:00:00"/>
    <x v="3"/>
    <x v="12"/>
    <s v="Omaha"/>
    <s v="Women's Apparel"/>
    <n v="40"/>
    <n v="1500"/>
    <n v="60000"/>
    <n v="30000"/>
    <n v="0.5"/>
    <s v="Outlet"/>
  </r>
  <r>
    <n v="1185732"/>
    <d v="2021-06-08T00:00:00"/>
    <x v="3"/>
    <x v="12"/>
    <s v="Omaha"/>
    <s v="Men's Street Footwear"/>
    <n v="40"/>
    <n v="3750"/>
    <n v="150000"/>
    <n v="60000"/>
    <n v="0.4"/>
    <s v="Outlet"/>
  </r>
  <r>
    <n v="1185732"/>
    <d v="2021-06-09T00:00:00"/>
    <x v="3"/>
    <x v="12"/>
    <s v="Omaha"/>
    <s v="Men's Athletic Footwear"/>
    <n v="35"/>
    <n v="750"/>
    <n v="26250"/>
    <n v="9187.5"/>
    <n v="0.35"/>
    <s v="Outlet"/>
  </r>
  <r>
    <n v="1185732"/>
    <d v="2021-06-10T00:00:00"/>
    <x v="3"/>
    <x v="12"/>
    <s v="Omaha"/>
    <s v="Women's Street Footwear"/>
    <n v="25.000000000000007"/>
    <n v="750"/>
    <n v="18750.000000000004"/>
    <n v="6562.5000000000009"/>
    <n v="0.35"/>
    <s v="Outlet"/>
  </r>
  <r>
    <n v="1185732"/>
    <d v="2021-06-11T00:00:00"/>
    <x v="3"/>
    <x v="12"/>
    <s v="Omaha"/>
    <s v="Women's Athletic Footwear"/>
    <n v="30"/>
    <n v="0"/>
    <n v="0"/>
    <n v="0"/>
    <n v="0.4"/>
    <s v="Outlet"/>
  </r>
  <r>
    <n v="1185732"/>
    <d v="2021-06-12T00:00:00"/>
    <x v="3"/>
    <x v="12"/>
    <s v="Omaha"/>
    <s v="Men's Apparel"/>
    <n v="45"/>
    <n v="250"/>
    <n v="11250"/>
    <n v="3937.4999999999995"/>
    <n v="0.35"/>
    <s v="Outlet"/>
  </r>
  <r>
    <n v="1185732"/>
    <d v="2021-06-13T00:00:00"/>
    <x v="3"/>
    <x v="12"/>
    <s v="Omaha"/>
    <s v="Women's Apparel"/>
    <n v="35"/>
    <n v="1500"/>
    <n v="52500"/>
    <n v="26250"/>
    <n v="0.5"/>
    <s v="Outlet"/>
  </r>
  <r>
    <n v="1185732"/>
    <d v="2021-06-14T00:00:00"/>
    <x v="3"/>
    <x v="12"/>
    <s v="Omaha"/>
    <s v="Men's Street Footwear"/>
    <n v="45"/>
    <n v="4200"/>
    <n v="189000"/>
    <n v="75600"/>
    <n v="0.4"/>
    <s v="Outlet"/>
  </r>
  <r>
    <n v="1185732"/>
    <d v="2021-06-15T00:00:00"/>
    <x v="3"/>
    <x v="12"/>
    <s v="Omaha"/>
    <s v="Men's Athletic Footwear"/>
    <n v="40.000000000000007"/>
    <n v="1250"/>
    <n v="50000.000000000007"/>
    <n v="17500"/>
    <n v="0.35"/>
    <s v="Outlet"/>
  </r>
  <r>
    <n v="1185732"/>
    <d v="2021-06-16T00:00:00"/>
    <x v="3"/>
    <x v="12"/>
    <s v="Omaha"/>
    <s v="Women's Street Footwear"/>
    <n v="35"/>
    <n v="1000"/>
    <n v="35000"/>
    <n v="12250"/>
    <n v="0.35"/>
    <s v="Outlet"/>
  </r>
  <r>
    <n v="1185732"/>
    <d v="2021-06-17T00:00:00"/>
    <x v="3"/>
    <x v="12"/>
    <s v="Omaha"/>
    <s v="Women's Athletic Footwear"/>
    <n v="35"/>
    <n v="250"/>
    <n v="8750"/>
    <n v="3500"/>
    <n v="0.4"/>
    <s v="Outlet"/>
  </r>
  <r>
    <n v="1185732"/>
    <d v="2021-06-18T00:00:00"/>
    <x v="3"/>
    <x v="12"/>
    <s v="Omaha"/>
    <s v="Men's Apparel"/>
    <n v="49.999999999999993"/>
    <n v="500"/>
    <n v="24999.999999999996"/>
    <n v="8749.9999999999982"/>
    <n v="0.35"/>
    <s v="Outlet"/>
  </r>
  <r>
    <n v="1185732"/>
    <d v="2021-06-19T00:00:00"/>
    <x v="3"/>
    <x v="12"/>
    <s v="Omaha"/>
    <s v="Women's Apparel"/>
    <n v="54.999999999999993"/>
    <n v="1500"/>
    <n v="82499.999999999985"/>
    <n v="41249.999999999993"/>
    <n v="0.5"/>
    <s v="Outlet"/>
  </r>
  <r>
    <n v="1185732"/>
    <d v="2021-06-20T00:00:00"/>
    <x v="3"/>
    <x v="12"/>
    <s v="Omaha"/>
    <s v="Men's Street Footwear"/>
    <n v="40"/>
    <n v="4000"/>
    <n v="160000"/>
    <n v="64000"/>
    <n v="0.4"/>
    <s v="Outlet"/>
  </r>
  <r>
    <n v="1185732"/>
    <d v="2021-06-21T00:00:00"/>
    <x v="3"/>
    <x v="12"/>
    <s v="Omaha"/>
    <s v="Men's Athletic Footwear"/>
    <n v="35.000000000000007"/>
    <n v="1500"/>
    <n v="52500.000000000007"/>
    <n v="18375"/>
    <n v="0.35"/>
    <s v="Outlet"/>
  </r>
  <r>
    <n v="1185732"/>
    <d v="2021-06-22T00:00:00"/>
    <x v="3"/>
    <x v="12"/>
    <s v="Omaha"/>
    <s v="Women's Street Footwear"/>
    <n v="30.000000000000004"/>
    <n v="1750"/>
    <n v="52500.000000000007"/>
    <n v="18375"/>
    <n v="0.35"/>
    <s v="Outlet"/>
  </r>
  <r>
    <n v="1185732"/>
    <d v="2021-06-23T00:00:00"/>
    <x v="3"/>
    <x v="12"/>
    <s v="Omaha"/>
    <s v="Women's Athletic Footwear"/>
    <n v="30.000000000000004"/>
    <n v="1500"/>
    <n v="45000.000000000007"/>
    <n v="18000.000000000004"/>
    <n v="0.4"/>
    <s v="Outlet"/>
  </r>
  <r>
    <n v="1185732"/>
    <d v="2021-06-24T00:00:00"/>
    <x v="3"/>
    <x v="12"/>
    <s v="Omaha"/>
    <s v="Men's Apparel"/>
    <n v="45"/>
    <n v="1500"/>
    <n v="67500"/>
    <n v="23625"/>
    <n v="0.35"/>
    <s v="Outlet"/>
  </r>
  <r>
    <n v="1185732"/>
    <d v="2021-06-25T00:00:00"/>
    <x v="3"/>
    <x v="12"/>
    <s v="Omaha"/>
    <s v="Women's Apparel"/>
    <n v="50"/>
    <n v="3250"/>
    <n v="162500"/>
    <n v="81250"/>
    <n v="0.5"/>
    <s v="Outlet"/>
  </r>
  <r>
    <n v="1185732"/>
    <d v="2021-06-26T00:00:00"/>
    <x v="3"/>
    <x v="12"/>
    <s v="Omaha"/>
    <s v="Men's Street Footwear"/>
    <n v="45"/>
    <n v="5500"/>
    <n v="247500"/>
    <n v="99000"/>
    <n v="0.4"/>
    <s v="Outlet"/>
  </r>
  <r>
    <n v="1185732"/>
    <d v="2021-06-27T00:00:00"/>
    <x v="3"/>
    <x v="12"/>
    <s v="Omaha"/>
    <s v="Men's Athletic Footwear"/>
    <n v="40.000000000000007"/>
    <n v="3000"/>
    <n v="120000.00000000001"/>
    <n v="42000"/>
    <n v="0.35"/>
    <s v="Outlet"/>
  </r>
  <r>
    <n v="1185732"/>
    <d v="2021-06-28T00:00:00"/>
    <x v="3"/>
    <x v="12"/>
    <s v="Omaha"/>
    <s v="Women's Street Footwear"/>
    <n v="35"/>
    <n v="2250"/>
    <n v="78750"/>
    <n v="27562.5"/>
    <n v="0.35"/>
    <s v="Outlet"/>
  </r>
  <r>
    <n v="1185732"/>
    <d v="2021-06-29T00:00:00"/>
    <x v="3"/>
    <x v="12"/>
    <s v="Omaha"/>
    <s v="Women's Athletic Footwear"/>
    <n v="35"/>
    <n v="1750"/>
    <n v="61250"/>
    <n v="24500"/>
    <n v="0.4"/>
    <s v="Outlet"/>
  </r>
  <r>
    <n v="1185732"/>
    <d v="2021-06-30T00:00:00"/>
    <x v="3"/>
    <x v="12"/>
    <s v="Omaha"/>
    <s v="Men's Apparel"/>
    <n v="45"/>
    <n v="1750"/>
    <n v="78750"/>
    <n v="27562.5"/>
    <n v="0.35"/>
    <s v="Outlet"/>
  </r>
  <r>
    <n v="1185732"/>
    <d v="2021-07-01T00:00:00"/>
    <x v="3"/>
    <x v="12"/>
    <s v="Omaha"/>
    <s v="Women's Apparel"/>
    <n v="50"/>
    <n v="3500"/>
    <n v="175000"/>
    <n v="87500"/>
    <n v="0.5"/>
    <s v="Outlet"/>
  </r>
  <r>
    <n v="1185732"/>
    <d v="2021-07-02T00:00:00"/>
    <x v="3"/>
    <x v="12"/>
    <s v="Omaha"/>
    <s v="Men's Street Footwear"/>
    <n v="45"/>
    <n v="5000"/>
    <n v="225000"/>
    <n v="90000"/>
    <n v="0.4"/>
    <s v="Outlet"/>
  </r>
  <r>
    <n v="1185732"/>
    <d v="2021-07-03T00:00:00"/>
    <x v="3"/>
    <x v="12"/>
    <s v="Omaha"/>
    <s v="Men's Athletic Footwear"/>
    <n v="45.000000000000007"/>
    <n v="2750"/>
    <n v="123750.00000000001"/>
    <n v="43312.5"/>
    <n v="0.35"/>
    <s v="Outlet"/>
  </r>
  <r>
    <n v="1185732"/>
    <d v="2021-07-04T00:00:00"/>
    <x v="3"/>
    <x v="12"/>
    <s v="Omaha"/>
    <s v="Women's Street Footwear"/>
    <n v="40"/>
    <n v="2000"/>
    <n v="80000"/>
    <n v="28000"/>
    <n v="0.35"/>
    <s v="Outlet"/>
  </r>
  <r>
    <n v="1185732"/>
    <d v="2021-07-05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06T00:00:00"/>
    <x v="3"/>
    <x v="12"/>
    <s v="Omaha"/>
    <s v="Men's Apparel"/>
    <n v="40"/>
    <n v="1000"/>
    <n v="40000"/>
    <n v="14000"/>
    <n v="0.35"/>
    <s v="Outlet"/>
  </r>
  <r>
    <n v="1185732"/>
    <d v="2021-07-07T00:00:00"/>
    <x v="3"/>
    <x v="12"/>
    <s v="Omaha"/>
    <s v="Women's Apparel"/>
    <n v="45"/>
    <n v="2750"/>
    <n v="123750"/>
    <n v="61875"/>
    <n v="0.5"/>
    <s v="Outlet"/>
  </r>
  <r>
    <n v="1185732"/>
    <d v="2021-07-08T00:00:00"/>
    <x v="3"/>
    <x v="12"/>
    <s v="Omaha"/>
    <s v="Men's Street Footwear"/>
    <n v="40"/>
    <n v="4000"/>
    <n v="160000"/>
    <n v="64000"/>
    <n v="0.4"/>
    <s v="Outlet"/>
  </r>
  <r>
    <n v="1185732"/>
    <d v="2021-07-09T00:00:00"/>
    <x v="3"/>
    <x v="12"/>
    <s v="Omaha"/>
    <s v="Men's Athletic Footwear"/>
    <n v="35.000000000000007"/>
    <n v="2000"/>
    <n v="70000.000000000015"/>
    <n v="24500.000000000004"/>
    <n v="0.35"/>
    <s v="Outlet"/>
  </r>
  <r>
    <n v="1185732"/>
    <d v="2021-07-10T00:00:00"/>
    <x v="3"/>
    <x v="12"/>
    <s v="Omaha"/>
    <s v="Women's Street Footwear"/>
    <n v="20"/>
    <n v="1000"/>
    <n v="20000"/>
    <n v="7000"/>
    <n v="0.35"/>
    <s v="Outlet"/>
  </r>
  <r>
    <n v="1185732"/>
    <d v="2021-07-11T00:00:00"/>
    <x v="3"/>
    <x v="12"/>
    <s v="Omaha"/>
    <s v="Women's Athletic Footwear"/>
    <n v="20"/>
    <n v="750"/>
    <n v="15000"/>
    <n v="6000"/>
    <n v="0.4"/>
    <s v="Outlet"/>
  </r>
  <r>
    <n v="1185732"/>
    <d v="2021-07-12T00:00:00"/>
    <x v="3"/>
    <x v="12"/>
    <s v="Omaha"/>
    <s v="Men's Apparel"/>
    <n v="30"/>
    <n v="750"/>
    <n v="22500"/>
    <n v="7874.9999999999991"/>
    <n v="0.35"/>
    <s v="Outlet"/>
  </r>
  <r>
    <n v="1185732"/>
    <d v="2021-07-13T00:00:00"/>
    <x v="3"/>
    <x v="12"/>
    <s v="Omaha"/>
    <s v="Women's Apparel"/>
    <n v="35"/>
    <n v="1500"/>
    <n v="52500"/>
    <n v="26250"/>
    <n v="0.5"/>
    <s v="Outlet"/>
  </r>
  <r>
    <n v="1185732"/>
    <d v="2021-07-14T00:00:00"/>
    <x v="3"/>
    <x v="12"/>
    <s v="Omaha"/>
    <s v="Men's Street Footwear"/>
    <n v="40"/>
    <n v="3250"/>
    <n v="130000"/>
    <n v="52000"/>
    <n v="0.4"/>
    <s v="Outlet"/>
  </r>
  <r>
    <n v="1185732"/>
    <d v="2021-07-15T00:00:00"/>
    <x v="3"/>
    <x v="12"/>
    <s v="Omaha"/>
    <s v="Men's Athletic Footwear"/>
    <n v="30"/>
    <n v="1500"/>
    <n v="45000"/>
    <n v="15749.999999999998"/>
    <n v="0.35"/>
    <s v="Outlet"/>
  </r>
  <r>
    <n v="1185732"/>
    <d v="2021-07-16T00:00:00"/>
    <x v="3"/>
    <x v="12"/>
    <s v="Omaha"/>
    <s v="Women's Street Footwear"/>
    <n v="30"/>
    <n v="500"/>
    <n v="15000"/>
    <n v="5250"/>
    <n v="0.35"/>
    <s v="Outlet"/>
  </r>
  <r>
    <n v="1185732"/>
    <d v="2021-07-17T00:00:00"/>
    <x v="3"/>
    <x v="12"/>
    <s v="Omaha"/>
    <s v="Women's Athletic Footwear"/>
    <n v="30"/>
    <n v="250"/>
    <n v="7500"/>
    <n v="3000"/>
    <n v="0.4"/>
    <s v="Outlet"/>
  </r>
  <r>
    <n v="1185732"/>
    <d v="2021-07-18T00:00:00"/>
    <x v="3"/>
    <x v="12"/>
    <s v="Omaha"/>
    <s v="Men's Apparel"/>
    <n v="40"/>
    <n v="250"/>
    <n v="10000"/>
    <n v="3500"/>
    <n v="0.35"/>
    <s v="Outlet"/>
  </r>
  <r>
    <n v="1185732"/>
    <d v="2021-07-19T00:00:00"/>
    <x v="3"/>
    <x v="12"/>
    <s v="Omaha"/>
    <s v="Women's Apparel"/>
    <n v="44.999999999999993"/>
    <n v="1500"/>
    <n v="67499.999999999985"/>
    <n v="33749.999999999993"/>
    <n v="0.5"/>
    <s v="Outlet"/>
  </r>
  <r>
    <n v="1185732"/>
    <d v="2021-07-20T00:00:00"/>
    <x v="3"/>
    <x v="12"/>
    <s v="Omaha"/>
    <s v="Men's Street Footwear"/>
    <n v="40"/>
    <n v="3000"/>
    <n v="120000"/>
    <n v="48000"/>
    <n v="0.4"/>
    <s v="Outlet"/>
  </r>
  <r>
    <n v="1185732"/>
    <d v="2021-07-21T00:00:00"/>
    <x v="3"/>
    <x v="12"/>
    <s v="Omaha"/>
    <s v="Men's Athletic Footwear"/>
    <n v="30.000000000000004"/>
    <n v="1500"/>
    <n v="45000.000000000007"/>
    <n v="15750.000000000002"/>
    <n v="0.35"/>
    <s v="Outlet"/>
  </r>
  <r>
    <n v="1185732"/>
    <d v="2021-07-22T00:00:00"/>
    <x v="3"/>
    <x v="12"/>
    <s v="Omaha"/>
    <s v="Women's Street Footwear"/>
    <n v="30.000000000000004"/>
    <n v="950"/>
    <n v="28500.000000000004"/>
    <n v="9975"/>
    <n v="0.35"/>
    <s v="Outlet"/>
  </r>
  <r>
    <n v="1185732"/>
    <d v="2021-07-23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24T00:00:00"/>
    <x v="3"/>
    <x v="12"/>
    <s v="Omaha"/>
    <s v="Men's Apparel"/>
    <n v="49.999999999999993"/>
    <n v="1000"/>
    <n v="49999.999999999993"/>
    <n v="17499.999999999996"/>
    <n v="0.35"/>
    <s v="Outlet"/>
  </r>
  <r>
    <n v="1185732"/>
    <d v="2021-07-25T00:00:00"/>
    <x v="3"/>
    <x v="12"/>
    <s v="Omaha"/>
    <s v="Women's Apparel"/>
    <n v="54.999999999999986"/>
    <n v="2000"/>
    <n v="109999.99999999997"/>
    <n v="54999.999999999985"/>
    <n v="0.5"/>
    <s v="Outlet"/>
  </r>
  <r>
    <n v="1185732"/>
    <d v="2021-07-26T00:00:00"/>
    <x v="3"/>
    <x v="12"/>
    <s v="Omaha"/>
    <s v="Men's Street Footwear"/>
    <n v="49.999999999999993"/>
    <n v="4500"/>
    <n v="224999.99999999997"/>
    <n v="90000"/>
    <n v="0.4"/>
    <s v="Outlet"/>
  </r>
  <r>
    <n v="1185732"/>
    <d v="2021-07-27T00:00:00"/>
    <x v="3"/>
    <x v="12"/>
    <s v="Omaha"/>
    <s v="Men's Athletic Footwear"/>
    <n v="40"/>
    <n v="2500"/>
    <n v="100000"/>
    <n v="35000"/>
    <n v="0.35"/>
    <s v="Outlet"/>
  </r>
  <r>
    <n v="1185732"/>
    <d v="2021-07-28T00:00:00"/>
    <x v="3"/>
    <x v="12"/>
    <s v="Omaha"/>
    <s v="Women's Street Footwear"/>
    <n v="40"/>
    <n v="2000"/>
    <n v="80000"/>
    <n v="28000"/>
    <n v="0.35"/>
    <s v="Outlet"/>
  </r>
  <r>
    <n v="1185732"/>
    <d v="2021-07-29T00:00:00"/>
    <x v="3"/>
    <x v="12"/>
    <s v="Omaha"/>
    <s v="Women's Athletic Footwear"/>
    <n v="40"/>
    <n v="1500"/>
    <n v="60000"/>
    <n v="24000"/>
    <n v="0.4"/>
    <s v="Outlet"/>
  </r>
  <r>
    <n v="1185732"/>
    <d v="2021-07-30T00:00:00"/>
    <x v="3"/>
    <x v="12"/>
    <s v="Omaha"/>
    <s v="Men's Apparel"/>
    <n v="49.999999999999993"/>
    <n v="1500"/>
    <n v="74999.999999999985"/>
    <n v="26249.999999999993"/>
    <n v="0.35"/>
    <s v="Outlet"/>
  </r>
  <r>
    <n v="1185732"/>
    <d v="2021-07-31T00:00:00"/>
    <x v="3"/>
    <x v="12"/>
    <s v="Omaha"/>
    <s v="Women's Apparel"/>
    <n v="54.999999999999986"/>
    <n v="2500"/>
    <n v="137499.99999999997"/>
    <n v="68749.999999999985"/>
    <n v="0.5"/>
    <s v="Outlet"/>
  </r>
  <r>
    <n v="1197831"/>
    <d v="2021-08-01T00:00:00"/>
    <x v="3"/>
    <x v="12"/>
    <s v="Omaha"/>
    <s v="Men's Street Footwear"/>
    <n v="20"/>
    <n v="6750"/>
    <n v="135000"/>
    <n v="53999.999999999993"/>
    <n v="0.39999999999999997"/>
    <s v="Outlet"/>
  </r>
  <r>
    <n v="1197831"/>
    <d v="2021-08-02T00:00:00"/>
    <x v="3"/>
    <x v="12"/>
    <s v="Omaha"/>
    <s v="Men's Athletic Footwear"/>
    <n v="30"/>
    <n v="6750"/>
    <n v="202500"/>
    <n v="81000"/>
    <n v="0.39999999999999997"/>
    <s v="Outlet"/>
  </r>
  <r>
    <n v="1197831"/>
    <d v="2021-08-03T00:00:00"/>
    <x v="3"/>
    <x v="12"/>
    <s v="Omaha"/>
    <s v="Women's Street Footwear"/>
    <n v="30"/>
    <n v="4750"/>
    <n v="142500"/>
    <n v="56999.999999999993"/>
    <n v="0.39999999999999997"/>
    <s v="Outlet"/>
  </r>
  <r>
    <n v="1197831"/>
    <d v="2021-08-04T00:00:00"/>
    <x v="3"/>
    <x v="12"/>
    <s v="Omaha"/>
    <s v="Women's Athletic Footwear"/>
    <n v="35"/>
    <n v="4750"/>
    <n v="166250"/>
    <n v="83125"/>
    <n v="0.5"/>
    <s v="Outlet"/>
  </r>
  <r>
    <n v="1197831"/>
    <d v="2021-08-05T00:00:00"/>
    <x v="1"/>
    <x v="13"/>
    <s v="Birmingham"/>
    <s v="Men's Apparel"/>
    <n v="40"/>
    <n v="3250"/>
    <n v="130000"/>
    <n v="45500"/>
    <n v="0.35"/>
    <s v="Outlet"/>
  </r>
  <r>
    <n v="1197831"/>
    <d v="2021-08-06T00:00:00"/>
    <x v="1"/>
    <x v="13"/>
    <s v="Birmingham"/>
    <s v="Women's Apparel"/>
    <n v="35"/>
    <n v="4750"/>
    <n v="166250"/>
    <n v="91437.500000000015"/>
    <n v="0.55000000000000004"/>
    <s v="Outlet"/>
  </r>
  <r>
    <n v="1197831"/>
    <d v="2021-08-07T00:00:00"/>
    <x v="1"/>
    <x v="13"/>
    <s v="Birmingham"/>
    <s v="Men's Street Footwear"/>
    <n v="25"/>
    <n v="6250"/>
    <n v="156250"/>
    <n v="62499.999999999993"/>
    <n v="0.39999999999999997"/>
    <s v="Outlet"/>
  </r>
  <r>
    <n v="1197831"/>
    <d v="2021-08-08T00:00:00"/>
    <x v="1"/>
    <x v="13"/>
    <s v="Birmingham"/>
    <s v="Men's Athletic Footwear"/>
    <n v="35"/>
    <n v="6000"/>
    <n v="210000"/>
    <n v="84000"/>
    <n v="0.39999999999999997"/>
    <s v="Outlet"/>
  </r>
  <r>
    <n v="1197831"/>
    <d v="2021-08-09T00:00:00"/>
    <x v="1"/>
    <x v="13"/>
    <s v="Birmingham"/>
    <s v="Women's Street Footwear"/>
    <n v="35"/>
    <n v="4250"/>
    <n v="148750"/>
    <n v="59499.999999999993"/>
    <n v="0.39999999999999997"/>
    <s v="Outlet"/>
  </r>
  <r>
    <n v="1197831"/>
    <d v="2021-08-10T00:00:00"/>
    <x v="1"/>
    <x v="13"/>
    <s v="Birmingham"/>
    <s v="Women's Athletic Footwear"/>
    <n v="35"/>
    <n v="3750"/>
    <n v="131250"/>
    <n v="65625"/>
    <n v="0.5"/>
    <s v="Outlet"/>
  </r>
  <r>
    <n v="1197831"/>
    <d v="2021-08-11T00:00:00"/>
    <x v="1"/>
    <x v="13"/>
    <s v="Birmingham"/>
    <s v="Men's Apparel"/>
    <n v="40"/>
    <n v="2500"/>
    <n v="100000"/>
    <n v="35000"/>
    <n v="0.35"/>
    <s v="Outlet"/>
  </r>
  <r>
    <n v="1197831"/>
    <d v="2021-08-12T00:00:00"/>
    <x v="1"/>
    <x v="13"/>
    <s v="Birmingham"/>
    <s v="Women's Apparel"/>
    <n v="35"/>
    <n v="4500"/>
    <n v="157500"/>
    <n v="86625"/>
    <n v="0.55000000000000004"/>
    <s v="Outlet"/>
  </r>
  <r>
    <n v="1197831"/>
    <d v="2021-08-13T00:00:00"/>
    <x v="1"/>
    <x v="13"/>
    <s v="Birmingham"/>
    <s v="Men's Street Footwear"/>
    <n v="30"/>
    <n v="6250"/>
    <n v="187500"/>
    <n v="84374.999999999985"/>
    <n v="0.44999999999999996"/>
    <s v="Outlet"/>
  </r>
  <r>
    <n v="1197831"/>
    <d v="2021-08-14T00:00:00"/>
    <x v="1"/>
    <x v="13"/>
    <s v="Birmingham"/>
    <s v="Men's Athletic Footwear"/>
    <n v="40"/>
    <n v="6250"/>
    <n v="250000"/>
    <n v="112499.99999999999"/>
    <n v="0.44999999999999996"/>
    <s v="Outlet"/>
  </r>
  <r>
    <n v="1197831"/>
    <d v="2021-08-15T00:00:00"/>
    <x v="1"/>
    <x v="13"/>
    <s v="Birmingham"/>
    <s v="Women's Street Footwear"/>
    <n v="30"/>
    <n v="4500"/>
    <n v="135000"/>
    <n v="60749.999999999993"/>
    <n v="0.44999999999999996"/>
    <s v="Outlet"/>
  </r>
  <r>
    <n v="1197831"/>
    <d v="2021-08-16T00:00:00"/>
    <x v="1"/>
    <x v="13"/>
    <s v="Birmingham"/>
    <s v="Women's Athletic Footwear"/>
    <n v="35"/>
    <n v="3500"/>
    <n v="122500"/>
    <n v="67375"/>
    <n v="0.55000000000000004"/>
    <s v="Outlet"/>
  </r>
  <r>
    <n v="1197831"/>
    <d v="2021-08-17T00:00:00"/>
    <x v="1"/>
    <x v="13"/>
    <s v="Birmingham"/>
    <s v="Men's Apparel"/>
    <n v="40"/>
    <n v="2500"/>
    <n v="100000"/>
    <n v="40000"/>
    <n v="0.39999999999999997"/>
    <s v="Outlet"/>
  </r>
  <r>
    <n v="1197831"/>
    <d v="2021-08-18T00:00:00"/>
    <x v="1"/>
    <x v="13"/>
    <s v="Birmingham"/>
    <s v="Women's Apparel"/>
    <n v="35"/>
    <n v="4000"/>
    <n v="140000"/>
    <n v="84000.000000000015"/>
    <n v="0.60000000000000009"/>
    <s v="Outlet"/>
  </r>
  <r>
    <n v="1197831"/>
    <d v="2021-08-19T00:00:00"/>
    <x v="1"/>
    <x v="13"/>
    <s v="Birmingham"/>
    <s v="Men's Street Footwear"/>
    <n v="20"/>
    <n v="6500"/>
    <n v="130000"/>
    <n v="58499.999999999993"/>
    <n v="0.44999999999999996"/>
    <s v="Outlet"/>
  </r>
  <r>
    <n v="1197831"/>
    <d v="2021-08-20T00:00:00"/>
    <x v="1"/>
    <x v="13"/>
    <s v="Birmingham"/>
    <s v="Men's Athletic Footwear"/>
    <n v="20.000000000000007"/>
    <n v="6500"/>
    <n v="130000.00000000004"/>
    <n v="58500.000000000015"/>
    <n v="0.44999999999999996"/>
    <s v="Outlet"/>
  </r>
  <r>
    <n v="1197831"/>
    <d v="2021-08-21T00:00:00"/>
    <x v="1"/>
    <x v="13"/>
    <s v="Birmingham"/>
    <s v="Women's Street Footwear"/>
    <n v="14.999999999999996"/>
    <n v="4750"/>
    <n v="71249.999999999985"/>
    <n v="32062.499999999989"/>
    <n v="0.44999999999999996"/>
    <s v="Outlet"/>
  </r>
  <r>
    <n v="1197831"/>
    <d v="2021-08-22T00:00:00"/>
    <x v="1"/>
    <x v="13"/>
    <s v="Birmingham"/>
    <s v="Women's Athletic Footwear"/>
    <n v="20.000000000000007"/>
    <n v="3750"/>
    <n v="75000.000000000029"/>
    <n v="41250.000000000022"/>
    <n v="0.55000000000000004"/>
    <s v="Outlet"/>
  </r>
  <r>
    <n v="1197831"/>
    <d v="2021-08-23T00:00:00"/>
    <x v="1"/>
    <x v="13"/>
    <s v="Birmingham"/>
    <s v="Men's Apparel"/>
    <n v="25"/>
    <n v="2750"/>
    <n v="68750"/>
    <n v="27499.999999999996"/>
    <n v="0.39999999999999997"/>
    <s v="Outlet"/>
  </r>
  <r>
    <n v="1197831"/>
    <d v="2021-08-24T00:00:00"/>
    <x v="1"/>
    <x v="13"/>
    <s v="Birmingham"/>
    <s v="Women's Apparel"/>
    <n v="20.000000000000007"/>
    <n v="5500"/>
    <n v="110000.00000000004"/>
    <n v="66000.000000000029"/>
    <n v="0.60000000000000009"/>
    <s v="Outlet"/>
  </r>
  <r>
    <n v="1197831"/>
    <d v="2021-08-25T00:00:00"/>
    <x v="1"/>
    <x v="13"/>
    <s v="Birmingham"/>
    <s v="Men's Street Footwear"/>
    <n v="9.9999999999999964"/>
    <n v="7000"/>
    <n v="69999.999999999971"/>
    <n v="31499.999999999985"/>
    <n v="0.44999999999999996"/>
    <s v="Outlet"/>
  </r>
  <r>
    <n v="1197831"/>
    <d v="2021-08-26T00:00:00"/>
    <x v="1"/>
    <x v="13"/>
    <s v="Birmingham"/>
    <s v="Men's Athletic Footwear"/>
    <n v="20.000000000000007"/>
    <n v="7250"/>
    <n v="145000.00000000006"/>
    <n v="65250.000000000022"/>
    <n v="0.44999999999999996"/>
    <s v="Outlet"/>
  </r>
  <r>
    <n v="1197831"/>
    <d v="2021-08-27T00:00:00"/>
    <x v="1"/>
    <x v="13"/>
    <s v="Birmingham"/>
    <s v="Women's Street Footwear"/>
    <n v="14.999999999999996"/>
    <n v="5750"/>
    <n v="86249.999999999985"/>
    <n v="38812.499999999993"/>
    <n v="0.44999999999999996"/>
    <s v="Outlet"/>
  </r>
  <r>
    <n v="1197831"/>
    <d v="2021-08-28T00:00:00"/>
    <x v="1"/>
    <x v="13"/>
    <s v="Birmingham"/>
    <s v="Women's Athletic Footwear"/>
    <n v="35"/>
    <n v="5000"/>
    <n v="175000"/>
    <n v="96250.000000000015"/>
    <n v="0.55000000000000004"/>
    <s v="Outlet"/>
  </r>
  <r>
    <n v="1197831"/>
    <d v="2021-08-29T00:00:00"/>
    <x v="1"/>
    <x v="13"/>
    <s v="Birmingham"/>
    <s v="Men's Apparel"/>
    <n v="50"/>
    <n v="4000"/>
    <n v="200000"/>
    <n v="80000"/>
    <n v="0.39999999999999997"/>
    <s v="Outlet"/>
  </r>
  <r>
    <n v="1197831"/>
    <d v="2021-08-30T00:00:00"/>
    <x v="1"/>
    <x v="13"/>
    <s v="Birmingham"/>
    <s v="Women's Apparel"/>
    <n v="45"/>
    <n v="7500"/>
    <n v="337500"/>
    <n v="202500.00000000003"/>
    <n v="0.60000000000000009"/>
    <s v="Outlet"/>
  </r>
  <r>
    <n v="1197831"/>
    <d v="2021-08-31T00:00:00"/>
    <x v="1"/>
    <x v="13"/>
    <s v="Birmingham"/>
    <s v="Men's Street Footwear"/>
    <n v="45"/>
    <n v="7500"/>
    <n v="337500"/>
    <n v="151874.99999999997"/>
    <n v="0.44999999999999996"/>
    <s v="Outlet"/>
  </r>
  <r>
    <n v="1197831"/>
    <d v="2021-09-01T00:00:00"/>
    <x v="1"/>
    <x v="13"/>
    <s v="Birmingham"/>
    <s v="Men's Athletic Footwear"/>
    <n v="50"/>
    <n v="7500"/>
    <n v="375000"/>
    <n v="168749.99999999997"/>
    <n v="0.44999999999999996"/>
    <s v="Outlet"/>
  </r>
  <r>
    <n v="1197831"/>
    <d v="2021-09-02T00:00:00"/>
    <x v="1"/>
    <x v="13"/>
    <s v="Birmingham"/>
    <s v="Women's Street Footwear"/>
    <n v="45"/>
    <n v="6500"/>
    <n v="292500"/>
    <n v="131625"/>
    <n v="0.44999999999999996"/>
    <s v="Outlet"/>
  </r>
  <r>
    <n v="1197831"/>
    <d v="2021-09-03T00:00:00"/>
    <x v="1"/>
    <x v="13"/>
    <s v="Birmingham"/>
    <s v="Women's Athletic Footwear"/>
    <n v="45"/>
    <n v="6000"/>
    <n v="270000"/>
    <n v="148500"/>
    <n v="0.55000000000000004"/>
    <s v="Outlet"/>
  </r>
  <r>
    <n v="1197831"/>
    <d v="2021-09-04T00:00:00"/>
    <x v="1"/>
    <x v="13"/>
    <s v="Birmingham"/>
    <s v="Men's Apparel"/>
    <n v="50"/>
    <n v="5000"/>
    <n v="250000"/>
    <n v="99999.999999999985"/>
    <n v="0.39999999999999997"/>
    <s v="Outlet"/>
  </r>
  <r>
    <n v="1197831"/>
    <d v="2021-09-05T00:00:00"/>
    <x v="1"/>
    <x v="13"/>
    <s v="Birmingham"/>
    <s v="Women's Apparel"/>
    <n v="55.000000000000007"/>
    <n v="8750"/>
    <n v="481250.00000000006"/>
    <n v="288750.00000000006"/>
    <n v="0.60000000000000009"/>
    <s v="Outlet"/>
  </r>
  <r>
    <n v="1197831"/>
    <d v="2021-09-06T00:00:00"/>
    <x v="1"/>
    <x v="13"/>
    <s v="Birmingham"/>
    <s v="Men's Street Footwear"/>
    <n v="45"/>
    <n v="8250"/>
    <n v="371250"/>
    <n v="185624.99999999997"/>
    <n v="0.49999999999999994"/>
    <s v="Outlet"/>
  </r>
  <r>
    <n v="1197831"/>
    <d v="2021-09-07T00:00:00"/>
    <x v="1"/>
    <x v="13"/>
    <s v="Birmingham"/>
    <s v="Men's Athletic Footwear"/>
    <n v="50"/>
    <n v="8250"/>
    <n v="412500"/>
    <n v="206249.99999999997"/>
    <n v="0.49999999999999994"/>
    <s v="Outlet"/>
  </r>
  <r>
    <n v="1197831"/>
    <d v="2021-09-08T00:00:00"/>
    <x v="1"/>
    <x v="13"/>
    <s v="Birmingham"/>
    <s v="Women's Street Footwear"/>
    <n v="45"/>
    <n v="9750"/>
    <n v="438750"/>
    <n v="219374.99999999997"/>
    <n v="0.49999999999999994"/>
    <s v="Outlet"/>
  </r>
  <r>
    <n v="1197831"/>
    <d v="2021-09-09T00:00:00"/>
    <x v="1"/>
    <x v="13"/>
    <s v="Birmingham"/>
    <s v="Women's Athletic Footwear"/>
    <n v="45"/>
    <n v="5750"/>
    <n v="258750"/>
    <n v="155250.00000000003"/>
    <n v="0.60000000000000009"/>
    <s v="Outlet"/>
  </r>
  <r>
    <n v="1197831"/>
    <d v="2021-09-10T00:00:00"/>
    <x v="1"/>
    <x v="13"/>
    <s v="Birmingham"/>
    <s v="Men's Apparel"/>
    <n v="50"/>
    <n v="5250"/>
    <n v="262500"/>
    <n v="118124.99999999999"/>
    <n v="0.44999999999999996"/>
    <s v="Outlet"/>
  </r>
  <r>
    <n v="1197831"/>
    <d v="2021-09-11T00:00:00"/>
    <x v="1"/>
    <x v="13"/>
    <s v="Birmingham"/>
    <s v="Women's Apparel"/>
    <n v="60"/>
    <n v="8000"/>
    <n v="480000"/>
    <n v="312000.00000000006"/>
    <n v="0.65000000000000013"/>
    <s v="Outlet"/>
  </r>
  <r>
    <n v="1197831"/>
    <d v="2021-09-12T00:00:00"/>
    <x v="1"/>
    <x v="13"/>
    <s v="Birmingham"/>
    <s v="Men's Street Footwear"/>
    <n v="40"/>
    <n v="7500"/>
    <n v="300000"/>
    <n v="149999.99999999997"/>
    <n v="0.49999999999999994"/>
    <s v="Outlet"/>
  </r>
  <r>
    <n v="1197831"/>
    <d v="2021-09-13T00:00:00"/>
    <x v="1"/>
    <x v="13"/>
    <s v="Birmingham"/>
    <s v="Men's Athletic Footwear"/>
    <n v="55.000000000000007"/>
    <n v="7500"/>
    <n v="412500.00000000006"/>
    <n v="206250"/>
    <n v="0.49999999999999994"/>
    <s v="Outlet"/>
  </r>
  <r>
    <n v="1197831"/>
    <d v="2021-09-14T00:00:00"/>
    <x v="1"/>
    <x v="13"/>
    <s v="Birmingham"/>
    <s v="Women's Street Footwear"/>
    <n v="55.000000000000007"/>
    <n v="9250"/>
    <n v="508750.00000000006"/>
    <n v="254375"/>
    <n v="0.49999999999999994"/>
    <s v="Outlet"/>
  </r>
  <r>
    <n v="1197831"/>
    <d v="2021-09-15T00:00:00"/>
    <x v="1"/>
    <x v="13"/>
    <s v="Birmingham"/>
    <s v="Women's Athletic Footwear"/>
    <n v="50"/>
    <n v="4250"/>
    <n v="212500"/>
    <n v="127500.00000000001"/>
    <n v="0.60000000000000009"/>
    <s v="Outlet"/>
  </r>
  <r>
    <n v="1197831"/>
    <d v="2021-09-16T00:00:00"/>
    <x v="1"/>
    <x v="13"/>
    <s v="Birmingham"/>
    <s v="Men's Apparel"/>
    <n v="55.000000000000007"/>
    <n v="4250"/>
    <n v="233750.00000000003"/>
    <n v="105187.5"/>
    <n v="0.44999999999999996"/>
    <s v="Outlet"/>
  </r>
  <r>
    <n v="1197831"/>
    <d v="2021-09-17T00:00:00"/>
    <x v="1"/>
    <x v="13"/>
    <s v="Birmingham"/>
    <s v="Women's Apparel"/>
    <n v="60"/>
    <n v="6750"/>
    <n v="405000"/>
    <n v="263250.00000000006"/>
    <n v="0.65000000000000013"/>
    <s v="Outlet"/>
  </r>
  <r>
    <n v="1197831"/>
    <d v="2021-09-18T00:00:00"/>
    <x v="1"/>
    <x v="13"/>
    <s v="Birmingham"/>
    <s v="Men's Street Footwear"/>
    <n v="55.000000000000007"/>
    <n v="6250"/>
    <n v="343750.00000000006"/>
    <n v="171875"/>
    <n v="0.49999999999999994"/>
    <s v="Outlet"/>
  </r>
  <r>
    <n v="1197831"/>
    <d v="2021-09-19T00:00:00"/>
    <x v="1"/>
    <x v="13"/>
    <s v="Birmingham"/>
    <s v="Men's Athletic Footwear"/>
    <n v="55.000000000000007"/>
    <n v="5750"/>
    <n v="316250.00000000006"/>
    <n v="158125"/>
    <n v="0.49999999999999994"/>
    <s v="Outlet"/>
  </r>
  <r>
    <n v="1197831"/>
    <d v="2021-09-20T00:00:00"/>
    <x v="1"/>
    <x v="13"/>
    <s v="Birmingham"/>
    <s v="Women's Street Footwear"/>
    <n v="60"/>
    <n v="6250"/>
    <n v="375000"/>
    <n v="187499.99999999997"/>
    <n v="0.49999999999999994"/>
    <s v="Outlet"/>
  </r>
  <r>
    <n v="1197831"/>
    <d v="2021-09-21T00:00:00"/>
    <x v="1"/>
    <x v="13"/>
    <s v="Birmingham"/>
    <s v="Women's Athletic Footwear"/>
    <n v="60"/>
    <n v="3500"/>
    <n v="210000"/>
    <n v="126000.00000000001"/>
    <n v="0.60000000000000009"/>
    <s v="Outlet"/>
  </r>
  <r>
    <n v="1197831"/>
    <d v="2021-09-22T00:00:00"/>
    <x v="1"/>
    <x v="13"/>
    <s v="Birmingham"/>
    <s v="Men's Apparel"/>
    <n v="45"/>
    <n v="3500"/>
    <n v="157500"/>
    <n v="70875"/>
    <n v="0.44999999999999996"/>
    <s v="Outlet"/>
  </r>
  <r>
    <n v="1197831"/>
    <d v="2021-09-23T00:00:00"/>
    <x v="1"/>
    <x v="13"/>
    <s v="Birmingham"/>
    <s v="Women's Apparel"/>
    <n v="40"/>
    <n v="5750"/>
    <n v="230000"/>
    <n v="149500.00000000003"/>
    <n v="0.65000000000000013"/>
    <s v="Outlet"/>
  </r>
  <r>
    <n v="1197831"/>
    <d v="2021-09-24T00:00:00"/>
    <x v="1"/>
    <x v="13"/>
    <s v="Birmingham"/>
    <s v="Men's Street Footwear"/>
    <n v="30.000000000000004"/>
    <n v="5250"/>
    <n v="157500.00000000003"/>
    <n v="78750"/>
    <n v="0.49999999999999994"/>
    <s v="Outlet"/>
  </r>
  <r>
    <n v="1197831"/>
    <d v="2021-09-25T00:00:00"/>
    <x v="1"/>
    <x v="13"/>
    <s v="Birmingham"/>
    <s v="Men's Athletic Footwear"/>
    <n v="30.000000000000004"/>
    <n v="5250"/>
    <n v="157500.00000000003"/>
    <n v="78750"/>
    <n v="0.49999999999999994"/>
    <s v="Outlet"/>
  </r>
  <r>
    <n v="1197831"/>
    <d v="2021-09-26T00:00:00"/>
    <x v="1"/>
    <x v="13"/>
    <s v="Birmingham"/>
    <s v="Women's Street Footwear"/>
    <n v="35"/>
    <n v="4750"/>
    <n v="166250"/>
    <n v="83124.999999999985"/>
    <n v="0.49999999999999994"/>
    <s v="Outlet"/>
  </r>
  <r>
    <n v="1197831"/>
    <d v="2021-09-27T00:00:00"/>
    <x v="1"/>
    <x v="13"/>
    <s v="Birmingham"/>
    <s v="Women's Athletic Footwear"/>
    <n v="35"/>
    <n v="3250"/>
    <n v="113750"/>
    <n v="68250.000000000015"/>
    <n v="0.60000000000000009"/>
    <s v="Outlet"/>
  </r>
  <r>
    <n v="1197831"/>
    <d v="2021-09-28T00:00:00"/>
    <x v="1"/>
    <x v="13"/>
    <s v="Birmingham"/>
    <s v="Men's Apparel"/>
    <n v="30.000000000000004"/>
    <n v="3000"/>
    <n v="90000.000000000015"/>
    <n v="40500"/>
    <n v="0.44999999999999996"/>
    <s v="Outlet"/>
  </r>
  <r>
    <n v="1197831"/>
    <d v="2021-09-29T00:00:00"/>
    <x v="1"/>
    <x v="13"/>
    <s v="Birmingham"/>
    <s v="Women's Apparel"/>
    <n v="40"/>
    <n v="4750"/>
    <n v="190000"/>
    <n v="123500.00000000003"/>
    <n v="0.65000000000000013"/>
    <s v="Outlet"/>
  </r>
  <r>
    <n v="1197831"/>
    <d v="2021-09-30T00:00:00"/>
    <x v="1"/>
    <x v="13"/>
    <s v="Birmingham"/>
    <s v="Men's Street Footwear"/>
    <n v="20.000000000000004"/>
    <n v="6250"/>
    <n v="125000.00000000003"/>
    <n v="62500.000000000007"/>
    <n v="0.49999999999999994"/>
    <s v="Outlet"/>
  </r>
  <r>
    <n v="1197831"/>
    <d v="2021-10-01T00:00:00"/>
    <x v="1"/>
    <x v="13"/>
    <s v="Birmingham"/>
    <s v="Men's Athletic Footwear"/>
    <n v="20.000000000000004"/>
    <n v="6250"/>
    <n v="125000.00000000003"/>
    <n v="62500.000000000007"/>
    <n v="0.49999999999999994"/>
    <s v="Outlet"/>
  </r>
  <r>
    <n v="1197831"/>
    <d v="2021-10-02T00:00:00"/>
    <x v="1"/>
    <x v="13"/>
    <s v="Birmingham"/>
    <s v="Women's Street Footwear"/>
    <n v="45.000000000000007"/>
    <n v="5750"/>
    <n v="258750.00000000003"/>
    <n v="129375"/>
    <n v="0.49999999999999994"/>
    <s v="Outlet"/>
  </r>
  <r>
    <n v="1197831"/>
    <d v="2021-10-03T00:00:00"/>
    <x v="1"/>
    <x v="13"/>
    <s v="Birmingham"/>
    <s v="Women's Athletic Footwear"/>
    <n v="45.000000000000007"/>
    <n v="4500"/>
    <n v="202500.00000000003"/>
    <n v="121500.00000000003"/>
    <n v="0.60000000000000009"/>
    <s v="Outlet"/>
  </r>
  <r>
    <n v="1197831"/>
    <d v="2021-10-04T00:00:00"/>
    <x v="1"/>
    <x v="13"/>
    <s v="Birmingham"/>
    <s v="Men's Apparel"/>
    <n v="49.999999999999993"/>
    <n v="4250"/>
    <n v="212499.99999999997"/>
    <n v="95624.999999999971"/>
    <n v="0.44999999999999996"/>
    <s v="Outlet"/>
  </r>
  <r>
    <n v="1197831"/>
    <d v="2021-10-05T00:00:00"/>
    <x v="1"/>
    <x v="13"/>
    <s v="Birmingham"/>
    <s v="Women's Apparel"/>
    <n v="60"/>
    <n v="6250"/>
    <n v="375000"/>
    <n v="243750.00000000006"/>
    <n v="0.65000000000000013"/>
    <s v="Outlet"/>
  </r>
  <r>
    <n v="1197831"/>
    <d v="2021-10-06T00:00:00"/>
    <x v="1"/>
    <x v="13"/>
    <s v="Birmingham"/>
    <s v="Men's Street Footwear"/>
    <n v="60"/>
    <n v="7750"/>
    <n v="465000"/>
    <n v="232499.99999999997"/>
    <n v="0.49999999999999994"/>
    <s v="Outlet"/>
  </r>
  <r>
    <n v="1197831"/>
    <d v="2021-10-07T00:00:00"/>
    <x v="1"/>
    <x v="13"/>
    <s v="Birmingham"/>
    <s v="Men's Athletic Footwear"/>
    <n v="60"/>
    <n v="7750"/>
    <n v="465000"/>
    <n v="232499.99999999997"/>
    <n v="0.49999999999999994"/>
    <s v="Outlet"/>
  </r>
  <r>
    <n v="1197831"/>
    <d v="2021-10-08T00:00:00"/>
    <x v="1"/>
    <x v="13"/>
    <s v="Birmingham"/>
    <s v="Women's Street Footwear"/>
    <n v="65"/>
    <n v="7000"/>
    <n v="455000"/>
    <n v="227499.99999999997"/>
    <n v="0.49999999999999994"/>
    <s v="Outlet"/>
  </r>
  <r>
    <n v="1197831"/>
    <d v="2021-10-09T00:00:00"/>
    <x v="1"/>
    <x v="13"/>
    <s v="Birmingham"/>
    <s v="Women's Athletic Footwear"/>
    <n v="65"/>
    <n v="5500"/>
    <n v="357500"/>
    <n v="214500.00000000003"/>
    <n v="0.60000000000000009"/>
    <s v="Outlet"/>
  </r>
  <r>
    <n v="1197831"/>
    <d v="2021-10-10T00:00:00"/>
    <x v="1"/>
    <x v="13"/>
    <s v="Birmingham"/>
    <s v="Men's Apparel"/>
    <n v="60"/>
    <n v="5000"/>
    <n v="300000"/>
    <n v="135000"/>
    <n v="0.44999999999999996"/>
    <s v="Outlet"/>
  </r>
  <r>
    <n v="1197831"/>
    <d v="2021-10-11T00:00:00"/>
    <x v="1"/>
    <x v="13"/>
    <s v="Birmingham"/>
    <s v="Women's Apparel"/>
    <n v="70"/>
    <n v="7500"/>
    <n v="525000"/>
    <n v="341250.00000000006"/>
    <n v="0.65000000000000013"/>
    <s v="Outlet"/>
  </r>
  <r>
    <n v="1185732"/>
    <d v="2021-10-12T00:00:00"/>
    <x v="1"/>
    <x v="13"/>
    <s v="Birmingham"/>
    <s v="Men's Street Footwear"/>
    <n v="40"/>
    <n v="4500"/>
    <n v="180000"/>
    <n v="62999.999999999993"/>
    <n v="0.35"/>
    <s v="Outlet"/>
  </r>
  <r>
    <n v="1185732"/>
    <d v="2021-10-13T00:00:00"/>
    <x v="1"/>
    <x v="13"/>
    <s v="Birmingham"/>
    <s v="Men's Athletic Footwear"/>
    <n v="40"/>
    <n v="2500"/>
    <n v="100000"/>
    <n v="35000"/>
    <n v="0.35"/>
    <s v="Outlet"/>
  </r>
  <r>
    <n v="1185732"/>
    <d v="2021-10-14T00:00:00"/>
    <x v="1"/>
    <x v="13"/>
    <s v="Birmingham"/>
    <s v="Women's Street Footwear"/>
    <n v="30.000000000000004"/>
    <n v="2500"/>
    <n v="75000.000000000015"/>
    <n v="30000.000000000004"/>
    <n v="0.39999999999999997"/>
    <s v="Outlet"/>
  </r>
  <r>
    <n v="1185732"/>
    <d v="2021-10-15T00:00:00"/>
    <x v="1"/>
    <x v="13"/>
    <s v="Birmingham"/>
    <s v="Women's Athletic Footwear"/>
    <n v="35"/>
    <n v="1000"/>
    <n v="35000"/>
    <n v="10500"/>
    <n v="0.3"/>
    <s v="Outlet"/>
  </r>
  <r>
    <n v="1185732"/>
    <d v="2021-10-16T00:00:00"/>
    <x v="0"/>
    <x v="14"/>
    <s v="Portland"/>
    <s v="Men's Apparel"/>
    <n v="50"/>
    <n v="1500"/>
    <n v="75000"/>
    <n v="18750"/>
    <n v="0.25"/>
    <s v="Outlet"/>
  </r>
  <r>
    <n v="1185732"/>
    <d v="2021-10-17T00:00:00"/>
    <x v="0"/>
    <x v="14"/>
    <s v="Portland"/>
    <s v="Women's Apparel"/>
    <n v="40"/>
    <n v="2500"/>
    <n v="100000"/>
    <n v="40000"/>
    <n v="0.4"/>
    <s v="Outlet"/>
  </r>
  <r>
    <n v="1185732"/>
    <d v="2021-10-18T00:00:00"/>
    <x v="0"/>
    <x v="14"/>
    <s v="Portland"/>
    <s v="Men's Street Footwear"/>
    <n v="40"/>
    <n v="5000"/>
    <n v="200000"/>
    <n v="70000"/>
    <n v="0.35"/>
    <s v="Outlet"/>
  </r>
  <r>
    <n v="1185732"/>
    <d v="2021-10-19T00:00:00"/>
    <x v="0"/>
    <x v="14"/>
    <s v="Portland"/>
    <s v="Men's Athletic Footwear"/>
    <n v="40"/>
    <n v="1500"/>
    <n v="60000"/>
    <n v="21000"/>
    <n v="0.35"/>
    <s v="Outlet"/>
  </r>
  <r>
    <n v="1185732"/>
    <d v="2021-10-20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1T00:00:00"/>
    <x v="0"/>
    <x v="14"/>
    <s v="Portland"/>
    <s v="Women's Athletic Footwear"/>
    <n v="35"/>
    <n v="750"/>
    <n v="26250"/>
    <n v="7875"/>
    <n v="0.3"/>
    <s v="Outlet"/>
  </r>
  <r>
    <n v="1185732"/>
    <d v="2021-10-22T00:00:00"/>
    <x v="0"/>
    <x v="14"/>
    <s v="Portland"/>
    <s v="Men's Apparel"/>
    <n v="50"/>
    <n v="1500"/>
    <n v="75000"/>
    <n v="18750"/>
    <n v="0.25"/>
    <s v="Outlet"/>
  </r>
  <r>
    <n v="1185732"/>
    <d v="2021-10-23T00:00:00"/>
    <x v="0"/>
    <x v="14"/>
    <s v="Portland"/>
    <s v="Women's Apparel"/>
    <n v="40"/>
    <n v="2500"/>
    <n v="100000"/>
    <n v="40000"/>
    <n v="0.4"/>
    <s v="Outlet"/>
  </r>
  <r>
    <n v="1185732"/>
    <d v="2021-10-24T00:00:00"/>
    <x v="0"/>
    <x v="14"/>
    <s v="Portland"/>
    <s v="Men's Street Footwear"/>
    <n v="40"/>
    <n v="4700"/>
    <n v="188000"/>
    <n v="65800"/>
    <n v="0.35"/>
    <s v="Outlet"/>
  </r>
  <r>
    <n v="1185732"/>
    <d v="2021-10-25T00:00:00"/>
    <x v="0"/>
    <x v="14"/>
    <s v="Portland"/>
    <s v="Men's Athletic Footwear"/>
    <n v="40"/>
    <n v="1750"/>
    <n v="70000"/>
    <n v="24500"/>
    <n v="0.35"/>
    <s v="Outlet"/>
  </r>
  <r>
    <n v="1185732"/>
    <d v="2021-10-26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7T00:00:00"/>
    <x v="0"/>
    <x v="14"/>
    <s v="Portland"/>
    <s v="Women's Athletic Footwear"/>
    <n v="35"/>
    <n v="500"/>
    <n v="17500"/>
    <n v="5250"/>
    <n v="0.3"/>
    <s v="Outlet"/>
  </r>
  <r>
    <n v="1185732"/>
    <d v="2021-10-28T00:00:00"/>
    <x v="0"/>
    <x v="14"/>
    <s v="Portland"/>
    <s v="Men's Apparel"/>
    <n v="50"/>
    <n v="1000"/>
    <n v="50000"/>
    <n v="12500"/>
    <n v="0.25"/>
    <s v="Outlet"/>
  </r>
  <r>
    <n v="1185732"/>
    <d v="2021-10-29T00:00:00"/>
    <x v="0"/>
    <x v="14"/>
    <s v="Portland"/>
    <s v="Women's Apparel"/>
    <n v="40"/>
    <n v="2000"/>
    <n v="80000"/>
    <n v="32000"/>
    <n v="0.4"/>
    <s v="Outlet"/>
  </r>
  <r>
    <n v="1185732"/>
    <d v="2021-10-30T00:00:00"/>
    <x v="0"/>
    <x v="14"/>
    <s v="Portland"/>
    <s v="Men's Street Footwear"/>
    <n v="40"/>
    <n v="4500"/>
    <n v="180000"/>
    <n v="62999.999999999993"/>
    <n v="0.35"/>
    <s v="Outlet"/>
  </r>
  <r>
    <n v="1185732"/>
    <d v="2021-10-31T00:00:00"/>
    <x v="0"/>
    <x v="14"/>
    <s v="Portland"/>
    <s v="Men's Athletic Footwear"/>
    <n v="40"/>
    <n v="1500"/>
    <n v="60000"/>
    <n v="21000"/>
    <n v="0.35"/>
    <s v="Outlet"/>
  </r>
  <r>
    <n v="1185732"/>
    <d v="2021-11-01T00:00:00"/>
    <x v="0"/>
    <x v="14"/>
    <s v="Portland"/>
    <s v="Women's Street Footwear"/>
    <n v="30.000000000000004"/>
    <n v="1500"/>
    <n v="45000.000000000007"/>
    <n v="18000"/>
    <n v="0.39999999999999997"/>
    <s v="Outlet"/>
  </r>
  <r>
    <n v="1185732"/>
    <d v="2021-11-02T00:00:00"/>
    <x v="0"/>
    <x v="14"/>
    <s v="Portland"/>
    <s v="Women's Athletic Footwear"/>
    <n v="35"/>
    <n v="750"/>
    <n v="26250"/>
    <n v="7875"/>
    <n v="0.3"/>
    <s v="Outlet"/>
  </r>
  <r>
    <n v="1185732"/>
    <d v="2021-11-03T00:00:00"/>
    <x v="0"/>
    <x v="14"/>
    <s v="Portland"/>
    <s v="Men's Apparel"/>
    <n v="50"/>
    <n v="750"/>
    <n v="37500"/>
    <n v="9375"/>
    <n v="0.25"/>
    <s v="Outlet"/>
  </r>
  <r>
    <n v="1185732"/>
    <d v="2021-11-04T00:00:00"/>
    <x v="0"/>
    <x v="14"/>
    <s v="Portland"/>
    <s v="Women's Apparel"/>
    <n v="40"/>
    <n v="2250"/>
    <n v="90000"/>
    <n v="36000"/>
    <n v="0.4"/>
    <s v="Outlet"/>
  </r>
  <r>
    <n v="1185732"/>
    <d v="2021-11-05T00:00:00"/>
    <x v="0"/>
    <x v="14"/>
    <s v="Portland"/>
    <s v="Men's Street Footwear"/>
    <n v="54.999999999999993"/>
    <n v="4950"/>
    <n v="272249.99999999994"/>
    <n v="95287.499999999971"/>
    <n v="0.35"/>
    <s v="Outlet"/>
  </r>
  <r>
    <n v="1185732"/>
    <d v="2021-11-06T00:00:00"/>
    <x v="0"/>
    <x v="14"/>
    <s v="Portland"/>
    <s v="Men's Athletic Footwear"/>
    <n v="50"/>
    <n v="2000"/>
    <n v="100000"/>
    <n v="35000"/>
    <n v="0.35"/>
    <s v="Outlet"/>
  </r>
  <r>
    <n v="1185732"/>
    <d v="2021-11-07T00:00:00"/>
    <x v="0"/>
    <x v="14"/>
    <s v="Portland"/>
    <s v="Women's Street Footwear"/>
    <n v="45"/>
    <n v="1750"/>
    <n v="78750"/>
    <n v="31499.999999999996"/>
    <n v="0.39999999999999997"/>
    <s v="Outlet"/>
  </r>
  <r>
    <n v="1185732"/>
    <d v="2021-11-08T00:00:00"/>
    <x v="0"/>
    <x v="14"/>
    <s v="Portland"/>
    <s v="Women's Athletic Footwear"/>
    <n v="45"/>
    <n v="1250"/>
    <n v="56250"/>
    <n v="16875"/>
    <n v="0.3"/>
    <s v="Outlet"/>
  </r>
  <r>
    <n v="1185732"/>
    <d v="2021-11-09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1-10T00:00:00"/>
    <x v="0"/>
    <x v="14"/>
    <s v="Portland"/>
    <s v="Women's Apparel"/>
    <n v="60"/>
    <n v="2750"/>
    <n v="165000"/>
    <n v="66000"/>
    <n v="0.4"/>
    <s v="Outlet"/>
  </r>
  <r>
    <n v="1185732"/>
    <d v="2021-11-1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1-12T00:00:00"/>
    <x v="0"/>
    <x v="14"/>
    <s v="Portland"/>
    <s v="Men's Athletic Footwear"/>
    <n v="50"/>
    <n v="2750"/>
    <n v="137500"/>
    <n v="48125"/>
    <n v="0.35"/>
    <s v="Outlet"/>
  </r>
  <r>
    <n v="1185732"/>
    <d v="2021-11-13T00:00:00"/>
    <x v="0"/>
    <x v="14"/>
    <s v="Portland"/>
    <s v="Women's Street Footwear"/>
    <n v="45"/>
    <n v="2000"/>
    <n v="90000"/>
    <n v="36000"/>
    <n v="0.39999999999999997"/>
    <s v="Outlet"/>
  </r>
  <r>
    <n v="1185732"/>
    <d v="2021-11-14T00:00:00"/>
    <x v="0"/>
    <x v="14"/>
    <s v="Portland"/>
    <s v="Women's Athletic Footwear"/>
    <n v="45"/>
    <n v="1750"/>
    <n v="78750"/>
    <n v="23625"/>
    <n v="0.3"/>
    <s v="Outlet"/>
  </r>
  <r>
    <n v="1185732"/>
    <d v="2021-11-15T00:00:00"/>
    <x v="0"/>
    <x v="14"/>
    <s v="Portland"/>
    <s v="Men's Apparel"/>
    <n v="54.999999999999993"/>
    <n v="1750"/>
    <n v="96249.999999999985"/>
    <n v="24062.499999999996"/>
    <n v="0.25"/>
    <s v="Outlet"/>
  </r>
  <r>
    <n v="1185732"/>
    <d v="2021-11-16T00:00:00"/>
    <x v="0"/>
    <x v="14"/>
    <s v="Portland"/>
    <s v="Women's Apparel"/>
    <n v="60"/>
    <n v="3250"/>
    <n v="195000"/>
    <n v="78000"/>
    <n v="0.4"/>
    <s v="Outlet"/>
  </r>
  <r>
    <n v="1185732"/>
    <d v="2021-11-17T00:00:00"/>
    <x v="0"/>
    <x v="14"/>
    <s v="Portland"/>
    <s v="Men's Street Footwear"/>
    <n v="54.999999999999993"/>
    <n v="5500"/>
    <n v="302499.99999999994"/>
    <n v="105874.99999999997"/>
    <n v="0.35"/>
    <s v="Outlet"/>
  </r>
  <r>
    <n v="1185732"/>
    <d v="2021-11-18T00:00:00"/>
    <x v="0"/>
    <x v="14"/>
    <s v="Portland"/>
    <s v="Men's Athletic Footwear"/>
    <n v="50"/>
    <n v="3000"/>
    <n v="150000"/>
    <n v="52500"/>
    <n v="0.35"/>
    <s v="Outlet"/>
  </r>
  <r>
    <n v="1185732"/>
    <d v="2021-11-19T00:00:00"/>
    <x v="0"/>
    <x v="14"/>
    <s v="Portland"/>
    <s v="Women's Street Footwear"/>
    <n v="45"/>
    <n v="2250"/>
    <n v="101250"/>
    <n v="40500"/>
    <n v="0.39999999999999997"/>
    <s v="Outlet"/>
  </r>
  <r>
    <n v="1185732"/>
    <d v="2021-11-20T00:00:00"/>
    <x v="0"/>
    <x v="14"/>
    <s v="Portland"/>
    <s v="Women's Athletic Footwear"/>
    <n v="45"/>
    <n v="1750"/>
    <n v="78750"/>
    <n v="23625"/>
    <n v="0.3"/>
    <s v="Outlet"/>
  </r>
  <r>
    <n v="1185732"/>
    <d v="2021-11-21T00:00:00"/>
    <x v="0"/>
    <x v="14"/>
    <s v="Portland"/>
    <s v="Men's Apparel"/>
    <n v="54.999999999999993"/>
    <n v="2000"/>
    <n v="109999.99999999999"/>
    <n v="27499.999999999996"/>
    <n v="0.25"/>
    <s v="Outlet"/>
  </r>
  <r>
    <n v="1185732"/>
    <d v="2021-12-20T00:00:00"/>
    <x v="0"/>
    <x v="14"/>
    <s v="Portland"/>
    <s v="Women's Apparel"/>
    <n v="60"/>
    <n v="3750"/>
    <n v="225000"/>
    <n v="90000"/>
    <n v="0.4"/>
    <s v="Outlet"/>
  </r>
  <r>
    <n v="1185732"/>
    <d v="2021-12-2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2-22T00:00:00"/>
    <x v="0"/>
    <x v="14"/>
    <s v="Portland"/>
    <s v="Men's Athletic Footwear"/>
    <n v="50"/>
    <n v="3000"/>
    <n v="150000"/>
    <n v="52500"/>
    <n v="0.35"/>
    <s v="Outlet"/>
  </r>
  <r>
    <n v="1185732"/>
    <d v="2021-12-23T00:00:00"/>
    <x v="0"/>
    <x v="14"/>
    <s v="Portland"/>
    <s v="Women's Street Footwear"/>
    <n v="45"/>
    <n v="2250"/>
    <n v="101250"/>
    <n v="40500"/>
    <n v="0.39999999999999997"/>
    <s v="Outlet"/>
  </r>
  <r>
    <n v="1185732"/>
    <d v="2021-12-24T00:00:00"/>
    <x v="0"/>
    <x v="14"/>
    <s v="Portland"/>
    <s v="Women's Athletic Footwear"/>
    <n v="45"/>
    <n v="1750"/>
    <n v="78750"/>
    <n v="23625"/>
    <n v="0.3"/>
    <s v="Outlet"/>
  </r>
  <r>
    <n v="1185732"/>
    <d v="2021-12-25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2-26T00:00:00"/>
    <x v="0"/>
    <x v="14"/>
    <s v="Portland"/>
    <s v="Women's Apparel"/>
    <n v="60"/>
    <n v="3250"/>
    <n v="195000"/>
    <n v="78000"/>
    <n v="0.4"/>
    <s v="Outlet"/>
  </r>
  <r>
    <n v="1185732"/>
    <d v="2021-12-27T00:00:00"/>
    <x v="0"/>
    <x v="14"/>
    <s v="Portland"/>
    <s v="Men's Street Footwear"/>
    <n v="54.999999999999993"/>
    <n v="4500"/>
    <n v="247499.99999999997"/>
    <n v="86624.999999999985"/>
    <n v="0.35"/>
    <s v="Outlet"/>
  </r>
  <r>
    <n v="1185732"/>
    <d v="2021-12-28T00:00:00"/>
    <x v="0"/>
    <x v="14"/>
    <s v="Portland"/>
    <s v="Men's Athletic Footwear"/>
    <n v="50"/>
    <n v="2500"/>
    <n v="125000"/>
    <n v="43750"/>
    <n v="0.35"/>
    <s v="Outlet"/>
  </r>
  <r>
    <n v="1185732"/>
    <d v="2021-12-29T00:00:00"/>
    <x v="0"/>
    <x v="14"/>
    <s v="Portland"/>
    <s v="Women's Street Footwear"/>
    <n v="45"/>
    <n v="1500"/>
    <n v="67500"/>
    <n v="26999.999999999996"/>
    <n v="0.39999999999999997"/>
    <s v="Outlet"/>
  </r>
  <r>
    <n v="1185732"/>
    <d v="2021-12-30T00:00:00"/>
    <x v="0"/>
    <x v="14"/>
    <s v="Portland"/>
    <s v="Women's Athletic Footwear"/>
    <n v="45"/>
    <n v="1250"/>
    <n v="56250"/>
    <n v="16875"/>
    <n v="0.3"/>
    <s v="Outlet"/>
  </r>
  <r>
    <n v="1185732"/>
    <d v="2021-12-31T00:00:00"/>
    <x v="0"/>
    <x v="14"/>
    <s v="Portland"/>
    <s v="Men's Apparel"/>
    <n v="54.999999999999993"/>
    <n v="1250"/>
    <n v="68749.999999999985"/>
    <n v="17187.499999999996"/>
    <n v="0.25"/>
    <s v="Outlet"/>
  </r>
  <r>
    <n v="1185732"/>
    <d v="2021-09-17T00:00:00"/>
    <x v="0"/>
    <x v="14"/>
    <s v="Portland"/>
    <s v="Women's Apparel"/>
    <n v="60"/>
    <n v="2250"/>
    <n v="135000"/>
    <n v="54000"/>
    <n v="0.4"/>
    <s v="Outlet"/>
  </r>
  <r>
    <n v="1185732"/>
    <d v="2021-10-19T00:00:00"/>
    <x v="0"/>
    <x v="14"/>
    <s v="Portland"/>
    <s v="Men's Street Footwear"/>
    <n v="60"/>
    <n v="4000"/>
    <n v="240000"/>
    <n v="84000"/>
    <n v="0.35"/>
    <s v="Outlet"/>
  </r>
  <r>
    <n v="1185732"/>
    <d v="2021-10-19T00:00:00"/>
    <x v="0"/>
    <x v="14"/>
    <s v="Portland"/>
    <s v="Men's Athletic Footwear"/>
    <n v="55.000000000000007"/>
    <n v="2250"/>
    <n v="123750.00000000001"/>
    <n v="43312.5"/>
    <n v="0.35"/>
    <s v="Outlet"/>
  </r>
  <r>
    <n v="1185732"/>
    <d v="2021-10-19T00:00:00"/>
    <x v="0"/>
    <x v="14"/>
    <s v="Portland"/>
    <s v="Women's Street Footwear"/>
    <n v="55.000000000000007"/>
    <n v="1250"/>
    <n v="68750.000000000015"/>
    <n v="27500.000000000004"/>
    <n v="0.39999999999999997"/>
    <s v="Outlet"/>
  </r>
  <r>
    <n v="1185732"/>
    <d v="2021-10-19T00:00:00"/>
    <x v="0"/>
    <x v="14"/>
    <s v="Portland"/>
    <s v="Women's Athletic Footwear"/>
    <n v="55.000000000000007"/>
    <n v="1000"/>
    <n v="55000.000000000007"/>
    <n v="16500"/>
    <n v="0.3"/>
    <s v="Outlet"/>
  </r>
  <r>
    <n v="1185732"/>
    <d v="2021-10-19T00:00:00"/>
    <x v="0"/>
    <x v="14"/>
    <s v="Portland"/>
    <s v="Men's Apparel"/>
    <n v="65"/>
    <n v="1000"/>
    <n v="65000"/>
    <n v="16250"/>
    <n v="0.25"/>
    <s v="Outlet"/>
  </r>
  <r>
    <n v="1185732"/>
    <d v="2021-10-19T00:00:00"/>
    <x v="0"/>
    <x v="14"/>
    <s v="Portland"/>
    <s v="Women's Apparel"/>
    <n v="70"/>
    <n v="2250"/>
    <n v="157500"/>
    <n v="63000"/>
    <n v="0.4"/>
    <s v="Outlet"/>
  </r>
  <r>
    <n v="1185732"/>
    <d v="2021-11-18T00:00:00"/>
    <x v="0"/>
    <x v="14"/>
    <s v="Portland"/>
    <s v="Men's Street Footwear"/>
    <n v="65"/>
    <n v="3750"/>
    <n v="243750"/>
    <n v="85312.5"/>
    <n v="0.35"/>
    <s v="Outlet"/>
  </r>
  <r>
    <n v="1185732"/>
    <d v="2021-11-18T00:00:00"/>
    <x v="0"/>
    <x v="14"/>
    <s v="Portland"/>
    <s v="Men's Athletic Footwear"/>
    <n v="55.000000000000007"/>
    <n v="2000"/>
    <n v="110000.00000000001"/>
    <n v="38500"/>
    <n v="0.35"/>
    <s v="Outlet"/>
  </r>
  <r>
    <n v="1185732"/>
    <d v="2021-11-18T00:00:00"/>
    <x v="0"/>
    <x v="14"/>
    <s v="Portland"/>
    <s v="Women's Street Footwear"/>
    <n v="55.000000000000007"/>
    <n v="1950"/>
    <n v="107250.00000000001"/>
    <n v="42900"/>
    <n v="0.39999999999999997"/>
    <s v="Outlet"/>
  </r>
  <r>
    <n v="1185732"/>
    <d v="2021-11-18T00:00:00"/>
    <x v="0"/>
    <x v="14"/>
    <s v="Portland"/>
    <s v="Women's Athletic Footwear"/>
    <n v="55.000000000000007"/>
    <n v="1750"/>
    <n v="96250.000000000015"/>
    <n v="28875.000000000004"/>
    <n v="0.3"/>
    <s v="Outlet"/>
  </r>
  <r>
    <n v="1185732"/>
    <d v="2021-11-18T00:00:00"/>
    <x v="0"/>
    <x v="14"/>
    <s v="Portland"/>
    <s v="Men's Apparel"/>
    <n v="65"/>
    <n v="1500"/>
    <n v="97500"/>
    <n v="24375"/>
    <n v="0.25"/>
    <s v="Outlet"/>
  </r>
  <r>
    <n v="1185732"/>
    <d v="2021-11-18T00:00:00"/>
    <x v="0"/>
    <x v="14"/>
    <s v="Portland"/>
    <s v="Women's Apparel"/>
    <n v="70"/>
    <n v="2500"/>
    <n v="175000"/>
    <n v="70000"/>
    <n v="0.4"/>
    <s v="Outlet"/>
  </r>
  <r>
    <n v="1185732"/>
    <d v="2021-12-17T00:00:00"/>
    <x v="0"/>
    <x v="14"/>
    <s v="Portland"/>
    <s v="Men's Street Footwear"/>
    <n v="65"/>
    <n v="4750"/>
    <n v="308750"/>
    <n v="108062.5"/>
    <n v="0.35"/>
    <s v="Outlet"/>
  </r>
  <r>
    <n v="1185732"/>
    <d v="2021-12-17T00:00:00"/>
    <x v="0"/>
    <x v="14"/>
    <s v="Portland"/>
    <s v="Men's Athletic Footwear"/>
    <n v="55.000000000000007"/>
    <n v="2750"/>
    <n v="151250.00000000003"/>
    <n v="52937.500000000007"/>
    <n v="0.35"/>
    <s v="Outlet"/>
  </r>
  <r>
    <n v="1185732"/>
    <d v="2021-12-17T00:00:00"/>
    <x v="0"/>
    <x v="14"/>
    <s v="Portland"/>
    <s v="Women's Street Footwear"/>
    <n v="55.000000000000007"/>
    <n v="2500"/>
    <n v="137500.00000000003"/>
    <n v="55000.000000000007"/>
    <n v="0.39999999999999997"/>
    <s v="Outlet"/>
  </r>
  <r>
    <n v="1185732"/>
    <d v="2021-12-17T00:00:00"/>
    <x v="0"/>
    <x v="14"/>
    <s v="Portland"/>
    <s v="Women's Athletic Footwear"/>
    <n v="55.000000000000007"/>
    <n v="2000"/>
    <n v="110000.00000000001"/>
    <n v="33000"/>
    <n v="0.3"/>
    <s v="Outlet"/>
  </r>
  <r>
    <n v="1185732"/>
    <d v="2021-12-17T00:00:00"/>
    <x v="0"/>
    <x v="14"/>
    <s v="Portland"/>
    <s v="Men's Apparel"/>
    <n v="65"/>
    <n v="2000"/>
    <n v="130000"/>
    <n v="32500"/>
    <n v="0.25"/>
    <s v="Outlet"/>
  </r>
  <r>
    <n v="1185732"/>
    <d v="2021-12-17T00:00:00"/>
    <x v="0"/>
    <x v="14"/>
    <s v="Portland"/>
    <s v="Women's Apparel"/>
    <n v="70"/>
    <n v="3000"/>
    <n v="210000"/>
    <n v="84000"/>
    <n v="0.4"/>
    <s v="Outlet"/>
  </r>
  <r>
    <n v="1128299"/>
    <d v="2021-01-10T00:00:00"/>
    <x v="0"/>
    <x v="14"/>
    <s v="Portland"/>
    <s v="Men's Street Footwear"/>
    <n v="35"/>
    <n v="3750"/>
    <n v="131250"/>
    <n v="32812.5"/>
    <n v="0.25"/>
    <s v="Outlet"/>
  </r>
  <r>
    <n v="1128299"/>
    <d v="2021-01-10T00:00:00"/>
    <x v="0"/>
    <x v="14"/>
    <s v="Portland"/>
    <s v="Men's Athletic Footwear"/>
    <n v="45"/>
    <n v="3750"/>
    <n v="168750"/>
    <n v="33750"/>
    <n v="0.2"/>
    <s v="Outlet"/>
  </r>
  <r>
    <n v="1128299"/>
    <d v="2021-01-10T00:00:00"/>
    <x v="0"/>
    <x v="14"/>
    <s v="Portland"/>
    <s v="Women's Street Footwear"/>
    <n v="45"/>
    <n v="3750"/>
    <n v="168750"/>
    <n v="42187.5"/>
    <n v="0.25"/>
    <s v="Outlet"/>
  </r>
  <r>
    <n v="1128299"/>
    <d v="2021-01-10T00:00:00"/>
    <x v="0"/>
    <x v="14"/>
    <s v="Portland"/>
    <s v="Women's Athletic Footwear"/>
    <n v="45"/>
    <n v="2250"/>
    <n v="101250"/>
    <n v="25312.5"/>
    <n v="0.25"/>
    <s v="Outlet"/>
  </r>
  <r>
    <n v="1185732"/>
    <d v="2021-01-24T00:00:00"/>
    <x v="2"/>
    <x v="15"/>
    <s v="Anchorage"/>
    <s v="Women's Apparel"/>
    <n v="55.000000000000007"/>
    <n v="3000"/>
    <n v="165000.00000000003"/>
    <n v="49500.000000000007"/>
    <n v="0.3"/>
    <s v="Outlet"/>
  </r>
  <r>
    <n v="1185732"/>
    <d v="2021-02-22T00:00:00"/>
    <x v="2"/>
    <x v="15"/>
    <s v="Anchorage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2"/>
    <x v="15"/>
    <s v="Anchorage"/>
    <s v="Women's Street Footwear"/>
    <n v="45"/>
    <n v="2750"/>
    <n v="123750"/>
    <n v="30937.5"/>
    <n v="0.25"/>
    <s v="Outlet"/>
  </r>
  <r>
    <n v="1185732"/>
    <d v="2021-02-22T00:00:00"/>
    <x v="2"/>
    <x v="15"/>
    <s v="Anchorage"/>
    <s v="Women's Athletic Footwear"/>
    <n v="49.999999999999993"/>
    <n v="1750"/>
    <n v="87499.999999999985"/>
    <n v="21874.999999999996"/>
    <n v="0.25"/>
    <s v="Outlet"/>
  </r>
  <r>
    <n v="1185732"/>
    <d v="2021-02-22T00:00:00"/>
    <x v="2"/>
    <x v="15"/>
    <s v="Anchorage"/>
    <s v="Men's Apparel"/>
    <n v="65.000000000000014"/>
    <n v="2500"/>
    <n v="162500.00000000003"/>
    <n v="40625.000000000007"/>
    <n v="0.25"/>
    <s v="Outlet"/>
  </r>
  <r>
    <n v="1185732"/>
    <d v="2021-02-22T00:00:00"/>
    <x v="2"/>
    <x v="15"/>
    <s v="Anchorage"/>
    <s v="Women's Apparel"/>
    <n v="55.000000000000007"/>
    <n v="3500"/>
    <n v="192500.00000000003"/>
    <n v="57750.000000000007"/>
    <n v="0.3"/>
    <s v="Outlet"/>
  </r>
  <r>
    <n v="1185732"/>
    <d v="2021-03-20T00:00:00"/>
    <x v="2"/>
    <x v="15"/>
    <s v="Anchorage"/>
    <s v="Men's Street Footwear"/>
    <n v="55.000000000000007"/>
    <n v="5450"/>
    <n v="299750.00000000006"/>
    <n v="104912.50000000003"/>
    <n v="0.35000000000000003"/>
    <s v="Outlet"/>
  </r>
  <r>
    <n v="1185732"/>
    <d v="2021-03-20T00:00:00"/>
    <x v="2"/>
    <x v="15"/>
    <s v="Anchorage"/>
    <s v="Men's Athletic Footwear"/>
    <n v="55.000000000000007"/>
    <n v="2500"/>
    <n v="137500.00000000003"/>
    <n v="48125.000000000015"/>
    <n v="0.35000000000000003"/>
    <s v="Outlet"/>
  </r>
  <r>
    <n v="1185732"/>
    <d v="2021-03-20T00:00:00"/>
    <x v="2"/>
    <x v="15"/>
    <s v="Anchorage"/>
    <s v="Women's Street Footwear"/>
    <n v="45"/>
    <n v="2750"/>
    <n v="123750"/>
    <n v="30937.5"/>
    <n v="0.25"/>
    <s v="Outlet"/>
  </r>
  <r>
    <n v="1185732"/>
    <d v="2021-03-20T00:00:00"/>
    <x v="2"/>
    <x v="15"/>
    <s v="Anchorage"/>
    <s v="Women's Athletic Footwear"/>
    <n v="49.999999999999993"/>
    <n v="1250"/>
    <n v="62499.999999999993"/>
    <n v="15624.999999999998"/>
    <n v="0.25"/>
    <s v="Outlet"/>
  </r>
  <r>
    <n v="1185732"/>
    <d v="2021-03-20T00:00:00"/>
    <x v="2"/>
    <x v="15"/>
    <s v="Anchorage"/>
    <s v="Men's Apparel"/>
    <n v="65.000000000000014"/>
    <n v="1750"/>
    <n v="113750.00000000003"/>
    <n v="28437.500000000007"/>
    <n v="0.25"/>
    <s v="Outlet"/>
  </r>
  <r>
    <n v="1185732"/>
    <d v="2021-03-20T00:00:00"/>
    <x v="2"/>
    <x v="15"/>
    <s v="Anchorage"/>
    <s v="Women's Apparel"/>
    <n v="55.000000000000007"/>
    <n v="2750"/>
    <n v="151250.00000000003"/>
    <n v="45375.000000000007"/>
    <n v="0.3"/>
    <s v="Outlet"/>
  </r>
  <r>
    <n v="1185732"/>
    <d v="2021-04-21T00:00:00"/>
    <x v="2"/>
    <x v="15"/>
    <s v="Anchorage"/>
    <s v="Men's Street Footwear"/>
    <n v="55.000000000000007"/>
    <n v="5250"/>
    <n v="288750.00000000006"/>
    <n v="101062.50000000003"/>
    <n v="0.35000000000000003"/>
    <s v="Outlet"/>
  </r>
  <r>
    <n v="1185732"/>
    <d v="2021-04-21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4-21T00:00:00"/>
    <x v="2"/>
    <x v="15"/>
    <s v="Anchorage"/>
    <s v="Women's Street Footwear"/>
    <n v="45"/>
    <n v="2250"/>
    <n v="101250"/>
    <n v="25312.5"/>
    <n v="0.25"/>
    <s v="Outlet"/>
  </r>
  <r>
    <n v="1185732"/>
    <d v="2021-04-21T00:00:00"/>
    <x v="2"/>
    <x v="15"/>
    <s v="Anchorage"/>
    <s v="Women's Athletic Footwear"/>
    <n v="49.999999999999993"/>
    <n v="1500"/>
    <n v="74999.999999999985"/>
    <n v="18749.999999999996"/>
    <n v="0.25"/>
    <s v="Outlet"/>
  </r>
  <r>
    <n v="1185732"/>
    <d v="2021-04-21T00:00:00"/>
    <x v="2"/>
    <x v="15"/>
    <s v="Anchorage"/>
    <s v="Men's Apparel"/>
    <n v="60.000000000000007"/>
    <n v="1500"/>
    <n v="90000.000000000015"/>
    <n v="22500.000000000004"/>
    <n v="0.25"/>
    <s v="Outlet"/>
  </r>
  <r>
    <n v="1185732"/>
    <d v="2021-04-21T00:00:00"/>
    <x v="2"/>
    <x v="15"/>
    <s v="Anchorage"/>
    <s v="Women's Apparel"/>
    <n v="50"/>
    <n v="3000"/>
    <n v="150000"/>
    <n v="45000"/>
    <n v="0.3"/>
    <s v="Outlet"/>
  </r>
  <r>
    <n v="1185732"/>
    <d v="2021-05-20T00:00:00"/>
    <x v="2"/>
    <x v="15"/>
    <s v="Anchorage"/>
    <s v="Men's Street Footwear"/>
    <n v="65"/>
    <n v="5700"/>
    <n v="370500"/>
    <n v="129675.00000000001"/>
    <n v="0.35000000000000003"/>
    <s v="Outlet"/>
  </r>
  <r>
    <n v="1185732"/>
    <d v="2021-05-20T00:00:00"/>
    <x v="2"/>
    <x v="15"/>
    <s v="Anchorage"/>
    <s v="Men's Athletic Footwear"/>
    <n v="60.000000000000007"/>
    <n v="2750"/>
    <n v="165000.00000000003"/>
    <n v="57750.000000000015"/>
    <n v="0.35000000000000003"/>
    <s v="Outlet"/>
  </r>
  <r>
    <n v="1185732"/>
    <d v="2021-05-20T00:00:00"/>
    <x v="2"/>
    <x v="15"/>
    <s v="Anchorage"/>
    <s v="Women's Street Footwear"/>
    <n v="55.000000000000007"/>
    <n v="3000"/>
    <n v="165000.00000000003"/>
    <n v="41250.000000000007"/>
    <n v="0.25"/>
    <s v="Outlet"/>
  </r>
  <r>
    <n v="1185732"/>
    <d v="2021-05-20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5-20T00:00:00"/>
    <x v="2"/>
    <x v="15"/>
    <s v="Anchorage"/>
    <s v="Men's Apparel"/>
    <n v="65"/>
    <n v="2750"/>
    <n v="178750"/>
    <n v="44687.5"/>
    <n v="0.25"/>
    <s v="Outlet"/>
  </r>
  <r>
    <n v="1185732"/>
    <d v="2021-05-20T00:00:00"/>
    <x v="2"/>
    <x v="15"/>
    <s v="Anchorage"/>
    <s v="Women's Apparel"/>
    <n v="70"/>
    <n v="4000"/>
    <n v="280000"/>
    <n v="84000"/>
    <n v="0.3"/>
    <s v="Outlet"/>
  </r>
  <r>
    <n v="1185732"/>
    <d v="2021-06-22T00:00:00"/>
    <x v="2"/>
    <x v="15"/>
    <s v="Anchorage"/>
    <s v="Men's Street Footwear"/>
    <n v="65"/>
    <n v="6500"/>
    <n v="422500"/>
    <n v="147875"/>
    <n v="0.35000000000000003"/>
    <s v="Outlet"/>
  </r>
  <r>
    <n v="1185732"/>
    <d v="2021-06-22T00:00:00"/>
    <x v="2"/>
    <x v="15"/>
    <s v="Anchorage"/>
    <s v="Men's Athletic Footwear"/>
    <n v="60.000000000000007"/>
    <n v="4000"/>
    <n v="240000.00000000003"/>
    <n v="84000.000000000015"/>
    <n v="0.35000000000000003"/>
    <s v="Outlet"/>
  </r>
  <r>
    <n v="1185732"/>
    <d v="2021-06-22T00:00:00"/>
    <x v="2"/>
    <x v="15"/>
    <s v="Anchorage"/>
    <s v="Women's Street Footwear"/>
    <n v="55.000000000000007"/>
    <n v="3250"/>
    <n v="178750.00000000003"/>
    <n v="44687.500000000007"/>
    <n v="0.25"/>
    <s v="Outlet"/>
  </r>
  <r>
    <n v="1185732"/>
    <d v="2021-06-22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6-22T00:00:00"/>
    <x v="2"/>
    <x v="15"/>
    <s v="Anchorage"/>
    <s v="Men's Apparel"/>
    <n v="65"/>
    <n v="3000"/>
    <n v="195000"/>
    <n v="48750"/>
    <n v="0.25"/>
    <s v="Outlet"/>
  </r>
  <r>
    <n v="1185732"/>
    <d v="2021-06-22T00:00:00"/>
    <x v="2"/>
    <x v="15"/>
    <s v="Anchorage"/>
    <s v="Women's Apparel"/>
    <n v="70"/>
    <n v="4500"/>
    <n v="315000"/>
    <n v="94500"/>
    <n v="0.3"/>
    <s v="Outlet"/>
  </r>
  <r>
    <n v="1185732"/>
    <d v="2021-07-20T00:00:00"/>
    <x v="2"/>
    <x v="15"/>
    <s v="Anchorage"/>
    <s v="Men's Street Footwear"/>
    <n v="65"/>
    <n v="6750"/>
    <n v="438750"/>
    <n v="153562.50000000003"/>
    <n v="0.35000000000000003"/>
    <s v="Outlet"/>
  </r>
  <r>
    <n v="1185732"/>
    <d v="2021-07-20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7-20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7-20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7-20T00:00:00"/>
    <x v="2"/>
    <x v="15"/>
    <s v="Anchorage"/>
    <s v="Men's Apparel"/>
    <n v="65"/>
    <n v="3250"/>
    <n v="211250"/>
    <n v="52812.5"/>
    <n v="0.25"/>
    <s v="Outlet"/>
  </r>
  <r>
    <n v="1185732"/>
    <d v="2021-07-20T00:00:00"/>
    <x v="2"/>
    <x v="15"/>
    <s v="Anchorage"/>
    <s v="Women's Apparel"/>
    <n v="70"/>
    <n v="5000"/>
    <n v="350000"/>
    <n v="105000"/>
    <n v="0.3"/>
    <s v="Outlet"/>
  </r>
  <r>
    <n v="1185732"/>
    <d v="2021-08-21T00:00:00"/>
    <x v="2"/>
    <x v="15"/>
    <s v="Anchorage"/>
    <s v="Men's Street Footwear"/>
    <n v="65"/>
    <n v="6500"/>
    <n v="422500"/>
    <n v="147875"/>
    <n v="0.35000000000000003"/>
    <s v="Outlet"/>
  </r>
  <r>
    <n v="1185732"/>
    <d v="2021-08-21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8-21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8-21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8-21T00:00:00"/>
    <x v="2"/>
    <x v="15"/>
    <s v="Anchorage"/>
    <s v="Men's Apparel"/>
    <n v="65"/>
    <n v="2250"/>
    <n v="146250"/>
    <n v="36562.5"/>
    <n v="0.25"/>
    <s v="Outlet"/>
  </r>
  <r>
    <n v="1185732"/>
    <d v="2021-08-21T00:00:00"/>
    <x v="2"/>
    <x v="15"/>
    <s v="Anchorage"/>
    <s v="Women's Apparel"/>
    <n v="70"/>
    <n v="4000"/>
    <n v="280000"/>
    <n v="84000"/>
    <n v="0.3"/>
    <s v="Outlet"/>
  </r>
  <r>
    <n v="1185732"/>
    <d v="2021-09-20T00:00:00"/>
    <x v="2"/>
    <x v="15"/>
    <s v="Anchorage"/>
    <s v="Men's Street Footwear"/>
    <n v="65"/>
    <n v="5250"/>
    <n v="341250"/>
    <n v="119437.50000000001"/>
    <n v="0.35000000000000003"/>
    <s v="Outlet"/>
  </r>
  <r>
    <n v="1185732"/>
    <d v="2021-09-20T00:00:00"/>
    <x v="2"/>
    <x v="15"/>
    <s v="Anchorage"/>
    <s v="Men's Athletic Footwear"/>
    <n v="60.000000000000007"/>
    <n v="3250"/>
    <n v="195000.00000000003"/>
    <n v="68250.000000000015"/>
    <n v="0.35000000000000003"/>
    <s v="Outlet"/>
  </r>
  <r>
    <n v="1185732"/>
    <d v="2021-09-20T00:00:00"/>
    <x v="2"/>
    <x v="15"/>
    <s v="Anchorage"/>
    <s v="Women's Street Footwear"/>
    <n v="55.000000000000007"/>
    <n v="2250"/>
    <n v="123750.00000000001"/>
    <n v="30937.500000000004"/>
    <n v="0.25"/>
    <s v="Outlet"/>
  </r>
  <r>
    <n v="1185732"/>
    <d v="2021-09-20T00:00:00"/>
    <x v="2"/>
    <x v="15"/>
    <s v="Anchorage"/>
    <s v="Women's Athletic Footwear"/>
    <n v="55.000000000000007"/>
    <n v="2000"/>
    <n v="110000.00000000001"/>
    <n v="27500.000000000004"/>
    <n v="0.25"/>
    <s v="Outlet"/>
  </r>
  <r>
    <n v="1185732"/>
    <d v="2021-09-20T00:00:00"/>
    <x v="2"/>
    <x v="15"/>
    <s v="Anchorage"/>
    <s v="Men's Apparel"/>
    <n v="65"/>
    <n v="2000"/>
    <n v="130000"/>
    <n v="32500"/>
    <n v="0.25"/>
    <s v="Outlet"/>
  </r>
  <r>
    <n v="1185732"/>
    <d v="2021-09-20T00:00:00"/>
    <x v="2"/>
    <x v="15"/>
    <s v="Anchorage"/>
    <s v="Women's Apparel"/>
    <n v="70"/>
    <n v="3000"/>
    <n v="210000"/>
    <n v="63000"/>
    <n v="0.3"/>
    <s v="Outlet"/>
  </r>
  <r>
    <n v="1185732"/>
    <d v="2021-10-22T00:00:00"/>
    <x v="2"/>
    <x v="15"/>
    <s v="Anchorage"/>
    <s v="Men's Street Footwear"/>
    <n v="70"/>
    <n v="4500"/>
    <n v="315000"/>
    <n v="110250.00000000001"/>
    <n v="0.35000000000000003"/>
    <s v="Outlet"/>
  </r>
  <r>
    <n v="1185732"/>
    <d v="2021-10-22T00:00:00"/>
    <x v="2"/>
    <x v="15"/>
    <s v="Anchorage"/>
    <s v="Men's Athletic Footwear"/>
    <n v="65.000000000000014"/>
    <n v="2750"/>
    <n v="178750.00000000003"/>
    <n v="62562.500000000015"/>
    <n v="0.35000000000000003"/>
    <s v="Outlet"/>
  </r>
  <r>
    <n v="1185732"/>
    <d v="2021-10-22T00:00:00"/>
    <x v="2"/>
    <x v="15"/>
    <s v="Anchorage"/>
    <s v="Women's Street Footwear"/>
    <n v="65.000000000000014"/>
    <n v="1750"/>
    <n v="113750.00000000003"/>
    <n v="28437.500000000007"/>
    <n v="0.25"/>
    <s v="Outlet"/>
  </r>
  <r>
    <n v="1185732"/>
    <d v="2021-10-22T00:00:00"/>
    <x v="2"/>
    <x v="15"/>
    <s v="Anchorage"/>
    <s v="Women's Athletic Footwear"/>
    <n v="65.000000000000014"/>
    <n v="1500"/>
    <n v="97500.000000000015"/>
    <n v="24375.000000000004"/>
    <n v="0.25"/>
    <s v="Outlet"/>
  </r>
  <r>
    <n v="1185732"/>
    <d v="2021-10-22T00:00:00"/>
    <x v="2"/>
    <x v="15"/>
    <s v="Anchorage"/>
    <s v="Men's Apparel"/>
    <n v="75.000000000000014"/>
    <n v="1500"/>
    <n v="112500.00000000001"/>
    <n v="28125.000000000004"/>
    <n v="0.25"/>
    <s v="Outlet"/>
  </r>
  <r>
    <n v="1185732"/>
    <d v="2021-10-22T00:00:00"/>
    <x v="2"/>
    <x v="15"/>
    <s v="Anchorage"/>
    <s v="Women's Apparel"/>
    <n v="80"/>
    <n v="2750"/>
    <n v="220000"/>
    <n v="66000"/>
    <n v="0.3"/>
    <s v="Outlet"/>
  </r>
  <r>
    <n v="1185732"/>
    <d v="2021-11-21T00:00:00"/>
    <x v="2"/>
    <x v="15"/>
    <s v="Anchorage"/>
    <s v="Men's Street Footwear"/>
    <n v="75.000000000000014"/>
    <n v="4250"/>
    <n v="318750.00000000006"/>
    <n v="111562.50000000003"/>
    <n v="0.35000000000000003"/>
    <s v="Outlet"/>
  </r>
  <r>
    <n v="1185732"/>
    <d v="2021-11-21T00:00:00"/>
    <x v="2"/>
    <x v="15"/>
    <s v="Anchorage"/>
    <s v="Men's Athletic Footwear"/>
    <n v="65.000000000000014"/>
    <n v="3000"/>
    <n v="195000.00000000003"/>
    <n v="68250.000000000015"/>
    <n v="0.35000000000000003"/>
    <s v="Outlet"/>
  </r>
  <r>
    <n v="1185732"/>
    <d v="2021-11-21T00:00:00"/>
    <x v="2"/>
    <x v="15"/>
    <s v="Anchorage"/>
    <s v="Women's Street Footwear"/>
    <n v="65.000000000000014"/>
    <n v="3200"/>
    <n v="208000.00000000006"/>
    <n v="52000.000000000015"/>
    <n v="0.25"/>
    <s v="Outlet"/>
  </r>
  <r>
    <n v="1185732"/>
    <d v="2021-11-21T00:00:00"/>
    <x v="2"/>
    <x v="15"/>
    <s v="Anchorage"/>
    <s v="Women's Athletic Footwear"/>
    <n v="65.000000000000014"/>
    <n v="3000"/>
    <n v="195000.00000000003"/>
    <n v="48750.000000000007"/>
    <n v="0.25"/>
    <s v="Outlet"/>
  </r>
  <r>
    <n v="1185732"/>
    <d v="2021-11-21T00:00:00"/>
    <x v="2"/>
    <x v="15"/>
    <s v="Anchorage"/>
    <s v="Men's Apparel"/>
    <n v="75.000000000000014"/>
    <n v="2750"/>
    <n v="206250.00000000003"/>
    <n v="51562.500000000007"/>
    <n v="0.25"/>
    <s v="Outlet"/>
  </r>
  <r>
    <n v="1185732"/>
    <d v="2021-11-21T00:00:00"/>
    <x v="2"/>
    <x v="15"/>
    <s v="Anchorage"/>
    <s v="Women's Apparel"/>
    <n v="80"/>
    <n v="3750"/>
    <n v="300000"/>
    <n v="90000"/>
    <n v="0.3"/>
    <s v="Outlet"/>
  </r>
  <r>
    <n v="1185732"/>
    <d v="2021-12-20T00:00:00"/>
    <x v="2"/>
    <x v="15"/>
    <s v="Anchorage"/>
    <s v="Men's Street Footwear"/>
    <n v="75.000000000000014"/>
    <n v="6000"/>
    <n v="450000.00000000006"/>
    <n v="157500.00000000003"/>
    <n v="0.35000000000000003"/>
    <s v="Outlet"/>
  </r>
  <r>
    <n v="1185732"/>
    <d v="2021-12-20T00:00:00"/>
    <x v="2"/>
    <x v="15"/>
    <s v="Anchorage"/>
    <s v="Men's Athletic Footwear"/>
    <n v="65.000000000000014"/>
    <n v="4000"/>
    <n v="260000.00000000006"/>
    <n v="91000.000000000029"/>
    <n v="0.35000000000000003"/>
    <s v="Outlet"/>
  </r>
  <r>
    <n v="1128299"/>
    <d v="2021-01-10T00:00:00"/>
    <x v="2"/>
    <x v="15"/>
    <s v="Anchorage"/>
    <s v="Men's Street Footwear"/>
    <n v="35"/>
    <n v="3750"/>
    <n v="131250"/>
    <n v="32812.5"/>
    <n v="0.25"/>
    <s v="Outlet"/>
  </r>
  <r>
    <n v="1128299"/>
    <d v="2021-01-10T00:00:00"/>
    <x v="2"/>
    <x v="15"/>
    <s v="Anchorage"/>
    <s v="Men's Athletic Footwear"/>
    <n v="45"/>
    <n v="3750"/>
    <n v="168750"/>
    <n v="33750"/>
    <n v="0.2"/>
    <s v="Outlet"/>
  </r>
  <r>
    <n v="1128299"/>
    <d v="2021-01-10T00:00:00"/>
    <x v="2"/>
    <x v="15"/>
    <s v="Anchorage"/>
    <s v="Women's Street Footwear"/>
    <n v="45"/>
    <n v="3750"/>
    <n v="168750"/>
    <n v="42187.5"/>
    <n v="0.25"/>
    <s v="Outlet"/>
  </r>
  <r>
    <n v="1128299"/>
    <d v="2021-01-10T00:00:00"/>
    <x v="2"/>
    <x v="15"/>
    <s v="Anchorage"/>
    <s v="Women's Athletic Footwear"/>
    <n v="45"/>
    <n v="2250"/>
    <n v="101250"/>
    <n v="25312.5"/>
    <n v="0.25"/>
    <s v="Outlet"/>
  </r>
  <r>
    <n v="1128299"/>
    <d v="2021-01-10T00:00:00"/>
    <x v="2"/>
    <x v="15"/>
    <s v="Anchorage"/>
    <s v="Men's Apparel"/>
    <n v="50"/>
    <n v="1750"/>
    <n v="87500"/>
    <n v="13125"/>
    <n v="0.15"/>
    <s v="Outlet"/>
  </r>
  <r>
    <n v="1128299"/>
    <d v="2021-01-10T00:00:00"/>
    <x v="2"/>
    <x v="15"/>
    <s v="Anchorage"/>
    <s v="Women's Apparel"/>
    <n v="45"/>
    <n v="4250"/>
    <n v="191250"/>
    <n v="76500"/>
    <n v="0.4"/>
    <s v="Outlet"/>
  </r>
  <r>
    <n v="1128299"/>
    <d v="2021-02-10T00:00:00"/>
    <x v="2"/>
    <x v="15"/>
    <s v="Anchorage"/>
    <s v="Men's Street Footwear"/>
    <n v="35"/>
    <n v="4750"/>
    <n v="166250"/>
    <n v="41562.5"/>
    <n v="0.25"/>
    <s v="Outlet"/>
  </r>
  <r>
    <n v="1128299"/>
    <d v="2021-02-10T00:00:00"/>
    <x v="2"/>
    <x v="15"/>
    <s v="Anchorage"/>
    <s v="Men's Athletic Footwear"/>
    <n v="45"/>
    <n v="3750"/>
    <n v="168750"/>
    <n v="33750"/>
    <n v="0.2"/>
    <s v="Outlet"/>
  </r>
  <r>
    <n v="1128299"/>
    <d v="2021-02-10T00:00:00"/>
    <x v="2"/>
    <x v="15"/>
    <s v="Anchorage"/>
    <s v="Women's Street Footwear"/>
    <n v="45"/>
    <n v="3750"/>
    <n v="168750"/>
    <n v="42187.5"/>
    <n v="0.25"/>
    <s v="Outlet"/>
  </r>
  <r>
    <n v="1128299"/>
    <d v="2021-02-10T00:00:00"/>
    <x v="2"/>
    <x v="16"/>
    <s v="Honolulu"/>
    <s v="Women's Athletic Footwear"/>
    <n v="45"/>
    <n v="2250"/>
    <n v="101250"/>
    <n v="25312.5"/>
    <n v="0.25"/>
    <s v="Outlet"/>
  </r>
  <r>
    <n v="1128299"/>
    <d v="2021-02-10T00:00:00"/>
    <x v="2"/>
    <x v="16"/>
    <s v="Honolulu"/>
    <s v="Men's Apparel"/>
    <n v="50"/>
    <n v="1500"/>
    <n v="75000"/>
    <n v="11250"/>
    <n v="0.15"/>
    <s v="Outlet"/>
  </r>
  <r>
    <n v="1128299"/>
    <d v="2021-02-10T00:00:00"/>
    <x v="2"/>
    <x v="16"/>
    <s v="Honolulu"/>
    <s v="Women's Apparel"/>
    <n v="45"/>
    <n v="3500"/>
    <n v="157500"/>
    <n v="63000"/>
    <n v="0.4"/>
    <s v="Outlet"/>
  </r>
  <r>
    <n v="1128299"/>
    <d v="2021-03-09T00:00:00"/>
    <x v="2"/>
    <x v="16"/>
    <s v="Honolulu"/>
    <s v="Men's Street Footwear"/>
    <n v="45"/>
    <n v="5000"/>
    <n v="225000"/>
    <n v="56250"/>
    <n v="0.25"/>
    <s v="Outlet"/>
  </r>
  <r>
    <n v="1128299"/>
    <d v="2021-03-09T00:00:00"/>
    <x v="2"/>
    <x v="16"/>
    <s v="Honolulu"/>
    <s v="Men's Athletic Footwear"/>
    <n v="54.999999999999993"/>
    <n v="3500"/>
    <n v="192499.99999999997"/>
    <n v="38499.999999999993"/>
    <n v="0.2"/>
    <s v="Outlet"/>
  </r>
  <r>
    <n v="1128299"/>
    <d v="2021-03-09T00:00:00"/>
    <x v="2"/>
    <x v="16"/>
    <s v="Honolulu"/>
    <s v="Women's Street Footwear"/>
    <n v="59.999999999999986"/>
    <n v="3750"/>
    <n v="224999.99999999994"/>
    <n v="56249.999999999985"/>
    <n v="0.25"/>
    <s v="Outlet"/>
  </r>
  <r>
    <n v="1128299"/>
    <d v="2021-03-09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3-09T00:00:00"/>
    <x v="2"/>
    <x v="16"/>
    <s v="Honolulu"/>
    <s v="Men's Apparel"/>
    <n v="60"/>
    <n v="1250"/>
    <n v="75000"/>
    <n v="11250"/>
    <n v="0.15"/>
    <s v="Outlet"/>
  </r>
  <r>
    <n v="1128299"/>
    <d v="2021-03-09T00:00:00"/>
    <x v="2"/>
    <x v="16"/>
    <s v="Honolulu"/>
    <s v="Women's Apparel"/>
    <n v="54.999999999999993"/>
    <n v="3250"/>
    <n v="178749.99999999997"/>
    <n v="71499.999999999985"/>
    <n v="0.4"/>
    <s v="Outlet"/>
  </r>
  <r>
    <n v="1128299"/>
    <d v="2021-04-10T00:00:00"/>
    <x v="2"/>
    <x v="16"/>
    <s v="Honolulu"/>
    <s v="Men's Street Footwear"/>
    <n v="60"/>
    <n v="5000"/>
    <n v="300000"/>
    <n v="75000"/>
    <n v="0.25"/>
    <s v="Outlet"/>
  </r>
  <r>
    <n v="1128299"/>
    <d v="2021-04-10T00:00:00"/>
    <x v="2"/>
    <x v="16"/>
    <s v="Honolulu"/>
    <s v="Men's Athletic Footwear"/>
    <n v="65"/>
    <n v="3000"/>
    <n v="195000"/>
    <n v="39000"/>
    <n v="0.2"/>
    <s v="Outlet"/>
  </r>
  <r>
    <n v="1128299"/>
    <d v="2021-04-10T00:00:00"/>
    <x v="2"/>
    <x v="16"/>
    <s v="Honolulu"/>
    <s v="Women's Street Footwear"/>
    <n v="65"/>
    <n v="3500"/>
    <n v="227500"/>
    <n v="56875"/>
    <n v="0.25"/>
    <s v="Outlet"/>
  </r>
  <r>
    <n v="1128299"/>
    <d v="2021-04-10T00:00:00"/>
    <x v="2"/>
    <x v="16"/>
    <s v="Honolulu"/>
    <s v="Women's Athletic Footwear"/>
    <n v="50"/>
    <n v="2500"/>
    <n v="125000"/>
    <n v="31250"/>
    <n v="0.25"/>
    <s v="Outlet"/>
  </r>
  <r>
    <n v="1128299"/>
    <d v="2021-04-10T00:00:00"/>
    <x v="2"/>
    <x v="16"/>
    <s v="Honolulu"/>
    <s v="Men's Apparel"/>
    <n v="55.000000000000007"/>
    <n v="1500"/>
    <n v="82500.000000000015"/>
    <n v="12375.000000000002"/>
    <n v="0.15"/>
    <s v="Outlet"/>
  </r>
  <r>
    <n v="1128299"/>
    <d v="2021-04-10T00:00:00"/>
    <x v="2"/>
    <x v="16"/>
    <s v="Honolulu"/>
    <s v="Women's Apparel"/>
    <n v="70"/>
    <n v="3250"/>
    <n v="227500"/>
    <n v="91000"/>
    <n v="0.4"/>
    <s v="Outlet"/>
  </r>
  <r>
    <n v="1128299"/>
    <d v="2021-05-11T00:00:00"/>
    <x v="2"/>
    <x v="16"/>
    <s v="Honolulu"/>
    <s v="Men's Street Footwear"/>
    <n v="54.999999999999993"/>
    <n v="5250"/>
    <n v="288749.99999999994"/>
    <n v="72187.499999999985"/>
    <n v="0.25"/>
    <s v="Outlet"/>
  </r>
  <r>
    <n v="1128299"/>
    <d v="2021-05-11T00:00:00"/>
    <x v="2"/>
    <x v="16"/>
    <s v="Honolulu"/>
    <s v="Men's Athletic Footwear"/>
    <n v="60"/>
    <n v="3750"/>
    <n v="225000"/>
    <n v="45000"/>
    <n v="0.2"/>
    <s v="Outlet"/>
  </r>
  <r>
    <n v="1128299"/>
    <d v="2021-05-11T00:00:00"/>
    <x v="2"/>
    <x v="16"/>
    <s v="Honolulu"/>
    <s v="Women's Street Footwear"/>
    <n v="60"/>
    <n v="3750"/>
    <n v="225000"/>
    <n v="56250"/>
    <n v="0.25"/>
    <s v="Outlet"/>
  </r>
  <r>
    <n v="1128299"/>
    <d v="2021-05-11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5-11T00:00:00"/>
    <x v="2"/>
    <x v="16"/>
    <s v="Honolulu"/>
    <s v="Men's Apparel"/>
    <n v="60"/>
    <n v="1750"/>
    <n v="105000"/>
    <n v="15750"/>
    <n v="0.15"/>
    <s v="Outlet"/>
  </r>
  <r>
    <n v="1128299"/>
    <d v="2021-05-11T00:00:00"/>
    <x v="2"/>
    <x v="16"/>
    <s v="Honolulu"/>
    <s v="Women's Apparel"/>
    <n v="75"/>
    <n v="4750"/>
    <n v="356250"/>
    <n v="142500"/>
    <n v="0.4"/>
    <s v="Outlet"/>
  </r>
  <r>
    <n v="1128299"/>
    <d v="2021-06-10T00:00:00"/>
    <x v="2"/>
    <x v="16"/>
    <s v="Honolulu"/>
    <s v="Men's Street Footwear"/>
    <n v="70"/>
    <n v="7250"/>
    <n v="507500"/>
    <n v="126875"/>
    <n v="0.25"/>
    <s v="Outlet"/>
  </r>
  <r>
    <n v="1128299"/>
    <d v="2021-06-10T00:00:00"/>
    <x v="2"/>
    <x v="16"/>
    <s v="Honolulu"/>
    <s v="Men's Athletic Footwear"/>
    <n v="75"/>
    <n v="6000"/>
    <n v="450000"/>
    <n v="90000"/>
    <n v="0.2"/>
    <s v="Outlet"/>
  </r>
  <r>
    <n v="1128299"/>
    <d v="2021-06-10T00:00:00"/>
    <x v="2"/>
    <x v="16"/>
    <s v="Honolulu"/>
    <s v="Women's Street Footwear"/>
    <n v="75"/>
    <n v="6000"/>
    <n v="450000"/>
    <n v="112500"/>
    <n v="0.25"/>
    <s v="Outlet"/>
  </r>
  <r>
    <n v="1128299"/>
    <d v="2021-06-10T00:00:00"/>
    <x v="2"/>
    <x v="16"/>
    <s v="Honolulu"/>
    <s v="Women's Athletic Footwear"/>
    <n v="75"/>
    <n v="4750"/>
    <n v="356250"/>
    <n v="89062.5"/>
    <n v="0.25"/>
    <s v="Outlet"/>
  </r>
  <r>
    <n v="1128299"/>
    <d v="2021-06-10T00:00:00"/>
    <x v="2"/>
    <x v="16"/>
    <s v="Honolulu"/>
    <s v="Men's Apparel"/>
    <n v="85.000000000000014"/>
    <n v="3500"/>
    <n v="297500.00000000006"/>
    <n v="44625.000000000007"/>
    <n v="0.15"/>
    <s v="Outlet"/>
  </r>
  <r>
    <n v="1128299"/>
    <d v="2021-06-10T00:00:00"/>
    <x v="2"/>
    <x v="16"/>
    <s v="Honolulu"/>
    <s v="Women's Apparel"/>
    <n v="100"/>
    <n v="6500"/>
    <n v="650000"/>
    <n v="260000"/>
    <n v="0.4"/>
    <s v="Outlet"/>
  </r>
  <r>
    <n v="1128299"/>
    <d v="2021-07-09T00:00:00"/>
    <x v="2"/>
    <x v="16"/>
    <s v="Honolulu"/>
    <s v="Men's Street Footwear"/>
    <n v="80"/>
    <n v="8000"/>
    <n v="640000"/>
    <n v="160000"/>
    <n v="0.25"/>
    <s v="Outlet"/>
  </r>
  <r>
    <n v="1128299"/>
    <d v="2021-07-09T00:00:00"/>
    <x v="2"/>
    <x v="16"/>
    <s v="Honolulu"/>
    <s v="Men's Athletic Footwear"/>
    <n v="85.000000000000014"/>
    <n v="6500"/>
    <n v="552500.00000000012"/>
    <n v="110500.00000000003"/>
    <n v="0.2"/>
    <s v="Outlet"/>
  </r>
  <r>
    <n v="1128299"/>
    <d v="2021-07-09T00:00:00"/>
    <x v="2"/>
    <x v="16"/>
    <s v="Honolulu"/>
    <s v="Women's Street Footwear"/>
    <n v="85.000000000000014"/>
    <n v="6000"/>
    <n v="510000.00000000006"/>
    <n v="127500.00000000001"/>
    <n v="0.25"/>
    <s v="Outlet"/>
  </r>
  <r>
    <n v="1128299"/>
    <d v="2021-07-09T00:00:00"/>
    <x v="2"/>
    <x v="16"/>
    <s v="Honolulu"/>
    <s v="Women's Athletic Footwear"/>
    <n v="80"/>
    <n v="5000"/>
    <n v="400000"/>
    <n v="100000"/>
    <n v="0.25"/>
    <s v="Outlet"/>
  </r>
  <r>
    <n v="1128299"/>
    <d v="2021-07-09T00:00:00"/>
    <x v="2"/>
    <x v="16"/>
    <s v="Honolulu"/>
    <s v="Men's Apparel"/>
    <n v="85.000000000000014"/>
    <n v="5500"/>
    <n v="467500.00000000006"/>
    <n v="70125"/>
    <n v="0.15"/>
    <s v="Outlet"/>
  </r>
  <r>
    <n v="1128299"/>
    <d v="2021-07-09T00:00:00"/>
    <x v="2"/>
    <x v="16"/>
    <s v="Honolulu"/>
    <s v="Women's Apparel"/>
    <n v="100"/>
    <n v="5500"/>
    <n v="550000"/>
    <n v="220000"/>
    <n v="0.4"/>
    <s v="Outlet"/>
  </r>
  <r>
    <n v="1128299"/>
    <d v="2021-08-10T00:00:00"/>
    <x v="2"/>
    <x v="16"/>
    <s v="Honolulu"/>
    <s v="Men's Street Footwear"/>
    <n v="85.000000000000014"/>
    <n v="7500"/>
    <n v="637500.00000000012"/>
    <n v="159375.00000000003"/>
    <n v="0.25"/>
    <s v="Outlet"/>
  </r>
  <r>
    <n v="1128299"/>
    <d v="2021-08-10T00:00:00"/>
    <x v="2"/>
    <x v="16"/>
    <s v="Honolulu"/>
    <s v="Men's Athletic Footwear"/>
    <n v="75.000000000000014"/>
    <n v="7250"/>
    <n v="543750.00000000012"/>
    <n v="108750.00000000003"/>
    <n v="0.2"/>
    <s v="Outlet"/>
  </r>
  <r>
    <n v="1128299"/>
    <d v="2021-08-10T00:00:00"/>
    <x v="2"/>
    <x v="16"/>
    <s v="Honolulu"/>
    <s v="Women's Street Footwear"/>
    <n v="70"/>
    <n v="6000"/>
    <n v="420000"/>
    <n v="105000"/>
    <n v="0.25"/>
    <s v="Outlet"/>
  </r>
  <r>
    <n v="1128299"/>
    <d v="2021-08-10T00:00:00"/>
    <x v="2"/>
    <x v="16"/>
    <s v="Honolulu"/>
    <s v="Women's Athletic Footwear"/>
    <n v="70"/>
    <n v="5250"/>
    <n v="367500"/>
    <n v="91875"/>
    <n v="0.25"/>
    <s v="Outlet"/>
  </r>
  <r>
    <n v="1128299"/>
    <d v="2021-08-10T00:00:00"/>
    <x v="2"/>
    <x v="16"/>
    <s v="Honolulu"/>
    <s v="Men's Apparel"/>
    <n v="70"/>
    <n v="5250"/>
    <n v="367500"/>
    <n v="55125"/>
    <n v="0.15"/>
    <s v="Outlet"/>
  </r>
  <r>
    <n v="1128299"/>
    <d v="2021-08-10T00:00:00"/>
    <x v="2"/>
    <x v="16"/>
    <s v="Honolulu"/>
    <s v="Women's Apparel"/>
    <n v="75"/>
    <n v="3500"/>
    <n v="262500"/>
    <n v="105000"/>
    <n v="0.4"/>
    <s v="Outlet"/>
  </r>
  <r>
    <n v="1128299"/>
    <d v="2021-09-11T00:00:00"/>
    <x v="2"/>
    <x v="16"/>
    <s v="Honolulu"/>
    <s v="Men's Street Footwear"/>
    <n v="65.000000000000014"/>
    <n v="5500"/>
    <n v="357500.00000000006"/>
    <n v="89375.000000000015"/>
    <n v="0.25"/>
    <s v="Outlet"/>
  </r>
  <r>
    <n v="1128299"/>
    <d v="2021-09-11T00:00:00"/>
    <x v="2"/>
    <x v="16"/>
    <s v="Honolulu"/>
    <s v="Men's Athletic Footwear"/>
    <n v="70.000000000000014"/>
    <n v="5500"/>
    <n v="385000.00000000006"/>
    <n v="77000.000000000015"/>
    <n v="0.2"/>
    <s v="Outlet"/>
  </r>
  <r>
    <n v="1128299"/>
    <d v="2021-09-11T00:00:00"/>
    <x v="2"/>
    <x v="16"/>
    <s v="Honolulu"/>
    <s v="Women's Street Footwear"/>
    <n v="65.000000000000014"/>
    <n v="3750"/>
    <n v="243750.00000000006"/>
    <n v="60937.500000000015"/>
    <n v="0.25"/>
    <s v="Outlet"/>
  </r>
  <r>
    <n v="1128299"/>
    <d v="2021-09-11T00:00:00"/>
    <x v="2"/>
    <x v="16"/>
    <s v="Honolulu"/>
    <s v="Women's Athletic Footwear"/>
    <n v="65.000000000000014"/>
    <n v="3250"/>
    <n v="211250.00000000006"/>
    <n v="52812.500000000015"/>
    <n v="0.25"/>
    <s v="Outlet"/>
  </r>
  <r>
    <n v="1128299"/>
    <d v="2021-09-11T00:00:00"/>
    <x v="2"/>
    <x v="16"/>
    <s v="Honolulu"/>
    <s v="Men's Apparel"/>
    <n v="75.000000000000014"/>
    <n v="3500"/>
    <n v="262500.00000000006"/>
    <n v="39375.000000000007"/>
    <n v="0.15"/>
    <s v="Outlet"/>
  </r>
  <r>
    <n v="1128299"/>
    <d v="2021-09-11T00:00:00"/>
    <x v="2"/>
    <x v="16"/>
    <s v="Honolulu"/>
    <s v="Women's Apparel"/>
    <n v="60"/>
    <n v="3750"/>
    <n v="225000"/>
    <n v="90000"/>
    <n v="0.4"/>
    <s v="Outlet"/>
  </r>
  <r>
    <n v="1128299"/>
    <d v="2021-10-10T00:00:00"/>
    <x v="2"/>
    <x v="16"/>
    <s v="Honolulu"/>
    <s v="Men's Street Footwear"/>
    <n v="55.000000000000007"/>
    <n v="4750"/>
    <n v="261250.00000000003"/>
    <n v="65312.500000000007"/>
    <n v="0.25"/>
    <s v="Outlet"/>
  </r>
  <r>
    <n v="1128299"/>
    <d v="2021-10-10T00:00:00"/>
    <x v="2"/>
    <x v="16"/>
    <s v="Honolulu"/>
    <s v="Men's Athletic Footwear"/>
    <n v="65.000000000000014"/>
    <n v="4750"/>
    <n v="308750.00000000006"/>
    <n v="61750.000000000015"/>
    <n v="0.2"/>
    <s v="Outlet"/>
  </r>
  <r>
    <n v="1128299"/>
    <d v="2021-10-10T00:00:00"/>
    <x v="2"/>
    <x v="16"/>
    <s v="Honolulu"/>
    <s v="Women's Street Footwear"/>
    <n v="60.000000000000007"/>
    <n v="3000"/>
    <n v="180000.00000000003"/>
    <n v="45000.000000000007"/>
    <n v="0.25"/>
    <s v="Outlet"/>
  </r>
  <r>
    <n v="1128299"/>
    <d v="2021-10-10T00:00:00"/>
    <x v="2"/>
    <x v="16"/>
    <s v="Honolulu"/>
    <s v="Women's Athletic Footwear"/>
    <n v="55.000000000000007"/>
    <n v="2750"/>
    <n v="151250.00000000003"/>
    <n v="37812.500000000007"/>
    <n v="0.25"/>
    <s v="Outlet"/>
  </r>
  <r>
    <n v="1128299"/>
    <d v="2021-10-10T00:00:00"/>
    <x v="2"/>
    <x v="16"/>
    <s v="Honolulu"/>
    <s v="Men's Apparel"/>
    <n v="65"/>
    <n v="2500"/>
    <n v="162500"/>
    <n v="24375"/>
    <n v="0.15"/>
    <s v="Outlet"/>
  </r>
  <r>
    <n v="1128299"/>
    <d v="2021-10-10T00:00:00"/>
    <x v="2"/>
    <x v="16"/>
    <s v="Honolulu"/>
    <s v="Women's Apparel"/>
    <n v="70"/>
    <n v="3000"/>
    <n v="210000"/>
    <n v="84000"/>
    <n v="0.4"/>
    <s v="Outlet"/>
  </r>
  <r>
    <n v="1128299"/>
    <d v="2021-11-10T00:00:00"/>
    <x v="2"/>
    <x v="16"/>
    <s v="Honolulu"/>
    <s v="Men's Street Footwear"/>
    <n v="55.000000000000007"/>
    <n v="5250"/>
    <n v="288750.00000000006"/>
    <n v="72187.500000000015"/>
    <n v="0.25"/>
    <s v="Outlet"/>
  </r>
  <r>
    <n v="1128299"/>
    <d v="2021-11-10T00:00:00"/>
    <x v="2"/>
    <x v="16"/>
    <s v="Honolulu"/>
    <s v="Men's Athletic Footwear"/>
    <n v="60.000000000000007"/>
    <n v="6000"/>
    <n v="360000.00000000006"/>
    <n v="72000.000000000015"/>
    <n v="0.2"/>
    <s v="Outlet"/>
  </r>
  <r>
    <n v="1128299"/>
    <d v="2021-11-10T00:00:00"/>
    <x v="2"/>
    <x v="16"/>
    <s v="Honolulu"/>
    <s v="Women's Street Footwear"/>
    <n v="55.000000000000007"/>
    <n v="4250"/>
    <n v="233750.00000000003"/>
    <n v="58437.500000000007"/>
    <n v="0.25"/>
    <s v="Outlet"/>
  </r>
  <r>
    <n v="1128299"/>
    <d v="2021-11-10T00:00:00"/>
    <x v="2"/>
    <x v="16"/>
    <s v="Honolulu"/>
    <s v="Women's Athletic Footwear"/>
    <n v="65.000000000000014"/>
    <n v="4000"/>
    <n v="260000.00000000006"/>
    <n v="65000.000000000015"/>
    <n v="0.25"/>
    <s v="Outlet"/>
  </r>
  <r>
    <n v="1128299"/>
    <d v="2021-11-10T00:00:00"/>
    <x v="2"/>
    <x v="16"/>
    <s v="Honolulu"/>
    <s v="Men's Apparel"/>
    <n v="85.000000000000014"/>
    <n v="3750"/>
    <n v="318750.00000000006"/>
    <n v="47812.500000000007"/>
    <n v="0.15"/>
    <s v="Outlet"/>
  </r>
  <r>
    <n v="1128299"/>
    <d v="2021-11-10T00:00:00"/>
    <x v="2"/>
    <x v="16"/>
    <s v="Honolulu"/>
    <s v="Women's Apparel"/>
    <n v="90.000000000000014"/>
    <n v="5000"/>
    <n v="450000.00000000006"/>
    <n v="180000.00000000003"/>
    <n v="0.4"/>
    <s v="Outlet"/>
  </r>
  <r>
    <n v="1128299"/>
    <d v="2021-12-09T00:00:00"/>
    <x v="2"/>
    <x v="16"/>
    <s v="Honolulu"/>
    <s v="Men's Street Footwear"/>
    <n v="75.000000000000014"/>
    <n v="7000"/>
    <n v="525000.00000000012"/>
    <n v="131250.00000000003"/>
    <n v="0.25"/>
    <s v="Outlet"/>
  </r>
  <r>
    <n v="1128299"/>
    <d v="2021-12-09T00:00:00"/>
    <x v="2"/>
    <x v="16"/>
    <s v="Honolulu"/>
    <s v="Men's Athletic Footwear"/>
    <n v="85.000000000000014"/>
    <n v="7000"/>
    <n v="595000.00000000012"/>
    <n v="119000.00000000003"/>
    <n v="0.2"/>
    <s v="Outlet"/>
  </r>
  <r>
    <n v="1128299"/>
    <d v="2021-12-09T00:00:00"/>
    <x v="2"/>
    <x v="16"/>
    <s v="Honolulu"/>
    <s v="Women's Street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Women's Athletic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Men's Apparel"/>
    <n v="90.000000000000014"/>
    <n v="4250"/>
    <n v="382500.00000000006"/>
    <n v="57375.000000000007"/>
    <n v="0.15"/>
    <s v="Outlet"/>
  </r>
  <r>
    <n v="1128299"/>
    <d v="2021-12-09T00:00:00"/>
    <x v="2"/>
    <x v="16"/>
    <s v="Honolulu"/>
    <s v="Women's Apparel"/>
    <n v="95.000000000000014"/>
    <n v="5250"/>
    <n v="498750.00000000006"/>
    <n v="199500.00000000003"/>
    <n v="0.4"/>
    <s v="Outlet"/>
  </r>
  <r>
    <n v="1128299"/>
    <d v="2021-01-17T00:00:00"/>
    <x v="2"/>
    <x v="16"/>
    <s v="Honolulu"/>
    <s v="Men's Street Footwear"/>
    <n v="40"/>
    <n v="4250"/>
    <n v="170000"/>
    <n v="51000"/>
    <n v="0.3"/>
    <s v="Outlet"/>
  </r>
  <r>
    <n v="1128299"/>
    <d v="2021-01-17T00:00:00"/>
    <x v="2"/>
    <x v="16"/>
    <s v="Honolulu"/>
    <s v="Men's Athletic Footwear"/>
    <n v="50"/>
    <n v="4250"/>
    <n v="212500"/>
    <n v="53125"/>
    <n v="0.25"/>
    <s v="Outlet"/>
  </r>
  <r>
    <n v="1128299"/>
    <d v="2021-01-17T00:00:00"/>
    <x v="2"/>
    <x v="16"/>
    <s v="Honolulu"/>
    <s v="Women's Street Footwear"/>
    <n v="50"/>
    <n v="4250"/>
    <n v="212500"/>
    <n v="63750"/>
    <n v="0.3"/>
    <s v="Outlet"/>
  </r>
  <r>
    <n v="1128299"/>
    <d v="2021-01-17T00:00:00"/>
    <x v="2"/>
    <x v="16"/>
    <s v="Honolulu"/>
    <s v="Women's Athletic Footwear"/>
    <n v="50"/>
    <n v="2750"/>
    <n v="137500"/>
    <n v="41250"/>
    <n v="0.3"/>
    <s v="Outlet"/>
  </r>
  <r>
    <n v="1128299"/>
    <d v="2021-01-17T00:00:00"/>
    <x v="2"/>
    <x v="16"/>
    <s v="Honolulu"/>
    <s v="Men's Apparel"/>
    <n v="55.000000000000007"/>
    <n v="2250"/>
    <n v="123750.00000000001"/>
    <n v="24750.000000000004"/>
    <n v="0.2"/>
    <s v="Outlet"/>
  </r>
  <r>
    <n v="1128299"/>
    <d v="2021-01-17T00:00:00"/>
    <x v="2"/>
    <x v="16"/>
    <s v="Honolulu"/>
    <s v="Women's Apparel"/>
    <n v="50"/>
    <n v="4750"/>
    <n v="237500"/>
    <n v="106875"/>
    <n v="0.45"/>
    <s v="Outlet"/>
  </r>
  <r>
    <n v="1128299"/>
    <d v="2021-02-17T00:00:00"/>
    <x v="2"/>
    <x v="16"/>
    <s v="Honolulu"/>
    <s v="Men's Street Footwear"/>
    <n v="40"/>
    <n v="5250"/>
    <n v="210000"/>
    <n v="63000"/>
    <n v="0.3"/>
    <s v="Outlet"/>
  </r>
  <r>
    <n v="1128299"/>
    <d v="2021-02-17T00:00:00"/>
    <x v="2"/>
    <x v="16"/>
    <s v="Honolulu"/>
    <s v="Men's Athletic Footwear"/>
    <n v="50"/>
    <n v="4250"/>
    <n v="212500"/>
    <n v="53125"/>
    <n v="0.25"/>
    <s v="Outlet"/>
  </r>
  <r>
    <n v="1128299"/>
    <d v="2021-02-17T00:00:00"/>
    <x v="2"/>
    <x v="16"/>
    <s v="Honolulu"/>
    <s v="Women's Street Footwear"/>
    <n v="50"/>
    <n v="4250"/>
    <n v="212500"/>
    <n v="63750"/>
    <n v="0.3"/>
    <s v="Outlet"/>
  </r>
  <r>
    <n v="1128299"/>
    <d v="2021-02-17T00:00:00"/>
    <x v="4"/>
    <x v="8"/>
    <s v="Orlando"/>
    <s v="Women's Athletic Footwear"/>
    <n v="50"/>
    <n v="2750"/>
    <n v="137500"/>
    <n v="41250"/>
    <n v="0.3"/>
    <s v="Outlet"/>
  </r>
  <r>
    <n v="1128299"/>
    <d v="2021-02-17T00:00:00"/>
    <x v="4"/>
    <x v="8"/>
    <s v="Orlando"/>
    <s v="Men's Apparel"/>
    <n v="55.000000000000007"/>
    <n v="2000"/>
    <n v="110000.00000000001"/>
    <n v="22000.000000000004"/>
    <n v="0.2"/>
    <s v="Outlet"/>
  </r>
  <r>
    <n v="1128299"/>
    <d v="2021-02-17T00:00:00"/>
    <x v="4"/>
    <x v="8"/>
    <s v="Orlando"/>
    <s v="Women's Apparel"/>
    <n v="50"/>
    <n v="4000"/>
    <n v="200000"/>
    <n v="90000"/>
    <n v="0.45"/>
    <s v="Outlet"/>
  </r>
  <r>
    <n v="1128299"/>
    <d v="2021-03-16T00:00:00"/>
    <x v="4"/>
    <x v="8"/>
    <s v="Orlando"/>
    <s v="Men's Street Footwear"/>
    <n v="50"/>
    <n v="5500"/>
    <n v="275000"/>
    <n v="82500"/>
    <n v="0.3"/>
    <s v="Outlet"/>
  </r>
  <r>
    <n v="1128299"/>
    <d v="2021-03-16T00:00:00"/>
    <x v="4"/>
    <x v="8"/>
    <s v="Orlando"/>
    <s v="Men's Athletic Footwear"/>
    <n v="60"/>
    <n v="4000"/>
    <n v="240000"/>
    <n v="60000"/>
    <n v="0.25"/>
    <s v="Outlet"/>
  </r>
  <r>
    <n v="1128299"/>
    <d v="2021-03-16T00:00:00"/>
    <x v="4"/>
    <x v="8"/>
    <s v="Orlando"/>
    <s v="Women's Street Footwear"/>
    <n v="64.999999999999986"/>
    <n v="4250"/>
    <n v="276249.99999999994"/>
    <n v="82874.999999999985"/>
    <n v="0.3"/>
    <s v="Outlet"/>
  </r>
  <r>
    <n v="1128299"/>
    <d v="2021-03-16T00:00:00"/>
    <x v="4"/>
    <x v="8"/>
    <s v="Orlando"/>
    <s v="Women's Athletic Footwear"/>
    <n v="60"/>
    <n v="3250"/>
    <n v="195000"/>
    <n v="58500"/>
    <n v="0.3"/>
    <s v="Outlet"/>
  </r>
  <r>
    <n v="1128299"/>
    <d v="2021-03-16T00:00:00"/>
    <x v="4"/>
    <x v="8"/>
    <s v="Orlando"/>
    <s v="Men's Apparel"/>
    <n v="65"/>
    <n v="1750"/>
    <n v="113750"/>
    <n v="22750"/>
    <n v="0.2"/>
    <s v="Outlet"/>
  </r>
  <r>
    <n v="1128299"/>
    <d v="2021-03-16T00:00:00"/>
    <x v="4"/>
    <x v="8"/>
    <s v="Orlando"/>
    <s v="Women's Apparel"/>
    <n v="60"/>
    <n v="3750"/>
    <n v="225000"/>
    <n v="101250"/>
    <n v="0.45"/>
    <s v="Outlet"/>
  </r>
  <r>
    <n v="1128299"/>
    <d v="2021-04-17T00:00:00"/>
    <x v="4"/>
    <x v="8"/>
    <s v="Orlando"/>
    <s v="Men's Street Footwear"/>
    <n v="65"/>
    <n v="5500"/>
    <n v="357500"/>
    <n v="107250"/>
    <n v="0.3"/>
    <s v="Outlet"/>
  </r>
  <r>
    <n v="1128299"/>
    <d v="2021-04-17T00:00:00"/>
    <x v="4"/>
    <x v="8"/>
    <s v="Orlando"/>
    <s v="Men's Athletic Footwear"/>
    <n v="70"/>
    <n v="3500"/>
    <n v="245000"/>
    <n v="61250"/>
    <n v="0.25"/>
    <s v="Outlet"/>
  </r>
  <r>
    <n v="1128299"/>
    <d v="2021-04-17T00:00:00"/>
    <x v="4"/>
    <x v="8"/>
    <s v="Orlando"/>
    <s v="Women's Street Footwear"/>
    <n v="70"/>
    <n v="4000"/>
    <n v="280000"/>
    <n v="84000"/>
    <n v="0.3"/>
    <s v="Outlet"/>
  </r>
  <r>
    <n v="1128299"/>
    <d v="2021-04-17T00:00:00"/>
    <x v="4"/>
    <x v="8"/>
    <s v="Orlando"/>
    <s v="Women's Athletic Footwear"/>
    <n v="55.000000000000007"/>
    <n v="3000"/>
    <n v="165000.00000000003"/>
    <n v="49500.000000000007"/>
    <n v="0.3"/>
    <s v="Outlet"/>
  </r>
  <r>
    <n v="1128299"/>
    <d v="2021-04-17T00:00:00"/>
    <x v="4"/>
    <x v="8"/>
    <s v="Orlando"/>
    <s v="Men's Apparel"/>
    <n v="60.000000000000007"/>
    <n v="2000"/>
    <n v="120000.00000000001"/>
    <n v="24000.000000000004"/>
    <n v="0.2"/>
    <s v="Outlet"/>
  </r>
  <r>
    <n v="1128299"/>
    <d v="2021-04-17T00:00:00"/>
    <x v="4"/>
    <x v="8"/>
    <s v="Orlando"/>
    <s v="Women's Apparel"/>
    <n v="75.000000000000014"/>
    <n v="3750"/>
    <n v="281250.00000000006"/>
    <n v="126562.50000000003"/>
    <n v="0.45"/>
    <s v="Outlet"/>
  </r>
  <r>
    <n v="1128299"/>
    <d v="2021-05-18T00:00:00"/>
    <x v="4"/>
    <x v="8"/>
    <s v="Orlando"/>
    <s v="Men's Street Footwear"/>
    <n v="60"/>
    <n v="5750"/>
    <n v="345000"/>
    <n v="103500"/>
    <n v="0.3"/>
    <s v="Outlet"/>
  </r>
  <r>
    <n v="1128299"/>
    <d v="2021-05-18T00:00:00"/>
    <x v="4"/>
    <x v="8"/>
    <s v="Orlando"/>
    <s v="Men's Athletic Footwear"/>
    <n v="65"/>
    <n v="4250"/>
    <n v="276250"/>
    <n v="69062.5"/>
    <n v="0.25"/>
    <s v="Outlet"/>
  </r>
  <r>
    <n v="1128299"/>
    <d v="2021-05-18T00:00:00"/>
    <x v="4"/>
    <x v="8"/>
    <s v="Orlando"/>
    <s v="Women's Street Footwear"/>
    <n v="65"/>
    <n v="4250"/>
    <n v="276250"/>
    <n v="82875"/>
    <n v="0.3"/>
    <s v="Outlet"/>
  </r>
  <r>
    <n v="1128299"/>
    <d v="2021-05-18T00:00:00"/>
    <x v="4"/>
    <x v="8"/>
    <s v="Orlando"/>
    <s v="Women's Athletic Footwear"/>
    <n v="60"/>
    <n v="3250"/>
    <n v="195000"/>
    <n v="58500"/>
    <n v="0.3"/>
    <s v="Outlet"/>
  </r>
  <r>
    <n v="1128299"/>
    <d v="2021-05-18T00:00:00"/>
    <x v="4"/>
    <x v="8"/>
    <s v="Orlando"/>
    <s v="Men's Apparel"/>
    <n v="54.999999999999993"/>
    <n v="2250"/>
    <n v="123749.99999999999"/>
    <n v="24750"/>
    <n v="0.2"/>
    <s v="Outlet"/>
  </r>
  <r>
    <n v="1128299"/>
    <d v="2021-05-18T00:00:00"/>
    <x v="4"/>
    <x v="8"/>
    <s v="Orlando"/>
    <s v="Women's Apparel"/>
    <n v="70"/>
    <n v="5750"/>
    <n v="402500"/>
    <n v="181125"/>
    <n v="0.45"/>
    <s v="Outlet"/>
  </r>
  <r>
    <n v="1128299"/>
    <d v="2021-06-17T00:00:00"/>
    <x v="4"/>
    <x v="8"/>
    <s v="Orlando"/>
    <s v="Men's Street Footwear"/>
    <n v="64.999999999999986"/>
    <n v="8250"/>
    <n v="536249.99999999988"/>
    <n v="160874.99999999997"/>
    <n v="0.3"/>
    <s v="Outlet"/>
  </r>
  <r>
    <n v="1128299"/>
    <d v="2021-06-17T00:00:00"/>
    <x v="4"/>
    <x v="8"/>
    <s v="Orlando"/>
    <s v="Men's Athletic Footwear"/>
    <n v="70"/>
    <n v="7000"/>
    <n v="490000"/>
    <n v="122500"/>
    <n v="0.25"/>
    <s v="In-store"/>
  </r>
  <r>
    <n v="1128299"/>
    <d v="2021-06-17T00:00:00"/>
    <x v="4"/>
    <x v="8"/>
    <s v="Orlando"/>
    <s v="Women's Street Footwear"/>
    <n v="85"/>
    <n v="7000"/>
    <n v="595000"/>
    <n v="178500"/>
    <n v="0.3"/>
    <s v="In-store"/>
  </r>
  <r>
    <n v="1128299"/>
    <d v="2021-06-17T00:00:00"/>
    <x v="4"/>
    <x v="8"/>
    <s v="Orlando"/>
    <s v="Women's Athletic Footwear"/>
    <n v="85"/>
    <n v="5750"/>
    <n v="488750"/>
    <n v="146625"/>
    <n v="0.3"/>
    <s v="In-store"/>
  </r>
  <r>
    <n v="1128299"/>
    <d v="2021-06-17T00:00:00"/>
    <x v="4"/>
    <x v="8"/>
    <s v="Orlando"/>
    <s v="Men's Apparel"/>
    <n v="95"/>
    <n v="4500"/>
    <n v="427500"/>
    <n v="85500"/>
    <n v="0.2"/>
    <s v="In-store"/>
  </r>
  <r>
    <n v="1128299"/>
    <d v="2021-06-17T00:00:00"/>
    <x v="4"/>
    <x v="8"/>
    <s v="Orlando"/>
    <s v="Women's Apparel"/>
    <n v="110.00000000000001"/>
    <n v="7500"/>
    <n v="825000.00000000012"/>
    <n v="371250.00000000006"/>
    <n v="0.45"/>
    <s v="In-store"/>
  </r>
  <r>
    <n v="1128299"/>
    <d v="2021-07-16T00:00:00"/>
    <x v="4"/>
    <x v="8"/>
    <s v="Orlando"/>
    <s v="Men's Street Footwear"/>
    <n v="90"/>
    <n v="9000"/>
    <n v="810000"/>
    <n v="243000"/>
    <n v="0.3"/>
    <s v="In-store"/>
  </r>
  <r>
    <n v="1128299"/>
    <d v="2021-07-16T00:00:00"/>
    <x v="4"/>
    <x v="8"/>
    <s v="Orlando"/>
    <s v="Men's Athletic Footwear"/>
    <n v="95"/>
    <n v="7500"/>
    <n v="712500"/>
    <n v="178125"/>
    <n v="0.25"/>
    <s v="In-store"/>
  </r>
  <r>
    <n v="1128299"/>
    <d v="2021-07-16T00:00:00"/>
    <x v="4"/>
    <x v="8"/>
    <s v="Orlando"/>
    <s v="Women's Street Footwear"/>
    <n v="95"/>
    <n v="7000"/>
    <n v="665000"/>
    <n v="199500"/>
    <n v="0.3"/>
    <s v="In-store"/>
  </r>
  <r>
    <n v="1128299"/>
    <d v="2021-07-16T00:00:00"/>
    <x v="4"/>
    <x v="8"/>
    <s v="Orlando"/>
    <s v="Women's Athletic Footwear"/>
    <n v="90"/>
    <n v="6000"/>
    <n v="540000"/>
    <n v="162000"/>
    <n v="0.3"/>
    <s v="In-store"/>
  </r>
  <r>
    <n v="1128299"/>
    <d v="2021-07-16T00:00:00"/>
    <x v="4"/>
    <x v="8"/>
    <s v="Orlando"/>
    <s v="Men's Apparel"/>
    <n v="95"/>
    <n v="6500"/>
    <n v="617500"/>
    <n v="123500"/>
    <n v="0.2"/>
    <s v="In-store"/>
  </r>
  <r>
    <n v="1128299"/>
    <d v="2021-07-16T00:00:00"/>
    <x v="4"/>
    <x v="8"/>
    <s v="Orlando"/>
    <s v="Women's Apparel"/>
    <n v="110.00000000000001"/>
    <n v="6500"/>
    <n v="715000.00000000012"/>
    <n v="321750.00000000006"/>
    <n v="0.45"/>
    <s v="In-store"/>
  </r>
  <r>
    <n v="1128299"/>
    <d v="2021-08-17T00:00:00"/>
    <x v="4"/>
    <x v="8"/>
    <s v="Orlando"/>
    <s v="Men's Street Footwear"/>
    <n v="95"/>
    <n v="8500"/>
    <n v="807500"/>
    <n v="242250"/>
    <n v="0.3"/>
    <s v="In-store"/>
  </r>
  <r>
    <n v="1128299"/>
    <d v="2021-08-17T00:00:00"/>
    <x v="4"/>
    <x v="8"/>
    <s v="Orlando"/>
    <s v="Men's Athletic Footwear"/>
    <n v="85.000000000000014"/>
    <n v="8250"/>
    <n v="701250.00000000012"/>
    <n v="175312.50000000003"/>
    <n v="0.25"/>
    <s v="In-store"/>
  </r>
  <r>
    <n v="1128299"/>
    <d v="2021-08-17T00:00:00"/>
    <x v="4"/>
    <x v="8"/>
    <s v="Orlando"/>
    <s v="Women's Street Footwear"/>
    <n v="80"/>
    <n v="7000"/>
    <n v="560000"/>
    <n v="168000"/>
    <n v="0.3"/>
    <s v="In-store"/>
  </r>
  <r>
    <n v="1128299"/>
    <d v="2021-08-17T00:00:00"/>
    <x v="4"/>
    <x v="8"/>
    <s v="Orlando"/>
    <s v="Women's Athletic Footwear"/>
    <n v="80"/>
    <n v="4750"/>
    <n v="380000"/>
    <n v="114000"/>
    <n v="0.3"/>
    <s v="In-store"/>
  </r>
  <r>
    <n v="1128299"/>
    <d v="2021-08-17T00:00:00"/>
    <x v="4"/>
    <x v="8"/>
    <s v="Orlando"/>
    <s v="Men's Apparel"/>
    <n v="80"/>
    <n v="4750"/>
    <n v="380000"/>
    <n v="76000"/>
    <n v="0.2"/>
    <s v="In-store"/>
  </r>
  <r>
    <n v="1128299"/>
    <d v="2021-08-17T00:00:00"/>
    <x v="4"/>
    <x v="8"/>
    <s v="Orlando"/>
    <s v="Women's Apparel"/>
    <n v="85"/>
    <n v="3000"/>
    <n v="255000"/>
    <n v="114750"/>
    <n v="0.45"/>
    <s v="In-store"/>
  </r>
  <r>
    <n v="1128299"/>
    <d v="2021-09-18T00:00:00"/>
    <x v="4"/>
    <x v="8"/>
    <s v="Orlando"/>
    <s v="Men's Street Footwear"/>
    <n v="60.000000000000007"/>
    <n v="5000"/>
    <n v="300000.00000000006"/>
    <n v="90000.000000000015"/>
    <n v="0.3"/>
    <s v="In-store"/>
  </r>
  <r>
    <n v="1128299"/>
    <d v="2021-09-18T00:00:00"/>
    <x v="4"/>
    <x v="8"/>
    <s v="Orlando"/>
    <s v="Men's Athletic Footwear"/>
    <n v="65.000000000000014"/>
    <n v="5000"/>
    <n v="325000.00000000006"/>
    <n v="81250.000000000015"/>
    <n v="0.25"/>
    <s v="In-store"/>
  </r>
  <r>
    <n v="1128299"/>
    <d v="2021-09-18T00:00:00"/>
    <x v="4"/>
    <x v="8"/>
    <s v="Orlando"/>
    <s v="Women's Street Footwear"/>
    <n v="60.000000000000007"/>
    <n v="3000"/>
    <n v="180000.00000000003"/>
    <n v="54000.000000000007"/>
    <n v="0.3"/>
    <s v="In-store"/>
  </r>
  <r>
    <n v="1128299"/>
    <d v="2021-09-18T00:00:00"/>
    <x v="4"/>
    <x v="8"/>
    <s v="Orlando"/>
    <s v="Women's Athletic Footwear"/>
    <n v="60.000000000000007"/>
    <n v="2500"/>
    <n v="150000.00000000003"/>
    <n v="45000.000000000007"/>
    <n v="0.3"/>
    <s v="In-store"/>
  </r>
  <r>
    <n v="1128299"/>
    <d v="2021-09-18T00:00:00"/>
    <x v="4"/>
    <x v="8"/>
    <s v="Orlando"/>
    <s v="Men's Apparel"/>
    <n v="70"/>
    <n v="2750"/>
    <n v="192500"/>
    <n v="38500"/>
    <n v="0.2"/>
    <s v="In-store"/>
  </r>
  <r>
    <n v="1128299"/>
    <d v="2021-09-18T00:00:00"/>
    <x v="4"/>
    <x v="8"/>
    <s v="Orlando"/>
    <s v="Women's Apparel"/>
    <n v="54.999999999999993"/>
    <n v="3000"/>
    <n v="164999.99999999997"/>
    <n v="74249.999999999985"/>
    <n v="0.45"/>
    <s v="In-store"/>
  </r>
  <r>
    <n v="1128299"/>
    <d v="2021-10-17T00:00:00"/>
    <x v="4"/>
    <x v="8"/>
    <s v="Orlando"/>
    <s v="Men's Street Footwear"/>
    <n v="50"/>
    <n v="4000"/>
    <n v="200000"/>
    <n v="60000"/>
    <n v="0.3"/>
    <s v="In-store"/>
  </r>
  <r>
    <n v="1128299"/>
    <d v="2021-10-17T00:00:00"/>
    <x v="4"/>
    <x v="8"/>
    <s v="Orlando"/>
    <s v="Men's Athletic Footwear"/>
    <n v="65.000000000000014"/>
    <n v="5750"/>
    <n v="373750.00000000006"/>
    <n v="93437.500000000015"/>
    <n v="0.25"/>
    <s v="In-store"/>
  </r>
  <r>
    <n v="1128299"/>
    <d v="2021-10-17T00:00:00"/>
    <x v="4"/>
    <x v="8"/>
    <s v="Orlando"/>
    <s v="Women's Street Footwear"/>
    <n v="60.000000000000007"/>
    <n v="4000"/>
    <n v="240000.00000000003"/>
    <n v="72000"/>
    <n v="0.3"/>
    <s v="In-store"/>
  </r>
  <r>
    <n v="1128299"/>
    <d v="2021-10-17T00:00:00"/>
    <x v="4"/>
    <x v="8"/>
    <s v="Orlando"/>
    <s v="Women's Athletic Footwear"/>
    <n v="55.000000000000007"/>
    <n v="3750"/>
    <n v="206250.00000000003"/>
    <n v="61875.000000000007"/>
    <n v="0.3"/>
    <s v="In-store"/>
  </r>
  <r>
    <n v="1128299"/>
    <d v="2021-10-17T00:00:00"/>
    <x v="4"/>
    <x v="8"/>
    <s v="Orlando"/>
    <s v="Men's Apparel"/>
    <n v="65"/>
    <n v="3500"/>
    <n v="227500"/>
    <n v="45500"/>
    <n v="0.2"/>
    <s v="In-store"/>
  </r>
  <r>
    <n v="1128299"/>
    <d v="2021-10-17T00:00:00"/>
    <x v="4"/>
    <x v="8"/>
    <s v="Orlando"/>
    <s v="Women's Apparel"/>
    <n v="70"/>
    <n v="4000"/>
    <n v="280000"/>
    <n v="126000"/>
    <n v="0.45"/>
    <s v="In-store"/>
  </r>
  <r>
    <n v="1128299"/>
    <d v="2021-11-17T00:00:00"/>
    <x v="4"/>
    <x v="8"/>
    <s v="Orlando"/>
    <s v="Men's Street Footwear"/>
    <n v="55.000000000000007"/>
    <n v="6250"/>
    <n v="343750.00000000006"/>
    <n v="103125.00000000001"/>
    <n v="0.3"/>
    <s v="In-store"/>
  </r>
  <r>
    <n v="1128299"/>
    <d v="2021-11-17T00:00:00"/>
    <x v="4"/>
    <x v="8"/>
    <s v="Orlando"/>
    <s v="Men's Athletic Footwear"/>
    <n v="60.000000000000007"/>
    <n v="7000"/>
    <n v="420000.00000000006"/>
    <n v="105000.00000000001"/>
    <n v="0.25"/>
    <s v="In-store"/>
  </r>
  <r>
    <n v="1128299"/>
    <d v="2021-11-17T00:00:00"/>
    <x v="4"/>
    <x v="8"/>
    <s v="Orlando"/>
    <s v="Women's Street Footwear"/>
    <n v="55.000000000000007"/>
    <n v="5250"/>
    <n v="288750.00000000006"/>
    <n v="86625.000000000015"/>
    <n v="0.3"/>
    <s v="In-store"/>
  </r>
  <r>
    <n v="1128299"/>
    <d v="2021-11-17T00:00:00"/>
    <x v="4"/>
    <x v="8"/>
    <s v="Orlando"/>
    <s v="Women's Athletic Footwear"/>
    <n v="65.000000000000014"/>
    <n v="5000"/>
    <n v="325000.00000000006"/>
    <n v="97500.000000000015"/>
    <n v="0.3"/>
    <s v="In-store"/>
  </r>
  <r>
    <n v="1128299"/>
    <d v="2021-11-17T00:00:00"/>
    <x v="4"/>
    <x v="8"/>
    <s v="Orlando"/>
    <s v="Men's Apparel"/>
    <n v="85.000000000000014"/>
    <n v="4750"/>
    <n v="403750.00000000006"/>
    <n v="80750.000000000015"/>
    <n v="0.2"/>
    <s v="In-store"/>
  </r>
  <r>
    <n v="1128299"/>
    <d v="2021-11-17T00:00:00"/>
    <x v="4"/>
    <x v="8"/>
    <s v="Orlando"/>
    <s v="Women's Apparel"/>
    <n v="90.000000000000014"/>
    <n v="6000"/>
    <n v="540000.00000000012"/>
    <n v="243000.00000000006"/>
    <n v="0.45"/>
    <s v="In-store"/>
  </r>
  <r>
    <n v="1128299"/>
    <d v="2021-12-16T00:00:00"/>
    <x v="4"/>
    <x v="8"/>
    <s v="Orlando"/>
    <s v="Men's Street Footwear"/>
    <n v="75.000000000000014"/>
    <n v="8000"/>
    <n v="600000.00000000012"/>
    <n v="180000.00000000003"/>
    <n v="0.3"/>
    <s v="In-store"/>
  </r>
  <r>
    <n v="1128299"/>
    <d v="2021-12-16T00:00:00"/>
    <x v="4"/>
    <x v="8"/>
    <s v="Orlando"/>
    <s v="Men's Athletic Footwear"/>
    <n v="85.000000000000014"/>
    <n v="8000"/>
    <n v="680000.00000000012"/>
    <n v="170000.00000000003"/>
    <n v="0.25"/>
    <s v="In-store"/>
  </r>
  <r>
    <n v="1128299"/>
    <d v="2021-12-16T00:00:00"/>
    <x v="4"/>
    <x v="8"/>
    <s v="Orlando"/>
    <s v="Women's Street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Women's Athletic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Men's Apparel"/>
    <n v="90.000000000000014"/>
    <n v="5250"/>
    <n v="472500.00000000006"/>
    <n v="94500.000000000015"/>
    <n v="0.2"/>
    <s v="In-store"/>
  </r>
  <r>
    <n v="1128299"/>
    <d v="2021-12-16T00:00:00"/>
    <x v="4"/>
    <x v="8"/>
    <s v="Orlando"/>
    <s v="Women's Apparel"/>
    <n v="95.000000000000014"/>
    <n v="6250"/>
    <n v="593750.00000000012"/>
    <n v="267187.50000000006"/>
    <n v="0.45"/>
    <s v="In-store"/>
  </r>
  <r>
    <n v="1185732"/>
    <d v="2021-01-12T00:00:00"/>
    <x v="4"/>
    <x v="8"/>
    <s v="Orlando"/>
    <s v="Men's Street Footwear"/>
    <n v="45"/>
    <n v="8500"/>
    <n v="382500"/>
    <n v="172125"/>
    <n v="0.45"/>
    <s v="In-store"/>
  </r>
  <r>
    <n v="1185732"/>
    <d v="2021-01-12T00:00:00"/>
    <x v="4"/>
    <x v="8"/>
    <s v="Orlando"/>
    <s v="Men's Athletic Footwear"/>
    <n v="45"/>
    <n v="6500"/>
    <n v="292500"/>
    <n v="102375"/>
    <n v="0.35"/>
    <s v="In-store"/>
  </r>
  <r>
    <n v="1185732"/>
    <d v="2021-01-12T00:00:00"/>
    <x v="4"/>
    <x v="8"/>
    <s v="Orlando"/>
    <s v="Women's Street Footwear"/>
    <n v="35"/>
    <n v="6500"/>
    <n v="227500"/>
    <n v="56875"/>
    <n v="0.25"/>
    <s v="In-store"/>
  </r>
  <r>
    <n v="1185732"/>
    <d v="2021-01-12T00:00:00"/>
    <x v="4"/>
    <x v="8"/>
    <s v="Orlando"/>
    <s v="Women's Athletic Footwear"/>
    <n v="40"/>
    <n v="5000"/>
    <n v="200000"/>
    <n v="60000"/>
    <n v="0.3"/>
    <s v="In-store"/>
  </r>
  <r>
    <n v="1185732"/>
    <d v="2021-01-12T00:00:00"/>
    <x v="4"/>
    <x v="8"/>
    <s v="Orlando"/>
    <s v="Men's Apparel"/>
    <n v="55.000000000000007"/>
    <n v="5500"/>
    <n v="302500.00000000006"/>
    <n v="105875.00000000001"/>
    <n v="0.35"/>
    <s v="In-store"/>
  </r>
  <r>
    <n v="1185732"/>
    <d v="2021-01-12T00:00:00"/>
    <x v="4"/>
    <x v="8"/>
    <s v="Orlando"/>
    <s v="Women's Apparel"/>
    <n v="45"/>
    <n v="6500"/>
    <n v="292500"/>
    <n v="146250"/>
    <n v="0.5"/>
    <s v="In-store"/>
  </r>
  <r>
    <n v="1185732"/>
    <d v="2021-02-10T00:00:00"/>
    <x v="4"/>
    <x v="8"/>
    <s v="Orlando"/>
    <s v="Men's Street Footwear"/>
    <n v="45"/>
    <n v="9000"/>
    <n v="405000"/>
    <n v="182250"/>
    <n v="0.45"/>
    <s v="In-store"/>
  </r>
  <r>
    <n v="1185732"/>
    <d v="2021-02-10T00:00:00"/>
    <x v="4"/>
    <x v="8"/>
    <s v="Orlando"/>
    <s v="Men's Athletic Footwear"/>
    <n v="45"/>
    <n v="5500"/>
    <n v="247500"/>
    <n v="86625"/>
    <n v="0.35"/>
    <s v="In-store"/>
  </r>
  <r>
    <n v="1185732"/>
    <d v="2021-02-10T00:00:00"/>
    <x v="4"/>
    <x v="8"/>
    <s v="Orlando"/>
    <s v="Women's Street Footwear"/>
    <n v="35"/>
    <n v="6000"/>
    <n v="210000"/>
    <n v="52500"/>
    <n v="0.25"/>
    <s v="In-store"/>
  </r>
  <r>
    <n v="1185732"/>
    <d v="2021-02-10T00:00:00"/>
    <x v="0"/>
    <x v="0"/>
    <s v="Albany"/>
    <s v="Women's Athletic Footwear"/>
    <n v="40"/>
    <n v="4750"/>
    <n v="190000"/>
    <n v="57000"/>
    <n v="0.3"/>
    <s v="In-store"/>
  </r>
  <r>
    <n v="1185732"/>
    <d v="2021-02-10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2-10T00:00:00"/>
    <x v="0"/>
    <x v="0"/>
    <s v="Albany"/>
    <s v="Women's Apparel"/>
    <n v="45"/>
    <n v="6500"/>
    <n v="292500"/>
    <n v="146250"/>
    <n v="0.5"/>
    <s v="In-store"/>
  </r>
  <r>
    <n v="1185732"/>
    <d v="2021-03-08T00:00:00"/>
    <x v="0"/>
    <x v="0"/>
    <s v="Albany"/>
    <s v="Men's Street Footwear"/>
    <n v="45"/>
    <n v="8700"/>
    <n v="391500"/>
    <n v="176175"/>
    <n v="0.45"/>
    <s v="In-store"/>
  </r>
  <r>
    <n v="1185732"/>
    <d v="2021-03-08T00:00:00"/>
    <x v="0"/>
    <x v="0"/>
    <s v="Albany"/>
    <s v="Men's Athletic Footwear"/>
    <n v="45"/>
    <n v="5500"/>
    <n v="247500"/>
    <n v="86625"/>
    <n v="0.35"/>
    <s v="In-store"/>
  </r>
  <r>
    <n v="1185732"/>
    <d v="2021-03-08T00:00:00"/>
    <x v="0"/>
    <x v="0"/>
    <s v="Albany"/>
    <s v="Women's Street Footwear"/>
    <n v="35"/>
    <n v="5750"/>
    <n v="201250"/>
    <n v="50312.5"/>
    <n v="0.25"/>
    <s v="In-store"/>
  </r>
  <r>
    <n v="1185732"/>
    <d v="2021-03-08T00:00:00"/>
    <x v="0"/>
    <x v="0"/>
    <s v="Albany"/>
    <s v="Women's Athletic Footwear"/>
    <n v="40"/>
    <n v="4250"/>
    <n v="170000"/>
    <n v="51000"/>
    <n v="0.3"/>
    <s v="In-store"/>
  </r>
  <r>
    <n v="1185732"/>
    <d v="2021-03-08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3-08T00:00:00"/>
    <x v="0"/>
    <x v="0"/>
    <s v="Albany"/>
    <s v="Women's Apparel"/>
    <n v="45"/>
    <n v="5750"/>
    <n v="258750"/>
    <n v="129375"/>
    <n v="0.5"/>
    <s v="In-store"/>
  </r>
  <r>
    <n v="1185732"/>
    <d v="2021-04-09T00:00:00"/>
    <x v="0"/>
    <x v="0"/>
    <s v="Albany"/>
    <s v="Men's Street Footwear"/>
    <n v="45"/>
    <n v="8250"/>
    <n v="371250"/>
    <n v="167062.5"/>
    <n v="0.45"/>
    <s v="In-store"/>
  </r>
  <r>
    <n v="1185732"/>
    <d v="2021-04-09T00:00:00"/>
    <x v="0"/>
    <x v="0"/>
    <s v="Albany"/>
    <s v="Men's Athletic Footwear"/>
    <n v="45"/>
    <n v="5250"/>
    <n v="236250"/>
    <n v="82687.5"/>
    <n v="0.35"/>
    <s v="In-store"/>
  </r>
  <r>
    <n v="1185732"/>
    <d v="2021-04-09T00:00:00"/>
    <x v="0"/>
    <x v="0"/>
    <s v="Albany"/>
    <s v="Women's Street Footwear"/>
    <n v="35"/>
    <n v="5250"/>
    <n v="183750"/>
    <n v="45937.5"/>
    <n v="0.25"/>
    <s v="In-store"/>
  </r>
  <r>
    <n v="1185732"/>
    <d v="2021-04-09T00:00:00"/>
    <x v="0"/>
    <x v="0"/>
    <s v="Albany"/>
    <s v="Women's Athletic Footwear"/>
    <n v="40"/>
    <n v="4500"/>
    <n v="180000"/>
    <n v="54000"/>
    <n v="0.3"/>
    <s v="In-store"/>
  </r>
  <r>
    <n v="1185732"/>
    <d v="2021-04-09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4-09T00:00:00"/>
    <x v="0"/>
    <x v="0"/>
    <s v="Albany"/>
    <s v="Women's Apparel"/>
    <n v="45"/>
    <n v="6000"/>
    <n v="270000"/>
    <n v="135000"/>
    <n v="0.5"/>
    <s v="In-store"/>
  </r>
  <r>
    <n v="1185732"/>
    <d v="2021-05-08T00:00:00"/>
    <x v="0"/>
    <x v="0"/>
    <s v="Albany"/>
    <s v="Men's Street Footwear"/>
    <n v="55.000000000000007"/>
    <n v="8700"/>
    <n v="478500.00000000006"/>
    <n v="215325.00000000003"/>
    <n v="0.45"/>
    <s v="In-store"/>
  </r>
  <r>
    <n v="1185732"/>
    <d v="2021-05-08T00:00:00"/>
    <x v="0"/>
    <x v="0"/>
    <s v="Albany"/>
    <s v="Men's Athletic Footwear"/>
    <n v="55.000000000000007"/>
    <n v="5750"/>
    <n v="316250.00000000006"/>
    <n v="110687.50000000001"/>
    <n v="0.35"/>
    <s v="In-store"/>
  </r>
  <r>
    <n v="1185732"/>
    <d v="2021-05-08T00:00:00"/>
    <x v="0"/>
    <x v="0"/>
    <s v="Albany"/>
    <s v="Women's Street Footwear"/>
    <n v="50"/>
    <n v="5500"/>
    <n v="275000"/>
    <n v="68750"/>
    <n v="0.25"/>
    <s v="In-store"/>
  </r>
  <r>
    <n v="1185732"/>
    <d v="2021-05-08T00:00:00"/>
    <x v="0"/>
    <x v="0"/>
    <s v="Albany"/>
    <s v="Women's Athletic Footwear"/>
    <n v="50"/>
    <n v="5000"/>
    <n v="250000"/>
    <n v="75000"/>
    <n v="0.3"/>
    <s v="In-store"/>
  </r>
  <r>
    <n v="1185732"/>
    <d v="2021-05-08T00:00:00"/>
    <x v="0"/>
    <x v="0"/>
    <s v="Albany"/>
    <s v="Men's Apparel"/>
    <n v="60"/>
    <n v="5250"/>
    <n v="315000"/>
    <n v="110250"/>
    <n v="0.35"/>
    <s v="In-store"/>
  </r>
  <r>
    <n v="1185732"/>
    <d v="2021-05-08T00:00:00"/>
    <x v="0"/>
    <x v="0"/>
    <s v="Albany"/>
    <s v="Women's Apparel"/>
    <n v="65"/>
    <n v="6250"/>
    <n v="406250"/>
    <n v="203125"/>
    <n v="0.5"/>
    <s v="In-store"/>
  </r>
  <r>
    <n v="1185732"/>
    <d v="2021-06-10T00:00:00"/>
    <x v="0"/>
    <x v="0"/>
    <s v="Albany"/>
    <s v="Men's Street Footwear"/>
    <n v="60"/>
    <n v="8750"/>
    <n v="525000"/>
    <n v="236250"/>
    <n v="0.45"/>
    <s v="In-store"/>
  </r>
  <r>
    <n v="1185732"/>
    <d v="2021-06-10T00:00:00"/>
    <x v="0"/>
    <x v="0"/>
    <s v="Albany"/>
    <s v="Men's Athletic Footwear"/>
    <n v="55.000000000000007"/>
    <n v="6250"/>
    <n v="343750.00000000006"/>
    <n v="120312.50000000001"/>
    <n v="0.35"/>
    <s v="In-store"/>
  </r>
  <r>
    <n v="1185732"/>
    <d v="2021-06-10T00:00:00"/>
    <x v="0"/>
    <x v="0"/>
    <s v="Albany"/>
    <s v="Women's Street Footwear"/>
    <n v="50"/>
    <n v="6000"/>
    <n v="300000"/>
    <n v="75000"/>
    <n v="0.25"/>
    <s v="In-store"/>
  </r>
  <r>
    <n v="1185732"/>
    <d v="2021-06-10T00:00:00"/>
    <x v="0"/>
    <x v="0"/>
    <s v="Albany"/>
    <s v="Women's Athletic Footwear"/>
    <n v="50"/>
    <n v="5750"/>
    <n v="287500"/>
    <n v="86250"/>
    <n v="0.3"/>
    <s v="In-store"/>
  </r>
  <r>
    <n v="1185732"/>
    <d v="2021-06-10T00:00:00"/>
    <x v="0"/>
    <x v="0"/>
    <s v="Albany"/>
    <s v="Men's Apparel"/>
    <n v="65"/>
    <n v="5750"/>
    <n v="373750"/>
    <n v="130812.49999999999"/>
    <n v="0.35"/>
    <s v="In-store"/>
  </r>
  <r>
    <n v="1185732"/>
    <d v="2021-06-10T00:00:00"/>
    <x v="0"/>
    <x v="0"/>
    <s v="Albany"/>
    <s v="Women's Apparel"/>
    <n v="70"/>
    <n v="7250"/>
    <n v="507500"/>
    <n v="253750"/>
    <n v="0.5"/>
    <s v="In-store"/>
  </r>
  <r>
    <n v="1185732"/>
    <d v="2021-07-08T00:00:00"/>
    <x v="0"/>
    <x v="0"/>
    <s v="Albany"/>
    <s v="Men's Street Footwear"/>
    <n v="65"/>
    <n v="9500"/>
    <n v="617500"/>
    <n v="277875"/>
    <n v="0.45"/>
    <s v="In-store"/>
  </r>
  <r>
    <n v="1185732"/>
    <d v="2021-07-08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7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7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07-08T00:00:00"/>
    <x v="0"/>
    <x v="0"/>
    <s v="Albany"/>
    <s v="Men's Apparel"/>
    <n v="65"/>
    <n v="6000"/>
    <n v="390000"/>
    <n v="136500"/>
    <n v="0.35"/>
    <s v="In-store"/>
  </r>
  <r>
    <n v="1185732"/>
    <d v="2021-07-08T00:00:00"/>
    <x v="0"/>
    <x v="0"/>
    <s v="Albany"/>
    <s v="Women's Apparel"/>
    <n v="70"/>
    <n v="7750"/>
    <n v="542500"/>
    <n v="271250"/>
    <n v="0.5"/>
    <s v="In-store"/>
  </r>
  <r>
    <n v="1185732"/>
    <d v="2021-08-09T00:00:00"/>
    <x v="0"/>
    <x v="0"/>
    <s v="Albany"/>
    <s v="Men's Street Footwear"/>
    <n v="65"/>
    <n v="9250"/>
    <n v="601250"/>
    <n v="270562.5"/>
    <n v="0.45"/>
    <s v="In-store"/>
  </r>
  <r>
    <n v="1185732"/>
    <d v="2021-08-09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8-09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8-09T00:00:00"/>
    <x v="0"/>
    <x v="0"/>
    <s v="Albany"/>
    <s v="Women's Athletic Footwear"/>
    <n v="45"/>
    <n v="5750"/>
    <n v="258750"/>
    <n v="77625"/>
    <n v="0.3"/>
    <s v="In-store"/>
  </r>
  <r>
    <n v="1185732"/>
    <d v="2021-08-09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8-09T00:00:00"/>
    <x v="0"/>
    <x v="0"/>
    <s v="Albany"/>
    <s v="Women's Apparel"/>
    <n v="60.000000000000007"/>
    <n v="7250"/>
    <n v="435000.00000000006"/>
    <n v="217500.00000000003"/>
    <n v="0.5"/>
    <s v="In-store"/>
  </r>
  <r>
    <n v="1185732"/>
    <d v="2021-09-08T00:00:00"/>
    <x v="0"/>
    <x v="0"/>
    <s v="Albany"/>
    <s v="Men's Street Footwear"/>
    <n v="55.000000000000007"/>
    <n v="8500"/>
    <n v="467500.00000000006"/>
    <n v="210375.00000000003"/>
    <n v="0.45"/>
    <s v="In-store"/>
  </r>
  <r>
    <n v="1185732"/>
    <d v="2021-09-08T00:00:00"/>
    <x v="0"/>
    <x v="0"/>
    <s v="Albany"/>
    <s v="Men's Athletic Footwear"/>
    <n v="50.000000000000014"/>
    <n v="6500"/>
    <n v="325000.00000000012"/>
    <n v="113750.00000000003"/>
    <n v="0.35"/>
    <s v="In-store"/>
  </r>
  <r>
    <n v="1185732"/>
    <d v="2021-09-08T00:00:00"/>
    <x v="0"/>
    <x v="0"/>
    <s v="Albany"/>
    <s v="Women's Street Footwear"/>
    <n v="45"/>
    <n v="5500"/>
    <n v="247500"/>
    <n v="61875"/>
    <n v="0.25"/>
    <s v="In-store"/>
  </r>
  <r>
    <n v="1185732"/>
    <d v="2021-09-08T00:00:00"/>
    <x v="0"/>
    <x v="0"/>
    <s v="Albany"/>
    <s v="Women's Athletic Footwear"/>
    <n v="45"/>
    <n v="5250"/>
    <n v="236250"/>
    <n v="70875"/>
    <n v="0.3"/>
    <s v="In-store"/>
  </r>
  <r>
    <n v="1185732"/>
    <d v="2021-09-08T00:00:00"/>
    <x v="0"/>
    <x v="0"/>
    <s v="Albany"/>
    <s v="Men's Apparel"/>
    <n v="55.000000000000007"/>
    <n v="5250"/>
    <n v="288750.00000000006"/>
    <n v="101062.50000000001"/>
    <n v="0.35"/>
    <s v="In-store"/>
  </r>
  <r>
    <n v="1185732"/>
    <d v="2021-09-08T00:00:00"/>
    <x v="0"/>
    <x v="0"/>
    <s v="Albany"/>
    <s v="Women's Apparel"/>
    <n v="60.000000000000007"/>
    <n v="6250"/>
    <n v="375000.00000000006"/>
    <n v="187500.00000000003"/>
    <n v="0.5"/>
    <s v="In-store"/>
  </r>
  <r>
    <n v="1185732"/>
    <d v="2021-10-10T00:00:00"/>
    <x v="0"/>
    <x v="0"/>
    <s v="Albany"/>
    <s v="Men's Street Footwear"/>
    <n v="60.000000000000007"/>
    <n v="8000"/>
    <n v="480000.00000000006"/>
    <n v="216000.00000000003"/>
    <n v="0.45"/>
    <s v="In-store"/>
  </r>
  <r>
    <n v="1185732"/>
    <d v="2021-10-10T00:00:00"/>
    <x v="0"/>
    <x v="0"/>
    <s v="Albany"/>
    <s v="Men's Athletic Footwear"/>
    <n v="50.000000000000014"/>
    <n v="6250"/>
    <n v="312500.00000000012"/>
    <n v="109375.00000000003"/>
    <n v="0.35"/>
    <s v="In-store"/>
  </r>
  <r>
    <n v="1185732"/>
    <d v="2021-10-10T00:00:00"/>
    <x v="0"/>
    <x v="0"/>
    <s v="Albany"/>
    <s v="Women's Street Footwear"/>
    <n v="50.000000000000014"/>
    <n v="5250"/>
    <n v="262500.00000000006"/>
    <n v="65625.000000000015"/>
    <n v="0.25"/>
    <s v="In-store"/>
  </r>
  <r>
    <n v="1185732"/>
    <d v="2021-10-10T00:00:00"/>
    <x v="0"/>
    <x v="0"/>
    <s v="Albany"/>
    <s v="Women's Athletic Footwear"/>
    <n v="50.000000000000014"/>
    <n v="5000"/>
    <n v="250000.00000000006"/>
    <n v="75000.000000000015"/>
    <n v="0.3"/>
    <s v="In-store"/>
  </r>
  <r>
    <n v="1185732"/>
    <d v="2021-10-10T00:00:00"/>
    <x v="0"/>
    <x v="0"/>
    <s v="Albany"/>
    <s v="Men's Apparel"/>
    <n v="60.000000000000007"/>
    <n v="5000"/>
    <n v="300000.00000000006"/>
    <n v="105000.00000000001"/>
    <n v="0.35"/>
    <s v="In-store"/>
  </r>
  <r>
    <n v="1185732"/>
    <d v="2021-10-10T00:00:00"/>
    <x v="0"/>
    <x v="0"/>
    <s v="Albany"/>
    <s v="Women's Apparel"/>
    <n v="65"/>
    <n v="6250"/>
    <n v="406250"/>
    <n v="203125"/>
    <n v="0.5"/>
    <s v="In-store"/>
  </r>
  <r>
    <n v="1185732"/>
    <d v="2021-11-09T00:00:00"/>
    <x v="0"/>
    <x v="0"/>
    <s v="Albany"/>
    <s v="Men's Street Footwear"/>
    <n v="60.000000000000007"/>
    <n v="7750"/>
    <n v="465000.00000000006"/>
    <n v="209250.00000000003"/>
    <n v="0.45"/>
    <s v="In-store"/>
  </r>
  <r>
    <n v="1185732"/>
    <d v="2021-11-09T00:00:00"/>
    <x v="0"/>
    <x v="0"/>
    <s v="Albany"/>
    <s v="Men's Athletic Footwear"/>
    <n v="50.000000000000014"/>
    <n v="6000"/>
    <n v="300000.00000000006"/>
    <n v="105000.00000000001"/>
    <n v="0.35"/>
    <s v="In-store"/>
  </r>
  <r>
    <n v="1185732"/>
    <d v="2021-11-09T00:00:00"/>
    <x v="0"/>
    <x v="0"/>
    <s v="Albany"/>
    <s v="Women's Street Footwear"/>
    <n v="50.000000000000014"/>
    <n v="5450"/>
    <n v="272500.00000000006"/>
    <n v="68125.000000000015"/>
    <n v="0.25"/>
    <s v="In-store"/>
  </r>
  <r>
    <n v="1185732"/>
    <d v="2021-11-09T00:00:00"/>
    <x v="0"/>
    <x v="0"/>
    <s v="Albany"/>
    <s v="Women's Athletic Footwear"/>
    <n v="50.000000000000014"/>
    <n v="5750"/>
    <n v="287500.00000000006"/>
    <n v="86250.000000000015"/>
    <n v="0.3"/>
    <s v="In-store"/>
  </r>
  <r>
    <n v="1185732"/>
    <d v="2021-11-09T00:00:00"/>
    <x v="0"/>
    <x v="0"/>
    <s v="Albany"/>
    <s v="Men's Apparel"/>
    <n v="65"/>
    <n v="5500"/>
    <n v="357500"/>
    <n v="125124.99999999999"/>
    <n v="0.35"/>
    <s v="In-store"/>
  </r>
  <r>
    <n v="1185732"/>
    <d v="2021-11-09T00:00:00"/>
    <x v="0"/>
    <x v="0"/>
    <s v="Albany"/>
    <s v="Women's Apparel"/>
    <n v="70"/>
    <n v="6500"/>
    <n v="455000"/>
    <n v="227500"/>
    <n v="0.5"/>
    <s v="In-store"/>
  </r>
  <r>
    <n v="1185732"/>
    <d v="2021-12-08T00:00:00"/>
    <x v="0"/>
    <x v="0"/>
    <s v="Albany"/>
    <s v="Men's Street Footwear"/>
    <n v="65"/>
    <n v="8750"/>
    <n v="568750"/>
    <n v="255937.5"/>
    <n v="0.45"/>
    <s v="In-store"/>
  </r>
  <r>
    <n v="1185732"/>
    <d v="2021-12-08T00:00:00"/>
    <x v="0"/>
    <x v="0"/>
    <s v="Albany"/>
    <s v="Men's Athletic Footwear"/>
    <n v="55.000000000000007"/>
    <n v="6750"/>
    <n v="371250.00000000006"/>
    <n v="129937.50000000001"/>
    <n v="0.35"/>
    <s v="In-store"/>
  </r>
  <r>
    <n v="1185732"/>
    <d v="2021-12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12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12-08T00:00:00"/>
    <x v="0"/>
    <x v="0"/>
    <s v="Albany"/>
    <s v="Men's Apparel"/>
    <n v="65"/>
    <n v="5750"/>
    <n v="373750"/>
    <n v="130812.49999999999"/>
    <n v="0.35"/>
    <s v="In-store"/>
  </r>
  <r>
    <n v="1185732"/>
    <d v="2021-12-08T00:00:00"/>
    <x v="0"/>
    <x v="0"/>
    <s v="Albany"/>
    <s v="Women's Apparel"/>
    <n v="70"/>
    <n v="6750"/>
    <n v="472500"/>
    <n v="236250"/>
    <n v="0.5"/>
    <s v="In-store"/>
  </r>
  <r>
    <n v="1185732"/>
    <d v="2021-01-14T00:00:00"/>
    <x v="0"/>
    <x v="0"/>
    <s v="Albany"/>
    <s v="Men's Street Footwear"/>
    <n v="40"/>
    <n v="8000"/>
    <n v="320000"/>
    <n v="160000"/>
    <n v="0.5"/>
    <s v="In-store"/>
  </r>
  <r>
    <n v="1185732"/>
    <d v="2021-01-14T00:00:00"/>
    <x v="0"/>
    <x v="0"/>
    <s v="Albany"/>
    <s v="Men's Athletic Footwear"/>
    <n v="40"/>
    <n v="6000"/>
    <n v="240000"/>
    <n v="72000"/>
    <n v="0.3"/>
    <s v="In-store"/>
  </r>
  <r>
    <n v="1185732"/>
    <d v="2021-01-14T00:00:00"/>
    <x v="0"/>
    <x v="0"/>
    <s v="Albany"/>
    <s v="Women's Street Footwear"/>
    <n v="30.000000000000004"/>
    <n v="6000"/>
    <n v="180000.00000000003"/>
    <n v="63000.000000000007"/>
    <n v="0.35"/>
    <s v="In-store"/>
  </r>
  <r>
    <n v="1185732"/>
    <d v="2021-01-14T00:00:00"/>
    <x v="0"/>
    <x v="0"/>
    <s v="Albany"/>
    <s v="Women's Athletic Footwear"/>
    <n v="35"/>
    <n v="4500"/>
    <n v="157500"/>
    <n v="55125"/>
    <n v="0.35"/>
    <s v="In-store"/>
  </r>
  <r>
    <n v="1185732"/>
    <d v="2021-01-14T00:00:00"/>
    <x v="0"/>
    <x v="0"/>
    <s v="Albany"/>
    <s v="Men's Apparel"/>
    <n v="50"/>
    <n v="5000"/>
    <n v="250000"/>
    <n v="75000"/>
    <n v="0.3"/>
    <s v="In-store"/>
  </r>
  <r>
    <n v="1185732"/>
    <d v="2021-01-14T00:00:00"/>
    <x v="0"/>
    <x v="0"/>
    <s v="Albany"/>
    <s v="Women's Apparel"/>
    <n v="40"/>
    <n v="6000"/>
    <n v="240000"/>
    <n v="60000"/>
    <n v="0.25"/>
    <s v="In-store"/>
  </r>
  <r>
    <n v="1185732"/>
    <d v="2021-02-12T00:00:00"/>
    <x v="0"/>
    <x v="0"/>
    <s v="Albany"/>
    <s v="Men's Street Footwear"/>
    <n v="40"/>
    <n v="8500"/>
    <n v="340000"/>
    <n v="170000"/>
    <n v="0.5"/>
    <s v="In-store"/>
  </r>
  <r>
    <n v="1185732"/>
    <d v="2021-02-12T00:00:00"/>
    <x v="0"/>
    <x v="0"/>
    <s v="Albany"/>
    <s v="Men's Athletic Footwear"/>
    <n v="40"/>
    <n v="5000"/>
    <n v="200000"/>
    <n v="60000"/>
    <n v="0.3"/>
    <s v="In-store"/>
  </r>
  <r>
    <n v="1185732"/>
    <d v="2021-02-12T00:00:00"/>
    <x v="0"/>
    <x v="0"/>
    <s v="Albany"/>
    <s v="Women's Street Footwear"/>
    <n v="30.000000000000004"/>
    <n v="5500"/>
    <n v="165000.00000000003"/>
    <n v="57750.000000000007"/>
    <n v="0.35"/>
    <s v="In-store"/>
  </r>
  <r>
    <n v="1185732"/>
    <d v="2021-02-12T00:00:00"/>
    <x v="2"/>
    <x v="17"/>
    <s v="Cheyenne"/>
    <s v="Women's Athletic Footwear"/>
    <n v="35"/>
    <n v="4250"/>
    <n v="148750"/>
    <n v="52062.5"/>
    <n v="0.35"/>
    <s v="In-store"/>
  </r>
  <r>
    <n v="1185732"/>
    <d v="2021-02-12T00:00:00"/>
    <x v="2"/>
    <x v="17"/>
    <s v="Cheyenne"/>
    <s v="Men's Apparel"/>
    <n v="50"/>
    <n v="5000"/>
    <n v="250000"/>
    <n v="75000"/>
    <n v="0.3"/>
    <s v="In-store"/>
  </r>
  <r>
    <n v="1185732"/>
    <d v="2021-02-12T00:00:00"/>
    <x v="2"/>
    <x v="17"/>
    <s v="Cheyenne"/>
    <s v="Women's Apparel"/>
    <n v="40"/>
    <n v="6000"/>
    <n v="240000"/>
    <n v="60000"/>
    <n v="0.25"/>
    <s v="In-store"/>
  </r>
  <r>
    <n v="1185732"/>
    <d v="2021-03-10T00:00:00"/>
    <x v="2"/>
    <x v="17"/>
    <s v="Cheyenne"/>
    <s v="Men's Street Footwear"/>
    <n v="40"/>
    <n v="8200"/>
    <n v="328000"/>
    <n v="164000"/>
    <n v="0.5"/>
    <s v="In-store"/>
  </r>
  <r>
    <n v="1185732"/>
    <d v="2021-03-10T00:00:00"/>
    <x v="2"/>
    <x v="17"/>
    <s v="Cheyenne"/>
    <s v="Men's Athletic Footwear"/>
    <n v="40"/>
    <n v="5250"/>
    <n v="210000"/>
    <n v="63000"/>
    <n v="0.3"/>
    <s v="In-store"/>
  </r>
  <r>
    <n v="1185732"/>
    <d v="2021-03-10T00:00:00"/>
    <x v="2"/>
    <x v="17"/>
    <s v="Cheyenne"/>
    <s v="Women's Street Footwear"/>
    <n v="30.000000000000004"/>
    <n v="5500"/>
    <n v="165000.00000000003"/>
    <n v="57750.000000000007"/>
    <n v="0.35"/>
    <s v="In-store"/>
  </r>
  <r>
    <n v="1185732"/>
    <d v="2021-03-10T00:00:00"/>
    <x v="2"/>
    <x v="17"/>
    <s v="Cheyenne"/>
    <s v="Women's Athletic Footwear"/>
    <n v="35"/>
    <n v="4000"/>
    <n v="140000"/>
    <n v="49000"/>
    <n v="0.35"/>
    <s v="In-store"/>
  </r>
  <r>
    <n v="1185732"/>
    <d v="2021-03-10T00:00:00"/>
    <x v="2"/>
    <x v="17"/>
    <s v="Cheyenne"/>
    <s v="Men's Apparel"/>
    <n v="50"/>
    <n v="4500"/>
    <n v="225000"/>
    <n v="67500"/>
    <n v="0.3"/>
    <s v="In-store"/>
  </r>
  <r>
    <n v="1185732"/>
    <d v="2021-03-10T00:00:00"/>
    <x v="2"/>
    <x v="17"/>
    <s v="Cheyenne"/>
    <s v="Women's Apparel"/>
    <n v="40"/>
    <n v="5500"/>
    <n v="220000"/>
    <n v="55000"/>
    <n v="0.25"/>
    <s v="In-store"/>
  </r>
  <r>
    <n v="1185732"/>
    <d v="2021-04-11T00:00:00"/>
    <x v="2"/>
    <x v="17"/>
    <s v="Cheyenne"/>
    <s v="Men's Street Footwear"/>
    <n v="40"/>
    <n v="8000"/>
    <n v="320000"/>
    <n v="160000"/>
    <n v="0.5"/>
    <s v="In-store"/>
  </r>
  <r>
    <n v="1185732"/>
    <d v="2021-04-11T00:00:00"/>
    <x v="2"/>
    <x v="17"/>
    <s v="Cheyenne"/>
    <s v="Men's Athletic Footwear"/>
    <n v="40"/>
    <n v="5000"/>
    <n v="200000"/>
    <n v="60000"/>
    <n v="0.3"/>
    <s v="In-store"/>
  </r>
  <r>
    <n v="1185732"/>
    <d v="2021-04-11T00:00:00"/>
    <x v="2"/>
    <x v="17"/>
    <s v="Cheyenne"/>
    <s v="Women's Street Footwear"/>
    <n v="30.000000000000004"/>
    <n v="5000"/>
    <n v="150000.00000000003"/>
    <n v="52500.000000000007"/>
    <n v="0.35"/>
    <s v="In-store"/>
  </r>
  <r>
    <n v="1185732"/>
    <d v="2021-04-11T00:00:00"/>
    <x v="2"/>
    <x v="17"/>
    <s v="Cheyenne"/>
    <s v="Women's Athletic Footwear"/>
    <n v="35"/>
    <n v="4250"/>
    <n v="148750"/>
    <n v="52062.5"/>
    <n v="0.35"/>
    <s v="In-store"/>
  </r>
  <r>
    <n v="1185732"/>
    <d v="2021-04-11T00:00:00"/>
    <x v="2"/>
    <x v="17"/>
    <s v="Cheyenne"/>
    <s v="Men's Apparel"/>
    <n v="50"/>
    <n v="4250"/>
    <n v="212500"/>
    <n v="63750"/>
    <n v="0.3"/>
    <s v="In-store"/>
  </r>
  <r>
    <n v="1185732"/>
    <d v="2021-04-11T00:00:00"/>
    <x v="2"/>
    <x v="17"/>
    <s v="Cheyenne"/>
    <s v="Women's Apparel"/>
    <n v="40"/>
    <n v="5500"/>
    <n v="220000"/>
    <n v="55000"/>
    <n v="0.25"/>
    <s v="In-store"/>
  </r>
  <r>
    <n v="1185732"/>
    <d v="2021-05-10T00:00:00"/>
    <x v="2"/>
    <x v="17"/>
    <s v="Cheyenne"/>
    <s v="Men's Street Footwear"/>
    <n v="50"/>
    <n v="8200"/>
    <n v="410000"/>
    <n v="205000"/>
    <n v="0.5"/>
    <s v="In-store"/>
  </r>
  <r>
    <n v="1185732"/>
    <d v="2021-05-10T00:00:00"/>
    <x v="2"/>
    <x v="17"/>
    <s v="Cheyenne"/>
    <s v="Men's Athletic Footwear"/>
    <n v="45.000000000000007"/>
    <n v="5250"/>
    <n v="236250.00000000003"/>
    <n v="70875"/>
    <n v="0.3"/>
    <s v="In-store"/>
  </r>
  <r>
    <n v="1185732"/>
    <d v="2021-05-10T00:00:00"/>
    <x v="2"/>
    <x v="17"/>
    <s v="Cheyenne"/>
    <s v="Women's Street Footwear"/>
    <n v="40"/>
    <n v="5000"/>
    <n v="200000"/>
    <n v="70000"/>
    <n v="0.35"/>
    <s v="In-store"/>
  </r>
  <r>
    <n v="1185732"/>
    <d v="2021-05-10T00:00:00"/>
    <x v="2"/>
    <x v="17"/>
    <s v="Cheyenne"/>
    <s v="Women's Athletic Footwear"/>
    <n v="40"/>
    <n v="4500"/>
    <n v="180000"/>
    <n v="62999.999999999993"/>
    <n v="0.35"/>
    <s v="In-store"/>
  </r>
  <r>
    <n v="1185732"/>
    <d v="2021-05-10T00:00:00"/>
    <x v="2"/>
    <x v="17"/>
    <s v="Cheyenne"/>
    <s v="Men's Apparel"/>
    <n v="50"/>
    <n v="4750"/>
    <n v="237500"/>
    <n v="71250"/>
    <n v="0.3"/>
    <s v="In-store"/>
  </r>
  <r>
    <n v="1185732"/>
    <d v="2021-05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06-12T00:00:00"/>
    <x v="2"/>
    <x v="17"/>
    <s v="Cheyenne"/>
    <s v="Men's Street Footwear"/>
    <n v="50"/>
    <n v="8500"/>
    <n v="425000"/>
    <n v="212500"/>
    <n v="0.5"/>
    <s v="In-store"/>
  </r>
  <r>
    <n v="1185732"/>
    <d v="2021-06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6-12T00:00:00"/>
    <x v="2"/>
    <x v="17"/>
    <s v="Cheyenne"/>
    <s v="Women's Street Footwear"/>
    <n v="40"/>
    <n v="5250"/>
    <n v="210000"/>
    <n v="73500"/>
    <n v="0.35"/>
    <s v="In-store"/>
  </r>
  <r>
    <n v="1185732"/>
    <d v="2021-06-12T00:00:00"/>
    <x v="2"/>
    <x v="17"/>
    <s v="Cheyenne"/>
    <s v="Women's Athletic Footwear"/>
    <n v="40"/>
    <n v="5000"/>
    <n v="200000"/>
    <n v="70000"/>
    <n v="0.35"/>
    <s v="In-store"/>
  </r>
  <r>
    <n v="1185732"/>
    <d v="2021-06-12T00:00:00"/>
    <x v="2"/>
    <x v="17"/>
    <s v="Cheyenne"/>
    <s v="Men's Apparel"/>
    <n v="50"/>
    <n v="5000"/>
    <n v="250000"/>
    <n v="75000"/>
    <n v="0.3"/>
    <s v="In-store"/>
  </r>
  <r>
    <n v="1185732"/>
    <d v="2021-06-12T00:00:00"/>
    <x v="2"/>
    <x v="17"/>
    <s v="Cheyenne"/>
    <s v="Women's Apparel"/>
    <n v="55.000000000000007"/>
    <n v="6500"/>
    <n v="357500.00000000006"/>
    <n v="89375.000000000015"/>
    <n v="0.25"/>
    <s v="In-store"/>
  </r>
  <r>
    <n v="1185732"/>
    <d v="2021-07-10T00:00:00"/>
    <x v="2"/>
    <x v="17"/>
    <s v="Cheyenne"/>
    <s v="Men's Street Footwear"/>
    <n v="50"/>
    <n v="8750"/>
    <n v="437500"/>
    <n v="218750"/>
    <n v="0.5"/>
    <s v="In-store"/>
  </r>
  <r>
    <n v="1185732"/>
    <d v="2021-07-10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7-10T00:00:00"/>
    <x v="2"/>
    <x v="17"/>
    <s v="Cheyenne"/>
    <s v="Women's Street Footwear"/>
    <n v="40"/>
    <n v="5500"/>
    <n v="220000"/>
    <n v="77000"/>
    <n v="0.35"/>
    <s v="In-store"/>
  </r>
  <r>
    <n v="1185732"/>
    <d v="2021-07-10T00:00:00"/>
    <x v="2"/>
    <x v="17"/>
    <s v="Cheyenne"/>
    <s v="Women's Athletic Footwear"/>
    <n v="40"/>
    <n v="5000"/>
    <n v="200000"/>
    <n v="70000"/>
    <n v="0.35"/>
    <s v="In-store"/>
  </r>
  <r>
    <n v="1185732"/>
    <d v="2021-07-10T00:00:00"/>
    <x v="2"/>
    <x v="17"/>
    <s v="Cheyenne"/>
    <s v="Men's Apparel"/>
    <n v="50"/>
    <n v="5250"/>
    <n v="262500"/>
    <n v="78750"/>
    <n v="0.3"/>
    <s v="In-store"/>
  </r>
  <r>
    <n v="1185732"/>
    <d v="2021-07-10T00:00:00"/>
    <x v="2"/>
    <x v="17"/>
    <s v="Cheyenne"/>
    <s v="Women's Apparel"/>
    <n v="55.000000000000007"/>
    <n v="7000"/>
    <n v="385000.00000000006"/>
    <n v="96250.000000000015"/>
    <n v="0.25"/>
    <s v="In-store"/>
  </r>
  <r>
    <n v="1185732"/>
    <d v="2021-08-11T00:00:00"/>
    <x v="2"/>
    <x v="17"/>
    <s v="Cheyenne"/>
    <s v="Men's Street Footwear"/>
    <n v="50"/>
    <n v="8500"/>
    <n v="425000"/>
    <n v="212500"/>
    <n v="0.5"/>
    <s v="In-store"/>
  </r>
  <r>
    <n v="1185732"/>
    <d v="2021-08-11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8-11T00:00:00"/>
    <x v="2"/>
    <x v="17"/>
    <s v="Cheyenne"/>
    <s v="Women's Street Footwear"/>
    <n v="40"/>
    <n v="5500"/>
    <n v="220000"/>
    <n v="77000"/>
    <n v="0.35"/>
    <s v="In-store"/>
  </r>
  <r>
    <n v="1185732"/>
    <d v="2021-08-11T00:00:00"/>
    <x v="2"/>
    <x v="17"/>
    <s v="Cheyenne"/>
    <s v="Women's Athletic Footwear"/>
    <n v="40"/>
    <n v="5250"/>
    <n v="210000"/>
    <n v="73500"/>
    <n v="0.35"/>
    <s v="In-store"/>
  </r>
  <r>
    <n v="1185732"/>
    <d v="2021-08-11T00:00:00"/>
    <x v="2"/>
    <x v="17"/>
    <s v="Cheyenne"/>
    <s v="Men's Apparel"/>
    <n v="50"/>
    <n v="5000"/>
    <n v="250000"/>
    <n v="75000"/>
    <n v="0.3"/>
    <s v="In-store"/>
  </r>
  <r>
    <n v="1185732"/>
    <d v="2021-08-11T00:00:00"/>
    <x v="2"/>
    <x v="17"/>
    <s v="Cheyenne"/>
    <s v="Women's Apparel"/>
    <n v="55.000000000000007"/>
    <n v="6750"/>
    <n v="371250.00000000006"/>
    <n v="92812.500000000015"/>
    <n v="0.25"/>
    <s v="In-store"/>
  </r>
  <r>
    <n v="1185732"/>
    <d v="2021-09-10T00:00:00"/>
    <x v="2"/>
    <x v="17"/>
    <s v="Cheyenne"/>
    <s v="Men's Street Footwear"/>
    <n v="50"/>
    <n v="8000"/>
    <n v="400000"/>
    <n v="200000"/>
    <n v="0.5"/>
    <s v="In-store"/>
  </r>
  <r>
    <n v="1185732"/>
    <d v="2021-09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9-10T00:00:00"/>
    <x v="2"/>
    <x v="17"/>
    <s v="Cheyenne"/>
    <s v="Women's Street Footwear"/>
    <n v="40"/>
    <n v="5250"/>
    <n v="210000"/>
    <n v="73500"/>
    <n v="0.35"/>
    <s v="In-store"/>
  </r>
  <r>
    <n v="1185732"/>
    <d v="2021-09-10T00:00:00"/>
    <x v="2"/>
    <x v="17"/>
    <s v="Cheyenne"/>
    <s v="Women's Athletic Footwear"/>
    <n v="40"/>
    <n v="5000"/>
    <n v="200000"/>
    <n v="70000"/>
    <n v="0.35"/>
    <s v="In-store"/>
  </r>
  <r>
    <n v="1185732"/>
    <d v="2021-09-10T00:00:00"/>
    <x v="2"/>
    <x v="17"/>
    <s v="Cheyenne"/>
    <s v="Men's Apparel"/>
    <n v="50"/>
    <n v="5000"/>
    <n v="250000"/>
    <n v="75000"/>
    <n v="0.3"/>
    <s v="In-store"/>
  </r>
  <r>
    <n v="1185732"/>
    <d v="2021-09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10-12T00:00:00"/>
    <x v="2"/>
    <x v="17"/>
    <s v="Cheyenne"/>
    <s v="Men's Street Footwear"/>
    <n v="55.000000000000007"/>
    <n v="7750"/>
    <n v="426250.00000000006"/>
    <n v="213125.00000000003"/>
    <n v="0.5"/>
    <s v="In-store"/>
  </r>
  <r>
    <n v="1185732"/>
    <d v="2021-10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0-12T00:00:00"/>
    <x v="2"/>
    <x v="17"/>
    <s v="Cheyenne"/>
    <s v="Women's Street Footwear"/>
    <n v="45.000000000000007"/>
    <n v="5000"/>
    <n v="225000.00000000003"/>
    <n v="78750"/>
    <n v="0.35"/>
    <s v="In-store"/>
  </r>
  <r>
    <n v="1185732"/>
    <d v="2021-10-12T00:00:00"/>
    <x v="2"/>
    <x v="17"/>
    <s v="Cheyenne"/>
    <s v="Women's Athletic Footwear"/>
    <n v="45.000000000000007"/>
    <n v="4750"/>
    <n v="213750.00000000003"/>
    <n v="74812.5"/>
    <n v="0.35"/>
    <s v="In-store"/>
  </r>
  <r>
    <n v="1185732"/>
    <d v="2021-10-12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0-12T00:00:00"/>
    <x v="2"/>
    <x v="17"/>
    <s v="Cheyenne"/>
    <s v="Women's Apparel"/>
    <n v="60"/>
    <n v="6000"/>
    <n v="360000"/>
    <n v="90000"/>
    <n v="0.25"/>
    <s v="In-store"/>
  </r>
  <r>
    <n v="1185732"/>
    <d v="2021-11-11T00:00:00"/>
    <x v="2"/>
    <x v="17"/>
    <s v="Cheyenne"/>
    <s v="Men's Street Footwear"/>
    <n v="55.000000000000007"/>
    <n v="7500"/>
    <n v="412500.00000000006"/>
    <n v="206250.00000000003"/>
    <n v="0.5"/>
    <s v="In-store"/>
  </r>
  <r>
    <n v="1185732"/>
    <d v="2021-11-11T00:00:00"/>
    <x v="2"/>
    <x v="17"/>
    <s v="Cheyenne"/>
    <s v="Men's Athletic Footwear"/>
    <n v="45.000000000000007"/>
    <n v="5750"/>
    <n v="258750.00000000003"/>
    <n v="77625"/>
    <n v="0.3"/>
    <s v="In-store"/>
  </r>
  <r>
    <n v="1185732"/>
    <d v="2021-11-11T00:00:00"/>
    <x v="2"/>
    <x v="17"/>
    <s v="Cheyenne"/>
    <s v="Women's Street Footwear"/>
    <n v="45.000000000000007"/>
    <n v="5200"/>
    <n v="234000.00000000003"/>
    <n v="81900"/>
    <n v="0.35"/>
    <s v="In-store"/>
  </r>
  <r>
    <n v="1185732"/>
    <d v="2021-11-11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1-11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1-11T00:00:00"/>
    <x v="2"/>
    <x v="17"/>
    <s v="Cheyenne"/>
    <s v="Women's Apparel"/>
    <n v="60"/>
    <n v="5750"/>
    <n v="345000"/>
    <n v="86250"/>
    <n v="0.25"/>
    <s v="In-store"/>
  </r>
  <r>
    <n v="1185732"/>
    <d v="2021-12-10T00:00:00"/>
    <x v="2"/>
    <x v="17"/>
    <s v="Cheyenne"/>
    <s v="Men's Street Footwear"/>
    <n v="55.000000000000007"/>
    <n v="8000"/>
    <n v="440000.00000000006"/>
    <n v="220000.00000000003"/>
    <n v="0.5"/>
    <s v="In-store"/>
  </r>
  <r>
    <n v="1185732"/>
    <d v="2021-12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2-10T00:00:00"/>
    <x v="2"/>
    <x v="17"/>
    <s v="Cheyenne"/>
    <s v="Women's Street Footwear"/>
    <n v="45.000000000000007"/>
    <n v="5500"/>
    <n v="247500.00000000003"/>
    <n v="86625"/>
    <n v="0.35"/>
    <s v="In-store"/>
  </r>
  <r>
    <n v="1185732"/>
    <d v="2021-12-10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2-10T00:00:00"/>
    <x v="2"/>
    <x v="17"/>
    <s v="Cheyenne"/>
    <s v="Men's Apparel"/>
    <n v="55.000000000000007"/>
    <n v="5000"/>
    <n v="275000.00000000006"/>
    <n v="82500.000000000015"/>
    <n v="0.3"/>
    <s v="In-store"/>
  </r>
  <r>
    <n v="1185732"/>
    <d v="2021-12-10T00:00:00"/>
    <x v="2"/>
    <x v="17"/>
    <s v="Cheyenne"/>
    <s v="Women's Apparel"/>
    <n v="60"/>
    <n v="6000"/>
    <n v="360000"/>
    <n v="90000"/>
    <n v="0.25"/>
    <s v="In-store"/>
  </r>
  <r>
    <n v="1128299"/>
    <d v="2021-01-24T00:00:00"/>
    <x v="2"/>
    <x v="17"/>
    <s v="Cheyenne"/>
    <s v="Men's Street Footwear"/>
    <n v="30.000000000000004"/>
    <n v="3500"/>
    <n v="105000.00000000001"/>
    <n v="36750"/>
    <n v="0.35"/>
    <s v="In-store"/>
  </r>
  <r>
    <n v="1128299"/>
    <d v="2021-01-24T00:00:00"/>
    <x v="2"/>
    <x v="17"/>
    <s v="Cheyenne"/>
    <s v="Men's Athletic Footwear"/>
    <n v="40"/>
    <n v="3500"/>
    <n v="140000"/>
    <n v="49000"/>
    <n v="0.35"/>
    <s v="In-store"/>
  </r>
  <r>
    <n v="1128299"/>
    <d v="2021-01-24T00:00:00"/>
    <x v="2"/>
    <x v="17"/>
    <s v="Cheyenne"/>
    <s v="Women's Street Footwear"/>
    <n v="40"/>
    <n v="3500"/>
    <n v="140000"/>
    <n v="49000"/>
    <n v="0.35"/>
    <s v="In-store"/>
  </r>
  <r>
    <n v="1128299"/>
    <d v="2021-01-24T00:00:00"/>
    <x v="2"/>
    <x v="17"/>
    <s v="Cheyenne"/>
    <s v="Women's Athletic Footwear"/>
    <n v="40"/>
    <n v="2000"/>
    <n v="80000"/>
    <n v="28000"/>
    <n v="0.35"/>
    <s v="In-store"/>
  </r>
  <r>
    <n v="1128299"/>
    <d v="2021-01-24T00:00:00"/>
    <x v="2"/>
    <x v="17"/>
    <s v="Cheyenne"/>
    <s v="Men's Apparel"/>
    <n v="45.000000000000007"/>
    <n v="1500"/>
    <n v="67500.000000000015"/>
    <n v="27000.000000000007"/>
    <n v="0.4"/>
    <s v="In-store"/>
  </r>
  <r>
    <n v="1128299"/>
    <d v="2021-01-24T00:00:00"/>
    <x v="2"/>
    <x v="17"/>
    <s v="Cheyenne"/>
    <s v="Women's Apparel"/>
    <n v="40"/>
    <n v="4000"/>
    <n v="160000"/>
    <n v="48000"/>
    <n v="0.3"/>
    <s v="In-store"/>
  </r>
  <r>
    <n v="1128299"/>
    <d v="2021-02-24T00:00:00"/>
    <x v="2"/>
    <x v="17"/>
    <s v="Cheyenne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17"/>
    <s v="Cheyenne"/>
    <s v="Men's Athletic Footwear"/>
    <n v="40"/>
    <n v="3500"/>
    <n v="140000"/>
    <n v="49000"/>
    <n v="0.35"/>
    <s v="In-store"/>
  </r>
  <r>
    <n v="1128299"/>
    <d v="2021-02-24T00:00:00"/>
    <x v="2"/>
    <x v="17"/>
    <s v="Cheyenne"/>
    <s v="Women's Street Footwear"/>
    <n v="40"/>
    <n v="3500"/>
    <n v="140000"/>
    <n v="49000"/>
    <n v="0.35"/>
    <s v="In-store"/>
  </r>
  <r>
    <n v="1128299"/>
    <d v="2021-02-24T00:00:00"/>
    <x v="4"/>
    <x v="18"/>
    <s v="Richmond"/>
    <s v="Women's Athletic Footwear"/>
    <n v="40"/>
    <n v="2000"/>
    <n v="80000"/>
    <n v="28000"/>
    <n v="0.35"/>
    <s v="In-store"/>
  </r>
  <r>
    <n v="1128299"/>
    <d v="2021-02-24T00:00:00"/>
    <x v="4"/>
    <x v="18"/>
    <s v="Richmond"/>
    <s v="Men's Apparel"/>
    <n v="45.000000000000007"/>
    <n v="1250"/>
    <n v="56250.000000000007"/>
    <n v="22500.000000000004"/>
    <n v="0.4"/>
    <s v="In-store"/>
  </r>
  <r>
    <n v="1128299"/>
    <d v="2021-02-24T00:00:00"/>
    <x v="4"/>
    <x v="18"/>
    <s v="Richmond"/>
    <s v="Women's Apparel"/>
    <n v="40"/>
    <n v="3250"/>
    <n v="130000"/>
    <n v="39000"/>
    <n v="0.3"/>
    <s v="In-store"/>
  </r>
  <r>
    <n v="1128299"/>
    <d v="2021-03-23T00:00:00"/>
    <x v="4"/>
    <x v="18"/>
    <s v="Richmond"/>
    <s v="Men's Street Footwear"/>
    <n v="40"/>
    <n v="4750"/>
    <n v="190000"/>
    <n v="66500"/>
    <n v="0.35"/>
    <s v="In-store"/>
  </r>
  <r>
    <n v="1128299"/>
    <d v="2021-03-23T00:00:00"/>
    <x v="4"/>
    <x v="18"/>
    <s v="Richmond"/>
    <s v="Men's Athletic Footwear"/>
    <n v="50"/>
    <n v="3250"/>
    <n v="162500"/>
    <n v="56875"/>
    <n v="0.35"/>
    <s v="In-store"/>
  </r>
  <r>
    <n v="1128299"/>
    <d v="2021-03-23T00:00:00"/>
    <x v="4"/>
    <x v="18"/>
    <s v="Richmond"/>
    <s v="Women's Street Footwear"/>
    <n v="54.999999999999993"/>
    <n v="3500"/>
    <n v="192499.99999999997"/>
    <n v="67374.999999999985"/>
    <n v="0.35"/>
    <s v="In-store"/>
  </r>
  <r>
    <n v="1128299"/>
    <d v="2021-03-23T00:00:00"/>
    <x v="4"/>
    <x v="18"/>
    <s v="Richmond"/>
    <s v="Women's Athletic Footwear"/>
    <n v="50"/>
    <n v="2500"/>
    <n v="125000"/>
    <n v="43750"/>
    <n v="0.35"/>
    <s v="In-store"/>
  </r>
  <r>
    <n v="1128299"/>
    <d v="2021-03-23T00:00:00"/>
    <x v="4"/>
    <x v="18"/>
    <s v="Richmond"/>
    <s v="Men's Apparel"/>
    <n v="55.000000000000007"/>
    <n v="1000"/>
    <n v="55000.000000000007"/>
    <n v="22000.000000000004"/>
    <n v="0.4"/>
    <s v="In-store"/>
  </r>
  <r>
    <n v="1128299"/>
    <d v="2021-03-23T00:00:00"/>
    <x v="4"/>
    <x v="18"/>
    <s v="Richmond"/>
    <s v="Women's Apparel"/>
    <n v="50"/>
    <n v="3000"/>
    <n v="150000"/>
    <n v="45000"/>
    <n v="0.3"/>
    <s v="In-store"/>
  </r>
  <r>
    <n v="1128299"/>
    <d v="2021-04-24T00:00:00"/>
    <x v="4"/>
    <x v="18"/>
    <s v="Richmond"/>
    <s v="Men's Street Footwear"/>
    <n v="55.000000000000007"/>
    <n v="4750"/>
    <n v="261250.00000000003"/>
    <n v="91437.5"/>
    <n v="0.35"/>
    <s v="In-store"/>
  </r>
  <r>
    <n v="1128299"/>
    <d v="2021-04-24T00:00:00"/>
    <x v="4"/>
    <x v="18"/>
    <s v="Richmond"/>
    <s v="Men's Athletic Footwear"/>
    <n v="60.000000000000007"/>
    <n v="2750"/>
    <n v="165000.00000000003"/>
    <n v="57750.000000000007"/>
    <n v="0.35"/>
    <s v="In-store"/>
  </r>
  <r>
    <n v="1128299"/>
    <d v="2021-04-24T00:00:00"/>
    <x v="4"/>
    <x v="18"/>
    <s v="Richmond"/>
    <s v="Women's Street Footwear"/>
    <n v="60.000000000000007"/>
    <n v="3250"/>
    <n v="195000.00000000003"/>
    <n v="68250"/>
    <n v="0.35"/>
    <s v="In-store"/>
  </r>
  <r>
    <n v="1128299"/>
    <d v="2021-04-24T00:00:00"/>
    <x v="4"/>
    <x v="18"/>
    <s v="Richmond"/>
    <s v="Women's Athletic Footwear"/>
    <n v="45.000000000000007"/>
    <n v="2250"/>
    <n v="101250.00000000001"/>
    <n v="35437.5"/>
    <n v="0.35"/>
    <s v="In-store"/>
  </r>
  <r>
    <n v="1128299"/>
    <d v="2021-04-24T00:00:00"/>
    <x v="4"/>
    <x v="18"/>
    <s v="Richmond"/>
    <s v="Men's Apparel"/>
    <n v="50.000000000000014"/>
    <n v="1250"/>
    <n v="62500.000000000015"/>
    <n v="25000.000000000007"/>
    <n v="0.4"/>
    <s v="In-store"/>
  </r>
  <r>
    <n v="1128299"/>
    <d v="2021-04-24T00:00:00"/>
    <x v="4"/>
    <x v="18"/>
    <s v="Richmond"/>
    <s v="Women's Apparel"/>
    <n v="65.000000000000014"/>
    <n v="3000"/>
    <n v="195000.00000000003"/>
    <n v="58500.000000000007"/>
    <n v="0.3"/>
    <s v="In-store"/>
  </r>
  <r>
    <n v="1128299"/>
    <d v="2021-05-25T00:00:00"/>
    <x v="4"/>
    <x v="18"/>
    <s v="Richmond"/>
    <s v="Men's Street Footwear"/>
    <n v="50"/>
    <n v="5000"/>
    <n v="250000"/>
    <n v="87500"/>
    <n v="0.35"/>
    <s v="In-store"/>
  </r>
  <r>
    <n v="1128299"/>
    <d v="2021-05-25T00:00:00"/>
    <x v="4"/>
    <x v="18"/>
    <s v="Richmond"/>
    <s v="Men's Athletic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Street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Athletic Footwear"/>
    <n v="50"/>
    <n v="2750"/>
    <n v="137500"/>
    <n v="48125"/>
    <n v="0.35"/>
    <s v="In-store"/>
  </r>
  <r>
    <n v="1128299"/>
    <d v="2021-05-25T00:00:00"/>
    <x v="4"/>
    <x v="18"/>
    <s v="Richmond"/>
    <s v="Men's Apparel"/>
    <n v="44.999999999999993"/>
    <n v="1750"/>
    <n v="78749.999999999985"/>
    <n v="31499.999999999996"/>
    <n v="0.4"/>
    <s v="In-store"/>
  </r>
  <r>
    <n v="1128299"/>
    <d v="2021-05-25T00:00:00"/>
    <x v="4"/>
    <x v="18"/>
    <s v="Richmond"/>
    <s v="Women's Apparel"/>
    <n v="60"/>
    <n v="5250"/>
    <n v="315000"/>
    <n v="94500"/>
    <n v="0.3"/>
    <s v="In-store"/>
  </r>
  <r>
    <n v="1128299"/>
    <d v="2021-06-24T00:00:00"/>
    <x v="4"/>
    <x v="18"/>
    <s v="Richmond"/>
    <s v="Men's Street Footwear"/>
    <n v="54.999999999999993"/>
    <n v="7750"/>
    <n v="426249.99999999994"/>
    <n v="149187.49999999997"/>
    <n v="0.35"/>
    <s v="In-store"/>
  </r>
  <r>
    <n v="1128299"/>
    <d v="2021-06-24T00:00:00"/>
    <x v="4"/>
    <x v="18"/>
    <s v="Richmond"/>
    <s v="Men's Athletic Footwear"/>
    <n v="64.999999999999986"/>
    <n v="6500"/>
    <n v="422499.99999999988"/>
    <n v="147874.99999999994"/>
    <n v="0.35"/>
    <s v="In-store"/>
  </r>
  <r>
    <n v="1128299"/>
    <d v="2021-06-24T00:00:00"/>
    <x v="4"/>
    <x v="18"/>
    <s v="Richmond"/>
    <s v="Women's Street Footwear"/>
    <n v="80"/>
    <n v="6500"/>
    <n v="520000"/>
    <n v="182000"/>
    <n v="0.35"/>
    <s v="In-store"/>
  </r>
  <r>
    <n v="1128299"/>
    <d v="2021-06-24T00:00:00"/>
    <x v="4"/>
    <x v="18"/>
    <s v="Richmond"/>
    <s v="Women's Athletic Footwear"/>
    <n v="80"/>
    <n v="5250"/>
    <n v="420000"/>
    <n v="147000"/>
    <n v="0.35"/>
    <s v="In-store"/>
  </r>
  <r>
    <n v="1128299"/>
    <d v="2021-06-24T00:00:00"/>
    <x v="4"/>
    <x v="18"/>
    <s v="Richmond"/>
    <s v="Men's Apparel"/>
    <n v="90"/>
    <n v="4000"/>
    <n v="360000"/>
    <n v="144000"/>
    <n v="0.4"/>
    <s v="In-store"/>
  </r>
  <r>
    <n v="1128299"/>
    <d v="2021-06-24T00:00:00"/>
    <x v="4"/>
    <x v="18"/>
    <s v="Richmond"/>
    <s v="Women's Apparel"/>
    <n v="105"/>
    <n v="7000"/>
    <n v="735000"/>
    <n v="220500"/>
    <n v="0.3"/>
    <s v="In-store"/>
  </r>
  <r>
    <n v="1128299"/>
    <d v="2021-07-23T00:00:00"/>
    <x v="4"/>
    <x v="18"/>
    <s v="Richmond"/>
    <s v="Men's Street Footwear"/>
    <n v="85"/>
    <n v="8500"/>
    <n v="722500"/>
    <n v="252874.99999999997"/>
    <n v="0.35"/>
    <s v="In-store"/>
  </r>
  <r>
    <n v="1128299"/>
    <d v="2021-07-23T00:00:00"/>
    <x v="4"/>
    <x v="18"/>
    <s v="Richmond"/>
    <s v="Men's Athletic Footwear"/>
    <n v="90"/>
    <n v="7000"/>
    <n v="630000"/>
    <n v="220500"/>
    <n v="0.35"/>
    <s v="In-store"/>
  </r>
  <r>
    <n v="1128299"/>
    <d v="2021-07-23T00:00:00"/>
    <x v="4"/>
    <x v="18"/>
    <s v="Richmond"/>
    <s v="Women's Street Footwear"/>
    <n v="90"/>
    <n v="6500"/>
    <n v="585000"/>
    <n v="204750"/>
    <n v="0.35"/>
    <s v="In-store"/>
  </r>
  <r>
    <n v="1128299"/>
    <d v="2021-07-23T00:00:00"/>
    <x v="4"/>
    <x v="18"/>
    <s v="Richmond"/>
    <s v="Women's Athletic Footwear"/>
    <n v="85"/>
    <n v="5500"/>
    <n v="467500"/>
    <n v="163625"/>
    <n v="0.35"/>
    <s v="In-store"/>
  </r>
  <r>
    <n v="1128299"/>
    <d v="2021-07-23T00:00:00"/>
    <x v="4"/>
    <x v="18"/>
    <s v="Richmond"/>
    <s v="Men's Apparel"/>
    <n v="90"/>
    <n v="6000"/>
    <n v="540000"/>
    <n v="216000"/>
    <n v="0.4"/>
    <s v="In-store"/>
  </r>
  <r>
    <n v="1128299"/>
    <d v="2021-07-23T00:00:00"/>
    <x v="4"/>
    <x v="18"/>
    <s v="Richmond"/>
    <s v="Women's Apparel"/>
    <n v="105"/>
    <n v="6000"/>
    <n v="630000"/>
    <n v="189000"/>
    <n v="0.3"/>
    <s v="In-store"/>
  </r>
  <r>
    <n v="1128299"/>
    <d v="2021-08-24T00:00:00"/>
    <x v="4"/>
    <x v="18"/>
    <s v="Richmond"/>
    <s v="Men's Street Footwear"/>
    <n v="90"/>
    <n v="8000"/>
    <n v="720000"/>
    <n v="251999.99999999997"/>
    <n v="0.35"/>
    <s v="In-store"/>
  </r>
  <r>
    <n v="1128299"/>
    <d v="2021-08-24T00:00:00"/>
    <x v="4"/>
    <x v="18"/>
    <s v="Richmond"/>
    <s v="Men's Athletic Footwear"/>
    <n v="80"/>
    <n v="7750"/>
    <n v="620000"/>
    <n v="217000"/>
    <n v="0.35"/>
    <s v="In-store"/>
  </r>
  <r>
    <n v="1128299"/>
    <d v="2021-08-24T00:00:00"/>
    <x v="4"/>
    <x v="18"/>
    <s v="Richmond"/>
    <s v="Women's Street Footwear"/>
    <n v="70"/>
    <n v="6500"/>
    <n v="455000"/>
    <n v="159250"/>
    <n v="0.35"/>
    <s v="In-store"/>
  </r>
  <r>
    <n v="1128299"/>
    <d v="2021-08-24T00:00:00"/>
    <x v="4"/>
    <x v="18"/>
    <s v="Richmond"/>
    <s v="Women's Athletic Footwear"/>
    <n v="70"/>
    <n v="4250"/>
    <n v="297500"/>
    <n v="104125"/>
    <n v="0.35"/>
    <s v="In-store"/>
  </r>
  <r>
    <n v="1128299"/>
    <d v="2021-08-24T00:00:00"/>
    <x v="4"/>
    <x v="18"/>
    <s v="Richmond"/>
    <s v="Men's Apparel"/>
    <n v="70"/>
    <n v="4250"/>
    <n v="297500"/>
    <n v="119000"/>
    <n v="0.4"/>
    <s v="In-store"/>
  </r>
  <r>
    <n v="1128299"/>
    <d v="2021-08-24T00:00:00"/>
    <x v="4"/>
    <x v="18"/>
    <s v="Richmond"/>
    <s v="Women's Apparel"/>
    <n v="75"/>
    <n v="2500"/>
    <n v="187500"/>
    <n v="56250"/>
    <n v="0.3"/>
    <s v="In-store"/>
  </r>
  <r>
    <n v="1128299"/>
    <d v="2021-09-25T00:00:00"/>
    <x v="4"/>
    <x v="18"/>
    <s v="Richmond"/>
    <s v="Men's Street Footwear"/>
    <n v="50.000000000000014"/>
    <n v="4500"/>
    <n v="225000.00000000006"/>
    <n v="78750.000000000015"/>
    <n v="0.35"/>
    <s v="In-store"/>
  </r>
  <r>
    <n v="1128299"/>
    <d v="2021-09-25T00:00:00"/>
    <x v="4"/>
    <x v="18"/>
    <s v="Richmond"/>
    <s v="Men's Athletic Footwear"/>
    <n v="55.000000000000014"/>
    <n v="4500"/>
    <n v="247500.00000000006"/>
    <n v="86625.000000000015"/>
    <n v="0.35"/>
    <s v="In-store"/>
  </r>
  <r>
    <n v="1128299"/>
    <d v="2021-09-25T00:00:00"/>
    <x v="4"/>
    <x v="18"/>
    <s v="Richmond"/>
    <s v="Women's Street Footwear"/>
    <n v="50.000000000000014"/>
    <n v="2500"/>
    <n v="125000.00000000003"/>
    <n v="43750.000000000007"/>
    <n v="0.35"/>
    <s v="In-store"/>
  </r>
  <r>
    <n v="1128299"/>
    <d v="2021-09-25T00:00:00"/>
    <x v="4"/>
    <x v="18"/>
    <s v="Richmond"/>
    <s v="Women's Athletic Footwear"/>
    <n v="50.000000000000014"/>
    <n v="2000"/>
    <n v="100000.00000000003"/>
    <n v="35000.000000000007"/>
    <n v="0.35"/>
    <s v="In-store"/>
  </r>
  <r>
    <n v="1128299"/>
    <d v="2021-09-25T00:00:00"/>
    <x v="4"/>
    <x v="18"/>
    <s v="Richmond"/>
    <s v="Men's Apparel"/>
    <n v="60.000000000000007"/>
    <n v="2250"/>
    <n v="135000.00000000003"/>
    <n v="54000.000000000015"/>
    <n v="0.4"/>
    <s v="In-store"/>
  </r>
  <r>
    <n v="1128299"/>
    <d v="2021-09-25T00:00:00"/>
    <x v="4"/>
    <x v="18"/>
    <s v="Richmond"/>
    <s v="Women's Apparel"/>
    <n v="44.999999999999993"/>
    <n v="2500"/>
    <n v="112499.99999999999"/>
    <n v="33749.999999999993"/>
    <n v="0.3"/>
    <s v="In-store"/>
  </r>
  <r>
    <n v="1128299"/>
    <d v="2021-10-24T00:00:00"/>
    <x v="4"/>
    <x v="18"/>
    <s v="Richmond"/>
    <s v="Men's Street Footwear"/>
    <n v="40"/>
    <n v="3500"/>
    <n v="140000"/>
    <n v="49000"/>
    <n v="0.35"/>
    <s v="In-store"/>
  </r>
  <r>
    <n v="1128299"/>
    <d v="2021-10-24T00:00:00"/>
    <x v="4"/>
    <x v="18"/>
    <s v="Richmond"/>
    <s v="Men's Athletic Footwear"/>
    <n v="55.000000000000014"/>
    <n v="5250"/>
    <n v="288750.00000000006"/>
    <n v="101062.50000000001"/>
    <n v="0.35"/>
    <s v="In-store"/>
  </r>
  <r>
    <n v="1128299"/>
    <d v="2021-10-24T00:00:00"/>
    <x v="4"/>
    <x v="18"/>
    <s v="Richmond"/>
    <s v="Women's Street Footwear"/>
    <n v="50.000000000000014"/>
    <n v="3500"/>
    <n v="175000.00000000006"/>
    <n v="61250.000000000015"/>
    <n v="0.35"/>
    <s v="In-store"/>
  </r>
  <r>
    <n v="1128299"/>
    <d v="2021-10-24T00:00:00"/>
    <x v="4"/>
    <x v="18"/>
    <s v="Richmond"/>
    <s v="Women's Athletic Footwear"/>
    <n v="45.000000000000007"/>
    <n v="3250"/>
    <n v="146250.00000000003"/>
    <n v="51187.500000000007"/>
    <n v="0.35"/>
    <s v="In-store"/>
  </r>
  <r>
    <n v="1128299"/>
    <d v="2021-10-24T00:00:00"/>
    <x v="4"/>
    <x v="18"/>
    <s v="Richmond"/>
    <s v="Men's Apparel"/>
    <n v="55.000000000000007"/>
    <n v="3000"/>
    <n v="165000.00000000003"/>
    <n v="66000.000000000015"/>
    <n v="0.4"/>
    <s v="In-store"/>
  </r>
  <r>
    <n v="1128299"/>
    <d v="2021-10-24T00:00:00"/>
    <x v="4"/>
    <x v="18"/>
    <s v="Richmond"/>
    <s v="Women's Apparel"/>
    <n v="60.000000000000007"/>
    <n v="3500"/>
    <n v="210000.00000000003"/>
    <n v="63000.000000000007"/>
    <n v="0.3"/>
    <s v="In-store"/>
  </r>
  <r>
    <n v="1128299"/>
    <d v="2021-11-24T00:00:00"/>
    <x v="4"/>
    <x v="18"/>
    <s v="Richmond"/>
    <s v="Men's Street Footwear"/>
    <n v="45.000000000000007"/>
    <n v="5750"/>
    <n v="258750.00000000003"/>
    <n v="90562.5"/>
    <n v="0.35"/>
    <s v="In-store"/>
  </r>
  <r>
    <n v="1128299"/>
    <d v="2021-11-24T00:00:00"/>
    <x v="4"/>
    <x v="18"/>
    <s v="Richmond"/>
    <s v="Men's Athletic Footwear"/>
    <n v="50.000000000000014"/>
    <n v="6500"/>
    <n v="325000.00000000012"/>
    <n v="113750.00000000003"/>
    <n v="0.35"/>
    <s v="In-store"/>
  </r>
  <r>
    <n v="1128299"/>
    <d v="2021-11-24T00:00:00"/>
    <x v="4"/>
    <x v="18"/>
    <s v="Richmond"/>
    <s v="Women's Street Footwear"/>
    <n v="45.000000000000007"/>
    <n v="4750"/>
    <n v="213750.00000000003"/>
    <n v="74812.5"/>
    <n v="0.35"/>
    <s v="In-store"/>
  </r>
  <r>
    <n v="1128299"/>
    <d v="2021-11-24T00:00:00"/>
    <x v="4"/>
    <x v="18"/>
    <s v="Richmond"/>
    <s v="Women's Athletic Footwear"/>
    <n v="55.000000000000014"/>
    <n v="4500"/>
    <n v="247500.00000000006"/>
    <n v="86625.000000000015"/>
    <n v="0.35"/>
    <s v="In-store"/>
  </r>
  <r>
    <n v="1128299"/>
    <d v="2021-11-24T00:00:00"/>
    <x v="4"/>
    <x v="18"/>
    <s v="Richmond"/>
    <s v="Men's Apparel"/>
    <n v="75.000000000000014"/>
    <n v="4250"/>
    <n v="318750.00000000006"/>
    <n v="127500.00000000003"/>
    <n v="0.4"/>
    <s v="In-store"/>
  </r>
  <r>
    <n v="1128299"/>
    <d v="2021-11-24T00:00:00"/>
    <x v="4"/>
    <x v="18"/>
    <s v="Richmond"/>
    <s v="Women's Apparel"/>
    <n v="80.000000000000014"/>
    <n v="5500"/>
    <n v="440000.00000000006"/>
    <n v="132000"/>
    <n v="0.3"/>
    <s v="In-store"/>
  </r>
  <r>
    <n v="1128299"/>
    <d v="2021-12-23T00:00:00"/>
    <x v="4"/>
    <x v="18"/>
    <s v="Richmond"/>
    <s v="Men's Street Footwear"/>
    <n v="65.000000000000014"/>
    <n v="7500"/>
    <n v="487500.00000000012"/>
    <n v="170625.00000000003"/>
    <n v="0.35"/>
    <s v="In-store"/>
  </r>
  <r>
    <n v="1128299"/>
    <d v="2021-12-23T00:00:00"/>
    <x v="4"/>
    <x v="18"/>
    <s v="Richmond"/>
    <s v="Men's Athletic Footwear"/>
    <n v="75.000000000000028"/>
    <n v="7500"/>
    <n v="562500.00000000023"/>
    <n v="196875.00000000006"/>
    <n v="0.35"/>
    <s v="In-store"/>
  </r>
  <r>
    <n v="1128299"/>
    <d v="2021-12-23T00:00:00"/>
    <x v="4"/>
    <x v="18"/>
    <s v="Richmond"/>
    <s v="Women's Street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Women's Athletic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Men's Apparel"/>
    <n v="80.000000000000014"/>
    <n v="4750"/>
    <n v="380000.00000000006"/>
    <n v="152000.00000000003"/>
    <n v="0.4"/>
    <s v="In-store"/>
  </r>
  <r>
    <n v="1128299"/>
    <d v="2021-12-23T00:00:00"/>
    <x v="4"/>
    <x v="18"/>
    <s v="Richmond"/>
    <s v="Women's Apparel"/>
    <n v="85.000000000000014"/>
    <n v="5750"/>
    <n v="488750.00000000006"/>
    <n v="146625"/>
    <n v="0.3"/>
    <s v="In-store"/>
  </r>
  <r>
    <n v="1185732"/>
    <d v="2021-01-19T00:00:00"/>
    <x v="4"/>
    <x v="18"/>
    <s v="Richmond"/>
    <s v="Men's Street Footwear"/>
    <n v="35"/>
    <n v="7500"/>
    <n v="262500"/>
    <n v="131250"/>
    <n v="0.5"/>
    <s v="In-store"/>
  </r>
  <r>
    <n v="1185732"/>
    <d v="2021-01-19T00:00:00"/>
    <x v="4"/>
    <x v="18"/>
    <s v="Richmond"/>
    <s v="Men's Athletic Footwear"/>
    <n v="35"/>
    <n v="5500"/>
    <n v="192500"/>
    <n v="77000"/>
    <n v="0.39999999999999997"/>
    <s v="In-store"/>
  </r>
  <r>
    <n v="1185732"/>
    <d v="2021-01-19T00:00:00"/>
    <x v="4"/>
    <x v="18"/>
    <s v="Richmond"/>
    <s v="Women's Street Footwear"/>
    <n v="25"/>
    <n v="5500"/>
    <n v="137500"/>
    <n v="41250"/>
    <n v="0.3"/>
    <s v="In-store"/>
  </r>
  <r>
    <n v="1185732"/>
    <d v="2021-01-19T00:00:00"/>
    <x v="4"/>
    <x v="18"/>
    <s v="Richmond"/>
    <s v="Women's Athletic Footwear"/>
    <n v="29.999999999999993"/>
    <n v="4000"/>
    <n v="119999.99999999997"/>
    <n v="41999.999999999985"/>
    <n v="0.35"/>
    <s v="In-store"/>
  </r>
  <r>
    <n v="1185732"/>
    <d v="2021-01-19T00:00:00"/>
    <x v="4"/>
    <x v="18"/>
    <s v="Richmond"/>
    <s v="Men's Apparel"/>
    <n v="45.000000000000007"/>
    <n v="4500"/>
    <n v="202500.00000000003"/>
    <n v="81000"/>
    <n v="0.39999999999999997"/>
    <s v="In-store"/>
  </r>
  <r>
    <n v="1185732"/>
    <d v="2021-01-19T00:00:00"/>
    <x v="4"/>
    <x v="18"/>
    <s v="Richmond"/>
    <s v="Women's Apparel"/>
    <n v="35"/>
    <n v="5500"/>
    <n v="192500"/>
    <n v="105875.00000000001"/>
    <n v="0.55000000000000004"/>
    <s v="In-store"/>
  </r>
  <r>
    <n v="1185732"/>
    <d v="2021-02-17T00:00:00"/>
    <x v="4"/>
    <x v="18"/>
    <s v="Richmond"/>
    <s v="Men's Street Footwear"/>
    <n v="35"/>
    <n v="8000"/>
    <n v="280000"/>
    <n v="140000"/>
    <n v="0.5"/>
    <s v="In-store"/>
  </r>
  <r>
    <n v="1185732"/>
    <d v="2021-02-17T00:00:00"/>
    <x v="4"/>
    <x v="18"/>
    <s v="Richmond"/>
    <s v="Men's Athletic Footwear"/>
    <n v="35"/>
    <n v="4500"/>
    <n v="157500"/>
    <n v="62999.999999999993"/>
    <n v="0.39999999999999997"/>
    <s v="In-store"/>
  </r>
  <r>
    <n v="1185732"/>
    <d v="2021-02-17T00:00:00"/>
    <x v="4"/>
    <x v="18"/>
    <s v="Richmond"/>
    <s v="Women's Street Footwear"/>
    <n v="25"/>
    <n v="5000"/>
    <n v="125000"/>
    <n v="37500"/>
    <n v="0.3"/>
    <s v="In-store"/>
  </r>
  <r>
    <n v="1185732"/>
    <d v="2021-02-17T00:00:00"/>
    <x v="3"/>
    <x v="19"/>
    <s v="Detroit"/>
    <s v="Women's Athletic Footwear"/>
    <n v="29.999999999999993"/>
    <n v="3750"/>
    <n v="112499.99999999997"/>
    <n v="39374.999999999985"/>
    <n v="0.35"/>
    <s v="In-store"/>
  </r>
  <r>
    <n v="1185732"/>
    <d v="2021-02-17T00:00:00"/>
    <x v="3"/>
    <x v="19"/>
    <s v="Detroit"/>
    <s v="Men's Apparel"/>
    <n v="45.000000000000007"/>
    <n v="4500"/>
    <n v="202500.00000000003"/>
    <n v="81000"/>
    <n v="0.39999999999999997"/>
    <s v="In-store"/>
  </r>
  <r>
    <n v="1185732"/>
    <d v="2021-02-17T00:00:00"/>
    <x v="3"/>
    <x v="19"/>
    <s v="Detroit"/>
    <s v="Women's Apparel"/>
    <n v="35"/>
    <n v="5500"/>
    <n v="192500"/>
    <n v="105875.00000000001"/>
    <n v="0.55000000000000004"/>
    <s v="In-store"/>
  </r>
  <r>
    <n v="1185732"/>
    <d v="2021-03-15T00:00:00"/>
    <x v="3"/>
    <x v="19"/>
    <s v="Detroit"/>
    <s v="Men's Street Footwear"/>
    <n v="35"/>
    <n v="7700"/>
    <n v="269500"/>
    <n v="134750"/>
    <n v="0.5"/>
    <s v="In-store"/>
  </r>
  <r>
    <n v="1185732"/>
    <d v="2021-03-15T00:00:00"/>
    <x v="3"/>
    <x v="19"/>
    <s v="Detroit"/>
    <s v="Men's Athletic Footwear"/>
    <n v="35"/>
    <n v="4500"/>
    <n v="157500"/>
    <n v="62999.999999999993"/>
    <n v="0.39999999999999997"/>
    <s v="In-store"/>
  </r>
  <r>
    <n v="1185732"/>
    <d v="2021-03-15T00:00:00"/>
    <x v="3"/>
    <x v="19"/>
    <s v="Detroit"/>
    <s v="Women's Street Footwear"/>
    <n v="25"/>
    <n v="4750"/>
    <n v="118750"/>
    <n v="35625"/>
    <n v="0.3"/>
    <s v="In-store"/>
  </r>
  <r>
    <n v="1185732"/>
    <d v="2021-03-15T00:00:00"/>
    <x v="3"/>
    <x v="19"/>
    <s v="Detroit"/>
    <s v="Women's Athletic Footwear"/>
    <n v="29.999999999999993"/>
    <n v="3250"/>
    <n v="97499.999999999971"/>
    <n v="34124.999999999985"/>
    <n v="0.35"/>
    <s v="In-store"/>
  </r>
  <r>
    <n v="1185732"/>
    <d v="2021-03-15T00:00:00"/>
    <x v="3"/>
    <x v="19"/>
    <s v="Detroit"/>
    <s v="Men's Apparel"/>
    <n v="45.000000000000007"/>
    <n v="3750"/>
    <n v="168750.00000000003"/>
    <n v="67500"/>
    <n v="0.39999999999999997"/>
    <s v="In-store"/>
  </r>
  <r>
    <n v="1185732"/>
    <d v="2021-03-15T00:00:00"/>
    <x v="3"/>
    <x v="19"/>
    <s v="Detroit"/>
    <s v="Women's Apparel"/>
    <n v="35"/>
    <n v="4750"/>
    <n v="166250"/>
    <n v="91437.500000000015"/>
    <n v="0.55000000000000004"/>
    <s v="In-store"/>
  </r>
  <r>
    <n v="1185732"/>
    <d v="2021-04-16T00:00:00"/>
    <x v="3"/>
    <x v="19"/>
    <s v="Detroit"/>
    <s v="Men's Street Footwear"/>
    <n v="35"/>
    <n v="7250"/>
    <n v="253750"/>
    <n v="126875"/>
    <n v="0.5"/>
    <s v="In-store"/>
  </r>
  <r>
    <n v="1185732"/>
    <d v="2021-04-16T00:00:00"/>
    <x v="3"/>
    <x v="19"/>
    <s v="Detroit"/>
    <s v="Men's Athletic Footwear"/>
    <n v="40"/>
    <n v="4250"/>
    <n v="170000"/>
    <n v="68000"/>
    <n v="0.39999999999999997"/>
    <s v="In-store"/>
  </r>
  <r>
    <n v="1185732"/>
    <d v="2021-04-16T00:00:00"/>
    <x v="3"/>
    <x v="19"/>
    <s v="Detroit"/>
    <s v="Women's Street Footwear"/>
    <n v="30.000000000000004"/>
    <n v="4500"/>
    <n v="135000.00000000003"/>
    <n v="40500.000000000007"/>
    <n v="0.3"/>
    <s v="In-store"/>
  </r>
  <r>
    <n v="1185732"/>
    <d v="2021-04-16T00:00:00"/>
    <x v="3"/>
    <x v="19"/>
    <s v="Detroit"/>
    <s v="Women's Athletic Footwear"/>
    <n v="35"/>
    <n v="3750"/>
    <n v="131250"/>
    <n v="45937.5"/>
    <n v="0.35"/>
    <s v="In-store"/>
  </r>
  <r>
    <n v="1185732"/>
    <d v="2021-04-16T00:00:00"/>
    <x v="3"/>
    <x v="19"/>
    <s v="Detroit"/>
    <s v="Men's Apparel"/>
    <n v="50"/>
    <n v="4000"/>
    <n v="200000"/>
    <n v="80000"/>
    <n v="0.39999999999999997"/>
    <s v="In-store"/>
  </r>
  <r>
    <n v="1185732"/>
    <d v="2021-04-16T00:00:00"/>
    <x v="3"/>
    <x v="19"/>
    <s v="Detroit"/>
    <s v="Women's Apparel"/>
    <n v="40"/>
    <n v="5250"/>
    <n v="210000"/>
    <n v="115500.00000000001"/>
    <n v="0.55000000000000004"/>
    <s v="In-store"/>
  </r>
  <r>
    <n v="1185732"/>
    <d v="2021-05-15T00:00:00"/>
    <x v="3"/>
    <x v="19"/>
    <s v="Detroit"/>
    <s v="Men's Street Footwear"/>
    <n v="50"/>
    <n v="7950"/>
    <n v="397500"/>
    <n v="198750"/>
    <n v="0.5"/>
    <s v="In-store"/>
  </r>
  <r>
    <n v="1185732"/>
    <d v="2021-05-15T00:00:00"/>
    <x v="3"/>
    <x v="19"/>
    <s v="Detroit"/>
    <s v="Men's Athletic Footwear"/>
    <n v="50"/>
    <n v="5000"/>
    <n v="250000"/>
    <n v="99999.999999999985"/>
    <n v="0.39999999999999997"/>
    <s v="In-store"/>
  </r>
  <r>
    <n v="1185732"/>
    <d v="2021-05-15T00:00:00"/>
    <x v="3"/>
    <x v="19"/>
    <s v="Detroit"/>
    <s v="Women's Street Footwear"/>
    <n v="45"/>
    <n v="4750"/>
    <n v="213750"/>
    <n v="64125"/>
    <n v="0.3"/>
    <s v="In-store"/>
  </r>
  <r>
    <n v="1185732"/>
    <d v="2021-05-15T00:00:00"/>
    <x v="3"/>
    <x v="19"/>
    <s v="Detroit"/>
    <s v="Women's Athletic Footwear"/>
    <n v="45"/>
    <n v="4500"/>
    <n v="202500"/>
    <n v="70875"/>
    <n v="0.35"/>
    <s v="In-store"/>
  </r>
  <r>
    <n v="1185732"/>
    <d v="2021-05-15T00:00:00"/>
    <x v="3"/>
    <x v="19"/>
    <s v="Detroit"/>
    <s v="Men's Apparel"/>
    <n v="54.999999999999993"/>
    <n v="4750"/>
    <n v="261249.99999999997"/>
    <n v="104499.99999999999"/>
    <n v="0.39999999999999997"/>
    <s v="In-store"/>
  </r>
  <r>
    <n v="1185732"/>
    <d v="2021-05-15T00:00:00"/>
    <x v="3"/>
    <x v="19"/>
    <s v="Detroit"/>
    <s v="Women's Apparel"/>
    <n v="60"/>
    <n v="5750"/>
    <n v="345000"/>
    <n v="189750.00000000003"/>
    <n v="0.55000000000000004"/>
    <s v="In-store"/>
  </r>
  <r>
    <n v="1185732"/>
    <d v="2021-06-17T00:00:00"/>
    <x v="3"/>
    <x v="19"/>
    <s v="Detroit"/>
    <s v="Men's Street Footwear"/>
    <n v="54.999999999999993"/>
    <n v="8250"/>
    <n v="453749.99999999994"/>
    <n v="226874.99999999997"/>
    <n v="0.5"/>
    <s v="In-store"/>
  </r>
  <r>
    <n v="1185732"/>
    <d v="2021-06-17T00:00:00"/>
    <x v="3"/>
    <x v="19"/>
    <s v="Detroit"/>
    <s v="Men's Athletic Footwear"/>
    <n v="50"/>
    <n v="5750"/>
    <n v="287500"/>
    <n v="114999.99999999999"/>
    <n v="0.39999999999999997"/>
    <s v="In-store"/>
  </r>
  <r>
    <n v="1185732"/>
    <d v="2021-06-17T00:00:00"/>
    <x v="3"/>
    <x v="19"/>
    <s v="Detroit"/>
    <s v="Women's Street Footwear"/>
    <n v="45"/>
    <n v="5500"/>
    <n v="247500"/>
    <n v="74250"/>
    <n v="0.3"/>
    <s v="In-store"/>
  </r>
  <r>
    <n v="1185732"/>
    <d v="2021-06-17T00:00:00"/>
    <x v="3"/>
    <x v="19"/>
    <s v="Detroit"/>
    <s v="Women's Athletic Footwear"/>
    <n v="45"/>
    <n v="5250"/>
    <n v="236250"/>
    <n v="82687.5"/>
    <n v="0.35"/>
    <s v="In-store"/>
  </r>
  <r>
    <n v="1185732"/>
    <d v="2021-06-17T00:00:00"/>
    <x v="3"/>
    <x v="19"/>
    <s v="Detroit"/>
    <s v="Men's Apparel"/>
    <n v="60"/>
    <n v="5250"/>
    <n v="315000"/>
    <n v="125999.99999999999"/>
    <n v="0.39999999999999997"/>
    <s v="In-store"/>
  </r>
  <r>
    <n v="1185732"/>
    <d v="2021-06-17T00:00:00"/>
    <x v="3"/>
    <x v="19"/>
    <s v="Detroit"/>
    <s v="Women's Apparel"/>
    <n v="65"/>
    <n v="6750"/>
    <n v="438750"/>
    <n v="241312.50000000003"/>
    <n v="0.55000000000000004"/>
    <s v="In-store"/>
  </r>
  <r>
    <n v="1185732"/>
    <d v="2021-07-15T00:00:00"/>
    <x v="3"/>
    <x v="19"/>
    <s v="Detroit"/>
    <s v="Men's Street Footwear"/>
    <n v="60"/>
    <n v="9000"/>
    <n v="540000"/>
    <n v="270000"/>
    <n v="0.5"/>
    <s v="In-store"/>
  </r>
  <r>
    <n v="1185732"/>
    <d v="2021-07-15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7-15T00:00:00"/>
    <x v="3"/>
    <x v="19"/>
    <s v="Detroit"/>
    <s v="Women's Street Footwear"/>
    <n v="50"/>
    <n v="5750"/>
    <n v="287500"/>
    <n v="86250"/>
    <n v="0.3"/>
    <s v="In-store"/>
  </r>
  <r>
    <n v="1185732"/>
    <d v="2021-07-15T00:00:00"/>
    <x v="3"/>
    <x v="19"/>
    <s v="Detroit"/>
    <s v="Women's Athletic Footwear"/>
    <n v="50"/>
    <n v="5250"/>
    <n v="262500"/>
    <n v="91875"/>
    <n v="0.35"/>
    <s v="In-store"/>
  </r>
  <r>
    <n v="1185732"/>
    <d v="2021-07-15T00:00:00"/>
    <x v="3"/>
    <x v="19"/>
    <s v="Detroit"/>
    <s v="Men's Apparel"/>
    <n v="60"/>
    <n v="5500"/>
    <n v="330000"/>
    <n v="132000"/>
    <n v="0.39999999999999997"/>
    <s v="In-store"/>
  </r>
  <r>
    <n v="1185732"/>
    <d v="2021-07-15T00:00:00"/>
    <x v="3"/>
    <x v="19"/>
    <s v="Detroit"/>
    <s v="Women's Apparel"/>
    <n v="65"/>
    <n v="7250"/>
    <n v="471250"/>
    <n v="259187.50000000003"/>
    <n v="0.55000000000000004"/>
    <s v="In-store"/>
  </r>
  <r>
    <n v="1185732"/>
    <d v="2021-08-16T00:00:00"/>
    <x v="3"/>
    <x v="19"/>
    <s v="Detroit"/>
    <s v="Men's Street Footwear"/>
    <n v="60"/>
    <n v="8750"/>
    <n v="525000"/>
    <n v="262500"/>
    <n v="0.5"/>
    <s v="In-store"/>
  </r>
  <r>
    <n v="1185732"/>
    <d v="2021-08-16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8-16T00:00:00"/>
    <x v="3"/>
    <x v="19"/>
    <s v="Detroit"/>
    <s v="Women's Street Footwear"/>
    <n v="45.000000000000007"/>
    <n v="5750"/>
    <n v="258750.00000000003"/>
    <n v="77625"/>
    <n v="0.3"/>
    <s v="In-store"/>
  </r>
  <r>
    <n v="1185732"/>
    <d v="2021-08-16T00:00:00"/>
    <x v="3"/>
    <x v="19"/>
    <s v="Detroit"/>
    <s v="Women's Athletic Footwear"/>
    <n v="35"/>
    <n v="5250"/>
    <n v="183750"/>
    <n v="64312.499999999993"/>
    <n v="0.35"/>
    <s v="In-store"/>
  </r>
  <r>
    <n v="1185732"/>
    <d v="2021-08-16T00:00:00"/>
    <x v="3"/>
    <x v="19"/>
    <s v="Detroit"/>
    <s v="Men's Apparel"/>
    <n v="45.000000000000007"/>
    <n v="5000"/>
    <n v="225000.00000000003"/>
    <n v="90000"/>
    <n v="0.39999999999999997"/>
    <s v="In-store"/>
  </r>
  <r>
    <n v="1185732"/>
    <d v="2021-08-16T00:00:00"/>
    <x v="3"/>
    <x v="19"/>
    <s v="Detroit"/>
    <s v="Women's Apparel"/>
    <n v="50.000000000000014"/>
    <n v="6750"/>
    <n v="337500.00000000012"/>
    <n v="185625.00000000009"/>
    <n v="0.55000000000000004"/>
    <s v="In-store"/>
  </r>
  <r>
    <n v="1185732"/>
    <d v="2021-09-15T00:00:00"/>
    <x v="3"/>
    <x v="19"/>
    <s v="Detroit"/>
    <s v="Men's Street Footwear"/>
    <n v="45.000000000000007"/>
    <n v="8000"/>
    <n v="360000.00000000006"/>
    <n v="180000.00000000003"/>
    <n v="0.5"/>
    <s v="In-store"/>
  </r>
  <r>
    <n v="1185732"/>
    <d v="2021-09-15T00:00:00"/>
    <x v="3"/>
    <x v="19"/>
    <s v="Detroit"/>
    <s v="Men's Athletic Footwear"/>
    <n v="40.000000000000014"/>
    <n v="6000"/>
    <n v="240000.00000000009"/>
    <n v="96000.000000000029"/>
    <n v="0.39999999999999997"/>
    <s v="In-store"/>
  </r>
  <r>
    <n v="1185732"/>
    <d v="2021-09-15T00:00:00"/>
    <x v="3"/>
    <x v="19"/>
    <s v="Detroit"/>
    <s v="Women's Street Footwear"/>
    <n v="35"/>
    <n v="5000"/>
    <n v="175000"/>
    <n v="52500"/>
    <n v="0.3"/>
    <s v="In-store"/>
  </r>
  <r>
    <n v="1185732"/>
    <d v="2021-09-15T00:00:00"/>
    <x v="3"/>
    <x v="19"/>
    <s v="Detroit"/>
    <s v="Women's Athletic Footwear"/>
    <n v="35"/>
    <n v="4750"/>
    <n v="166250"/>
    <n v="58187.499999999993"/>
    <n v="0.35"/>
    <s v="In-store"/>
  </r>
  <r>
    <n v="1185732"/>
    <d v="2021-09-15T00:00:00"/>
    <x v="3"/>
    <x v="19"/>
    <s v="Detroit"/>
    <s v="Men's Apparel"/>
    <n v="45.000000000000007"/>
    <n v="4750"/>
    <n v="213750.00000000003"/>
    <n v="85500"/>
    <n v="0.39999999999999997"/>
    <s v="In-store"/>
  </r>
  <r>
    <n v="1185732"/>
    <d v="2021-09-15T00:00:00"/>
    <x v="3"/>
    <x v="19"/>
    <s v="Detroit"/>
    <s v="Women's Apparel"/>
    <n v="50.000000000000014"/>
    <n v="5750"/>
    <n v="287500.00000000006"/>
    <n v="158125.00000000006"/>
    <n v="0.55000000000000004"/>
    <s v="In-store"/>
  </r>
  <r>
    <n v="1185732"/>
    <d v="2021-10-17T00:00:00"/>
    <x v="3"/>
    <x v="19"/>
    <s v="Detroit"/>
    <s v="Men's Street Footwear"/>
    <n v="50.000000000000014"/>
    <n v="7500"/>
    <n v="375000.00000000012"/>
    <n v="187500.00000000006"/>
    <n v="0.5"/>
    <s v="In-store"/>
  </r>
  <r>
    <n v="1185732"/>
    <d v="2021-10-17T00:00:00"/>
    <x v="3"/>
    <x v="19"/>
    <s v="Detroit"/>
    <s v="Men's Athletic Footwear"/>
    <n v="40.000000000000014"/>
    <n v="5750"/>
    <n v="230000.00000000009"/>
    <n v="92000.000000000029"/>
    <n v="0.39999999999999997"/>
    <s v="In-store"/>
  </r>
  <r>
    <n v="1185732"/>
    <d v="2021-10-17T00:00:00"/>
    <x v="3"/>
    <x v="19"/>
    <s v="Detroit"/>
    <s v="Women's Street Footwear"/>
    <n v="40.000000000000014"/>
    <n v="4250"/>
    <n v="170000.00000000006"/>
    <n v="51000.000000000015"/>
    <n v="0.3"/>
    <s v="In-store"/>
  </r>
  <r>
    <n v="1185732"/>
    <d v="2021-10-17T00:00:00"/>
    <x v="3"/>
    <x v="19"/>
    <s v="Detroit"/>
    <s v="Women's Athletic Footwear"/>
    <n v="40.000000000000014"/>
    <n v="4000"/>
    <n v="160000.00000000006"/>
    <n v="56000.000000000015"/>
    <n v="0.35"/>
    <s v="In-store"/>
  </r>
  <r>
    <n v="1185732"/>
    <d v="2021-10-17T00:00:00"/>
    <x v="3"/>
    <x v="19"/>
    <s v="Detroit"/>
    <s v="Men's Apparel"/>
    <n v="50.000000000000014"/>
    <n v="4000"/>
    <n v="200000.00000000006"/>
    <n v="80000.000000000015"/>
    <n v="0.39999999999999997"/>
    <s v="In-store"/>
  </r>
  <r>
    <n v="1185732"/>
    <d v="2021-10-17T00:00:00"/>
    <x v="3"/>
    <x v="19"/>
    <s v="Detroit"/>
    <s v="Women's Apparel"/>
    <n v="55.000000000000007"/>
    <n v="5250"/>
    <n v="288750.00000000006"/>
    <n v="158812.50000000006"/>
    <n v="0.55000000000000004"/>
    <s v="In-store"/>
  </r>
  <r>
    <n v="1185732"/>
    <d v="2021-11-16T00:00:00"/>
    <x v="3"/>
    <x v="19"/>
    <s v="Detroit"/>
    <s v="Men's Street Footwear"/>
    <n v="50.000000000000014"/>
    <n v="6750"/>
    <n v="337500.00000000012"/>
    <n v="168750.00000000006"/>
    <n v="0.5"/>
    <s v="In-store"/>
  </r>
  <r>
    <n v="1185732"/>
    <d v="2021-11-16T00:00:00"/>
    <x v="3"/>
    <x v="19"/>
    <s v="Detroit"/>
    <s v="Men's Athletic Footwear"/>
    <n v="45.000000000000014"/>
    <n v="5000"/>
    <n v="225000.00000000006"/>
    <n v="90000.000000000015"/>
    <n v="0.39999999999999997"/>
    <s v="In-store"/>
  </r>
  <r>
    <n v="1185732"/>
    <d v="2021-11-16T00:00:00"/>
    <x v="3"/>
    <x v="19"/>
    <s v="Detroit"/>
    <s v="Women's Street Footwear"/>
    <n v="45.000000000000014"/>
    <n v="4450"/>
    <n v="200250.00000000006"/>
    <n v="60075.000000000015"/>
    <n v="0.3"/>
    <s v="In-store"/>
  </r>
  <r>
    <n v="1185732"/>
    <d v="2021-11-16T00:00:00"/>
    <x v="3"/>
    <x v="19"/>
    <s v="Detroit"/>
    <s v="Women's Athletic Footwear"/>
    <n v="45.000000000000014"/>
    <n v="4750"/>
    <n v="213750.00000000006"/>
    <n v="74812.500000000015"/>
    <n v="0.35"/>
    <s v="In-store"/>
  </r>
  <r>
    <n v="1185732"/>
    <d v="2021-11-16T00:00:00"/>
    <x v="3"/>
    <x v="19"/>
    <s v="Detroit"/>
    <s v="Men's Apparel"/>
    <n v="60"/>
    <n v="4500"/>
    <n v="270000"/>
    <n v="107999.99999999999"/>
    <n v="0.39999999999999997"/>
    <s v="In-store"/>
  </r>
  <r>
    <n v="1185732"/>
    <d v="2021-11-16T00:00:00"/>
    <x v="3"/>
    <x v="19"/>
    <s v="Detroit"/>
    <s v="Women's Apparel"/>
    <n v="64.999999999999986"/>
    <n v="6250"/>
    <n v="406249.99999999988"/>
    <n v="223437.49999999994"/>
    <n v="0.55000000000000004"/>
    <s v="In-store"/>
  </r>
  <r>
    <n v="1185732"/>
    <d v="2021-12-15T00:00:00"/>
    <x v="3"/>
    <x v="19"/>
    <s v="Detroit"/>
    <s v="Men's Street Footwear"/>
    <n v="60"/>
    <n v="8500"/>
    <n v="510000"/>
    <n v="255000"/>
    <n v="0.5"/>
    <s v="In-store"/>
  </r>
  <r>
    <n v="1185732"/>
    <d v="2021-12-15T00:00:00"/>
    <x v="3"/>
    <x v="19"/>
    <s v="Detroit"/>
    <s v="Men's Athletic Footwear"/>
    <n v="50"/>
    <n v="6500"/>
    <n v="325000"/>
    <n v="129999.99999999999"/>
    <n v="0.39999999999999997"/>
    <s v="In-store"/>
  </r>
  <r>
    <n v="1185732"/>
    <d v="2021-12-15T00:00:00"/>
    <x v="3"/>
    <x v="19"/>
    <s v="Detroit"/>
    <s v="Women's Street Footwear"/>
    <n v="50"/>
    <n v="6000"/>
    <n v="300000"/>
    <n v="90000"/>
    <n v="0.3"/>
    <s v="In-store"/>
  </r>
  <r>
    <n v="1185732"/>
    <d v="2021-12-15T00:00:00"/>
    <x v="3"/>
    <x v="19"/>
    <s v="Detroit"/>
    <s v="Women's Athletic Footwear"/>
    <n v="50"/>
    <n v="5500"/>
    <n v="275000"/>
    <n v="96250"/>
    <n v="0.35"/>
    <s v="In-store"/>
  </r>
  <r>
    <n v="1185732"/>
    <d v="2021-12-15T00:00:00"/>
    <x v="3"/>
    <x v="19"/>
    <s v="Detroit"/>
    <s v="Men's Apparel"/>
    <n v="60"/>
    <n v="5500"/>
    <n v="330000"/>
    <n v="132000"/>
    <n v="0.39999999999999997"/>
    <s v="In-store"/>
  </r>
  <r>
    <n v="1185732"/>
    <d v="2021-12-15T00:00:00"/>
    <x v="3"/>
    <x v="19"/>
    <s v="Detroit"/>
    <s v="Women's Apparel"/>
    <n v="64.999999999999986"/>
    <n v="6500"/>
    <n v="422499.99999999988"/>
    <n v="232374.99999999994"/>
    <n v="0.55000000000000004"/>
    <s v="In-store"/>
  </r>
  <r>
    <n v="1185732"/>
    <d v="2021-01-18T00:00:00"/>
    <x v="3"/>
    <x v="19"/>
    <s v="Detroit"/>
    <s v="Men's Street Footwear"/>
    <n v="30"/>
    <n v="6250"/>
    <n v="187500"/>
    <n v="75000"/>
    <n v="0.4"/>
    <s v="In-store"/>
  </r>
  <r>
    <n v="1185732"/>
    <d v="2021-01-18T00:00:00"/>
    <x v="3"/>
    <x v="19"/>
    <s v="Detroit"/>
    <s v="Men's Athletic Footwear"/>
    <n v="30"/>
    <n v="4250"/>
    <n v="127500"/>
    <n v="44625"/>
    <n v="0.35"/>
    <s v="In-store"/>
  </r>
  <r>
    <n v="1185732"/>
    <d v="2021-01-18T00:00:00"/>
    <x v="3"/>
    <x v="19"/>
    <s v="Detroit"/>
    <s v="Women's Street Footwear"/>
    <n v="20"/>
    <n v="4250"/>
    <n v="85000"/>
    <n v="29749.999999999996"/>
    <n v="0.35"/>
    <s v="In-store"/>
  </r>
  <r>
    <n v="1185732"/>
    <d v="2021-01-18T00:00:00"/>
    <x v="3"/>
    <x v="19"/>
    <s v="Detroit"/>
    <s v="Women's Athletic Footwear"/>
    <n v="25.000000000000007"/>
    <n v="2750"/>
    <n v="68750.000000000015"/>
    <n v="27500.000000000007"/>
    <n v="0.4"/>
    <s v="In-store"/>
  </r>
  <r>
    <n v="1185732"/>
    <d v="2021-01-18T00:00:00"/>
    <x v="3"/>
    <x v="19"/>
    <s v="Detroit"/>
    <s v="Men's Apparel"/>
    <n v="40"/>
    <n v="3250"/>
    <n v="130000"/>
    <n v="45500"/>
    <n v="0.35"/>
    <s v="In-store"/>
  </r>
  <r>
    <n v="1185732"/>
    <d v="2021-01-18T00:00:00"/>
    <x v="3"/>
    <x v="19"/>
    <s v="Detroit"/>
    <s v="Women's Apparel"/>
    <n v="30"/>
    <n v="4250"/>
    <n v="127500"/>
    <n v="63750"/>
    <n v="0.5"/>
    <s v="In-store"/>
  </r>
  <r>
    <n v="1185732"/>
    <d v="2021-02-18T00:00:00"/>
    <x v="3"/>
    <x v="19"/>
    <s v="Detroit"/>
    <s v="Men's Street Footwear"/>
    <n v="30"/>
    <n v="6750"/>
    <n v="202500"/>
    <n v="81000"/>
    <n v="0.4"/>
    <s v="In-store"/>
  </r>
  <r>
    <n v="1185732"/>
    <d v="2021-02-18T00:00:00"/>
    <x v="3"/>
    <x v="19"/>
    <s v="Detroit"/>
    <s v="Men's Athletic Footwear"/>
    <n v="30"/>
    <n v="3250"/>
    <n v="97500"/>
    <n v="34125"/>
    <n v="0.35"/>
    <s v="In-store"/>
  </r>
  <r>
    <n v="1185732"/>
    <d v="2021-02-18T00:00:00"/>
    <x v="3"/>
    <x v="19"/>
    <s v="Detroit"/>
    <s v="Women's Street Footwear"/>
    <n v="20"/>
    <n v="3750"/>
    <n v="75000"/>
    <n v="26250"/>
    <n v="0.35"/>
    <s v="In-store"/>
  </r>
  <r>
    <n v="1185732"/>
    <d v="2021-02-18T00:00:00"/>
    <x v="3"/>
    <x v="20"/>
    <s v="St. Louis"/>
    <s v="Women's Athletic Footwear"/>
    <n v="25.000000000000007"/>
    <n v="2500"/>
    <n v="62500.000000000015"/>
    <n v="25000.000000000007"/>
    <n v="0.4"/>
    <s v="In-store"/>
  </r>
  <r>
    <n v="1185732"/>
    <d v="2021-02-18T00:00:00"/>
    <x v="3"/>
    <x v="20"/>
    <s v="St. Louis"/>
    <s v="Men's Apparel"/>
    <n v="40"/>
    <n v="3250"/>
    <n v="130000"/>
    <n v="45500"/>
    <n v="0.35"/>
    <s v="In-store"/>
  </r>
  <r>
    <n v="1185732"/>
    <d v="2021-02-18T00:00:00"/>
    <x v="3"/>
    <x v="20"/>
    <s v="St. Louis"/>
    <s v="Women's Apparel"/>
    <n v="30"/>
    <n v="4000"/>
    <n v="120000"/>
    <n v="60000"/>
    <n v="0.5"/>
    <s v="In-store"/>
  </r>
  <r>
    <n v="1185732"/>
    <d v="2021-03-17T00:00:00"/>
    <x v="3"/>
    <x v="20"/>
    <s v="St. Louis"/>
    <s v="Men's Street Footwear"/>
    <n v="35"/>
    <n v="6200"/>
    <n v="217000"/>
    <n v="86800"/>
    <n v="0.4"/>
    <s v="In-store"/>
  </r>
  <r>
    <n v="1185732"/>
    <d v="2021-03-17T00:00:00"/>
    <x v="3"/>
    <x v="20"/>
    <s v="St. Louis"/>
    <s v="Men's Athletic Footwear"/>
    <n v="35"/>
    <n v="3000"/>
    <n v="105000"/>
    <n v="36750"/>
    <n v="0.35"/>
    <s v="In-store"/>
  </r>
  <r>
    <n v="1185732"/>
    <d v="2021-03-17T00:00:00"/>
    <x v="3"/>
    <x v="20"/>
    <s v="St. Louis"/>
    <s v="Women's Street Footwear"/>
    <n v="25.000000000000007"/>
    <n v="3500"/>
    <n v="87500.000000000029"/>
    <n v="30625.000000000007"/>
    <n v="0.35"/>
    <s v="In-store"/>
  </r>
  <r>
    <n v="1185732"/>
    <d v="2021-03-17T00:00:00"/>
    <x v="3"/>
    <x v="20"/>
    <s v="St. Louis"/>
    <s v="Women's Athletic Footwear"/>
    <n v="30"/>
    <n v="2000"/>
    <n v="60000"/>
    <n v="24000"/>
    <n v="0.4"/>
    <s v="In-store"/>
  </r>
  <r>
    <n v="1185732"/>
    <d v="2021-03-17T00:00:00"/>
    <x v="3"/>
    <x v="20"/>
    <s v="St. Louis"/>
    <s v="Men's Apparel"/>
    <n v="45"/>
    <n v="2500"/>
    <n v="112500"/>
    <n v="39375"/>
    <n v="0.35"/>
    <s v="In-store"/>
  </r>
  <r>
    <n v="1185732"/>
    <d v="2021-03-17T00:00:00"/>
    <x v="3"/>
    <x v="20"/>
    <s v="St. Louis"/>
    <s v="Women's Apparel"/>
    <n v="35"/>
    <n v="3500"/>
    <n v="122500"/>
    <n v="61250"/>
    <n v="0.5"/>
    <s v="In-store"/>
  </r>
  <r>
    <n v="1185732"/>
    <d v="2021-04-18T00:00:00"/>
    <x v="3"/>
    <x v="20"/>
    <s v="St. Louis"/>
    <s v="Men's Street Footwear"/>
    <n v="35"/>
    <n v="5750"/>
    <n v="201250"/>
    <n v="80500"/>
    <n v="0.4"/>
    <s v="In-store"/>
  </r>
  <r>
    <n v="1185732"/>
    <d v="2021-04-18T00:00:00"/>
    <x v="3"/>
    <x v="20"/>
    <s v="St. Louis"/>
    <s v="Men's Athletic Footwear"/>
    <n v="30.000000000000004"/>
    <n v="2750"/>
    <n v="82500.000000000015"/>
    <n v="28875.000000000004"/>
    <n v="0.35"/>
    <s v="In-store"/>
  </r>
  <r>
    <n v="1185732"/>
    <d v="2021-04-18T00:00:00"/>
    <x v="3"/>
    <x v="20"/>
    <s v="St. Louis"/>
    <s v="Women's Street Footwear"/>
    <n v="20.000000000000007"/>
    <n v="2750"/>
    <n v="55000.000000000022"/>
    <n v="19250.000000000007"/>
    <n v="0.35"/>
    <s v="In-store"/>
  </r>
  <r>
    <n v="1185732"/>
    <d v="2021-04-18T00:00:00"/>
    <x v="3"/>
    <x v="20"/>
    <s v="St. Louis"/>
    <s v="Women's Athletic Footwear"/>
    <n v="25"/>
    <n v="2000"/>
    <n v="50000"/>
    <n v="20000"/>
    <n v="0.4"/>
    <s v="In-store"/>
  </r>
  <r>
    <n v="1185732"/>
    <d v="2021-04-18T00:00:00"/>
    <x v="3"/>
    <x v="20"/>
    <s v="St. Louis"/>
    <s v="Men's Apparel"/>
    <n v="40"/>
    <n v="2250"/>
    <n v="90000"/>
    <n v="31499.999999999996"/>
    <n v="0.35"/>
    <s v="In-store"/>
  </r>
  <r>
    <n v="1185732"/>
    <d v="2021-04-18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05-19T00:00:00"/>
    <x v="3"/>
    <x v="20"/>
    <s v="St. Louis"/>
    <s v="Men's Street Footwear"/>
    <n v="40"/>
    <n v="6200"/>
    <n v="248000"/>
    <n v="99200"/>
    <n v="0.4"/>
    <s v="In-store"/>
  </r>
  <r>
    <n v="1185732"/>
    <d v="2021-05-19T00:00:00"/>
    <x v="3"/>
    <x v="20"/>
    <s v="St. Louis"/>
    <s v="Men's Athletic Footwear"/>
    <n v="35.000000000000007"/>
    <n v="3250"/>
    <n v="113750.00000000003"/>
    <n v="39812.500000000007"/>
    <n v="0.35"/>
    <s v="In-store"/>
  </r>
  <r>
    <n v="1185732"/>
    <d v="2021-05-19T00:00:00"/>
    <x v="3"/>
    <x v="20"/>
    <s v="St. Louis"/>
    <s v="Women's Street Footwear"/>
    <n v="30.000000000000004"/>
    <n v="3000"/>
    <n v="90000.000000000015"/>
    <n v="31500.000000000004"/>
    <n v="0.35"/>
    <s v="In-store"/>
  </r>
  <r>
    <n v="1185732"/>
    <d v="2021-05-19T00:00:00"/>
    <x v="3"/>
    <x v="20"/>
    <s v="St. Louis"/>
    <s v="Women's Athletic Footwear"/>
    <n v="30.000000000000004"/>
    <n v="2250"/>
    <n v="67500.000000000015"/>
    <n v="27000.000000000007"/>
    <n v="0.4"/>
    <s v="In-store"/>
  </r>
  <r>
    <n v="1185732"/>
    <d v="2021-05-19T00:00:00"/>
    <x v="3"/>
    <x v="20"/>
    <s v="St. Louis"/>
    <s v="Men's Apparel"/>
    <n v="44.999999999999993"/>
    <n v="2500"/>
    <n v="112499.99999999999"/>
    <n v="39374.999999999993"/>
    <n v="0.35"/>
    <s v="In-store"/>
  </r>
  <r>
    <n v="1185732"/>
    <d v="2021-05-19T00:00:00"/>
    <x v="3"/>
    <x v="20"/>
    <s v="St. Louis"/>
    <s v="Women's Apparel"/>
    <n v="49.999999999999993"/>
    <n v="3500"/>
    <n v="174999.99999999997"/>
    <n v="87499.999999999985"/>
    <n v="0.5"/>
    <s v="In-store"/>
  </r>
  <r>
    <n v="1185732"/>
    <d v="2021-06-18T00:00:00"/>
    <x v="3"/>
    <x v="20"/>
    <s v="St. Louis"/>
    <s v="Men's Street Footwear"/>
    <n v="35"/>
    <n v="6000"/>
    <n v="210000"/>
    <n v="84000"/>
    <n v="0.4"/>
    <s v="In-store"/>
  </r>
  <r>
    <n v="1185732"/>
    <d v="2021-06-18T00:00:00"/>
    <x v="3"/>
    <x v="20"/>
    <s v="St. Louis"/>
    <s v="Men's Athletic Footwear"/>
    <n v="30.000000000000011"/>
    <n v="3500"/>
    <n v="105000.00000000004"/>
    <n v="36750.000000000015"/>
    <n v="0.35"/>
    <s v="In-store"/>
  </r>
  <r>
    <n v="1185732"/>
    <d v="2021-06-18T00:00:00"/>
    <x v="3"/>
    <x v="20"/>
    <s v="St. Louis"/>
    <s v="Women's Street Footwear"/>
    <n v="25.000000000000007"/>
    <n v="3750"/>
    <n v="93750.000000000029"/>
    <n v="32812.500000000007"/>
    <n v="0.35"/>
    <s v="In-store"/>
  </r>
  <r>
    <n v="1185732"/>
    <d v="2021-06-18T00:00:00"/>
    <x v="3"/>
    <x v="20"/>
    <s v="St. Louis"/>
    <s v="Women's Athletic Footwear"/>
    <n v="25.000000000000007"/>
    <n v="3500"/>
    <n v="87500.000000000029"/>
    <n v="35000.000000000015"/>
    <n v="0.4"/>
    <s v="In-store"/>
  </r>
  <r>
    <n v="1185732"/>
    <d v="2021-06-18T00:00:00"/>
    <x v="3"/>
    <x v="20"/>
    <s v="St. Louis"/>
    <s v="Men's Apparel"/>
    <n v="40"/>
    <n v="3500"/>
    <n v="140000"/>
    <n v="49000"/>
    <n v="0.35"/>
    <s v="In-store"/>
  </r>
  <r>
    <n v="1185732"/>
    <d v="2021-06-18T00:00:00"/>
    <x v="3"/>
    <x v="20"/>
    <s v="St. Louis"/>
    <s v="Women's Apparel"/>
    <n v="45"/>
    <n v="5250"/>
    <n v="236250"/>
    <n v="118125"/>
    <n v="0.5"/>
    <s v="In-store"/>
  </r>
  <r>
    <n v="1185732"/>
    <d v="2021-07-17T00:00:00"/>
    <x v="3"/>
    <x v="20"/>
    <s v="St. Louis"/>
    <s v="Men's Street Footwear"/>
    <n v="40"/>
    <n v="7500"/>
    <n v="300000"/>
    <n v="120000"/>
    <n v="0.4"/>
    <s v="In-store"/>
  </r>
  <r>
    <n v="1185732"/>
    <d v="2021-07-17T00:00:00"/>
    <x v="3"/>
    <x v="20"/>
    <s v="St. Louis"/>
    <s v="Men's Athletic Footwear"/>
    <n v="35.000000000000007"/>
    <n v="5000"/>
    <n v="175000.00000000003"/>
    <n v="61250.000000000007"/>
    <n v="0.35"/>
    <s v="In-store"/>
  </r>
  <r>
    <n v="1185732"/>
    <d v="2021-07-17T00:00:00"/>
    <x v="3"/>
    <x v="20"/>
    <s v="St. Louis"/>
    <s v="Women's Street Footwear"/>
    <n v="30.000000000000004"/>
    <n v="4250"/>
    <n v="127500.00000000001"/>
    <n v="44625"/>
    <n v="0.35"/>
    <s v="In-store"/>
  </r>
  <r>
    <n v="1185732"/>
    <d v="2021-07-17T00:00:00"/>
    <x v="3"/>
    <x v="20"/>
    <s v="St. Louis"/>
    <s v="Women's Athletic Footwear"/>
    <n v="30.000000000000004"/>
    <n v="3750"/>
    <n v="112500.00000000001"/>
    <n v="45000.000000000007"/>
    <n v="0.4"/>
    <s v="In-store"/>
  </r>
  <r>
    <n v="1185732"/>
    <d v="2021-07-17T00:00:00"/>
    <x v="3"/>
    <x v="20"/>
    <s v="St. Louis"/>
    <s v="Men's Apparel"/>
    <n v="40"/>
    <n v="3750"/>
    <n v="150000"/>
    <n v="52500"/>
    <n v="0.35"/>
    <s v="In-store"/>
  </r>
  <r>
    <n v="1185732"/>
    <d v="2021-07-17T00:00:00"/>
    <x v="3"/>
    <x v="20"/>
    <s v="St. Louis"/>
    <s v="Women's Apparel"/>
    <n v="45"/>
    <n v="5500"/>
    <n v="247500"/>
    <n v="123750"/>
    <n v="0.5"/>
    <s v="In-store"/>
  </r>
  <r>
    <n v="1185732"/>
    <d v="2021-08-18T00:00:00"/>
    <x v="3"/>
    <x v="20"/>
    <s v="St. Louis"/>
    <s v="Men's Street Footwear"/>
    <n v="40"/>
    <n v="7000"/>
    <n v="280000"/>
    <n v="112000"/>
    <n v="0.4"/>
    <s v="In-store"/>
  </r>
  <r>
    <n v="1185732"/>
    <d v="2021-08-18T00:00:00"/>
    <x v="3"/>
    <x v="20"/>
    <s v="St. Louis"/>
    <s v="Men's Athletic Footwear"/>
    <n v="40.000000000000007"/>
    <n v="4750"/>
    <n v="190000.00000000003"/>
    <n v="66500"/>
    <n v="0.35"/>
    <s v="In-store"/>
  </r>
  <r>
    <n v="1185732"/>
    <d v="2021-08-18T00:00:00"/>
    <x v="3"/>
    <x v="20"/>
    <s v="St. Louis"/>
    <s v="Women's Street Footwear"/>
    <n v="35"/>
    <n v="4000"/>
    <n v="140000"/>
    <n v="49000"/>
    <n v="0.35"/>
    <s v="In-store"/>
  </r>
  <r>
    <n v="1185732"/>
    <d v="2021-08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08-18T00:00:00"/>
    <x v="3"/>
    <x v="20"/>
    <s v="St. Louis"/>
    <s v="Men's Apparel"/>
    <n v="35"/>
    <n v="3000"/>
    <n v="105000"/>
    <n v="36750"/>
    <n v="0.35"/>
    <s v="In-store"/>
  </r>
  <r>
    <n v="1185732"/>
    <d v="2021-08-18T00:00:00"/>
    <x v="3"/>
    <x v="20"/>
    <s v="St. Louis"/>
    <s v="Women's Apparel"/>
    <n v="40"/>
    <n v="4750"/>
    <n v="190000"/>
    <n v="95000"/>
    <n v="0.5"/>
    <s v="In-store"/>
  </r>
  <r>
    <n v="1185732"/>
    <d v="2021-09-19T00:00:00"/>
    <x v="3"/>
    <x v="20"/>
    <s v="St. Louis"/>
    <s v="Men's Street Footwear"/>
    <n v="35"/>
    <n v="6000"/>
    <n v="210000"/>
    <n v="84000"/>
    <n v="0.4"/>
    <s v="In-store"/>
  </r>
  <r>
    <n v="1185732"/>
    <d v="2021-09-19T00:00:00"/>
    <x v="3"/>
    <x v="20"/>
    <s v="St. Louis"/>
    <s v="Men's Athletic Footwear"/>
    <n v="30.000000000000011"/>
    <n v="4000"/>
    <n v="120000.00000000004"/>
    <n v="42000.000000000015"/>
    <n v="0.35"/>
    <s v="In-store"/>
  </r>
  <r>
    <n v="1185732"/>
    <d v="2021-09-19T00:00:00"/>
    <x v="3"/>
    <x v="20"/>
    <s v="St. Louis"/>
    <s v="Women's Street Footwear"/>
    <n v="15.000000000000002"/>
    <n v="3000"/>
    <n v="45000.000000000007"/>
    <n v="15750.000000000002"/>
    <n v="0.35"/>
    <s v="In-store"/>
  </r>
  <r>
    <n v="1185732"/>
    <d v="2021-09-19T00:00:00"/>
    <x v="3"/>
    <x v="20"/>
    <s v="St. Louis"/>
    <s v="Women's Athletic Footwear"/>
    <n v="15.000000000000002"/>
    <n v="2750"/>
    <n v="41250.000000000007"/>
    <n v="16500.000000000004"/>
    <n v="0.4"/>
    <s v="In-store"/>
  </r>
  <r>
    <n v="1185732"/>
    <d v="2021-09-19T00:00:00"/>
    <x v="3"/>
    <x v="20"/>
    <s v="St. Louis"/>
    <s v="Men's Apparel"/>
    <n v="25"/>
    <n v="2750"/>
    <n v="68750"/>
    <n v="24062.5"/>
    <n v="0.35"/>
    <s v="In-store"/>
  </r>
  <r>
    <n v="1185732"/>
    <d v="2021-09-19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10-18T00:00:00"/>
    <x v="3"/>
    <x v="20"/>
    <s v="St. Louis"/>
    <s v="Men's Street Footwear"/>
    <n v="35"/>
    <n v="5250"/>
    <n v="183750"/>
    <n v="73500"/>
    <n v="0.4"/>
    <s v="In-store"/>
  </r>
  <r>
    <n v="1185732"/>
    <d v="2021-10-18T00:00:00"/>
    <x v="3"/>
    <x v="20"/>
    <s v="St. Louis"/>
    <s v="Men's Athletic Footwear"/>
    <n v="25"/>
    <n v="3500"/>
    <n v="87500"/>
    <n v="30624.999999999996"/>
    <n v="0.35"/>
    <s v="In-store"/>
  </r>
  <r>
    <n v="1185732"/>
    <d v="2021-10-18T00:00:00"/>
    <x v="3"/>
    <x v="20"/>
    <s v="St. Louis"/>
    <s v="Women's Street Footwear"/>
    <n v="25"/>
    <n v="2500"/>
    <n v="62500"/>
    <n v="21875"/>
    <n v="0.35"/>
    <s v="In-store"/>
  </r>
  <r>
    <n v="1185732"/>
    <d v="2021-10-18T00:00:00"/>
    <x v="3"/>
    <x v="20"/>
    <s v="St. Louis"/>
    <s v="Women's Athletic Footwear"/>
    <n v="25"/>
    <n v="2250"/>
    <n v="56250"/>
    <n v="22500"/>
    <n v="0.4"/>
    <s v="In-store"/>
  </r>
  <r>
    <n v="1185732"/>
    <d v="2021-10-18T00:00:00"/>
    <x v="3"/>
    <x v="20"/>
    <s v="St. Louis"/>
    <s v="Men's Apparel"/>
    <n v="35"/>
    <n v="2250"/>
    <n v="78750"/>
    <n v="27562.5"/>
    <n v="0.35"/>
    <s v="In-store"/>
  </r>
  <r>
    <n v="1185732"/>
    <d v="2021-10-18T00:00:00"/>
    <x v="3"/>
    <x v="20"/>
    <s v="St. Louis"/>
    <s v="Women's Apparel"/>
    <n v="39.999999999999993"/>
    <n v="3500"/>
    <n v="139999.99999999997"/>
    <n v="69999.999999999985"/>
    <n v="0.5"/>
    <s v="In-store"/>
  </r>
  <r>
    <n v="1185732"/>
    <d v="2021-11-18T00:00:00"/>
    <x v="3"/>
    <x v="20"/>
    <s v="St. Louis"/>
    <s v="Men's Street Footwear"/>
    <n v="35"/>
    <n v="5000"/>
    <n v="175000"/>
    <n v="70000"/>
    <n v="0.4"/>
    <s v="In-store"/>
  </r>
  <r>
    <n v="1185732"/>
    <d v="2021-11-18T00:00:00"/>
    <x v="3"/>
    <x v="20"/>
    <s v="St. Louis"/>
    <s v="Men's Athletic Footwear"/>
    <n v="25.000000000000007"/>
    <n v="3500"/>
    <n v="87500.000000000029"/>
    <n v="30625.000000000007"/>
    <n v="0.35"/>
    <s v="In-store"/>
  </r>
  <r>
    <n v="1185732"/>
    <d v="2021-11-18T00:00:00"/>
    <x v="3"/>
    <x v="20"/>
    <s v="St. Louis"/>
    <s v="Women's Street Footwear"/>
    <n v="25.000000000000007"/>
    <n v="2950"/>
    <n v="73750.000000000015"/>
    <n v="25812.500000000004"/>
    <n v="0.35"/>
    <s v="In-store"/>
  </r>
  <r>
    <n v="1185732"/>
    <d v="2021-11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11-18T00:00:00"/>
    <x v="3"/>
    <x v="20"/>
    <s v="St. Louis"/>
    <s v="Men's Apparel"/>
    <n v="44.999999999999993"/>
    <n v="3000"/>
    <n v="134999.99999999997"/>
    <n v="47249.999999999985"/>
    <n v="0.35"/>
    <s v="In-store"/>
  </r>
  <r>
    <n v="1185732"/>
    <d v="2021-11-18T00:00:00"/>
    <x v="3"/>
    <x v="20"/>
    <s v="St. Louis"/>
    <s v="Women's Apparel"/>
    <n v="49.999999999999986"/>
    <n v="4000"/>
    <n v="199999.99999999994"/>
    <n v="99999.999999999971"/>
    <n v="0.5"/>
    <s v="In-store"/>
  </r>
  <r>
    <n v="1185732"/>
    <d v="2021-12-17T00:00:00"/>
    <x v="3"/>
    <x v="20"/>
    <s v="St. Louis"/>
    <s v="Men's Street Footwear"/>
    <n v="44.999999999999993"/>
    <n v="6500"/>
    <n v="292499.99999999994"/>
    <n v="116999.99999999999"/>
    <n v="0.4"/>
    <s v="In-store"/>
  </r>
  <r>
    <n v="1185732"/>
    <d v="2021-12-17T00:00:00"/>
    <x v="3"/>
    <x v="20"/>
    <s v="St. Louis"/>
    <s v="Men's Athletic Footwear"/>
    <n v="35"/>
    <n v="4500"/>
    <n v="157500"/>
    <n v="55125"/>
    <n v="0.35"/>
    <s v="In-store"/>
  </r>
  <r>
    <n v="1185732"/>
    <d v="2021-12-17T00:00:00"/>
    <x v="3"/>
    <x v="20"/>
    <s v="St. Louis"/>
    <s v="Women's Street Footwear"/>
    <n v="35"/>
    <n v="4000"/>
    <n v="140000"/>
    <n v="49000"/>
    <n v="0.35"/>
    <s v="In-store"/>
  </r>
  <r>
    <n v="1185732"/>
    <d v="2021-12-17T00:00:00"/>
    <x v="3"/>
    <x v="20"/>
    <s v="St. Louis"/>
    <s v="Women's Athletic Footwear"/>
    <n v="35"/>
    <n v="3500"/>
    <n v="122500"/>
    <n v="49000"/>
    <n v="0.4"/>
    <s v="In-store"/>
  </r>
  <r>
    <n v="1185732"/>
    <d v="2021-12-17T00:00:00"/>
    <x v="3"/>
    <x v="20"/>
    <s v="St. Louis"/>
    <s v="Men's Apparel"/>
    <n v="44.999999999999993"/>
    <n v="3500"/>
    <n v="157499.99999999997"/>
    <n v="55124.999999999985"/>
    <n v="0.35"/>
    <s v="In-store"/>
  </r>
  <r>
    <n v="1185732"/>
    <d v="2021-12-17T00:00:00"/>
    <x v="3"/>
    <x v="20"/>
    <s v="St. Louis"/>
    <s v="Women's Apparel"/>
    <n v="49.999999999999986"/>
    <n v="4500"/>
    <n v="224999.99999999994"/>
    <n v="112499.99999999997"/>
    <n v="0.5"/>
    <s v="In-store"/>
  </r>
  <r>
    <n v="1185732"/>
    <d v="2021-01-11T00:00:00"/>
    <x v="3"/>
    <x v="20"/>
    <s v="St. Louis"/>
    <s v="Men's Street Footwear"/>
    <n v="25"/>
    <n v="6750"/>
    <n v="168750"/>
    <n v="67500"/>
    <n v="0.4"/>
    <s v="In-store"/>
  </r>
  <r>
    <n v="1185732"/>
    <d v="2021-01-11T00:00:00"/>
    <x v="3"/>
    <x v="20"/>
    <s v="St. Louis"/>
    <s v="Men's Athletic Footwear"/>
    <n v="25"/>
    <n v="4750"/>
    <n v="118750"/>
    <n v="41562.5"/>
    <n v="0.35"/>
    <s v="In-store"/>
  </r>
  <r>
    <n v="1185732"/>
    <d v="2021-01-11T00:00:00"/>
    <x v="3"/>
    <x v="20"/>
    <s v="St. Louis"/>
    <s v="Women's Street Footwear"/>
    <n v="15.000000000000002"/>
    <n v="4750"/>
    <n v="71250.000000000015"/>
    <n v="24937.500000000004"/>
    <n v="0.35"/>
    <s v="In-store"/>
  </r>
  <r>
    <n v="1185732"/>
    <d v="2021-01-11T00:00:00"/>
    <x v="3"/>
    <x v="20"/>
    <s v="St. Louis"/>
    <s v="Women's Athletic Footwear"/>
    <n v="20.000000000000007"/>
    <n v="3250"/>
    <n v="65000.000000000022"/>
    <n v="26000.000000000011"/>
    <n v="0.4"/>
    <s v="In-store"/>
  </r>
  <r>
    <n v="1185732"/>
    <d v="2021-01-11T00:00:00"/>
    <x v="3"/>
    <x v="20"/>
    <s v="St. Louis"/>
    <s v="Men's Apparel"/>
    <n v="35"/>
    <n v="3750"/>
    <n v="131250"/>
    <n v="45937.5"/>
    <n v="0.35"/>
    <s v="In-store"/>
  </r>
  <r>
    <n v="1185732"/>
    <d v="2021-01-11T00:00:00"/>
    <x v="3"/>
    <x v="20"/>
    <s v="St. Louis"/>
    <s v="Women's Apparel"/>
    <n v="25"/>
    <n v="4750"/>
    <n v="118750"/>
    <n v="59375"/>
    <n v="0.5"/>
    <s v="In-store"/>
  </r>
  <r>
    <n v="1185732"/>
    <d v="2021-02-11T00:00:00"/>
    <x v="3"/>
    <x v="20"/>
    <s v="St. Louis"/>
    <s v="Men's Street Footwear"/>
    <n v="25"/>
    <n v="7250"/>
    <n v="181250"/>
    <n v="72500"/>
    <n v="0.4"/>
    <s v="In-store"/>
  </r>
  <r>
    <n v="1185732"/>
    <d v="2021-02-11T00:00:00"/>
    <x v="3"/>
    <x v="20"/>
    <s v="St. Louis"/>
    <s v="Men's Athletic Footwear"/>
    <n v="25"/>
    <n v="3750"/>
    <n v="93750"/>
    <n v="32812.5"/>
    <n v="0.35"/>
    <s v="In-store"/>
  </r>
  <r>
    <n v="1185732"/>
    <d v="2021-02-11T00:00:00"/>
    <x v="3"/>
    <x v="20"/>
    <s v="St. Louis"/>
    <s v="Women's Street Footwear"/>
    <n v="15.000000000000002"/>
    <n v="4250"/>
    <n v="63750.000000000007"/>
    <n v="22312.5"/>
    <n v="0.35"/>
    <s v="In-store"/>
  </r>
  <r>
    <n v="1185732"/>
    <d v="2021-02-11T00:00:00"/>
    <x v="2"/>
    <x v="21"/>
    <s v="Salt Lake City"/>
    <s v="Women's Athletic Footwear"/>
    <n v="20.000000000000007"/>
    <n v="3000"/>
    <n v="60000.000000000022"/>
    <n v="24000.000000000011"/>
    <n v="0.4"/>
    <s v="In-store"/>
  </r>
  <r>
    <n v="1185732"/>
    <d v="2021-02-11T00:00:00"/>
    <x v="2"/>
    <x v="21"/>
    <s v="Salt Lake City"/>
    <s v="Men's Apparel"/>
    <n v="35"/>
    <n v="3750"/>
    <n v="131250"/>
    <n v="45937.5"/>
    <n v="0.35"/>
    <s v="In-store"/>
  </r>
  <r>
    <n v="1185732"/>
    <d v="2021-02-11T00:00:00"/>
    <x v="2"/>
    <x v="21"/>
    <s v="Salt Lake City"/>
    <s v="Women's Apparel"/>
    <n v="25"/>
    <n v="4500"/>
    <n v="112500"/>
    <n v="56250"/>
    <n v="0.5"/>
    <s v="In-store"/>
  </r>
  <r>
    <n v="1185732"/>
    <d v="2021-03-10T00:00:00"/>
    <x v="2"/>
    <x v="21"/>
    <s v="Salt Lake City"/>
    <s v="Men's Street Footwear"/>
    <n v="30.000000000000004"/>
    <n v="6700"/>
    <n v="201000.00000000003"/>
    <n v="80400.000000000015"/>
    <n v="0.4"/>
    <s v="In-store"/>
  </r>
  <r>
    <n v="1185732"/>
    <d v="2021-03-10T00:00:00"/>
    <x v="2"/>
    <x v="21"/>
    <s v="Salt Lake City"/>
    <s v="Men's Athletic Footwear"/>
    <n v="30.000000000000004"/>
    <n v="3500"/>
    <n v="105000.00000000001"/>
    <n v="36750"/>
    <n v="0.35"/>
    <s v="In-store"/>
  </r>
  <r>
    <n v="1185732"/>
    <d v="2021-03-10T00:00:00"/>
    <x v="2"/>
    <x v="21"/>
    <s v="Salt Lake City"/>
    <s v="Women's Street Footwear"/>
    <n v="20.000000000000007"/>
    <n v="4000"/>
    <n v="80000.000000000029"/>
    <n v="28000.000000000007"/>
    <n v="0.35"/>
    <s v="In-store"/>
  </r>
  <r>
    <n v="1185732"/>
    <d v="2021-03-10T00:00:00"/>
    <x v="2"/>
    <x v="21"/>
    <s v="Salt Lake City"/>
    <s v="Women's Athletic Footwear"/>
    <n v="25"/>
    <n v="2500"/>
    <n v="62500"/>
    <n v="25000"/>
    <n v="0.4"/>
    <s v="In-store"/>
  </r>
  <r>
    <n v="1185732"/>
    <d v="2021-03-10T00:00:00"/>
    <x v="2"/>
    <x v="21"/>
    <s v="Salt Lake City"/>
    <s v="Men's Apparel"/>
    <n v="40"/>
    <n v="3000"/>
    <n v="120000"/>
    <n v="42000"/>
    <n v="0.35"/>
    <s v="In-store"/>
  </r>
  <r>
    <n v="1185732"/>
    <d v="2021-03-10T00:00:00"/>
    <x v="2"/>
    <x v="21"/>
    <s v="Salt Lake City"/>
    <s v="Women's Apparel"/>
    <n v="30.000000000000004"/>
    <n v="4000"/>
    <n v="120000.00000000001"/>
    <n v="60000.000000000007"/>
    <n v="0.5"/>
    <s v="In-store"/>
  </r>
  <r>
    <n v="1185732"/>
    <d v="2021-04-11T00:00:00"/>
    <x v="2"/>
    <x v="21"/>
    <s v="Salt Lake City"/>
    <s v="Men's Street Footwear"/>
    <n v="30.000000000000004"/>
    <n v="6250"/>
    <n v="187500.00000000003"/>
    <n v="75000.000000000015"/>
    <n v="0.4"/>
    <s v="In-store"/>
  </r>
  <r>
    <n v="1185732"/>
    <d v="2021-04-11T00:00:00"/>
    <x v="2"/>
    <x v="21"/>
    <s v="Salt Lake City"/>
    <s v="Men's Athletic Footwear"/>
    <n v="25.000000000000007"/>
    <n v="3250"/>
    <n v="81250.000000000029"/>
    <n v="28437.500000000007"/>
    <n v="0.35"/>
    <s v="In-store"/>
  </r>
  <r>
    <n v="1185732"/>
    <d v="2021-04-11T00:00:00"/>
    <x v="2"/>
    <x v="21"/>
    <s v="Salt Lake City"/>
    <s v="Women's Street Footwear"/>
    <n v="15.000000000000007"/>
    <n v="3250"/>
    <n v="48750.000000000022"/>
    <n v="17062.500000000007"/>
    <n v="0.35"/>
    <s v="In-store"/>
  </r>
  <r>
    <n v="1185732"/>
    <d v="2021-04-11T00:00:00"/>
    <x v="2"/>
    <x v="21"/>
    <s v="Salt Lake City"/>
    <s v="Women's Athletic Footwear"/>
    <n v="20"/>
    <n v="2500"/>
    <n v="50000"/>
    <n v="20000"/>
    <n v="0.4"/>
    <s v="In-store"/>
  </r>
  <r>
    <n v="1185732"/>
    <d v="2021-04-11T00:00:00"/>
    <x v="2"/>
    <x v="21"/>
    <s v="Salt Lake City"/>
    <s v="Men's Apparel"/>
    <n v="35"/>
    <n v="2750"/>
    <n v="96250"/>
    <n v="33687.5"/>
    <n v="0.35"/>
    <s v="In-store"/>
  </r>
  <r>
    <n v="1185732"/>
    <d v="2021-04-11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05-12T00:00:00"/>
    <x v="2"/>
    <x v="21"/>
    <s v="Salt Lake City"/>
    <s v="Men's Street Footwear"/>
    <n v="35"/>
    <n v="6700"/>
    <n v="234500"/>
    <n v="93800"/>
    <n v="0.4"/>
    <s v="In-store"/>
  </r>
  <r>
    <n v="1185732"/>
    <d v="2021-05-12T00:00:00"/>
    <x v="2"/>
    <x v="21"/>
    <s v="Salt Lake City"/>
    <s v="Men's Athletic Footwear"/>
    <n v="30.000000000000011"/>
    <n v="3750"/>
    <n v="112500.00000000004"/>
    <n v="39375.000000000015"/>
    <n v="0.35"/>
    <s v="In-store"/>
  </r>
  <r>
    <n v="1185732"/>
    <d v="2021-05-12T00:00:00"/>
    <x v="2"/>
    <x v="21"/>
    <s v="Salt Lake City"/>
    <s v="Women's Street Footwear"/>
    <n v="25.000000000000007"/>
    <n v="3500"/>
    <n v="87500.000000000029"/>
    <n v="30625.000000000007"/>
    <n v="0.35"/>
    <s v="In-store"/>
  </r>
  <r>
    <n v="1185732"/>
    <d v="2021-05-12T00:00:00"/>
    <x v="2"/>
    <x v="21"/>
    <s v="Salt Lake City"/>
    <s v="Women's Athletic Footwear"/>
    <n v="25.000000000000007"/>
    <n v="2750"/>
    <n v="68750.000000000015"/>
    <n v="27500.000000000007"/>
    <n v="0.4"/>
    <s v="In-store"/>
  </r>
  <r>
    <n v="1185732"/>
    <d v="2021-05-12T00:00:00"/>
    <x v="2"/>
    <x v="21"/>
    <s v="Salt Lake City"/>
    <s v="Men's Apparel"/>
    <n v="40"/>
    <n v="3000"/>
    <n v="120000"/>
    <n v="42000"/>
    <n v="0.35"/>
    <s v="In-store"/>
  </r>
  <r>
    <n v="1185732"/>
    <d v="2021-05-12T00:00:00"/>
    <x v="2"/>
    <x v="21"/>
    <s v="Salt Lake City"/>
    <s v="Women's Apparel"/>
    <n v="44.999999999999993"/>
    <n v="4000"/>
    <n v="179999.99999999997"/>
    <n v="89999.999999999985"/>
    <n v="0.5"/>
    <s v="In-store"/>
  </r>
  <r>
    <n v="1185732"/>
    <d v="2021-06-11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6-11T00:00:00"/>
    <x v="2"/>
    <x v="21"/>
    <s v="Salt Lake City"/>
    <s v="Men's Athletic Footwear"/>
    <n v="25.000000000000011"/>
    <n v="4000"/>
    <n v="100000.00000000004"/>
    <n v="35000.000000000015"/>
    <n v="0.35"/>
    <s v="In-store"/>
  </r>
  <r>
    <n v="1185732"/>
    <d v="2021-06-11T00:00:00"/>
    <x v="2"/>
    <x v="21"/>
    <s v="Salt Lake City"/>
    <s v="Women's Street Footwear"/>
    <n v="20.000000000000007"/>
    <n v="4250"/>
    <n v="85000.000000000029"/>
    <n v="29750.000000000007"/>
    <n v="0.35"/>
    <s v="In-store"/>
  </r>
  <r>
    <n v="1185732"/>
    <d v="2021-06-11T00:00:00"/>
    <x v="2"/>
    <x v="21"/>
    <s v="Salt Lake City"/>
    <s v="Women's Athletic Footwear"/>
    <n v="20.000000000000007"/>
    <n v="4000"/>
    <n v="80000.000000000029"/>
    <n v="32000.000000000015"/>
    <n v="0.4"/>
    <s v="In-store"/>
  </r>
  <r>
    <n v="1185732"/>
    <d v="2021-06-11T00:00:00"/>
    <x v="2"/>
    <x v="21"/>
    <s v="Salt Lake City"/>
    <s v="Men's Apparel"/>
    <n v="35"/>
    <n v="4000"/>
    <n v="140000"/>
    <n v="49000"/>
    <n v="0.35"/>
    <s v="In-store"/>
  </r>
  <r>
    <n v="1185732"/>
    <d v="2021-06-11T00:00:00"/>
    <x v="2"/>
    <x v="21"/>
    <s v="Salt Lake City"/>
    <s v="Women's Apparel"/>
    <n v="40"/>
    <n v="5750"/>
    <n v="230000"/>
    <n v="115000"/>
    <n v="0.5"/>
    <s v="In-store"/>
  </r>
  <r>
    <n v="1185732"/>
    <d v="2021-07-10T00:00:00"/>
    <x v="2"/>
    <x v="21"/>
    <s v="Salt Lake City"/>
    <s v="Men's Street Footwear"/>
    <n v="35"/>
    <n v="8000"/>
    <n v="280000"/>
    <n v="112000"/>
    <n v="0.4"/>
    <s v="In-store"/>
  </r>
  <r>
    <n v="1185732"/>
    <d v="2021-07-10T00:00:00"/>
    <x v="2"/>
    <x v="21"/>
    <s v="Salt Lake City"/>
    <s v="Men's Athletic Footwear"/>
    <n v="30.000000000000011"/>
    <n v="5500"/>
    <n v="165000.00000000006"/>
    <n v="57750.000000000015"/>
    <n v="0.35"/>
    <s v="In-store"/>
  </r>
  <r>
    <n v="1185732"/>
    <d v="2021-07-10T00:00:00"/>
    <x v="2"/>
    <x v="21"/>
    <s v="Salt Lake City"/>
    <s v="Women's Street Footwear"/>
    <n v="25.000000000000007"/>
    <n v="4750"/>
    <n v="118750.00000000003"/>
    <n v="41562.500000000007"/>
    <n v="0.35"/>
    <s v="In-store"/>
  </r>
  <r>
    <n v="1185732"/>
    <d v="2021-07-10T00:00:00"/>
    <x v="2"/>
    <x v="21"/>
    <s v="Salt Lake City"/>
    <s v="Women's Athletic Footwear"/>
    <n v="25.000000000000007"/>
    <n v="4250"/>
    <n v="106250.00000000003"/>
    <n v="42500.000000000015"/>
    <n v="0.4"/>
    <s v="In-store"/>
  </r>
  <r>
    <n v="1185732"/>
    <d v="2021-07-10T00:00:00"/>
    <x v="2"/>
    <x v="21"/>
    <s v="Salt Lake City"/>
    <s v="Men's Apparel"/>
    <n v="35"/>
    <n v="4250"/>
    <n v="148750"/>
    <n v="52062.5"/>
    <n v="0.35"/>
    <s v="In-store"/>
  </r>
  <r>
    <n v="1185732"/>
    <d v="2021-07-10T00:00:00"/>
    <x v="2"/>
    <x v="21"/>
    <s v="Salt Lake City"/>
    <s v="Women's Apparel"/>
    <n v="40"/>
    <n v="6000"/>
    <n v="240000"/>
    <n v="120000"/>
    <n v="0.5"/>
    <s v="In-store"/>
  </r>
  <r>
    <n v="1185732"/>
    <d v="2021-08-11T00:00:00"/>
    <x v="2"/>
    <x v="21"/>
    <s v="Salt Lake City"/>
    <s v="Men's Street Footwear"/>
    <n v="35"/>
    <n v="7500"/>
    <n v="262500"/>
    <n v="105000"/>
    <n v="0.4"/>
    <s v="In-store"/>
  </r>
  <r>
    <n v="1185732"/>
    <d v="2021-08-11T00:00:00"/>
    <x v="2"/>
    <x v="21"/>
    <s v="Salt Lake City"/>
    <s v="Men's Athletic Footwear"/>
    <n v="35.000000000000007"/>
    <n v="5250"/>
    <n v="183750.00000000003"/>
    <n v="64312.500000000007"/>
    <n v="0.35"/>
    <s v="In-store"/>
  </r>
  <r>
    <n v="1185732"/>
    <d v="2021-08-11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08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08-11T00:00:00"/>
    <x v="2"/>
    <x v="21"/>
    <s v="Salt Lake City"/>
    <s v="Men's Apparel"/>
    <n v="30.000000000000004"/>
    <n v="3500"/>
    <n v="105000.00000000001"/>
    <n v="36750"/>
    <n v="0.35"/>
    <s v="In-store"/>
  </r>
  <r>
    <n v="1185732"/>
    <d v="2021-08-11T00:00:00"/>
    <x v="2"/>
    <x v="21"/>
    <s v="Salt Lake City"/>
    <s v="Women's Apparel"/>
    <n v="35"/>
    <n v="5250"/>
    <n v="183750"/>
    <n v="91875"/>
    <n v="0.5"/>
    <s v="In-store"/>
  </r>
  <r>
    <n v="1185732"/>
    <d v="2021-09-12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9-12T00:00:00"/>
    <x v="2"/>
    <x v="21"/>
    <s v="Salt Lake City"/>
    <s v="Men's Athletic Footwear"/>
    <n v="25.000000000000011"/>
    <n v="4500"/>
    <n v="112500.00000000004"/>
    <n v="39375.000000000015"/>
    <n v="0.35"/>
    <s v="In-store"/>
  </r>
  <r>
    <n v="1185732"/>
    <d v="2021-09-12T00:00:00"/>
    <x v="2"/>
    <x v="21"/>
    <s v="Salt Lake City"/>
    <s v="Women's Street Footwear"/>
    <n v="10.000000000000002"/>
    <n v="3500"/>
    <n v="35000.000000000007"/>
    <n v="12250.000000000002"/>
    <n v="0.35"/>
    <s v="In-store"/>
  </r>
  <r>
    <n v="1185732"/>
    <d v="2021-09-12T00:00:00"/>
    <x v="2"/>
    <x v="21"/>
    <s v="Salt Lake City"/>
    <s v="Women's Athletic Footwear"/>
    <n v="10.000000000000002"/>
    <n v="3250"/>
    <n v="32500.000000000007"/>
    <n v="13000.000000000004"/>
    <n v="0.4"/>
    <s v="In-store"/>
  </r>
  <r>
    <n v="1185732"/>
    <d v="2021-09-12T00:00:00"/>
    <x v="2"/>
    <x v="21"/>
    <s v="Salt Lake City"/>
    <s v="Men's Apparel"/>
    <n v="20"/>
    <n v="3250"/>
    <n v="65000"/>
    <n v="22750"/>
    <n v="0.35"/>
    <s v="In-store"/>
  </r>
  <r>
    <n v="1185732"/>
    <d v="2021-09-12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10-11T00:00:00"/>
    <x v="2"/>
    <x v="21"/>
    <s v="Salt Lake City"/>
    <s v="Men's Street Footwear"/>
    <n v="30"/>
    <n v="5750"/>
    <n v="172500"/>
    <n v="69000"/>
    <n v="0.4"/>
    <s v="In-store"/>
  </r>
  <r>
    <n v="1185732"/>
    <d v="2021-10-11T00:00:00"/>
    <x v="2"/>
    <x v="21"/>
    <s v="Salt Lake City"/>
    <s v="Men's Athletic Footwear"/>
    <n v="20"/>
    <n v="4000"/>
    <n v="80000"/>
    <n v="28000"/>
    <n v="0.35"/>
    <s v="In-store"/>
  </r>
  <r>
    <n v="1185732"/>
    <d v="2021-10-11T00:00:00"/>
    <x v="2"/>
    <x v="21"/>
    <s v="Salt Lake City"/>
    <s v="Women's Street Footwear"/>
    <n v="20"/>
    <n v="3000"/>
    <n v="60000"/>
    <n v="21000"/>
    <n v="0.35"/>
    <s v="In-store"/>
  </r>
  <r>
    <n v="1185732"/>
    <d v="2021-10-11T00:00:00"/>
    <x v="2"/>
    <x v="21"/>
    <s v="Salt Lake City"/>
    <s v="Women's Athletic Footwear"/>
    <n v="20"/>
    <n v="2750"/>
    <n v="55000"/>
    <n v="22000"/>
    <n v="0.4"/>
    <s v="In-store"/>
  </r>
  <r>
    <n v="1185732"/>
    <d v="2021-10-11T00:00:00"/>
    <x v="2"/>
    <x v="21"/>
    <s v="Salt Lake City"/>
    <s v="Men's Apparel"/>
    <n v="30"/>
    <n v="2750"/>
    <n v="82500"/>
    <n v="28874.999999999996"/>
    <n v="0.35"/>
    <s v="In-store"/>
  </r>
  <r>
    <n v="1185732"/>
    <d v="2021-10-11T00:00:00"/>
    <x v="2"/>
    <x v="21"/>
    <s v="Salt Lake City"/>
    <s v="Women's Apparel"/>
    <n v="34.999999999999993"/>
    <n v="4000"/>
    <n v="139999.99999999997"/>
    <n v="69999.999999999985"/>
    <n v="0.5"/>
    <s v="In-store"/>
  </r>
  <r>
    <n v="1185732"/>
    <d v="2021-11-11T00:00:00"/>
    <x v="2"/>
    <x v="21"/>
    <s v="Salt Lake City"/>
    <s v="Men's Street Footwear"/>
    <n v="30.000000000000004"/>
    <n v="5500"/>
    <n v="165000.00000000003"/>
    <n v="66000.000000000015"/>
    <n v="0.4"/>
    <s v="In-store"/>
  </r>
  <r>
    <n v="1185732"/>
    <d v="2021-11-11T00:00:00"/>
    <x v="2"/>
    <x v="21"/>
    <s v="Salt Lake City"/>
    <s v="Men's Athletic Footwear"/>
    <n v="20.000000000000007"/>
    <n v="4000"/>
    <n v="80000.000000000029"/>
    <n v="28000.000000000007"/>
    <n v="0.35"/>
    <s v="In-store"/>
  </r>
  <r>
    <n v="1185732"/>
    <d v="2021-11-11T00:00:00"/>
    <x v="2"/>
    <x v="21"/>
    <s v="Salt Lake City"/>
    <s v="Women's Street Footwear"/>
    <n v="20.000000000000007"/>
    <n v="3450"/>
    <n v="69000.000000000029"/>
    <n v="24150.000000000007"/>
    <n v="0.35"/>
    <s v="In-store"/>
  </r>
  <r>
    <n v="1185732"/>
    <d v="2021-11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11-11T00:00:00"/>
    <x v="2"/>
    <x v="21"/>
    <s v="Salt Lake City"/>
    <s v="Men's Apparel"/>
    <n v="40"/>
    <n v="3500"/>
    <n v="140000"/>
    <n v="49000"/>
    <n v="0.35"/>
    <s v="In-store"/>
  </r>
  <r>
    <n v="1185732"/>
    <d v="2021-11-11T00:00:00"/>
    <x v="2"/>
    <x v="21"/>
    <s v="Salt Lake City"/>
    <s v="Women's Apparel"/>
    <n v="44.999999999999986"/>
    <n v="4500"/>
    <n v="202499.99999999994"/>
    <n v="101249.99999999997"/>
    <n v="0.5"/>
    <s v="In-store"/>
  </r>
  <r>
    <n v="1185732"/>
    <d v="2021-12-10T00:00:00"/>
    <x v="2"/>
    <x v="21"/>
    <s v="Salt Lake City"/>
    <s v="Men's Street Footwear"/>
    <n v="40"/>
    <n v="7000"/>
    <n v="280000"/>
    <n v="112000"/>
    <n v="0.4"/>
    <s v="In-store"/>
  </r>
  <r>
    <n v="1185732"/>
    <d v="2021-12-10T00:00:00"/>
    <x v="2"/>
    <x v="21"/>
    <s v="Salt Lake City"/>
    <s v="Men's Athletic Footwear"/>
    <n v="30.000000000000004"/>
    <n v="5000"/>
    <n v="150000.00000000003"/>
    <n v="52500.000000000007"/>
    <n v="0.35"/>
    <s v="In-store"/>
  </r>
  <r>
    <n v="1185732"/>
    <d v="2021-12-10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12-10T00:00:00"/>
    <x v="2"/>
    <x v="21"/>
    <s v="Salt Lake City"/>
    <s v="Women's Athletic Footwear"/>
    <n v="30.000000000000004"/>
    <n v="4000"/>
    <n v="120000.00000000001"/>
    <n v="48000.000000000007"/>
    <n v="0.4"/>
    <s v="In-store"/>
  </r>
  <r>
    <n v="1185732"/>
    <d v="2021-12-10T00:00:00"/>
    <x v="2"/>
    <x v="21"/>
    <s v="Salt Lake City"/>
    <s v="Men's Apparel"/>
    <n v="40"/>
    <n v="4000"/>
    <n v="160000"/>
    <n v="56000"/>
    <n v="0.35"/>
    <s v="In-store"/>
  </r>
  <r>
    <n v="1185732"/>
    <d v="2021-12-10T00:00:00"/>
    <x v="2"/>
    <x v="21"/>
    <s v="Salt Lake City"/>
    <s v="Women's Apparel"/>
    <n v="44.999999999999986"/>
    <n v="5000"/>
    <n v="224999.99999999994"/>
    <n v="112499.99999999997"/>
    <n v="0.5"/>
    <s v="In-store"/>
  </r>
  <r>
    <n v="1128299"/>
    <d v="2021-01-24T00:00:00"/>
    <x v="2"/>
    <x v="21"/>
    <s v="Salt Lake City"/>
    <s v="Men's Street Footwear"/>
    <n v="30.000000000000004"/>
    <n v="3500"/>
    <n v="105000.00000000001"/>
    <n v="36750"/>
    <n v="0.35"/>
    <s v="In-store"/>
  </r>
  <r>
    <n v="1128299"/>
    <d v="2021-01-24T00:00:00"/>
    <x v="2"/>
    <x v="21"/>
    <s v="Salt Lake City"/>
    <s v="Men's Athletic Footwear"/>
    <n v="40"/>
    <n v="3500"/>
    <n v="140000"/>
    <n v="49000"/>
    <n v="0.35"/>
    <s v="In-store"/>
  </r>
  <r>
    <n v="1128299"/>
    <d v="2021-01-24T00:00:00"/>
    <x v="2"/>
    <x v="21"/>
    <s v="Salt Lake City"/>
    <s v="Women's Street Footwear"/>
    <n v="40"/>
    <n v="3500"/>
    <n v="140000"/>
    <n v="49000"/>
    <n v="0.35"/>
    <s v="In-store"/>
  </r>
  <r>
    <n v="1128299"/>
    <d v="2021-01-24T00:00:00"/>
    <x v="2"/>
    <x v="21"/>
    <s v="Salt Lake City"/>
    <s v="Women's Athletic Footwear"/>
    <n v="40"/>
    <n v="2000"/>
    <n v="80000"/>
    <n v="28000"/>
    <n v="0.35"/>
    <s v="In-store"/>
  </r>
  <r>
    <n v="1128299"/>
    <d v="2021-01-24T00:00:00"/>
    <x v="2"/>
    <x v="21"/>
    <s v="Salt Lake City"/>
    <s v="Men's Apparel"/>
    <n v="45.000000000000007"/>
    <n v="1500"/>
    <n v="67500.000000000015"/>
    <n v="27000.000000000007"/>
    <n v="0.4"/>
    <s v="In-store"/>
  </r>
  <r>
    <n v="1128299"/>
    <d v="2021-01-24T00:00:00"/>
    <x v="2"/>
    <x v="21"/>
    <s v="Salt Lake City"/>
    <s v="Women's Apparel"/>
    <n v="40"/>
    <n v="4000"/>
    <n v="160000"/>
    <n v="48000"/>
    <n v="0.3"/>
    <s v="In-store"/>
  </r>
  <r>
    <n v="1128299"/>
    <d v="2021-02-24T00:00:00"/>
    <x v="2"/>
    <x v="21"/>
    <s v="Salt Lake City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21"/>
    <s v="Salt Lake City"/>
    <s v="Men's Athletic Footwear"/>
    <n v="40"/>
    <n v="3500"/>
    <n v="140000"/>
    <n v="49000"/>
    <n v="0.35"/>
    <s v="In-store"/>
  </r>
  <r>
    <n v="1128299"/>
    <d v="2021-02-24T00:00:00"/>
    <x v="2"/>
    <x v="21"/>
    <s v="Salt Lake City"/>
    <s v="Women's Street Footwear"/>
    <n v="40"/>
    <n v="3500"/>
    <n v="140000"/>
    <n v="49000"/>
    <n v="0.35"/>
    <s v="In-store"/>
  </r>
  <r>
    <n v="1128299"/>
    <d v="2021-02-24T00:00:00"/>
    <x v="2"/>
    <x v="22"/>
    <s v="Portland"/>
    <s v="Women's Athletic Footwear"/>
    <n v="40"/>
    <n v="2000"/>
    <n v="80000"/>
    <n v="28000"/>
    <n v="0.35"/>
    <s v="In-store"/>
  </r>
  <r>
    <n v="1128299"/>
    <d v="2021-02-24T00:00:00"/>
    <x v="2"/>
    <x v="22"/>
    <s v="Portland"/>
    <s v="Men's Apparel"/>
    <n v="45.000000000000007"/>
    <n v="1250"/>
    <n v="56250.000000000007"/>
    <n v="22500.000000000004"/>
    <n v="0.4"/>
    <s v="In-store"/>
  </r>
  <r>
    <n v="1128299"/>
    <d v="2021-02-24T00:00:00"/>
    <x v="2"/>
    <x v="22"/>
    <s v="Portland"/>
    <s v="Women's Apparel"/>
    <n v="40"/>
    <n v="3250"/>
    <n v="130000"/>
    <n v="39000"/>
    <n v="0.3"/>
    <s v="In-store"/>
  </r>
  <r>
    <n v="1128299"/>
    <d v="2021-03-23T00:00:00"/>
    <x v="2"/>
    <x v="22"/>
    <s v="Portland"/>
    <s v="Men's Street Footwear"/>
    <n v="40"/>
    <n v="4750"/>
    <n v="190000"/>
    <n v="66500"/>
    <n v="0.35"/>
    <s v="In-store"/>
  </r>
  <r>
    <n v="1128299"/>
    <d v="2021-03-23T00:00:00"/>
    <x v="2"/>
    <x v="22"/>
    <s v="Portland"/>
    <s v="Men's Athletic Footwear"/>
    <n v="50"/>
    <n v="3250"/>
    <n v="162500"/>
    <n v="56875"/>
    <n v="0.35"/>
    <s v="In-store"/>
  </r>
  <r>
    <n v="1128299"/>
    <d v="2021-03-23T00:00:00"/>
    <x v="2"/>
    <x v="22"/>
    <s v="Portland"/>
    <s v="Women's Street Footwear"/>
    <n v="54.999999999999993"/>
    <n v="3500"/>
    <n v="192499.99999999997"/>
    <n v="67374.999999999985"/>
    <n v="0.35"/>
    <s v="In-store"/>
  </r>
  <r>
    <n v="1128299"/>
    <d v="2021-03-23T00:00:00"/>
    <x v="2"/>
    <x v="22"/>
    <s v="Portland"/>
    <s v="Women's Athletic Footwear"/>
    <n v="50"/>
    <n v="2500"/>
    <n v="125000"/>
    <n v="43750"/>
    <n v="0.35"/>
    <s v="In-store"/>
  </r>
  <r>
    <n v="1128299"/>
    <d v="2021-03-23T00:00:00"/>
    <x v="2"/>
    <x v="22"/>
    <s v="Portland"/>
    <s v="Men's Apparel"/>
    <n v="55.000000000000007"/>
    <n v="1000"/>
    <n v="55000.000000000007"/>
    <n v="22000.000000000004"/>
    <n v="0.4"/>
    <s v="In-store"/>
  </r>
  <r>
    <n v="1128299"/>
    <d v="2021-03-23T00:00:00"/>
    <x v="2"/>
    <x v="22"/>
    <s v="Portland"/>
    <s v="Women's Apparel"/>
    <n v="50"/>
    <n v="3000"/>
    <n v="150000"/>
    <n v="45000"/>
    <n v="0.3"/>
    <s v="In-store"/>
  </r>
  <r>
    <n v="1128299"/>
    <d v="2021-04-24T00:00:00"/>
    <x v="2"/>
    <x v="22"/>
    <s v="Portland"/>
    <s v="Men's Street Footwear"/>
    <n v="55.000000000000007"/>
    <n v="4750"/>
    <n v="261250.00000000003"/>
    <n v="91437.5"/>
    <n v="0.35"/>
    <s v="In-store"/>
  </r>
  <r>
    <n v="1128299"/>
    <d v="2021-04-24T00:00:00"/>
    <x v="2"/>
    <x v="22"/>
    <s v="Portland"/>
    <s v="Men's Athletic Footwear"/>
    <n v="60.000000000000007"/>
    <n v="2750"/>
    <n v="165000.00000000003"/>
    <n v="57750.000000000007"/>
    <n v="0.35"/>
    <s v="In-store"/>
  </r>
  <r>
    <n v="1128299"/>
    <d v="2021-04-24T00:00:00"/>
    <x v="2"/>
    <x v="22"/>
    <s v="Portland"/>
    <s v="Women's Street Footwear"/>
    <n v="60.000000000000007"/>
    <n v="3250"/>
    <n v="195000.00000000003"/>
    <n v="68250"/>
    <n v="0.35"/>
    <s v="In-store"/>
  </r>
  <r>
    <n v="1128299"/>
    <d v="2021-04-24T00:00:00"/>
    <x v="2"/>
    <x v="22"/>
    <s v="Portland"/>
    <s v="Women's Athletic Footwear"/>
    <n v="45.000000000000007"/>
    <n v="2250"/>
    <n v="101250.00000000001"/>
    <n v="35437.5"/>
    <n v="0.35"/>
    <s v="In-store"/>
  </r>
  <r>
    <n v="1128299"/>
    <d v="2021-04-24T00:00:00"/>
    <x v="2"/>
    <x v="22"/>
    <s v="Portland"/>
    <s v="Men's Apparel"/>
    <n v="50.000000000000014"/>
    <n v="1250"/>
    <n v="62500.000000000015"/>
    <n v="25000.000000000007"/>
    <n v="0.4"/>
    <s v="In-store"/>
  </r>
  <r>
    <n v="1128299"/>
    <d v="2021-04-24T00:00:00"/>
    <x v="2"/>
    <x v="22"/>
    <s v="Portland"/>
    <s v="Women's Apparel"/>
    <n v="65.000000000000014"/>
    <n v="3000"/>
    <n v="195000.00000000003"/>
    <n v="58500.000000000007"/>
    <n v="0.3"/>
    <s v="In-store"/>
  </r>
  <r>
    <n v="1128299"/>
    <d v="2021-05-25T00:00:00"/>
    <x v="2"/>
    <x v="22"/>
    <s v="Portland"/>
    <s v="Men's Street Footwear"/>
    <n v="50"/>
    <n v="5000"/>
    <n v="250000"/>
    <n v="87500"/>
    <n v="0.35"/>
    <s v="In-store"/>
  </r>
  <r>
    <n v="1128299"/>
    <d v="2021-05-25T00:00:00"/>
    <x v="2"/>
    <x v="22"/>
    <s v="Portland"/>
    <s v="Men's Athletic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Street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Athletic Footwear"/>
    <n v="50"/>
    <n v="2750"/>
    <n v="137500"/>
    <n v="48125"/>
    <n v="0.35"/>
    <s v="In-store"/>
  </r>
  <r>
    <n v="1128299"/>
    <d v="2021-05-25T00:00:00"/>
    <x v="2"/>
    <x v="22"/>
    <s v="Portland"/>
    <s v="Men's Apparel"/>
    <n v="44.999999999999993"/>
    <n v="1750"/>
    <n v="78749.999999999985"/>
    <n v="31499.999999999996"/>
    <n v="0.4"/>
    <s v="In-store"/>
  </r>
  <r>
    <n v="1128299"/>
    <d v="2021-05-25T00:00:00"/>
    <x v="2"/>
    <x v="22"/>
    <s v="Portland"/>
    <s v="Women's Apparel"/>
    <n v="60"/>
    <n v="5250"/>
    <n v="315000"/>
    <n v="94500"/>
    <n v="0.3"/>
    <s v="In-store"/>
  </r>
  <r>
    <n v="1128299"/>
    <d v="2021-06-24T00:00:00"/>
    <x v="2"/>
    <x v="22"/>
    <s v="Portland"/>
    <s v="Men's Street Footwear"/>
    <n v="54.999999999999993"/>
    <n v="7750"/>
    <n v="426249.99999999994"/>
    <n v="149187.49999999997"/>
    <n v="0.35"/>
    <s v="In-store"/>
  </r>
  <r>
    <n v="1128299"/>
    <d v="2021-06-24T00:00:00"/>
    <x v="2"/>
    <x v="22"/>
    <s v="Portland"/>
    <s v="Men's Athletic Footwear"/>
    <n v="64.999999999999986"/>
    <n v="6500"/>
    <n v="422499.99999999988"/>
    <n v="147874.99999999994"/>
    <n v="0.35"/>
    <s v="In-store"/>
  </r>
  <r>
    <n v="1128299"/>
    <d v="2021-06-24T00:00:00"/>
    <x v="2"/>
    <x v="22"/>
    <s v="Portland"/>
    <s v="Women's Street Footwear"/>
    <n v="80"/>
    <n v="6500"/>
    <n v="520000"/>
    <n v="182000"/>
    <n v="0.35"/>
    <s v="In-store"/>
  </r>
  <r>
    <n v="1128299"/>
    <d v="2021-06-24T00:00:00"/>
    <x v="2"/>
    <x v="22"/>
    <s v="Portland"/>
    <s v="Women's Athletic Footwear"/>
    <n v="80"/>
    <n v="5250"/>
    <n v="420000"/>
    <n v="147000"/>
    <n v="0.35"/>
    <s v="In-store"/>
  </r>
  <r>
    <n v="1128299"/>
    <d v="2021-06-24T00:00:00"/>
    <x v="2"/>
    <x v="22"/>
    <s v="Portland"/>
    <s v="Men's Apparel"/>
    <n v="90"/>
    <n v="4000"/>
    <n v="360000"/>
    <n v="144000"/>
    <n v="0.4"/>
    <s v="In-store"/>
  </r>
  <r>
    <n v="1128299"/>
    <d v="2021-06-24T00:00:00"/>
    <x v="2"/>
    <x v="22"/>
    <s v="Portland"/>
    <s v="Women's Apparel"/>
    <n v="105"/>
    <n v="7000"/>
    <n v="735000"/>
    <n v="220500"/>
    <n v="0.3"/>
    <s v="In-store"/>
  </r>
  <r>
    <n v="1128299"/>
    <d v="2021-07-23T00:00:00"/>
    <x v="2"/>
    <x v="22"/>
    <s v="Portland"/>
    <s v="Men's Street Footwear"/>
    <n v="85"/>
    <n v="8500"/>
    <n v="722500"/>
    <n v="252874.99999999997"/>
    <n v="0.35"/>
    <s v="In-store"/>
  </r>
  <r>
    <n v="1128299"/>
    <d v="2021-07-23T00:00:00"/>
    <x v="2"/>
    <x v="22"/>
    <s v="Portland"/>
    <s v="Men's Athletic Footwear"/>
    <n v="90"/>
    <n v="7000"/>
    <n v="630000"/>
    <n v="220500"/>
    <n v="0.35"/>
    <s v="In-store"/>
  </r>
  <r>
    <n v="1128299"/>
    <d v="2021-07-23T00:00:00"/>
    <x v="2"/>
    <x v="22"/>
    <s v="Portland"/>
    <s v="Women's Street Footwear"/>
    <n v="90"/>
    <n v="6500"/>
    <n v="585000"/>
    <n v="204750"/>
    <n v="0.35"/>
    <s v="In-store"/>
  </r>
  <r>
    <n v="1128299"/>
    <d v="2021-07-23T00:00:00"/>
    <x v="2"/>
    <x v="22"/>
    <s v="Portland"/>
    <s v="Women's Athletic Footwear"/>
    <n v="85"/>
    <n v="5500"/>
    <n v="467500"/>
    <n v="163625"/>
    <n v="0.35"/>
    <s v="In-store"/>
  </r>
  <r>
    <n v="1128299"/>
    <d v="2021-07-23T00:00:00"/>
    <x v="2"/>
    <x v="22"/>
    <s v="Portland"/>
    <s v="Men's Apparel"/>
    <n v="90"/>
    <n v="6000"/>
    <n v="540000"/>
    <n v="216000"/>
    <n v="0.4"/>
    <s v="In-store"/>
  </r>
  <r>
    <n v="1128299"/>
    <d v="2021-07-23T00:00:00"/>
    <x v="2"/>
    <x v="22"/>
    <s v="Portland"/>
    <s v="Women's Apparel"/>
    <n v="105"/>
    <n v="6000"/>
    <n v="630000"/>
    <n v="189000"/>
    <n v="0.3"/>
    <s v="In-store"/>
  </r>
  <r>
    <n v="1128299"/>
    <d v="2021-08-24T00:00:00"/>
    <x v="2"/>
    <x v="22"/>
    <s v="Portland"/>
    <s v="Men's Street Footwear"/>
    <n v="90"/>
    <n v="8000"/>
    <n v="720000"/>
    <n v="251999.99999999997"/>
    <n v="0.35"/>
    <s v="In-store"/>
  </r>
  <r>
    <n v="1128299"/>
    <d v="2021-08-24T00:00:00"/>
    <x v="2"/>
    <x v="22"/>
    <s v="Portland"/>
    <s v="Men's Athletic Footwear"/>
    <n v="80"/>
    <n v="7750"/>
    <n v="620000"/>
    <n v="217000"/>
    <n v="0.35"/>
    <s v="In-store"/>
  </r>
  <r>
    <n v="1128299"/>
    <d v="2021-08-24T00:00:00"/>
    <x v="2"/>
    <x v="22"/>
    <s v="Portland"/>
    <s v="Women's Street Footwear"/>
    <n v="70"/>
    <n v="6500"/>
    <n v="455000"/>
    <n v="159250"/>
    <n v="0.35"/>
    <s v="In-store"/>
  </r>
  <r>
    <n v="1128299"/>
    <d v="2021-08-24T00:00:00"/>
    <x v="2"/>
    <x v="22"/>
    <s v="Portland"/>
    <s v="Women's Athletic Footwear"/>
    <n v="70"/>
    <n v="4250"/>
    <n v="297500"/>
    <n v="104125"/>
    <n v="0.35"/>
    <s v="In-store"/>
  </r>
  <r>
    <n v="1128299"/>
    <d v="2021-08-24T00:00:00"/>
    <x v="2"/>
    <x v="22"/>
    <s v="Portland"/>
    <s v="Men's Apparel"/>
    <n v="70"/>
    <n v="4250"/>
    <n v="297500"/>
    <n v="119000"/>
    <n v="0.4"/>
    <s v="In-store"/>
  </r>
  <r>
    <n v="1128299"/>
    <d v="2021-08-24T00:00:00"/>
    <x v="2"/>
    <x v="22"/>
    <s v="Portland"/>
    <s v="Women's Apparel"/>
    <n v="75"/>
    <n v="2500"/>
    <n v="187500"/>
    <n v="56250"/>
    <n v="0.3"/>
    <s v="In-store"/>
  </r>
  <r>
    <n v="1128299"/>
    <d v="2021-09-25T00:00:00"/>
    <x v="2"/>
    <x v="22"/>
    <s v="Portland"/>
    <s v="Men's Street Footwear"/>
    <n v="50.000000000000014"/>
    <n v="4500"/>
    <n v="225000.00000000006"/>
    <n v="78750.000000000015"/>
    <n v="0.35"/>
    <s v="In-store"/>
  </r>
  <r>
    <n v="1128299"/>
    <d v="2021-09-25T00:00:00"/>
    <x v="2"/>
    <x v="22"/>
    <s v="Portland"/>
    <s v="Men's Athletic Footwear"/>
    <n v="55.000000000000014"/>
    <n v="4500"/>
    <n v="247500.00000000006"/>
    <n v="86625.000000000015"/>
    <n v="0.35"/>
    <s v="In-store"/>
  </r>
  <r>
    <n v="1128299"/>
    <d v="2021-09-25T00:00:00"/>
    <x v="2"/>
    <x v="22"/>
    <s v="Portland"/>
    <s v="Women's Street Footwear"/>
    <n v="50.000000000000014"/>
    <n v="2500"/>
    <n v="125000.00000000003"/>
    <n v="43750.000000000007"/>
    <n v="0.35"/>
    <s v="In-store"/>
  </r>
  <r>
    <n v="1128299"/>
    <d v="2021-09-25T00:00:00"/>
    <x v="2"/>
    <x v="22"/>
    <s v="Portland"/>
    <s v="Women's Athletic Footwear"/>
    <n v="50.000000000000014"/>
    <n v="2000"/>
    <n v="100000.00000000003"/>
    <n v="35000.000000000007"/>
    <n v="0.35"/>
    <s v="In-store"/>
  </r>
  <r>
    <n v="1128299"/>
    <d v="2021-09-25T00:00:00"/>
    <x v="2"/>
    <x v="22"/>
    <s v="Portland"/>
    <s v="Men's Apparel"/>
    <n v="60.000000000000007"/>
    <n v="2250"/>
    <n v="135000.00000000003"/>
    <n v="54000.000000000015"/>
    <n v="0.4"/>
    <s v="In-store"/>
  </r>
  <r>
    <n v="1128299"/>
    <d v="2021-09-25T00:00:00"/>
    <x v="2"/>
    <x v="22"/>
    <s v="Portland"/>
    <s v="Women's Apparel"/>
    <n v="44.999999999999993"/>
    <n v="2500"/>
    <n v="112499.99999999999"/>
    <n v="33749.999999999993"/>
    <n v="0.3"/>
    <s v="In-store"/>
  </r>
  <r>
    <n v="1128299"/>
    <d v="2021-10-24T00:00:00"/>
    <x v="2"/>
    <x v="22"/>
    <s v="Portland"/>
    <s v="Men's Street Footwear"/>
    <n v="40"/>
    <n v="3500"/>
    <n v="140000"/>
    <n v="49000"/>
    <n v="0.35"/>
    <s v="In-store"/>
  </r>
  <r>
    <n v="1128299"/>
    <d v="2021-10-24T00:00:00"/>
    <x v="2"/>
    <x v="22"/>
    <s v="Portland"/>
    <s v="Men's Athletic Footwear"/>
    <n v="55.000000000000014"/>
    <n v="5250"/>
    <n v="288750.00000000006"/>
    <n v="101062.50000000001"/>
    <n v="0.35"/>
    <s v="In-store"/>
  </r>
  <r>
    <n v="1128299"/>
    <d v="2021-10-24T00:00:00"/>
    <x v="2"/>
    <x v="22"/>
    <s v="Portland"/>
    <s v="Women's Street Footwear"/>
    <n v="50.000000000000014"/>
    <n v="3500"/>
    <n v="175000.00000000006"/>
    <n v="61250.000000000015"/>
    <n v="0.35"/>
    <s v="In-store"/>
  </r>
  <r>
    <n v="1128299"/>
    <d v="2021-10-24T00:00:00"/>
    <x v="2"/>
    <x v="22"/>
    <s v="Portland"/>
    <s v="Women's Athletic Footwear"/>
    <n v="45.000000000000007"/>
    <n v="3250"/>
    <n v="146250.00000000003"/>
    <n v="51187.500000000007"/>
    <n v="0.35"/>
    <s v="In-store"/>
  </r>
  <r>
    <n v="1128299"/>
    <d v="2021-10-24T00:00:00"/>
    <x v="2"/>
    <x v="22"/>
    <s v="Portland"/>
    <s v="Men's Apparel"/>
    <n v="55.000000000000007"/>
    <n v="3000"/>
    <n v="165000.00000000003"/>
    <n v="66000.000000000015"/>
    <n v="0.4"/>
    <s v="In-store"/>
  </r>
  <r>
    <n v="1128299"/>
    <d v="2021-10-24T00:00:00"/>
    <x v="2"/>
    <x v="22"/>
    <s v="Portland"/>
    <s v="Women's Apparel"/>
    <n v="60.000000000000007"/>
    <n v="3500"/>
    <n v="210000.00000000003"/>
    <n v="63000.000000000007"/>
    <n v="0.3"/>
    <s v="In-store"/>
  </r>
  <r>
    <n v="1128299"/>
    <d v="2021-11-24T00:00:00"/>
    <x v="2"/>
    <x v="22"/>
    <s v="Portland"/>
    <s v="Men's Street Footwear"/>
    <n v="45.000000000000007"/>
    <n v="5750"/>
    <n v="258750.00000000003"/>
    <n v="90562.5"/>
    <n v="0.35"/>
    <s v="In-store"/>
  </r>
  <r>
    <n v="1128299"/>
    <d v="2021-11-24T00:00:00"/>
    <x v="2"/>
    <x v="22"/>
    <s v="Portland"/>
    <s v="Men's Athletic Footwear"/>
    <n v="50.000000000000014"/>
    <n v="6500"/>
    <n v="325000.00000000012"/>
    <n v="113750.00000000003"/>
    <n v="0.35"/>
    <s v="In-store"/>
  </r>
  <r>
    <n v="1128299"/>
    <d v="2021-11-24T00:00:00"/>
    <x v="2"/>
    <x v="22"/>
    <s v="Portland"/>
    <s v="Women's Street Footwear"/>
    <n v="45.000000000000007"/>
    <n v="4750"/>
    <n v="213750.00000000003"/>
    <n v="74812.5"/>
    <n v="0.35"/>
    <s v="In-store"/>
  </r>
  <r>
    <n v="1128299"/>
    <d v="2021-11-24T00:00:00"/>
    <x v="2"/>
    <x v="22"/>
    <s v="Portland"/>
    <s v="Women's Athletic Footwear"/>
    <n v="55.000000000000014"/>
    <n v="4500"/>
    <n v="247500.00000000006"/>
    <n v="86625.000000000015"/>
    <n v="0.35"/>
    <s v="In-store"/>
  </r>
  <r>
    <n v="1128299"/>
    <d v="2021-11-24T00:00:00"/>
    <x v="2"/>
    <x v="22"/>
    <s v="Portland"/>
    <s v="Men's Apparel"/>
    <n v="75.000000000000014"/>
    <n v="4250"/>
    <n v="318750.00000000006"/>
    <n v="127500.00000000003"/>
    <n v="0.4"/>
    <s v="In-store"/>
  </r>
  <r>
    <n v="1128299"/>
    <d v="2021-11-24T00:00:00"/>
    <x v="2"/>
    <x v="22"/>
    <s v="Portland"/>
    <s v="Women's Apparel"/>
    <n v="80.000000000000014"/>
    <n v="5500"/>
    <n v="440000.00000000006"/>
    <n v="132000"/>
    <n v="0.3"/>
    <s v="In-store"/>
  </r>
  <r>
    <n v="1128299"/>
    <d v="2021-12-23T00:00:00"/>
    <x v="2"/>
    <x v="22"/>
    <s v="Portland"/>
    <s v="Men's Street Footwear"/>
    <n v="65.000000000000014"/>
    <n v="7500"/>
    <n v="487500.00000000012"/>
    <n v="170625.00000000003"/>
    <n v="0.35"/>
    <s v="In-store"/>
  </r>
  <r>
    <n v="1128299"/>
    <d v="2021-12-23T00:00:00"/>
    <x v="2"/>
    <x v="22"/>
    <s v="Portland"/>
    <s v="Men's Athletic Footwear"/>
    <n v="75.000000000000028"/>
    <n v="7500"/>
    <n v="562500.00000000023"/>
    <n v="196875.00000000006"/>
    <n v="0.35"/>
    <s v="In-store"/>
  </r>
  <r>
    <n v="1128299"/>
    <d v="2021-12-23T00:00:00"/>
    <x v="2"/>
    <x v="22"/>
    <s v="Portland"/>
    <s v="Women's Street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Women's Athletic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Men's Apparel"/>
    <n v="80.000000000000014"/>
    <n v="4750"/>
    <n v="380000.00000000006"/>
    <n v="152000.00000000003"/>
    <n v="0.4"/>
    <s v="In-store"/>
  </r>
  <r>
    <n v="1128299"/>
    <d v="2021-12-23T00:00:00"/>
    <x v="2"/>
    <x v="22"/>
    <s v="Portland"/>
    <s v="Women's Apparel"/>
    <n v="85.000000000000014"/>
    <n v="5750"/>
    <n v="488750.00000000006"/>
    <n v="146625"/>
    <n v="0.3"/>
    <s v="In-store"/>
  </r>
  <r>
    <n v="1128299"/>
    <d v="2021-01-17T00:00:00"/>
    <x v="2"/>
    <x v="22"/>
    <s v="Portland"/>
    <s v="Men's Street Footwear"/>
    <n v="35"/>
    <n v="4000"/>
    <n v="140000"/>
    <n v="55999.999999999993"/>
    <n v="0.39999999999999997"/>
    <s v="In-store"/>
  </r>
  <r>
    <n v="1128299"/>
    <d v="2021-01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1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1-17T00:00:00"/>
    <x v="2"/>
    <x v="22"/>
    <s v="Portland"/>
    <s v="Women's Athletic Footwear"/>
    <n v="45"/>
    <n v="2500"/>
    <n v="112500"/>
    <n v="44999.999999999993"/>
    <n v="0.39999999999999997"/>
    <s v="In-store"/>
  </r>
  <r>
    <n v="1128299"/>
    <d v="2021-01-17T00:00:00"/>
    <x v="2"/>
    <x v="22"/>
    <s v="Portland"/>
    <s v="Men's Apparel"/>
    <n v="50.000000000000014"/>
    <n v="2000"/>
    <n v="100000.00000000003"/>
    <n v="45000.000000000015"/>
    <n v="0.45"/>
    <s v="In-store"/>
  </r>
  <r>
    <n v="1128299"/>
    <d v="2021-01-17T00:00:00"/>
    <x v="2"/>
    <x v="22"/>
    <s v="Portland"/>
    <s v="Women's Apparel"/>
    <n v="45"/>
    <n v="4500"/>
    <n v="202500"/>
    <n v="70875"/>
    <n v="0.35"/>
    <s v="In-store"/>
  </r>
  <r>
    <n v="1128299"/>
    <d v="2021-02-17T00:00:00"/>
    <x v="2"/>
    <x v="22"/>
    <s v="Portland"/>
    <s v="Men's Street Footwear"/>
    <n v="35"/>
    <n v="5000"/>
    <n v="175000"/>
    <n v="70000"/>
    <n v="0.39999999999999997"/>
    <s v="In-store"/>
  </r>
  <r>
    <n v="1128299"/>
    <d v="2021-02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2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2-17T00:00:00"/>
    <x v="1"/>
    <x v="23"/>
    <s v="New Orleans"/>
    <s v="Women's Athletic Footwear"/>
    <n v="45"/>
    <n v="2500"/>
    <n v="112500"/>
    <n v="44999.999999999993"/>
    <n v="0.39999999999999997"/>
    <s v="In-store"/>
  </r>
  <r>
    <n v="1128299"/>
    <d v="2021-02-17T00:00:00"/>
    <x v="1"/>
    <x v="23"/>
    <s v="New Orleans"/>
    <s v="Men's Apparel"/>
    <n v="50.000000000000014"/>
    <n v="1750"/>
    <n v="87500.000000000029"/>
    <n v="39375.000000000015"/>
    <n v="0.45"/>
    <s v="In-store"/>
  </r>
  <r>
    <n v="1128299"/>
    <d v="2021-02-17T00:00:00"/>
    <x v="1"/>
    <x v="23"/>
    <s v="New Orleans"/>
    <s v="Women's Apparel"/>
    <n v="45"/>
    <n v="3750"/>
    <n v="168750"/>
    <n v="59062.499999999993"/>
    <n v="0.35"/>
    <s v="In-store"/>
  </r>
  <r>
    <n v="1128299"/>
    <d v="2021-03-16T00:00:00"/>
    <x v="1"/>
    <x v="23"/>
    <s v="New Orleans"/>
    <s v="Men's Street Footwear"/>
    <n v="45"/>
    <n v="5250"/>
    <n v="236250"/>
    <n v="94499.999999999985"/>
    <n v="0.39999999999999997"/>
    <s v="In-store"/>
  </r>
  <r>
    <n v="1128299"/>
    <d v="2021-03-16T00:00:00"/>
    <x v="1"/>
    <x v="23"/>
    <s v="New Orleans"/>
    <s v="Men's Athletic Footwear"/>
    <n v="55.000000000000007"/>
    <n v="3750"/>
    <n v="206250.00000000003"/>
    <n v="82500"/>
    <n v="0.39999999999999997"/>
    <s v="In-store"/>
  </r>
  <r>
    <n v="1128299"/>
    <d v="2021-03-16T00:00:00"/>
    <x v="1"/>
    <x v="23"/>
    <s v="New Orleans"/>
    <s v="Women's Street Footwear"/>
    <n v="60"/>
    <n v="4000"/>
    <n v="240000"/>
    <n v="95999.999999999985"/>
    <n v="0.39999999999999997"/>
    <s v="In-store"/>
  </r>
  <r>
    <n v="1128299"/>
    <d v="2021-03-16T00:00:00"/>
    <x v="1"/>
    <x v="23"/>
    <s v="New Orleans"/>
    <s v="Women's Athletic Footwear"/>
    <n v="55.000000000000007"/>
    <n v="3000"/>
    <n v="165000.00000000003"/>
    <n v="66000"/>
    <n v="0.39999999999999997"/>
    <s v="In-store"/>
  </r>
  <r>
    <n v="1128299"/>
    <d v="2021-03-16T00:00:00"/>
    <x v="1"/>
    <x v="23"/>
    <s v="New Orleans"/>
    <s v="Men's Apparel"/>
    <n v="60.000000000000007"/>
    <n v="1500"/>
    <n v="90000.000000000015"/>
    <n v="40500.000000000007"/>
    <n v="0.45"/>
    <s v="In-store"/>
  </r>
  <r>
    <n v="1128299"/>
    <d v="2021-03-16T00:00:00"/>
    <x v="1"/>
    <x v="23"/>
    <s v="New Orleans"/>
    <s v="Women's Apparel"/>
    <n v="45"/>
    <n v="3500"/>
    <n v="157500"/>
    <n v="55125"/>
    <n v="0.35"/>
    <s v="In-store"/>
  </r>
  <r>
    <n v="1128299"/>
    <d v="2021-04-17T00:00:00"/>
    <x v="1"/>
    <x v="23"/>
    <s v="New Orleans"/>
    <s v="Men's Street Footwear"/>
    <n v="50"/>
    <n v="5250"/>
    <n v="262500"/>
    <n v="104999.99999999999"/>
    <n v="0.39999999999999997"/>
    <s v="In-store"/>
  </r>
  <r>
    <n v="1128299"/>
    <d v="2021-04-17T00:00:00"/>
    <x v="1"/>
    <x v="23"/>
    <s v="New Orleans"/>
    <s v="Men's Athletic Footwear"/>
    <n v="55.000000000000007"/>
    <n v="3250"/>
    <n v="178750.00000000003"/>
    <n v="71500"/>
    <n v="0.39999999999999997"/>
    <s v="In-store"/>
  </r>
  <r>
    <n v="1128299"/>
    <d v="2021-04-17T00:00:00"/>
    <x v="1"/>
    <x v="23"/>
    <s v="New Orleans"/>
    <s v="Women's Street Footwear"/>
    <n v="55.000000000000007"/>
    <n v="3750"/>
    <n v="206250.00000000003"/>
    <n v="82500"/>
    <n v="0.39999999999999997"/>
    <s v="In-store"/>
  </r>
  <r>
    <n v="1128299"/>
    <d v="2021-04-17T00:00:00"/>
    <x v="1"/>
    <x v="23"/>
    <s v="New Orleans"/>
    <s v="Women's Athletic Footwear"/>
    <n v="40.000000000000007"/>
    <n v="2750"/>
    <n v="110000.00000000001"/>
    <n v="44000"/>
    <n v="0.39999999999999997"/>
    <s v="In-store"/>
  </r>
  <r>
    <n v="1128299"/>
    <d v="2021-04-17T00:00:00"/>
    <x v="1"/>
    <x v="23"/>
    <s v="New Orleans"/>
    <s v="Men's Apparel"/>
    <n v="45.000000000000014"/>
    <n v="1750"/>
    <n v="78750.000000000029"/>
    <n v="35437.500000000015"/>
    <n v="0.45"/>
    <s v="In-store"/>
  </r>
  <r>
    <n v="1128299"/>
    <d v="2021-04-17T00:00:00"/>
    <x v="1"/>
    <x v="23"/>
    <s v="New Orleans"/>
    <s v="Women's Apparel"/>
    <n v="60.000000000000007"/>
    <n v="3500"/>
    <n v="210000.00000000003"/>
    <n v="73500"/>
    <n v="0.35"/>
    <s v="In-store"/>
  </r>
  <r>
    <n v="1128299"/>
    <d v="2021-05-18T00:00:00"/>
    <x v="1"/>
    <x v="23"/>
    <s v="New Orleans"/>
    <s v="Men's Street Footwear"/>
    <n v="45"/>
    <n v="5500"/>
    <n v="247500"/>
    <n v="98999.999999999985"/>
    <n v="0.39999999999999997"/>
    <s v="In-store"/>
  </r>
  <r>
    <n v="1128299"/>
    <d v="2021-05-18T00:00:00"/>
    <x v="1"/>
    <x v="23"/>
    <s v="New Orleans"/>
    <s v="Men's Athletic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Street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Athletic Footwear"/>
    <n v="45"/>
    <n v="3250"/>
    <n v="146250"/>
    <n v="58499.999999999993"/>
    <n v="0.39999999999999997"/>
    <s v="In-store"/>
  </r>
  <r>
    <n v="1128299"/>
    <d v="2021-05-18T00:00:00"/>
    <x v="1"/>
    <x v="23"/>
    <s v="New Orleans"/>
    <s v="Men's Apparel"/>
    <n v="40"/>
    <n v="2250"/>
    <n v="90000"/>
    <n v="40500"/>
    <n v="0.45"/>
    <s v="In-store"/>
  </r>
  <r>
    <n v="1128299"/>
    <d v="2021-05-18T00:00:00"/>
    <x v="1"/>
    <x v="23"/>
    <s v="New Orleans"/>
    <s v="Women's Apparel"/>
    <n v="65"/>
    <n v="5750"/>
    <n v="373750"/>
    <n v="130812.49999999999"/>
    <n v="0.35"/>
    <s v="Online"/>
  </r>
  <r>
    <n v="1128299"/>
    <d v="2021-06-17T00:00:00"/>
    <x v="1"/>
    <x v="23"/>
    <s v="New Orleans"/>
    <s v="Men's Street Footwear"/>
    <n v="60"/>
    <n v="8250"/>
    <n v="495000"/>
    <n v="197999.99999999997"/>
    <n v="0.39999999999999997"/>
    <s v="Online"/>
  </r>
  <r>
    <n v="1128299"/>
    <d v="2021-06-17T00:00:00"/>
    <x v="1"/>
    <x v="23"/>
    <s v="New Orleans"/>
    <s v="Men's Athletic Footwear"/>
    <n v="70"/>
    <n v="7000"/>
    <n v="490000"/>
    <n v="195999.99999999997"/>
    <n v="0.39999999999999997"/>
    <s v="Online"/>
  </r>
  <r>
    <n v="1128299"/>
    <d v="2021-06-17T00:00:00"/>
    <x v="1"/>
    <x v="23"/>
    <s v="New Orleans"/>
    <s v="Women's Street Footwear"/>
    <n v="85"/>
    <n v="7000"/>
    <n v="595000"/>
    <n v="237999.99999999997"/>
    <n v="0.39999999999999997"/>
    <s v="Online"/>
  </r>
  <r>
    <n v="1128299"/>
    <d v="2021-06-17T00:00:00"/>
    <x v="1"/>
    <x v="23"/>
    <s v="New Orleans"/>
    <s v="Women's Athletic Footwear"/>
    <n v="85"/>
    <n v="5750"/>
    <n v="488750"/>
    <n v="195499.99999999997"/>
    <n v="0.39999999999999997"/>
    <s v="Online"/>
  </r>
  <r>
    <n v="1128299"/>
    <d v="2021-06-17T00:00:00"/>
    <x v="1"/>
    <x v="23"/>
    <s v="New Orleans"/>
    <s v="Men's Apparel"/>
    <n v="95"/>
    <n v="4500"/>
    <n v="427500"/>
    <n v="192375"/>
    <n v="0.45"/>
    <s v="Online"/>
  </r>
  <r>
    <n v="1128299"/>
    <d v="2021-06-17T00:00:00"/>
    <x v="1"/>
    <x v="23"/>
    <s v="New Orleans"/>
    <s v="Women's Apparel"/>
    <n v="110.00000000000001"/>
    <n v="7500"/>
    <n v="825000.00000000012"/>
    <n v="288750"/>
    <n v="0.35"/>
    <s v="Online"/>
  </r>
  <r>
    <n v="1128299"/>
    <d v="2021-07-16T00:00:00"/>
    <x v="1"/>
    <x v="23"/>
    <s v="New Orleans"/>
    <s v="Men's Street Footwear"/>
    <n v="90"/>
    <n v="9000"/>
    <n v="810000"/>
    <n v="324000"/>
    <n v="0.39999999999999997"/>
    <s v="Online"/>
  </r>
  <r>
    <n v="1128299"/>
    <d v="2021-07-16T00:00:00"/>
    <x v="1"/>
    <x v="23"/>
    <s v="New Orleans"/>
    <s v="Men's Athletic Footwear"/>
    <n v="95"/>
    <n v="7500"/>
    <n v="712500"/>
    <n v="285000"/>
    <n v="0.39999999999999997"/>
    <s v="Online"/>
  </r>
  <r>
    <n v="1128299"/>
    <d v="2021-07-16T00:00:00"/>
    <x v="1"/>
    <x v="23"/>
    <s v="New Orleans"/>
    <s v="Women's Street Footwear"/>
    <n v="95"/>
    <n v="7000"/>
    <n v="665000"/>
    <n v="266000"/>
    <n v="0.39999999999999997"/>
    <s v="Online"/>
  </r>
  <r>
    <n v="1128299"/>
    <d v="2021-07-16T00:00:00"/>
    <x v="1"/>
    <x v="23"/>
    <s v="New Orleans"/>
    <s v="Women's Athletic Footwear"/>
    <n v="90"/>
    <n v="6000"/>
    <n v="540000"/>
    <n v="215999.99999999997"/>
    <n v="0.39999999999999997"/>
    <s v="Online"/>
  </r>
  <r>
    <n v="1128299"/>
    <d v="2021-07-16T00:00:00"/>
    <x v="1"/>
    <x v="23"/>
    <s v="New Orleans"/>
    <s v="Men's Apparel"/>
    <n v="95"/>
    <n v="6500"/>
    <n v="617500"/>
    <n v="277875"/>
    <n v="0.45"/>
    <s v="Online"/>
  </r>
  <r>
    <n v="1128299"/>
    <d v="2021-07-16T00:00:00"/>
    <x v="1"/>
    <x v="23"/>
    <s v="New Orleans"/>
    <s v="Women's Apparel"/>
    <n v="110.00000000000001"/>
    <n v="6500"/>
    <n v="715000.00000000012"/>
    <n v="250250.00000000003"/>
    <n v="0.35"/>
    <s v="Online"/>
  </r>
  <r>
    <n v="1128299"/>
    <d v="2021-08-17T00:00:00"/>
    <x v="1"/>
    <x v="23"/>
    <s v="New Orleans"/>
    <s v="Men's Street Footwear"/>
    <n v="95"/>
    <n v="8500"/>
    <n v="807500"/>
    <n v="323000"/>
    <n v="0.39999999999999997"/>
    <s v="Online"/>
  </r>
  <r>
    <n v="1128299"/>
    <d v="2021-08-17T00:00:00"/>
    <x v="1"/>
    <x v="23"/>
    <s v="New Orleans"/>
    <s v="Men's Athletic Footwear"/>
    <n v="85.000000000000014"/>
    <n v="8250"/>
    <n v="701250.00000000012"/>
    <n v="280500"/>
    <n v="0.39999999999999997"/>
    <s v="Online"/>
  </r>
  <r>
    <n v="1128299"/>
    <d v="2021-08-17T00:00:00"/>
    <x v="1"/>
    <x v="23"/>
    <s v="New Orleans"/>
    <s v="Women's Street Footwear"/>
    <n v="75.000000000000014"/>
    <n v="7000"/>
    <n v="525000.00000000012"/>
    <n v="210000.00000000003"/>
    <n v="0.39999999999999997"/>
    <s v="Online"/>
  </r>
  <r>
    <n v="1128299"/>
    <d v="2021-08-17T00:00:00"/>
    <x v="1"/>
    <x v="23"/>
    <s v="New Orleans"/>
    <s v="Women's Athletic Footwear"/>
    <n v="75.000000000000014"/>
    <n v="4750"/>
    <n v="356250.00000000006"/>
    <n v="142500"/>
    <n v="0.39999999999999997"/>
    <s v="Online"/>
  </r>
  <r>
    <n v="1128299"/>
    <d v="2021-08-17T00:00:00"/>
    <x v="1"/>
    <x v="23"/>
    <s v="New Orleans"/>
    <s v="Men's Apparel"/>
    <n v="64.999999999999986"/>
    <n v="4750"/>
    <n v="308749.99999999994"/>
    <n v="138937.49999999997"/>
    <n v="0.45"/>
    <s v="Online"/>
  </r>
  <r>
    <n v="1128299"/>
    <d v="2021-08-17T00:00:00"/>
    <x v="1"/>
    <x v="23"/>
    <s v="New Orleans"/>
    <s v="Women's Apparel"/>
    <n v="70"/>
    <n v="3000"/>
    <n v="210000"/>
    <n v="73500"/>
    <n v="0.35"/>
    <s v="Online"/>
  </r>
  <r>
    <n v="1128299"/>
    <d v="2021-09-18T00:00:00"/>
    <x v="1"/>
    <x v="23"/>
    <s v="New Orleans"/>
    <s v="Men's Street Footwear"/>
    <n v="45.000000000000014"/>
    <n v="5000"/>
    <n v="225000.00000000006"/>
    <n v="90000.000000000015"/>
    <n v="0.39999999999999997"/>
    <s v="Online"/>
  </r>
  <r>
    <n v="1128299"/>
    <d v="2021-09-18T00:00:00"/>
    <x v="1"/>
    <x v="23"/>
    <s v="New Orleans"/>
    <s v="Men's Athletic Footwear"/>
    <n v="50.000000000000014"/>
    <n v="5000"/>
    <n v="250000.00000000006"/>
    <n v="100000.00000000001"/>
    <n v="0.39999999999999997"/>
    <s v="Online"/>
  </r>
  <r>
    <n v="1128299"/>
    <d v="2021-09-18T00:00:00"/>
    <x v="1"/>
    <x v="23"/>
    <s v="New Orleans"/>
    <s v="Women's Street Footwear"/>
    <n v="45.000000000000014"/>
    <n v="3000"/>
    <n v="135000.00000000003"/>
    <n v="54000.000000000007"/>
    <n v="0.39999999999999997"/>
    <s v="Online"/>
  </r>
  <r>
    <n v="1128299"/>
    <d v="2021-09-18T00:00:00"/>
    <x v="1"/>
    <x v="23"/>
    <s v="New Orleans"/>
    <s v="Women's Athletic Footwear"/>
    <n v="45.000000000000014"/>
    <n v="2500"/>
    <n v="112500.00000000003"/>
    <n v="45000.000000000007"/>
    <n v="0.39999999999999997"/>
    <s v="Online"/>
  </r>
  <r>
    <n v="1128299"/>
    <d v="2021-09-18T00:00:00"/>
    <x v="1"/>
    <x v="23"/>
    <s v="New Orleans"/>
    <s v="Men's Apparel"/>
    <n v="55.000000000000007"/>
    <n v="2750"/>
    <n v="151250.00000000003"/>
    <n v="68062.500000000015"/>
    <n v="0.45"/>
    <s v="Online"/>
  </r>
  <r>
    <n v="1128299"/>
    <d v="2021-09-18T00:00:00"/>
    <x v="1"/>
    <x v="23"/>
    <s v="New Orleans"/>
    <s v="Women's Apparel"/>
    <n v="40"/>
    <n v="3000"/>
    <n v="120000"/>
    <n v="42000"/>
    <n v="0.35"/>
    <s v="Online"/>
  </r>
  <r>
    <n v="1128299"/>
    <d v="2021-10-17T00:00:00"/>
    <x v="1"/>
    <x v="23"/>
    <s v="New Orleans"/>
    <s v="Men's Street Footwear"/>
    <n v="35"/>
    <n v="4000"/>
    <n v="140000"/>
    <n v="55999.999999999993"/>
    <n v="0.39999999999999997"/>
    <s v="Online"/>
  </r>
  <r>
    <n v="1128299"/>
    <d v="2021-10-17T00:00:00"/>
    <x v="1"/>
    <x v="23"/>
    <s v="New Orleans"/>
    <s v="Men's Athletic Footwear"/>
    <n v="50.000000000000014"/>
    <n v="5750"/>
    <n v="287500.00000000006"/>
    <n v="115000.00000000001"/>
    <n v="0.39999999999999997"/>
    <s v="Online"/>
  </r>
  <r>
    <n v="1128299"/>
    <d v="2021-10-17T00:00:00"/>
    <x v="1"/>
    <x v="23"/>
    <s v="New Orleans"/>
    <s v="Women's Street Footwear"/>
    <n v="45.000000000000014"/>
    <n v="4000"/>
    <n v="180000.00000000006"/>
    <n v="72000.000000000015"/>
    <n v="0.39999999999999997"/>
    <s v="Online"/>
  </r>
  <r>
    <n v="1128299"/>
    <d v="2021-10-17T00:00:00"/>
    <x v="1"/>
    <x v="23"/>
    <s v="New Orleans"/>
    <s v="Women's Athletic Footwear"/>
    <n v="40.000000000000007"/>
    <n v="3750"/>
    <n v="150000.00000000003"/>
    <n v="60000.000000000007"/>
    <n v="0.39999999999999997"/>
    <s v="Online"/>
  </r>
  <r>
    <n v="1128299"/>
    <d v="2021-10-17T00:00:00"/>
    <x v="1"/>
    <x v="23"/>
    <s v="New Orleans"/>
    <s v="Men's Apparel"/>
    <n v="50"/>
    <n v="3500"/>
    <n v="175000"/>
    <n v="78750"/>
    <n v="0.45"/>
    <s v="Online"/>
  </r>
  <r>
    <n v="1128299"/>
    <d v="2021-10-17T00:00:00"/>
    <x v="1"/>
    <x v="23"/>
    <s v="New Orleans"/>
    <s v="Women's Apparel"/>
    <n v="55.000000000000007"/>
    <n v="4000"/>
    <n v="220000.00000000003"/>
    <n v="77000"/>
    <n v="0.35"/>
    <s v="Online"/>
  </r>
  <r>
    <n v="1128299"/>
    <d v="2021-11-17T00:00:00"/>
    <x v="1"/>
    <x v="23"/>
    <s v="New Orleans"/>
    <s v="Men's Street Footwear"/>
    <n v="40.000000000000007"/>
    <n v="6250"/>
    <n v="250000.00000000006"/>
    <n v="100000.00000000001"/>
    <n v="0.39999999999999997"/>
    <s v="Online"/>
  </r>
  <r>
    <n v="1128299"/>
    <d v="2021-11-17T00:00:00"/>
    <x v="1"/>
    <x v="23"/>
    <s v="New Orleans"/>
    <s v="Men's Athletic Footwear"/>
    <n v="45.000000000000014"/>
    <n v="7000"/>
    <n v="315000.00000000012"/>
    <n v="126000.00000000003"/>
    <n v="0.39999999999999997"/>
    <s v="Online"/>
  </r>
  <r>
    <n v="1128299"/>
    <d v="2021-11-17T00:00:00"/>
    <x v="1"/>
    <x v="23"/>
    <s v="New Orleans"/>
    <s v="Women's Street Footwear"/>
    <n v="40.000000000000007"/>
    <n v="5250"/>
    <n v="210000.00000000003"/>
    <n v="84000"/>
    <n v="0.39999999999999997"/>
    <s v="Online"/>
  </r>
  <r>
    <n v="1128299"/>
    <d v="2021-11-17T00:00:00"/>
    <x v="1"/>
    <x v="23"/>
    <s v="New Orleans"/>
    <s v="Women's Athletic Footwear"/>
    <n v="50.000000000000014"/>
    <n v="5000"/>
    <n v="250000.00000000006"/>
    <n v="100000.00000000001"/>
    <n v="0.39999999999999997"/>
    <s v="Online"/>
  </r>
  <r>
    <n v="1128299"/>
    <d v="2021-11-17T00:00:00"/>
    <x v="1"/>
    <x v="23"/>
    <s v="New Orleans"/>
    <s v="Men's Apparel"/>
    <n v="70"/>
    <n v="4750"/>
    <n v="332500"/>
    <n v="149625"/>
    <n v="0.45"/>
    <s v="Online"/>
  </r>
  <r>
    <n v="1128299"/>
    <d v="2021-11-17T00:00:00"/>
    <x v="1"/>
    <x v="23"/>
    <s v="New Orleans"/>
    <s v="Women's Apparel"/>
    <n v="85.000000000000014"/>
    <n v="6000"/>
    <n v="510000.00000000006"/>
    <n v="178500"/>
    <n v="0.35"/>
    <s v="Online"/>
  </r>
  <r>
    <n v="1128299"/>
    <d v="2021-12-16T00:00:00"/>
    <x v="1"/>
    <x v="23"/>
    <s v="New Orleans"/>
    <s v="Men's Street Footwear"/>
    <n v="70.000000000000014"/>
    <n v="8000"/>
    <n v="560000.00000000012"/>
    <n v="224000.00000000003"/>
    <n v="0.39999999999999997"/>
    <s v="Online"/>
  </r>
  <r>
    <n v="1128299"/>
    <d v="2021-12-16T00:00:00"/>
    <x v="1"/>
    <x v="23"/>
    <s v="New Orleans"/>
    <s v="Men's Athletic Footwear"/>
    <n v="80.000000000000028"/>
    <n v="8000"/>
    <n v="640000.00000000023"/>
    <n v="256000.00000000006"/>
    <n v="0.39999999999999997"/>
    <s v="Online"/>
  </r>
  <r>
    <n v="1128299"/>
    <d v="2021-12-16T00:00:00"/>
    <x v="1"/>
    <x v="23"/>
    <s v="New Orleans"/>
    <s v="Women's Street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Women's Athletic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Men's Apparel"/>
    <n v="85.000000000000014"/>
    <n v="5250"/>
    <n v="446250.00000000006"/>
    <n v="200812.50000000003"/>
    <n v="0.45"/>
    <s v="Online"/>
  </r>
  <r>
    <n v="1128299"/>
    <d v="2021-12-16T00:00:00"/>
    <x v="1"/>
    <x v="23"/>
    <s v="New Orleans"/>
    <s v="Women's Apparel"/>
    <n v="90.000000000000028"/>
    <n v="6250"/>
    <n v="562500.00000000023"/>
    <n v="196875.00000000006"/>
    <n v="0.35"/>
    <s v="Online"/>
  </r>
  <r>
    <n v="1197831"/>
    <d v="2021-01-05T00:00:00"/>
    <x v="1"/>
    <x v="23"/>
    <s v="New Orleans"/>
    <s v="Men's Street Footwear"/>
    <n v="20"/>
    <n v="6750"/>
    <n v="135000"/>
    <n v="40500"/>
    <n v="0.3"/>
    <s v="Online"/>
  </r>
  <r>
    <n v="1197831"/>
    <d v="2021-01-05T00:00:00"/>
    <x v="1"/>
    <x v="23"/>
    <s v="New Orleans"/>
    <s v="Men's Athletic Footwear"/>
    <n v="30"/>
    <n v="6750"/>
    <n v="202500"/>
    <n v="60750"/>
    <n v="0.3"/>
    <s v="Online"/>
  </r>
  <r>
    <n v="1197831"/>
    <d v="2021-01-05T00:00:00"/>
    <x v="1"/>
    <x v="23"/>
    <s v="New Orleans"/>
    <s v="Women's Street Footwear"/>
    <n v="30"/>
    <n v="4750"/>
    <n v="142500"/>
    <n v="42750"/>
    <n v="0.3"/>
    <s v="Online"/>
  </r>
  <r>
    <n v="1197831"/>
    <d v="2021-01-05T00:00:00"/>
    <x v="1"/>
    <x v="23"/>
    <s v="New Orleans"/>
    <s v="Women's Athletic Footwear"/>
    <n v="35"/>
    <n v="4750"/>
    <n v="166250"/>
    <n v="66500"/>
    <n v="0.4"/>
    <s v="Online"/>
  </r>
  <r>
    <n v="1197831"/>
    <d v="2021-01-05T00:00:00"/>
    <x v="1"/>
    <x v="23"/>
    <s v="New Orleans"/>
    <s v="Men's Apparel"/>
    <n v="40"/>
    <n v="3250"/>
    <n v="130000"/>
    <n v="32500"/>
    <n v="0.25"/>
    <s v="Online"/>
  </r>
  <r>
    <n v="1197831"/>
    <d v="2021-01-05T00:00:00"/>
    <x v="1"/>
    <x v="23"/>
    <s v="New Orleans"/>
    <s v="Women's Apparel"/>
    <n v="35"/>
    <n v="4750"/>
    <n v="166250"/>
    <n v="74812.5"/>
    <n v="0.45"/>
    <s v="Online"/>
  </r>
  <r>
    <n v="1197831"/>
    <d v="2021-02-04T00:00:00"/>
    <x v="1"/>
    <x v="23"/>
    <s v="New Orleans"/>
    <s v="Men's Street Footwear"/>
    <n v="25"/>
    <n v="6250"/>
    <n v="156250"/>
    <n v="46875"/>
    <n v="0.3"/>
    <s v="Online"/>
  </r>
  <r>
    <n v="1197831"/>
    <d v="2021-02-04T00:00:00"/>
    <x v="1"/>
    <x v="23"/>
    <s v="New Orleans"/>
    <s v="Men's Athletic Footwear"/>
    <n v="35"/>
    <n v="6000"/>
    <n v="210000"/>
    <n v="63000"/>
    <n v="0.3"/>
    <s v="Online"/>
  </r>
  <r>
    <n v="1197831"/>
    <d v="2021-02-04T00:00:00"/>
    <x v="1"/>
    <x v="23"/>
    <s v="New Orleans"/>
    <s v="Women's Street Footwear"/>
    <n v="35"/>
    <n v="4250"/>
    <n v="148750"/>
    <n v="44625"/>
    <n v="0.3"/>
    <s v="Online"/>
  </r>
  <r>
    <n v="1197831"/>
    <d v="2021-02-04T00:00:00"/>
    <x v="2"/>
    <x v="24"/>
    <s v="Boise"/>
    <s v="Women's Athletic Footwear"/>
    <n v="35"/>
    <n v="3750"/>
    <n v="131250"/>
    <n v="52500"/>
    <n v="0.4"/>
    <s v="Online"/>
  </r>
  <r>
    <n v="1197831"/>
    <d v="2021-02-04T00:00:00"/>
    <x v="2"/>
    <x v="24"/>
    <s v="Boise"/>
    <s v="Men's Apparel"/>
    <n v="40"/>
    <n v="2500"/>
    <n v="100000"/>
    <n v="25000"/>
    <n v="0.25"/>
    <s v="Online"/>
  </r>
  <r>
    <n v="1197831"/>
    <d v="2021-02-04T00:00:00"/>
    <x v="2"/>
    <x v="24"/>
    <s v="Boise"/>
    <s v="Women's Apparel"/>
    <n v="35"/>
    <n v="4500"/>
    <n v="157500"/>
    <n v="70875"/>
    <n v="0.45"/>
    <s v="Online"/>
  </r>
  <r>
    <n v="1197831"/>
    <d v="2021-03-06T00:00:00"/>
    <x v="2"/>
    <x v="24"/>
    <s v="Boise"/>
    <s v="Men's Street Footwear"/>
    <n v="30"/>
    <n v="6250"/>
    <n v="187500"/>
    <n v="65625"/>
    <n v="0.35"/>
    <s v="Online"/>
  </r>
  <r>
    <n v="1197831"/>
    <d v="2021-03-06T00:00:00"/>
    <x v="2"/>
    <x v="24"/>
    <s v="Boise"/>
    <s v="Men's Athletic Footwear"/>
    <n v="40"/>
    <n v="6250"/>
    <n v="250000"/>
    <n v="87500"/>
    <n v="0.35"/>
    <s v="Online"/>
  </r>
  <r>
    <n v="1197831"/>
    <d v="2021-03-06T00:00:00"/>
    <x v="2"/>
    <x v="24"/>
    <s v="Boise"/>
    <s v="Women's Street Footwear"/>
    <n v="30"/>
    <n v="4500"/>
    <n v="135000"/>
    <n v="47250"/>
    <n v="0.35"/>
    <s v="Online"/>
  </r>
  <r>
    <n v="1197831"/>
    <d v="2021-03-06T00:00:00"/>
    <x v="2"/>
    <x v="24"/>
    <s v="Boise"/>
    <s v="Women's Athletic Footwear"/>
    <n v="35"/>
    <n v="3500"/>
    <n v="122500"/>
    <n v="55125"/>
    <n v="0.45"/>
    <s v="Online"/>
  </r>
  <r>
    <n v="1197831"/>
    <d v="2021-03-06T00:00:00"/>
    <x v="2"/>
    <x v="24"/>
    <s v="Boise"/>
    <s v="Men's Apparel"/>
    <n v="40"/>
    <n v="2500"/>
    <n v="100000"/>
    <n v="30000"/>
    <n v="0.3"/>
    <s v="Online"/>
  </r>
  <r>
    <n v="1197831"/>
    <d v="2021-03-06T00:00:00"/>
    <x v="2"/>
    <x v="24"/>
    <s v="Boise"/>
    <s v="Women's Apparel"/>
    <n v="35"/>
    <n v="4000"/>
    <n v="140000"/>
    <n v="70000"/>
    <n v="0.5"/>
    <s v="Online"/>
  </r>
  <r>
    <n v="1197831"/>
    <d v="2021-04-05T00:00:00"/>
    <x v="2"/>
    <x v="24"/>
    <s v="Boise"/>
    <s v="Men's Street Footwear"/>
    <n v="20"/>
    <n v="6500"/>
    <n v="130000"/>
    <n v="45500"/>
    <n v="0.35"/>
    <s v="Online"/>
  </r>
  <r>
    <n v="1197831"/>
    <d v="2021-04-05T00:00:00"/>
    <x v="2"/>
    <x v="24"/>
    <s v="Boise"/>
    <s v="Men's Athletic Footwear"/>
    <n v="30.000000000000004"/>
    <n v="6500"/>
    <n v="195000.00000000003"/>
    <n v="68250"/>
    <n v="0.35"/>
    <s v="Online"/>
  </r>
  <r>
    <n v="1197831"/>
    <d v="2021-04-05T00:00:00"/>
    <x v="2"/>
    <x v="24"/>
    <s v="Boise"/>
    <s v="Women's Street Footwear"/>
    <n v="24.999999999999996"/>
    <n v="4750"/>
    <n v="118749.99999999999"/>
    <n v="41562.499999999993"/>
    <n v="0.35"/>
    <s v="Online"/>
  </r>
  <r>
    <n v="1197831"/>
    <d v="2021-04-05T00:00:00"/>
    <x v="2"/>
    <x v="24"/>
    <s v="Boise"/>
    <s v="Women's Athletic Footwear"/>
    <n v="30.000000000000004"/>
    <n v="3750"/>
    <n v="112500.00000000001"/>
    <n v="50625.000000000007"/>
    <n v="0.45"/>
    <s v="Online"/>
  </r>
  <r>
    <n v="1197831"/>
    <d v="2021-04-05T00:00:00"/>
    <x v="2"/>
    <x v="24"/>
    <s v="Boise"/>
    <s v="Men's Apparel"/>
    <n v="35"/>
    <n v="2750"/>
    <n v="96250"/>
    <n v="28875"/>
    <n v="0.3"/>
    <s v="Online"/>
  </r>
  <r>
    <n v="1197831"/>
    <d v="2021-04-05T00:00:00"/>
    <x v="2"/>
    <x v="24"/>
    <s v="Boise"/>
    <s v="Women's Apparel"/>
    <n v="30.000000000000004"/>
    <n v="5500"/>
    <n v="165000.00000000003"/>
    <n v="82500.000000000015"/>
    <n v="0.5"/>
    <s v="Online"/>
  </r>
  <r>
    <n v="1197831"/>
    <d v="2021-05-05T00:00:00"/>
    <x v="2"/>
    <x v="24"/>
    <s v="Boise"/>
    <s v="Men's Street Footwear"/>
    <n v="20"/>
    <n v="7000"/>
    <n v="140000"/>
    <n v="49000"/>
    <n v="0.35"/>
    <s v="Online"/>
  </r>
  <r>
    <n v="1197831"/>
    <d v="2021-05-05T00:00:00"/>
    <x v="2"/>
    <x v="24"/>
    <s v="Boise"/>
    <s v="Men's Athletic Footwear"/>
    <n v="30.000000000000004"/>
    <n v="7250"/>
    <n v="217500.00000000003"/>
    <n v="76125"/>
    <n v="0.35"/>
    <s v="Online"/>
  </r>
  <r>
    <n v="1197831"/>
    <d v="2021-05-05T00:00:00"/>
    <x v="2"/>
    <x v="24"/>
    <s v="Boise"/>
    <s v="Women's Street Footwear"/>
    <n v="24.999999999999996"/>
    <n v="5750"/>
    <n v="143749.99999999997"/>
    <n v="50312.499999999985"/>
    <n v="0.35"/>
    <s v="Online"/>
  </r>
  <r>
    <n v="1197831"/>
    <d v="2021-05-05T00:00:00"/>
    <x v="2"/>
    <x v="24"/>
    <s v="Boise"/>
    <s v="Women's Athletic Footwear"/>
    <n v="35"/>
    <n v="5000"/>
    <n v="175000"/>
    <n v="78750"/>
    <n v="0.45"/>
    <s v="Online"/>
  </r>
  <r>
    <n v="1197831"/>
    <d v="2021-05-05T00:00:00"/>
    <x v="2"/>
    <x v="24"/>
    <s v="Boise"/>
    <s v="Men's Apparel"/>
    <n v="50"/>
    <n v="4000"/>
    <n v="200000"/>
    <n v="60000"/>
    <n v="0.3"/>
    <s v="Online"/>
  </r>
  <r>
    <n v="1197831"/>
    <d v="2021-05-05T00:00:00"/>
    <x v="2"/>
    <x v="24"/>
    <s v="Boise"/>
    <s v="Women's Apparel"/>
    <n v="45"/>
    <n v="7500"/>
    <n v="337500"/>
    <n v="168750"/>
    <n v="0.5"/>
    <s v="Online"/>
  </r>
  <r>
    <n v="1197831"/>
    <d v="2021-06-04T00:00:00"/>
    <x v="2"/>
    <x v="24"/>
    <s v="Boise"/>
    <s v="Men's Street Footwear"/>
    <n v="45"/>
    <n v="7500"/>
    <n v="337500"/>
    <n v="118124.99999999999"/>
    <n v="0.35"/>
    <s v="Online"/>
  </r>
  <r>
    <n v="1197831"/>
    <d v="2021-06-04T00:00:00"/>
    <x v="2"/>
    <x v="24"/>
    <s v="Boise"/>
    <s v="Men's Athletic Footwear"/>
    <n v="50"/>
    <n v="7500"/>
    <n v="375000"/>
    <n v="131250"/>
    <n v="0.35"/>
    <s v="Online"/>
  </r>
  <r>
    <n v="1197831"/>
    <d v="2021-06-04T00:00:00"/>
    <x v="2"/>
    <x v="24"/>
    <s v="Boise"/>
    <s v="Women's Street Footwear"/>
    <n v="50"/>
    <n v="6000"/>
    <n v="300000"/>
    <n v="105000"/>
    <n v="0.35"/>
    <s v="Online"/>
  </r>
  <r>
    <n v="1197831"/>
    <d v="2021-06-04T00:00:00"/>
    <x v="2"/>
    <x v="24"/>
    <s v="Boise"/>
    <s v="Women's Athletic Footwear"/>
    <n v="50"/>
    <n v="5500"/>
    <n v="275000"/>
    <n v="123750"/>
    <n v="0.45"/>
    <s v="Online"/>
  </r>
  <r>
    <n v="1197831"/>
    <d v="2021-06-04T00:00:00"/>
    <x v="2"/>
    <x v="24"/>
    <s v="Boise"/>
    <s v="Men's Apparel"/>
    <n v="55.000000000000007"/>
    <n v="4500"/>
    <n v="247500.00000000003"/>
    <n v="74250"/>
    <n v="0.3"/>
    <s v="Online"/>
  </r>
  <r>
    <n v="1197831"/>
    <d v="2021-06-04T00:00:00"/>
    <x v="2"/>
    <x v="24"/>
    <s v="Boise"/>
    <s v="Women's Apparel"/>
    <n v="60.000000000000007"/>
    <n v="8250"/>
    <n v="495000.00000000006"/>
    <n v="247500.00000000003"/>
    <n v="0.5"/>
    <s v="Online"/>
  </r>
  <r>
    <n v="1197831"/>
    <d v="2021-07-06T00:00:00"/>
    <x v="2"/>
    <x v="24"/>
    <s v="Boise"/>
    <s v="Men's Street Footwear"/>
    <n v="50"/>
    <n v="7750"/>
    <n v="387500"/>
    <n v="155000"/>
    <n v="0.39999999999999997"/>
    <s v="Online"/>
  </r>
  <r>
    <n v="1197831"/>
    <d v="2021-07-06T00:00:00"/>
    <x v="2"/>
    <x v="24"/>
    <s v="Boise"/>
    <s v="Men's Athletic Footwear"/>
    <n v="55.000000000000007"/>
    <n v="7750"/>
    <n v="426250.00000000006"/>
    <n v="170500"/>
    <n v="0.39999999999999997"/>
    <s v="Online"/>
  </r>
  <r>
    <n v="1197831"/>
    <d v="2021-07-06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7-06T00:00:00"/>
    <x v="2"/>
    <x v="24"/>
    <s v="Boise"/>
    <s v="Women's Athletic Footwear"/>
    <n v="50"/>
    <n v="5250"/>
    <n v="262500"/>
    <n v="131250"/>
    <n v="0.5"/>
    <s v="Online"/>
  </r>
  <r>
    <n v="1197831"/>
    <d v="2021-07-06T00:00:00"/>
    <x v="2"/>
    <x v="24"/>
    <s v="Boise"/>
    <s v="Men's Apparel"/>
    <n v="55.000000000000007"/>
    <n v="5250"/>
    <n v="288750.00000000006"/>
    <n v="101062.50000000001"/>
    <n v="0.35"/>
    <s v="Online"/>
  </r>
  <r>
    <n v="1197831"/>
    <d v="2021-07-06T00:00:00"/>
    <x v="2"/>
    <x v="24"/>
    <s v="Boise"/>
    <s v="Women's Apparel"/>
    <n v="65"/>
    <n v="8000"/>
    <n v="520000"/>
    <n v="286000"/>
    <n v="0.55000000000000004"/>
    <s v="Online"/>
  </r>
  <r>
    <n v="1197831"/>
    <d v="2021-08-08T00:00:00"/>
    <x v="2"/>
    <x v="24"/>
    <s v="Boise"/>
    <s v="Men's Street Footwear"/>
    <n v="50"/>
    <n v="7500"/>
    <n v="375000"/>
    <n v="150000"/>
    <n v="0.39999999999999997"/>
    <s v="Online"/>
  </r>
  <r>
    <n v="1197831"/>
    <d v="2021-08-08T00:00:00"/>
    <x v="2"/>
    <x v="24"/>
    <s v="Boise"/>
    <s v="Men's Athletic Footwear"/>
    <n v="55.000000000000007"/>
    <n v="7500"/>
    <n v="412500.00000000006"/>
    <n v="165000"/>
    <n v="0.39999999999999997"/>
    <s v="Online"/>
  </r>
  <r>
    <n v="1197831"/>
    <d v="2021-08-08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8-08T00:00:00"/>
    <x v="2"/>
    <x v="24"/>
    <s v="Boise"/>
    <s v="Women's Athletic Footwear"/>
    <n v="50"/>
    <n v="4750"/>
    <n v="237500"/>
    <n v="118750"/>
    <n v="0.5"/>
    <s v="Online"/>
  </r>
  <r>
    <n v="1197831"/>
    <d v="2021-08-08T00:00:00"/>
    <x v="2"/>
    <x v="24"/>
    <s v="Boise"/>
    <s v="Men's Apparel"/>
    <n v="55.000000000000007"/>
    <n v="4750"/>
    <n v="261250.00000000003"/>
    <n v="91437.5"/>
    <n v="0.35"/>
    <s v="Online"/>
  </r>
  <r>
    <n v="1197831"/>
    <d v="2021-08-08T00:00:00"/>
    <x v="2"/>
    <x v="24"/>
    <s v="Boise"/>
    <s v="Women's Apparel"/>
    <n v="60"/>
    <n v="7250"/>
    <n v="435000"/>
    <n v="239250.00000000003"/>
    <n v="0.55000000000000004"/>
    <s v="Online"/>
  </r>
  <r>
    <n v="1197831"/>
    <d v="2021-09-05T00:00:00"/>
    <x v="2"/>
    <x v="24"/>
    <s v="Boise"/>
    <s v="Men's Street Footwear"/>
    <n v="55.000000000000007"/>
    <n v="6750"/>
    <n v="371250.00000000006"/>
    <n v="148500"/>
    <n v="0.39999999999999997"/>
    <s v="Online"/>
  </r>
  <r>
    <n v="1197831"/>
    <d v="2021-09-05T00:00:00"/>
    <x v="2"/>
    <x v="24"/>
    <s v="Boise"/>
    <s v="Men's Athletic Footwear"/>
    <n v="55.000000000000007"/>
    <n v="6250"/>
    <n v="343750.00000000006"/>
    <n v="137500"/>
    <n v="0.39999999999999997"/>
    <s v="Online"/>
  </r>
  <r>
    <n v="1197831"/>
    <d v="2021-09-05T00:00:00"/>
    <x v="2"/>
    <x v="24"/>
    <s v="Boise"/>
    <s v="Women's Street Footwear"/>
    <n v="60"/>
    <n v="6750"/>
    <n v="405000"/>
    <n v="162000"/>
    <n v="0.39999999999999997"/>
    <s v="Online"/>
  </r>
  <r>
    <n v="1197831"/>
    <d v="2021-09-05T00:00:00"/>
    <x v="2"/>
    <x v="24"/>
    <s v="Boise"/>
    <s v="Women's Athletic Footwear"/>
    <n v="60"/>
    <n v="4000"/>
    <n v="240000"/>
    <n v="120000"/>
    <n v="0.5"/>
    <s v="Online"/>
  </r>
  <r>
    <n v="1197831"/>
    <d v="2021-09-05T00:00:00"/>
    <x v="2"/>
    <x v="24"/>
    <s v="Boise"/>
    <s v="Men's Apparel"/>
    <n v="55.000000000000007"/>
    <n v="4000"/>
    <n v="220000.00000000003"/>
    <n v="77000"/>
    <n v="0.35"/>
    <s v="Online"/>
  </r>
  <r>
    <n v="1197831"/>
    <d v="2021-09-05T00:00:00"/>
    <x v="2"/>
    <x v="24"/>
    <s v="Boise"/>
    <s v="Women's Apparel"/>
    <n v="50"/>
    <n v="6250"/>
    <n v="312500"/>
    <n v="171875"/>
    <n v="0.55000000000000004"/>
    <s v="Online"/>
  </r>
  <r>
    <n v="1197831"/>
    <d v="2021-10-04T00:00:00"/>
    <x v="2"/>
    <x v="24"/>
    <s v="Boise"/>
    <s v="Men's Street Footwear"/>
    <n v="40"/>
    <n v="5750"/>
    <n v="230000"/>
    <n v="91999.999999999985"/>
    <n v="0.39999999999999997"/>
    <s v="Online"/>
  </r>
  <r>
    <n v="1197831"/>
    <d v="2021-10-04T00:00:00"/>
    <x v="2"/>
    <x v="24"/>
    <s v="Boise"/>
    <s v="Men's Athletic Footwear"/>
    <n v="40"/>
    <n v="5750"/>
    <n v="230000"/>
    <n v="91999.999999999985"/>
    <n v="0.39999999999999997"/>
    <s v="Online"/>
  </r>
  <r>
    <n v="1197831"/>
    <d v="2021-10-04T00:00:00"/>
    <x v="2"/>
    <x v="24"/>
    <s v="Boise"/>
    <s v="Women's Street Footwear"/>
    <n v="45"/>
    <n v="5250"/>
    <n v="236250"/>
    <n v="94499.999999999985"/>
    <n v="0.39999999999999997"/>
    <s v="Online"/>
  </r>
  <r>
    <n v="1197831"/>
    <d v="2021-10-04T00:00:00"/>
    <x v="2"/>
    <x v="24"/>
    <s v="Boise"/>
    <s v="Women's Athletic Footwear"/>
    <n v="45"/>
    <n v="3750"/>
    <n v="168750"/>
    <n v="84375"/>
    <n v="0.5"/>
    <s v="Online"/>
  </r>
  <r>
    <n v="1197831"/>
    <d v="2021-10-04T00:00:00"/>
    <x v="2"/>
    <x v="24"/>
    <s v="Boise"/>
    <s v="Men's Apparel"/>
    <n v="35"/>
    <n v="3500"/>
    <n v="122500"/>
    <n v="42875"/>
    <n v="0.35"/>
    <s v="Online"/>
  </r>
  <r>
    <n v="1197831"/>
    <d v="2021-10-04T00:00:00"/>
    <x v="2"/>
    <x v="24"/>
    <s v="Boise"/>
    <s v="Women's Apparel"/>
    <n v="45"/>
    <n v="5250"/>
    <n v="236250"/>
    <n v="129937.50000000001"/>
    <n v="0.55000000000000004"/>
    <s v="Online"/>
  </r>
  <r>
    <n v="1197831"/>
    <d v="2021-11-05T00:00:00"/>
    <x v="2"/>
    <x v="24"/>
    <s v="Boise"/>
    <s v="Men's Street Footwear"/>
    <n v="35"/>
    <n v="6750"/>
    <n v="236250"/>
    <n v="94499.999999999985"/>
    <n v="0.39999999999999997"/>
    <s v="Online"/>
  </r>
  <r>
    <n v="1197831"/>
    <d v="2021-11-05T00:00:00"/>
    <x v="2"/>
    <x v="24"/>
    <s v="Boise"/>
    <s v="Men's Athletic Footwear"/>
    <n v="35"/>
    <n v="6750"/>
    <n v="236250"/>
    <n v="94499.999999999985"/>
    <n v="0.39999999999999997"/>
    <s v="Online"/>
  </r>
  <r>
    <n v="1197831"/>
    <d v="2021-11-05T00:00:00"/>
    <x v="2"/>
    <x v="24"/>
    <s v="Boise"/>
    <s v="Women's Street Footwear"/>
    <n v="60"/>
    <n v="6000"/>
    <n v="360000"/>
    <n v="144000"/>
    <n v="0.39999999999999997"/>
    <s v="Online"/>
  </r>
  <r>
    <n v="1197831"/>
    <d v="2021-11-05T00:00:00"/>
    <x v="2"/>
    <x v="24"/>
    <s v="Boise"/>
    <s v="Women's Athletic Footwear"/>
    <n v="60"/>
    <n v="4500"/>
    <n v="270000"/>
    <n v="135000"/>
    <n v="0.5"/>
    <s v="Online"/>
  </r>
  <r>
    <n v="1197831"/>
    <d v="2021-11-05T00:00:00"/>
    <x v="2"/>
    <x v="24"/>
    <s v="Boise"/>
    <s v="Men's Apparel"/>
    <n v="54.999999999999993"/>
    <n v="4250"/>
    <n v="233749.99999999997"/>
    <n v="81812.499999999985"/>
    <n v="0.35"/>
    <s v="Online"/>
  </r>
  <r>
    <n v="1197831"/>
    <d v="2021-11-05T00:00:00"/>
    <x v="2"/>
    <x v="24"/>
    <s v="Boise"/>
    <s v="Women's Apparel"/>
    <n v="65"/>
    <n v="6250"/>
    <n v="406250"/>
    <n v="223437.50000000003"/>
    <n v="0.55000000000000004"/>
    <s v="Online"/>
  </r>
  <r>
    <n v="1197831"/>
    <d v="2021-12-04T00:00:00"/>
    <x v="2"/>
    <x v="24"/>
    <s v="Boise"/>
    <s v="Men's Street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Men's Athletic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Women's Street Footwear"/>
    <n v="60"/>
    <n v="6750"/>
    <n v="405000"/>
    <n v="162000"/>
    <n v="0.39999999999999997"/>
    <s v="Online"/>
  </r>
  <r>
    <n v="1197831"/>
    <d v="2021-12-04T00:00:00"/>
    <x v="2"/>
    <x v="24"/>
    <s v="Boise"/>
    <s v="Women's Athletic Footwear"/>
    <n v="60"/>
    <n v="5250"/>
    <n v="315000"/>
    <n v="157500"/>
    <n v="0.5"/>
    <s v="Online"/>
  </r>
  <r>
    <n v="1197831"/>
    <d v="2021-12-04T00:00:00"/>
    <x v="2"/>
    <x v="24"/>
    <s v="Boise"/>
    <s v="Men's Apparel"/>
    <n v="54.999999999999993"/>
    <n v="4750"/>
    <n v="261249.99999999997"/>
    <n v="91437.499999999985"/>
    <n v="0.35"/>
    <s v="Online"/>
  </r>
  <r>
    <n v="1197831"/>
    <d v="2021-12-04T00:00:00"/>
    <x v="2"/>
    <x v="24"/>
    <s v="Boise"/>
    <s v="Women's Apparel"/>
    <n v="65"/>
    <n v="7250"/>
    <n v="471250"/>
    <n v="259187.50000000003"/>
    <n v="0.55000000000000004"/>
    <s v="Online"/>
  </r>
  <r>
    <n v="1128299"/>
    <d v="2021-01-23T00:00:00"/>
    <x v="2"/>
    <x v="24"/>
    <s v="Boise"/>
    <s v="Men's Street Footwear"/>
    <n v="29.999999999999993"/>
    <n v="4250"/>
    <n v="127499.99999999997"/>
    <n v="44624.999999999985"/>
    <n v="0.35"/>
    <s v="Online"/>
  </r>
  <r>
    <n v="1128299"/>
    <d v="2021-01-23T00:00:00"/>
    <x v="2"/>
    <x v="24"/>
    <s v="Boise"/>
    <s v="Men's Athletic Footwear"/>
    <n v="40"/>
    <n v="4250"/>
    <n v="170000"/>
    <n v="68000"/>
    <n v="0.4"/>
    <s v="Online"/>
  </r>
  <r>
    <n v="1128299"/>
    <d v="2021-01-23T00:00:00"/>
    <x v="2"/>
    <x v="24"/>
    <s v="Boise"/>
    <s v="Women's Street Footwear"/>
    <n v="40"/>
    <n v="4250"/>
    <n v="170000"/>
    <n v="59499.999999999993"/>
    <n v="0.35"/>
    <s v="Online"/>
  </r>
  <r>
    <n v="1128299"/>
    <d v="2021-01-23T00:00:00"/>
    <x v="2"/>
    <x v="24"/>
    <s v="Boise"/>
    <s v="Women's Athletic Footwear"/>
    <n v="40"/>
    <n v="2750"/>
    <n v="110000"/>
    <n v="38500"/>
    <n v="0.35"/>
    <s v="Online"/>
  </r>
  <r>
    <n v="1128299"/>
    <d v="2021-01-23T00:00:00"/>
    <x v="2"/>
    <x v="24"/>
    <s v="Boise"/>
    <s v="Men's Apparel"/>
    <n v="45.000000000000007"/>
    <n v="2250"/>
    <n v="101250.00000000001"/>
    <n v="30375.000000000004"/>
    <n v="0.3"/>
    <s v="Online"/>
  </r>
  <r>
    <n v="1128299"/>
    <d v="2021-01-23T00:00:00"/>
    <x v="2"/>
    <x v="24"/>
    <s v="Boise"/>
    <s v="Women's Apparel"/>
    <n v="40"/>
    <n v="4250"/>
    <n v="170000"/>
    <n v="42500"/>
    <n v="0.25"/>
    <s v="Online"/>
  </r>
  <r>
    <n v="1128299"/>
    <d v="2021-02-23T00:00:00"/>
    <x v="2"/>
    <x v="24"/>
    <s v="Boise"/>
    <s v="Men's Street Footwear"/>
    <n v="29.999999999999993"/>
    <n v="4750"/>
    <n v="142499.99999999997"/>
    <n v="49874.999999999985"/>
    <n v="0.35"/>
    <s v="Online"/>
  </r>
  <r>
    <n v="1128299"/>
    <d v="2021-02-23T00:00:00"/>
    <x v="2"/>
    <x v="24"/>
    <s v="Boise"/>
    <s v="Men's Athletic Footwear"/>
    <n v="40"/>
    <n v="3750"/>
    <n v="150000"/>
    <n v="60000"/>
    <n v="0.4"/>
    <s v="Online"/>
  </r>
  <r>
    <n v="1128299"/>
    <d v="2021-02-23T00:00:00"/>
    <x v="2"/>
    <x v="24"/>
    <s v="Boise"/>
    <s v="Women's Street Footwear"/>
    <n v="40"/>
    <n v="3750"/>
    <n v="150000"/>
    <n v="52500"/>
    <n v="0.35"/>
    <s v="Online"/>
  </r>
  <r>
    <n v="1128299"/>
    <d v="2021-02-23T00:00:00"/>
    <x v="2"/>
    <x v="25"/>
    <s v="Phoenix"/>
    <s v="Women's Athletic Footwear"/>
    <n v="40"/>
    <n v="2250"/>
    <n v="90000"/>
    <n v="31499.999999999996"/>
    <n v="0.35"/>
    <s v="Online"/>
  </r>
  <r>
    <n v="1128299"/>
    <d v="2021-02-23T00:00:00"/>
    <x v="2"/>
    <x v="25"/>
    <s v="Phoenix"/>
    <s v="Men's Apparel"/>
    <n v="45.000000000000007"/>
    <n v="1500"/>
    <n v="67500.000000000015"/>
    <n v="20250.000000000004"/>
    <n v="0.3"/>
    <s v="Online"/>
  </r>
  <r>
    <n v="1128299"/>
    <d v="2021-02-23T00:00:00"/>
    <x v="2"/>
    <x v="25"/>
    <s v="Phoenix"/>
    <s v="Women's Apparel"/>
    <n v="40"/>
    <n v="3500"/>
    <n v="140000"/>
    <n v="35000"/>
    <n v="0.25"/>
    <s v="Online"/>
  </r>
  <r>
    <n v="1128299"/>
    <d v="2021-03-22T00:00:00"/>
    <x v="2"/>
    <x v="25"/>
    <s v="Phoenix"/>
    <s v="Men's Street Footwear"/>
    <n v="40"/>
    <n v="5000"/>
    <n v="200000"/>
    <n v="70000"/>
    <n v="0.35"/>
    <s v="Online"/>
  </r>
  <r>
    <n v="1128299"/>
    <d v="2021-03-22T00:00:00"/>
    <x v="2"/>
    <x v="25"/>
    <s v="Phoenix"/>
    <s v="Men's Athletic Footwear"/>
    <n v="50"/>
    <n v="3500"/>
    <n v="175000"/>
    <n v="70000"/>
    <n v="0.4"/>
    <s v="Online"/>
  </r>
  <r>
    <n v="1128299"/>
    <d v="2021-03-22T00:00:00"/>
    <x v="2"/>
    <x v="25"/>
    <s v="Phoenix"/>
    <s v="Women's Street Footwear"/>
    <n v="50"/>
    <n v="3500"/>
    <n v="175000"/>
    <n v="61249.999999999993"/>
    <n v="0.35"/>
    <s v="Online"/>
  </r>
  <r>
    <n v="1128299"/>
    <d v="2021-03-22T00:00:00"/>
    <x v="2"/>
    <x v="25"/>
    <s v="Phoenix"/>
    <s v="Women's Athletic Footwear"/>
    <n v="50"/>
    <n v="2250"/>
    <n v="112500"/>
    <n v="39375"/>
    <n v="0.35"/>
    <s v="Online"/>
  </r>
  <r>
    <n v="1128299"/>
    <d v="2021-03-22T00:00:00"/>
    <x v="2"/>
    <x v="25"/>
    <s v="Phoenix"/>
    <s v="Men's Apparel"/>
    <n v="55.000000000000007"/>
    <n v="1250"/>
    <n v="68750.000000000015"/>
    <n v="20625.000000000004"/>
    <n v="0.3"/>
    <s v="Online"/>
  </r>
  <r>
    <n v="1128299"/>
    <d v="2021-03-22T00:00:00"/>
    <x v="2"/>
    <x v="25"/>
    <s v="Phoenix"/>
    <s v="Women's Apparel"/>
    <n v="50"/>
    <n v="3250"/>
    <n v="162500"/>
    <n v="40625"/>
    <n v="0.25"/>
    <s v="Online"/>
  </r>
  <r>
    <n v="1128299"/>
    <d v="2021-04-23T00:00:00"/>
    <x v="2"/>
    <x v="25"/>
    <s v="Phoenix"/>
    <s v="Men's Street Footwear"/>
    <n v="50"/>
    <n v="5000"/>
    <n v="250000"/>
    <n v="87500"/>
    <n v="0.35"/>
    <s v="Online"/>
  </r>
  <r>
    <n v="1128299"/>
    <d v="2021-04-23T00:00:00"/>
    <x v="2"/>
    <x v="25"/>
    <s v="Phoenix"/>
    <s v="Men's Athletic Footwear"/>
    <n v="55.000000000000007"/>
    <n v="3000"/>
    <n v="165000.00000000003"/>
    <n v="66000.000000000015"/>
    <n v="0.4"/>
    <s v="Online"/>
  </r>
  <r>
    <n v="1128299"/>
    <d v="2021-04-23T00:00:00"/>
    <x v="2"/>
    <x v="25"/>
    <s v="Phoenix"/>
    <s v="Women's Street Footwear"/>
    <n v="55.000000000000007"/>
    <n v="3500"/>
    <n v="192500.00000000003"/>
    <n v="67375"/>
    <n v="0.35"/>
    <s v="Online"/>
  </r>
  <r>
    <n v="1128299"/>
    <d v="2021-04-23T00:00:00"/>
    <x v="2"/>
    <x v="25"/>
    <s v="Phoenix"/>
    <s v="Women's Athletic Footwear"/>
    <n v="50"/>
    <n v="2500"/>
    <n v="125000"/>
    <n v="43750"/>
    <n v="0.35"/>
    <s v="Online"/>
  </r>
  <r>
    <n v="1128299"/>
    <d v="2021-04-23T00:00:00"/>
    <x v="2"/>
    <x v="25"/>
    <s v="Phoenix"/>
    <s v="Men's Apparel"/>
    <n v="55.000000000000007"/>
    <n v="1500"/>
    <n v="82500.000000000015"/>
    <n v="24750.000000000004"/>
    <n v="0.3"/>
    <s v="Online"/>
  </r>
  <r>
    <n v="1128299"/>
    <d v="2021-04-23T00:00:00"/>
    <x v="2"/>
    <x v="25"/>
    <s v="Phoenix"/>
    <s v="Women's Apparel"/>
    <n v="70"/>
    <n v="3250"/>
    <n v="227500"/>
    <n v="56875"/>
    <n v="0.25"/>
    <s v="Online"/>
  </r>
  <r>
    <n v="1128299"/>
    <d v="2021-05-24T00:00:00"/>
    <x v="2"/>
    <x v="25"/>
    <s v="Phoenix"/>
    <s v="Men's Street Footwear"/>
    <n v="50"/>
    <n v="5250"/>
    <n v="262500"/>
    <n v="91875"/>
    <n v="0.35"/>
    <s v="Online"/>
  </r>
  <r>
    <n v="1128299"/>
    <d v="2021-05-24T00:00:00"/>
    <x v="2"/>
    <x v="25"/>
    <s v="Phoenix"/>
    <s v="Men's Athletic Footwear"/>
    <n v="55.000000000000007"/>
    <n v="3750"/>
    <n v="206250.00000000003"/>
    <n v="82500.000000000015"/>
    <n v="0.4"/>
    <s v="Online"/>
  </r>
  <r>
    <n v="1128299"/>
    <d v="2021-05-24T00:00:00"/>
    <x v="2"/>
    <x v="25"/>
    <s v="Phoenix"/>
    <s v="Women's Street Footwear"/>
    <n v="55.000000000000007"/>
    <n v="4000"/>
    <n v="220000.00000000003"/>
    <n v="77000"/>
    <n v="0.35"/>
    <s v="Online"/>
  </r>
  <r>
    <n v="1128299"/>
    <d v="2021-05-24T00:00:00"/>
    <x v="2"/>
    <x v="25"/>
    <s v="Phoenix"/>
    <s v="Women's Athletic Footwear"/>
    <n v="50"/>
    <n v="3000"/>
    <n v="150000"/>
    <n v="52500"/>
    <n v="0.35"/>
    <s v="Online"/>
  </r>
  <r>
    <n v="1128299"/>
    <d v="2021-05-24T00:00:00"/>
    <x v="2"/>
    <x v="25"/>
    <s v="Phoenix"/>
    <s v="Men's Apparel"/>
    <n v="55.000000000000007"/>
    <n v="2000"/>
    <n v="110000.00000000001"/>
    <n v="33000"/>
    <n v="0.3"/>
    <s v="Online"/>
  </r>
  <r>
    <n v="1128299"/>
    <d v="2021-05-24T00:00:00"/>
    <x v="2"/>
    <x v="25"/>
    <s v="Phoenix"/>
    <s v="Women's Apparel"/>
    <n v="70"/>
    <n v="3750"/>
    <n v="262500"/>
    <n v="65625"/>
    <n v="0.25"/>
    <s v="Online"/>
  </r>
  <r>
    <n v="1128299"/>
    <d v="2021-06-23T00:00:00"/>
    <x v="2"/>
    <x v="25"/>
    <s v="Phoenix"/>
    <s v="Men's Street Footwear"/>
    <n v="50"/>
    <n v="6250"/>
    <n v="312500"/>
    <n v="109375"/>
    <n v="0.35"/>
    <s v="Online"/>
  </r>
  <r>
    <n v="1128299"/>
    <d v="2021-06-23T00:00:00"/>
    <x v="2"/>
    <x v="25"/>
    <s v="Phoenix"/>
    <s v="Men's Athletic Footwear"/>
    <n v="55.000000000000007"/>
    <n v="4750"/>
    <n v="261250.00000000003"/>
    <n v="104500.00000000001"/>
    <n v="0.4"/>
    <s v="Online"/>
  </r>
  <r>
    <n v="1128299"/>
    <d v="2021-06-23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6-23T00:00:00"/>
    <x v="2"/>
    <x v="25"/>
    <s v="Phoenix"/>
    <s v="Women's Athletic Footwear"/>
    <n v="50"/>
    <n v="3500"/>
    <n v="175000"/>
    <n v="61249.999999999993"/>
    <n v="0.35"/>
    <s v="Online"/>
  </r>
  <r>
    <n v="1128299"/>
    <d v="2021-06-23T00:00:00"/>
    <x v="2"/>
    <x v="25"/>
    <s v="Phoenix"/>
    <s v="Men's Apparel"/>
    <n v="55.000000000000007"/>
    <n v="2250"/>
    <n v="123750.00000000001"/>
    <n v="37125"/>
    <n v="0.3"/>
    <s v="Online"/>
  </r>
  <r>
    <n v="1128299"/>
    <d v="2021-06-23T00:00:00"/>
    <x v="2"/>
    <x v="25"/>
    <s v="Phoenix"/>
    <s v="Women's Apparel"/>
    <n v="70"/>
    <n v="5250"/>
    <n v="367500"/>
    <n v="91875"/>
    <n v="0.25"/>
    <s v="Online"/>
  </r>
  <r>
    <n v="1128299"/>
    <d v="2021-07-22T00:00:00"/>
    <x v="2"/>
    <x v="25"/>
    <s v="Phoenix"/>
    <s v="Men's Street Footwear"/>
    <n v="50"/>
    <n v="6750"/>
    <n v="337500"/>
    <n v="118124.99999999999"/>
    <n v="0.35"/>
    <s v="Online"/>
  </r>
  <r>
    <n v="1128299"/>
    <d v="2021-07-22T00:00:00"/>
    <x v="2"/>
    <x v="25"/>
    <s v="Phoenix"/>
    <s v="Men's Athletic Footwear"/>
    <n v="55.000000000000007"/>
    <n v="5250"/>
    <n v="288750.00000000006"/>
    <n v="115500.00000000003"/>
    <n v="0.4"/>
    <s v="Online"/>
  </r>
  <r>
    <n v="1128299"/>
    <d v="2021-07-22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7-22T00:00:00"/>
    <x v="2"/>
    <x v="25"/>
    <s v="Phoenix"/>
    <s v="Women's Athletic Footwear"/>
    <n v="50"/>
    <n v="3750"/>
    <n v="187500"/>
    <n v="65625"/>
    <n v="0.35"/>
    <s v="Online"/>
  </r>
  <r>
    <n v="1128299"/>
    <d v="2021-07-22T00:00:00"/>
    <x v="2"/>
    <x v="25"/>
    <s v="Phoenix"/>
    <s v="Men's Apparel"/>
    <n v="55.000000000000007"/>
    <n v="4250"/>
    <n v="233750.00000000003"/>
    <n v="70125"/>
    <n v="0.3"/>
    <s v="Online"/>
  </r>
  <r>
    <n v="1128299"/>
    <d v="2021-07-22T00:00:00"/>
    <x v="2"/>
    <x v="25"/>
    <s v="Phoenix"/>
    <s v="Women's Apparel"/>
    <n v="70"/>
    <n v="4250"/>
    <n v="297500"/>
    <n v="74375"/>
    <n v="0.25"/>
    <s v="Online"/>
  </r>
  <r>
    <n v="1128299"/>
    <d v="2021-08-23T00:00:00"/>
    <x v="2"/>
    <x v="25"/>
    <s v="Phoenix"/>
    <s v="Men's Street Footwear"/>
    <n v="55.000000000000007"/>
    <n v="6250"/>
    <n v="343750.00000000006"/>
    <n v="120312.50000000001"/>
    <n v="0.35"/>
    <s v="Online"/>
  </r>
  <r>
    <n v="1128299"/>
    <d v="2021-08-23T00:00:00"/>
    <x v="2"/>
    <x v="25"/>
    <s v="Phoenix"/>
    <s v="Men's Athletic Footwear"/>
    <n v="60.000000000000007"/>
    <n v="5750"/>
    <n v="345000.00000000006"/>
    <n v="138000.00000000003"/>
    <n v="0.4"/>
    <s v="Online"/>
  </r>
  <r>
    <n v="1128299"/>
    <d v="2021-08-23T00:00:00"/>
    <x v="2"/>
    <x v="25"/>
    <s v="Phoenix"/>
    <s v="Women's Street Footwear"/>
    <n v="55.000000000000007"/>
    <n v="4500"/>
    <n v="247500.00000000003"/>
    <n v="86625"/>
    <n v="0.35"/>
    <s v="Online"/>
  </r>
  <r>
    <n v="1128299"/>
    <d v="2021-08-23T00:00:00"/>
    <x v="2"/>
    <x v="25"/>
    <s v="Phoenix"/>
    <s v="Women's Athletic Footwear"/>
    <n v="55.000000000000007"/>
    <n v="4000"/>
    <n v="220000.00000000003"/>
    <n v="77000"/>
    <n v="0.35"/>
    <s v="Online"/>
  </r>
  <r>
    <n v="1128299"/>
    <d v="2021-08-23T00:00:00"/>
    <x v="2"/>
    <x v="25"/>
    <s v="Phoenix"/>
    <s v="Men's Apparel"/>
    <n v="65"/>
    <n v="4000"/>
    <n v="260000"/>
    <n v="78000"/>
    <n v="0.3"/>
    <s v="Online"/>
  </r>
  <r>
    <n v="1128299"/>
    <d v="2021-08-23T00:00:00"/>
    <x v="2"/>
    <x v="25"/>
    <s v="Phoenix"/>
    <s v="Women's Apparel"/>
    <n v="70"/>
    <n v="3750"/>
    <n v="262500"/>
    <n v="65625"/>
    <n v="0.25"/>
    <s v="Online"/>
  </r>
  <r>
    <n v="1128299"/>
    <d v="2021-09-24T00:00:00"/>
    <x v="2"/>
    <x v="25"/>
    <s v="Phoenix"/>
    <s v="Men's Street Footwear"/>
    <n v="45.000000000000007"/>
    <n v="5750"/>
    <n v="258750.00000000003"/>
    <n v="90562.5"/>
    <n v="0.35"/>
    <s v="Online"/>
  </r>
  <r>
    <n v="1128299"/>
    <d v="2021-09-24T00:00:00"/>
    <x v="2"/>
    <x v="25"/>
    <s v="Phoenix"/>
    <s v="Men's Athletic Footwear"/>
    <n v="50.000000000000014"/>
    <n v="5750"/>
    <n v="287500.00000000006"/>
    <n v="115000.00000000003"/>
    <n v="0.4"/>
    <s v="Online"/>
  </r>
  <r>
    <n v="1128299"/>
    <d v="2021-09-24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09-24T00:00:00"/>
    <x v="2"/>
    <x v="25"/>
    <s v="Phoenix"/>
    <s v="Women's Athletic Footwear"/>
    <n v="45.000000000000007"/>
    <n v="3750"/>
    <n v="168750.00000000003"/>
    <n v="59062.500000000007"/>
    <n v="0.35"/>
    <s v="Online"/>
  </r>
  <r>
    <n v="1128299"/>
    <d v="2021-09-24T00:00:00"/>
    <x v="2"/>
    <x v="25"/>
    <s v="Phoenix"/>
    <s v="Men's Apparel"/>
    <n v="55.000000000000007"/>
    <n v="3750"/>
    <n v="206250.00000000003"/>
    <n v="61875.000000000007"/>
    <n v="0.3"/>
    <s v="Online"/>
  </r>
  <r>
    <n v="1128299"/>
    <d v="2021-09-24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0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0-23T00:00:00"/>
    <x v="2"/>
    <x v="25"/>
    <s v="Phoenix"/>
    <s v="Men's Athletic Footwear"/>
    <n v="50.000000000000014"/>
    <n v="5000"/>
    <n v="250000.00000000006"/>
    <n v="100000.00000000003"/>
    <n v="0.4"/>
    <s v="Online"/>
  </r>
  <r>
    <n v="1128299"/>
    <d v="2021-10-23T00:00:00"/>
    <x v="2"/>
    <x v="25"/>
    <s v="Phoenix"/>
    <s v="Women's Street Footwear"/>
    <n v="45.000000000000007"/>
    <n v="3250"/>
    <n v="146250.00000000003"/>
    <n v="51187.500000000007"/>
    <n v="0.35"/>
    <s v="Online"/>
  </r>
  <r>
    <n v="1128299"/>
    <d v="2021-10-23T00:00:00"/>
    <x v="2"/>
    <x v="25"/>
    <s v="Phoenix"/>
    <s v="Women's Athletic Footwear"/>
    <n v="45.000000000000007"/>
    <n v="3000"/>
    <n v="135000.00000000003"/>
    <n v="47250.000000000007"/>
    <n v="0.35"/>
    <s v="Online"/>
  </r>
  <r>
    <n v="1128299"/>
    <d v="2021-10-23T00:00:00"/>
    <x v="2"/>
    <x v="25"/>
    <s v="Phoenix"/>
    <s v="Men's Apparel"/>
    <n v="55.000000000000007"/>
    <n v="2750"/>
    <n v="151250.00000000003"/>
    <n v="45375.000000000007"/>
    <n v="0.3"/>
    <s v="Online"/>
  </r>
  <r>
    <n v="1128299"/>
    <d v="2021-10-23T00:00:00"/>
    <x v="2"/>
    <x v="25"/>
    <s v="Phoenix"/>
    <s v="Women's Apparel"/>
    <n v="60.000000000000007"/>
    <n v="3250"/>
    <n v="195000.00000000003"/>
    <n v="48750.000000000007"/>
    <n v="0.25"/>
    <s v="Online"/>
  </r>
  <r>
    <n v="1128299"/>
    <d v="2021-11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1-23T00:00:00"/>
    <x v="2"/>
    <x v="25"/>
    <s v="Phoenix"/>
    <s v="Men's Athletic Footwear"/>
    <n v="50.000000000000014"/>
    <n v="5250"/>
    <n v="262500.00000000006"/>
    <n v="105000.00000000003"/>
    <n v="0.4"/>
    <s v="Online"/>
  </r>
  <r>
    <n v="1128299"/>
    <d v="2021-11-23T00:00:00"/>
    <x v="2"/>
    <x v="25"/>
    <s v="Phoenix"/>
    <s v="Women's Street Footwear"/>
    <n v="45.000000000000007"/>
    <n v="3750"/>
    <n v="168750.00000000003"/>
    <n v="59062.500000000007"/>
    <n v="0.35"/>
    <s v="Online"/>
  </r>
  <r>
    <n v="1128299"/>
    <d v="2021-11-23T00:00:00"/>
    <x v="2"/>
    <x v="25"/>
    <s v="Phoenix"/>
    <s v="Women's Athletic Footwear"/>
    <n v="45.000000000000007"/>
    <n v="3500"/>
    <n v="157500.00000000003"/>
    <n v="55125.000000000007"/>
    <n v="0.35"/>
    <s v="Online"/>
  </r>
  <r>
    <n v="1128299"/>
    <d v="2021-11-23T00:00:00"/>
    <x v="2"/>
    <x v="25"/>
    <s v="Phoenix"/>
    <s v="Men's Apparel"/>
    <n v="55.000000000000007"/>
    <n v="3000"/>
    <n v="165000.00000000003"/>
    <n v="49500.000000000007"/>
    <n v="0.3"/>
    <s v="Online"/>
  </r>
  <r>
    <n v="1128299"/>
    <d v="2021-11-23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2-22T00:00:00"/>
    <x v="2"/>
    <x v="25"/>
    <s v="Phoenix"/>
    <s v="Men's Street Footwear"/>
    <n v="45.000000000000007"/>
    <n v="6250"/>
    <n v="281250.00000000006"/>
    <n v="98437.500000000015"/>
    <n v="0.35"/>
    <s v="Online"/>
  </r>
  <r>
    <n v="1128299"/>
    <d v="2021-12-22T00:00:00"/>
    <x v="2"/>
    <x v="25"/>
    <s v="Phoenix"/>
    <s v="Men's Athletic Footwear"/>
    <n v="50.000000000000014"/>
    <n v="6250"/>
    <n v="312500.00000000012"/>
    <n v="125000.00000000006"/>
    <n v="0.4"/>
    <s v="Online"/>
  </r>
  <r>
    <n v="1128299"/>
    <d v="2021-12-22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Women's Athletic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Men's Apparel"/>
    <n v="55.000000000000007"/>
    <n v="3500"/>
    <n v="192500.00000000003"/>
    <n v="57750.000000000007"/>
    <n v="0.3"/>
    <s v="Online"/>
  </r>
  <r>
    <n v="1128299"/>
    <d v="2021-12-22T00:00:00"/>
    <x v="2"/>
    <x v="25"/>
    <s v="Phoenix"/>
    <s v="Women's Apparel"/>
    <n v="60.000000000000007"/>
    <n v="4500"/>
    <n v="270000.00000000006"/>
    <n v="67500.000000000015"/>
    <n v="0.25"/>
    <s v="Online"/>
  </r>
  <r>
    <n v="1128299"/>
    <d v="2021-01-26T00:00:00"/>
    <x v="2"/>
    <x v="25"/>
    <s v="Phoenix"/>
    <s v="Men's Street Footwear"/>
    <n v="34.999999999999993"/>
    <n v="4750"/>
    <n v="166249.99999999997"/>
    <n v="58187.499999999985"/>
    <n v="0.35"/>
    <s v="Online"/>
  </r>
  <r>
    <n v="1128299"/>
    <d v="2021-01-26T00:00:00"/>
    <x v="2"/>
    <x v="25"/>
    <s v="Phoenix"/>
    <s v="Men's Athletic Footwear"/>
    <n v="45"/>
    <n v="4750"/>
    <n v="213750"/>
    <n v="85500"/>
    <n v="0.4"/>
    <s v="Online"/>
  </r>
  <r>
    <n v="1128299"/>
    <d v="2021-01-26T00:00:00"/>
    <x v="2"/>
    <x v="25"/>
    <s v="Phoenix"/>
    <s v="Women's Street Footwear"/>
    <n v="45"/>
    <n v="4750"/>
    <n v="213750"/>
    <n v="74812.5"/>
    <n v="0.35"/>
    <s v="Online"/>
  </r>
  <r>
    <n v="1128299"/>
    <d v="2021-01-26T00:00:00"/>
    <x v="2"/>
    <x v="25"/>
    <s v="Phoenix"/>
    <s v="Women's Athletic Footwear"/>
    <n v="45"/>
    <n v="3250"/>
    <n v="146250"/>
    <n v="51187.5"/>
    <n v="0.35"/>
    <s v="Online"/>
  </r>
  <r>
    <n v="1128299"/>
    <d v="2021-01-26T00:00:00"/>
    <x v="2"/>
    <x v="25"/>
    <s v="Phoenix"/>
    <s v="Men's Apparel"/>
    <n v="50.000000000000014"/>
    <n v="2750"/>
    <n v="137500.00000000003"/>
    <n v="41250.000000000007"/>
    <n v="0.3"/>
    <s v="Online"/>
  </r>
  <r>
    <n v="1128299"/>
    <d v="2021-01-26T00:00:00"/>
    <x v="2"/>
    <x v="25"/>
    <s v="Phoenix"/>
    <s v="Women's Apparel"/>
    <n v="45"/>
    <n v="4750"/>
    <n v="213750"/>
    <n v="53437.5"/>
    <n v="0.25"/>
    <s v="Online"/>
  </r>
  <r>
    <n v="1128299"/>
    <d v="2021-02-26T00:00:00"/>
    <x v="2"/>
    <x v="25"/>
    <s v="Phoenix"/>
    <s v="Men's Street Footwear"/>
    <n v="34.999999999999993"/>
    <n v="5250"/>
    <n v="183749.99999999997"/>
    <n v="64312.499999999985"/>
    <n v="0.35"/>
    <s v="Online"/>
  </r>
  <r>
    <n v="1128299"/>
    <d v="2021-02-26T00:00:00"/>
    <x v="2"/>
    <x v="25"/>
    <s v="Phoenix"/>
    <s v="Men's Athletic Footwear"/>
    <n v="45"/>
    <n v="4250"/>
    <n v="191250"/>
    <n v="76500"/>
    <n v="0.4"/>
    <s v="Online"/>
  </r>
  <r>
    <n v="1128299"/>
    <d v="2021-02-26T00:00:00"/>
    <x v="2"/>
    <x v="25"/>
    <s v="Phoenix"/>
    <s v="Women's Street Footwear"/>
    <n v="45"/>
    <n v="4250"/>
    <n v="191250"/>
    <n v="66937.5"/>
    <n v="0.35"/>
    <s v="Online"/>
  </r>
  <r>
    <n v="1128299"/>
    <d v="2021-02-26T00:00:00"/>
    <x v="2"/>
    <x v="26"/>
    <s v="Albuquerque"/>
    <s v="Women's Athletic Footwear"/>
    <n v="45"/>
    <n v="2750"/>
    <n v="123750"/>
    <n v="43312.5"/>
    <n v="0.35"/>
    <s v="Online"/>
  </r>
  <r>
    <n v="1128299"/>
    <d v="2021-02-26T00:00:00"/>
    <x v="2"/>
    <x v="26"/>
    <s v="Albuquerque"/>
    <s v="Men's Apparel"/>
    <n v="50.000000000000014"/>
    <n v="2000"/>
    <n v="100000.00000000003"/>
    <n v="30000.000000000007"/>
    <n v="0.3"/>
    <s v="Online"/>
  </r>
  <r>
    <n v="1128299"/>
    <d v="2021-02-26T00:00:00"/>
    <x v="2"/>
    <x v="26"/>
    <s v="Albuquerque"/>
    <s v="Women's Apparel"/>
    <n v="45"/>
    <n v="4000"/>
    <n v="180000"/>
    <n v="45000"/>
    <n v="0.25"/>
    <s v="Online"/>
  </r>
  <r>
    <n v="1128299"/>
    <d v="2021-03-25T00:00:00"/>
    <x v="2"/>
    <x v="26"/>
    <s v="Albuquerque"/>
    <s v="Men's Street Footwear"/>
    <n v="45"/>
    <n v="5500"/>
    <n v="247500"/>
    <n v="86625"/>
    <n v="0.35"/>
    <s v="Online"/>
  </r>
  <r>
    <n v="1128299"/>
    <d v="2021-03-25T00:00:00"/>
    <x v="2"/>
    <x v="26"/>
    <s v="Albuquerque"/>
    <s v="Men's Athletic Footwear"/>
    <n v="55.000000000000007"/>
    <n v="4000"/>
    <n v="220000.00000000003"/>
    <n v="88000.000000000015"/>
    <n v="0.4"/>
    <s v="Online"/>
  </r>
  <r>
    <n v="1128299"/>
    <d v="2021-03-25T00:00:00"/>
    <x v="2"/>
    <x v="26"/>
    <s v="Albuquerque"/>
    <s v="Women's Street Footwear"/>
    <n v="55.000000000000007"/>
    <n v="4000"/>
    <n v="220000.00000000003"/>
    <n v="77000"/>
    <n v="0.35"/>
    <s v="Online"/>
  </r>
  <r>
    <n v="1128299"/>
    <d v="2021-03-25T00:00:00"/>
    <x v="2"/>
    <x v="26"/>
    <s v="Albuquerque"/>
    <s v="Women's Athletic Footwear"/>
    <n v="55.000000000000007"/>
    <n v="2750"/>
    <n v="151250.00000000003"/>
    <n v="52937.500000000007"/>
    <n v="0.35"/>
    <s v="Online"/>
  </r>
  <r>
    <n v="1128299"/>
    <d v="2021-03-25T00:00:00"/>
    <x v="2"/>
    <x v="26"/>
    <s v="Albuquerque"/>
    <s v="Men's Apparel"/>
    <n v="60.000000000000007"/>
    <n v="1750"/>
    <n v="105000.00000000001"/>
    <n v="31500.000000000004"/>
    <n v="0.3"/>
    <s v="Online"/>
  </r>
  <r>
    <n v="1128299"/>
    <d v="2021-03-25T00:00:00"/>
    <x v="2"/>
    <x v="26"/>
    <s v="Albuquerque"/>
    <s v="Women's Apparel"/>
    <n v="55.000000000000007"/>
    <n v="3750"/>
    <n v="206250.00000000003"/>
    <n v="51562.500000000007"/>
    <n v="0.25"/>
    <s v="Online"/>
  </r>
  <r>
    <n v="1128299"/>
    <d v="2021-04-26T00:00:00"/>
    <x v="2"/>
    <x v="26"/>
    <s v="Albuquerque"/>
    <s v="Men's Street Footwear"/>
    <n v="55.000000000000007"/>
    <n v="5500"/>
    <n v="302500.00000000006"/>
    <n v="105875.00000000001"/>
    <n v="0.35"/>
    <s v="Online"/>
  </r>
  <r>
    <n v="1128299"/>
    <d v="2021-04-26T00:00:00"/>
    <x v="2"/>
    <x v="26"/>
    <s v="Albuquerque"/>
    <s v="Men's Athletic Footwear"/>
    <n v="60.000000000000007"/>
    <n v="3500"/>
    <n v="210000.00000000003"/>
    <n v="84000.000000000015"/>
    <n v="0.4"/>
    <s v="Online"/>
  </r>
  <r>
    <n v="1128299"/>
    <d v="2021-04-26T00:00:00"/>
    <x v="2"/>
    <x v="26"/>
    <s v="Albuquerque"/>
    <s v="Women's Street Footwear"/>
    <n v="60.000000000000007"/>
    <n v="4000"/>
    <n v="240000.00000000003"/>
    <n v="84000"/>
    <n v="0.35"/>
    <s v="Online"/>
  </r>
  <r>
    <n v="1128299"/>
    <d v="2021-04-26T00:00:00"/>
    <x v="2"/>
    <x v="26"/>
    <s v="Albuquerque"/>
    <s v="Women's Athletic Footwear"/>
    <n v="55.000000000000007"/>
    <n v="3000"/>
    <n v="165000.00000000003"/>
    <n v="57750.000000000007"/>
    <n v="0.35"/>
    <s v="Online"/>
  </r>
  <r>
    <n v="1128299"/>
    <d v="2021-04-26T00:00:00"/>
    <x v="2"/>
    <x v="26"/>
    <s v="Albuquerque"/>
    <s v="Men's Apparel"/>
    <n v="60.000000000000007"/>
    <n v="2000"/>
    <n v="120000.00000000001"/>
    <n v="36000"/>
    <n v="0.3"/>
    <s v="Online"/>
  </r>
  <r>
    <n v="1128299"/>
    <d v="2021-04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05-27T00:00:00"/>
    <x v="2"/>
    <x v="26"/>
    <s v="Albuquerque"/>
    <s v="Men's Street Footwear"/>
    <n v="55.000000000000007"/>
    <n v="5750"/>
    <n v="316250.00000000006"/>
    <n v="110687.50000000001"/>
    <n v="0.35"/>
    <s v="Online"/>
  </r>
  <r>
    <n v="1128299"/>
    <d v="2021-05-27T00:00:00"/>
    <x v="2"/>
    <x v="26"/>
    <s v="Albuquerque"/>
    <s v="Men's Athletic Footwear"/>
    <n v="60.000000000000007"/>
    <n v="4250"/>
    <n v="255000.00000000003"/>
    <n v="102000.00000000001"/>
    <n v="0.4"/>
    <s v="Online"/>
  </r>
  <r>
    <n v="1128299"/>
    <d v="2021-05-27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05-27T00:00:00"/>
    <x v="2"/>
    <x v="26"/>
    <s v="Albuquerque"/>
    <s v="Women's Athletic Footwear"/>
    <n v="55.000000000000007"/>
    <n v="3500"/>
    <n v="192500.00000000003"/>
    <n v="67375"/>
    <n v="0.35"/>
    <s v="Online"/>
  </r>
  <r>
    <n v="1128299"/>
    <d v="2021-05-27T00:00:00"/>
    <x v="2"/>
    <x v="26"/>
    <s v="Albuquerque"/>
    <s v="Men's Apparel"/>
    <n v="60.000000000000007"/>
    <n v="2500"/>
    <n v="150000.00000000003"/>
    <n v="45000.000000000007"/>
    <n v="0.3"/>
    <s v="Online"/>
  </r>
  <r>
    <n v="1128299"/>
    <d v="2021-05-27T00:00:00"/>
    <x v="2"/>
    <x v="26"/>
    <s v="Albuquerque"/>
    <s v="Women's Apparel"/>
    <n v="75.000000000000014"/>
    <n v="4250"/>
    <n v="318750.00000000006"/>
    <n v="79687.500000000015"/>
    <n v="0.25"/>
    <s v="Online"/>
  </r>
  <r>
    <n v="1128299"/>
    <d v="2021-06-26T00:00:00"/>
    <x v="2"/>
    <x v="26"/>
    <s v="Albuquerque"/>
    <s v="Men's Street Footwear"/>
    <n v="55.000000000000007"/>
    <n v="7000"/>
    <n v="385000.00000000006"/>
    <n v="134750"/>
    <n v="0.35"/>
    <s v="Online"/>
  </r>
  <r>
    <n v="1128299"/>
    <d v="2021-06-26T00:00:00"/>
    <x v="2"/>
    <x v="26"/>
    <s v="Albuquerque"/>
    <s v="Men's Athletic Footwear"/>
    <n v="60.000000000000007"/>
    <n v="5500"/>
    <n v="330000.00000000006"/>
    <n v="132000.00000000003"/>
    <n v="0.4"/>
    <s v="Online"/>
  </r>
  <r>
    <n v="1128299"/>
    <d v="2021-06-26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6-26T00:00:00"/>
    <x v="2"/>
    <x v="26"/>
    <s v="Albuquerque"/>
    <s v="Women's Athletic Footwear"/>
    <n v="55.000000000000007"/>
    <n v="4250"/>
    <n v="233750.00000000003"/>
    <n v="81812.5"/>
    <n v="0.35"/>
    <s v="Online"/>
  </r>
  <r>
    <n v="1128299"/>
    <d v="2021-06-26T00:00:00"/>
    <x v="2"/>
    <x v="26"/>
    <s v="Albuquerque"/>
    <s v="Men's Apparel"/>
    <n v="60.000000000000007"/>
    <n v="3000"/>
    <n v="180000.00000000003"/>
    <n v="54000.000000000007"/>
    <n v="0.3"/>
    <s v="Online"/>
  </r>
  <r>
    <n v="1128299"/>
    <d v="2021-06-26T00:00:00"/>
    <x v="2"/>
    <x v="26"/>
    <s v="Albuquerque"/>
    <s v="Women's Apparel"/>
    <n v="75.000000000000014"/>
    <n v="6000"/>
    <n v="450000.00000000006"/>
    <n v="112500.00000000001"/>
    <n v="0.25"/>
    <s v="Online"/>
  </r>
  <r>
    <n v="1128299"/>
    <d v="2021-07-25T00:00:00"/>
    <x v="2"/>
    <x v="26"/>
    <s v="Albuquerque"/>
    <s v="Men's Street Footwear"/>
    <n v="55.000000000000007"/>
    <n v="7500"/>
    <n v="412500.00000000006"/>
    <n v="144375"/>
    <n v="0.35"/>
    <s v="Online"/>
  </r>
  <r>
    <n v="1128299"/>
    <d v="2021-07-25T00:00:00"/>
    <x v="2"/>
    <x v="26"/>
    <s v="Albuquerque"/>
    <s v="Men's Athletic Footwear"/>
    <n v="60.000000000000007"/>
    <n v="6000"/>
    <n v="360000.00000000006"/>
    <n v="144000.00000000003"/>
    <n v="0.4"/>
    <s v="Online"/>
  </r>
  <r>
    <n v="1128299"/>
    <d v="2021-07-25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7-25T00:00:00"/>
    <x v="2"/>
    <x v="26"/>
    <s v="Albuquerque"/>
    <s v="Women's Athletic Footwear"/>
    <n v="55.000000000000007"/>
    <n v="4500"/>
    <n v="247500.00000000003"/>
    <n v="86625"/>
    <n v="0.35"/>
    <s v="Online"/>
  </r>
  <r>
    <n v="1128299"/>
    <d v="2021-07-25T00:00:00"/>
    <x v="2"/>
    <x v="26"/>
    <s v="Albuquerque"/>
    <s v="Men's Apparel"/>
    <n v="60.000000000000007"/>
    <n v="5000"/>
    <n v="300000.00000000006"/>
    <n v="90000.000000000015"/>
    <n v="0.3"/>
    <s v="Online"/>
  </r>
  <r>
    <n v="1128299"/>
    <d v="2021-07-25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08-26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08-26T00:00:00"/>
    <x v="2"/>
    <x v="26"/>
    <s v="Albuquerque"/>
    <s v="Men's Athletic Footwear"/>
    <n v="65.000000000000014"/>
    <n v="6500"/>
    <n v="422500.00000000012"/>
    <n v="169000.00000000006"/>
    <n v="0.4"/>
    <s v="Online"/>
  </r>
  <r>
    <n v="1128299"/>
    <d v="2021-08-26T00:00:00"/>
    <x v="2"/>
    <x v="26"/>
    <s v="Albuquerque"/>
    <s v="Women's Street Footwear"/>
    <n v="60.000000000000007"/>
    <n v="5250"/>
    <n v="315000.00000000006"/>
    <n v="110250.00000000001"/>
    <n v="0.35"/>
    <s v="Online"/>
  </r>
  <r>
    <n v="1128299"/>
    <d v="2021-08-26T00:00:00"/>
    <x v="2"/>
    <x v="26"/>
    <s v="Albuquerque"/>
    <s v="Women's Athletic Footwear"/>
    <n v="60.000000000000007"/>
    <n v="4750"/>
    <n v="285000.00000000006"/>
    <n v="99750.000000000015"/>
    <n v="0.35"/>
    <s v="Online"/>
  </r>
  <r>
    <n v="1128299"/>
    <d v="2021-08-26T00:00:00"/>
    <x v="2"/>
    <x v="26"/>
    <s v="Albuquerque"/>
    <s v="Men's Apparel"/>
    <n v="70"/>
    <n v="4750"/>
    <n v="332500"/>
    <n v="99750"/>
    <n v="0.3"/>
    <s v="Online"/>
  </r>
  <r>
    <n v="1128299"/>
    <d v="2021-08-26T00:00:00"/>
    <x v="2"/>
    <x v="26"/>
    <s v="Albuquerque"/>
    <s v="Women's Apparel"/>
    <n v="75.000000000000014"/>
    <n v="4500"/>
    <n v="337500.00000000006"/>
    <n v="84375.000000000015"/>
    <n v="0.25"/>
    <s v="Online"/>
  </r>
  <r>
    <n v="1128299"/>
    <d v="2021-09-27T00:00:00"/>
    <x v="2"/>
    <x v="26"/>
    <s v="Albuquerque"/>
    <s v="Men's Street Footwear"/>
    <n v="50.000000000000014"/>
    <n v="6250"/>
    <n v="312500.00000000012"/>
    <n v="109375.00000000003"/>
    <n v="0.35"/>
    <s v="Online"/>
  </r>
  <r>
    <n v="1128299"/>
    <d v="2021-09-27T00:00:00"/>
    <x v="2"/>
    <x v="26"/>
    <s v="Albuquerque"/>
    <s v="Men's Athletic Footwear"/>
    <n v="55.000000000000014"/>
    <n v="6250"/>
    <n v="343750.00000000012"/>
    <n v="137500.00000000006"/>
    <n v="0.4"/>
    <s v="Online"/>
  </r>
  <r>
    <n v="1128299"/>
    <d v="2021-09-27T00:00:00"/>
    <x v="2"/>
    <x v="26"/>
    <s v="Albuquerque"/>
    <s v="Women's Street Footwear"/>
    <n v="50.000000000000014"/>
    <n v="4750"/>
    <n v="237500.00000000006"/>
    <n v="83125.000000000015"/>
    <n v="0.35"/>
    <s v="Online"/>
  </r>
  <r>
    <n v="1128299"/>
    <d v="2021-09-27T00:00:00"/>
    <x v="2"/>
    <x v="26"/>
    <s v="Albuquerque"/>
    <s v="Women's Athletic Footwear"/>
    <n v="50.000000000000014"/>
    <n v="4250"/>
    <n v="212500.00000000006"/>
    <n v="74375.000000000015"/>
    <n v="0.35"/>
    <s v="Online"/>
  </r>
  <r>
    <n v="1128299"/>
    <d v="2021-09-27T00:00:00"/>
    <x v="2"/>
    <x v="26"/>
    <s v="Albuquerque"/>
    <s v="Men's Apparel"/>
    <n v="60.000000000000007"/>
    <n v="4250"/>
    <n v="255000.00000000003"/>
    <n v="76500"/>
    <n v="0.3"/>
    <s v="Online"/>
  </r>
  <r>
    <n v="1128299"/>
    <d v="2021-09-27T00:00:00"/>
    <x v="2"/>
    <x v="26"/>
    <s v="Albuquerque"/>
    <s v="Women's Apparel"/>
    <n v="65.000000000000014"/>
    <n v="4750"/>
    <n v="308750.00000000006"/>
    <n v="77187.500000000015"/>
    <n v="0.25"/>
    <s v="Online"/>
  </r>
  <r>
    <n v="1128299"/>
    <d v="2021-10-26T00:00:00"/>
    <x v="2"/>
    <x v="26"/>
    <s v="Albuquerque"/>
    <s v="Men's Street Footwear"/>
    <n v="50.000000000000014"/>
    <n v="5500"/>
    <n v="275000.00000000006"/>
    <n v="96250.000000000015"/>
    <n v="0.35"/>
    <s v="Online"/>
  </r>
  <r>
    <n v="1128299"/>
    <d v="2021-10-26T00:00:00"/>
    <x v="2"/>
    <x v="26"/>
    <s v="Albuquerque"/>
    <s v="Men's Athletic Footwear"/>
    <n v="55.000000000000014"/>
    <n v="5500"/>
    <n v="302500.00000000006"/>
    <n v="121000.00000000003"/>
    <n v="0.4"/>
    <s v="Online"/>
  </r>
  <r>
    <n v="1128299"/>
    <d v="2021-10-26T00:00:00"/>
    <x v="2"/>
    <x v="26"/>
    <s v="Albuquerque"/>
    <s v="Women's Street Footwear"/>
    <n v="50.000000000000014"/>
    <n v="3750"/>
    <n v="187500.00000000006"/>
    <n v="65625.000000000015"/>
    <n v="0.35"/>
    <s v="Online"/>
  </r>
  <r>
    <n v="1128299"/>
    <d v="2021-10-26T00:00:00"/>
    <x v="2"/>
    <x v="26"/>
    <s v="Albuquerque"/>
    <s v="Women's Athletic Footwear"/>
    <n v="50.000000000000014"/>
    <n v="3500"/>
    <n v="175000.00000000006"/>
    <n v="61250.000000000015"/>
    <n v="0.35"/>
    <s v="Online"/>
  </r>
  <r>
    <n v="1128299"/>
    <d v="2021-10-26T00:00:00"/>
    <x v="2"/>
    <x v="26"/>
    <s v="Albuquerque"/>
    <s v="Men's Apparel"/>
    <n v="60.000000000000007"/>
    <n v="3250"/>
    <n v="195000.00000000003"/>
    <n v="58500.000000000007"/>
    <n v="0.3"/>
    <s v="Online"/>
  </r>
  <r>
    <n v="1128299"/>
    <d v="2021-10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11-26T00:00:00"/>
    <x v="2"/>
    <x v="26"/>
    <s v="Albuquerque"/>
    <s v="Men's Street Footwear"/>
    <n v="60.000000000000007"/>
    <n v="5500"/>
    <n v="330000.00000000006"/>
    <n v="115500.00000000001"/>
    <n v="0.35"/>
    <s v="Online"/>
  </r>
  <r>
    <n v="1128299"/>
    <d v="2021-11-26T00:00:00"/>
    <x v="2"/>
    <x v="26"/>
    <s v="Albuquerque"/>
    <s v="Men's Athletic Footwear"/>
    <n v="65.000000000000014"/>
    <n v="6000"/>
    <n v="390000.00000000006"/>
    <n v="156000.00000000003"/>
    <n v="0.4"/>
    <s v="Online"/>
  </r>
  <r>
    <n v="1128299"/>
    <d v="2021-11-26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11-26T00:00:00"/>
    <x v="2"/>
    <x v="26"/>
    <s v="Albuquerque"/>
    <s v="Women's Athletic Footwear"/>
    <n v="60.000000000000007"/>
    <n v="4250"/>
    <n v="255000.00000000003"/>
    <n v="89250"/>
    <n v="0.35"/>
    <s v="Online"/>
  </r>
  <r>
    <n v="1128299"/>
    <d v="2021-11-26T00:00:00"/>
    <x v="2"/>
    <x v="26"/>
    <s v="Albuquerque"/>
    <s v="Men's Apparel"/>
    <n v="70"/>
    <n v="3750"/>
    <n v="262500"/>
    <n v="78750"/>
    <n v="0.3"/>
    <s v="Online"/>
  </r>
  <r>
    <n v="1128299"/>
    <d v="2021-11-26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12-25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12-25T00:00:00"/>
    <x v="2"/>
    <x v="26"/>
    <s v="Albuquerque"/>
    <s v="Men's Athletic Footwear"/>
    <n v="65.000000000000014"/>
    <n v="7000"/>
    <n v="455000.00000000012"/>
    <n v="182000.00000000006"/>
    <n v="0.4"/>
    <s v="Online"/>
  </r>
  <r>
    <n v="1128299"/>
    <d v="2021-12-25T00:00:00"/>
    <x v="2"/>
    <x v="26"/>
    <s v="Albuquerque"/>
    <s v="Women's Street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Women's Athletic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Men's Apparel"/>
    <n v="70"/>
    <n v="4250"/>
    <n v="297500"/>
    <n v="89250"/>
    <n v="0.3"/>
    <s v="Online"/>
  </r>
  <r>
    <n v="1128299"/>
    <d v="2021-12-25T00:00:00"/>
    <x v="2"/>
    <x v="26"/>
    <s v="Albuquerque"/>
    <s v="Women's Apparel"/>
    <n v="75.000000000000014"/>
    <n v="5250"/>
    <n v="393750.00000000006"/>
    <n v="98437.500000000015"/>
    <n v="0.25"/>
    <s v="Online"/>
  </r>
  <r>
    <n v="1128299"/>
    <d v="2021-01-13T00:00:00"/>
    <x v="2"/>
    <x v="26"/>
    <s v="Albuquerque"/>
    <s v="Men's Street Footwear"/>
    <n v="29.999999999999993"/>
    <n v="4500"/>
    <n v="134999.99999999997"/>
    <n v="53999.999999999993"/>
    <n v="0.4"/>
    <s v="Online"/>
  </r>
  <r>
    <n v="1128299"/>
    <d v="2021-01-13T00:00:00"/>
    <x v="2"/>
    <x v="26"/>
    <s v="Albuquerque"/>
    <s v="Men's Athletic Footwear"/>
    <n v="40"/>
    <n v="4500"/>
    <n v="180000"/>
    <n v="72000"/>
    <n v="0.4"/>
    <s v="Online"/>
  </r>
  <r>
    <n v="1128299"/>
    <d v="2021-01-13T00:00:00"/>
    <x v="2"/>
    <x v="26"/>
    <s v="Albuquerque"/>
    <s v="Women's Street Footwear"/>
    <n v="40"/>
    <n v="4500"/>
    <n v="180000"/>
    <n v="62999.999999999993"/>
    <n v="0.35"/>
    <s v="Online"/>
  </r>
  <r>
    <n v="1128299"/>
    <d v="2021-01-13T00:00:00"/>
    <x v="2"/>
    <x v="26"/>
    <s v="Albuquerque"/>
    <s v="Women's Athletic Footwear"/>
    <n v="40"/>
    <n v="3000"/>
    <n v="120000"/>
    <n v="48000"/>
    <n v="0.4"/>
    <s v="Online"/>
  </r>
  <r>
    <n v="1128299"/>
    <d v="2021-01-13T00:00:00"/>
    <x v="2"/>
    <x v="26"/>
    <s v="Albuquerque"/>
    <s v="Men's Apparel"/>
    <n v="45.000000000000014"/>
    <n v="2500"/>
    <n v="112500.00000000003"/>
    <n v="39375.000000000007"/>
    <n v="0.35"/>
    <s v="Online"/>
  </r>
  <r>
    <n v="1128299"/>
    <d v="2021-01-13T00:00:00"/>
    <x v="2"/>
    <x v="26"/>
    <s v="Albuquerque"/>
    <s v="Women's Apparel"/>
    <n v="40"/>
    <n v="4500"/>
    <n v="180000"/>
    <n v="45000"/>
    <n v="0.25"/>
    <s v="Online"/>
  </r>
  <r>
    <n v="1128299"/>
    <d v="2021-02-13T00:00:00"/>
    <x v="2"/>
    <x v="26"/>
    <s v="Albuquerque"/>
    <s v="Men's Street Footwear"/>
    <n v="29.999999999999993"/>
    <n v="5000"/>
    <n v="149999.99999999997"/>
    <n v="59999.999999999993"/>
    <n v="0.4"/>
    <s v="Online"/>
  </r>
  <r>
    <n v="1128299"/>
    <d v="2021-02-13T00:00:00"/>
    <x v="2"/>
    <x v="26"/>
    <s v="Albuquerque"/>
    <s v="Men's Athletic Footwear"/>
    <n v="40"/>
    <n v="4000"/>
    <n v="160000"/>
    <n v="64000"/>
    <n v="0.4"/>
    <s v="Online"/>
  </r>
  <r>
    <n v="1128299"/>
    <d v="2021-02-13T00:00:00"/>
    <x v="2"/>
    <x v="26"/>
    <s v="Albuquerque"/>
    <s v="Women's Street Footwear"/>
    <n v="40"/>
    <n v="4000"/>
    <n v="160000"/>
    <n v="56000"/>
    <n v="0.35"/>
    <s v="Online"/>
  </r>
  <r>
    <n v="1128299"/>
    <d v="2021-02-13T00:00:00"/>
    <x v="4"/>
    <x v="27"/>
    <s v="Atlanta"/>
    <s v="Women's Athletic Footwear"/>
    <n v="40"/>
    <n v="2500"/>
    <n v="100000"/>
    <n v="40000"/>
    <n v="0.4"/>
    <s v="Online"/>
  </r>
  <r>
    <n v="1128299"/>
    <d v="2021-02-13T00:00:00"/>
    <x v="4"/>
    <x v="27"/>
    <s v="Atlanta"/>
    <s v="Men's Apparel"/>
    <n v="45.000000000000014"/>
    <n v="1750"/>
    <n v="78750.000000000029"/>
    <n v="27562.500000000007"/>
    <n v="0.35"/>
    <s v="Online"/>
  </r>
  <r>
    <n v="1128299"/>
    <d v="2021-02-13T00:00:00"/>
    <x v="4"/>
    <x v="27"/>
    <s v="Atlanta"/>
    <s v="Women's Apparel"/>
    <n v="40"/>
    <n v="3750"/>
    <n v="150000"/>
    <n v="37500"/>
    <n v="0.25"/>
    <s v="Online"/>
  </r>
  <r>
    <n v="1128299"/>
    <d v="2021-03-12T00:00:00"/>
    <x v="4"/>
    <x v="27"/>
    <s v="Atlanta"/>
    <s v="Men's Street Footwear"/>
    <n v="40"/>
    <n v="5250"/>
    <n v="210000"/>
    <n v="84000"/>
    <n v="0.4"/>
    <s v="Online"/>
  </r>
  <r>
    <n v="1128299"/>
    <d v="2021-03-12T00:00:00"/>
    <x v="4"/>
    <x v="27"/>
    <s v="Atlanta"/>
    <s v="Men's Athletic Footwear"/>
    <n v="50"/>
    <n v="3750"/>
    <n v="187500"/>
    <n v="75000"/>
    <n v="0.4"/>
    <s v="Online"/>
  </r>
  <r>
    <n v="1128299"/>
    <d v="2021-03-12T00:00:00"/>
    <x v="4"/>
    <x v="27"/>
    <s v="Atlanta"/>
    <s v="Women's Street Footwear"/>
    <n v="50"/>
    <n v="3750"/>
    <n v="187500"/>
    <n v="65625"/>
    <n v="0.35"/>
    <s v="Online"/>
  </r>
  <r>
    <n v="1128299"/>
    <d v="2021-03-12T00:00:00"/>
    <x v="4"/>
    <x v="27"/>
    <s v="Atlanta"/>
    <s v="Women's Athletic Footwear"/>
    <n v="50"/>
    <n v="2500"/>
    <n v="125000"/>
    <n v="50000"/>
    <n v="0.4"/>
    <s v="Online"/>
  </r>
  <r>
    <n v="1128299"/>
    <d v="2021-03-12T00:00:00"/>
    <x v="4"/>
    <x v="27"/>
    <s v="Atlanta"/>
    <s v="Men's Apparel"/>
    <n v="55.000000000000007"/>
    <n v="1500"/>
    <n v="82500.000000000015"/>
    <n v="28875.000000000004"/>
    <n v="0.35"/>
    <s v="Online"/>
  </r>
  <r>
    <n v="1128299"/>
    <d v="2021-03-12T00:00:00"/>
    <x v="4"/>
    <x v="27"/>
    <s v="Atlanta"/>
    <s v="Women's Apparel"/>
    <n v="50"/>
    <n v="3500"/>
    <n v="175000"/>
    <n v="43750"/>
    <n v="0.25"/>
    <s v="Online"/>
  </r>
  <r>
    <n v="1128299"/>
    <d v="2021-04-13T00:00:00"/>
    <x v="4"/>
    <x v="27"/>
    <s v="Atlanta"/>
    <s v="Men's Street Footwear"/>
    <n v="50"/>
    <n v="5250"/>
    <n v="262500"/>
    <n v="105000"/>
    <n v="0.4"/>
    <s v="Online"/>
  </r>
  <r>
    <n v="1128299"/>
    <d v="2021-04-13T00:00:00"/>
    <x v="4"/>
    <x v="27"/>
    <s v="Atlanta"/>
    <s v="Men's Athletic Footwear"/>
    <n v="55.000000000000007"/>
    <n v="3250"/>
    <n v="178750.00000000003"/>
    <n v="71500.000000000015"/>
    <n v="0.4"/>
    <s v="Online"/>
  </r>
  <r>
    <n v="1128299"/>
    <d v="2021-04-13T00:00:00"/>
    <x v="4"/>
    <x v="27"/>
    <s v="Atlanta"/>
    <s v="Women's Street Footwear"/>
    <n v="55.000000000000007"/>
    <n v="3750"/>
    <n v="206250.00000000003"/>
    <n v="72187.5"/>
    <n v="0.35"/>
    <s v="Online"/>
  </r>
  <r>
    <n v="1128299"/>
    <d v="2021-04-13T00:00:00"/>
    <x v="4"/>
    <x v="27"/>
    <s v="Atlanta"/>
    <s v="Women's Athletic Footwear"/>
    <n v="50"/>
    <n v="2750"/>
    <n v="137500"/>
    <n v="55000"/>
    <n v="0.4"/>
    <s v="Online"/>
  </r>
  <r>
    <n v="1128299"/>
    <d v="2021-04-13T00:00:00"/>
    <x v="4"/>
    <x v="27"/>
    <s v="Atlanta"/>
    <s v="Men's Apparel"/>
    <n v="55.000000000000007"/>
    <n v="1750"/>
    <n v="96250.000000000015"/>
    <n v="33687.5"/>
    <n v="0.35"/>
    <s v="Online"/>
  </r>
  <r>
    <n v="1128299"/>
    <d v="2021-04-13T00:00:00"/>
    <x v="4"/>
    <x v="27"/>
    <s v="Atlanta"/>
    <s v="Women's Apparel"/>
    <n v="70"/>
    <n v="3500"/>
    <n v="245000"/>
    <n v="61250"/>
    <n v="0.25"/>
    <s v="Online"/>
  </r>
  <r>
    <n v="1128299"/>
    <d v="2021-05-14T00:00:00"/>
    <x v="4"/>
    <x v="27"/>
    <s v="Atlanta"/>
    <s v="Men's Street Footwear"/>
    <n v="50"/>
    <n v="5500"/>
    <n v="275000"/>
    <n v="110000"/>
    <n v="0.4"/>
    <s v="Online"/>
  </r>
  <r>
    <n v="1128299"/>
    <d v="2021-05-14T00:00:00"/>
    <x v="4"/>
    <x v="27"/>
    <s v="Atlanta"/>
    <s v="Men's Athletic Footwear"/>
    <n v="55.000000000000007"/>
    <n v="4000"/>
    <n v="220000.00000000003"/>
    <n v="88000.000000000015"/>
    <n v="0.4"/>
    <s v="Online"/>
  </r>
  <r>
    <n v="1128299"/>
    <d v="2021-05-14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05-14T00:00:00"/>
    <x v="4"/>
    <x v="27"/>
    <s v="Atlanta"/>
    <s v="Women's Athletic Footwear"/>
    <n v="50"/>
    <n v="3250"/>
    <n v="162500"/>
    <n v="65000"/>
    <n v="0.4"/>
    <s v="Online"/>
  </r>
  <r>
    <n v="1128299"/>
    <d v="2021-05-14T00:00:00"/>
    <x v="4"/>
    <x v="27"/>
    <s v="Atlanta"/>
    <s v="Men's Apparel"/>
    <n v="55.000000000000007"/>
    <n v="2250"/>
    <n v="123750.00000000001"/>
    <n v="43312.5"/>
    <n v="0.35"/>
    <s v="Online"/>
  </r>
  <r>
    <n v="1128299"/>
    <d v="2021-05-14T00:00:00"/>
    <x v="4"/>
    <x v="27"/>
    <s v="Atlanta"/>
    <s v="Women's Apparel"/>
    <n v="70"/>
    <n v="4000"/>
    <n v="280000"/>
    <n v="70000"/>
    <n v="0.25"/>
    <s v="Online"/>
  </r>
  <r>
    <n v="1128299"/>
    <d v="2021-06-13T00:00:00"/>
    <x v="4"/>
    <x v="27"/>
    <s v="Atlanta"/>
    <s v="Men's Street Footwear"/>
    <n v="50"/>
    <n v="6750"/>
    <n v="337500"/>
    <n v="135000"/>
    <n v="0.4"/>
    <s v="Online"/>
  </r>
  <r>
    <n v="1128299"/>
    <d v="2021-06-13T00:00:00"/>
    <x v="4"/>
    <x v="27"/>
    <s v="Atlanta"/>
    <s v="Men's Athletic Footwear"/>
    <n v="55.000000000000007"/>
    <n v="5250"/>
    <n v="288750.00000000006"/>
    <n v="115500.00000000003"/>
    <n v="0.4"/>
    <s v="Online"/>
  </r>
  <r>
    <n v="1128299"/>
    <d v="2021-06-13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6-13T00:00:00"/>
    <x v="4"/>
    <x v="27"/>
    <s v="Atlanta"/>
    <s v="Women's Athletic Footwear"/>
    <n v="50"/>
    <n v="4000"/>
    <n v="200000"/>
    <n v="80000"/>
    <n v="0.4"/>
    <s v="Online"/>
  </r>
  <r>
    <n v="1128299"/>
    <d v="2021-06-13T00:00:00"/>
    <x v="4"/>
    <x v="27"/>
    <s v="Atlanta"/>
    <s v="Men's Apparel"/>
    <n v="55.000000000000007"/>
    <n v="2750"/>
    <n v="151250.00000000003"/>
    <n v="52937.500000000007"/>
    <n v="0.35"/>
    <s v="Online"/>
  </r>
  <r>
    <n v="1128299"/>
    <d v="2021-06-13T00:00:00"/>
    <x v="4"/>
    <x v="27"/>
    <s v="Atlanta"/>
    <s v="Women's Apparel"/>
    <n v="70"/>
    <n v="5750"/>
    <n v="402500"/>
    <n v="100625"/>
    <n v="0.25"/>
    <s v="Online"/>
  </r>
  <r>
    <n v="1128299"/>
    <d v="2021-07-12T00:00:00"/>
    <x v="4"/>
    <x v="27"/>
    <s v="Atlanta"/>
    <s v="Men's Street Footwear"/>
    <n v="50"/>
    <n v="7250"/>
    <n v="362500"/>
    <n v="145000"/>
    <n v="0.4"/>
    <s v="Online"/>
  </r>
  <r>
    <n v="1128299"/>
    <d v="2021-07-12T00:00:00"/>
    <x v="4"/>
    <x v="27"/>
    <s v="Atlanta"/>
    <s v="Men's Athletic Footwear"/>
    <n v="55.000000000000007"/>
    <n v="5750"/>
    <n v="316250.00000000006"/>
    <n v="126500.00000000003"/>
    <n v="0.4"/>
    <s v="Online"/>
  </r>
  <r>
    <n v="1128299"/>
    <d v="2021-07-12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7-12T00:00:00"/>
    <x v="4"/>
    <x v="27"/>
    <s v="Atlanta"/>
    <s v="Women's Athletic Footwear"/>
    <n v="50"/>
    <n v="4250"/>
    <n v="212500"/>
    <n v="85000"/>
    <n v="0.4"/>
    <s v="Online"/>
  </r>
  <r>
    <n v="1128299"/>
    <d v="2021-07-12T00:00:00"/>
    <x v="4"/>
    <x v="27"/>
    <s v="Atlanta"/>
    <s v="Men's Apparel"/>
    <n v="55.000000000000007"/>
    <n v="4750"/>
    <n v="261250.00000000003"/>
    <n v="91437.5"/>
    <n v="0.35"/>
    <s v="Online"/>
  </r>
  <r>
    <n v="1128299"/>
    <d v="2021-07-12T00:00:00"/>
    <x v="4"/>
    <x v="27"/>
    <s v="Atlanta"/>
    <s v="Women's Apparel"/>
    <n v="70"/>
    <n v="4750"/>
    <n v="332500"/>
    <n v="83125"/>
    <n v="0.25"/>
    <s v="Online"/>
  </r>
  <r>
    <n v="1128299"/>
    <d v="2021-08-13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08-13T00:00:00"/>
    <x v="4"/>
    <x v="27"/>
    <s v="Atlanta"/>
    <s v="Men's Athletic Footwear"/>
    <n v="60.000000000000007"/>
    <n v="6250"/>
    <n v="375000.00000000006"/>
    <n v="150000.00000000003"/>
    <n v="0.4"/>
    <s v="Online"/>
  </r>
  <r>
    <n v="1128299"/>
    <d v="2021-08-13T00:00:00"/>
    <x v="4"/>
    <x v="27"/>
    <s v="Atlanta"/>
    <s v="Women's Street Footwear"/>
    <n v="55.000000000000007"/>
    <n v="5000"/>
    <n v="275000.00000000006"/>
    <n v="96250.000000000015"/>
    <n v="0.35"/>
    <s v="Online"/>
  </r>
  <r>
    <n v="1128299"/>
    <d v="2021-08-13T00:00:00"/>
    <x v="4"/>
    <x v="27"/>
    <s v="Atlanta"/>
    <s v="Women's Athletic Footwear"/>
    <n v="55.000000000000007"/>
    <n v="4500"/>
    <n v="247500.00000000003"/>
    <n v="99000.000000000015"/>
    <n v="0.4"/>
    <s v="Online"/>
  </r>
  <r>
    <n v="1128299"/>
    <d v="2021-08-13T00:00:00"/>
    <x v="4"/>
    <x v="27"/>
    <s v="Atlanta"/>
    <s v="Men's Apparel"/>
    <n v="65"/>
    <n v="4500"/>
    <n v="292500"/>
    <n v="102375"/>
    <n v="0.35"/>
    <s v="Online"/>
  </r>
  <r>
    <n v="1128299"/>
    <d v="2021-08-13T00:00:00"/>
    <x v="4"/>
    <x v="27"/>
    <s v="Atlanta"/>
    <s v="Women's Apparel"/>
    <n v="70"/>
    <n v="4250"/>
    <n v="297500"/>
    <n v="74375"/>
    <n v="0.25"/>
    <s v="Online"/>
  </r>
  <r>
    <n v="1128299"/>
    <d v="2021-09-14T00:00:00"/>
    <x v="4"/>
    <x v="27"/>
    <s v="Atlanta"/>
    <s v="Men's Street Footwear"/>
    <n v="45.000000000000014"/>
    <n v="6000"/>
    <n v="270000.00000000006"/>
    <n v="108000.00000000003"/>
    <n v="0.4"/>
    <s v="Online"/>
  </r>
  <r>
    <n v="1128299"/>
    <d v="2021-09-14T00:00:00"/>
    <x v="4"/>
    <x v="27"/>
    <s v="Atlanta"/>
    <s v="Men's Athletic Footwear"/>
    <n v="50.000000000000014"/>
    <n v="6000"/>
    <n v="300000.00000000006"/>
    <n v="120000.00000000003"/>
    <n v="0.4"/>
    <s v="Online"/>
  </r>
  <r>
    <n v="1128299"/>
    <d v="2021-09-14T00:00:00"/>
    <x v="4"/>
    <x v="27"/>
    <s v="Atlanta"/>
    <s v="Women's Street Footwear"/>
    <n v="45.000000000000014"/>
    <n v="4500"/>
    <n v="202500.00000000006"/>
    <n v="70875.000000000015"/>
    <n v="0.35"/>
    <s v="Online"/>
  </r>
  <r>
    <n v="1128299"/>
    <d v="2021-09-14T00:00:00"/>
    <x v="4"/>
    <x v="27"/>
    <s v="Atlanta"/>
    <s v="Women's Athletic Footwear"/>
    <n v="45.000000000000014"/>
    <n v="4000"/>
    <n v="180000.00000000006"/>
    <n v="72000.000000000029"/>
    <n v="0.4"/>
    <s v="Online"/>
  </r>
  <r>
    <n v="1128299"/>
    <d v="2021-09-14T00:00:00"/>
    <x v="4"/>
    <x v="27"/>
    <s v="Atlanta"/>
    <s v="Men's Apparel"/>
    <n v="55.000000000000007"/>
    <n v="4000"/>
    <n v="220000.00000000003"/>
    <n v="77000"/>
    <n v="0.35"/>
    <s v="Online"/>
  </r>
  <r>
    <n v="1128299"/>
    <d v="2021-09-14T00:00:00"/>
    <x v="4"/>
    <x v="27"/>
    <s v="Atlanta"/>
    <s v="Women's Apparel"/>
    <n v="60.000000000000007"/>
    <n v="4500"/>
    <n v="270000.00000000006"/>
    <n v="67500.000000000015"/>
    <n v="0.25"/>
    <s v="Online"/>
  </r>
  <r>
    <n v="1128299"/>
    <d v="2021-10-13T00:00:00"/>
    <x v="4"/>
    <x v="27"/>
    <s v="Atlanta"/>
    <s v="Men's Street Footwear"/>
    <n v="45.000000000000014"/>
    <n v="5250"/>
    <n v="236250.00000000009"/>
    <n v="94500.000000000044"/>
    <n v="0.4"/>
    <s v="Online"/>
  </r>
  <r>
    <n v="1128299"/>
    <d v="2021-10-13T00:00:00"/>
    <x v="4"/>
    <x v="27"/>
    <s v="Atlanta"/>
    <s v="Men's Athletic Footwear"/>
    <n v="50.000000000000014"/>
    <n v="5250"/>
    <n v="262500.00000000006"/>
    <n v="105000.00000000003"/>
    <n v="0.4"/>
    <s v="Online"/>
  </r>
  <r>
    <n v="1128299"/>
    <d v="2021-10-13T00:00:00"/>
    <x v="4"/>
    <x v="27"/>
    <s v="Atlanta"/>
    <s v="Women's Street Footwear"/>
    <n v="45.000000000000014"/>
    <n v="3500"/>
    <n v="157500.00000000006"/>
    <n v="55125.000000000015"/>
    <n v="0.35"/>
    <s v="Online"/>
  </r>
  <r>
    <n v="1128299"/>
    <d v="2021-10-13T00:00:00"/>
    <x v="4"/>
    <x v="27"/>
    <s v="Atlanta"/>
    <s v="Women's Athletic Footwear"/>
    <n v="45.000000000000014"/>
    <n v="3250"/>
    <n v="146250.00000000006"/>
    <n v="58500.000000000029"/>
    <n v="0.4"/>
    <s v="Online"/>
  </r>
  <r>
    <n v="1128299"/>
    <d v="2021-10-13T00:00:00"/>
    <x v="4"/>
    <x v="27"/>
    <s v="Atlanta"/>
    <s v="Men's Apparel"/>
    <n v="55.000000000000007"/>
    <n v="3000"/>
    <n v="165000.00000000003"/>
    <n v="57750.000000000007"/>
    <n v="0.35"/>
    <s v="Online"/>
  </r>
  <r>
    <n v="1128299"/>
    <d v="2021-10-13T00:00:00"/>
    <x v="4"/>
    <x v="27"/>
    <s v="Atlanta"/>
    <s v="Women's Apparel"/>
    <n v="70"/>
    <n v="3500"/>
    <n v="245000"/>
    <n v="61250"/>
    <n v="0.25"/>
    <s v="Online"/>
  </r>
  <r>
    <n v="1128299"/>
    <d v="2021-11-13T00:00:00"/>
    <x v="4"/>
    <x v="27"/>
    <s v="Atlanta"/>
    <s v="Men's Street Footwear"/>
    <n v="55.000000000000007"/>
    <n v="5250"/>
    <n v="288750.00000000006"/>
    <n v="115500.00000000003"/>
    <n v="0.4"/>
    <s v="Online"/>
  </r>
  <r>
    <n v="1128299"/>
    <d v="2021-11-13T00:00:00"/>
    <x v="4"/>
    <x v="27"/>
    <s v="Atlanta"/>
    <s v="Men's Athletic Footwear"/>
    <n v="60.000000000000007"/>
    <n v="5750"/>
    <n v="345000.00000000006"/>
    <n v="138000.00000000003"/>
    <n v="0.4"/>
    <s v="Online"/>
  </r>
  <r>
    <n v="1128299"/>
    <d v="2021-11-13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11-13T00:00:00"/>
    <x v="4"/>
    <x v="27"/>
    <s v="Atlanta"/>
    <s v="Women's Athletic Footwear"/>
    <n v="55.000000000000007"/>
    <n v="4000"/>
    <n v="220000.00000000003"/>
    <n v="88000.000000000015"/>
    <n v="0.4"/>
    <s v="Online"/>
  </r>
  <r>
    <n v="1128299"/>
    <d v="2021-11-13T00:00:00"/>
    <x v="4"/>
    <x v="27"/>
    <s v="Atlanta"/>
    <s v="Men's Apparel"/>
    <n v="65"/>
    <n v="3500"/>
    <n v="227500"/>
    <n v="79625"/>
    <n v="0.35"/>
    <s v="Online"/>
  </r>
  <r>
    <n v="1128299"/>
    <d v="2021-11-13T00:00:00"/>
    <x v="4"/>
    <x v="27"/>
    <s v="Atlanta"/>
    <s v="Women's Apparel"/>
    <n v="70"/>
    <n v="4750"/>
    <n v="332500"/>
    <n v="83125"/>
    <n v="0.25"/>
    <s v="Online"/>
  </r>
  <r>
    <n v="1128299"/>
    <d v="2021-12-12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12-12T00:00:00"/>
    <x v="4"/>
    <x v="27"/>
    <s v="Atlanta"/>
    <s v="Men's Athletic Footwear"/>
    <n v="60.000000000000007"/>
    <n v="6750"/>
    <n v="405000.00000000006"/>
    <n v="162000.00000000003"/>
    <n v="0.4"/>
    <s v="Online"/>
  </r>
  <r>
    <n v="1128299"/>
    <d v="2021-12-12T00:00:00"/>
    <x v="4"/>
    <x v="27"/>
    <s v="Atlanta"/>
    <s v="Women's Street Footwear"/>
    <n v="55.000000000000007"/>
    <n v="4750"/>
    <n v="261250.00000000003"/>
    <n v="91437.5"/>
    <n v="0.35"/>
    <s v="Online"/>
  </r>
  <r>
    <n v="1128299"/>
    <d v="2021-12-12T00:00:00"/>
    <x v="4"/>
    <x v="27"/>
    <s v="Atlanta"/>
    <s v="Women's Athletic Footwear"/>
    <n v="55.000000000000007"/>
    <n v="4750"/>
    <n v="261250.00000000003"/>
    <n v="104500.00000000001"/>
    <n v="0.4"/>
    <s v="Online"/>
  </r>
  <r>
    <n v="1128299"/>
    <d v="2021-12-12T00:00:00"/>
    <x v="4"/>
    <x v="27"/>
    <s v="Atlanta"/>
    <s v="Men's Apparel"/>
    <n v="65"/>
    <n v="4000"/>
    <n v="260000"/>
    <n v="91000"/>
    <n v="0.35"/>
    <s v="Online"/>
  </r>
  <r>
    <n v="1128299"/>
    <d v="2021-12-12T00:00:00"/>
    <x v="4"/>
    <x v="27"/>
    <s v="Atlanta"/>
    <s v="Women's Apparel"/>
    <n v="70"/>
    <n v="5000"/>
    <n v="350000"/>
    <n v="87500"/>
    <n v="0.25"/>
    <s v="Online"/>
  </r>
  <r>
    <n v="1185732"/>
    <d v="2021-01-09T00:00:00"/>
    <x v="4"/>
    <x v="27"/>
    <s v="Atlanta"/>
    <s v="Men's Street Footwear"/>
    <n v="40"/>
    <n v="10250"/>
    <n v="410000"/>
    <n v="184500"/>
    <n v="0.45"/>
    <s v="Online"/>
  </r>
  <r>
    <n v="1185732"/>
    <d v="2021-01-09T00:00:00"/>
    <x v="4"/>
    <x v="27"/>
    <s v="Atlanta"/>
    <s v="Men's Athletic Footwear"/>
    <n v="40"/>
    <n v="8250"/>
    <n v="330000"/>
    <n v="115499.99999999999"/>
    <n v="0.35"/>
    <s v="Online"/>
  </r>
  <r>
    <n v="1185732"/>
    <d v="2021-01-09T00:00:00"/>
    <x v="4"/>
    <x v="27"/>
    <s v="Atlanta"/>
    <s v="Women's Street Footwear"/>
    <n v="30.000000000000004"/>
    <n v="8250"/>
    <n v="247500.00000000003"/>
    <n v="61875.000000000007"/>
    <n v="0.25"/>
    <s v="Online"/>
  </r>
  <r>
    <n v="1185732"/>
    <d v="2021-01-09T00:00:00"/>
    <x v="4"/>
    <x v="27"/>
    <s v="Atlanta"/>
    <s v="Women's Athletic Footwear"/>
    <n v="35"/>
    <n v="6750"/>
    <n v="236250"/>
    <n v="70875"/>
    <n v="0.3"/>
    <s v="Online"/>
  </r>
  <r>
    <n v="1185732"/>
    <d v="2021-01-09T00:00:00"/>
    <x v="4"/>
    <x v="27"/>
    <s v="Atlanta"/>
    <s v="Men's Apparel"/>
    <n v="50"/>
    <n v="7250"/>
    <n v="362500"/>
    <n v="126874.99999999999"/>
    <n v="0.35"/>
    <s v="Online"/>
  </r>
  <r>
    <n v="1185732"/>
    <d v="2021-01-09T00:00:00"/>
    <x v="4"/>
    <x v="27"/>
    <s v="Atlanta"/>
    <s v="Women's Apparel"/>
    <n v="40"/>
    <n v="8250"/>
    <n v="330000"/>
    <n v="165000"/>
    <n v="0.5"/>
    <s v="Online"/>
  </r>
  <r>
    <n v="1185732"/>
    <d v="2021-02-07T00:00:00"/>
    <x v="4"/>
    <x v="27"/>
    <s v="Atlanta"/>
    <s v="Men's Street Footwear"/>
    <n v="40"/>
    <n v="10750"/>
    <n v="430000"/>
    <n v="193500"/>
    <n v="0.45"/>
    <s v="Online"/>
  </r>
  <r>
    <n v="1185732"/>
    <d v="2021-02-07T00:00:00"/>
    <x v="4"/>
    <x v="27"/>
    <s v="Atlanta"/>
    <s v="Men's Athletic Footwear"/>
    <n v="40"/>
    <n v="7250"/>
    <n v="290000"/>
    <n v="101500"/>
    <n v="0.35"/>
    <s v="Online"/>
  </r>
  <r>
    <n v="1185732"/>
    <d v="2021-02-07T00:00:00"/>
    <x v="4"/>
    <x v="27"/>
    <s v="Atlanta"/>
    <s v="Women's Street Footwear"/>
    <n v="30.000000000000004"/>
    <n v="7750"/>
    <n v="232500.00000000003"/>
    <n v="58125.000000000007"/>
    <n v="0.25"/>
    <s v="Online"/>
  </r>
  <r>
    <n v="1185732"/>
    <d v="2021-02-07T00:00:00"/>
    <x v="4"/>
    <x v="28"/>
    <s v="Charleston"/>
    <s v="Women's Athletic Footwear"/>
    <n v="35"/>
    <n v="6250"/>
    <n v="218750"/>
    <n v="65625"/>
    <n v="0.3"/>
    <s v="Online"/>
  </r>
  <r>
    <n v="1185732"/>
    <d v="2021-02-07T00:00:00"/>
    <x v="4"/>
    <x v="28"/>
    <s v="Charleston"/>
    <s v="Men's Apparel"/>
    <n v="50"/>
    <n v="7000"/>
    <n v="350000"/>
    <n v="122499.99999999999"/>
    <n v="0.35"/>
    <s v="Online"/>
  </r>
  <r>
    <n v="1185732"/>
    <d v="2021-02-07T00:00:00"/>
    <x v="4"/>
    <x v="28"/>
    <s v="Charleston"/>
    <s v="Women's Apparel"/>
    <n v="35"/>
    <n v="8000"/>
    <n v="280000"/>
    <n v="140000"/>
    <n v="0.5"/>
    <s v="Online"/>
  </r>
  <r>
    <n v="1185732"/>
    <d v="2021-03-05T00:00:00"/>
    <x v="4"/>
    <x v="28"/>
    <s v="Charleston"/>
    <s v="Men's Street Footwear"/>
    <n v="35"/>
    <n v="10200"/>
    <n v="357000"/>
    <n v="160650"/>
    <n v="0.45"/>
    <s v="Online"/>
  </r>
  <r>
    <n v="1185732"/>
    <d v="2021-03-05T00:00:00"/>
    <x v="4"/>
    <x v="28"/>
    <s v="Charleston"/>
    <s v="Men's Athletic Footwear"/>
    <n v="35"/>
    <n v="7000"/>
    <n v="245000"/>
    <n v="85750"/>
    <n v="0.35"/>
    <s v="Online"/>
  </r>
  <r>
    <n v="1185732"/>
    <d v="2021-03-05T00:00:00"/>
    <x v="4"/>
    <x v="28"/>
    <s v="Charleston"/>
    <s v="Women's Street Footwear"/>
    <n v="25"/>
    <n v="7250"/>
    <n v="181250"/>
    <n v="45312.5"/>
    <n v="0.25"/>
    <s v="Online"/>
  </r>
  <r>
    <n v="1185732"/>
    <d v="2021-03-05T00:00:00"/>
    <x v="4"/>
    <x v="28"/>
    <s v="Charleston"/>
    <s v="Women's Athletic Footwear"/>
    <n v="29.999999999999993"/>
    <n v="5750"/>
    <n v="172499.99999999997"/>
    <n v="51749.999999999993"/>
    <n v="0.3"/>
    <s v="Online"/>
  </r>
  <r>
    <n v="1185732"/>
    <d v="2021-03-05T00:00:00"/>
    <x v="4"/>
    <x v="28"/>
    <s v="Charleston"/>
    <s v="Men's Apparel"/>
    <n v="45.000000000000007"/>
    <n v="6250"/>
    <n v="281250.00000000006"/>
    <n v="98437.500000000015"/>
    <n v="0.35"/>
    <s v="Online"/>
  </r>
  <r>
    <n v="1185732"/>
    <d v="2021-03-05T00:00:00"/>
    <x v="4"/>
    <x v="28"/>
    <s v="Charleston"/>
    <s v="Women's Apparel"/>
    <n v="35"/>
    <n v="7250"/>
    <n v="253750"/>
    <n v="126875"/>
    <n v="0.5"/>
    <s v="Online"/>
  </r>
  <r>
    <n v="1185732"/>
    <d v="2021-04-06T00:00:00"/>
    <x v="4"/>
    <x v="28"/>
    <s v="Charleston"/>
    <s v="Men's Street Footwear"/>
    <n v="35"/>
    <n v="9750"/>
    <n v="341250"/>
    <n v="153562.5"/>
    <n v="0.45"/>
    <s v="Online"/>
  </r>
  <r>
    <n v="1185732"/>
    <d v="2021-04-06T00:00:00"/>
    <x v="4"/>
    <x v="28"/>
    <s v="Charleston"/>
    <s v="Men's Athletic Footwear"/>
    <n v="35"/>
    <n v="6750"/>
    <n v="236250"/>
    <n v="82687.5"/>
    <n v="0.35"/>
    <s v="Online"/>
  </r>
  <r>
    <n v="1185732"/>
    <d v="2021-04-06T00:00:00"/>
    <x v="4"/>
    <x v="28"/>
    <s v="Charleston"/>
    <s v="Women's Street Footwear"/>
    <n v="25"/>
    <n v="6750"/>
    <n v="168750"/>
    <n v="42187.5"/>
    <n v="0.25"/>
    <s v="Online"/>
  </r>
  <r>
    <n v="1185732"/>
    <d v="2021-04-06T00:00:00"/>
    <x v="4"/>
    <x v="28"/>
    <s v="Charleston"/>
    <s v="Women's Athletic Footwear"/>
    <n v="29.999999999999993"/>
    <n v="6000"/>
    <n v="179999.99999999997"/>
    <n v="53999.999999999993"/>
    <n v="0.3"/>
    <s v="Online"/>
  </r>
  <r>
    <n v="1185732"/>
    <d v="2021-04-06T00:00:00"/>
    <x v="4"/>
    <x v="28"/>
    <s v="Charleston"/>
    <s v="Men's Apparel"/>
    <n v="50"/>
    <n v="6250"/>
    <n v="312500"/>
    <n v="109375"/>
    <n v="0.35"/>
    <s v="Online"/>
  </r>
  <r>
    <n v="1185732"/>
    <d v="2021-04-06T00:00:00"/>
    <x v="4"/>
    <x v="28"/>
    <s v="Charleston"/>
    <s v="Women's Apparel"/>
    <n v="40"/>
    <n v="7750"/>
    <n v="310000"/>
    <n v="155000"/>
    <n v="0.5"/>
    <s v="Online"/>
  </r>
  <r>
    <n v="1185732"/>
    <d v="2021-05-05T00:00:00"/>
    <x v="4"/>
    <x v="28"/>
    <s v="Charleston"/>
    <s v="Men's Street Footwear"/>
    <n v="50"/>
    <n v="10450"/>
    <n v="522500"/>
    <n v="235125"/>
    <n v="0.45"/>
    <s v="Online"/>
  </r>
  <r>
    <n v="1185732"/>
    <d v="2021-05-05T00:00:00"/>
    <x v="4"/>
    <x v="28"/>
    <s v="Charleston"/>
    <s v="Men's Athletic Footwear"/>
    <n v="50"/>
    <n v="7500"/>
    <n v="375000"/>
    <n v="131250"/>
    <n v="0.35"/>
    <s v="Online"/>
  </r>
  <r>
    <n v="1185732"/>
    <d v="2021-05-05T00:00:00"/>
    <x v="4"/>
    <x v="28"/>
    <s v="Charleston"/>
    <s v="Women's Street Footwear"/>
    <n v="45"/>
    <n v="7250"/>
    <n v="326250"/>
    <n v="81562.5"/>
    <n v="0.25"/>
    <s v="Online"/>
  </r>
  <r>
    <n v="1185732"/>
    <d v="2021-05-05T00:00:00"/>
    <x v="4"/>
    <x v="28"/>
    <s v="Charleston"/>
    <s v="Women's Athletic Footwear"/>
    <n v="45"/>
    <n v="6750"/>
    <n v="303750"/>
    <n v="91125"/>
    <n v="0.3"/>
    <s v="Online"/>
  </r>
  <r>
    <n v="1185732"/>
    <d v="2021-05-05T00:00:00"/>
    <x v="4"/>
    <x v="28"/>
    <s v="Charleston"/>
    <s v="Men's Apparel"/>
    <n v="54.999999999999993"/>
    <n v="7000"/>
    <n v="384999.99999999994"/>
    <n v="134749.99999999997"/>
    <n v="0.35"/>
    <s v="Online"/>
  </r>
  <r>
    <n v="1185732"/>
    <d v="2021-05-05T00:00:00"/>
    <x v="4"/>
    <x v="28"/>
    <s v="Charleston"/>
    <s v="Women's Apparel"/>
    <n v="60"/>
    <n v="8000"/>
    <n v="480000"/>
    <n v="240000"/>
    <n v="0.5"/>
    <s v="Online"/>
  </r>
  <r>
    <n v="1185732"/>
    <d v="2021-06-07T00:00:00"/>
    <x v="4"/>
    <x v="28"/>
    <s v="Charleston"/>
    <s v="Men's Street Footwear"/>
    <n v="54.999999999999993"/>
    <n v="10500"/>
    <n v="577499.99999999988"/>
    <n v="259874.99999999994"/>
    <n v="0.45"/>
    <s v="Online"/>
  </r>
  <r>
    <n v="1185732"/>
    <d v="2021-06-07T00:00:00"/>
    <x v="4"/>
    <x v="28"/>
    <s v="Charleston"/>
    <s v="Men's Athletic Footwear"/>
    <n v="50"/>
    <n v="8000"/>
    <n v="400000"/>
    <n v="140000"/>
    <n v="0.35"/>
    <s v="Online"/>
  </r>
  <r>
    <n v="1185732"/>
    <d v="2021-06-07T00:00:00"/>
    <x v="4"/>
    <x v="28"/>
    <s v="Charleston"/>
    <s v="Women's Street Footwear"/>
    <n v="50"/>
    <n v="7750"/>
    <n v="387500"/>
    <n v="96875"/>
    <n v="0.25"/>
    <s v="Online"/>
  </r>
  <r>
    <n v="1185732"/>
    <d v="2021-06-07T00:00:00"/>
    <x v="4"/>
    <x v="28"/>
    <s v="Charleston"/>
    <s v="Women's Athletic Footwear"/>
    <n v="50"/>
    <n v="7500"/>
    <n v="375000"/>
    <n v="112500"/>
    <n v="0.3"/>
    <s v="Online"/>
  </r>
  <r>
    <n v="1185732"/>
    <d v="2021-06-07T00:00:00"/>
    <x v="4"/>
    <x v="28"/>
    <s v="Charleston"/>
    <s v="Men's Apparel"/>
    <n v="65"/>
    <n v="7500"/>
    <n v="487500"/>
    <n v="170625"/>
    <n v="0.35"/>
    <s v="Online"/>
  </r>
  <r>
    <n v="1185732"/>
    <d v="2021-06-07T00:00:00"/>
    <x v="4"/>
    <x v="28"/>
    <s v="Charleston"/>
    <s v="Women's Apparel"/>
    <n v="70"/>
    <n v="9250"/>
    <n v="647500"/>
    <n v="323750"/>
    <n v="0.5"/>
    <s v="Online"/>
  </r>
  <r>
    <n v="1185732"/>
    <d v="2021-07-05T00:00:00"/>
    <x v="4"/>
    <x v="28"/>
    <s v="Charleston"/>
    <s v="Men's Street Footwear"/>
    <n v="65"/>
    <n v="11500"/>
    <n v="747500"/>
    <n v="336375"/>
    <n v="0.45"/>
    <s v="Online"/>
  </r>
  <r>
    <n v="1185732"/>
    <d v="2021-07-05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7-05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7-05T00:00:00"/>
    <x v="4"/>
    <x v="28"/>
    <s v="Charleston"/>
    <s v="Women's Athletic Footwear"/>
    <n v="55.000000000000007"/>
    <n v="7750"/>
    <n v="426250.00000000006"/>
    <n v="127875.00000000001"/>
    <n v="0.3"/>
    <s v="Online"/>
  </r>
  <r>
    <n v="1185732"/>
    <d v="2021-07-05T00:00:00"/>
    <x v="4"/>
    <x v="28"/>
    <s v="Charleston"/>
    <s v="Men's Apparel"/>
    <n v="65"/>
    <n v="8000"/>
    <n v="520000"/>
    <n v="182000"/>
    <n v="0.35"/>
    <s v="Online"/>
  </r>
  <r>
    <n v="1185732"/>
    <d v="2021-07-05T00:00:00"/>
    <x v="4"/>
    <x v="28"/>
    <s v="Charleston"/>
    <s v="Women's Apparel"/>
    <n v="70"/>
    <n v="9750"/>
    <n v="682500"/>
    <n v="341250"/>
    <n v="0.5"/>
    <s v="Online"/>
  </r>
  <r>
    <n v="1185732"/>
    <d v="2021-08-06T00:00:00"/>
    <x v="4"/>
    <x v="28"/>
    <s v="Charleston"/>
    <s v="Men's Street Footwear"/>
    <n v="65"/>
    <n v="11250"/>
    <n v="731250"/>
    <n v="329062.5"/>
    <n v="0.45"/>
    <s v="Online"/>
  </r>
  <r>
    <n v="1185732"/>
    <d v="2021-08-06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8-06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8-06T00:00:00"/>
    <x v="4"/>
    <x v="28"/>
    <s v="Charleston"/>
    <s v="Women's Athletic Footwear"/>
    <n v="45"/>
    <n v="7750"/>
    <n v="348750"/>
    <n v="104625"/>
    <n v="0.3"/>
    <s v="Online"/>
  </r>
  <r>
    <n v="1185732"/>
    <d v="2021-08-06T00:00:00"/>
    <x v="4"/>
    <x v="28"/>
    <s v="Charleston"/>
    <s v="Men's Apparel"/>
    <n v="55.000000000000007"/>
    <n v="7500"/>
    <n v="412500.00000000006"/>
    <n v="144375"/>
    <n v="0.35"/>
    <s v="Online"/>
  </r>
  <r>
    <n v="1185732"/>
    <d v="2021-08-06T00:00:00"/>
    <x v="4"/>
    <x v="28"/>
    <s v="Charleston"/>
    <s v="Women's Apparel"/>
    <n v="60.000000000000007"/>
    <n v="9250"/>
    <n v="555000.00000000012"/>
    <n v="277500.00000000006"/>
    <n v="0.5"/>
    <s v="Online"/>
  </r>
  <r>
    <n v="1185732"/>
    <d v="2021-09-05T00:00:00"/>
    <x v="4"/>
    <x v="28"/>
    <s v="Charleston"/>
    <s v="Men's Street Footwear"/>
    <n v="55.000000000000007"/>
    <n v="10250"/>
    <n v="563750.00000000012"/>
    <n v="253687.50000000006"/>
    <n v="0.45"/>
    <s v="Online"/>
  </r>
  <r>
    <n v="1185732"/>
    <d v="2021-09-05T00:00:00"/>
    <x v="4"/>
    <x v="28"/>
    <s v="Charleston"/>
    <s v="Men's Athletic Footwear"/>
    <n v="50.000000000000014"/>
    <n v="8250"/>
    <n v="412500.00000000012"/>
    <n v="144375.00000000003"/>
    <n v="0.35"/>
    <s v="Online"/>
  </r>
  <r>
    <n v="1185732"/>
    <d v="2021-09-05T00:00:00"/>
    <x v="4"/>
    <x v="28"/>
    <s v="Charleston"/>
    <s v="Women's Street Footwear"/>
    <n v="40"/>
    <n v="7250"/>
    <n v="290000"/>
    <n v="72500"/>
    <n v="0.25"/>
    <s v="Online"/>
  </r>
  <r>
    <n v="1185732"/>
    <d v="2021-09-05T00:00:00"/>
    <x v="4"/>
    <x v="28"/>
    <s v="Charleston"/>
    <s v="Women's Athletic Footwear"/>
    <n v="40"/>
    <n v="7000"/>
    <n v="280000"/>
    <n v="84000"/>
    <n v="0.3"/>
    <s v="Online"/>
  </r>
  <r>
    <n v="1185732"/>
    <d v="2021-09-05T00:00:00"/>
    <x v="4"/>
    <x v="28"/>
    <s v="Charleston"/>
    <s v="Men's Apparel"/>
    <n v="50"/>
    <n v="7000"/>
    <n v="350000"/>
    <n v="122499.99999999999"/>
    <n v="0.35"/>
    <s v="Online"/>
  </r>
  <r>
    <n v="1185732"/>
    <d v="2021-09-05T00:00:00"/>
    <x v="4"/>
    <x v="28"/>
    <s v="Charleston"/>
    <s v="Women's Apparel"/>
    <n v="55.000000000000007"/>
    <n v="8000"/>
    <n v="440000.00000000006"/>
    <n v="220000.00000000003"/>
    <n v="0.5"/>
    <s v="Online"/>
  </r>
  <r>
    <n v="1185732"/>
    <d v="2021-10-07T00:00:00"/>
    <x v="4"/>
    <x v="28"/>
    <s v="Charleston"/>
    <s v="Men's Street Footwear"/>
    <n v="55.000000000000007"/>
    <n v="9750"/>
    <n v="536250.00000000012"/>
    <n v="241312.50000000006"/>
    <n v="0.45"/>
    <s v="Online"/>
  </r>
  <r>
    <n v="1185732"/>
    <d v="2021-10-07T00:00:00"/>
    <x v="4"/>
    <x v="28"/>
    <s v="Charleston"/>
    <s v="Men's Athletic Footwear"/>
    <n v="45.000000000000014"/>
    <n v="8000"/>
    <n v="360000.00000000012"/>
    <n v="126000.00000000003"/>
    <n v="0.35"/>
    <s v="Online"/>
  </r>
  <r>
    <n v="1185732"/>
    <d v="2021-10-07T00:00:00"/>
    <x v="4"/>
    <x v="28"/>
    <s v="Charleston"/>
    <s v="Women's Street Footwear"/>
    <n v="45.000000000000014"/>
    <n v="6750"/>
    <n v="303750.00000000012"/>
    <n v="75937.500000000029"/>
    <n v="0.25"/>
    <s v="Online"/>
  </r>
  <r>
    <n v="1185732"/>
    <d v="2021-10-07T00:00:00"/>
    <x v="4"/>
    <x v="28"/>
    <s v="Charleston"/>
    <s v="Women's Athletic Footwear"/>
    <n v="45.000000000000014"/>
    <n v="6500"/>
    <n v="292500.00000000012"/>
    <n v="87750.000000000029"/>
    <n v="0.3"/>
    <s v="Online"/>
  </r>
  <r>
    <n v="1185732"/>
    <d v="2021-10-07T00:00:00"/>
    <x v="4"/>
    <x v="28"/>
    <s v="Charleston"/>
    <s v="Men's Apparel"/>
    <n v="55.000000000000007"/>
    <n v="6500"/>
    <n v="357500.00000000006"/>
    <n v="125125.00000000001"/>
    <n v="0.35"/>
    <s v="Online"/>
  </r>
  <r>
    <n v="1185732"/>
    <d v="2021-10-07T00:00:00"/>
    <x v="4"/>
    <x v="28"/>
    <s v="Charleston"/>
    <s v="Women's Apparel"/>
    <n v="60"/>
    <n v="7750"/>
    <n v="465000"/>
    <n v="232500"/>
    <n v="0.5"/>
    <s v="Online"/>
  </r>
  <r>
    <n v="1185732"/>
    <d v="2021-11-06T00:00:00"/>
    <x v="4"/>
    <x v="28"/>
    <s v="Charleston"/>
    <s v="Men's Street Footwear"/>
    <n v="55.000000000000007"/>
    <n v="9250"/>
    <n v="508750.00000000006"/>
    <n v="228937.50000000003"/>
    <n v="0.45"/>
    <s v="Online"/>
  </r>
  <r>
    <n v="1185732"/>
    <d v="2021-11-06T00:00:00"/>
    <x v="4"/>
    <x v="28"/>
    <s v="Charleston"/>
    <s v="Men's Athletic Footwear"/>
    <n v="45.000000000000014"/>
    <n v="7500"/>
    <n v="337500.00000000012"/>
    <n v="118125.00000000003"/>
    <n v="0.35"/>
    <s v="Online"/>
  </r>
  <r>
    <n v="1185732"/>
    <d v="2021-11-06T00:00:00"/>
    <x v="4"/>
    <x v="28"/>
    <s v="Charleston"/>
    <s v="Women's Street Footwear"/>
    <n v="45.000000000000014"/>
    <n v="6950"/>
    <n v="312750.00000000012"/>
    <n v="78187.500000000029"/>
    <n v="0.25"/>
    <s v="Online"/>
  </r>
  <r>
    <n v="1185732"/>
    <d v="2021-11-06T00:00:00"/>
    <x v="4"/>
    <x v="28"/>
    <s v="Charleston"/>
    <s v="Women's Athletic Footwear"/>
    <n v="55.000000000000014"/>
    <n v="7500"/>
    <n v="412500.00000000012"/>
    <n v="123750.00000000003"/>
    <n v="0.3"/>
    <s v="Online"/>
  </r>
  <r>
    <n v="1185732"/>
    <d v="2021-11-06T00:00:00"/>
    <x v="4"/>
    <x v="28"/>
    <s v="Charleston"/>
    <s v="Men's Apparel"/>
    <n v="70"/>
    <n v="7250"/>
    <n v="507500"/>
    <n v="177625"/>
    <n v="0.35"/>
    <s v="Online"/>
  </r>
  <r>
    <n v="1185732"/>
    <d v="2021-11-06T00:00:00"/>
    <x v="4"/>
    <x v="28"/>
    <s v="Charleston"/>
    <s v="Women's Apparel"/>
    <n v="75"/>
    <n v="8250"/>
    <n v="618750"/>
    <n v="309375"/>
    <n v="0.5"/>
    <s v="Online"/>
  </r>
  <r>
    <n v="1185732"/>
    <d v="2021-12-05T00:00:00"/>
    <x v="4"/>
    <x v="28"/>
    <s v="Charleston"/>
    <s v="Men's Street Footwear"/>
    <n v="70"/>
    <n v="10750"/>
    <n v="752500"/>
    <n v="338625"/>
    <n v="0.45"/>
    <s v="Online"/>
  </r>
  <r>
    <n v="1185732"/>
    <d v="2021-12-05T00:00:00"/>
    <x v="4"/>
    <x v="28"/>
    <s v="Charleston"/>
    <s v="Men's Athletic Footwear"/>
    <n v="60.000000000000007"/>
    <n v="8750"/>
    <n v="525000.00000000012"/>
    <n v="183750.00000000003"/>
    <n v="0.35"/>
    <s v="Online"/>
  </r>
  <r>
    <n v="1185732"/>
    <d v="2021-12-05T00:00:00"/>
    <x v="4"/>
    <x v="28"/>
    <s v="Charleston"/>
    <s v="Women's Street Footwear"/>
    <n v="60.000000000000007"/>
    <n v="8250"/>
    <n v="495000.00000000006"/>
    <n v="123750.00000000001"/>
    <n v="0.25"/>
    <s v="Online"/>
  </r>
  <r>
    <n v="1185732"/>
    <d v="2021-12-05T00:00:00"/>
    <x v="4"/>
    <x v="28"/>
    <s v="Charleston"/>
    <s v="Women's Athletic Footwear"/>
    <n v="60.000000000000007"/>
    <n v="7750"/>
    <n v="465000.00000000006"/>
    <n v="139500"/>
    <n v="0.3"/>
    <s v="Online"/>
  </r>
  <r>
    <n v="1185732"/>
    <d v="2021-12-05T00:00:00"/>
    <x v="4"/>
    <x v="28"/>
    <s v="Charleston"/>
    <s v="Men's Apparel"/>
    <n v="70"/>
    <n v="7750"/>
    <n v="542500"/>
    <n v="189875"/>
    <n v="0.35"/>
    <s v="Online"/>
  </r>
  <r>
    <n v="1185732"/>
    <d v="2021-12-05T00:00:00"/>
    <x v="4"/>
    <x v="28"/>
    <s v="Charleston"/>
    <s v="Women's Apparel"/>
    <n v="75"/>
    <n v="8750"/>
    <n v="656250"/>
    <n v="328125"/>
    <n v="0.5"/>
    <s v="Online"/>
  </r>
  <r>
    <n v="1185732"/>
    <d v="2021-01-06T00:00:00"/>
    <x v="4"/>
    <x v="28"/>
    <s v="Charleston"/>
    <s v="Men's Street Footwear"/>
    <n v="35"/>
    <n v="9250"/>
    <n v="323750"/>
    <n v="129500"/>
    <n v="0.4"/>
    <s v="Online"/>
  </r>
  <r>
    <n v="1185732"/>
    <d v="2021-01-06T00:00:00"/>
    <x v="4"/>
    <x v="28"/>
    <s v="Charleston"/>
    <s v="Men's Athletic Footwear"/>
    <n v="35"/>
    <n v="7250"/>
    <n v="253750"/>
    <n v="88812.5"/>
    <n v="0.35"/>
    <s v="Online"/>
  </r>
  <r>
    <n v="1185732"/>
    <d v="2021-01-06T00:00:00"/>
    <x v="4"/>
    <x v="28"/>
    <s v="Charleston"/>
    <s v="Women's Street Footwear"/>
    <n v="25.000000000000007"/>
    <n v="7250"/>
    <n v="181250.00000000006"/>
    <n v="72500.000000000029"/>
    <n v="0.4"/>
    <s v="Online"/>
  </r>
  <r>
    <n v="1185732"/>
    <d v="2021-01-06T00:00:00"/>
    <x v="4"/>
    <x v="28"/>
    <s v="Charleston"/>
    <s v="Women's Athletic Footwear"/>
    <n v="30"/>
    <n v="5750"/>
    <n v="172500"/>
    <n v="69000"/>
    <n v="0.4"/>
    <s v="Online"/>
  </r>
  <r>
    <n v="1185732"/>
    <d v="2021-01-06T00:00:00"/>
    <x v="4"/>
    <x v="28"/>
    <s v="Charleston"/>
    <s v="Men's Apparel"/>
    <n v="45"/>
    <n v="6250"/>
    <n v="281250"/>
    <n v="98437.5"/>
    <n v="0.35"/>
    <s v="Online"/>
  </r>
  <r>
    <n v="1185732"/>
    <d v="2021-01-06T00:00:00"/>
    <x v="4"/>
    <x v="28"/>
    <s v="Charleston"/>
    <s v="Women's Apparel"/>
    <n v="35"/>
    <n v="7250"/>
    <n v="253750"/>
    <n v="126875"/>
    <n v="0.5"/>
    <s v="Online"/>
  </r>
  <r>
    <n v="1185732"/>
    <d v="2021-02-04T00:00:00"/>
    <x v="4"/>
    <x v="28"/>
    <s v="Charleston"/>
    <s v="Men's Street Footwear"/>
    <n v="35"/>
    <n v="9750"/>
    <n v="341250"/>
    <n v="136500"/>
    <n v="0.4"/>
    <s v="Online"/>
  </r>
  <r>
    <n v="1185732"/>
    <d v="2021-02-04T00:00:00"/>
    <x v="4"/>
    <x v="28"/>
    <s v="Charleston"/>
    <s v="Men's Athletic Footwear"/>
    <n v="35"/>
    <n v="6250"/>
    <n v="218750"/>
    <n v="76562.5"/>
    <n v="0.35"/>
    <s v="Online"/>
  </r>
  <r>
    <n v="1185732"/>
    <d v="2021-02-04T00:00:00"/>
    <x v="4"/>
    <x v="28"/>
    <s v="Charleston"/>
    <s v="Women's Street Footwear"/>
    <n v="25.000000000000007"/>
    <n v="6750"/>
    <n v="168750.00000000006"/>
    <n v="67500.000000000029"/>
    <n v="0.4"/>
    <s v="Online"/>
  </r>
  <r>
    <n v="1185732"/>
    <d v="2021-02-04T00:00:00"/>
    <x v="4"/>
    <x v="29"/>
    <s v="Charlotte"/>
    <s v="Women's Athletic Footwear"/>
    <n v="30"/>
    <n v="5250"/>
    <n v="157500"/>
    <n v="63000"/>
    <n v="0.4"/>
    <s v="Online"/>
  </r>
  <r>
    <n v="1185732"/>
    <d v="2021-02-04T00:00:00"/>
    <x v="4"/>
    <x v="29"/>
    <s v="Charlotte"/>
    <s v="Men's Apparel"/>
    <n v="45"/>
    <n v="6000"/>
    <n v="270000"/>
    <n v="94500"/>
    <n v="0.35"/>
    <s v="Online"/>
  </r>
  <r>
    <n v="1185732"/>
    <d v="2021-02-04T00:00:00"/>
    <x v="4"/>
    <x v="29"/>
    <s v="Charlotte"/>
    <s v="Women's Apparel"/>
    <n v="30"/>
    <n v="7000"/>
    <n v="210000"/>
    <n v="105000"/>
    <n v="0.5"/>
    <s v="Online"/>
  </r>
  <r>
    <n v="1185732"/>
    <d v="2021-03-02T00:00:00"/>
    <x v="4"/>
    <x v="29"/>
    <s v="Charlotte"/>
    <s v="Men's Street Footwear"/>
    <n v="30"/>
    <n v="9200"/>
    <n v="276000"/>
    <n v="110400"/>
    <n v="0.4"/>
    <s v="Online"/>
  </r>
  <r>
    <n v="1185732"/>
    <d v="2021-03-02T00:00:00"/>
    <x v="4"/>
    <x v="29"/>
    <s v="Charlotte"/>
    <s v="Men's Athletic Footwear"/>
    <n v="30"/>
    <n v="6000"/>
    <n v="180000"/>
    <n v="62999.999999999993"/>
    <n v="0.35"/>
    <s v="Online"/>
  </r>
  <r>
    <n v="1185732"/>
    <d v="2021-03-02T00:00:00"/>
    <x v="4"/>
    <x v="29"/>
    <s v="Charlotte"/>
    <s v="Women's Street Footwear"/>
    <n v="20"/>
    <n v="6250"/>
    <n v="125000"/>
    <n v="50000"/>
    <n v="0.4"/>
    <s v="Online"/>
  </r>
  <r>
    <n v="1185732"/>
    <d v="2021-03-02T00:00:00"/>
    <x v="4"/>
    <x v="29"/>
    <s v="Charlotte"/>
    <s v="Women's Athletic Footwear"/>
    <n v="24.999999999999993"/>
    <n v="4750"/>
    <n v="118749.99999999997"/>
    <n v="47499.999999999993"/>
    <n v="0.4"/>
    <s v="Online"/>
  </r>
  <r>
    <n v="1185732"/>
    <d v="2021-03-02T00:00:00"/>
    <x v="4"/>
    <x v="29"/>
    <s v="Charlotte"/>
    <s v="Men's Apparel"/>
    <n v="40.000000000000007"/>
    <n v="5250"/>
    <n v="210000.00000000003"/>
    <n v="73500"/>
    <n v="0.35"/>
    <s v="Online"/>
  </r>
  <r>
    <n v="1185732"/>
    <d v="2021-03-02T00:00:00"/>
    <x v="4"/>
    <x v="29"/>
    <s v="Charlotte"/>
    <s v="Women's Apparel"/>
    <n v="30"/>
    <n v="6250"/>
    <n v="187500"/>
    <n v="93750"/>
    <n v="0.5"/>
    <s v="Online"/>
  </r>
  <r>
    <n v="1185732"/>
    <d v="2021-04-03T00:00:00"/>
    <x v="4"/>
    <x v="29"/>
    <s v="Charlotte"/>
    <s v="Men's Street Footwear"/>
    <n v="30"/>
    <n v="8750"/>
    <n v="262500"/>
    <n v="105000"/>
    <n v="0.4"/>
    <s v="Online"/>
  </r>
  <r>
    <n v="1185732"/>
    <d v="2021-04-03T00:00:00"/>
    <x v="4"/>
    <x v="29"/>
    <s v="Charlotte"/>
    <s v="Men's Athletic Footwear"/>
    <n v="30"/>
    <n v="5750"/>
    <n v="172500"/>
    <n v="60374.999999999993"/>
    <n v="0.35"/>
    <s v="Online"/>
  </r>
  <r>
    <n v="1185732"/>
    <d v="2021-04-03T00:00:00"/>
    <x v="4"/>
    <x v="29"/>
    <s v="Charlotte"/>
    <s v="Women's Street Footwear"/>
    <n v="20"/>
    <n v="5750"/>
    <n v="115000"/>
    <n v="46000"/>
    <n v="0.4"/>
    <s v="Online"/>
  </r>
  <r>
    <n v="1185732"/>
    <d v="2021-04-03T00:00:00"/>
    <x v="4"/>
    <x v="29"/>
    <s v="Charlotte"/>
    <s v="Women's Athletic Footwear"/>
    <n v="24.999999999999993"/>
    <n v="5000"/>
    <n v="124999.99999999997"/>
    <n v="49999.999999999993"/>
    <n v="0.4"/>
    <s v="Online"/>
  </r>
  <r>
    <n v="1185732"/>
    <d v="2021-04-03T00:00:00"/>
    <x v="4"/>
    <x v="29"/>
    <s v="Charlotte"/>
    <s v="Men's Apparel"/>
    <n v="45"/>
    <n v="5250"/>
    <n v="236250"/>
    <n v="82687.5"/>
    <n v="0.35"/>
    <s v="Online"/>
  </r>
  <r>
    <n v="1185732"/>
    <d v="2021-04-03T00:00:00"/>
    <x v="4"/>
    <x v="29"/>
    <s v="Charlotte"/>
    <s v="Women's Apparel"/>
    <n v="35"/>
    <n v="6750"/>
    <n v="236250"/>
    <n v="118125"/>
    <n v="0.5"/>
    <s v="Online"/>
  </r>
  <r>
    <n v="1185732"/>
    <d v="2021-05-02T00:00:00"/>
    <x v="4"/>
    <x v="29"/>
    <s v="Charlotte"/>
    <s v="Men's Street Footwear"/>
    <n v="45"/>
    <n v="9450"/>
    <n v="425250"/>
    <n v="170100"/>
    <n v="0.4"/>
    <s v="Online"/>
  </r>
  <r>
    <n v="1185732"/>
    <d v="2021-05-02T00:00:00"/>
    <x v="4"/>
    <x v="29"/>
    <s v="Charlotte"/>
    <s v="Men's Athletic Footwear"/>
    <n v="45"/>
    <n v="6500"/>
    <n v="292500"/>
    <n v="102375"/>
    <n v="0.35"/>
    <s v="Online"/>
  </r>
  <r>
    <n v="1185732"/>
    <d v="2021-05-02T00:00:00"/>
    <x v="4"/>
    <x v="29"/>
    <s v="Charlotte"/>
    <s v="Women's Street Footwear"/>
    <n v="40"/>
    <n v="6250"/>
    <n v="250000"/>
    <n v="100000"/>
    <n v="0.4"/>
    <s v="Online"/>
  </r>
  <r>
    <n v="1185732"/>
    <d v="2021-05-02T00:00:00"/>
    <x v="4"/>
    <x v="29"/>
    <s v="Charlotte"/>
    <s v="Women's Athletic Footwear"/>
    <n v="40"/>
    <n v="5750"/>
    <n v="230000"/>
    <n v="92000"/>
    <n v="0.4"/>
    <s v="Online"/>
  </r>
  <r>
    <n v="1185732"/>
    <d v="2021-05-02T00:00:00"/>
    <x v="4"/>
    <x v="29"/>
    <s v="Charlotte"/>
    <s v="Men's Apparel"/>
    <n v="49.999999999999993"/>
    <n v="6000"/>
    <n v="299999.99999999994"/>
    <n v="104999.99999999997"/>
    <n v="0.35"/>
    <s v="Online"/>
  </r>
  <r>
    <n v="1185732"/>
    <d v="2021-05-02T00:00:00"/>
    <x v="4"/>
    <x v="29"/>
    <s v="Charlotte"/>
    <s v="Women's Apparel"/>
    <n v="54.999999999999993"/>
    <n v="7000"/>
    <n v="384999.99999999994"/>
    <n v="192499.99999999997"/>
    <n v="0.5"/>
    <s v="Online"/>
  </r>
  <r>
    <n v="1185732"/>
    <d v="2021-06-04T00:00:00"/>
    <x v="4"/>
    <x v="29"/>
    <s v="Charlotte"/>
    <s v="Men's Street Footwear"/>
    <n v="49.999999999999993"/>
    <n v="9500"/>
    <n v="474999.99999999994"/>
    <n v="190000"/>
    <n v="0.4"/>
    <s v="Online"/>
  </r>
  <r>
    <n v="1185732"/>
    <d v="2021-06-04T00:00:00"/>
    <x v="4"/>
    <x v="29"/>
    <s v="Charlotte"/>
    <s v="Men's Athletic Footwear"/>
    <n v="45"/>
    <n v="7000"/>
    <n v="315000"/>
    <n v="110250"/>
    <n v="0.35"/>
    <s v="Online"/>
  </r>
  <r>
    <n v="1185732"/>
    <d v="2021-06-04T00:00:00"/>
    <x v="4"/>
    <x v="29"/>
    <s v="Charlotte"/>
    <s v="Women's Street Footwear"/>
    <n v="50"/>
    <n v="6750"/>
    <n v="337500"/>
    <n v="135000"/>
    <n v="0.4"/>
    <s v="Online"/>
  </r>
  <r>
    <n v="1185732"/>
    <d v="2021-06-04T00:00:00"/>
    <x v="4"/>
    <x v="29"/>
    <s v="Charlotte"/>
    <s v="Women's Athletic Footwear"/>
    <n v="50"/>
    <n v="6500"/>
    <n v="325000"/>
    <n v="130000"/>
    <n v="0.4"/>
    <s v="Online"/>
  </r>
  <r>
    <n v="1185732"/>
    <d v="2021-06-04T00:00:00"/>
    <x v="4"/>
    <x v="29"/>
    <s v="Charlotte"/>
    <s v="Men's Apparel"/>
    <n v="65"/>
    <n v="6500"/>
    <n v="422500"/>
    <n v="147875"/>
    <n v="0.35"/>
    <s v="Online"/>
  </r>
  <r>
    <n v="1185732"/>
    <d v="2021-06-04T00:00:00"/>
    <x v="4"/>
    <x v="29"/>
    <s v="Charlotte"/>
    <s v="Women's Apparel"/>
    <n v="70"/>
    <n v="8250"/>
    <n v="577500"/>
    <n v="288750"/>
    <n v="0.5"/>
    <s v="Online"/>
  </r>
  <r>
    <n v="1185732"/>
    <d v="2021-07-02T00:00:00"/>
    <x v="4"/>
    <x v="29"/>
    <s v="Charlotte"/>
    <s v="Men's Street Footwear"/>
    <n v="65"/>
    <n v="10500"/>
    <n v="682500"/>
    <n v="273000"/>
    <n v="0.4"/>
    <s v="Online"/>
  </r>
  <r>
    <n v="1185732"/>
    <d v="2021-07-02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7-02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7-02T00:00:00"/>
    <x v="4"/>
    <x v="29"/>
    <s v="Charlotte"/>
    <s v="Women's Athletic Footwear"/>
    <n v="55.000000000000007"/>
    <n v="6750"/>
    <n v="371250.00000000006"/>
    <n v="148500.00000000003"/>
    <n v="0.4"/>
    <s v="Online"/>
  </r>
  <r>
    <n v="1185732"/>
    <d v="2021-07-02T00:00:00"/>
    <x v="4"/>
    <x v="29"/>
    <s v="Charlotte"/>
    <s v="Men's Apparel"/>
    <n v="65"/>
    <n v="7000"/>
    <n v="455000"/>
    <n v="159250"/>
    <n v="0.35"/>
    <s v="Online"/>
  </r>
  <r>
    <n v="1185732"/>
    <d v="2021-07-02T00:00:00"/>
    <x v="4"/>
    <x v="29"/>
    <s v="Charlotte"/>
    <s v="Women's Apparel"/>
    <n v="70"/>
    <n v="8750"/>
    <n v="612500"/>
    <n v="306250"/>
    <n v="0.5"/>
    <s v="Online"/>
  </r>
  <r>
    <n v="1185732"/>
    <d v="2021-08-03T00:00:00"/>
    <x v="4"/>
    <x v="29"/>
    <s v="Charlotte"/>
    <s v="Men's Street Footwear"/>
    <n v="65"/>
    <n v="10250"/>
    <n v="666250"/>
    <n v="266500"/>
    <n v="0.4"/>
    <s v="Online"/>
  </r>
  <r>
    <n v="1185732"/>
    <d v="2021-08-03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8-03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8-03T00:00:00"/>
    <x v="4"/>
    <x v="29"/>
    <s v="Charlotte"/>
    <s v="Women's Athletic Footwear"/>
    <n v="45"/>
    <n v="6750"/>
    <n v="303750"/>
    <n v="121500"/>
    <n v="0.4"/>
    <s v="Online"/>
  </r>
  <r>
    <n v="1185732"/>
    <d v="2021-08-03T00:00:00"/>
    <x v="4"/>
    <x v="29"/>
    <s v="Charlotte"/>
    <s v="Men's Apparel"/>
    <n v="55.000000000000007"/>
    <n v="6500"/>
    <n v="357500.00000000006"/>
    <n v="125125.00000000001"/>
    <n v="0.35"/>
    <s v="Online"/>
  </r>
  <r>
    <n v="1185732"/>
    <d v="2021-08-03T00:00:00"/>
    <x v="4"/>
    <x v="29"/>
    <s v="Charlotte"/>
    <s v="Women's Apparel"/>
    <n v="60.000000000000007"/>
    <n v="8250"/>
    <n v="495000.00000000006"/>
    <n v="247500.00000000003"/>
    <n v="0.5"/>
    <s v="Online"/>
  </r>
  <r>
    <n v="1185732"/>
    <d v="2021-09-02T00:00:00"/>
    <x v="4"/>
    <x v="29"/>
    <s v="Charlotte"/>
    <s v="Men's Street Footwear"/>
    <n v="55.000000000000007"/>
    <n v="9250"/>
    <n v="508750.00000000006"/>
    <n v="203500.00000000003"/>
    <n v="0.4"/>
    <s v="Online"/>
  </r>
  <r>
    <n v="1185732"/>
    <d v="2021-09-02T00:00:00"/>
    <x v="4"/>
    <x v="29"/>
    <s v="Charlotte"/>
    <s v="Men's Athletic Footwear"/>
    <n v="50.000000000000014"/>
    <n v="7250"/>
    <n v="362500.00000000012"/>
    <n v="126875.00000000003"/>
    <n v="0.35"/>
    <s v="Online"/>
  </r>
  <r>
    <n v="1185732"/>
    <d v="2021-09-02T00:00:00"/>
    <x v="4"/>
    <x v="29"/>
    <s v="Charlotte"/>
    <s v="Women's Street Footwear"/>
    <n v="30.000000000000004"/>
    <n v="6250"/>
    <n v="187500.00000000003"/>
    <n v="75000.000000000015"/>
    <n v="0.4"/>
    <s v="Online"/>
  </r>
  <r>
    <n v="1185732"/>
    <d v="2021-09-02T00:00:00"/>
    <x v="4"/>
    <x v="29"/>
    <s v="Charlotte"/>
    <s v="Women's Athletic Footwear"/>
    <n v="30.000000000000004"/>
    <n v="6000"/>
    <n v="180000.00000000003"/>
    <n v="72000.000000000015"/>
    <n v="0.4"/>
    <s v="Online"/>
  </r>
  <r>
    <n v="1185732"/>
    <d v="2021-09-02T00:00:00"/>
    <x v="4"/>
    <x v="29"/>
    <s v="Charlotte"/>
    <s v="Men's Apparel"/>
    <n v="40"/>
    <n v="6000"/>
    <n v="240000"/>
    <n v="84000"/>
    <n v="0.35"/>
    <s v="Online"/>
  </r>
  <r>
    <n v="1185732"/>
    <d v="2021-09-02T00:00:00"/>
    <x v="4"/>
    <x v="29"/>
    <s v="Charlotte"/>
    <s v="Women's Apparel"/>
    <n v="45.000000000000007"/>
    <n v="7000"/>
    <n v="315000.00000000006"/>
    <n v="157500.00000000003"/>
    <n v="0.5"/>
    <s v="Online"/>
  </r>
  <r>
    <n v="1185732"/>
    <d v="2021-10-04T00:00:00"/>
    <x v="4"/>
    <x v="29"/>
    <s v="Charlotte"/>
    <s v="Men's Street Footwear"/>
    <n v="45.000000000000007"/>
    <n v="8750"/>
    <n v="393750.00000000006"/>
    <n v="157500.00000000003"/>
    <n v="0.4"/>
    <s v="Online"/>
  </r>
  <r>
    <n v="1185732"/>
    <d v="2021-10-04T00:00:00"/>
    <x v="4"/>
    <x v="29"/>
    <s v="Charlotte"/>
    <s v="Men's Athletic Footwear"/>
    <n v="35.000000000000007"/>
    <n v="7000"/>
    <n v="245000.00000000006"/>
    <n v="85750.000000000015"/>
    <n v="0.35"/>
    <s v="Online"/>
  </r>
  <r>
    <n v="1185732"/>
    <d v="2021-10-04T00:00:00"/>
    <x v="4"/>
    <x v="29"/>
    <s v="Charlotte"/>
    <s v="Women's Street Footwear"/>
    <n v="35.000000000000007"/>
    <n v="5750"/>
    <n v="201250.00000000003"/>
    <n v="80500.000000000015"/>
    <n v="0.4"/>
    <s v="Online"/>
  </r>
  <r>
    <n v="1185732"/>
    <d v="2021-10-04T00:00:00"/>
    <x v="4"/>
    <x v="29"/>
    <s v="Charlotte"/>
    <s v="Women's Athletic Footwear"/>
    <n v="35.000000000000007"/>
    <n v="5500"/>
    <n v="192500.00000000003"/>
    <n v="77000.000000000015"/>
    <n v="0.4"/>
    <s v="Online"/>
  </r>
  <r>
    <n v="1185732"/>
    <d v="2021-10-04T00:00:00"/>
    <x v="4"/>
    <x v="29"/>
    <s v="Charlotte"/>
    <s v="Men's Apparel"/>
    <n v="45.000000000000007"/>
    <n v="5500"/>
    <n v="247500.00000000003"/>
    <n v="86625"/>
    <n v="0.35"/>
    <s v="Online"/>
  </r>
  <r>
    <n v="1185732"/>
    <d v="2021-10-04T00:00:00"/>
    <x v="4"/>
    <x v="29"/>
    <s v="Charlotte"/>
    <s v="Women's Apparel"/>
    <n v="50"/>
    <n v="6750"/>
    <n v="337500"/>
    <n v="168750"/>
    <n v="0.5"/>
    <s v="Online"/>
  </r>
  <r>
    <n v="1185732"/>
    <d v="2021-11-03T00:00:00"/>
    <x v="4"/>
    <x v="29"/>
    <s v="Charlotte"/>
    <s v="Men's Street Footwear"/>
    <n v="45.000000000000007"/>
    <n v="8250"/>
    <n v="371250.00000000006"/>
    <n v="148500.00000000003"/>
    <n v="0.4"/>
    <s v="Online"/>
  </r>
  <r>
    <n v="1185732"/>
    <d v="2021-11-03T00:00:00"/>
    <x v="4"/>
    <x v="29"/>
    <s v="Charlotte"/>
    <s v="Men's Athletic Footwear"/>
    <n v="35.000000000000007"/>
    <n v="6500"/>
    <n v="227500.00000000006"/>
    <n v="79625.000000000015"/>
    <n v="0.35"/>
    <s v="Online"/>
  </r>
  <r>
    <n v="1185732"/>
    <d v="2021-11-03T00:00:00"/>
    <x v="4"/>
    <x v="29"/>
    <s v="Charlotte"/>
    <s v="Women's Street Footwear"/>
    <n v="40.000000000000014"/>
    <n v="5950"/>
    <n v="238000.00000000009"/>
    <n v="95200.000000000044"/>
    <n v="0.4"/>
    <s v="Online"/>
  </r>
  <r>
    <n v="1185732"/>
    <d v="2021-11-03T00:00:00"/>
    <x v="4"/>
    <x v="29"/>
    <s v="Charlotte"/>
    <s v="Women's Athletic Footwear"/>
    <n v="60.000000000000021"/>
    <n v="6500"/>
    <n v="390000.00000000012"/>
    <n v="156000.00000000006"/>
    <n v="0.4"/>
    <s v="Online"/>
  </r>
  <r>
    <n v="1185732"/>
    <d v="2021-11-03T00:00:00"/>
    <x v="4"/>
    <x v="29"/>
    <s v="Charlotte"/>
    <s v="Men's Apparel"/>
    <n v="75.000000000000014"/>
    <n v="6250"/>
    <n v="468750.00000000012"/>
    <n v="164062.50000000003"/>
    <n v="0.35"/>
    <s v="Online"/>
  </r>
  <r>
    <n v="1185732"/>
    <d v="2021-11-03T00:00:00"/>
    <x v="4"/>
    <x v="29"/>
    <s v="Charlotte"/>
    <s v="Women's Apparel"/>
    <n v="75"/>
    <n v="7250"/>
    <n v="543750"/>
    <n v="271875"/>
    <n v="0.5"/>
    <s v="Online"/>
  </r>
  <r>
    <n v="1185732"/>
    <d v="2021-12-02T00:00:00"/>
    <x v="4"/>
    <x v="29"/>
    <s v="Charlotte"/>
    <s v="Men's Street Footwear"/>
    <n v="70"/>
    <n v="9750"/>
    <n v="682500"/>
    <n v="273000"/>
    <n v="0.4"/>
    <s v="Online"/>
  </r>
  <r>
    <n v="1185732"/>
    <d v="2021-12-02T00:00:00"/>
    <x v="4"/>
    <x v="29"/>
    <s v="Charlotte"/>
    <s v="Men's Athletic Footwear"/>
    <n v="60.000000000000007"/>
    <n v="7750"/>
    <n v="465000.00000000006"/>
    <n v="162750"/>
    <n v="0.35"/>
    <s v="Online"/>
  </r>
  <r>
    <n v="1185732"/>
    <d v="2021-12-02T00:00:00"/>
    <x v="4"/>
    <x v="29"/>
    <s v="Charlotte"/>
    <s v="Women's Street Footwear"/>
    <n v="60.000000000000007"/>
    <n v="7250"/>
    <n v="435000.00000000006"/>
    <n v="174000.00000000003"/>
    <n v="0.4"/>
    <s v="Online"/>
  </r>
  <r>
    <n v="1185732"/>
    <d v="2021-12-02T00:00:00"/>
    <x v="4"/>
    <x v="29"/>
    <s v="Charlotte"/>
    <s v="Women's Athletic Footwear"/>
    <n v="60.000000000000007"/>
    <n v="6750"/>
    <n v="405000.00000000006"/>
    <n v="162000.00000000003"/>
    <n v="0.4"/>
    <s v="Online"/>
  </r>
  <r>
    <n v="1185732"/>
    <d v="2021-12-02T00:00:00"/>
    <x v="4"/>
    <x v="29"/>
    <s v="Charlotte"/>
    <s v="Men's Apparel"/>
    <n v="70"/>
    <n v="6750"/>
    <n v="472500"/>
    <n v="165375"/>
    <n v="0.35"/>
    <s v="Online"/>
  </r>
  <r>
    <n v="1185732"/>
    <d v="2021-12-02T00:00:00"/>
    <x v="4"/>
    <x v="29"/>
    <s v="Charlotte"/>
    <s v="Women's Apparel"/>
    <n v="75"/>
    <n v="7750"/>
    <n v="581250"/>
    <n v="290625"/>
    <n v="0.5"/>
    <s v="Online"/>
  </r>
  <r>
    <n v="1185732"/>
    <d v="2021-01-13T00:00:00"/>
    <x v="4"/>
    <x v="29"/>
    <s v="Charlotte"/>
    <s v="Men's Street Footwear"/>
    <n v="35"/>
    <n v="7750"/>
    <n v="271250"/>
    <n v="108500"/>
    <n v="0.4"/>
    <s v="Online"/>
  </r>
  <r>
    <n v="1185732"/>
    <d v="2021-01-13T00:00:00"/>
    <x v="4"/>
    <x v="29"/>
    <s v="Charlotte"/>
    <s v="Men's Athletic Footwear"/>
    <n v="35"/>
    <n v="5750"/>
    <n v="201250"/>
    <n v="70437.5"/>
    <n v="0.35"/>
    <s v="Online"/>
  </r>
  <r>
    <n v="1185732"/>
    <d v="2021-01-13T00:00:00"/>
    <x v="4"/>
    <x v="29"/>
    <s v="Charlotte"/>
    <s v="Women's Street Footwear"/>
    <n v="25.000000000000007"/>
    <n v="5750"/>
    <n v="143750.00000000003"/>
    <n v="57500.000000000015"/>
    <n v="0.4"/>
    <s v="Online"/>
  </r>
  <r>
    <n v="1185732"/>
    <d v="2021-01-13T00:00:00"/>
    <x v="4"/>
    <x v="29"/>
    <s v="Charlotte"/>
    <s v="Women's Athletic Footwear"/>
    <n v="30"/>
    <n v="4250"/>
    <n v="127500"/>
    <n v="51000"/>
    <n v="0.4"/>
    <s v="Online"/>
  </r>
  <r>
    <n v="1185732"/>
    <d v="2021-01-13T00:00:00"/>
    <x v="4"/>
    <x v="29"/>
    <s v="Charlotte"/>
    <s v="Men's Apparel"/>
    <n v="45"/>
    <n v="4750"/>
    <n v="213750"/>
    <n v="74812.5"/>
    <n v="0.35"/>
    <s v="Online"/>
  </r>
  <r>
    <n v="1185732"/>
    <d v="2021-01-13T00:00:00"/>
    <x v="4"/>
    <x v="29"/>
    <s v="Charlotte"/>
    <s v="Women's Apparel"/>
    <n v="35"/>
    <n v="5750"/>
    <n v="201250"/>
    <n v="100625"/>
    <n v="0.5"/>
    <s v="Online"/>
  </r>
  <r>
    <n v="1185732"/>
    <d v="2021-02-11T00:00:00"/>
    <x v="4"/>
    <x v="29"/>
    <s v="Charlotte"/>
    <s v="Men's Street Footwear"/>
    <n v="35"/>
    <n v="8250"/>
    <n v="288750"/>
    <n v="115500"/>
    <n v="0.4"/>
    <s v="Online"/>
  </r>
  <r>
    <n v="1185732"/>
    <d v="2021-02-11T00:00:00"/>
    <x v="4"/>
    <x v="29"/>
    <s v="Charlotte"/>
    <s v="Men's Athletic Footwear"/>
    <n v="35"/>
    <n v="4750"/>
    <n v="166250"/>
    <n v="58187.499999999993"/>
    <n v="0.35"/>
    <s v="Online"/>
  </r>
  <r>
    <n v="1185732"/>
    <d v="2021-02-11T00:00:00"/>
    <x v="4"/>
    <x v="29"/>
    <s v="Charlotte"/>
    <s v="Women's Street Footwear"/>
    <n v="25.000000000000007"/>
    <n v="5250"/>
    <n v="131250.00000000003"/>
    <n v="52500.000000000015"/>
    <n v="0.4"/>
    <s v="Online"/>
  </r>
  <r>
    <n v="1185732"/>
    <d v="2021-02-11T00:00:00"/>
    <x v="3"/>
    <x v="30"/>
    <s v="Columbus"/>
    <s v="Women's Athletic Footwear"/>
    <n v="30"/>
    <n v="3750"/>
    <n v="112500"/>
    <n v="45000"/>
    <n v="0.4"/>
    <s v="Online"/>
  </r>
  <r>
    <n v="1185732"/>
    <d v="2021-02-11T00:00:00"/>
    <x v="3"/>
    <x v="30"/>
    <s v="Columbus"/>
    <s v="Men's Apparel"/>
    <n v="45"/>
    <n v="4500"/>
    <n v="202500"/>
    <n v="70875"/>
    <n v="0.35"/>
    <s v="Online"/>
  </r>
  <r>
    <n v="1185732"/>
    <d v="2021-02-11T00:00:00"/>
    <x v="3"/>
    <x v="30"/>
    <s v="Columbus"/>
    <s v="Women's Apparel"/>
    <n v="30"/>
    <n v="5500"/>
    <n v="165000"/>
    <n v="82500"/>
    <n v="0.5"/>
    <s v="Online"/>
  </r>
  <r>
    <n v="1185732"/>
    <d v="2021-03-09T00:00:00"/>
    <x v="3"/>
    <x v="30"/>
    <s v="Columbus"/>
    <s v="Men's Street Footwear"/>
    <n v="30"/>
    <n v="7700"/>
    <n v="231000"/>
    <n v="92400"/>
    <n v="0.4"/>
    <s v="Online"/>
  </r>
  <r>
    <n v="1185732"/>
    <d v="2021-03-09T00:00:00"/>
    <x v="3"/>
    <x v="30"/>
    <s v="Columbus"/>
    <s v="Men's Athletic Footwear"/>
    <n v="30"/>
    <n v="4500"/>
    <n v="135000"/>
    <n v="47250"/>
    <n v="0.35"/>
    <s v="Online"/>
  </r>
  <r>
    <n v="1185732"/>
    <d v="2021-03-09T00:00:00"/>
    <x v="3"/>
    <x v="30"/>
    <s v="Columbus"/>
    <s v="Women's Street Footwear"/>
    <n v="20"/>
    <n v="4750"/>
    <n v="95000"/>
    <n v="38000"/>
    <n v="0.4"/>
    <s v="Online"/>
  </r>
  <r>
    <n v="1185732"/>
    <d v="2021-03-09T00:00:00"/>
    <x v="3"/>
    <x v="30"/>
    <s v="Columbus"/>
    <s v="Women's Athletic Footwear"/>
    <n v="24.999999999999993"/>
    <n v="3250"/>
    <n v="81249.999999999971"/>
    <n v="32499.999999999989"/>
    <n v="0.4"/>
    <s v="Online"/>
  </r>
  <r>
    <n v="1185732"/>
    <d v="2021-03-09T00:00:00"/>
    <x v="3"/>
    <x v="30"/>
    <s v="Columbus"/>
    <s v="Men's Apparel"/>
    <n v="40.000000000000007"/>
    <n v="3750"/>
    <n v="150000.00000000003"/>
    <n v="52500.000000000007"/>
    <n v="0.35"/>
    <s v="Online"/>
  </r>
  <r>
    <n v="1185732"/>
    <d v="2021-03-09T00:00:00"/>
    <x v="3"/>
    <x v="30"/>
    <s v="Columbus"/>
    <s v="Women's Apparel"/>
    <n v="30"/>
    <n v="4750"/>
    <n v="142500"/>
    <n v="71250"/>
    <n v="0.5"/>
    <s v="Online"/>
  </r>
  <r>
    <n v="1185732"/>
    <d v="2021-04-10T00:00:00"/>
    <x v="3"/>
    <x v="30"/>
    <s v="Columbus"/>
    <s v="Men's Street Footwear"/>
    <n v="30"/>
    <n v="7250"/>
    <n v="217500"/>
    <n v="87000"/>
    <n v="0.4"/>
    <s v="Online"/>
  </r>
  <r>
    <n v="1185732"/>
    <d v="2021-04-10T00:00:00"/>
    <x v="3"/>
    <x v="30"/>
    <s v="Columbus"/>
    <s v="Men's Athletic Footwear"/>
    <n v="30"/>
    <n v="4250"/>
    <n v="127500"/>
    <n v="44625"/>
    <n v="0.35"/>
    <s v="Online"/>
  </r>
  <r>
    <n v="1185732"/>
    <d v="2021-04-10T00:00:00"/>
    <x v="3"/>
    <x v="30"/>
    <s v="Columbus"/>
    <s v="Women's Street Footwear"/>
    <n v="20"/>
    <n v="4250"/>
    <n v="85000"/>
    <n v="34000"/>
    <n v="0.4"/>
    <s v="Online"/>
  </r>
  <r>
    <n v="1185732"/>
    <d v="2021-04-10T00:00:00"/>
    <x v="3"/>
    <x v="30"/>
    <s v="Columbus"/>
    <s v="Women's Athletic Footwear"/>
    <n v="24.999999999999993"/>
    <n v="3500"/>
    <n v="87499.999999999971"/>
    <n v="34999.999999999993"/>
    <n v="0.4"/>
    <s v="Online"/>
  </r>
  <r>
    <n v="1185732"/>
    <d v="2021-04-10T00:00:00"/>
    <x v="3"/>
    <x v="30"/>
    <s v="Columbus"/>
    <s v="Men's Apparel"/>
    <n v="45"/>
    <n v="3750"/>
    <n v="168750"/>
    <n v="59062.499999999993"/>
    <n v="0.35"/>
    <s v="Online"/>
  </r>
  <r>
    <n v="1185732"/>
    <d v="2021-04-10T00:00:00"/>
    <x v="3"/>
    <x v="30"/>
    <s v="Columbus"/>
    <s v="Women's Apparel"/>
    <n v="35"/>
    <n v="5250"/>
    <n v="183750"/>
    <n v="91875"/>
    <n v="0.5"/>
    <s v="Online"/>
  </r>
  <r>
    <n v="1185732"/>
    <d v="2021-05-09T00:00:00"/>
    <x v="3"/>
    <x v="30"/>
    <s v="Columbus"/>
    <s v="Men's Street Footwear"/>
    <n v="45"/>
    <n v="7950"/>
    <n v="357750"/>
    <n v="143100"/>
    <n v="0.4"/>
    <s v="Online"/>
  </r>
  <r>
    <n v="1185732"/>
    <d v="2021-05-09T00:00:00"/>
    <x v="3"/>
    <x v="30"/>
    <s v="Columbus"/>
    <s v="Men's Athletic Footwear"/>
    <n v="45"/>
    <n v="5000"/>
    <n v="225000"/>
    <n v="78750"/>
    <n v="0.35"/>
    <s v="Online"/>
  </r>
  <r>
    <n v="1185732"/>
    <d v="2021-05-09T00:00:00"/>
    <x v="3"/>
    <x v="30"/>
    <s v="Columbus"/>
    <s v="Women's Street Footwear"/>
    <n v="40"/>
    <n v="4750"/>
    <n v="190000"/>
    <n v="76000"/>
    <n v="0.4"/>
    <s v="Online"/>
  </r>
  <r>
    <n v="1185732"/>
    <d v="2021-05-09T00:00:00"/>
    <x v="3"/>
    <x v="30"/>
    <s v="Columbus"/>
    <s v="Women's Athletic Footwear"/>
    <n v="40"/>
    <n v="4250"/>
    <n v="170000"/>
    <n v="68000"/>
    <n v="0.4"/>
    <s v="Online"/>
  </r>
  <r>
    <n v="1185732"/>
    <d v="2021-05-09T00:00:00"/>
    <x v="3"/>
    <x v="30"/>
    <s v="Columbus"/>
    <s v="Men's Apparel"/>
    <n v="49.999999999999993"/>
    <n v="4500"/>
    <n v="224999.99999999997"/>
    <n v="78749.999999999985"/>
    <n v="0.35"/>
    <s v="Online"/>
  </r>
  <r>
    <n v="1185732"/>
    <d v="2021-05-09T00:00:00"/>
    <x v="3"/>
    <x v="30"/>
    <s v="Columbus"/>
    <s v="Women's Apparel"/>
    <n v="54.999999999999993"/>
    <n v="5500"/>
    <n v="302499.99999999994"/>
    <n v="151249.99999999997"/>
    <n v="0.5"/>
    <s v="Online"/>
  </r>
  <r>
    <n v="1185732"/>
    <d v="2021-06-11T00:00:00"/>
    <x v="3"/>
    <x v="30"/>
    <s v="Columbus"/>
    <s v="Men's Street Footwear"/>
    <n v="49.999999999999993"/>
    <n v="8000"/>
    <n v="399999.99999999994"/>
    <n v="160000"/>
    <n v="0.4"/>
    <s v="Online"/>
  </r>
  <r>
    <n v="1185732"/>
    <d v="2021-06-11T00:00:00"/>
    <x v="3"/>
    <x v="30"/>
    <s v="Columbus"/>
    <s v="Men's Athletic Footwear"/>
    <n v="45"/>
    <n v="5500"/>
    <n v="247500"/>
    <n v="86625"/>
    <n v="0.35"/>
    <s v="Online"/>
  </r>
  <r>
    <n v="1185732"/>
    <d v="2021-06-11T00:00:00"/>
    <x v="3"/>
    <x v="30"/>
    <s v="Columbus"/>
    <s v="Women's Street Footwear"/>
    <n v="50"/>
    <n v="5250"/>
    <n v="262500"/>
    <n v="105000"/>
    <n v="0.4"/>
    <s v="Online"/>
  </r>
  <r>
    <n v="1185732"/>
    <d v="2021-06-11T00:00:00"/>
    <x v="3"/>
    <x v="30"/>
    <s v="Columbus"/>
    <s v="Women's Athletic Footwear"/>
    <n v="50"/>
    <n v="5000"/>
    <n v="250000"/>
    <n v="100000"/>
    <n v="0.4"/>
    <s v="Online"/>
  </r>
  <r>
    <n v="1185732"/>
    <d v="2021-06-11T00:00:00"/>
    <x v="3"/>
    <x v="30"/>
    <s v="Columbus"/>
    <s v="Men's Apparel"/>
    <n v="65"/>
    <n v="5000"/>
    <n v="325000"/>
    <n v="113750"/>
    <n v="0.35"/>
    <s v="Online"/>
  </r>
  <r>
    <n v="1185732"/>
    <d v="2021-06-11T00:00:00"/>
    <x v="3"/>
    <x v="30"/>
    <s v="Columbus"/>
    <s v="Women's Apparel"/>
    <n v="70"/>
    <n v="6750"/>
    <n v="472500"/>
    <n v="236250"/>
    <n v="0.5"/>
    <s v="Online"/>
  </r>
  <r>
    <n v="1185732"/>
    <d v="2021-07-09T00:00:00"/>
    <x v="3"/>
    <x v="30"/>
    <s v="Columbus"/>
    <s v="Men's Street Footwear"/>
    <n v="65"/>
    <n v="9000"/>
    <n v="585000"/>
    <n v="234000"/>
    <n v="0.4"/>
    <s v="Online"/>
  </r>
  <r>
    <n v="1185732"/>
    <d v="2021-07-09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7-09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7-09T00:00:00"/>
    <x v="3"/>
    <x v="30"/>
    <s v="Columbus"/>
    <s v="Women's Athletic Footwear"/>
    <n v="55.000000000000007"/>
    <n v="5250"/>
    <n v="288750.00000000006"/>
    <n v="115500.00000000003"/>
    <n v="0.4"/>
    <s v="Online"/>
  </r>
  <r>
    <n v="1185732"/>
    <d v="2021-07-09T00:00:00"/>
    <x v="3"/>
    <x v="30"/>
    <s v="Columbus"/>
    <s v="Men's Apparel"/>
    <n v="65"/>
    <n v="5500"/>
    <n v="357500"/>
    <n v="125124.99999999999"/>
    <n v="0.35"/>
    <s v="Online"/>
  </r>
  <r>
    <n v="1185732"/>
    <d v="2021-07-09T00:00:00"/>
    <x v="3"/>
    <x v="30"/>
    <s v="Columbus"/>
    <s v="Women's Apparel"/>
    <n v="70"/>
    <n v="7250"/>
    <n v="507500"/>
    <n v="253750"/>
    <n v="0.5"/>
    <s v="Online"/>
  </r>
  <r>
    <n v="1185732"/>
    <d v="2021-08-10T00:00:00"/>
    <x v="3"/>
    <x v="30"/>
    <s v="Columbus"/>
    <s v="Men's Street Footwear"/>
    <n v="65"/>
    <n v="8750"/>
    <n v="568750"/>
    <n v="227500"/>
    <n v="0.4"/>
    <s v="Online"/>
  </r>
  <r>
    <n v="1185732"/>
    <d v="2021-08-10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8-10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8-10T00:00:00"/>
    <x v="3"/>
    <x v="30"/>
    <s v="Columbus"/>
    <s v="Women's Athletic Footwear"/>
    <n v="45"/>
    <n v="5250"/>
    <n v="236250"/>
    <n v="94500"/>
    <n v="0.4"/>
    <s v="Online"/>
  </r>
  <r>
    <n v="1185732"/>
    <d v="2021-08-10T00:00:00"/>
    <x v="3"/>
    <x v="30"/>
    <s v="Columbus"/>
    <s v="Men's Apparel"/>
    <n v="55.000000000000007"/>
    <n v="5000"/>
    <n v="275000.00000000006"/>
    <n v="96250.000000000015"/>
    <n v="0.35"/>
    <s v="Online"/>
  </r>
  <r>
    <n v="1185732"/>
    <d v="2021-08-10T00:00:00"/>
    <x v="3"/>
    <x v="30"/>
    <s v="Columbus"/>
    <s v="Women's Apparel"/>
    <n v="60.000000000000007"/>
    <n v="6750"/>
    <n v="405000.00000000006"/>
    <n v="202500.00000000003"/>
    <n v="0.5"/>
    <s v="Online"/>
  </r>
  <r>
    <n v="1185732"/>
    <d v="2021-09-09T00:00:00"/>
    <x v="3"/>
    <x v="30"/>
    <s v="Columbus"/>
    <s v="Men's Street Footwear"/>
    <n v="55.000000000000007"/>
    <n v="7750"/>
    <n v="426250.00000000006"/>
    <n v="170500.00000000003"/>
    <n v="0.4"/>
    <s v="Online"/>
  </r>
  <r>
    <n v="1185732"/>
    <d v="2021-09-09T00:00:00"/>
    <x v="3"/>
    <x v="30"/>
    <s v="Columbus"/>
    <s v="Men's Athletic Footwear"/>
    <n v="50.000000000000014"/>
    <n v="5750"/>
    <n v="287500.00000000006"/>
    <n v="100625.00000000001"/>
    <n v="0.35"/>
    <s v="Online"/>
  </r>
  <r>
    <n v="1185732"/>
    <d v="2021-09-09T00:00:00"/>
    <x v="3"/>
    <x v="30"/>
    <s v="Columbus"/>
    <s v="Women's Street Footwear"/>
    <n v="25.000000000000007"/>
    <n v="4750"/>
    <n v="118750.00000000003"/>
    <n v="47500.000000000015"/>
    <n v="0.4"/>
    <s v="Online"/>
  </r>
  <r>
    <n v="1185732"/>
    <d v="2021-09-09T00:00:00"/>
    <x v="3"/>
    <x v="30"/>
    <s v="Columbus"/>
    <s v="Women's Athletic Footwear"/>
    <n v="25.000000000000007"/>
    <n v="4500"/>
    <n v="112500.00000000003"/>
    <n v="45000.000000000015"/>
    <n v="0.4"/>
    <s v="Online"/>
  </r>
  <r>
    <n v="1185732"/>
    <d v="2021-09-09T00:00:00"/>
    <x v="3"/>
    <x v="30"/>
    <s v="Columbus"/>
    <s v="Men's Apparel"/>
    <n v="35"/>
    <n v="4500"/>
    <n v="157500"/>
    <n v="55125"/>
    <n v="0.35"/>
    <s v="Online"/>
  </r>
  <r>
    <n v="1185732"/>
    <d v="2021-09-09T00:00:00"/>
    <x v="3"/>
    <x v="30"/>
    <s v="Columbus"/>
    <s v="Women's Apparel"/>
    <n v="40.000000000000007"/>
    <n v="5500"/>
    <n v="220000.00000000003"/>
    <n v="110000.00000000001"/>
    <n v="0.5"/>
    <s v="Online"/>
  </r>
  <r>
    <n v="1185732"/>
    <d v="2021-10-11T00:00:00"/>
    <x v="3"/>
    <x v="30"/>
    <s v="Columbus"/>
    <s v="Men's Street Footwear"/>
    <n v="40.000000000000007"/>
    <n v="7250"/>
    <n v="290000.00000000006"/>
    <n v="116000.00000000003"/>
    <n v="0.4"/>
    <s v="Online"/>
  </r>
  <r>
    <n v="1185732"/>
    <d v="2021-10-11T00:00:00"/>
    <x v="3"/>
    <x v="30"/>
    <s v="Columbus"/>
    <s v="Men's Athletic Footwear"/>
    <n v="30.000000000000011"/>
    <n v="5500"/>
    <n v="165000.00000000006"/>
    <n v="57750.000000000015"/>
    <n v="0.35"/>
    <s v="Online"/>
  </r>
  <r>
    <n v="1185732"/>
    <d v="2021-10-11T00:00:00"/>
    <x v="3"/>
    <x v="30"/>
    <s v="Columbus"/>
    <s v="Women's Street Footwear"/>
    <n v="30.000000000000011"/>
    <n v="4250"/>
    <n v="127500.00000000004"/>
    <n v="51000.000000000022"/>
    <n v="0.4"/>
    <s v="Online"/>
  </r>
  <r>
    <n v="1185732"/>
    <d v="2021-10-11T00:00:00"/>
    <x v="3"/>
    <x v="30"/>
    <s v="Columbus"/>
    <s v="Women's Athletic Footwear"/>
    <n v="30.000000000000011"/>
    <n v="4000"/>
    <n v="120000.00000000004"/>
    <n v="48000.000000000022"/>
    <n v="0.4"/>
    <s v="Online"/>
  </r>
  <r>
    <n v="1185732"/>
    <d v="2021-10-11T00:00:00"/>
    <x v="3"/>
    <x v="30"/>
    <s v="Columbus"/>
    <s v="Men's Apparel"/>
    <n v="40.000000000000007"/>
    <n v="4000"/>
    <n v="160000.00000000003"/>
    <n v="56000.000000000007"/>
    <n v="0.35"/>
    <s v="Online"/>
  </r>
  <r>
    <n v="1185732"/>
    <d v="2021-10-11T00:00:00"/>
    <x v="3"/>
    <x v="30"/>
    <s v="Columbus"/>
    <s v="Women's Apparel"/>
    <n v="40"/>
    <n v="5250"/>
    <n v="210000"/>
    <n v="105000"/>
    <n v="0.5"/>
    <s v="Online"/>
  </r>
  <r>
    <n v="1185732"/>
    <d v="2021-11-10T00:00:00"/>
    <x v="3"/>
    <x v="30"/>
    <s v="Columbus"/>
    <s v="Men's Street Footwear"/>
    <n v="35.000000000000007"/>
    <n v="6750"/>
    <n v="236250.00000000006"/>
    <n v="94500.000000000029"/>
    <n v="0.4"/>
    <s v="Online"/>
  </r>
  <r>
    <n v="1185732"/>
    <d v="2021-11-10T00:00:00"/>
    <x v="3"/>
    <x v="30"/>
    <s v="Columbus"/>
    <s v="Men's Athletic Footwear"/>
    <n v="25.000000000000011"/>
    <n v="5000"/>
    <n v="125000.00000000006"/>
    <n v="43750.000000000015"/>
    <n v="0.35"/>
    <s v="Online"/>
  </r>
  <r>
    <n v="1185732"/>
    <d v="2021-11-10T00:00:00"/>
    <x v="3"/>
    <x v="30"/>
    <s v="Columbus"/>
    <s v="Women's Street Footwear"/>
    <n v="35.000000000000014"/>
    <n v="4450"/>
    <n v="155750.00000000006"/>
    <n v="62300.000000000029"/>
    <n v="0.4"/>
    <s v="Online"/>
  </r>
  <r>
    <n v="1185732"/>
    <d v="2021-11-10T00:00:00"/>
    <x v="3"/>
    <x v="30"/>
    <s v="Columbus"/>
    <s v="Women's Athletic Footwear"/>
    <n v="65.000000000000028"/>
    <n v="5000"/>
    <n v="325000.00000000012"/>
    <n v="130000.00000000006"/>
    <n v="0.4"/>
    <s v="Online"/>
  </r>
  <r>
    <n v="1185732"/>
    <d v="2021-11-10T00:00:00"/>
    <x v="3"/>
    <x v="30"/>
    <s v="Columbus"/>
    <s v="Men's Apparel"/>
    <n v="80.000000000000014"/>
    <n v="4750"/>
    <n v="380000.00000000006"/>
    <n v="133000"/>
    <n v="0.35"/>
    <s v="Online"/>
  </r>
  <r>
    <n v="1185732"/>
    <d v="2021-11-10T00:00:00"/>
    <x v="3"/>
    <x v="30"/>
    <s v="Columbus"/>
    <s v="Women's Apparel"/>
    <n v="80"/>
    <n v="5750"/>
    <n v="460000"/>
    <n v="230000"/>
    <n v="0.5"/>
    <s v="Online"/>
  </r>
  <r>
    <n v="1185732"/>
    <d v="2021-12-09T00:00:00"/>
    <x v="3"/>
    <x v="30"/>
    <s v="Columbus"/>
    <s v="Men's Street Footwear"/>
    <n v="75.000000000000014"/>
    <n v="8250"/>
    <n v="618750.00000000012"/>
    <n v="247500.00000000006"/>
    <n v="0.4"/>
    <s v="Online"/>
  </r>
  <r>
    <n v="1185732"/>
    <d v="2021-12-09T00:00:00"/>
    <x v="3"/>
    <x v="30"/>
    <s v="Columbus"/>
    <s v="Men's Athletic Footwear"/>
    <n v="65.000000000000014"/>
    <n v="6250"/>
    <n v="406250.00000000012"/>
    <n v="142187.50000000003"/>
    <n v="0.35"/>
    <s v="Online"/>
  </r>
  <r>
    <n v="1185732"/>
    <d v="2021-12-09T00:00:00"/>
    <x v="3"/>
    <x v="30"/>
    <s v="Columbus"/>
    <s v="Women's Street Footwear"/>
    <n v="65.000000000000014"/>
    <n v="5750"/>
    <n v="373750.00000000006"/>
    <n v="149500.00000000003"/>
    <n v="0.4"/>
    <s v="Online"/>
  </r>
  <r>
    <n v="1185732"/>
    <d v="2021-12-09T00:00:00"/>
    <x v="3"/>
    <x v="30"/>
    <s v="Columbus"/>
    <s v="Women's Athletic Footwear"/>
    <n v="65.000000000000014"/>
    <n v="5250"/>
    <n v="341250.00000000006"/>
    <n v="136500.00000000003"/>
    <n v="0.4"/>
    <s v="Online"/>
  </r>
  <r>
    <n v="1185732"/>
    <d v="2021-12-09T00:00:00"/>
    <x v="3"/>
    <x v="30"/>
    <s v="Columbus"/>
    <s v="Men's Apparel"/>
    <n v="75.000000000000014"/>
    <n v="5250"/>
    <n v="393750.00000000006"/>
    <n v="137812.5"/>
    <n v="0.35"/>
    <s v="Online"/>
  </r>
  <r>
    <n v="1185732"/>
    <d v="2021-12-09T00:00:00"/>
    <x v="3"/>
    <x v="30"/>
    <s v="Columbus"/>
    <s v="Women's Apparel"/>
    <n v="80"/>
    <n v="6250"/>
    <n v="500000"/>
    <n v="250000"/>
    <n v="0.5"/>
    <s v="Online"/>
  </r>
  <r>
    <n v="1185732"/>
    <d v="2021-01-22T00:00:00"/>
    <x v="3"/>
    <x v="30"/>
    <s v="Columbus"/>
    <s v="Men's Street Footwear"/>
    <n v="40"/>
    <n v="5000"/>
    <n v="200000"/>
    <n v="80000"/>
    <n v="0.4"/>
    <s v="Online"/>
  </r>
  <r>
    <n v="1185732"/>
    <d v="2021-01-22T00:00:00"/>
    <x v="3"/>
    <x v="30"/>
    <s v="Columbus"/>
    <s v="Men's Athletic Footwear"/>
    <n v="40"/>
    <n v="3000"/>
    <n v="120000"/>
    <n v="42000"/>
    <n v="0.35"/>
    <s v="Online"/>
  </r>
  <r>
    <n v="1185732"/>
    <d v="2021-01-22T00:00:00"/>
    <x v="3"/>
    <x v="30"/>
    <s v="Columbus"/>
    <s v="Women's Street Footwear"/>
    <n v="30.000000000000004"/>
    <n v="3000"/>
    <n v="90000.000000000015"/>
    <n v="36000.000000000007"/>
    <n v="0.4"/>
    <s v="Online"/>
  </r>
  <r>
    <n v="1185732"/>
    <d v="2021-01-22T00:00:00"/>
    <x v="3"/>
    <x v="30"/>
    <s v="Columbus"/>
    <s v="Women's Athletic Footwear"/>
    <n v="35"/>
    <n v="1500"/>
    <n v="52500"/>
    <n v="21000"/>
    <n v="0.4"/>
    <s v="Online"/>
  </r>
  <r>
    <n v="1185732"/>
    <d v="2021-01-22T00:00:00"/>
    <x v="3"/>
    <x v="30"/>
    <s v="Columbus"/>
    <s v="Men's Apparel"/>
    <n v="49.999999999999993"/>
    <n v="2000"/>
    <n v="99999.999999999985"/>
    <n v="34999.999999999993"/>
    <n v="0.35"/>
    <s v="Online"/>
  </r>
  <r>
    <n v="1185732"/>
    <d v="2021-01-22T00:00:00"/>
    <x v="3"/>
    <x v="30"/>
    <s v="Columbus"/>
    <s v="Women's Apparel"/>
    <n v="40"/>
    <n v="3000"/>
    <n v="120000"/>
    <n v="48000"/>
    <n v="0.4"/>
    <s v="Online"/>
  </r>
  <r>
    <n v="1185732"/>
    <d v="2021-02-22T00:00:00"/>
    <x v="3"/>
    <x v="30"/>
    <s v="Columbus"/>
    <s v="Men's Street Footwear"/>
    <n v="40"/>
    <n v="5500"/>
    <n v="220000"/>
    <n v="88000"/>
    <n v="0.4"/>
    <s v="Online"/>
  </r>
  <r>
    <n v="1185732"/>
    <d v="2021-02-22T00:00:00"/>
    <x v="3"/>
    <x v="30"/>
    <s v="Columbus"/>
    <s v="Men's Athletic Footwear"/>
    <n v="40"/>
    <n v="2000"/>
    <n v="80000"/>
    <n v="28000"/>
    <n v="0.35"/>
    <s v="Online"/>
  </r>
  <r>
    <n v="1185732"/>
    <d v="2021-02-22T00:00:00"/>
    <x v="3"/>
    <x v="30"/>
    <s v="Columbus"/>
    <s v="Women's Street Footwear"/>
    <n v="30.000000000000004"/>
    <n v="2500"/>
    <n v="75000.000000000015"/>
    <n v="30000.000000000007"/>
    <n v="0.4"/>
    <s v="Online"/>
  </r>
  <r>
    <n v="1185732"/>
    <d v="2021-02-22T00:00:00"/>
    <x v="4"/>
    <x v="31"/>
    <s v="Louisville"/>
    <s v="Women's Athletic Footwear"/>
    <n v="35"/>
    <n v="1250"/>
    <n v="43750"/>
    <n v="17500"/>
    <n v="0.4"/>
    <s v="Online"/>
  </r>
  <r>
    <n v="1185732"/>
    <d v="2021-02-22T00:00:00"/>
    <x v="4"/>
    <x v="31"/>
    <s v="Louisville"/>
    <s v="Men's Apparel"/>
    <n v="49.999999999999993"/>
    <n v="2000"/>
    <n v="99999.999999999985"/>
    <n v="34999.999999999993"/>
    <n v="0.35"/>
    <s v="Online"/>
  </r>
  <r>
    <n v="1185732"/>
    <d v="2021-02-22T00:00:00"/>
    <x v="4"/>
    <x v="31"/>
    <s v="Louisville"/>
    <s v="Women's Apparel"/>
    <n v="40"/>
    <n v="3000"/>
    <n v="120000"/>
    <n v="48000"/>
    <n v="0.4"/>
    <s v="Online"/>
  </r>
  <r>
    <n v="1185732"/>
    <d v="2021-03-21T00:00:00"/>
    <x v="4"/>
    <x v="31"/>
    <s v="Louisville"/>
    <s v="Men's Street Footwear"/>
    <n v="45"/>
    <n v="5200"/>
    <n v="234000"/>
    <n v="93600"/>
    <n v="0.4"/>
    <s v="Online"/>
  </r>
  <r>
    <n v="1185732"/>
    <d v="2021-03-21T00:00:00"/>
    <x v="4"/>
    <x v="31"/>
    <s v="Louisville"/>
    <s v="Men's Athletic Footwear"/>
    <n v="45"/>
    <n v="2250"/>
    <n v="101250"/>
    <n v="35437.5"/>
    <n v="0.35"/>
    <s v="Online"/>
  </r>
  <r>
    <n v="1185732"/>
    <d v="2021-03-21T00:00:00"/>
    <x v="4"/>
    <x v="31"/>
    <s v="Louisville"/>
    <s v="Women's Street Footwear"/>
    <n v="35"/>
    <n v="2500"/>
    <n v="87500"/>
    <n v="35000"/>
    <n v="0.4"/>
    <s v="Online"/>
  </r>
  <r>
    <n v="1185732"/>
    <d v="2021-03-21T00:00:00"/>
    <x v="4"/>
    <x v="31"/>
    <s v="Louisville"/>
    <s v="Women's Athletic Footwear"/>
    <n v="40"/>
    <n v="1000"/>
    <n v="40000"/>
    <n v="16000"/>
    <n v="0.4"/>
    <s v="Online"/>
  </r>
  <r>
    <n v="1185732"/>
    <d v="2021-03-21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03-21T00:00:00"/>
    <x v="4"/>
    <x v="31"/>
    <s v="Louisville"/>
    <s v="Women's Apparel"/>
    <n v="45"/>
    <n v="2500"/>
    <n v="112500"/>
    <n v="45000"/>
    <n v="0.4"/>
    <s v="Online"/>
  </r>
  <r>
    <n v="1185732"/>
    <d v="2021-04-22T00:00:00"/>
    <x v="4"/>
    <x v="31"/>
    <s v="Louisville"/>
    <s v="Men's Street Footwear"/>
    <n v="45"/>
    <n v="4750"/>
    <n v="213750"/>
    <n v="85500"/>
    <n v="0.4"/>
    <s v="Online"/>
  </r>
  <r>
    <n v="1185732"/>
    <d v="2021-04-22T00:00:00"/>
    <x v="4"/>
    <x v="31"/>
    <s v="Louisville"/>
    <s v="Men's Athletic Footwear"/>
    <n v="45"/>
    <n v="1750"/>
    <n v="78750"/>
    <n v="27562.5"/>
    <n v="0.35"/>
    <s v="Online"/>
  </r>
  <r>
    <n v="1185732"/>
    <d v="2021-04-22T00:00:00"/>
    <x v="4"/>
    <x v="31"/>
    <s v="Louisville"/>
    <s v="Women's Street Footwear"/>
    <n v="40"/>
    <n v="1750"/>
    <n v="70000"/>
    <n v="28000"/>
    <n v="0.4"/>
    <s v="Online"/>
  </r>
  <r>
    <n v="1185732"/>
    <d v="2021-04-22T00:00:00"/>
    <x v="4"/>
    <x v="31"/>
    <s v="Louisville"/>
    <s v="Women's Athletic Footwear"/>
    <n v="45"/>
    <n v="1000"/>
    <n v="45000"/>
    <n v="18000"/>
    <n v="0.4"/>
    <s v="Online"/>
  </r>
  <r>
    <n v="1185732"/>
    <d v="2021-04-22T00:00:00"/>
    <x v="4"/>
    <x v="31"/>
    <s v="Louisville"/>
    <s v="Men's Apparel"/>
    <n v="50"/>
    <n v="1250"/>
    <n v="62500"/>
    <n v="21875"/>
    <n v="0.35"/>
    <s v="Online"/>
  </r>
  <r>
    <n v="1185732"/>
    <d v="2021-04-22T00:00:00"/>
    <x v="4"/>
    <x v="31"/>
    <s v="Louisville"/>
    <s v="Women's Apparel"/>
    <n v="40"/>
    <n v="2500"/>
    <n v="100000"/>
    <n v="40000"/>
    <n v="0.4"/>
    <s v="Online"/>
  </r>
  <r>
    <n v="1185732"/>
    <d v="2021-05-23T00:00:00"/>
    <x v="4"/>
    <x v="31"/>
    <s v="Louisville"/>
    <s v="Men's Street Footwear"/>
    <n v="50"/>
    <n v="5200"/>
    <n v="260000"/>
    <n v="104000"/>
    <n v="0.4"/>
    <s v="Online"/>
  </r>
  <r>
    <n v="1185732"/>
    <d v="2021-05-23T00:00:00"/>
    <x v="4"/>
    <x v="31"/>
    <s v="Louisville"/>
    <s v="Men's Athletic Footwear"/>
    <n v="45.000000000000007"/>
    <n v="2250"/>
    <n v="101250.00000000001"/>
    <n v="35437.5"/>
    <n v="0.35"/>
    <s v="Online"/>
  </r>
  <r>
    <n v="1185732"/>
    <d v="2021-05-23T00:00:00"/>
    <x v="4"/>
    <x v="31"/>
    <s v="Louisville"/>
    <s v="Women's Street Footwear"/>
    <n v="40"/>
    <n v="2000"/>
    <n v="80000"/>
    <n v="32000"/>
    <n v="0.4"/>
    <s v="Online"/>
  </r>
  <r>
    <n v="1185732"/>
    <d v="2021-05-23T00:00:00"/>
    <x v="4"/>
    <x v="31"/>
    <s v="Louisville"/>
    <s v="Women's Athletic Footwear"/>
    <n v="40"/>
    <n v="1250"/>
    <n v="50000"/>
    <n v="20000"/>
    <n v="0.4"/>
    <s v="Online"/>
  </r>
  <r>
    <n v="1185732"/>
    <d v="2021-05-23T00:00:00"/>
    <x v="4"/>
    <x v="31"/>
    <s v="Louisville"/>
    <s v="Men's Apparel"/>
    <n v="50"/>
    <n v="1500"/>
    <n v="75000"/>
    <n v="26250"/>
    <n v="0.35"/>
    <s v="Online"/>
  </r>
  <r>
    <n v="1185732"/>
    <d v="2021-05-23T00:00:00"/>
    <x v="4"/>
    <x v="31"/>
    <s v="Louisville"/>
    <s v="Women's Apparel"/>
    <n v="55.000000000000007"/>
    <n v="2750"/>
    <n v="151250.00000000003"/>
    <n v="60500.000000000015"/>
    <n v="0.4"/>
    <s v="Online"/>
  </r>
  <r>
    <n v="1185732"/>
    <d v="2021-06-22T00:00:00"/>
    <x v="4"/>
    <x v="31"/>
    <s v="Louisville"/>
    <s v="Men's Street Footwear"/>
    <n v="40"/>
    <n v="5250"/>
    <n v="210000"/>
    <n v="84000"/>
    <n v="0.4"/>
    <s v="Online"/>
  </r>
  <r>
    <n v="1185732"/>
    <d v="2021-06-22T00:00:00"/>
    <x v="4"/>
    <x v="31"/>
    <s v="Louisville"/>
    <s v="Men's Athletic Footwear"/>
    <n v="35.000000000000007"/>
    <n v="2750"/>
    <n v="96250.000000000015"/>
    <n v="33687.5"/>
    <n v="0.35"/>
    <s v="Online"/>
  </r>
  <r>
    <n v="1185732"/>
    <d v="2021-06-22T00:00:00"/>
    <x v="4"/>
    <x v="31"/>
    <s v="Louisville"/>
    <s v="Women's Street Footwear"/>
    <n v="30.000000000000004"/>
    <n v="2250"/>
    <n v="67500.000000000015"/>
    <n v="27000.000000000007"/>
    <n v="0.4"/>
    <s v="Online"/>
  </r>
  <r>
    <n v="1185732"/>
    <d v="2021-06-22T00:00:00"/>
    <x v="4"/>
    <x v="31"/>
    <s v="Louisville"/>
    <s v="Women's Athletic Footwear"/>
    <n v="30.000000000000004"/>
    <n v="2000"/>
    <n v="60000.000000000007"/>
    <n v="24000.000000000004"/>
    <n v="0.4"/>
    <s v="Online"/>
  </r>
  <r>
    <n v="1185732"/>
    <d v="2021-06-22T00:00:00"/>
    <x v="4"/>
    <x v="31"/>
    <s v="Louisville"/>
    <s v="Men's Apparel"/>
    <n v="50"/>
    <n v="2000"/>
    <n v="100000"/>
    <n v="35000"/>
    <n v="0.35"/>
    <s v="Online"/>
  </r>
  <r>
    <n v="1185732"/>
    <d v="2021-06-22T00:00:00"/>
    <x v="4"/>
    <x v="31"/>
    <s v="Louisville"/>
    <s v="Women's Apparel"/>
    <n v="55.000000000000007"/>
    <n v="3750"/>
    <n v="206250.00000000003"/>
    <n v="82500.000000000015"/>
    <n v="0.4"/>
    <s v="Online"/>
  </r>
  <r>
    <n v="1185732"/>
    <d v="2021-07-21T00:00:00"/>
    <x v="4"/>
    <x v="31"/>
    <s v="Louisville"/>
    <s v="Men's Street Footwear"/>
    <n v="50"/>
    <n v="6000"/>
    <n v="300000"/>
    <n v="120000"/>
    <n v="0.4"/>
    <s v="Online"/>
  </r>
  <r>
    <n v="1185732"/>
    <d v="2021-07-21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7-21T00:00:00"/>
    <x v="4"/>
    <x v="31"/>
    <s v="Louisville"/>
    <s v="Women's Street Footwear"/>
    <n v="40"/>
    <n v="2750"/>
    <n v="110000"/>
    <n v="44000"/>
    <n v="0.4"/>
    <s v="Online"/>
  </r>
  <r>
    <n v="1185732"/>
    <d v="2021-07-21T00:00:00"/>
    <x v="4"/>
    <x v="31"/>
    <s v="Louisville"/>
    <s v="Women's Athletic Footwear"/>
    <n v="40"/>
    <n v="2250"/>
    <n v="90000"/>
    <n v="36000"/>
    <n v="0.4"/>
    <s v="Online"/>
  </r>
  <r>
    <n v="1185732"/>
    <d v="2021-07-21T00:00:00"/>
    <x v="4"/>
    <x v="31"/>
    <s v="Louisville"/>
    <s v="Men's Apparel"/>
    <n v="50"/>
    <n v="2500"/>
    <n v="125000"/>
    <n v="43750"/>
    <n v="0.35"/>
    <s v="Online"/>
  </r>
  <r>
    <n v="1185732"/>
    <d v="2021-07-21T00:00:00"/>
    <x v="4"/>
    <x v="31"/>
    <s v="Louisville"/>
    <s v="Women's Apparel"/>
    <n v="55.000000000000007"/>
    <n v="4250"/>
    <n v="233750.00000000003"/>
    <n v="93500.000000000015"/>
    <n v="0.4"/>
    <s v="Online"/>
  </r>
  <r>
    <n v="1185732"/>
    <d v="2021-08-22T00:00:00"/>
    <x v="4"/>
    <x v="31"/>
    <s v="Louisville"/>
    <s v="Men's Street Footwear"/>
    <n v="50"/>
    <n v="5750"/>
    <n v="287500"/>
    <n v="115000"/>
    <n v="0.4"/>
    <s v="Online"/>
  </r>
  <r>
    <n v="1185732"/>
    <d v="2021-08-22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8-22T00:00:00"/>
    <x v="4"/>
    <x v="31"/>
    <s v="Louisville"/>
    <s v="Women's Street Footwear"/>
    <n v="40"/>
    <n v="2750"/>
    <n v="110000"/>
    <n v="44000"/>
    <n v="0.4"/>
    <s v="Online"/>
  </r>
  <r>
    <n v="1185732"/>
    <d v="2021-08-22T00:00:00"/>
    <x v="4"/>
    <x v="31"/>
    <s v="Louisville"/>
    <s v="Women's Athletic Footwear"/>
    <n v="40"/>
    <n v="2500"/>
    <n v="100000"/>
    <n v="40000"/>
    <n v="0.4"/>
    <s v="Online"/>
  </r>
  <r>
    <n v="1185732"/>
    <d v="2021-08-22T00:00:00"/>
    <x v="4"/>
    <x v="31"/>
    <s v="Louisville"/>
    <s v="Men's Apparel"/>
    <n v="50"/>
    <n v="2250"/>
    <n v="112500"/>
    <n v="39375"/>
    <n v="0.35"/>
    <s v="Online"/>
  </r>
  <r>
    <n v="1185732"/>
    <d v="2021-08-22T00:00:00"/>
    <x v="4"/>
    <x v="31"/>
    <s v="Louisville"/>
    <s v="Women's Apparel"/>
    <n v="55.000000000000007"/>
    <n v="4000"/>
    <n v="220000.00000000003"/>
    <n v="88000.000000000015"/>
    <n v="0.4"/>
    <s v="Online"/>
  </r>
  <r>
    <n v="1185732"/>
    <d v="2021-09-23T00:00:00"/>
    <x v="4"/>
    <x v="31"/>
    <s v="Louisville"/>
    <s v="Men's Street Footwear"/>
    <n v="50"/>
    <n v="5250"/>
    <n v="262500"/>
    <n v="105000"/>
    <n v="0.4"/>
    <s v="Online"/>
  </r>
  <r>
    <n v="1185732"/>
    <d v="2021-09-23T00:00:00"/>
    <x v="4"/>
    <x v="31"/>
    <s v="Louisville"/>
    <s v="Men's Athletic Footwear"/>
    <n v="45.000000000000007"/>
    <n v="3250"/>
    <n v="146250.00000000003"/>
    <n v="51187.500000000007"/>
    <n v="0.35"/>
    <s v="Online"/>
  </r>
  <r>
    <n v="1185732"/>
    <d v="2021-09-23T00:00:00"/>
    <x v="4"/>
    <x v="31"/>
    <s v="Louisville"/>
    <s v="Women's Street Footwear"/>
    <n v="35"/>
    <n v="2250"/>
    <n v="78750"/>
    <n v="31500"/>
    <n v="0.4"/>
    <s v="Online"/>
  </r>
  <r>
    <n v="1185732"/>
    <d v="2021-09-23T00:00:00"/>
    <x v="4"/>
    <x v="31"/>
    <s v="Louisville"/>
    <s v="Women's Athletic Footwear"/>
    <n v="35"/>
    <n v="2000"/>
    <n v="70000"/>
    <n v="28000"/>
    <n v="0.4"/>
    <s v="Online"/>
  </r>
  <r>
    <n v="1185732"/>
    <d v="2021-09-23T00:00:00"/>
    <x v="4"/>
    <x v="31"/>
    <s v="Louisville"/>
    <s v="Men's Apparel"/>
    <n v="45"/>
    <n v="2000"/>
    <n v="90000"/>
    <n v="31499.999999999996"/>
    <n v="0.35"/>
    <s v="Online"/>
  </r>
  <r>
    <n v="1185732"/>
    <d v="2021-09-23T00:00:00"/>
    <x v="4"/>
    <x v="31"/>
    <s v="Louisville"/>
    <s v="Women's Apparel"/>
    <n v="50"/>
    <n v="2750"/>
    <n v="137500"/>
    <n v="55000"/>
    <n v="0.4"/>
    <s v="Online"/>
  </r>
  <r>
    <n v="1185732"/>
    <d v="2021-10-22T00:00:00"/>
    <x v="4"/>
    <x v="31"/>
    <s v="Louisville"/>
    <s v="Men's Street Footwear"/>
    <n v="54.999999999999993"/>
    <n v="4500"/>
    <n v="247499.99999999997"/>
    <n v="99000"/>
    <n v="0.4"/>
    <s v="Online"/>
  </r>
  <r>
    <n v="1185732"/>
    <d v="2021-10-22T00:00:00"/>
    <x v="4"/>
    <x v="31"/>
    <s v="Louisville"/>
    <s v="Men's Athletic Footwear"/>
    <n v="45"/>
    <n v="2750"/>
    <n v="123750"/>
    <n v="43312.5"/>
    <n v="0.35"/>
    <s v="Online"/>
  </r>
  <r>
    <n v="1185732"/>
    <d v="2021-10-22T00:00:00"/>
    <x v="4"/>
    <x v="31"/>
    <s v="Louisville"/>
    <s v="Women's Street Footwear"/>
    <n v="45"/>
    <n v="1750"/>
    <n v="78750"/>
    <n v="31500"/>
    <n v="0.4"/>
    <s v="Online"/>
  </r>
  <r>
    <n v="1185732"/>
    <d v="2021-10-22T00:00:00"/>
    <x v="4"/>
    <x v="31"/>
    <s v="Louisville"/>
    <s v="Women's Athletic Footwear"/>
    <n v="45"/>
    <n v="1500"/>
    <n v="67500"/>
    <n v="27000"/>
    <n v="0.4"/>
    <s v="Online"/>
  </r>
  <r>
    <n v="1185732"/>
    <d v="2021-10-22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10-22T00:00:00"/>
    <x v="4"/>
    <x v="31"/>
    <s v="Louisville"/>
    <s v="Women's Apparel"/>
    <n v="54.999999999999993"/>
    <n v="2750"/>
    <n v="151249.99999999997"/>
    <n v="60499.999999999993"/>
    <n v="0.4"/>
    <s v="Online"/>
  </r>
  <r>
    <n v="1185732"/>
    <d v="2021-11-22T00:00:00"/>
    <x v="4"/>
    <x v="31"/>
    <s v="Louisville"/>
    <s v="Men's Street Footwear"/>
    <n v="50"/>
    <n v="4250"/>
    <n v="212500"/>
    <n v="85000"/>
    <n v="0.4"/>
    <s v="Online"/>
  </r>
  <r>
    <n v="1185732"/>
    <d v="2021-11-22T00:00:00"/>
    <x v="4"/>
    <x v="31"/>
    <s v="Louisville"/>
    <s v="Men's Athletic Footwear"/>
    <n v="40"/>
    <n v="2750"/>
    <n v="110000"/>
    <n v="38500"/>
    <n v="0.35"/>
    <s v="Online"/>
  </r>
  <r>
    <n v="1185732"/>
    <d v="2021-11-22T00:00:00"/>
    <x v="4"/>
    <x v="31"/>
    <s v="Louisville"/>
    <s v="Women's Street Footwear"/>
    <n v="45"/>
    <n v="2200"/>
    <n v="99000"/>
    <n v="39600"/>
    <n v="0.4"/>
    <s v="Online"/>
  </r>
  <r>
    <n v="1185732"/>
    <d v="2021-11-22T00:00:00"/>
    <x v="4"/>
    <x v="31"/>
    <s v="Louisville"/>
    <s v="Women's Athletic Footwear"/>
    <n v="55.000000000000007"/>
    <n v="2000"/>
    <n v="110000.00000000001"/>
    <n v="44000.000000000007"/>
    <n v="0.4"/>
    <s v="Online"/>
  </r>
  <r>
    <n v="1185732"/>
    <d v="2021-11-22T00:00:00"/>
    <x v="4"/>
    <x v="31"/>
    <s v="Louisville"/>
    <s v="Men's Apparel"/>
    <n v="65"/>
    <n v="1750"/>
    <n v="113750"/>
    <n v="39812.5"/>
    <n v="0.35"/>
    <s v="Online"/>
  </r>
  <r>
    <n v="1185732"/>
    <d v="2021-11-22T00:00:00"/>
    <x v="4"/>
    <x v="31"/>
    <s v="Louisville"/>
    <s v="Women's Apparel"/>
    <n v="70"/>
    <n v="2750"/>
    <n v="192500"/>
    <n v="77000"/>
    <n v="0.4"/>
    <s v="Online"/>
  </r>
  <r>
    <n v="1185732"/>
    <d v="2021-12-21T00:00:00"/>
    <x v="4"/>
    <x v="31"/>
    <s v="Louisville"/>
    <s v="Men's Street Footwear"/>
    <n v="65"/>
    <n v="5250"/>
    <n v="341250"/>
    <n v="136500"/>
    <n v="0.4"/>
    <s v="Online"/>
  </r>
  <r>
    <n v="1185732"/>
    <d v="2021-12-21T00:00:00"/>
    <x v="4"/>
    <x v="31"/>
    <s v="Louisville"/>
    <s v="Men's Athletic Footwear"/>
    <n v="55.000000000000007"/>
    <n v="3250"/>
    <n v="178750.00000000003"/>
    <n v="62562.500000000007"/>
    <n v="0.35"/>
    <s v="Online"/>
  </r>
  <r>
    <n v="1185732"/>
    <d v="2021-12-21T00:00:00"/>
    <x v="4"/>
    <x v="31"/>
    <s v="Louisville"/>
    <s v="Women's Street Footwear"/>
    <n v="55.000000000000007"/>
    <n v="2750"/>
    <n v="151250.00000000003"/>
    <n v="60500.000000000015"/>
    <n v="0.4"/>
    <s v="Online"/>
  </r>
  <r>
    <n v="1185732"/>
    <d v="2021-12-21T00:00:00"/>
    <x v="4"/>
    <x v="31"/>
    <s v="Louisville"/>
    <s v="Women's Athletic Footwear"/>
    <n v="50"/>
    <n v="2250"/>
    <n v="112500"/>
    <n v="45000"/>
    <n v="0.4"/>
    <s v="Online"/>
  </r>
  <r>
    <n v="1185732"/>
    <d v="2021-12-21T00:00:00"/>
    <x v="4"/>
    <x v="31"/>
    <s v="Louisville"/>
    <s v="Men's Apparel"/>
    <n v="60"/>
    <n v="2250"/>
    <n v="135000"/>
    <n v="47250"/>
    <n v="0.35"/>
    <s v="Online"/>
  </r>
  <r>
    <n v="1185732"/>
    <d v="2021-12-21T00:00:00"/>
    <x v="4"/>
    <x v="31"/>
    <s v="Louisville"/>
    <s v="Women's Apparel"/>
    <n v="64.999999999999986"/>
    <n v="3250"/>
    <n v="211249.99999999994"/>
    <n v="84499.999999999985"/>
    <n v="0.4"/>
    <s v="Online"/>
  </r>
  <r>
    <n v="1185732"/>
    <d v="2021-01-20T00:00:00"/>
    <x v="4"/>
    <x v="31"/>
    <s v="Louisville"/>
    <s v="Men's Street Footwear"/>
    <n v="30.000000000000004"/>
    <n v="7250"/>
    <n v="217500.00000000003"/>
    <n v="87000.000000000015"/>
    <n v="0.4"/>
    <s v="Online"/>
  </r>
  <r>
    <n v="1185732"/>
    <d v="2021-01-20T00:00:00"/>
    <x v="4"/>
    <x v="31"/>
    <s v="Louisville"/>
    <s v="Men's Athletic Footwear"/>
    <n v="30.000000000000004"/>
    <n v="5250"/>
    <n v="157500.00000000003"/>
    <n v="55125.000000000007"/>
    <n v="0.35"/>
    <s v="Online"/>
  </r>
  <r>
    <n v="1185732"/>
    <d v="2021-01-20T00:00:00"/>
    <x v="4"/>
    <x v="31"/>
    <s v="Louisville"/>
    <s v="Women's Street Footwear"/>
    <n v="20.000000000000007"/>
    <n v="5250"/>
    <n v="105000.00000000004"/>
    <n v="42000.000000000022"/>
    <n v="0.4"/>
    <s v="Online"/>
  </r>
  <r>
    <n v="1185732"/>
    <d v="2021-01-20T00:00:00"/>
    <x v="4"/>
    <x v="31"/>
    <s v="Louisville"/>
    <s v="Women's Athletic Footwear"/>
    <n v="25"/>
    <n v="3750"/>
    <n v="93750"/>
    <n v="37500"/>
    <n v="0.4"/>
    <s v="Online"/>
  </r>
  <r>
    <n v="1185732"/>
    <d v="2021-01-20T00:00:00"/>
    <x v="4"/>
    <x v="31"/>
    <s v="Louisville"/>
    <s v="Men's Apparel"/>
    <n v="40"/>
    <n v="4250"/>
    <n v="170000"/>
    <n v="59499.999999999993"/>
    <n v="0.35"/>
    <s v="Online"/>
  </r>
  <r>
    <n v="1185732"/>
    <d v="2021-01-20T00:00:00"/>
    <x v="4"/>
    <x v="31"/>
    <s v="Louisville"/>
    <s v="Women's Apparel"/>
    <n v="30.000000000000004"/>
    <n v="5250"/>
    <n v="157500.00000000003"/>
    <n v="78750.000000000015"/>
    <n v="0.5"/>
    <s v="Online"/>
  </r>
  <r>
    <n v="1185732"/>
    <d v="2021-02-18T00:00:00"/>
    <x v="4"/>
    <x v="31"/>
    <s v="Louisville"/>
    <s v="Men's Street Footwear"/>
    <n v="30.000000000000004"/>
    <n v="7750"/>
    <n v="232500.00000000003"/>
    <n v="93000.000000000015"/>
    <n v="0.4"/>
    <s v="Online"/>
  </r>
  <r>
    <n v="1185732"/>
    <d v="2021-02-18T00:00:00"/>
    <x v="4"/>
    <x v="31"/>
    <s v="Louisville"/>
    <s v="Men's Athletic Footwear"/>
    <n v="30.000000000000004"/>
    <n v="4250"/>
    <n v="127500.00000000001"/>
    <n v="44625"/>
    <n v="0.35"/>
    <s v="Online"/>
  </r>
  <r>
    <n v="1185732"/>
    <d v="2021-02-18T00:00:00"/>
    <x v="4"/>
    <x v="31"/>
    <s v="Louisville"/>
    <s v="Women's Street Footwear"/>
    <n v="20.000000000000007"/>
    <n v="4750"/>
    <n v="95000.000000000029"/>
    <n v="38000.000000000015"/>
    <n v="0.4"/>
    <s v="Online"/>
  </r>
  <r>
    <n v="1185732"/>
    <d v="2021-02-18T00:00:00"/>
    <x v="1"/>
    <x v="32"/>
    <s v="Jackson"/>
    <s v="Women's Athletic Footwear"/>
    <n v="25"/>
    <n v="3250"/>
    <n v="81250"/>
    <n v="32500"/>
    <n v="0.4"/>
    <s v="Online"/>
  </r>
  <r>
    <n v="1185732"/>
    <d v="2021-02-18T00:00:00"/>
    <x v="1"/>
    <x v="32"/>
    <s v="Jackson"/>
    <s v="Men's Apparel"/>
    <n v="40"/>
    <n v="4000"/>
    <n v="160000"/>
    <n v="56000"/>
    <n v="0.35"/>
    <s v="Online"/>
  </r>
  <r>
    <n v="1185732"/>
    <d v="2021-02-18T00:00:00"/>
    <x v="1"/>
    <x v="32"/>
    <s v="Jackson"/>
    <s v="Women's Apparel"/>
    <n v="25"/>
    <n v="5000"/>
    <n v="125000"/>
    <n v="62500"/>
    <n v="0.5"/>
    <s v="Online"/>
  </r>
  <r>
    <n v="1185732"/>
    <d v="2021-03-16T00:00:00"/>
    <x v="1"/>
    <x v="32"/>
    <s v="Jackson"/>
    <s v="Men's Street Footwear"/>
    <n v="25"/>
    <n v="7200"/>
    <n v="180000"/>
    <n v="72000"/>
    <n v="0.4"/>
    <s v="Online"/>
  </r>
  <r>
    <n v="1185732"/>
    <d v="2021-03-16T00:00:00"/>
    <x v="1"/>
    <x v="32"/>
    <s v="Jackson"/>
    <s v="Men's Athletic Footwear"/>
    <n v="25"/>
    <n v="4000"/>
    <n v="100000"/>
    <n v="35000"/>
    <n v="0.35"/>
    <s v="Online"/>
  </r>
  <r>
    <n v="1185732"/>
    <d v="2021-03-16T00:00:00"/>
    <x v="1"/>
    <x v="32"/>
    <s v="Jackson"/>
    <s v="Women's Street Footwear"/>
    <n v="15.000000000000002"/>
    <n v="4250"/>
    <n v="63750.000000000007"/>
    <n v="25500.000000000004"/>
    <n v="0.4"/>
    <s v="Online"/>
  </r>
  <r>
    <n v="1185732"/>
    <d v="2021-03-16T00:00:00"/>
    <x v="1"/>
    <x v="32"/>
    <s v="Jackson"/>
    <s v="Women's Athletic Footwear"/>
    <n v="19.999999999999996"/>
    <n v="2750"/>
    <n v="54999.999999999993"/>
    <n v="22000"/>
    <n v="0.4"/>
    <s v="Online"/>
  </r>
  <r>
    <n v="1185732"/>
    <d v="2021-03-16T00:00:00"/>
    <x v="1"/>
    <x v="32"/>
    <s v="Jackson"/>
    <s v="Men's Apparel"/>
    <n v="35.000000000000007"/>
    <n v="3250"/>
    <n v="113750.00000000003"/>
    <n v="39812.500000000007"/>
    <n v="0.35"/>
    <s v="Online"/>
  </r>
  <r>
    <n v="1185732"/>
    <d v="2021-03-16T00:00:00"/>
    <x v="1"/>
    <x v="32"/>
    <s v="Jackson"/>
    <s v="Women's Apparel"/>
    <n v="25"/>
    <n v="4250"/>
    <n v="106250"/>
    <n v="53125"/>
    <n v="0.5"/>
    <s v="Online"/>
  </r>
  <r>
    <n v="1185732"/>
    <d v="2021-04-17T00:00:00"/>
    <x v="1"/>
    <x v="32"/>
    <s v="Jackson"/>
    <s v="Men's Street Footwear"/>
    <n v="25"/>
    <n v="6750"/>
    <n v="168750"/>
    <n v="67500"/>
    <n v="0.4"/>
    <s v="Online"/>
  </r>
  <r>
    <n v="1185732"/>
    <d v="2021-04-17T00:00:00"/>
    <x v="1"/>
    <x v="32"/>
    <s v="Jackson"/>
    <s v="Men's Athletic Footwear"/>
    <n v="25"/>
    <n v="3750"/>
    <n v="93750"/>
    <n v="32812.5"/>
    <n v="0.35"/>
    <s v="Online"/>
  </r>
  <r>
    <n v="1185732"/>
    <d v="2021-04-17T00:00:00"/>
    <x v="1"/>
    <x v="32"/>
    <s v="Jackson"/>
    <s v="Women's Street Footwear"/>
    <n v="15.000000000000002"/>
    <n v="3750"/>
    <n v="56250.000000000007"/>
    <n v="22500.000000000004"/>
    <n v="0.4"/>
    <s v="Online"/>
  </r>
  <r>
    <n v="1185732"/>
    <d v="2021-04-17T00:00:00"/>
    <x v="1"/>
    <x v="32"/>
    <s v="Jackson"/>
    <s v="Women's Athletic Footwear"/>
    <n v="19.999999999999996"/>
    <n v="3000"/>
    <n v="59999.999999999993"/>
    <n v="24000"/>
    <n v="0.4"/>
    <s v="Online"/>
  </r>
  <r>
    <n v="1185732"/>
    <d v="2021-04-17T00:00:00"/>
    <x v="1"/>
    <x v="32"/>
    <s v="Jackson"/>
    <s v="Men's Apparel"/>
    <n v="40"/>
    <n v="3250"/>
    <n v="130000"/>
    <n v="45500"/>
    <n v="0.35"/>
    <s v="Online"/>
  </r>
  <r>
    <n v="1185732"/>
    <d v="2021-04-17T00:00:00"/>
    <x v="1"/>
    <x v="32"/>
    <s v="Jackson"/>
    <s v="Women's Apparel"/>
    <n v="30.000000000000004"/>
    <n v="4750"/>
    <n v="142500.00000000003"/>
    <n v="71250.000000000015"/>
    <n v="0.5"/>
    <s v="Online"/>
  </r>
  <r>
    <n v="1185732"/>
    <d v="2021-05-16T00:00:00"/>
    <x v="1"/>
    <x v="32"/>
    <s v="Jackson"/>
    <s v="Men's Street Footwear"/>
    <n v="40"/>
    <n v="7450"/>
    <n v="298000"/>
    <n v="119200"/>
    <n v="0.4"/>
    <s v="Online"/>
  </r>
  <r>
    <n v="1185732"/>
    <d v="2021-05-16T00:00:00"/>
    <x v="1"/>
    <x v="32"/>
    <s v="Jackson"/>
    <s v="Men's Athletic Footwear"/>
    <n v="40"/>
    <n v="4500"/>
    <n v="180000"/>
    <n v="62999.999999999993"/>
    <n v="0.35"/>
    <s v="Online"/>
  </r>
  <r>
    <n v="1185732"/>
    <d v="2021-05-16T00:00:00"/>
    <x v="1"/>
    <x v="32"/>
    <s v="Jackson"/>
    <s v="Women's Street Footwear"/>
    <n v="35"/>
    <n v="4250"/>
    <n v="148750"/>
    <n v="59500"/>
    <n v="0.4"/>
    <s v="Online"/>
  </r>
  <r>
    <n v="1185732"/>
    <d v="2021-05-16T00:00:00"/>
    <x v="1"/>
    <x v="32"/>
    <s v="Jackson"/>
    <s v="Women's Athletic Footwear"/>
    <n v="35"/>
    <n v="3750"/>
    <n v="131250"/>
    <n v="52500"/>
    <n v="0.4"/>
    <s v="Online"/>
  </r>
  <r>
    <n v="1185732"/>
    <d v="2021-05-16T00:00:00"/>
    <x v="1"/>
    <x v="32"/>
    <s v="Jackson"/>
    <s v="Men's Apparel"/>
    <n v="44.999999999999993"/>
    <n v="4000"/>
    <n v="179999.99999999997"/>
    <n v="62999.999999999985"/>
    <n v="0.35"/>
    <s v="Online"/>
  </r>
  <r>
    <n v="1185732"/>
    <d v="2021-05-16T00:00:00"/>
    <x v="1"/>
    <x v="32"/>
    <s v="Jackson"/>
    <s v="Women's Apparel"/>
    <n v="49.999999999999993"/>
    <n v="5000"/>
    <n v="249999.99999999997"/>
    <n v="124999.99999999999"/>
    <n v="0.5"/>
    <s v="Online"/>
  </r>
  <r>
    <n v="1185732"/>
    <d v="2021-06-18T00:00:00"/>
    <x v="1"/>
    <x v="32"/>
    <s v="Jackson"/>
    <s v="Men's Street Footwear"/>
    <n v="44.999999999999993"/>
    <n v="7500"/>
    <n v="337499.99999999994"/>
    <n v="134999.99999999997"/>
    <n v="0.4"/>
    <s v="Online"/>
  </r>
  <r>
    <n v="1185732"/>
    <d v="2021-06-18T00:00:00"/>
    <x v="1"/>
    <x v="32"/>
    <s v="Jackson"/>
    <s v="Men's Athletic Footwear"/>
    <n v="40"/>
    <n v="5000"/>
    <n v="200000"/>
    <n v="70000"/>
    <n v="0.35"/>
    <s v="Online"/>
  </r>
  <r>
    <n v="1185732"/>
    <d v="2021-06-18T00:00:00"/>
    <x v="1"/>
    <x v="32"/>
    <s v="Jackson"/>
    <s v="Women's Street Footwear"/>
    <n v="45"/>
    <n v="4750"/>
    <n v="213750"/>
    <n v="85500"/>
    <n v="0.4"/>
    <s v="Online"/>
  </r>
  <r>
    <n v="1185732"/>
    <d v="2021-06-18T00:00:00"/>
    <x v="1"/>
    <x v="32"/>
    <s v="Jackson"/>
    <s v="Women's Athletic Footwear"/>
    <n v="45"/>
    <n v="4500"/>
    <n v="202500"/>
    <n v="81000"/>
    <n v="0.4"/>
    <s v="Online"/>
  </r>
  <r>
    <n v="1185732"/>
    <d v="2021-06-18T00:00:00"/>
    <x v="1"/>
    <x v="32"/>
    <s v="Jackson"/>
    <s v="Men's Apparel"/>
    <n v="60"/>
    <n v="4500"/>
    <n v="270000"/>
    <n v="94500"/>
    <n v="0.35"/>
    <s v="Online"/>
  </r>
  <r>
    <n v="1185732"/>
    <d v="2021-06-18T00:00:00"/>
    <x v="1"/>
    <x v="32"/>
    <s v="Jackson"/>
    <s v="Women's Apparel"/>
    <n v="65"/>
    <n v="6250"/>
    <n v="406250"/>
    <n v="203125"/>
    <n v="0.5"/>
    <s v="Online"/>
  </r>
  <r>
    <n v="1185732"/>
    <d v="2021-07-16T00:00:00"/>
    <x v="1"/>
    <x v="32"/>
    <s v="Jackson"/>
    <s v="Men's Street Footwear"/>
    <n v="60"/>
    <n v="8500"/>
    <n v="510000"/>
    <n v="204000"/>
    <n v="0.4"/>
    <s v="Online"/>
  </r>
  <r>
    <n v="1185732"/>
    <d v="2021-07-16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7-16T00:00:00"/>
    <x v="1"/>
    <x v="32"/>
    <s v="Jackson"/>
    <s v="Women's Street Footwear"/>
    <n v="50"/>
    <n v="5250"/>
    <n v="262500"/>
    <n v="105000"/>
    <n v="0.4"/>
    <s v="Online"/>
  </r>
  <r>
    <n v="1185732"/>
    <d v="2021-07-16T00:00:00"/>
    <x v="1"/>
    <x v="32"/>
    <s v="Jackson"/>
    <s v="Women's Athletic Footwear"/>
    <n v="50"/>
    <n v="4750"/>
    <n v="237500"/>
    <n v="95000"/>
    <n v="0.4"/>
    <s v="Online"/>
  </r>
  <r>
    <n v="1185732"/>
    <d v="2021-07-16T00:00:00"/>
    <x v="1"/>
    <x v="32"/>
    <s v="Jackson"/>
    <s v="Men's Apparel"/>
    <n v="60"/>
    <n v="5000"/>
    <n v="300000"/>
    <n v="105000"/>
    <n v="0.35"/>
    <s v="Online"/>
  </r>
  <r>
    <n v="1185732"/>
    <d v="2021-07-16T00:00:00"/>
    <x v="1"/>
    <x v="32"/>
    <s v="Jackson"/>
    <s v="Women's Apparel"/>
    <n v="65"/>
    <n v="6750"/>
    <n v="438750"/>
    <n v="219375"/>
    <n v="0.5"/>
    <s v="Online"/>
  </r>
  <r>
    <n v="1185732"/>
    <d v="2021-08-17T00:00:00"/>
    <x v="1"/>
    <x v="32"/>
    <s v="Jackson"/>
    <s v="Men's Street Footwear"/>
    <n v="60"/>
    <n v="8250"/>
    <n v="495000"/>
    <n v="198000"/>
    <n v="0.4"/>
    <s v="Online"/>
  </r>
  <r>
    <n v="1185732"/>
    <d v="2021-08-17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8-17T00:00:00"/>
    <x v="1"/>
    <x v="32"/>
    <s v="Jackson"/>
    <s v="Women's Street Footwear"/>
    <n v="50"/>
    <n v="5250"/>
    <n v="262500"/>
    <n v="105000"/>
    <n v="0.4"/>
    <s v="Online"/>
  </r>
  <r>
    <n v="1185732"/>
    <d v="2021-08-17T00:00:00"/>
    <x v="1"/>
    <x v="32"/>
    <s v="Jackson"/>
    <s v="Women's Athletic Footwear"/>
    <n v="40"/>
    <n v="4750"/>
    <n v="190000"/>
    <n v="76000"/>
    <n v="0.4"/>
    <s v="Online"/>
  </r>
  <r>
    <n v="1185732"/>
    <d v="2021-08-17T00:00:00"/>
    <x v="1"/>
    <x v="32"/>
    <s v="Jackson"/>
    <s v="Men's Apparel"/>
    <n v="50"/>
    <n v="4500"/>
    <n v="225000"/>
    <n v="78750"/>
    <n v="0.35"/>
    <s v="Online"/>
  </r>
  <r>
    <n v="1185732"/>
    <d v="2021-08-17T00:00:00"/>
    <x v="1"/>
    <x v="32"/>
    <s v="Jackson"/>
    <s v="Women's Apparel"/>
    <n v="55.000000000000007"/>
    <n v="6250"/>
    <n v="343750.00000000006"/>
    <n v="171875.00000000003"/>
    <n v="0.5"/>
    <s v="Online"/>
  </r>
  <r>
    <n v="1185732"/>
    <d v="2021-09-16T00:00:00"/>
    <x v="1"/>
    <x v="32"/>
    <s v="Jackson"/>
    <s v="Men's Street Footwear"/>
    <n v="50"/>
    <n v="7250"/>
    <n v="362500"/>
    <n v="145000"/>
    <n v="0.4"/>
    <s v="Online"/>
  </r>
  <r>
    <n v="1185732"/>
    <d v="2021-09-16T00:00:00"/>
    <x v="1"/>
    <x v="32"/>
    <s v="Jackson"/>
    <s v="Men's Athletic Footwear"/>
    <n v="45.000000000000014"/>
    <n v="5250"/>
    <n v="236250.00000000009"/>
    <n v="82687.500000000029"/>
    <n v="0.35"/>
    <s v="Online"/>
  </r>
  <r>
    <n v="1185732"/>
    <d v="2021-09-16T00:00:00"/>
    <x v="1"/>
    <x v="32"/>
    <s v="Jackson"/>
    <s v="Women's Street Footwear"/>
    <n v="20.000000000000007"/>
    <n v="4250"/>
    <n v="85000.000000000029"/>
    <n v="34000.000000000015"/>
    <n v="0.4"/>
    <s v="Online"/>
  </r>
  <r>
    <n v="1185732"/>
    <d v="2021-09-16T00:00:00"/>
    <x v="1"/>
    <x v="32"/>
    <s v="Jackson"/>
    <s v="Women's Athletic Footwear"/>
    <n v="20.000000000000007"/>
    <n v="4000"/>
    <n v="80000.000000000029"/>
    <n v="32000.000000000015"/>
    <n v="0.4"/>
    <s v="Online"/>
  </r>
  <r>
    <n v="1185732"/>
    <d v="2021-09-16T00:00:00"/>
    <x v="1"/>
    <x v="32"/>
    <s v="Jackson"/>
    <s v="Men's Apparel"/>
    <n v="30.000000000000004"/>
    <n v="4000"/>
    <n v="120000.00000000001"/>
    <n v="42000"/>
    <n v="0.35"/>
    <s v="Online"/>
  </r>
  <r>
    <n v="1185732"/>
    <d v="2021-09-16T00:00:00"/>
    <x v="1"/>
    <x v="32"/>
    <s v="Jackson"/>
    <s v="Women's Apparel"/>
    <n v="35.000000000000007"/>
    <n v="5000"/>
    <n v="175000.00000000003"/>
    <n v="87500.000000000015"/>
    <n v="0.5"/>
    <s v="Online"/>
  </r>
  <r>
    <n v="1185732"/>
    <d v="2021-10-18T00:00:00"/>
    <x v="1"/>
    <x v="32"/>
    <s v="Jackson"/>
    <s v="Men's Street Footwear"/>
    <n v="35.000000000000007"/>
    <n v="6750"/>
    <n v="236250.00000000006"/>
    <n v="94500.000000000029"/>
    <n v="0.4"/>
    <s v="Online"/>
  </r>
  <r>
    <n v="1185732"/>
    <d v="2021-10-18T00:00:00"/>
    <x v="1"/>
    <x v="32"/>
    <s v="Jackson"/>
    <s v="Men's Athletic Footwear"/>
    <n v="25.000000000000011"/>
    <n v="5000"/>
    <n v="125000.00000000006"/>
    <n v="43750.000000000015"/>
    <n v="0.35"/>
    <s v="Online"/>
  </r>
  <r>
    <n v="1185732"/>
    <d v="2021-10-18T00:00:00"/>
    <x v="1"/>
    <x v="32"/>
    <s v="Jackson"/>
    <s v="Women's Street Footwear"/>
    <n v="25.000000000000011"/>
    <n v="3750"/>
    <n v="93750.000000000044"/>
    <n v="37500.000000000022"/>
    <n v="0.4"/>
    <s v="Online"/>
  </r>
  <r>
    <n v="1185732"/>
    <d v="2021-10-18T00:00:00"/>
    <x v="1"/>
    <x v="32"/>
    <s v="Jackson"/>
    <s v="Women's Athletic Footwear"/>
    <n v="25.000000000000011"/>
    <n v="3500"/>
    <n v="87500.000000000044"/>
    <n v="35000.000000000022"/>
    <n v="0.4"/>
    <s v="Online"/>
  </r>
  <r>
    <n v="1185732"/>
    <d v="2021-10-18T00:00:00"/>
    <x v="1"/>
    <x v="32"/>
    <s v="Jackson"/>
    <s v="Men's Apparel"/>
    <n v="35.000000000000007"/>
    <n v="3500"/>
    <n v="122500.00000000003"/>
    <n v="42875.000000000007"/>
    <n v="0.35"/>
    <s v="Online"/>
  </r>
  <r>
    <n v="1185732"/>
    <d v="2021-10-18T00:00:00"/>
    <x v="1"/>
    <x v="32"/>
    <s v="Jackson"/>
    <s v="Women's Apparel"/>
    <n v="35"/>
    <n v="4750"/>
    <n v="166250"/>
    <n v="83125"/>
    <n v="0.5"/>
    <s v="Online"/>
  </r>
  <r>
    <n v="1185732"/>
    <d v="2021-11-17T00:00:00"/>
    <x v="1"/>
    <x v="32"/>
    <s v="Jackson"/>
    <s v="Men's Street Footwear"/>
    <n v="30.000000000000011"/>
    <n v="6250"/>
    <n v="187500.00000000006"/>
    <n v="75000.000000000029"/>
    <n v="0.4"/>
    <s v="Online"/>
  </r>
  <r>
    <n v="1185732"/>
    <d v="2021-11-17T00:00:00"/>
    <x v="1"/>
    <x v="32"/>
    <s v="Jackson"/>
    <s v="Men's Athletic Footwear"/>
    <n v="20.000000000000011"/>
    <n v="4500"/>
    <n v="90000.000000000044"/>
    <n v="31500.000000000015"/>
    <n v="0.35"/>
    <s v="Online"/>
  </r>
  <r>
    <n v="1185732"/>
    <d v="2021-11-17T00:00:00"/>
    <x v="1"/>
    <x v="32"/>
    <s v="Jackson"/>
    <s v="Women's Street Footwear"/>
    <n v="30.000000000000014"/>
    <n v="3950"/>
    <n v="118500.00000000006"/>
    <n v="47400.000000000029"/>
    <n v="0.4"/>
    <s v="Online"/>
  </r>
  <r>
    <n v="1185732"/>
    <d v="2021-11-17T00:00:00"/>
    <x v="1"/>
    <x v="32"/>
    <s v="Jackson"/>
    <s v="Women's Athletic Footwear"/>
    <n v="60.000000000000021"/>
    <n v="4500"/>
    <n v="270000.00000000012"/>
    <n v="108000.00000000006"/>
    <n v="0.4"/>
    <s v="Online"/>
  </r>
  <r>
    <n v="1185732"/>
    <d v="2021-11-17T00:00:00"/>
    <x v="1"/>
    <x v="32"/>
    <s v="Jackson"/>
    <s v="Men's Apparel"/>
    <n v="75.000000000000014"/>
    <n v="4250"/>
    <n v="318750.00000000006"/>
    <n v="111562.50000000001"/>
    <n v="0.35"/>
    <s v="Online"/>
  </r>
  <r>
    <n v="1185732"/>
    <d v="2021-11-17T00:00:00"/>
    <x v="1"/>
    <x v="32"/>
    <s v="Jackson"/>
    <s v="Women's Apparel"/>
    <n v="75"/>
    <n v="5250"/>
    <n v="393750"/>
    <n v="196875"/>
    <n v="0.5"/>
    <s v="Online"/>
  </r>
  <r>
    <n v="1185732"/>
    <d v="2021-12-16T00:00:00"/>
    <x v="1"/>
    <x v="32"/>
    <s v="Jackson"/>
    <s v="Men's Street Footwear"/>
    <n v="70"/>
    <n v="7750"/>
    <n v="542500"/>
    <n v="217000"/>
    <n v="0.4"/>
    <s v="Online"/>
  </r>
  <r>
    <n v="1185732"/>
    <d v="2021-12-16T00:00:00"/>
    <x v="1"/>
    <x v="32"/>
    <s v="Jackson"/>
    <s v="Men's Athletic Footwear"/>
    <n v="60.000000000000007"/>
    <n v="5750"/>
    <n v="345000.00000000006"/>
    <n v="120750.00000000001"/>
    <n v="0.35"/>
    <s v="Online"/>
  </r>
  <r>
    <n v="1185732"/>
    <d v="2021-12-16T00:00:00"/>
    <x v="1"/>
    <x v="32"/>
    <s v="Jackson"/>
    <s v="Women's Street Footwear"/>
    <n v="60.000000000000007"/>
    <n v="5250"/>
    <n v="315000.00000000006"/>
    <n v="126000.00000000003"/>
    <n v="0.4"/>
    <s v="Online"/>
  </r>
  <r>
    <n v="1185732"/>
    <d v="2021-12-16T00:00:00"/>
    <x v="1"/>
    <x v="32"/>
    <s v="Jackson"/>
    <s v="Women's Athletic Footwear"/>
    <n v="60.000000000000007"/>
    <n v="4750"/>
    <n v="285000.00000000006"/>
    <n v="114000.00000000003"/>
    <n v="0.4"/>
    <s v="Online"/>
  </r>
  <r>
    <n v="1185732"/>
    <d v="2021-12-16T00:00:00"/>
    <x v="1"/>
    <x v="32"/>
    <s v="Jackson"/>
    <s v="Men's Apparel"/>
    <n v="70"/>
    <n v="4750"/>
    <n v="332500"/>
    <n v="116374.99999999999"/>
    <n v="0.35"/>
    <s v="Online"/>
  </r>
  <r>
    <n v="1185732"/>
    <d v="2021-12-16T00:00:00"/>
    <x v="1"/>
    <x v="32"/>
    <s v="Jackson"/>
    <s v="Women's Apparel"/>
    <n v="75"/>
    <n v="5750"/>
    <n v="431250"/>
    <n v="215625"/>
    <n v="0.5"/>
    <s v="Online"/>
  </r>
  <r>
    <n v="1197831"/>
    <d v="2021-01-23T00:00:00"/>
    <x v="1"/>
    <x v="32"/>
    <s v="Jackson"/>
    <s v="Men's Street Footwear"/>
    <n v="25.000000000000007"/>
    <n v="6500"/>
    <n v="162500.00000000006"/>
    <n v="65000.000000000029"/>
    <n v="0.4"/>
    <s v="Online"/>
  </r>
  <r>
    <n v="1197831"/>
    <d v="2021-01-23T00:00:00"/>
    <x v="1"/>
    <x v="32"/>
    <s v="Jackson"/>
    <s v="Men's Athletic Footwear"/>
    <n v="25.000000000000007"/>
    <n v="4500"/>
    <n v="112500.00000000003"/>
    <n v="39375.000000000007"/>
    <n v="0.35"/>
    <s v="Online"/>
  </r>
  <r>
    <n v="1197831"/>
    <d v="2021-01-23T00:00:00"/>
    <x v="1"/>
    <x v="32"/>
    <s v="Jackson"/>
    <s v="Women's Street Footwear"/>
    <n v="15.000000000000007"/>
    <n v="4500"/>
    <n v="67500.000000000029"/>
    <n v="27000.000000000015"/>
    <n v="0.4"/>
    <s v="Online"/>
  </r>
  <r>
    <n v="1197831"/>
    <d v="2021-01-23T00:00:00"/>
    <x v="1"/>
    <x v="32"/>
    <s v="Jackson"/>
    <s v="Women's Athletic Footwear"/>
    <n v="20"/>
    <n v="3000"/>
    <n v="60000"/>
    <n v="24000"/>
    <n v="0.4"/>
    <s v="Online"/>
  </r>
  <r>
    <n v="1197831"/>
    <d v="2021-01-23T00:00:00"/>
    <x v="1"/>
    <x v="32"/>
    <s v="Jackson"/>
    <s v="Men's Apparel"/>
    <n v="35"/>
    <n v="3500"/>
    <n v="122500"/>
    <n v="42875"/>
    <n v="0.35"/>
    <s v="Online"/>
  </r>
  <r>
    <n v="1197831"/>
    <d v="2021-01-23T00:00:00"/>
    <x v="1"/>
    <x v="32"/>
    <s v="Jackson"/>
    <s v="Women's Apparel"/>
    <n v="25.000000000000007"/>
    <n v="4500"/>
    <n v="112500.00000000003"/>
    <n v="45000.000000000015"/>
    <n v="0.4"/>
    <s v="Online"/>
  </r>
  <r>
    <n v="1197831"/>
    <d v="2021-02-21T00:00:00"/>
    <x v="1"/>
    <x v="32"/>
    <s v="Jackson"/>
    <s v="Men's Street Footwear"/>
    <n v="25.000000000000007"/>
    <n v="7000"/>
    <n v="175000.00000000006"/>
    <n v="70000.000000000029"/>
    <n v="0.4"/>
    <s v="Online"/>
  </r>
  <r>
    <n v="1197831"/>
    <d v="2021-02-21T00:00:00"/>
    <x v="1"/>
    <x v="32"/>
    <s v="Jackson"/>
    <s v="Men's Athletic Footwear"/>
    <n v="25.000000000000007"/>
    <n v="3500"/>
    <n v="87500.000000000029"/>
    <n v="30625.000000000007"/>
    <n v="0.35"/>
    <s v="Online"/>
  </r>
  <r>
    <n v="1197831"/>
    <d v="2021-02-21T00:00:00"/>
    <x v="1"/>
    <x v="32"/>
    <s v="Jackson"/>
    <s v="Women's Street Footwear"/>
    <n v="15.000000000000007"/>
    <n v="4000"/>
    <n v="60000.000000000029"/>
    <n v="24000.000000000015"/>
    <n v="0.4"/>
    <s v="Online"/>
  </r>
  <r>
    <n v="1197831"/>
    <d v="2021-02-21T00:00:00"/>
    <x v="1"/>
    <x v="33"/>
    <s v="Little Rock"/>
    <s v="Women's Athletic Footwear"/>
    <n v="20"/>
    <n v="2500"/>
    <n v="50000"/>
    <n v="20000"/>
    <n v="0.4"/>
    <s v="Online"/>
  </r>
  <r>
    <n v="1197831"/>
    <d v="2021-02-21T00:00:00"/>
    <x v="1"/>
    <x v="33"/>
    <s v="Little Rock"/>
    <s v="Men's Apparel"/>
    <n v="35"/>
    <n v="3250"/>
    <n v="113750"/>
    <n v="39812.5"/>
    <n v="0.35"/>
    <s v="Online"/>
  </r>
  <r>
    <n v="1197831"/>
    <d v="2021-02-21T00:00:00"/>
    <x v="1"/>
    <x v="33"/>
    <s v="Little Rock"/>
    <s v="Women's Apparel"/>
    <n v="20"/>
    <n v="4250"/>
    <n v="85000"/>
    <n v="34000"/>
    <n v="0.4"/>
    <s v="Online"/>
  </r>
  <r>
    <n v="1197831"/>
    <d v="2021-03-19T00:00:00"/>
    <x v="1"/>
    <x v="33"/>
    <s v="Little Rock"/>
    <s v="Men's Street Footwear"/>
    <n v="20"/>
    <n v="6450"/>
    <n v="129000"/>
    <n v="51600"/>
    <n v="0.4"/>
    <s v="Online"/>
  </r>
  <r>
    <n v="1197831"/>
    <d v="2021-03-19T00:00:00"/>
    <x v="1"/>
    <x v="33"/>
    <s v="Little Rock"/>
    <s v="Men's Athletic Footwear"/>
    <n v="20"/>
    <n v="3250"/>
    <n v="65000"/>
    <n v="22750"/>
    <n v="0.35"/>
    <s v="Online"/>
  </r>
  <r>
    <n v="1197831"/>
    <d v="2021-03-19T00:00:00"/>
    <x v="1"/>
    <x v="33"/>
    <s v="Little Rock"/>
    <s v="Women's Street Footwear"/>
    <n v="10.000000000000002"/>
    <n v="3500"/>
    <n v="35000.000000000007"/>
    <n v="14000.000000000004"/>
    <n v="0.4"/>
    <s v="Online"/>
  </r>
  <r>
    <n v="1197831"/>
    <d v="2021-03-19T00:00:00"/>
    <x v="1"/>
    <x v="33"/>
    <s v="Little Rock"/>
    <s v="Women's Athletic Footwear"/>
    <n v="19.999999999999996"/>
    <n v="2000"/>
    <n v="39999.999999999993"/>
    <n v="15999.999999999998"/>
    <n v="0.4"/>
    <s v="Online"/>
  </r>
  <r>
    <n v="1197831"/>
    <d v="2021-03-19T00:00:00"/>
    <x v="1"/>
    <x v="33"/>
    <s v="Little Rock"/>
    <s v="Men's Apparel"/>
    <n v="35.000000000000007"/>
    <n v="2500"/>
    <n v="87500.000000000015"/>
    <n v="30625.000000000004"/>
    <n v="0.35"/>
    <s v="Online"/>
  </r>
  <r>
    <n v="1197831"/>
    <d v="2021-03-19T00:00:00"/>
    <x v="1"/>
    <x v="33"/>
    <s v="Little Rock"/>
    <s v="Women's Apparel"/>
    <n v="25"/>
    <n v="3500"/>
    <n v="87500"/>
    <n v="35000"/>
    <n v="0.4"/>
    <s v="Online"/>
  </r>
  <r>
    <n v="1197831"/>
    <d v="2021-04-20T00:00:00"/>
    <x v="1"/>
    <x v="33"/>
    <s v="Little Rock"/>
    <s v="Men's Street Footwear"/>
    <n v="25"/>
    <n v="6000"/>
    <n v="150000"/>
    <n v="60000"/>
    <n v="0.4"/>
    <s v="Online"/>
  </r>
  <r>
    <n v="1197831"/>
    <d v="2021-04-20T00:00:00"/>
    <x v="1"/>
    <x v="33"/>
    <s v="Little Rock"/>
    <s v="Men's Athletic Footwear"/>
    <n v="25"/>
    <n v="3000"/>
    <n v="75000"/>
    <n v="26250"/>
    <n v="0.35"/>
    <s v="Online"/>
  </r>
  <r>
    <n v="1197831"/>
    <d v="2021-04-20T00:00:00"/>
    <x v="1"/>
    <x v="33"/>
    <s v="Little Rock"/>
    <s v="Women's Street Footwear"/>
    <n v="15.000000000000002"/>
    <n v="3000"/>
    <n v="45000.000000000007"/>
    <n v="18000.000000000004"/>
    <n v="0.4"/>
    <s v="Online"/>
  </r>
  <r>
    <n v="1197831"/>
    <d v="2021-04-20T00:00:00"/>
    <x v="1"/>
    <x v="33"/>
    <s v="Little Rock"/>
    <s v="Women's Athletic Footwear"/>
    <n v="19.999999999999996"/>
    <n v="2250"/>
    <n v="44999.999999999993"/>
    <n v="17999.999999999996"/>
    <n v="0.4"/>
    <s v="Online"/>
  </r>
  <r>
    <n v="1197831"/>
    <d v="2021-04-20T00:00:00"/>
    <x v="1"/>
    <x v="33"/>
    <s v="Little Rock"/>
    <s v="Men's Apparel"/>
    <n v="40"/>
    <n v="2500"/>
    <n v="100000"/>
    <n v="35000"/>
    <n v="0.35"/>
    <s v="Online"/>
  </r>
  <r>
    <n v="1197831"/>
    <d v="2021-04-20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05-19T00:00:00"/>
    <x v="1"/>
    <x v="33"/>
    <s v="Little Rock"/>
    <s v="Men's Street Footwear"/>
    <n v="40"/>
    <n v="6700"/>
    <n v="268000"/>
    <n v="107200"/>
    <n v="0.4"/>
    <s v="Online"/>
  </r>
  <r>
    <n v="1197831"/>
    <d v="2021-05-19T00:00:00"/>
    <x v="1"/>
    <x v="33"/>
    <s v="Little Rock"/>
    <s v="Men's Athletic Footwear"/>
    <n v="40"/>
    <n v="3750"/>
    <n v="150000"/>
    <n v="52500"/>
    <n v="0.35"/>
    <s v="Online"/>
  </r>
  <r>
    <n v="1197831"/>
    <d v="2021-05-19T00:00:00"/>
    <x v="1"/>
    <x v="33"/>
    <s v="Little Rock"/>
    <s v="Women's Street Footwear"/>
    <n v="35"/>
    <n v="3500"/>
    <n v="122500"/>
    <n v="49000"/>
    <n v="0.4"/>
    <s v="Online"/>
  </r>
  <r>
    <n v="1197831"/>
    <d v="2021-05-19T00:00:00"/>
    <x v="1"/>
    <x v="33"/>
    <s v="Little Rock"/>
    <s v="Women's Athletic Footwear"/>
    <n v="35"/>
    <n v="3000"/>
    <n v="105000"/>
    <n v="42000"/>
    <n v="0.4"/>
    <s v="Online"/>
  </r>
  <r>
    <n v="1197831"/>
    <d v="2021-05-19T00:00:00"/>
    <x v="1"/>
    <x v="33"/>
    <s v="Little Rock"/>
    <s v="Men's Apparel"/>
    <n v="44.999999999999993"/>
    <n v="3250"/>
    <n v="146249.99999999997"/>
    <n v="51187.499999999985"/>
    <n v="0.35"/>
    <s v="Online"/>
  </r>
  <r>
    <n v="1197831"/>
    <d v="2021-05-19T00:00:00"/>
    <x v="1"/>
    <x v="33"/>
    <s v="Little Rock"/>
    <s v="Women's Apparel"/>
    <n v="44.999999999999993"/>
    <n v="4250"/>
    <n v="191249.99999999997"/>
    <n v="76499.999999999985"/>
    <n v="0.4"/>
    <s v="Online"/>
  </r>
  <r>
    <n v="1197831"/>
    <d v="2021-06-21T00:00:00"/>
    <x v="1"/>
    <x v="33"/>
    <s v="Little Rock"/>
    <s v="Men's Street Footwear"/>
    <n v="40"/>
    <n v="6750"/>
    <n v="270000"/>
    <n v="108000"/>
    <n v="0.4"/>
    <s v="Online"/>
  </r>
  <r>
    <n v="1197831"/>
    <d v="2021-06-21T00:00:00"/>
    <x v="1"/>
    <x v="33"/>
    <s v="Little Rock"/>
    <s v="Men's Athletic Footwear"/>
    <n v="35"/>
    <n v="4250"/>
    <n v="148750"/>
    <n v="52062.5"/>
    <n v="0.35"/>
    <s v="Online"/>
  </r>
  <r>
    <n v="1197831"/>
    <d v="2021-06-21T00:00:00"/>
    <x v="1"/>
    <x v="33"/>
    <s v="Little Rock"/>
    <s v="Women's Street Footwear"/>
    <n v="40"/>
    <n v="4000"/>
    <n v="160000"/>
    <n v="64000"/>
    <n v="0.4"/>
    <s v="Online"/>
  </r>
  <r>
    <n v="1197831"/>
    <d v="2021-06-21T00:00:00"/>
    <x v="1"/>
    <x v="33"/>
    <s v="Little Rock"/>
    <s v="Women's Athletic Footwear"/>
    <n v="40"/>
    <n v="3750"/>
    <n v="150000"/>
    <n v="60000"/>
    <n v="0.4"/>
    <s v="Online"/>
  </r>
  <r>
    <n v="1197831"/>
    <d v="2021-06-21T00:00:00"/>
    <x v="1"/>
    <x v="33"/>
    <s v="Little Rock"/>
    <s v="Men's Apparel"/>
    <n v="54.999999999999993"/>
    <n v="3750"/>
    <n v="206249.99999999997"/>
    <n v="72187.499999999985"/>
    <n v="0.35"/>
    <s v="Online"/>
  </r>
  <r>
    <n v="1197831"/>
    <d v="2021-06-21T00:00:00"/>
    <x v="1"/>
    <x v="33"/>
    <s v="Little Rock"/>
    <s v="Women's Apparel"/>
    <n v="60"/>
    <n v="5500"/>
    <n v="330000"/>
    <n v="132000"/>
    <n v="0.4"/>
    <s v="Online"/>
  </r>
  <r>
    <n v="1197831"/>
    <d v="2021-07-19T00:00:00"/>
    <x v="1"/>
    <x v="33"/>
    <s v="Little Rock"/>
    <s v="Men's Street Footwear"/>
    <n v="54.999999999999993"/>
    <n v="7750"/>
    <n v="426249.99999999994"/>
    <n v="170500"/>
    <n v="0.4"/>
    <s v="Online"/>
  </r>
  <r>
    <n v="1197831"/>
    <d v="2021-07-19T00:00:00"/>
    <x v="1"/>
    <x v="33"/>
    <s v="Little Rock"/>
    <s v="Men's Athletic Footwear"/>
    <n v="50"/>
    <n v="5250"/>
    <n v="262500"/>
    <n v="91875"/>
    <n v="0.35"/>
    <s v="Online"/>
  </r>
  <r>
    <n v="1197831"/>
    <d v="2021-07-19T00:00:00"/>
    <x v="1"/>
    <x v="33"/>
    <s v="Little Rock"/>
    <s v="Women's Street Footwear"/>
    <n v="45"/>
    <n v="4500"/>
    <n v="202500"/>
    <n v="81000"/>
    <n v="0.4"/>
    <s v="Online"/>
  </r>
  <r>
    <n v="1197831"/>
    <d v="2021-07-19T00:00:00"/>
    <x v="1"/>
    <x v="33"/>
    <s v="Little Rock"/>
    <s v="Women's Athletic Footwear"/>
    <n v="45"/>
    <n v="4000"/>
    <n v="180000"/>
    <n v="72000"/>
    <n v="0.4"/>
    <s v="Online"/>
  </r>
  <r>
    <n v="1197831"/>
    <d v="2021-07-19T00:00:00"/>
    <x v="1"/>
    <x v="33"/>
    <s v="Little Rock"/>
    <s v="Men's Apparel"/>
    <n v="60"/>
    <n v="4250"/>
    <n v="255000"/>
    <n v="89250"/>
    <n v="0.35"/>
    <s v="Online"/>
  </r>
  <r>
    <n v="1197831"/>
    <d v="2021-07-19T00:00:00"/>
    <x v="1"/>
    <x v="33"/>
    <s v="Little Rock"/>
    <s v="Women's Apparel"/>
    <n v="65"/>
    <n v="6000"/>
    <n v="390000"/>
    <n v="156000"/>
    <n v="0.4"/>
    <s v="Online"/>
  </r>
  <r>
    <n v="1197831"/>
    <d v="2021-08-20T00:00:00"/>
    <x v="1"/>
    <x v="33"/>
    <s v="Little Rock"/>
    <s v="Men's Street Footwear"/>
    <n v="60"/>
    <n v="7500"/>
    <n v="450000"/>
    <n v="180000"/>
    <n v="0.4"/>
    <s v="Online"/>
  </r>
  <r>
    <n v="1197831"/>
    <d v="2021-08-20T00:00:00"/>
    <x v="1"/>
    <x v="33"/>
    <s v="Little Rock"/>
    <s v="Men's Athletic Footwear"/>
    <n v="55.000000000000007"/>
    <n v="5250"/>
    <n v="288750.00000000006"/>
    <n v="101062.50000000001"/>
    <n v="0.35"/>
    <s v="Online"/>
  </r>
  <r>
    <n v="1197831"/>
    <d v="2021-08-20T00:00:00"/>
    <x v="1"/>
    <x v="33"/>
    <s v="Little Rock"/>
    <s v="Women's Street Footwear"/>
    <n v="50"/>
    <n v="4500"/>
    <n v="225000"/>
    <n v="90000"/>
    <n v="0.4"/>
    <s v="Online"/>
  </r>
  <r>
    <n v="1197831"/>
    <d v="2021-08-20T00:00:00"/>
    <x v="1"/>
    <x v="33"/>
    <s v="Little Rock"/>
    <s v="Women's Athletic Footwear"/>
    <n v="40"/>
    <n v="4000"/>
    <n v="160000"/>
    <n v="64000"/>
    <n v="0.4"/>
    <s v="Online"/>
  </r>
  <r>
    <n v="1197831"/>
    <d v="2021-08-20T00:00:00"/>
    <x v="1"/>
    <x v="33"/>
    <s v="Little Rock"/>
    <s v="Men's Apparel"/>
    <n v="50"/>
    <n v="3750"/>
    <n v="187500"/>
    <n v="65625"/>
    <n v="0.35"/>
    <s v="Online"/>
  </r>
  <r>
    <n v="1197831"/>
    <d v="2021-08-20T00:00:00"/>
    <x v="1"/>
    <x v="33"/>
    <s v="Little Rock"/>
    <s v="Women's Apparel"/>
    <n v="55.000000000000007"/>
    <n v="5500"/>
    <n v="302500.00000000006"/>
    <n v="121000.00000000003"/>
    <n v="0.4"/>
    <s v="Online"/>
  </r>
  <r>
    <n v="1197831"/>
    <d v="2021-09-19T00:00:00"/>
    <x v="1"/>
    <x v="33"/>
    <s v="Little Rock"/>
    <s v="Men's Street Footwear"/>
    <n v="50"/>
    <n v="6500"/>
    <n v="325000"/>
    <n v="130000"/>
    <n v="0.4"/>
    <s v="Online"/>
  </r>
  <r>
    <n v="1197831"/>
    <d v="2021-09-19T00:00:00"/>
    <x v="1"/>
    <x v="33"/>
    <s v="Little Rock"/>
    <s v="Men's Athletic Footwear"/>
    <n v="40.000000000000014"/>
    <n v="4500"/>
    <n v="180000.00000000006"/>
    <n v="63000.000000000015"/>
    <n v="0.35"/>
    <s v="Online"/>
  </r>
  <r>
    <n v="1197831"/>
    <d v="2021-09-19T00:00:00"/>
    <x v="1"/>
    <x v="33"/>
    <s v="Little Rock"/>
    <s v="Women's Street Footwear"/>
    <n v="15.000000000000007"/>
    <n v="3500"/>
    <n v="52500.000000000022"/>
    <n v="21000.000000000011"/>
    <n v="0.4"/>
    <s v="Online"/>
  </r>
  <r>
    <n v="1197831"/>
    <d v="2021-09-19T00:00:00"/>
    <x v="1"/>
    <x v="33"/>
    <s v="Little Rock"/>
    <s v="Women's Athletic Footwear"/>
    <n v="15.000000000000007"/>
    <n v="3250"/>
    <n v="48750.000000000022"/>
    <n v="19500.000000000011"/>
    <n v="0.4"/>
    <s v="Online"/>
  </r>
  <r>
    <n v="1197831"/>
    <d v="2021-09-19T00:00:00"/>
    <x v="1"/>
    <x v="33"/>
    <s v="Little Rock"/>
    <s v="Men's Apparel"/>
    <n v="25.000000000000007"/>
    <n v="3250"/>
    <n v="81250.000000000029"/>
    <n v="28437.500000000007"/>
    <n v="0.35"/>
    <s v="Online"/>
  </r>
  <r>
    <n v="1197831"/>
    <d v="2021-09-19T00:00:00"/>
    <x v="1"/>
    <x v="33"/>
    <s v="Little Rock"/>
    <s v="Women's Apparel"/>
    <n v="30.000000000000011"/>
    <n v="4250"/>
    <n v="127500.00000000004"/>
    <n v="51000.000000000022"/>
    <n v="0.4"/>
    <s v="Online"/>
  </r>
  <r>
    <n v="1197831"/>
    <d v="2021-10-21T00:00:00"/>
    <x v="1"/>
    <x v="33"/>
    <s v="Little Rock"/>
    <s v="Men's Street Footwear"/>
    <n v="30.000000000000011"/>
    <n v="6000"/>
    <n v="180000.00000000006"/>
    <n v="72000.000000000029"/>
    <n v="0.4"/>
    <s v="Online"/>
  </r>
  <r>
    <n v="1197831"/>
    <d v="2021-10-21T00:00:00"/>
    <x v="1"/>
    <x v="33"/>
    <s v="Little Rock"/>
    <s v="Men's Athletic Footwear"/>
    <n v="20.000000000000011"/>
    <n v="4250"/>
    <n v="85000.000000000044"/>
    <n v="29750.000000000015"/>
    <n v="0.35"/>
    <s v="Online"/>
  </r>
  <r>
    <n v="1197831"/>
    <d v="2021-10-21T00:00:00"/>
    <x v="1"/>
    <x v="33"/>
    <s v="Little Rock"/>
    <s v="Women's Street Footwear"/>
    <n v="20.000000000000011"/>
    <n v="3000"/>
    <n v="60000.000000000029"/>
    <n v="24000.000000000015"/>
    <n v="0.4"/>
    <s v="Online"/>
  </r>
  <r>
    <n v="1197831"/>
    <d v="2021-10-21T00:00:00"/>
    <x v="1"/>
    <x v="33"/>
    <s v="Little Rock"/>
    <s v="Women's Athletic Footwear"/>
    <n v="20.000000000000011"/>
    <n v="2750"/>
    <n v="55000.000000000029"/>
    <n v="22000.000000000015"/>
    <n v="0.4"/>
    <s v="Online"/>
  </r>
  <r>
    <n v="1197831"/>
    <d v="2021-10-21T00:00:00"/>
    <x v="1"/>
    <x v="33"/>
    <s v="Little Rock"/>
    <s v="Men's Apparel"/>
    <n v="30.000000000000011"/>
    <n v="2750"/>
    <n v="82500.000000000029"/>
    <n v="28875.000000000007"/>
    <n v="0.35"/>
    <s v="Online"/>
  </r>
  <r>
    <n v="1197831"/>
    <d v="2021-10-21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11-20T00:00:00"/>
    <x v="1"/>
    <x v="33"/>
    <s v="Little Rock"/>
    <s v="Men's Street Footwear"/>
    <n v="25.000000000000011"/>
    <n v="5500"/>
    <n v="137500.00000000006"/>
    <n v="55000.000000000029"/>
    <n v="0.4"/>
    <s v="Online"/>
  </r>
  <r>
    <n v="1197831"/>
    <d v="2021-11-20T00:00:00"/>
    <x v="1"/>
    <x v="33"/>
    <s v="Little Rock"/>
    <s v="Men's Athletic Footwear"/>
    <n v="15.000000000000014"/>
    <n v="3750"/>
    <n v="56250.000000000051"/>
    <n v="19687.500000000018"/>
    <n v="0.35"/>
    <s v="Online"/>
  </r>
  <r>
    <n v="1197831"/>
    <d v="2021-11-20T00:00:00"/>
    <x v="1"/>
    <x v="33"/>
    <s v="Little Rock"/>
    <s v="Women's Street Footwear"/>
    <n v="25.000000000000018"/>
    <n v="3200"/>
    <n v="80000.000000000058"/>
    <n v="32000.000000000025"/>
    <n v="0.4"/>
    <s v="Online"/>
  </r>
  <r>
    <n v="1197831"/>
    <d v="2021-11-20T00:00:00"/>
    <x v="1"/>
    <x v="33"/>
    <s v="Little Rock"/>
    <s v="Women's Athletic Footwear"/>
    <n v="55.000000000000014"/>
    <n v="3750"/>
    <n v="206250.00000000006"/>
    <n v="82500.000000000029"/>
    <n v="0.4"/>
    <s v="Online"/>
  </r>
  <r>
    <n v="1197831"/>
    <d v="2021-11-20T00:00:00"/>
    <x v="1"/>
    <x v="33"/>
    <s v="Little Rock"/>
    <s v="Men's Apparel"/>
    <n v="75.000000000000014"/>
    <n v="3500"/>
    <n v="262500.00000000006"/>
    <n v="91875.000000000015"/>
    <n v="0.35"/>
    <s v="Online"/>
  </r>
  <r>
    <n v="1197831"/>
    <d v="2021-11-20T00:00:00"/>
    <x v="1"/>
    <x v="33"/>
    <s v="Little Rock"/>
    <s v="Women's Apparel"/>
    <n v="75"/>
    <n v="4500"/>
    <n v="337500"/>
    <n v="135000"/>
    <n v="0.4"/>
    <s v="Online"/>
  </r>
  <r>
    <n v="1197831"/>
    <d v="2021-12-19T00:00:00"/>
    <x v="1"/>
    <x v="33"/>
    <s v="Little Rock"/>
    <s v="Men's Street Footwear"/>
    <n v="70"/>
    <n v="7000"/>
    <n v="490000"/>
    <n v="196000"/>
    <n v="0.4"/>
    <s v="Online"/>
  </r>
  <r>
    <n v="1197831"/>
    <d v="2021-12-19T00:00:00"/>
    <x v="1"/>
    <x v="33"/>
    <s v="Little Rock"/>
    <s v="Men's Athletic Footwear"/>
    <n v="60.000000000000007"/>
    <n v="5000"/>
    <n v="300000.00000000006"/>
    <n v="105000.00000000001"/>
    <n v="0.35"/>
    <s v="Online"/>
  </r>
  <r>
    <n v="1197831"/>
    <d v="2021-12-19T00:00:00"/>
    <x v="1"/>
    <x v="33"/>
    <s v="Little Rock"/>
    <s v="Women's Street Footwear"/>
    <n v="60.000000000000007"/>
    <n v="4500"/>
    <n v="270000.00000000006"/>
    <n v="108000.00000000003"/>
    <n v="0.4"/>
    <s v="Online"/>
  </r>
  <r>
    <n v="1197831"/>
    <d v="2021-12-19T00:00:00"/>
    <x v="1"/>
    <x v="33"/>
    <s v="Little Rock"/>
    <s v="Women's Athletic Footwear"/>
    <n v="60.000000000000007"/>
    <n v="4000"/>
    <n v="240000.00000000003"/>
    <n v="96000.000000000015"/>
    <n v="0.4"/>
    <s v="Online"/>
  </r>
  <r>
    <n v="1197831"/>
    <d v="2021-12-19T00:00:00"/>
    <x v="1"/>
    <x v="33"/>
    <s v="Little Rock"/>
    <s v="Men's Apparel"/>
    <n v="70"/>
    <n v="4000"/>
    <n v="280000"/>
    <n v="98000"/>
    <n v="0.35"/>
    <s v="Online"/>
  </r>
  <r>
    <n v="1197831"/>
    <d v="2021-12-19T00:00:00"/>
    <x v="1"/>
    <x v="33"/>
    <s v="Little Rock"/>
    <s v="Women's Apparel"/>
    <n v="75"/>
    <n v="5000"/>
    <n v="375000"/>
    <n v="150000"/>
    <n v="0.4"/>
    <s v="Online"/>
  </r>
  <r>
    <n v="1197831"/>
    <d v="2021-01-23T00:00:00"/>
    <x v="1"/>
    <x v="33"/>
    <s v="Little Rock"/>
    <s v="Men's Street Footwear"/>
    <n v="25.000000000000007"/>
    <n v="5750"/>
    <n v="143750.00000000003"/>
    <n v="57500.000000000015"/>
    <n v="0.4"/>
    <s v="Online"/>
  </r>
  <r>
    <n v="1197831"/>
    <d v="2021-01-23T00:00:00"/>
    <x v="1"/>
    <x v="33"/>
    <s v="Little Rock"/>
    <s v="Men's Athletic Footwear"/>
    <n v="25.000000000000007"/>
    <n v="3750"/>
    <n v="93750.000000000029"/>
    <n v="32812.500000000007"/>
    <n v="0.35"/>
    <s v="Online"/>
  </r>
  <r>
    <n v="1197831"/>
    <d v="2021-01-23T00:00:00"/>
    <x v="1"/>
    <x v="33"/>
    <s v="Little Rock"/>
    <s v="Women's Street Footwear"/>
    <n v="15.000000000000007"/>
    <n v="3750"/>
    <n v="56250.000000000029"/>
    <n v="22500.000000000015"/>
    <n v="0.4"/>
    <s v="Online"/>
  </r>
  <r>
    <n v="1197831"/>
    <d v="2021-01-23T00:00:00"/>
    <x v="1"/>
    <x v="33"/>
    <s v="Little Rock"/>
    <s v="Women's Athletic Footwear"/>
    <n v="20"/>
    <n v="2250"/>
    <n v="45000"/>
    <n v="18000"/>
    <n v="0.4"/>
    <s v="Online"/>
  </r>
  <r>
    <n v="1197831"/>
    <d v="2021-01-23T00:00:00"/>
    <x v="1"/>
    <x v="33"/>
    <s v="Little Rock"/>
    <s v="Men's Apparel"/>
    <n v="35"/>
    <n v="2750"/>
    <n v="96250"/>
    <n v="33687.5"/>
    <n v="0.35"/>
    <s v="Online"/>
  </r>
  <r>
    <n v="1197831"/>
    <d v="2021-01-23T00:00:00"/>
    <x v="1"/>
    <x v="33"/>
    <s v="Little Rock"/>
    <s v="Women's Apparel"/>
    <n v="25.000000000000007"/>
    <n v="3750"/>
    <n v="93750.000000000029"/>
    <n v="37500.000000000015"/>
    <n v="0.4"/>
    <s v="Online"/>
  </r>
  <r>
    <n v="1197831"/>
    <d v="2021-02-21T00:00:00"/>
    <x v="1"/>
    <x v="33"/>
    <s v="Little Rock"/>
    <s v="Men's Street Footwear"/>
    <n v="25.000000000000007"/>
    <n v="6250"/>
    <n v="156250.00000000006"/>
    <n v="62500.000000000029"/>
    <n v="0.4"/>
    <s v="Online"/>
  </r>
  <r>
    <n v="1197831"/>
    <d v="2021-02-21T00:00:00"/>
    <x v="1"/>
    <x v="33"/>
    <s v="Little Rock"/>
    <s v="Men's Athletic Footwear"/>
    <n v="25.000000000000007"/>
    <n v="2750"/>
    <n v="68750.000000000015"/>
    <n v="24062.500000000004"/>
    <n v="0.35"/>
    <s v="Online"/>
  </r>
  <r>
    <n v="1197831"/>
    <d v="2021-02-21T00:00:00"/>
    <x v="1"/>
    <x v="33"/>
    <s v="Little Rock"/>
    <s v="Women's Street Footwear"/>
    <n v="15.000000000000007"/>
    <n v="3250"/>
    <n v="48750.000000000022"/>
    <n v="19500.000000000011"/>
    <n v="0.4"/>
    <s v="Online"/>
  </r>
  <r>
    <n v="1197831"/>
    <d v="2021-02-21T00:00:00"/>
    <x v="1"/>
    <x v="34"/>
    <s v="Oklahoma City"/>
    <s v="Women's Athletic Footwear"/>
    <n v="20"/>
    <n v="1750"/>
    <n v="35000"/>
    <n v="14000"/>
    <n v="0.4"/>
    <s v="Online"/>
  </r>
  <r>
    <n v="1197831"/>
    <d v="2021-02-21T00:00:00"/>
    <x v="1"/>
    <x v="34"/>
    <s v="Oklahoma City"/>
    <s v="Men's Apparel"/>
    <n v="35"/>
    <n v="2500"/>
    <n v="87500"/>
    <n v="30624.999999999996"/>
    <n v="0.35"/>
    <s v="Online"/>
  </r>
  <r>
    <n v="1197831"/>
    <d v="2021-02-21T00:00:00"/>
    <x v="1"/>
    <x v="34"/>
    <s v="Oklahoma City"/>
    <s v="Women's Apparel"/>
    <n v="20"/>
    <n v="3500"/>
    <n v="70000"/>
    <n v="28000"/>
    <n v="0.4"/>
    <s v="Online"/>
  </r>
  <r>
    <n v="1197831"/>
    <d v="2021-03-19T00:00:00"/>
    <x v="1"/>
    <x v="34"/>
    <s v="Oklahoma City"/>
    <s v="Men's Street Footwear"/>
    <n v="20"/>
    <n v="5700"/>
    <n v="114000"/>
    <n v="45600"/>
    <n v="0.4"/>
    <s v="Online"/>
  </r>
  <r>
    <n v="1197831"/>
    <d v="2021-03-19T00:00:00"/>
    <x v="1"/>
    <x v="34"/>
    <s v="Oklahoma City"/>
    <s v="Men's Athletic Footwear"/>
    <n v="20"/>
    <n v="2500"/>
    <n v="50000"/>
    <n v="17500"/>
    <n v="0.35"/>
    <s v="Online"/>
  </r>
  <r>
    <n v="1197831"/>
    <d v="2021-03-19T00:00:00"/>
    <x v="1"/>
    <x v="34"/>
    <s v="Oklahoma City"/>
    <s v="Women's Street Footwear"/>
    <n v="10.000000000000002"/>
    <n v="2750"/>
    <n v="27500.000000000004"/>
    <n v="11000.000000000002"/>
    <n v="0.4"/>
    <s v="Online"/>
  </r>
  <r>
    <n v="1197831"/>
    <d v="2021-03-19T00:00:00"/>
    <x v="1"/>
    <x v="34"/>
    <s v="Oklahoma City"/>
    <s v="Women's Athletic Footwear"/>
    <n v="19.999999999999996"/>
    <n v="1250"/>
    <n v="24999.999999999996"/>
    <n v="10000"/>
    <n v="0.4"/>
    <s v="Online"/>
  </r>
  <r>
    <n v="1197831"/>
    <d v="2021-03-19T00:00:00"/>
    <x v="1"/>
    <x v="34"/>
    <s v="Oklahoma City"/>
    <s v="Men's Apparel"/>
    <n v="35.000000000000007"/>
    <n v="1750"/>
    <n v="61250.000000000015"/>
    <n v="21437.500000000004"/>
    <n v="0.35"/>
    <s v="Online"/>
  </r>
  <r>
    <n v="1197831"/>
    <d v="2021-03-19T00:00:00"/>
    <x v="1"/>
    <x v="34"/>
    <s v="Oklahoma City"/>
    <s v="Women's Apparel"/>
    <n v="25"/>
    <n v="2750"/>
    <n v="68750"/>
    <n v="27500"/>
    <n v="0.4"/>
    <s v="Online"/>
  </r>
  <r>
    <n v="1197831"/>
    <d v="2021-04-20T00:00:00"/>
    <x v="1"/>
    <x v="34"/>
    <s v="Oklahoma City"/>
    <s v="Men's Street Footwear"/>
    <n v="25"/>
    <n v="5250"/>
    <n v="131250"/>
    <n v="52500"/>
    <n v="0.4"/>
    <s v="Online"/>
  </r>
  <r>
    <n v="1197831"/>
    <d v="2021-04-20T00:00:00"/>
    <x v="1"/>
    <x v="34"/>
    <s v="Oklahoma City"/>
    <s v="Men's Athletic Footwear"/>
    <n v="25"/>
    <n v="2250"/>
    <n v="56250"/>
    <n v="19687.5"/>
    <n v="0.35"/>
    <s v="Online"/>
  </r>
  <r>
    <n v="1197831"/>
    <d v="2021-04-20T00:00:00"/>
    <x v="1"/>
    <x v="34"/>
    <s v="Oklahoma City"/>
    <s v="Women's Street Footwear"/>
    <n v="15.000000000000002"/>
    <n v="2250"/>
    <n v="33750.000000000007"/>
    <n v="13500.000000000004"/>
    <n v="0.4"/>
    <s v="Online"/>
  </r>
  <r>
    <n v="1197831"/>
    <d v="2021-04-20T00:00:00"/>
    <x v="1"/>
    <x v="34"/>
    <s v="Oklahoma City"/>
    <s v="Women's Athletic Footwear"/>
    <n v="19.999999999999996"/>
    <n v="1500"/>
    <n v="29999.999999999996"/>
    <n v="12000"/>
    <n v="0.4"/>
    <s v="Online"/>
  </r>
  <r>
    <n v="1197831"/>
    <d v="2021-04-20T00:00:00"/>
    <x v="1"/>
    <x v="34"/>
    <s v="Oklahoma City"/>
    <s v="Men's Apparel"/>
    <n v="40"/>
    <n v="1750"/>
    <n v="70000"/>
    <n v="24500"/>
    <n v="0.35"/>
    <s v="Online"/>
  </r>
  <r>
    <n v="1197831"/>
    <d v="2021-04-20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05-19T00:00:00"/>
    <x v="1"/>
    <x v="34"/>
    <s v="Oklahoma City"/>
    <s v="Men's Street Footwear"/>
    <n v="40"/>
    <n v="5950"/>
    <n v="238000"/>
    <n v="95200"/>
    <n v="0.4"/>
    <s v="Online"/>
  </r>
  <r>
    <n v="1197831"/>
    <d v="2021-05-19T00:00:00"/>
    <x v="1"/>
    <x v="34"/>
    <s v="Oklahoma City"/>
    <s v="Men's Athletic Footwear"/>
    <n v="40"/>
    <n v="3000"/>
    <n v="120000"/>
    <n v="42000"/>
    <n v="0.35"/>
    <s v="Online"/>
  </r>
  <r>
    <n v="1197831"/>
    <d v="2021-05-19T00:00:00"/>
    <x v="1"/>
    <x v="34"/>
    <s v="Oklahoma City"/>
    <s v="Women's Street Footwear"/>
    <n v="35"/>
    <n v="2750"/>
    <n v="96250"/>
    <n v="38500"/>
    <n v="0.4"/>
    <s v="Online"/>
  </r>
  <r>
    <n v="1197831"/>
    <d v="2021-05-19T00:00:00"/>
    <x v="1"/>
    <x v="34"/>
    <s v="Oklahoma City"/>
    <s v="Women's Athletic Footwear"/>
    <n v="35"/>
    <n v="2250"/>
    <n v="78750"/>
    <n v="31500"/>
    <n v="0.4"/>
    <s v="Online"/>
  </r>
  <r>
    <n v="1197831"/>
    <d v="2021-05-19T00:00:00"/>
    <x v="1"/>
    <x v="34"/>
    <s v="Oklahoma City"/>
    <s v="Men's Apparel"/>
    <n v="44.999999999999993"/>
    <n v="2500"/>
    <n v="112499.99999999999"/>
    <n v="39374.999999999993"/>
    <n v="0.35"/>
    <s v="Online"/>
  </r>
  <r>
    <n v="1197831"/>
    <d v="2021-05-19T00:00:00"/>
    <x v="1"/>
    <x v="34"/>
    <s v="Oklahoma City"/>
    <s v="Women's Apparel"/>
    <n v="44.999999999999993"/>
    <n v="3500"/>
    <n v="157499.99999999997"/>
    <n v="62999.999999999993"/>
    <n v="0.4"/>
    <s v="Online"/>
  </r>
  <r>
    <n v="1197831"/>
    <d v="2021-06-21T00:00:00"/>
    <x v="1"/>
    <x v="34"/>
    <s v="Oklahoma City"/>
    <s v="Men's Street Footwear"/>
    <n v="40"/>
    <n v="6000"/>
    <n v="240000"/>
    <n v="96000"/>
    <n v="0.4"/>
    <s v="Online"/>
  </r>
  <r>
    <n v="1197831"/>
    <d v="2021-06-21T00:00:00"/>
    <x v="1"/>
    <x v="34"/>
    <s v="Oklahoma City"/>
    <s v="Men's Athletic Footwear"/>
    <n v="35"/>
    <n v="3500"/>
    <n v="122500"/>
    <n v="42875"/>
    <n v="0.35"/>
    <s v="Online"/>
  </r>
  <r>
    <n v="1197831"/>
    <d v="2021-06-21T00:00:00"/>
    <x v="1"/>
    <x v="34"/>
    <s v="Oklahoma City"/>
    <s v="Women's Street Footwear"/>
    <n v="40"/>
    <n v="3250"/>
    <n v="130000"/>
    <n v="52000"/>
    <n v="0.4"/>
    <s v="Online"/>
  </r>
  <r>
    <n v="1197831"/>
    <d v="2021-06-21T00:00:00"/>
    <x v="1"/>
    <x v="34"/>
    <s v="Oklahoma City"/>
    <s v="Women's Athletic Footwear"/>
    <n v="40"/>
    <n v="3000"/>
    <n v="120000"/>
    <n v="48000"/>
    <n v="0.4"/>
    <s v="Online"/>
  </r>
  <r>
    <n v="1197831"/>
    <d v="2021-06-21T00:00:00"/>
    <x v="1"/>
    <x v="34"/>
    <s v="Oklahoma City"/>
    <s v="Men's Apparel"/>
    <n v="54.999999999999993"/>
    <n v="3000"/>
    <n v="164999.99999999997"/>
    <n v="57749.999999999985"/>
    <n v="0.35"/>
    <s v="Online"/>
  </r>
  <r>
    <n v="1197831"/>
    <d v="2021-06-21T00:00:00"/>
    <x v="1"/>
    <x v="34"/>
    <s v="Oklahoma City"/>
    <s v="Women's Apparel"/>
    <n v="60"/>
    <n v="4750"/>
    <n v="285000"/>
    <n v="114000"/>
    <n v="0.4"/>
    <s v="Online"/>
  </r>
  <r>
    <n v="1197831"/>
    <d v="2021-07-19T00:00:00"/>
    <x v="1"/>
    <x v="34"/>
    <s v="Oklahoma City"/>
    <s v="Men's Street Footwear"/>
    <n v="54.999999999999993"/>
    <n v="7000"/>
    <n v="384999.99999999994"/>
    <n v="153999.99999999997"/>
    <n v="0.4"/>
    <s v="Online"/>
  </r>
  <r>
    <n v="1197831"/>
    <d v="2021-07-19T00:00:00"/>
    <x v="1"/>
    <x v="34"/>
    <s v="Oklahoma City"/>
    <s v="Men's Athletic Footwear"/>
    <n v="50"/>
    <n v="4500"/>
    <n v="225000"/>
    <n v="78750"/>
    <n v="0.35"/>
    <s v="Online"/>
  </r>
  <r>
    <n v="1197831"/>
    <d v="2021-07-19T00:00:00"/>
    <x v="1"/>
    <x v="34"/>
    <s v="Oklahoma City"/>
    <s v="Women's Street Footwear"/>
    <n v="45"/>
    <n v="3750"/>
    <n v="168750"/>
    <n v="67500"/>
    <n v="0.4"/>
    <s v="Online"/>
  </r>
  <r>
    <n v="1197831"/>
    <d v="2021-07-19T00:00:00"/>
    <x v="1"/>
    <x v="34"/>
    <s v="Oklahoma City"/>
    <s v="Women's Athletic Footwear"/>
    <n v="45"/>
    <n v="3250"/>
    <n v="146250"/>
    <n v="58500"/>
    <n v="0.4"/>
    <s v="Online"/>
  </r>
  <r>
    <n v="1197831"/>
    <d v="2021-07-19T00:00:00"/>
    <x v="1"/>
    <x v="34"/>
    <s v="Oklahoma City"/>
    <s v="Men's Apparel"/>
    <n v="60"/>
    <n v="3500"/>
    <n v="210000"/>
    <n v="73500"/>
    <n v="0.35"/>
    <s v="Online"/>
  </r>
  <r>
    <n v="1197831"/>
    <d v="2021-07-19T00:00:00"/>
    <x v="1"/>
    <x v="34"/>
    <s v="Oklahoma City"/>
    <s v="Women's Apparel"/>
    <n v="65"/>
    <n v="5250"/>
    <n v="341250"/>
    <n v="136500"/>
    <n v="0.4"/>
    <s v="Online"/>
  </r>
  <r>
    <n v="1197831"/>
    <d v="2021-08-20T00:00:00"/>
    <x v="1"/>
    <x v="34"/>
    <s v="Oklahoma City"/>
    <s v="Men's Street Footwear"/>
    <n v="60"/>
    <n v="6750"/>
    <n v="405000"/>
    <n v="162000"/>
    <n v="0.4"/>
    <s v="Online"/>
  </r>
  <r>
    <n v="1197831"/>
    <d v="2021-08-20T00:00:00"/>
    <x v="1"/>
    <x v="34"/>
    <s v="Oklahoma City"/>
    <s v="Men's Athletic Footwear"/>
    <n v="55.000000000000007"/>
    <n v="4500"/>
    <n v="247500.00000000003"/>
    <n v="86625"/>
    <n v="0.35"/>
    <s v="Online"/>
  </r>
  <r>
    <n v="1197831"/>
    <d v="2021-08-20T00:00:00"/>
    <x v="1"/>
    <x v="34"/>
    <s v="Oklahoma City"/>
    <s v="Women's Street Footwear"/>
    <n v="50"/>
    <n v="3750"/>
    <n v="187500"/>
    <n v="75000"/>
    <n v="0.4"/>
    <s v="Online"/>
  </r>
  <r>
    <n v="1197831"/>
    <d v="2021-08-20T00:00:00"/>
    <x v="1"/>
    <x v="34"/>
    <s v="Oklahoma City"/>
    <s v="Women's Athletic Footwear"/>
    <n v="40"/>
    <n v="3250"/>
    <n v="130000"/>
    <n v="52000"/>
    <n v="0.4"/>
    <s v="Online"/>
  </r>
  <r>
    <n v="1197831"/>
    <d v="2021-08-20T00:00:00"/>
    <x v="1"/>
    <x v="34"/>
    <s v="Oklahoma City"/>
    <s v="Men's Apparel"/>
    <n v="50"/>
    <n v="3000"/>
    <n v="150000"/>
    <n v="52500"/>
    <n v="0.35"/>
    <s v="Online"/>
  </r>
  <r>
    <n v="1197831"/>
    <d v="2021-08-20T00:00:00"/>
    <x v="1"/>
    <x v="34"/>
    <s v="Oklahoma City"/>
    <s v="Women's Apparel"/>
    <n v="55.000000000000007"/>
    <n v="4750"/>
    <n v="261250.00000000003"/>
    <n v="104500.00000000001"/>
    <n v="0.4"/>
    <s v="Online"/>
  </r>
  <r>
    <n v="1197831"/>
    <d v="2021-09-19T00:00:00"/>
    <x v="1"/>
    <x v="34"/>
    <s v="Oklahoma City"/>
    <s v="Men's Street Footwear"/>
    <n v="50"/>
    <n v="5750"/>
    <n v="287500"/>
    <n v="115000"/>
    <n v="0.4"/>
    <s v="Online"/>
  </r>
  <r>
    <n v="1197831"/>
    <d v="2021-09-19T00:00:00"/>
    <x v="1"/>
    <x v="34"/>
    <s v="Oklahoma City"/>
    <s v="Men's Athletic Footwear"/>
    <n v="40.000000000000014"/>
    <n v="3750"/>
    <n v="150000.00000000006"/>
    <n v="52500.000000000015"/>
    <n v="0.35"/>
    <s v="Online"/>
  </r>
  <r>
    <n v="1197831"/>
    <d v="2021-09-19T00:00:00"/>
    <x v="1"/>
    <x v="34"/>
    <s v="Oklahoma City"/>
    <s v="Women's Street Footwear"/>
    <n v="15.000000000000007"/>
    <n v="2750"/>
    <n v="41250.000000000022"/>
    <n v="16500.000000000011"/>
    <n v="0.4"/>
    <s v="Online"/>
  </r>
  <r>
    <n v="1197831"/>
    <d v="2021-09-19T00:00:00"/>
    <x v="1"/>
    <x v="34"/>
    <s v="Oklahoma City"/>
    <s v="Women's Athletic Footwear"/>
    <n v="15.000000000000007"/>
    <n v="2500"/>
    <n v="37500.000000000015"/>
    <n v="15000.000000000007"/>
    <n v="0.4"/>
    <s v="Online"/>
  </r>
  <r>
    <n v="1197831"/>
    <d v="2021-09-19T00:00:00"/>
    <x v="1"/>
    <x v="34"/>
    <s v="Oklahoma City"/>
    <s v="Men's Apparel"/>
    <n v="25.000000000000007"/>
    <n v="2500"/>
    <n v="62500.000000000015"/>
    <n v="21875.000000000004"/>
    <n v="0.35"/>
    <s v="Online"/>
  </r>
  <r>
    <n v="1197831"/>
    <d v="2021-09-19T00:00:00"/>
    <x v="1"/>
    <x v="34"/>
    <s v="Oklahoma City"/>
    <s v="Women's Apparel"/>
    <n v="30.000000000000011"/>
    <n v="3500"/>
    <n v="105000.00000000004"/>
    <n v="42000.000000000022"/>
    <n v="0.4"/>
    <s v="Online"/>
  </r>
  <r>
    <n v="1197831"/>
    <d v="2021-10-21T00:00:00"/>
    <x v="1"/>
    <x v="34"/>
    <s v="Oklahoma City"/>
    <s v="Men's Street Footwear"/>
    <n v="30.000000000000011"/>
    <n v="5250"/>
    <n v="157500.00000000006"/>
    <n v="63000.000000000029"/>
    <n v="0.4"/>
    <s v="Online"/>
  </r>
  <r>
    <n v="1197831"/>
    <d v="2021-10-21T00:00:00"/>
    <x v="1"/>
    <x v="34"/>
    <s v="Oklahoma City"/>
    <s v="Men's Athletic Footwear"/>
    <n v="20.000000000000011"/>
    <n v="3500"/>
    <n v="70000.000000000044"/>
    <n v="24500.000000000015"/>
    <n v="0.35"/>
    <s v="Online"/>
  </r>
  <r>
    <n v="1197831"/>
    <d v="2021-10-21T00:00:00"/>
    <x v="1"/>
    <x v="34"/>
    <s v="Oklahoma City"/>
    <s v="Women's Street Footwear"/>
    <n v="20.000000000000011"/>
    <n v="2250"/>
    <n v="45000.000000000022"/>
    <n v="18000.000000000011"/>
    <n v="0.4"/>
    <s v="Online"/>
  </r>
  <r>
    <n v="1197831"/>
    <d v="2021-10-21T00:00:00"/>
    <x v="1"/>
    <x v="34"/>
    <s v="Oklahoma City"/>
    <s v="Women's Athletic Footwear"/>
    <n v="20.000000000000011"/>
    <n v="2000"/>
    <n v="40000.000000000022"/>
    <n v="16000.000000000009"/>
    <n v="0.4"/>
    <s v="Online"/>
  </r>
  <r>
    <n v="1197831"/>
    <d v="2021-10-21T00:00:00"/>
    <x v="1"/>
    <x v="34"/>
    <s v="Oklahoma City"/>
    <s v="Men's Apparel"/>
    <n v="30.000000000000011"/>
    <n v="2000"/>
    <n v="60000.000000000022"/>
    <n v="21000.000000000007"/>
    <n v="0.35"/>
    <s v="Online"/>
  </r>
  <r>
    <n v="1197831"/>
    <d v="2021-10-21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11-20T00:00:00"/>
    <x v="1"/>
    <x v="34"/>
    <s v="Oklahoma City"/>
    <s v="Men's Street Footwear"/>
    <n v="25.000000000000011"/>
    <n v="4750"/>
    <n v="118750.00000000004"/>
    <n v="47500.000000000022"/>
    <n v="0.4"/>
    <s v="Online"/>
  </r>
  <r>
    <n v="1197831"/>
    <d v="2021-11-20T00:00:00"/>
    <x v="1"/>
    <x v="34"/>
    <s v="Oklahoma City"/>
    <s v="Men's Athletic Footwear"/>
    <n v="15.000000000000014"/>
    <n v="3000"/>
    <n v="45000.000000000044"/>
    <n v="15750.000000000015"/>
    <n v="0.35"/>
    <s v="Online"/>
  </r>
  <r>
    <n v="1197831"/>
    <d v="2021-11-20T00:00:00"/>
    <x v="1"/>
    <x v="34"/>
    <s v="Oklahoma City"/>
    <s v="Women's Street Footwear"/>
    <n v="25.000000000000018"/>
    <n v="2450"/>
    <n v="61250.000000000044"/>
    <n v="24500.000000000018"/>
    <n v="0.4"/>
    <s v="Online"/>
  </r>
  <r>
    <n v="1197831"/>
    <d v="2021-11-20T00:00:00"/>
    <x v="1"/>
    <x v="34"/>
    <s v="Oklahoma City"/>
    <s v="Women's Athletic Footwear"/>
    <n v="55.000000000000014"/>
    <n v="3000"/>
    <n v="165000.00000000003"/>
    <n v="66000.000000000015"/>
    <n v="0.4"/>
    <s v="Online"/>
  </r>
  <r>
    <n v="1197831"/>
    <d v="2021-11-20T00:00:00"/>
    <x v="1"/>
    <x v="34"/>
    <s v="Oklahoma City"/>
    <s v="Men's Apparel"/>
    <n v="75.000000000000014"/>
    <n v="2750"/>
    <n v="206250.00000000003"/>
    <n v="72187.5"/>
    <n v="0.35"/>
    <s v="Online"/>
  </r>
  <r>
    <n v="1197831"/>
    <d v="2021-11-20T00:00:00"/>
    <x v="1"/>
    <x v="34"/>
    <s v="Oklahoma City"/>
    <s v="Women's Apparel"/>
    <n v="75"/>
    <n v="3750"/>
    <n v="281250"/>
    <n v="112500"/>
    <n v="0.4"/>
    <s v="Online"/>
  </r>
  <r>
    <n v="1197831"/>
    <d v="2021-12-19T00:00:00"/>
    <x v="1"/>
    <x v="34"/>
    <s v="Oklahoma City"/>
    <s v="Men's Street Footwear"/>
    <n v="70"/>
    <n v="6250"/>
    <n v="437500"/>
    <n v="175000"/>
    <n v="0.4"/>
    <s v="Online"/>
  </r>
  <r>
    <n v="1197831"/>
    <d v="2021-12-19T00:00:00"/>
    <x v="1"/>
    <x v="34"/>
    <s v="Oklahoma City"/>
    <s v="Men's Athletic Footwear"/>
    <n v="60.000000000000007"/>
    <n v="4250"/>
    <n v="255000.00000000003"/>
    <n v="89250"/>
    <n v="0.35"/>
    <s v="Online"/>
  </r>
  <r>
    <n v="1197831"/>
    <d v="2021-12-19T00:00:00"/>
    <x v="1"/>
    <x v="34"/>
    <s v="Oklahoma City"/>
    <s v="Women's Street Footwear"/>
    <n v="60.000000000000007"/>
    <n v="3750"/>
    <n v="225000.00000000003"/>
    <n v="90000.000000000015"/>
    <n v="0.4"/>
    <s v="Online"/>
  </r>
  <r>
    <n v="1197831"/>
    <d v="2021-12-19T00:00:00"/>
    <x v="1"/>
    <x v="34"/>
    <s v="Oklahoma City"/>
    <s v="Women's Athletic Footwear"/>
    <n v="60.000000000000007"/>
    <n v="3250"/>
    <n v="195000.00000000003"/>
    <n v="78000.000000000015"/>
    <n v="0.4"/>
    <s v="Online"/>
  </r>
  <r>
    <n v="1197831"/>
    <d v="2021-12-19T00:00:00"/>
    <x v="1"/>
    <x v="34"/>
    <s v="Oklahoma City"/>
    <s v="Men's Apparel"/>
    <n v="70"/>
    <n v="3250"/>
    <n v="227500"/>
    <n v="79625"/>
    <n v="0.35"/>
    <s v="Online"/>
  </r>
  <r>
    <n v="1197831"/>
    <d v="2021-12-19T00:00:00"/>
    <x v="1"/>
    <x v="34"/>
    <s v="Oklahoma City"/>
    <s v="Women's Apparel"/>
    <n v="75"/>
    <n v="4250"/>
    <n v="318750"/>
    <n v="127500"/>
    <n v="0.4"/>
    <s v="Online"/>
  </r>
  <r>
    <n v="1197831"/>
    <d v="2021-01-16T00:00:00"/>
    <x v="1"/>
    <x v="34"/>
    <s v="Oklahoma City"/>
    <s v="Men's Street Footwear"/>
    <n v="25.000000000000007"/>
    <n v="5500"/>
    <n v="137500.00000000003"/>
    <n v="48125.000000000007"/>
    <n v="0.35"/>
    <s v="Online"/>
  </r>
  <r>
    <n v="1197831"/>
    <d v="2021-01-16T00:00:00"/>
    <x v="1"/>
    <x v="34"/>
    <s v="Oklahoma City"/>
    <s v="Men's Athletic Footwear"/>
    <n v="25.000000000000007"/>
    <n v="3500"/>
    <n v="87500.000000000029"/>
    <n v="30625.000000000007"/>
    <n v="0.35"/>
    <s v="Online"/>
  </r>
  <r>
    <n v="1197831"/>
    <d v="2021-01-16T00:00:00"/>
    <x v="1"/>
    <x v="34"/>
    <s v="Oklahoma City"/>
    <s v="Women's Street Footwear"/>
    <n v="15.000000000000007"/>
    <n v="3500"/>
    <n v="52500.000000000022"/>
    <n v="18375.000000000007"/>
    <n v="0.35"/>
    <s v="Online"/>
  </r>
  <r>
    <n v="1197831"/>
    <d v="2021-01-16T00:00:00"/>
    <x v="1"/>
    <x v="34"/>
    <s v="Oklahoma City"/>
    <s v="Women's Athletic Footwear"/>
    <n v="20"/>
    <n v="2000"/>
    <n v="40000"/>
    <n v="14000"/>
    <n v="0.35"/>
    <s v="Online"/>
  </r>
  <r>
    <n v="1197831"/>
    <d v="2021-01-16T00:00:00"/>
    <x v="1"/>
    <x v="34"/>
    <s v="Oklahoma City"/>
    <s v="Men's Apparel"/>
    <n v="35"/>
    <n v="2500"/>
    <n v="87500"/>
    <n v="30624.999999999996"/>
    <n v="0.35"/>
    <s v="Online"/>
  </r>
  <r>
    <n v="1197831"/>
    <d v="2021-01-16T00:00:00"/>
    <x v="1"/>
    <x v="34"/>
    <s v="Oklahoma City"/>
    <s v="Women's Apparel"/>
    <n v="25.000000000000007"/>
    <n v="3500"/>
    <n v="87500.000000000029"/>
    <n v="30625.000000000007"/>
    <n v="0.35"/>
    <s v="Online"/>
  </r>
  <r>
    <n v="1197831"/>
    <d v="2021-02-14T00:00:00"/>
    <x v="1"/>
    <x v="34"/>
    <s v="Oklahoma City"/>
    <s v="Men's Street Footwear"/>
    <n v="25.000000000000007"/>
    <n v="6000"/>
    <n v="150000.00000000003"/>
    <n v="52500.000000000007"/>
    <n v="0.35"/>
    <s v="Online"/>
  </r>
  <r>
    <n v="1197831"/>
    <d v="2021-02-14T00:00:00"/>
    <x v="1"/>
    <x v="34"/>
    <s v="Oklahoma City"/>
    <s v="Men's Athletic Footwear"/>
    <n v="25.000000000000007"/>
    <n v="2500"/>
    <n v="62500.000000000015"/>
    <n v="21875.000000000004"/>
    <n v="0.35"/>
    <s v="Online"/>
  </r>
  <r>
    <n v="1197831"/>
    <d v="2021-02-14T00:00:00"/>
    <x v="1"/>
    <x v="34"/>
    <s v="Oklahoma City"/>
    <s v="Women's Street Footwear"/>
    <n v="15.000000000000007"/>
    <n v="3000"/>
    <n v="45000.000000000022"/>
    <n v="15750.000000000007"/>
    <n v="0.35"/>
    <s v="Online"/>
  </r>
  <r>
    <n v="1197831"/>
    <d v="2021-02-14T00:00:00"/>
    <x v="3"/>
    <x v="35"/>
    <s v="Wichita"/>
    <s v="Women's Athletic Footwear"/>
    <n v="20"/>
    <n v="1500"/>
    <n v="30000"/>
    <n v="10500"/>
    <n v="0.35"/>
    <s v="Online"/>
  </r>
  <r>
    <n v="1197831"/>
    <d v="2021-02-14T00:00:00"/>
    <x v="3"/>
    <x v="35"/>
    <s v="Wichita"/>
    <s v="Men's Apparel"/>
    <n v="35"/>
    <n v="2250"/>
    <n v="78750"/>
    <n v="27562.5"/>
    <n v="0.35"/>
    <s v="Online"/>
  </r>
  <r>
    <n v="1197831"/>
    <d v="2021-02-14T00:00:00"/>
    <x v="3"/>
    <x v="35"/>
    <s v="Wichita"/>
    <s v="Women's Apparel"/>
    <n v="20"/>
    <n v="3250"/>
    <n v="65000"/>
    <n v="22750"/>
    <n v="0.35"/>
    <s v="Online"/>
  </r>
  <r>
    <n v="1197831"/>
    <d v="2021-03-12T00:00:00"/>
    <x v="3"/>
    <x v="35"/>
    <s v="Wichita"/>
    <s v="Men's Street Footwear"/>
    <n v="20"/>
    <n v="5450"/>
    <n v="109000"/>
    <n v="38150"/>
    <n v="0.35"/>
    <s v="Online"/>
  </r>
  <r>
    <n v="1197831"/>
    <d v="2021-03-12T00:00:00"/>
    <x v="3"/>
    <x v="35"/>
    <s v="Wichita"/>
    <s v="Men's Athletic Footwear"/>
    <n v="20"/>
    <n v="2250"/>
    <n v="45000"/>
    <n v="15749.999999999998"/>
    <n v="0.35"/>
    <s v="Online"/>
  </r>
  <r>
    <n v="1197831"/>
    <d v="2021-03-12T00:00:00"/>
    <x v="3"/>
    <x v="35"/>
    <s v="Wichita"/>
    <s v="Women's Street Footwear"/>
    <n v="10.000000000000002"/>
    <n v="2500"/>
    <n v="25000.000000000004"/>
    <n v="8750"/>
    <n v="0.35"/>
    <s v="Online"/>
  </r>
  <r>
    <n v="1197831"/>
    <d v="2021-03-12T00:00:00"/>
    <x v="3"/>
    <x v="35"/>
    <s v="Wichita"/>
    <s v="Women's Athletic Footwear"/>
    <n v="19.999999999999996"/>
    <n v="1000"/>
    <n v="19999.999999999996"/>
    <n v="6999.9999999999982"/>
    <n v="0.35"/>
    <s v="Online"/>
  </r>
  <r>
    <n v="1197831"/>
    <d v="2021-03-12T00:00:00"/>
    <x v="3"/>
    <x v="35"/>
    <s v="Wichita"/>
    <s v="Men's Apparel"/>
    <n v="35.000000000000007"/>
    <n v="1500"/>
    <n v="52500.000000000007"/>
    <n v="18375"/>
    <n v="0.35"/>
    <s v="Online"/>
  </r>
  <r>
    <n v="1197831"/>
    <d v="2021-03-12T00:00:00"/>
    <x v="3"/>
    <x v="35"/>
    <s v="Wichita"/>
    <s v="Women's Apparel"/>
    <n v="25"/>
    <n v="2500"/>
    <n v="62500"/>
    <n v="21875"/>
    <n v="0.35"/>
    <s v="Online"/>
  </r>
  <r>
    <n v="1197831"/>
    <d v="2021-04-13T00:00:00"/>
    <x v="3"/>
    <x v="35"/>
    <s v="Wichita"/>
    <s v="Men's Street Footwear"/>
    <n v="25"/>
    <n v="5000"/>
    <n v="125000"/>
    <n v="43750"/>
    <n v="0.35"/>
    <s v="Online"/>
  </r>
  <r>
    <n v="1197831"/>
    <d v="2021-04-13T00:00:00"/>
    <x v="3"/>
    <x v="35"/>
    <s v="Wichita"/>
    <s v="Men's Athletic Footwear"/>
    <n v="25"/>
    <n v="2000"/>
    <n v="50000"/>
    <n v="17500"/>
    <n v="0.35"/>
    <s v="Online"/>
  </r>
  <r>
    <n v="1197831"/>
    <d v="2021-04-13T00:00:00"/>
    <x v="3"/>
    <x v="35"/>
    <s v="Wichita"/>
    <s v="Women's Street Footwear"/>
    <n v="15.000000000000002"/>
    <n v="2000"/>
    <n v="30000.000000000004"/>
    <n v="10500"/>
    <n v="0.35"/>
    <s v="Online"/>
  </r>
  <r>
    <n v="1197831"/>
    <d v="2021-04-13T00:00:00"/>
    <x v="3"/>
    <x v="35"/>
    <s v="Wichita"/>
    <s v="Women's Athletic Footwear"/>
    <n v="19.999999999999996"/>
    <n v="1250"/>
    <n v="24999.999999999996"/>
    <n v="8749.9999999999982"/>
    <n v="0.35"/>
    <s v="Online"/>
  </r>
  <r>
    <n v="1197831"/>
    <d v="2021-04-13T00:00:00"/>
    <x v="3"/>
    <x v="35"/>
    <s v="Wichita"/>
    <s v="Men's Apparel"/>
    <n v="40"/>
    <n v="1500"/>
    <n v="60000"/>
    <n v="21000"/>
    <n v="0.35"/>
    <s v="Online"/>
  </r>
  <r>
    <n v="1197831"/>
    <d v="2021-04-13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05-12T00:00:00"/>
    <x v="3"/>
    <x v="35"/>
    <s v="Wichita"/>
    <s v="Men's Street Footwear"/>
    <n v="40"/>
    <n v="5700"/>
    <n v="228000"/>
    <n v="79800"/>
    <n v="0.35"/>
    <s v="Online"/>
  </r>
  <r>
    <n v="1197831"/>
    <d v="2021-05-12T00:00:00"/>
    <x v="3"/>
    <x v="35"/>
    <s v="Wichita"/>
    <s v="Men's Athletic Footwear"/>
    <n v="40"/>
    <n v="2750"/>
    <n v="110000"/>
    <n v="38500"/>
    <n v="0.35"/>
    <s v="Online"/>
  </r>
  <r>
    <n v="1197831"/>
    <d v="2021-05-12T00:00:00"/>
    <x v="3"/>
    <x v="35"/>
    <s v="Wichita"/>
    <s v="Women's Street Footwear"/>
    <n v="35"/>
    <n v="2500"/>
    <n v="87500"/>
    <n v="30624.999999999996"/>
    <n v="0.35"/>
    <s v="Online"/>
  </r>
  <r>
    <n v="1197831"/>
    <d v="2021-05-12T00:00:00"/>
    <x v="3"/>
    <x v="35"/>
    <s v="Wichita"/>
    <s v="Women's Athletic Footwear"/>
    <n v="35"/>
    <n v="2000"/>
    <n v="70000"/>
    <n v="24500"/>
    <n v="0.35"/>
    <s v="Online"/>
  </r>
  <r>
    <n v="1197831"/>
    <d v="2021-05-12T00:00:00"/>
    <x v="3"/>
    <x v="35"/>
    <s v="Wichita"/>
    <s v="Men's Apparel"/>
    <n v="44.999999999999993"/>
    <n v="2250"/>
    <n v="101249.99999999999"/>
    <n v="35437.499999999993"/>
    <n v="0.35"/>
    <s v="Online"/>
  </r>
  <r>
    <n v="1197831"/>
    <d v="2021-05-12T00:00:00"/>
    <x v="3"/>
    <x v="35"/>
    <s v="Wichita"/>
    <s v="Women's Apparel"/>
    <n v="44.999999999999993"/>
    <n v="3250"/>
    <n v="146249.99999999997"/>
    <n v="51187.499999999985"/>
    <n v="0.35"/>
    <s v="Online"/>
  </r>
  <r>
    <n v="1197831"/>
    <d v="2021-06-14T00:00:00"/>
    <x v="3"/>
    <x v="35"/>
    <s v="Wichita"/>
    <s v="Men's Street Footwear"/>
    <n v="40"/>
    <n v="5750"/>
    <n v="230000"/>
    <n v="80500"/>
    <n v="0.35"/>
    <s v="Online"/>
  </r>
  <r>
    <n v="1197831"/>
    <d v="2021-06-14T00:00:00"/>
    <x v="3"/>
    <x v="35"/>
    <s v="Wichita"/>
    <s v="Men's Athletic Footwear"/>
    <n v="35"/>
    <n v="3250"/>
    <n v="113750"/>
    <n v="39812.5"/>
    <n v="0.35"/>
    <s v="Online"/>
  </r>
  <r>
    <n v="1197831"/>
    <d v="2021-06-14T00:00:00"/>
    <x v="3"/>
    <x v="35"/>
    <s v="Wichita"/>
    <s v="Women's Street Footwear"/>
    <n v="40"/>
    <n v="3000"/>
    <n v="120000"/>
    <n v="42000"/>
    <n v="0.35"/>
    <s v="Online"/>
  </r>
  <r>
    <n v="1197831"/>
    <d v="2021-06-14T00:00:00"/>
    <x v="3"/>
    <x v="35"/>
    <s v="Wichita"/>
    <s v="Women's Athletic Footwear"/>
    <n v="40"/>
    <n v="2750"/>
    <n v="110000"/>
    <n v="38500"/>
    <n v="0.35"/>
    <s v="Online"/>
  </r>
  <r>
    <n v="1197831"/>
    <d v="2021-06-14T00:00:00"/>
    <x v="3"/>
    <x v="35"/>
    <s v="Wichita"/>
    <s v="Men's Apparel"/>
    <n v="54.999999999999993"/>
    <n v="2750"/>
    <n v="151249.99999999997"/>
    <n v="52937.499999999985"/>
    <n v="0.35"/>
    <s v="Online"/>
  </r>
  <r>
    <n v="1197831"/>
    <d v="2021-06-14T00:00:00"/>
    <x v="3"/>
    <x v="35"/>
    <s v="Wichita"/>
    <s v="Women's Apparel"/>
    <n v="60"/>
    <n v="4500"/>
    <n v="270000"/>
    <n v="94500"/>
    <n v="0.35"/>
    <s v="Online"/>
  </r>
  <r>
    <n v="1197831"/>
    <d v="2021-07-12T00:00:00"/>
    <x v="3"/>
    <x v="35"/>
    <s v="Wichita"/>
    <s v="Men's Street Footwear"/>
    <n v="54.999999999999993"/>
    <n v="6750"/>
    <n v="371249.99999999994"/>
    <n v="129937.49999999997"/>
    <n v="0.35"/>
    <s v="Online"/>
  </r>
  <r>
    <n v="1197831"/>
    <d v="2021-07-12T00:00:00"/>
    <x v="3"/>
    <x v="35"/>
    <s v="Wichita"/>
    <s v="Men's Athletic Footwear"/>
    <n v="50"/>
    <n v="4250"/>
    <n v="212500"/>
    <n v="74375"/>
    <n v="0.35"/>
    <s v="Online"/>
  </r>
  <r>
    <n v="1197831"/>
    <d v="2021-07-12T00:00:00"/>
    <x v="3"/>
    <x v="35"/>
    <s v="Wichita"/>
    <s v="Women's Street Footwear"/>
    <n v="45"/>
    <n v="3500"/>
    <n v="157500"/>
    <n v="55125"/>
    <n v="0.35"/>
    <s v="Online"/>
  </r>
  <r>
    <n v="1197831"/>
    <d v="2021-07-12T00:00:00"/>
    <x v="3"/>
    <x v="35"/>
    <s v="Wichita"/>
    <s v="Women's Athletic Footwear"/>
    <n v="45"/>
    <n v="3000"/>
    <n v="135000"/>
    <n v="47250"/>
    <n v="0.35"/>
    <s v="Online"/>
  </r>
  <r>
    <n v="1197831"/>
    <d v="2021-07-12T00:00:00"/>
    <x v="3"/>
    <x v="35"/>
    <s v="Wichita"/>
    <s v="Men's Apparel"/>
    <n v="60"/>
    <n v="3250"/>
    <n v="195000"/>
    <n v="68250"/>
    <n v="0.35"/>
    <s v="Online"/>
  </r>
  <r>
    <n v="1197831"/>
    <d v="2021-07-12T00:00:00"/>
    <x v="3"/>
    <x v="35"/>
    <s v="Wichita"/>
    <s v="Women's Apparel"/>
    <n v="65"/>
    <n v="5000"/>
    <n v="325000"/>
    <n v="113750"/>
    <n v="0.35"/>
    <s v="Online"/>
  </r>
  <r>
    <n v="1197831"/>
    <d v="2021-08-13T00:00:00"/>
    <x v="3"/>
    <x v="35"/>
    <s v="Wichita"/>
    <s v="Men's Street Footwear"/>
    <n v="60"/>
    <n v="6500"/>
    <n v="390000"/>
    <n v="136500"/>
    <n v="0.35"/>
    <s v="Online"/>
  </r>
  <r>
    <n v="1197831"/>
    <d v="2021-08-13T00:00:00"/>
    <x v="3"/>
    <x v="35"/>
    <s v="Wichita"/>
    <s v="Men's Athletic Footwear"/>
    <n v="55.000000000000007"/>
    <n v="4250"/>
    <n v="233750.00000000003"/>
    <n v="81812.5"/>
    <n v="0.35"/>
    <s v="Online"/>
  </r>
  <r>
    <n v="1197831"/>
    <d v="2021-08-13T00:00:00"/>
    <x v="3"/>
    <x v="35"/>
    <s v="Wichita"/>
    <s v="Women's Street Footwear"/>
    <n v="50"/>
    <n v="3500"/>
    <n v="175000"/>
    <n v="61249.999999999993"/>
    <n v="0.35"/>
    <s v="Online"/>
  </r>
  <r>
    <n v="1197831"/>
    <d v="2021-08-13T00:00:00"/>
    <x v="3"/>
    <x v="35"/>
    <s v="Wichita"/>
    <s v="Women's Athletic Footwear"/>
    <n v="40"/>
    <n v="3000"/>
    <n v="120000"/>
    <n v="42000"/>
    <n v="0.35"/>
    <s v="Online"/>
  </r>
  <r>
    <n v="1197831"/>
    <d v="2021-08-13T00:00:00"/>
    <x v="3"/>
    <x v="35"/>
    <s v="Wichita"/>
    <s v="Men's Apparel"/>
    <n v="50"/>
    <n v="2750"/>
    <n v="137500"/>
    <n v="48125"/>
    <n v="0.35"/>
    <s v="Online"/>
  </r>
  <r>
    <n v="1197831"/>
    <d v="2021-08-13T00:00:00"/>
    <x v="3"/>
    <x v="35"/>
    <s v="Wichita"/>
    <s v="Women's Apparel"/>
    <n v="55.000000000000007"/>
    <n v="4500"/>
    <n v="247500.00000000003"/>
    <n v="86625"/>
    <n v="0.35"/>
    <s v="Online"/>
  </r>
  <r>
    <n v="1197831"/>
    <d v="2021-09-12T00:00:00"/>
    <x v="3"/>
    <x v="35"/>
    <s v="Wichita"/>
    <s v="Men's Street Footwear"/>
    <n v="50"/>
    <n v="5500"/>
    <n v="275000"/>
    <n v="96250"/>
    <n v="0.35"/>
    <s v="Online"/>
  </r>
  <r>
    <n v="1197831"/>
    <d v="2021-09-12T00:00:00"/>
    <x v="3"/>
    <x v="35"/>
    <s v="Wichita"/>
    <s v="Men's Athletic Footwear"/>
    <n v="40.000000000000014"/>
    <n v="3500"/>
    <n v="140000.00000000006"/>
    <n v="49000.000000000015"/>
    <n v="0.35"/>
    <s v="Online"/>
  </r>
  <r>
    <n v="1197831"/>
    <d v="2021-09-12T00:00:00"/>
    <x v="3"/>
    <x v="35"/>
    <s v="Wichita"/>
    <s v="Women's Street Footwear"/>
    <n v="15.000000000000007"/>
    <n v="2500"/>
    <n v="37500.000000000015"/>
    <n v="13125.000000000004"/>
    <n v="0.35"/>
    <s v="Online"/>
  </r>
  <r>
    <n v="1197831"/>
    <d v="2021-09-12T00:00:00"/>
    <x v="3"/>
    <x v="35"/>
    <s v="Wichita"/>
    <s v="Women's Athletic Footwear"/>
    <n v="15.000000000000007"/>
    <n v="2250"/>
    <n v="33750.000000000015"/>
    <n v="11812.500000000004"/>
    <n v="0.35"/>
    <s v="Online"/>
  </r>
  <r>
    <n v="1197831"/>
    <d v="2021-09-12T00:00:00"/>
    <x v="3"/>
    <x v="35"/>
    <s v="Wichita"/>
    <s v="Men's Apparel"/>
    <n v="25.000000000000007"/>
    <n v="2250"/>
    <n v="56250.000000000015"/>
    <n v="19687.500000000004"/>
    <n v="0.35"/>
    <s v="Online"/>
  </r>
  <r>
    <n v="1197831"/>
    <d v="2021-09-12T00:00:00"/>
    <x v="3"/>
    <x v="35"/>
    <s v="Wichita"/>
    <s v="Women's Apparel"/>
    <n v="30.000000000000011"/>
    <n v="3250"/>
    <n v="97500.000000000029"/>
    <n v="34125.000000000007"/>
    <n v="0.35"/>
    <s v="Online"/>
  </r>
  <r>
    <n v="1197831"/>
    <d v="2021-10-14T00:00:00"/>
    <x v="3"/>
    <x v="35"/>
    <s v="Wichita"/>
    <s v="Men's Street Footwear"/>
    <n v="30.000000000000011"/>
    <n v="5000"/>
    <n v="150000.00000000006"/>
    <n v="52500.000000000015"/>
    <n v="0.35"/>
    <s v="Online"/>
  </r>
  <r>
    <n v="1197831"/>
    <d v="2021-10-14T00:00:00"/>
    <x v="3"/>
    <x v="35"/>
    <s v="Wichita"/>
    <s v="Men's Athletic Footwear"/>
    <n v="20.000000000000011"/>
    <n v="3250"/>
    <n v="65000.000000000036"/>
    <n v="22750.000000000011"/>
    <n v="0.35"/>
    <s v="Online"/>
  </r>
  <r>
    <n v="1197831"/>
    <d v="2021-10-14T00:00:00"/>
    <x v="3"/>
    <x v="35"/>
    <s v="Wichita"/>
    <s v="Women's Street Footwear"/>
    <n v="20.000000000000011"/>
    <n v="2000"/>
    <n v="40000.000000000022"/>
    <n v="14000.000000000007"/>
    <n v="0.35"/>
    <s v="Online"/>
  </r>
  <r>
    <n v="1197831"/>
    <d v="2021-10-14T00:00:00"/>
    <x v="3"/>
    <x v="35"/>
    <s v="Wichita"/>
    <s v="Women's Athletic Footwear"/>
    <n v="20.000000000000011"/>
    <n v="1750"/>
    <n v="35000.000000000022"/>
    <n v="12250.000000000007"/>
    <n v="0.35"/>
    <s v="Online"/>
  </r>
  <r>
    <n v="1197831"/>
    <d v="2021-10-14T00:00:00"/>
    <x v="3"/>
    <x v="35"/>
    <s v="Wichita"/>
    <s v="Men's Apparel"/>
    <n v="30.000000000000011"/>
    <n v="1750"/>
    <n v="52500.000000000022"/>
    <n v="18375.000000000007"/>
    <n v="0.35"/>
    <s v="Online"/>
  </r>
  <r>
    <n v="1197831"/>
    <d v="2021-10-14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11-13T00:00:00"/>
    <x v="3"/>
    <x v="35"/>
    <s v="Wichita"/>
    <s v="Men's Street Footwear"/>
    <n v="25.000000000000011"/>
    <n v="4500"/>
    <n v="112500.00000000004"/>
    <n v="39375.000000000015"/>
    <n v="0.35"/>
    <s v="Online"/>
  </r>
  <r>
    <n v="1197831"/>
    <d v="2021-11-13T00:00:00"/>
    <x v="3"/>
    <x v="35"/>
    <s v="Wichita"/>
    <s v="Men's Athletic Footwear"/>
    <n v="15.000000000000014"/>
    <n v="2750"/>
    <n v="41250.000000000036"/>
    <n v="14437.500000000011"/>
    <n v="0.35"/>
    <s v="Online"/>
  </r>
  <r>
    <n v="1197831"/>
    <d v="2021-11-13T00:00:00"/>
    <x v="3"/>
    <x v="35"/>
    <s v="Wichita"/>
    <s v="Women's Street Footwear"/>
    <n v="25.000000000000018"/>
    <n v="2200"/>
    <n v="55000.000000000036"/>
    <n v="19250.000000000011"/>
    <n v="0.35"/>
    <s v="Online"/>
  </r>
  <r>
    <n v="1197831"/>
    <d v="2021-11-13T00:00:00"/>
    <x v="3"/>
    <x v="35"/>
    <s v="Wichita"/>
    <s v="Women's Athletic Footwear"/>
    <n v="55.000000000000014"/>
    <n v="2750"/>
    <n v="151250.00000000003"/>
    <n v="52937.500000000007"/>
    <n v="0.35"/>
    <s v="Online"/>
  </r>
  <r>
    <n v="1197831"/>
    <d v="2021-11-13T00:00:00"/>
    <x v="3"/>
    <x v="35"/>
    <s v="Wichita"/>
    <s v="Men's Apparel"/>
    <n v="75.000000000000014"/>
    <n v="2500"/>
    <n v="187500.00000000003"/>
    <n v="65625"/>
    <n v="0.35"/>
    <s v="Online"/>
  </r>
  <r>
    <n v="1197831"/>
    <d v="2021-11-13T00:00:00"/>
    <x v="3"/>
    <x v="35"/>
    <s v="Wichita"/>
    <s v="Women's Apparel"/>
    <n v="75"/>
    <n v="3500"/>
    <n v="262500"/>
    <n v="91875"/>
    <n v="0.35"/>
    <s v="Online"/>
  </r>
  <r>
    <n v="1197831"/>
    <d v="2021-12-12T00:00:00"/>
    <x v="3"/>
    <x v="35"/>
    <s v="Wichita"/>
    <s v="Men's Street Footwear"/>
    <n v="70"/>
    <n v="6000"/>
    <n v="420000"/>
    <n v="147000"/>
    <n v="0.35"/>
    <s v="Online"/>
  </r>
  <r>
    <n v="1197831"/>
    <d v="2021-12-12T00:00:00"/>
    <x v="3"/>
    <x v="35"/>
    <s v="Wichita"/>
    <s v="Men's Athletic Footwear"/>
    <n v="60.000000000000007"/>
    <n v="4000"/>
    <n v="240000.00000000003"/>
    <n v="84000"/>
    <n v="0.35"/>
    <s v="Online"/>
  </r>
  <r>
    <n v="1197831"/>
    <d v="2021-12-12T00:00:00"/>
    <x v="3"/>
    <x v="35"/>
    <s v="Wichita"/>
    <s v="Women's Street Footwear"/>
    <n v="60.000000000000007"/>
    <n v="3500"/>
    <n v="210000.00000000003"/>
    <n v="73500"/>
    <n v="0.35"/>
    <s v="Online"/>
  </r>
  <r>
    <n v="1197831"/>
    <d v="2021-12-12T00:00:00"/>
    <x v="3"/>
    <x v="35"/>
    <s v="Wichita"/>
    <s v="Women's Athletic Footwear"/>
    <n v="60.000000000000007"/>
    <n v="3000"/>
    <n v="180000.00000000003"/>
    <n v="63000.000000000007"/>
    <n v="0.35"/>
    <s v="Online"/>
  </r>
  <r>
    <n v="1197831"/>
    <d v="2021-12-12T00:00:00"/>
    <x v="3"/>
    <x v="35"/>
    <s v="Wichita"/>
    <s v="Men's Apparel"/>
    <n v="70"/>
    <n v="3000"/>
    <n v="210000"/>
    <n v="73500"/>
    <n v="0.35"/>
    <s v="Online"/>
  </r>
  <r>
    <n v="1197831"/>
    <d v="2021-12-12T00:00:00"/>
    <x v="3"/>
    <x v="35"/>
    <s v="Wichita"/>
    <s v="Women's Apparel"/>
    <n v="75"/>
    <n v="4000"/>
    <n v="300000"/>
    <n v="105000"/>
    <n v="0.35"/>
    <s v="Online"/>
  </r>
  <r>
    <n v="1185732"/>
    <d v="2021-01-12T00:00:00"/>
    <x v="3"/>
    <x v="35"/>
    <s v="Wichita"/>
    <s v="Men's Street Footwear"/>
    <n v="40"/>
    <n v="4750"/>
    <n v="190000"/>
    <n v="66500"/>
    <n v="0.35"/>
    <s v="Online"/>
  </r>
  <r>
    <n v="1185732"/>
    <d v="2021-01-12T00:00:00"/>
    <x v="3"/>
    <x v="35"/>
    <s v="Wichita"/>
    <s v="Men's Athletic Footwear"/>
    <n v="40"/>
    <n v="2750"/>
    <n v="110000"/>
    <n v="33000"/>
    <n v="0.3"/>
    <s v="Online"/>
  </r>
  <r>
    <n v="1185732"/>
    <d v="2021-01-12T00:00:00"/>
    <x v="3"/>
    <x v="35"/>
    <s v="Wichita"/>
    <s v="Women's Street Footwear"/>
    <n v="30.000000000000004"/>
    <n v="2750"/>
    <n v="82500.000000000015"/>
    <n v="24750.000000000004"/>
    <n v="0.3"/>
    <s v="Online"/>
  </r>
  <r>
    <n v="1185732"/>
    <d v="2021-01-12T00:00:00"/>
    <x v="3"/>
    <x v="35"/>
    <s v="Wichita"/>
    <s v="Women's Athletic Footwear"/>
    <n v="35"/>
    <n v="1250"/>
    <n v="43750"/>
    <n v="13125"/>
    <n v="0.3"/>
    <s v="Online"/>
  </r>
  <r>
    <n v="1185732"/>
    <d v="2021-01-12T00:00:00"/>
    <x v="3"/>
    <x v="35"/>
    <s v="Wichita"/>
    <s v="Men's Apparel"/>
    <n v="49.999999999999993"/>
    <n v="1750"/>
    <n v="87499.999999999985"/>
    <n v="30624.999999999993"/>
    <n v="0.35"/>
    <s v="Online"/>
  </r>
  <r>
    <n v="1185732"/>
    <d v="2021-01-12T00:00:00"/>
    <x v="3"/>
    <x v="35"/>
    <s v="Wichita"/>
    <s v="Women's Apparel"/>
    <n v="40"/>
    <n v="2750"/>
    <n v="110000"/>
    <n v="44000"/>
    <n v="0.4"/>
    <s v="Online"/>
  </r>
  <r>
    <n v="1185732"/>
    <d v="2021-02-12T00:00:00"/>
    <x v="3"/>
    <x v="35"/>
    <s v="Wichita"/>
    <s v="Men's Street Footwear"/>
    <n v="40"/>
    <n v="5250"/>
    <n v="210000"/>
    <n v="73500"/>
    <n v="0.35"/>
    <s v="Online"/>
  </r>
  <r>
    <n v="1185732"/>
    <d v="2021-02-12T00:00:00"/>
    <x v="3"/>
    <x v="35"/>
    <s v="Wichita"/>
    <s v="Men's Athletic Footwear"/>
    <n v="40"/>
    <n v="1750"/>
    <n v="70000"/>
    <n v="21000"/>
    <n v="0.3"/>
    <s v="Online"/>
  </r>
  <r>
    <n v="1185732"/>
    <d v="2021-02-12T00:00:00"/>
    <x v="3"/>
    <x v="35"/>
    <s v="Wichita"/>
    <s v="Women's Street Footwear"/>
    <n v="30.000000000000004"/>
    <n v="2250"/>
    <n v="67500.000000000015"/>
    <n v="20250.000000000004"/>
    <n v="0.3"/>
    <s v="Online"/>
  </r>
  <r>
    <n v="1185732"/>
    <d v="2021-02-12T00:00:00"/>
    <x v="3"/>
    <x v="36"/>
    <s v="Sioux Falls"/>
    <s v="Women's Athletic Footwear"/>
    <n v="35"/>
    <n v="1000"/>
    <n v="35000"/>
    <n v="10500"/>
    <n v="0.3"/>
    <s v="Online"/>
  </r>
  <r>
    <n v="1185732"/>
    <d v="2021-02-12T00:00:00"/>
    <x v="3"/>
    <x v="36"/>
    <s v="Sioux Falls"/>
    <s v="Men's Apparel"/>
    <n v="49.999999999999993"/>
    <n v="1750"/>
    <n v="87499.999999999985"/>
    <n v="30624.999999999993"/>
    <n v="0.35"/>
    <s v="Online"/>
  </r>
  <r>
    <n v="1185732"/>
    <d v="2021-02-12T00:00:00"/>
    <x v="3"/>
    <x v="36"/>
    <s v="Sioux Falls"/>
    <s v="Women's Apparel"/>
    <n v="35"/>
    <n v="2750"/>
    <n v="96250"/>
    <n v="38500"/>
    <n v="0.4"/>
    <s v="Online"/>
  </r>
  <r>
    <n v="1185732"/>
    <d v="2021-03-11T00:00:00"/>
    <x v="3"/>
    <x v="36"/>
    <s v="Sioux Falls"/>
    <s v="Men's Street Footwear"/>
    <n v="40"/>
    <n v="4950"/>
    <n v="198000"/>
    <n v="69300"/>
    <n v="0.35"/>
    <s v="Online"/>
  </r>
  <r>
    <n v="1185732"/>
    <d v="2021-03-11T00:00:00"/>
    <x v="3"/>
    <x v="36"/>
    <s v="Sioux Falls"/>
    <s v="Men's Athletic Footwear"/>
    <n v="40"/>
    <n v="2000"/>
    <n v="80000"/>
    <n v="24000"/>
    <n v="0.3"/>
    <s v="Online"/>
  </r>
  <r>
    <n v="1185732"/>
    <d v="2021-03-11T00:00:00"/>
    <x v="3"/>
    <x v="36"/>
    <s v="Sioux Falls"/>
    <s v="Women's Street Footwear"/>
    <n v="30.000000000000004"/>
    <n v="2250"/>
    <n v="67500.000000000015"/>
    <n v="20250.000000000004"/>
    <n v="0.3"/>
    <s v="Online"/>
  </r>
  <r>
    <n v="1185732"/>
    <d v="2021-03-11T00:00:00"/>
    <x v="3"/>
    <x v="36"/>
    <s v="Sioux Falls"/>
    <s v="Women's Athletic Footwear"/>
    <n v="35"/>
    <n v="750"/>
    <n v="26250"/>
    <n v="7875"/>
    <n v="0.3"/>
    <s v="Online"/>
  </r>
  <r>
    <n v="1185732"/>
    <d v="2021-03-11T00:00:00"/>
    <x v="3"/>
    <x v="36"/>
    <s v="Sioux Falls"/>
    <s v="Men's Apparel"/>
    <n v="50"/>
    <n v="1250"/>
    <n v="62500"/>
    <n v="21875"/>
    <n v="0.35"/>
    <s v="Online"/>
  </r>
  <r>
    <n v="1185732"/>
    <d v="2021-03-11T00:00:00"/>
    <x v="3"/>
    <x v="36"/>
    <s v="Sioux Falls"/>
    <s v="Women's Apparel"/>
    <n v="40"/>
    <n v="2250"/>
    <n v="90000"/>
    <n v="36000"/>
    <n v="0.4"/>
    <s v="Online"/>
  </r>
  <r>
    <n v="1185732"/>
    <d v="2021-04-12T00:00:00"/>
    <x v="3"/>
    <x v="36"/>
    <s v="Sioux Falls"/>
    <s v="Men's Street Footwear"/>
    <n v="40"/>
    <n v="4500"/>
    <n v="180000"/>
    <n v="62999.999999999993"/>
    <n v="0.35"/>
    <s v="Online"/>
  </r>
  <r>
    <n v="1185732"/>
    <d v="2021-04-12T00:00:00"/>
    <x v="3"/>
    <x v="36"/>
    <s v="Sioux Falls"/>
    <s v="Men's Athletic Footwear"/>
    <n v="40"/>
    <n v="1500"/>
    <n v="60000"/>
    <n v="18000"/>
    <n v="0.3"/>
    <s v="Online"/>
  </r>
  <r>
    <n v="1185732"/>
    <d v="2021-04-12T00:00:00"/>
    <x v="3"/>
    <x v="36"/>
    <s v="Sioux Falls"/>
    <s v="Women's Street Footwear"/>
    <n v="30.000000000000004"/>
    <n v="1500"/>
    <n v="45000.000000000007"/>
    <n v="13500.000000000002"/>
    <n v="0.3"/>
    <s v="Online"/>
  </r>
  <r>
    <n v="1185732"/>
    <d v="2021-04-12T00:00:00"/>
    <x v="3"/>
    <x v="36"/>
    <s v="Sioux Falls"/>
    <s v="Women's Athletic Footwear"/>
    <n v="35"/>
    <n v="750"/>
    <n v="26250"/>
    <n v="7875"/>
    <n v="0.3"/>
    <s v="Online"/>
  </r>
  <r>
    <n v="1185732"/>
    <d v="2021-04-12T00:00:00"/>
    <x v="3"/>
    <x v="36"/>
    <s v="Sioux Falls"/>
    <s v="Men's Apparel"/>
    <n v="60"/>
    <n v="1000"/>
    <n v="60000"/>
    <n v="21000"/>
    <n v="0.35"/>
    <s v="Online"/>
  </r>
  <r>
    <n v="1185732"/>
    <d v="2021-04-12T00:00:00"/>
    <x v="3"/>
    <x v="36"/>
    <s v="Sioux Falls"/>
    <s v="Women's Apparel"/>
    <n v="50"/>
    <n v="2250"/>
    <n v="112500"/>
    <n v="45000"/>
    <n v="0.4"/>
    <s v="Online"/>
  </r>
  <r>
    <n v="1185732"/>
    <d v="2021-05-13T00:00:00"/>
    <x v="3"/>
    <x v="36"/>
    <s v="Sioux Falls"/>
    <s v="Men's Street Footwear"/>
    <n v="60"/>
    <n v="4950"/>
    <n v="297000"/>
    <n v="103950"/>
    <n v="0.35"/>
    <s v="Online"/>
  </r>
  <r>
    <n v="1185732"/>
    <d v="2021-05-13T00:00:00"/>
    <x v="3"/>
    <x v="36"/>
    <s v="Sioux Falls"/>
    <s v="Men's Athletic Footwear"/>
    <n v="50"/>
    <n v="2000"/>
    <n v="100000"/>
    <n v="30000"/>
    <n v="0.3"/>
    <s v="Online"/>
  </r>
  <r>
    <n v="1185732"/>
    <d v="2021-05-13T00:00:00"/>
    <x v="3"/>
    <x v="36"/>
    <s v="Sioux Falls"/>
    <s v="Women's Street Footwear"/>
    <n v="45"/>
    <n v="1750"/>
    <n v="78750"/>
    <n v="23625"/>
    <n v="0.3"/>
    <s v="Online"/>
  </r>
  <r>
    <n v="1185732"/>
    <d v="2021-05-13T00:00:00"/>
    <x v="3"/>
    <x v="36"/>
    <s v="Sioux Falls"/>
    <s v="Women's Athletic Footwear"/>
    <n v="45"/>
    <n v="1000"/>
    <n v="45000"/>
    <n v="13500"/>
    <n v="0.3"/>
    <s v="Online"/>
  </r>
  <r>
    <n v="1185732"/>
    <d v="2021-05-13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05-13T00:00:00"/>
    <x v="3"/>
    <x v="36"/>
    <s v="Sioux Falls"/>
    <s v="Women's Apparel"/>
    <n v="60"/>
    <n v="2500"/>
    <n v="150000"/>
    <n v="60000"/>
    <n v="0.4"/>
    <s v="Online"/>
  </r>
  <r>
    <n v="1185732"/>
    <d v="2021-06-12T00:00:00"/>
    <x v="3"/>
    <x v="36"/>
    <s v="Sioux Falls"/>
    <s v="Men's Street Footwear"/>
    <n v="45"/>
    <n v="5000"/>
    <n v="225000"/>
    <n v="78750"/>
    <n v="0.35"/>
    <s v="Online"/>
  </r>
  <r>
    <n v="1185732"/>
    <d v="2021-06-12T00:00:00"/>
    <x v="3"/>
    <x v="36"/>
    <s v="Sioux Falls"/>
    <s v="Men's Athletic Footwear"/>
    <n v="40.000000000000007"/>
    <n v="2500"/>
    <n v="100000.00000000001"/>
    <n v="30000.000000000004"/>
    <n v="0.3"/>
    <s v="Online"/>
  </r>
  <r>
    <n v="1185732"/>
    <d v="2021-06-12T00:00:00"/>
    <x v="3"/>
    <x v="36"/>
    <s v="Sioux Falls"/>
    <s v="Women's Street Footwear"/>
    <n v="35"/>
    <n v="2000"/>
    <n v="70000"/>
    <n v="21000"/>
    <n v="0.3"/>
    <s v="Online"/>
  </r>
  <r>
    <n v="1185732"/>
    <d v="2021-06-12T00:00:00"/>
    <x v="3"/>
    <x v="36"/>
    <s v="Sioux Falls"/>
    <s v="Women's Athletic Footwear"/>
    <n v="35"/>
    <n v="1750"/>
    <n v="61250"/>
    <n v="18375"/>
    <n v="0.3"/>
    <s v="Online"/>
  </r>
  <r>
    <n v="1185732"/>
    <d v="2021-06-12T00:00:00"/>
    <x v="3"/>
    <x v="36"/>
    <s v="Sioux Falls"/>
    <s v="Men's Apparel"/>
    <n v="45"/>
    <n v="1750"/>
    <n v="78750"/>
    <n v="27562.5"/>
    <n v="0.35"/>
    <s v="Online"/>
  </r>
  <r>
    <n v="1185732"/>
    <d v="2021-06-12T00:00:00"/>
    <x v="3"/>
    <x v="36"/>
    <s v="Sioux Falls"/>
    <s v="Women's Apparel"/>
    <n v="55.000000000000007"/>
    <n v="3250"/>
    <n v="178750.00000000003"/>
    <n v="71500.000000000015"/>
    <n v="0.4"/>
    <s v="Online"/>
  </r>
  <r>
    <n v="1185732"/>
    <d v="2021-07-11T00:00:00"/>
    <x v="3"/>
    <x v="36"/>
    <s v="Sioux Falls"/>
    <s v="Men's Street Footwear"/>
    <n v="50"/>
    <n v="5500"/>
    <n v="275000"/>
    <n v="96250"/>
    <n v="0.35"/>
    <s v="Online"/>
  </r>
  <r>
    <n v="1185732"/>
    <d v="2021-07-11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7-11T00:00:00"/>
    <x v="3"/>
    <x v="36"/>
    <s v="Sioux Falls"/>
    <s v="Women's Street Footwear"/>
    <n v="40"/>
    <n v="2250"/>
    <n v="90000"/>
    <n v="27000"/>
    <n v="0.3"/>
    <s v="Online"/>
  </r>
  <r>
    <n v="1185732"/>
    <d v="2021-07-11T00:00:00"/>
    <x v="3"/>
    <x v="36"/>
    <s v="Sioux Falls"/>
    <s v="Women's Athletic Footwear"/>
    <n v="40"/>
    <n v="1750"/>
    <n v="70000"/>
    <n v="21000"/>
    <n v="0.3"/>
    <s v="Online"/>
  </r>
  <r>
    <n v="1185732"/>
    <d v="2021-07-11T00:00:00"/>
    <x v="3"/>
    <x v="36"/>
    <s v="Sioux Falls"/>
    <s v="Men's Apparel"/>
    <n v="50"/>
    <n v="2000"/>
    <n v="100000"/>
    <n v="35000"/>
    <n v="0.35"/>
    <s v="Online"/>
  </r>
  <r>
    <n v="1185732"/>
    <d v="2021-07-11T00:00:00"/>
    <x v="3"/>
    <x v="36"/>
    <s v="Sioux Falls"/>
    <s v="Women's Apparel"/>
    <n v="55.000000000000007"/>
    <n v="3750"/>
    <n v="206250.00000000003"/>
    <n v="82500.000000000015"/>
    <n v="0.4"/>
    <s v="Online"/>
  </r>
  <r>
    <n v="1185732"/>
    <d v="2021-08-12T00:00:00"/>
    <x v="3"/>
    <x v="36"/>
    <s v="Sioux Falls"/>
    <s v="Men's Street Footwear"/>
    <n v="50"/>
    <n v="5250"/>
    <n v="262500"/>
    <n v="91875"/>
    <n v="0.35"/>
    <s v="Online"/>
  </r>
  <r>
    <n v="1185732"/>
    <d v="2021-08-12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8-12T00:00:00"/>
    <x v="3"/>
    <x v="36"/>
    <s v="Sioux Falls"/>
    <s v="Women's Street Footwear"/>
    <n v="40"/>
    <n v="2250"/>
    <n v="90000"/>
    <n v="27000"/>
    <n v="0.3"/>
    <s v="Online"/>
  </r>
  <r>
    <n v="1185732"/>
    <d v="2021-08-12T00:00:00"/>
    <x v="3"/>
    <x v="36"/>
    <s v="Sioux Falls"/>
    <s v="Women's Athletic Footwear"/>
    <n v="40"/>
    <n v="2000"/>
    <n v="80000"/>
    <n v="24000"/>
    <n v="0.3"/>
    <s v="Online"/>
  </r>
  <r>
    <n v="1185732"/>
    <d v="2021-08-12T00:00:00"/>
    <x v="3"/>
    <x v="36"/>
    <s v="Sioux Falls"/>
    <s v="Men's Apparel"/>
    <n v="50"/>
    <n v="1750"/>
    <n v="87500"/>
    <n v="30624.999999999996"/>
    <n v="0.35"/>
    <s v="Online"/>
  </r>
  <r>
    <n v="1185732"/>
    <d v="2021-08-12T00:00:00"/>
    <x v="3"/>
    <x v="36"/>
    <s v="Sioux Falls"/>
    <s v="Women's Apparel"/>
    <n v="55.000000000000007"/>
    <n v="3500"/>
    <n v="192500.00000000003"/>
    <n v="77000.000000000015"/>
    <n v="0.4"/>
    <s v="Online"/>
  </r>
  <r>
    <n v="1185732"/>
    <d v="2021-09-13T00:00:00"/>
    <x v="3"/>
    <x v="36"/>
    <s v="Sioux Falls"/>
    <s v="Men's Street Footwear"/>
    <n v="45"/>
    <n v="4750"/>
    <n v="213750"/>
    <n v="74812.5"/>
    <n v="0.35"/>
    <s v="Online"/>
  </r>
  <r>
    <n v="1185732"/>
    <d v="2021-09-13T00:00:00"/>
    <x v="3"/>
    <x v="36"/>
    <s v="Sioux Falls"/>
    <s v="Men's Athletic Footwear"/>
    <n v="40.000000000000007"/>
    <n v="2750"/>
    <n v="110000.00000000001"/>
    <n v="33000"/>
    <n v="0.3"/>
    <s v="Online"/>
  </r>
  <r>
    <n v="1185732"/>
    <d v="2021-09-13T00:00:00"/>
    <x v="3"/>
    <x v="36"/>
    <s v="Sioux Falls"/>
    <s v="Women's Street Footwear"/>
    <n v="35"/>
    <n v="1750"/>
    <n v="61250"/>
    <n v="18375"/>
    <n v="0.3"/>
    <s v="Online"/>
  </r>
  <r>
    <n v="1185732"/>
    <d v="2021-09-13T00:00:00"/>
    <x v="3"/>
    <x v="36"/>
    <s v="Sioux Falls"/>
    <s v="Women's Athletic Footwear"/>
    <n v="35"/>
    <n v="1500"/>
    <n v="52500"/>
    <n v="15750"/>
    <n v="0.3"/>
    <s v="Online"/>
  </r>
  <r>
    <n v="1185732"/>
    <d v="2021-09-13T00:00:00"/>
    <x v="3"/>
    <x v="36"/>
    <s v="Sioux Falls"/>
    <s v="Men's Apparel"/>
    <n v="45"/>
    <n v="1500"/>
    <n v="67500"/>
    <n v="23625"/>
    <n v="0.35"/>
    <s v="Online"/>
  </r>
  <r>
    <n v="1185732"/>
    <d v="2021-09-13T00:00:00"/>
    <x v="3"/>
    <x v="36"/>
    <s v="Sioux Falls"/>
    <s v="Women's Apparel"/>
    <n v="50"/>
    <n v="2250"/>
    <n v="112500"/>
    <n v="45000"/>
    <n v="0.4"/>
    <s v="Online"/>
  </r>
  <r>
    <n v="1185732"/>
    <d v="2021-10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0-12T00:00:00"/>
    <x v="3"/>
    <x v="36"/>
    <s v="Sioux Falls"/>
    <s v="Men's Athletic Footwear"/>
    <n v="45"/>
    <n v="2500"/>
    <n v="112500"/>
    <n v="33750"/>
    <n v="0.3"/>
    <s v="Online"/>
  </r>
  <r>
    <n v="1185732"/>
    <d v="2021-10-12T00:00:00"/>
    <x v="3"/>
    <x v="36"/>
    <s v="Sioux Falls"/>
    <s v="Women's Street Footwear"/>
    <n v="45"/>
    <n v="1500"/>
    <n v="67500"/>
    <n v="20250"/>
    <n v="0.3"/>
    <s v="Online"/>
  </r>
  <r>
    <n v="1185732"/>
    <d v="2021-10-12T00:00:00"/>
    <x v="3"/>
    <x v="36"/>
    <s v="Sioux Falls"/>
    <s v="Women's Athletic Footwear"/>
    <n v="45"/>
    <n v="1250"/>
    <n v="56250"/>
    <n v="16875"/>
    <n v="0.3"/>
    <s v="Online"/>
  </r>
  <r>
    <n v="1185732"/>
    <d v="2021-10-12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10-12T00:00:00"/>
    <x v="3"/>
    <x v="36"/>
    <s v="Sioux Falls"/>
    <s v="Women's Apparel"/>
    <n v="59.999999999999986"/>
    <n v="2500"/>
    <n v="149999.99999999997"/>
    <n v="59999.999999999993"/>
    <n v="0.4"/>
    <s v="Online"/>
  </r>
  <r>
    <n v="1185732"/>
    <d v="2021-11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1-12T00:00:00"/>
    <x v="3"/>
    <x v="36"/>
    <s v="Sioux Falls"/>
    <s v="Men's Athletic Footwear"/>
    <n v="45"/>
    <n v="2500"/>
    <n v="112500"/>
    <n v="33750"/>
    <n v="0.3"/>
    <s v="Online"/>
  </r>
  <r>
    <n v="1185732"/>
    <d v="2021-11-12T00:00:00"/>
    <x v="3"/>
    <x v="36"/>
    <s v="Sioux Falls"/>
    <s v="Women's Street Footwear"/>
    <n v="45"/>
    <n v="1950"/>
    <n v="87750"/>
    <n v="26325"/>
    <n v="0.3"/>
    <s v="Online"/>
  </r>
  <r>
    <n v="1185732"/>
    <d v="2021-11-12T00:00:00"/>
    <x v="3"/>
    <x v="36"/>
    <s v="Sioux Falls"/>
    <s v="Women's Athletic Footwear"/>
    <n v="45"/>
    <n v="1750"/>
    <n v="78750"/>
    <n v="23625"/>
    <n v="0.3"/>
    <s v="Online"/>
  </r>
  <r>
    <n v="1185732"/>
    <d v="2021-11-12T00:00:00"/>
    <x v="3"/>
    <x v="36"/>
    <s v="Sioux Falls"/>
    <s v="Men's Apparel"/>
    <n v="60"/>
    <n v="1500"/>
    <n v="90000"/>
    <n v="31499.999999999996"/>
    <n v="0.35"/>
    <s v="Online"/>
  </r>
  <r>
    <n v="1185732"/>
    <d v="2021-11-12T00:00:00"/>
    <x v="3"/>
    <x v="36"/>
    <s v="Sioux Falls"/>
    <s v="Women's Apparel"/>
    <n v="64.999999999999986"/>
    <n v="2500"/>
    <n v="162499.99999999997"/>
    <n v="64999.999999999993"/>
    <n v="0.4"/>
    <s v="Online"/>
  </r>
  <r>
    <n v="1185732"/>
    <d v="2021-12-11T00:00:00"/>
    <x v="3"/>
    <x v="36"/>
    <s v="Sioux Falls"/>
    <s v="Men's Street Footwear"/>
    <n v="60"/>
    <n v="5000"/>
    <n v="300000"/>
    <n v="105000"/>
    <n v="0.35"/>
    <s v="Online"/>
  </r>
  <r>
    <n v="1185732"/>
    <d v="2021-12-11T00:00:00"/>
    <x v="3"/>
    <x v="36"/>
    <s v="Sioux Falls"/>
    <s v="Men's Athletic Footwear"/>
    <n v="50"/>
    <n v="3000"/>
    <n v="150000"/>
    <n v="45000"/>
    <n v="0.3"/>
    <s v="Online"/>
  </r>
  <r>
    <n v="1185732"/>
    <d v="2021-12-11T00:00:00"/>
    <x v="3"/>
    <x v="36"/>
    <s v="Sioux Falls"/>
    <s v="Women's Street Footwear"/>
    <n v="50"/>
    <n v="2500"/>
    <n v="125000"/>
    <n v="37500"/>
    <n v="0.3"/>
    <s v="Online"/>
  </r>
  <r>
    <n v="1185732"/>
    <d v="2021-12-11T00:00:00"/>
    <x v="3"/>
    <x v="36"/>
    <s v="Sioux Falls"/>
    <s v="Women's Athletic Footwear"/>
    <n v="50"/>
    <n v="2000"/>
    <n v="100000"/>
    <n v="30000"/>
    <n v="0.3"/>
    <s v="Online"/>
  </r>
  <r>
    <n v="1185732"/>
    <d v="2021-12-11T00:00:00"/>
    <x v="3"/>
    <x v="36"/>
    <s v="Sioux Falls"/>
    <s v="Men's Apparel"/>
    <n v="60"/>
    <n v="2000"/>
    <n v="120000"/>
    <n v="42000"/>
    <n v="0.35"/>
    <s v="Online"/>
  </r>
  <r>
    <n v="1185732"/>
    <d v="2021-12-11T00:00:00"/>
    <x v="3"/>
    <x v="36"/>
    <s v="Sioux Falls"/>
    <s v="Women's Apparel"/>
    <n v="64.999999999999986"/>
    <n v="3000"/>
    <n v="194999.99999999997"/>
    <n v="77999.999999999985"/>
    <n v="0.4"/>
    <s v="Online"/>
  </r>
  <r>
    <n v="1185732"/>
    <d v="2021-01-09T00:00:00"/>
    <x v="3"/>
    <x v="36"/>
    <s v="Sioux Falls"/>
    <s v="Men's Street Footwear"/>
    <n v="35"/>
    <n v="4750"/>
    <n v="166250"/>
    <n v="58187.499999999993"/>
    <n v="0.35"/>
    <s v="Online"/>
  </r>
  <r>
    <n v="1185732"/>
    <d v="2021-01-09T00:00:00"/>
    <x v="3"/>
    <x v="36"/>
    <s v="Sioux Falls"/>
    <s v="Men's Athletic Footwear"/>
    <n v="35"/>
    <n v="2750"/>
    <n v="96250"/>
    <n v="28875"/>
    <n v="0.3"/>
    <s v="Online"/>
  </r>
  <r>
    <n v="1185732"/>
    <d v="2021-01-09T00:00:00"/>
    <x v="3"/>
    <x v="36"/>
    <s v="Sioux Falls"/>
    <s v="Women's Street Footwear"/>
    <n v="25.000000000000007"/>
    <n v="2750"/>
    <n v="68750.000000000015"/>
    <n v="20625.000000000004"/>
    <n v="0.3"/>
    <s v="Online"/>
  </r>
  <r>
    <n v="1185732"/>
    <d v="2021-01-09T00:00:00"/>
    <x v="3"/>
    <x v="36"/>
    <s v="Sioux Falls"/>
    <s v="Women's Athletic Footwear"/>
    <n v="30.000000000000004"/>
    <n v="1250"/>
    <n v="37500.000000000007"/>
    <n v="11250.000000000002"/>
    <n v="0.3"/>
    <s v="Online"/>
  </r>
  <r>
    <n v="1185732"/>
    <d v="2021-01-09T00:00:00"/>
    <x v="3"/>
    <x v="36"/>
    <s v="Sioux Falls"/>
    <s v="Men's Apparel"/>
    <n v="44.999999999999993"/>
    <n v="1750"/>
    <n v="78749.999999999985"/>
    <n v="27562.499999999993"/>
    <n v="0.35"/>
    <s v="Online"/>
  </r>
  <r>
    <n v="1185732"/>
    <d v="2021-01-09T00:00:00"/>
    <x v="3"/>
    <x v="36"/>
    <s v="Sioux Falls"/>
    <s v="Women's Apparel"/>
    <n v="35"/>
    <n v="2750"/>
    <n v="96250"/>
    <n v="38500"/>
    <n v="0.4"/>
    <s v="Online"/>
  </r>
  <r>
    <n v="1185732"/>
    <d v="2021-02-09T00:00:00"/>
    <x v="3"/>
    <x v="36"/>
    <s v="Sioux Falls"/>
    <s v="Men's Street Footwear"/>
    <n v="35"/>
    <n v="5250"/>
    <n v="183750"/>
    <n v="64312.499999999993"/>
    <n v="0.35"/>
    <s v="Online"/>
  </r>
  <r>
    <n v="1185732"/>
    <d v="2021-02-09T00:00:00"/>
    <x v="3"/>
    <x v="36"/>
    <s v="Sioux Falls"/>
    <s v="Men's Athletic Footwear"/>
    <n v="35"/>
    <n v="1750"/>
    <n v="61250"/>
    <n v="18375"/>
    <n v="0.3"/>
    <s v="Online"/>
  </r>
  <r>
    <n v="1185732"/>
    <d v="2021-02-09T00:00:00"/>
    <x v="3"/>
    <x v="36"/>
    <s v="Sioux Falls"/>
    <s v="Women's Street Footwear"/>
    <n v="25.000000000000007"/>
    <n v="2250"/>
    <n v="56250.000000000015"/>
    <n v="16875.000000000004"/>
    <n v="0.3"/>
    <s v="Online"/>
  </r>
  <r>
    <n v="1185732"/>
    <d v="2021-02-09T00:00:00"/>
    <x v="3"/>
    <x v="37"/>
    <s v="Fargo"/>
    <s v="Women's Athletic Footwear"/>
    <n v="30.000000000000004"/>
    <n v="1000"/>
    <n v="30000.000000000004"/>
    <n v="9000"/>
    <n v="0.3"/>
    <s v="Online"/>
  </r>
  <r>
    <n v="1185732"/>
    <d v="2021-02-09T00:00:00"/>
    <x v="3"/>
    <x v="37"/>
    <s v="Fargo"/>
    <s v="Men's Apparel"/>
    <n v="44.999999999999993"/>
    <n v="1750"/>
    <n v="78749.999999999985"/>
    <n v="27562.499999999993"/>
    <n v="0.35"/>
    <s v="Online"/>
  </r>
  <r>
    <n v="1185732"/>
    <d v="2021-02-09T00:00:00"/>
    <x v="3"/>
    <x v="37"/>
    <s v="Fargo"/>
    <s v="Women's Apparel"/>
    <n v="24.999999999999996"/>
    <n v="2750"/>
    <n v="68749.999999999985"/>
    <n v="27499.999999999996"/>
    <n v="0.4"/>
    <s v="Online"/>
  </r>
  <r>
    <n v="1185732"/>
    <d v="2021-03-08T00:00:00"/>
    <x v="3"/>
    <x v="37"/>
    <s v="Fargo"/>
    <s v="Men's Street Footwear"/>
    <n v="30.000000000000004"/>
    <n v="4950"/>
    <n v="148500.00000000003"/>
    <n v="51975.000000000007"/>
    <n v="0.35"/>
    <s v="Online"/>
  </r>
  <r>
    <n v="1185732"/>
    <d v="2021-03-08T00:00:00"/>
    <x v="3"/>
    <x v="37"/>
    <s v="Fargo"/>
    <s v="Men's Athletic Footwear"/>
    <n v="30.000000000000004"/>
    <n v="2000"/>
    <n v="60000.000000000007"/>
    <n v="18000"/>
    <n v="0.3"/>
    <s v="Online"/>
  </r>
  <r>
    <n v="1185732"/>
    <d v="2021-03-08T00:00:00"/>
    <x v="3"/>
    <x v="37"/>
    <s v="Fargo"/>
    <s v="Women's Street Footwear"/>
    <n v="20.000000000000004"/>
    <n v="2250"/>
    <n v="45000.000000000007"/>
    <n v="13500.000000000002"/>
    <n v="0.3"/>
    <s v="Online"/>
  </r>
  <r>
    <n v="1185732"/>
    <d v="2021-03-08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3-08T00:00:00"/>
    <x v="3"/>
    <x v="37"/>
    <s v="Fargo"/>
    <s v="Men's Apparel"/>
    <n v="40"/>
    <n v="1250"/>
    <n v="50000"/>
    <n v="17500"/>
    <n v="0.35"/>
    <s v="Online"/>
  </r>
  <r>
    <n v="1185732"/>
    <d v="2021-03-08T00:00:00"/>
    <x v="3"/>
    <x v="37"/>
    <s v="Fargo"/>
    <s v="Women's Apparel"/>
    <n v="30.000000000000004"/>
    <n v="2250"/>
    <n v="67500.000000000015"/>
    <n v="27000.000000000007"/>
    <n v="0.4"/>
    <s v="Online"/>
  </r>
  <r>
    <n v="1185732"/>
    <d v="2021-04-09T00:00:00"/>
    <x v="3"/>
    <x v="37"/>
    <s v="Fargo"/>
    <s v="Men's Street Footwear"/>
    <n v="30.000000000000004"/>
    <n v="4500"/>
    <n v="135000.00000000003"/>
    <n v="47250.000000000007"/>
    <n v="0.35"/>
    <s v="Online"/>
  </r>
  <r>
    <n v="1185732"/>
    <d v="2021-04-09T00:00:00"/>
    <x v="3"/>
    <x v="37"/>
    <s v="Fargo"/>
    <s v="Men's Athletic Footwear"/>
    <n v="30.000000000000004"/>
    <n v="1500"/>
    <n v="45000.000000000007"/>
    <n v="13500.000000000002"/>
    <n v="0.3"/>
    <s v="Online"/>
  </r>
  <r>
    <n v="1185732"/>
    <d v="2021-04-09T00:00:00"/>
    <x v="3"/>
    <x v="37"/>
    <s v="Fargo"/>
    <s v="Women's Street Footwear"/>
    <n v="20.000000000000004"/>
    <n v="1500"/>
    <n v="30000.000000000004"/>
    <n v="9000"/>
    <n v="0.3"/>
    <s v="Online"/>
  </r>
  <r>
    <n v="1185732"/>
    <d v="2021-04-09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4-09T00:00:00"/>
    <x v="3"/>
    <x v="37"/>
    <s v="Fargo"/>
    <s v="Men's Apparel"/>
    <n v="60"/>
    <n v="1000"/>
    <n v="60000"/>
    <n v="21000"/>
    <n v="0.35"/>
    <s v="In-store"/>
  </r>
  <r>
    <n v="1185732"/>
    <d v="2021-04-09T00:00:00"/>
    <x v="3"/>
    <x v="37"/>
    <s v="Fargo"/>
    <s v="Women's Apparel"/>
    <n v="50"/>
    <n v="2250"/>
    <n v="112500"/>
    <n v="45000"/>
    <n v="0.4"/>
    <s v="In-store"/>
  </r>
  <r>
    <n v="1185732"/>
    <d v="2021-05-10T00:00:00"/>
    <x v="3"/>
    <x v="37"/>
    <s v="Fargo"/>
    <s v="Men's Street Footwear"/>
    <n v="60"/>
    <n v="4950"/>
    <n v="297000"/>
    <n v="103950"/>
    <n v="0.35"/>
    <s v="In-store"/>
  </r>
  <r>
    <n v="1185732"/>
    <d v="2021-05-10T00:00:00"/>
    <x v="3"/>
    <x v="37"/>
    <s v="Fargo"/>
    <s v="Men's Athletic Footwear"/>
    <n v="45"/>
    <n v="2000"/>
    <n v="90000"/>
    <n v="27000"/>
    <n v="0.3"/>
    <s v="In-store"/>
  </r>
  <r>
    <n v="1185732"/>
    <d v="2021-05-10T00:00:00"/>
    <x v="3"/>
    <x v="37"/>
    <s v="Fargo"/>
    <s v="Women's Street Footwear"/>
    <n v="40"/>
    <n v="1750"/>
    <n v="70000"/>
    <n v="21000"/>
    <n v="0.3"/>
    <s v="In-store"/>
  </r>
  <r>
    <n v="1185732"/>
    <d v="2021-05-10T00:00:00"/>
    <x v="3"/>
    <x v="37"/>
    <s v="Fargo"/>
    <s v="Women's Athletic Footwear"/>
    <n v="40"/>
    <n v="1000"/>
    <n v="40000"/>
    <n v="12000"/>
    <n v="0.3"/>
    <s v="In-store"/>
  </r>
  <r>
    <n v="1185732"/>
    <d v="2021-05-10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05-10T00:00:00"/>
    <x v="3"/>
    <x v="37"/>
    <s v="Fargo"/>
    <s v="Women's Apparel"/>
    <n v="54.999999999999993"/>
    <n v="2500"/>
    <n v="137499.99999999997"/>
    <n v="54999.999999999993"/>
    <n v="0.4"/>
    <s v="In-store"/>
  </r>
  <r>
    <n v="1185732"/>
    <d v="2021-06-09T00:00:00"/>
    <x v="3"/>
    <x v="37"/>
    <s v="Fargo"/>
    <s v="Men's Street Footwear"/>
    <n v="40"/>
    <n v="5000"/>
    <n v="200000"/>
    <n v="70000"/>
    <n v="0.35"/>
    <s v="In-store"/>
  </r>
  <r>
    <n v="1185732"/>
    <d v="2021-06-09T00:00:00"/>
    <x v="3"/>
    <x v="37"/>
    <s v="Fargo"/>
    <s v="Men's Athletic Footwear"/>
    <n v="35.000000000000007"/>
    <n v="2500"/>
    <n v="87500.000000000015"/>
    <n v="26250.000000000004"/>
    <n v="0.3"/>
    <s v="In-store"/>
  </r>
  <r>
    <n v="1185732"/>
    <d v="2021-06-09T00:00:00"/>
    <x v="3"/>
    <x v="37"/>
    <s v="Fargo"/>
    <s v="Women's Street Footwear"/>
    <n v="30.000000000000004"/>
    <n v="2000"/>
    <n v="60000.000000000007"/>
    <n v="18000"/>
    <n v="0.3"/>
    <s v="In-store"/>
  </r>
  <r>
    <n v="1185732"/>
    <d v="2021-06-09T00:00:00"/>
    <x v="3"/>
    <x v="37"/>
    <s v="Fargo"/>
    <s v="Women's Athletic Footwear"/>
    <n v="30.000000000000004"/>
    <n v="1750"/>
    <n v="52500.000000000007"/>
    <n v="15750.000000000002"/>
    <n v="0.3"/>
    <s v="In-store"/>
  </r>
  <r>
    <n v="1185732"/>
    <d v="2021-06-09T00:00:00"/>
    <x v="3"/>
    <x v="37"/>
    <s v="Fargo"/>
    <s v="Men's Apparel"/>
    <n v="40"/>
    <n v="1750"/>
    <n v="70000"/>
    <n v="24500"/>
    <n v="0.35"/>
    <s v="In-store"/>
  </r>
  <r>
    <n v="1185732"/>
    <d v="2021-06-09T00:00:00"/>
    <x v="3"/>
    <x v="37"/>
    <s v="Fargo"/>
    <s v="Women's Apparel"/>
    <n v="55.000000000000007"/>
    <n v="3250"/>
    <n v="178750.00000000003"/>
    <n v="71500.000000000015"/>
    <n v="0.4"/>
    <s v="In-store"/>
  </r>
  <r>
    <n v="1185732"/>
    <d v="2021-07-08T00:00:00"/>
    <x v="3"/>
    <x v="37"/>
    <s v="Fargo"/>
    <s v="Men's Street Footwear"/>
    <n v="50"/>
    <n v="5500"/>
    <n v="275000"/>
    <n v="96250"/>
    <n v="0.35"/>
    <s v="In-store"/>
  </r>
  <r>
    <n v="1185732"/>
    <d v="2021-07-08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7-08T00:00:00"/>
    <x v="3"/>
    <x v="37"/>
    <s v="Fargo"/>
    <s v="Women's Street Footwear"/>
    <n v="40"/>
    <n v="2250"/>
    <n v="90000"/>
    <n v="27000"/>
    <n v="0.3"/>
    <s v="In-store"/>
  </r>
  <r>
    <n v="1185732"/>
    <d v="2021-07-08T00:00:00"/>
    <x v="3"/>
    <x v="37"/>
    <s v="Fargo"/>
    <s v="Women's Athletic Footwear"/>
    <n v="40"/>
    <n v="1750"/>
    <n v="70000"/>
    <n v="21000"/>
    <n v="0.3"/>
    <s v="In-store"/>
  </r>
  <r>
    <n v="1185732"/>
    <d v="2021-07-08T00:00:00"/>
    <x v="3"/>
    <x v="37"/>
    <s v="Fargo"/>
    <s v="Men's Apparel"/>
    <n v="50"/>
    <n v="2000"/>
    <n v="100000"/>
    <n v="35000"/>
    <n v="0.35"/>
    <s v="In-store"/>
  </r>
  <r>
    <n v="1185732"/>
    <d v="2021-07-08T00:00:00"/>
    <x v="3"/>
    <x v="37"/>
    <s v="Fargo"/>
    <s v="Women's Apparel"/>
    <n v="55.000000000000007"/>
    <n v="3750"/>
    <n v="206250.00000000003"/>
    <n v="82500.000000000015"/>
    <n v="0.4"/>
    <s v="In-store"/>
  </r>
  <r>
    <n v="1185732"/>
    <d v="2021-08-09T00:00:00"/>
    <x v="3"/>
    <x v="37"/>
    <s v="Fargo"/>
    <s v="Men's Street Footwear"/>
    <n v="50"/>
    <n v="5250"/>
    <n v="262500"/>
    <n v="91875"/>
    <n v="0.35"/>
    <s v="In-store"/>
  </r>
  <r>
    <n v="1185732"/>
    <d v="2021-08-09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8-09T00:00:00"/>
    <x v="3"/>
    <x v="37"/>
    <s v="Fargo"/>
    <s v="Women's Street Footwear"/>
    <n v="40"/>
    <n v="2250"/>
    <n v="90000"/>
    <n v="27000"/>
    <n v="0.3"/>
    <s v="In-store"/>
  </r>
  <r>
    <n v="1185732"/>
    <d v="2021-08-09T00:00:00"/>
    <x v="3"/>
    <x v="37"/>
    <s v="Fargo"/>
    <s v="Women's Athletic Footwear"/>
    <n v="40"/>
    <n v="2000"/>
    <n v="80000"/>
    <n v="24000"/>
    <n v="0.3"/>
    <s v="In-store"/>
  </r>
  <r>
    <n v="1185732"/>
    <d v="2021-08-09T00:00:00"/>
    <x v="3"/>
    <x v="37"/>
    <s v="Fargo"/>
    <s v="Men's Apparel"/>
    <n v="50"/>
    <n v="1750"/>
    <n v="87500"/>
    <n v="30624.999999999996"/>
    <n v="0.35"/>
    <s v="In-store"/>
  </r>
  <r>
    <n v="1185732"/>
    <d v="2021-08-09T00:00:00"/>
    <x v="3"/>
    <x v="37"/>
    <s v="Fargo"/>
    <s v="Women's Apparel"/>
    <n v="55.000000000000007"/>
    <n v="3500"/>
    <n v="192500.00000000003"/>
    <n v="77000.000000000015"/>
    <n v="0.4"/>
    <s v="In-store"/>
  </r>
  <r>
    <n v="1185732"/>
    <d v="2021-09-10T00:00:00"/>
    <x v="3"/>
    <x v="37"/>
    <s v="Fargo"/>
    <s v="Men's Street Footwear"/>
    <n v="40"/>
    <n v="4750"/>
    <n v="190000"/>
    <n v="66500"/>
    <n v="0.35"/>
    <s v="In-store"/>
  </r>
  <r>
    <n v="1185732"/>
    <d v="2021-09-10T00:00:00"/>
    <x v="3"/>
    <x v="37"/>
    <s v="Fargo"/>
    <s v="Men's Athletic Footwear"/>
    <n v="35.000000000000007"/>
    <n v="2750"/>
    <n v="96250.000000000015"/>
    <n v="28875.000000000004"/>
    <n v="0.3"/>
    <s v="In-store"/>
  </r>
  <r>
    <n v="1185732"/>
    <d v="2021-09-10T00:00:00"/>
    <x v="3"/>
    <x v="37"/>
    <s v="Fargo"/>
    <s v="Women's Street Footwear"/>
    <n v="30.000000000000004"/>
    <n v="1750"/>
    <n v="52500.000000000007"/>
    <n v="15750.000000000002"/>
    <n v="0.3"/>
    <s v="In-store"/>
  </r>
  <r>
    <n v="1185732"/>
    <d v="2021-09-10T00:00:00"/>
    <x v="3"/>
    <x v="37"/>
    <s v="Fargo"/>
    <s v="Women's Athletic Footwear"/>
    <n v="30.000000000000004"/>
    <n v="1500"/>
    <n v="45000.000000000007"/>
    <n v="13500.000000000002"/>
    <n v="0.3"/>
    <s v="In-store"/>
  </r>
  <r>
    <n v="1185732"/>
    <d v="2021-09-10T00:00:00"/>
    <x v="3"/>
    <x v="37"/>
    <s v="Fargo"/>
    <s v="Men's Apparel"/>
    <n v="40"/>
    <n v="1500"/>
    <n v="60000"/>
    <n v="21000"/>
    <n v="0.35"/>
    <s v="In-store"/>
  </r>
  <r>
    <n v="1185732"/>
    <d v="2021-09-10T00:00:00"/>
    <x v="3"/>
    <x v="37"/>
    <s v="Fargo"/>
    <s v="Women's Apparel"/>
    <n v="45"/>
    <n v="2250"/>
    <n v="101250"/>
    <n v="40500"/>
    <n v="0.4"/>
    <s v="In-store"/>
  </r>
  <r>
    <n v="1185732"/>
    <d v="2021-10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0-09T00:00:00"/>
    <x v="3"/>
    <x v="37"/>
    <s v="Fargo"/>
    <s v="Men's Athletic Footwear"/>
    <n v="40"/>
    <n v="2500"/>
    <n v="100000"/>
    <n v="30000"/>
    <n v="0.3"/>
    <s v="In-store"/>
  </r>
  <r>
    <n v="1185732"/>
    <d v="2021-10-09T00:00:00"/>
    <x v="3"/>
    <x v="37"/>
    <s v="Fargo"/>
    <s v="Women's Street Footwear"/>
    <n v="40"/>
    <n v="1500"/>
    <n v="60000"/>
    <n v="18000"/>
    <n v="0.3"/>
    <s v="In-store"/>
  </r>
  <r>
    <n v="1185732"/>
    <d v="2021-10-09T00:00:00"/>
    <x v="3"/>
    <x v="37"/>
    <s v="Fargo"/>
    <s v="Women's Athletic Footwear"/>
    <n v="40"/>
    <n v="1250"/>
    <n v="50000"/>
    <n v="15000"/>
    <n v="0.3"/>
    <s v="In-store"/>
  </r>
  <r>
    <n v="1185732"/>
    <d v="2021-10-09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10-09T00:00:00"/>
    <x v="3"/>
    <x v="37"/>
    <s v="Fargo"/>
    <s v="Women's Apparel"/>
    <n v="54.999999999999986"/>
    <n v="2500"/>
    <n v="137499.99999999997"/>
    <n v="54999.999999999993"/>
    <n v="0.4"/>
    <s v="In-store"/>
  </r>
  <r>
    <n v="1185732"/>
    <d v="2021-11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1-09T00:00:00"/>
    <x v="3"/>
    <x v="37"/>
    <s v="Fargo"/>
    <s v="Men's Athletic Footwear"/>
    <n v="40"/>
    <n v="2500"/>
    <n v="100000"/>
    <n v="30000"/>
    <n v="0.3"/>
    <s v="In-store"/>
  </r>
  <r>
    <n v="1185732"/>
    <d v="2021-11-09T00:00:00"/>
    <x v="3"/>
    <x v="37"/>
    <s v="Fargo"/>
    <s v="Women's Street Footwear"/>
    <n v="40"/>
    <n v="1950"/>
    <n v="78000"/>
    <n v="23400"/>
    <n v="0.3"/>
    <s v="In-store"/>
  </r>
  <r>
    <n v="1185732"/>
    <d v="2021-11-09T00:00:00"/>
    <x v="3"/>
    <x v="37"/>
    <s v="Fargo"/>
    <s v="Women's Athletic Footwear"/>
    <n v="40"/>
    <n v="1750"/>
    <n v="70000"/>
    <n v="21000"/>
    <n v="0.3"/>
    <s v="In-store"/>
  </r>
  <r>
    <n v="1185732"/>
    <d v="2021-11-09T00:00:00"/>
    <x v="3"/>
    <x v="37"/>
    <s v="Fargo"/>
    <s v="Men's Apparel"/>
    <n v="60"/>
    <n v="1500"/>
    <n v="90000"/>
    <n v="31499.999999999996"/>
    <n v="0.35"/>
    <s v="In-store"/>
  </r>
  <r>
    <n v="1185732"/>
    <d v="2021-11-09T00:00:00"/>
    <x v="3"/>
    <x v="37"/>
    <s v="Fargo"/>
    <s v="Women's Apparel"/>
    <n v="64.999999999999986"/>
    <n v="2500"/>
    <n v="162499.99999999997"/>
    <n v="64999.999999999993"/>
    <n v="0.4"/>
    <s v="In-store"/>
  </r>
  <r>
    <n v="1185732"/>
    <d v="2021-12-08T00:00:00"/>
    <x v="3"/>
    <x v="37"/>
    <s v="Fargo"/>
    <s v="Men's Street Footwear"/>
    <n v="60"/>
    <n v="5000"/>
    <n v="300000"/>
    <n v="105000"/>
    <n v="0.35"/>
    <s v="In-store"/>
  </r>
  <r>
    <n v="1185732"/>
    <d v="2021-12-08T00:00:00"/>
    <x v="3"/>
    <x v="37"/>
    <s v="Fargo"/>
    <s v="Men's Athletic Footwear"/>
    <n v="50"/>
    <n v="3000"/>
    <n v="150000"/>
    <n v="45000"/>
    <n v="0.3"/>
    <s v="In-store"/>
  </r>
  <r>
    <n v="1185732"/>
    <d v="2021-12-08T00:00:00"/>
    <x v="3"/>
    <x v="37"/>
    <s v="Fargo"/>
    <s v="Women's Street Footwear"/>
    <n v="50"/>
    <n v="2500"/>
    <n v="125000"/>
    <n v="37500"/>
    <n v="0.3"/>
    <s v="In-store"/>
  </r>
  <r>
    <n v="1185732"/>
    <d v="2021-12-08T00:00:00"/>
    <x v="3"/>
    <x v="37"/>
    <s v="Fargo"/>
    <s v="Women's Athletic Footwear"/>
    <n v="50"/>
    <n v="2000"/>
    <n v="100000"/>
    <n v="30000"/>
    <n v="0.3"/>
    <s v="In-store"/>
  </r>
  <r>
    <n v="1185732"/>
    <d v="2021-12-08T00:00:00"/>
    <x v="3"/>
    <x v="37"/>
    <s v="Fargo"/>
    <s v="Men's Apparel"/>
    <n v="60"/>
    <n v="2000"/>
    <n v="120000"/>
    <n v="42000"/>
    <n v="0.35"/>
    <s v="In-store"/>
  </r>
  <r>
    <n v="1185732"/>
    <d v="2021-12-08T00:00:00"/>
    <x v="3"/>
    <x v="37"/>
    <s v="Fargo"/>
    <s v="Women's Apparel"/>
    <n v="64.999999999999986"/>
    <n v="3000"/>
    <n v="194999.99999999997"/>
    <n v="77999.999999999985"/>
    <n v="0.4"/>
    <s v="In-store"/>
  </r>
  <r>
    <n v="1185732"/>
    <d v="2021-01-06T00:00:00"/>
    <x v="3"/>
    <x v="37"/>
    <s v="Fargo"/>
    <s v="Men's Street Footwear"/>
    <n v="30.000000000000004"/>
    <n v="4500"/>
    <n v="135000.00000000003"/>
    <n v="40500.000000000007"/>
    <n v="0.3"/>
    <s v="In-store"/>
  </r>
  <r>
    <n v="1185732"/>
    <d v="2021-01-06T00:00:00"/>
    <x v="3"/>
    <x v="37"/>
    <s v="Fargo"/>
    <s v="Men's Athletic Footwear"/>
    <n v="30.000000000000004"/>
    <n v="2500"/>
    <n v="75000.000000000015"/>
    <n v="26250.000000000004"/>
    <n v="0.35"/>
    <s v="In-store"/>
  </r>
  <r>
    <n v="1185732"/>
    <d v="2021-01-06T00:00:00"/>
    <x v="3"/>
    <x v="37"/>
    <s v="Fargo"/>
    <s v="Women's Street Footwear"/>
    <n v="20.000000000000007"/>
    <n v="2500"/>
    <n v="50000.000000000015"/>
    <n v="15000.000000000004"/>
    <n v="0.3"/>
    <s v="In-store"/>
  </r>
  <r>
    <n v="1185732"/>
    <d v="2021-01-06T00:00:00"/>
    <x v="3"/>
    <x v="37"/>
    <s v="Fargo"/>
    <s v="Women's Athletic Footwear"/>
    <n v="25.000000000000007"/>
    <n v="1000"/>
    <n v="25000.000000000007"/>
    <n v="7500.0000000000018"/>
    <n v="0.3"/>
    <s v="In-store"/>
  </r>
  <r>
    <n v="1185732"/>
    <d v="2021-01-06T00:00:00"/>
    <x v="3"/>
    <x v="37"/>
    <s v="Fargo"/>
    <s v="Men's Apparel"/>
    <n v="40"/>
    <n v="1500"/>
    <n v="60000"/>
    <n v="30000"/>
    <n v="0.5"/>
    <s v="In-store"/>
  </r>
  <r>
    <n v="1185732"/>
    <d v="2021-01-06T00:00:00"/>
    <x v="3"/>
    <x v="37"/>
    <s v="Fargo"/>
    <s v="Women's Apparel"/>
    <n v="30.000000000000004"/>
    <n v="2500"/>
    <n v="75000.000000000015"/>
    <n v="30000.000000000007"/>
    <n v="0.4"/>
    <s v="In-store"/>
  </r>
  <r>
    <n v="1185732"/>
    <d v="2021-02-06T00:00:00"/>
    <x v="3"/>
    <x v="37"/>
    <s v="Fargo"/>
    <s v="Men's Street Footwear"/>
    <n v="30.000000000000004"/>
    <n v="5000"/>
    <n v="150000.00000000003"/>
    <n v="45000.000000000007"/>
    <n v="0.3"/>
    <s v="In-store"/>
  </r>
  <r>
    <n v="1185732"/>
    <d v="2021-02-06T00:00:00"/>
    <x v="3"/>
    <x v="37"/>
    <s v="Fargo"/>
    <s v="Men's Athletic Footwear"/>
    <n v="30.000000000000004"/>
    <n v="1500"/>
    <n v="45000.000000000007"/>
    <n v="15750.000000000002"/>
    <n v="0.35"/>
    <s v="In-store"/>
  </r>
  <r>
    <n v="1185732"/>
    <d v="2021-02-06T00:00:00"/>
    <x v="3"/>
    <x v="37"/>
    <s v="Fargo"/>
    <s v="Women's Street Footwear"/>
    <n v="20.000000000000007"/>
    <n v="2000"/>
    <n v="40000.000000000015"/>
    <n v="12000.000000000004"/>
    <n v="0.3"/>
    <s v="In-store"/>
  </r>
  <r>
    <n v="1185732"/>
    <d v="2021-02-06T00:00:00"/>
    <x v="3"/>
    <x v="38"/>
    <s v="Des Moines"/>
    <s v="Women's Athletic Footwear"/>
    <n v="25.000000000000007"/>
    <n v="750"/>
    <n v="18750.000000000004"/>
    <n v="5625.0000000000009"/>
    <n v="0.3"/>
    <s v="In-store"/>
  </r>
  <r>
    <n v="1185732"/>
    <d v="2021-02-06T00:00:00"/>
    <x v="3"/>
    <x v="38"/>
    <s v="Des Moines"/>
    <s v="Men's Apparel"/>
    <n v="40"/>
    <n v="1500"/>
    <n v="60000"/>
    <n v="30000"/>
    <n v="0.5"/>
    <s v="In-store"/>
  </r>
  <r>
    <n v="1185732"/>
    <d v="2021-02-06T00:00:00"/>
    <x v="3"/>
    <x v="38"/>
    <s v="Des Moines"/>
    <s v="Women's Apparel"/>
    <n v="14.999999999999996"/>
    <n v="2500"/>
    <n v="37499.999999999993"/>
    <n v="14999.999999999998"/>
    <n v="0.4"/>
    <s v="In-store"/>
  </r>
  <r>
    <n v="1185732"/>
    <d v="2021-03-05T00:00:00"/>
    <x v="3"/>
    <x v="38"/>
    <s v="Des Moines"/>
    <s v="Men's Street Footwear"/>
    <n v="20.000000000000004"/>
    <n v="4700"/>
    <n v="94000.000000000015"/>
    <n v="28200.000000000004"/>
    <n v="0.3"/>
    <s v="In-store"/>
  </r>
  <r>
    <n v="1185732"/>
    <d v="2021-03-05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3-05T00:00:00"/>
    <x v="3"/>
    <x v="38"/>
    <s v="Des Moines"/>
    <s v="Women's Street Footwear"/>
    <n v="10.000000000000004"/>
    <n v="2250"/>
    <n v="22500.000000000007"/>
    <n v="6750.0000000000018"/>
    <n v="0.3"/>
    <s v="In-store"/>
  </r>
  <r>
    <n v="1185732"/>
    <d v="2021-03-05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3-05T00:00:00"/>
    <x v="3"/>
    <x v="38"/>
    <s v="Des Moines"/>
    <s v="Men's Apparel"/>
    <n v="30.000000000000004"/>
    <n v="1500"/>
    <n v="45000.000000000007"/>
    <n v="22500.000000000004"/>
    <n v="0.5"/>
    <s v="In-store"/>
  </r>
  <r>
    <n v="1185732"/>
    <d v="2021-03-05T00:00:00"/>
    <x v="3"/>
    <x v="38"/>
    <s v="Des Moines"/>
    <s v="Women's Apparel"/>
    <n v="20.000000000000004"/>
    <n v="2500"/>
    <n v="50000.000000000007"/>
    <n v="20000.000000000004"/>
    <n v="0.4"/>
    <s v="In-store"/>
  </r>
  <r>
    <n v="1185732"/>
    <d v="2021-04-06T00:00:00"/>
    <x v="3"/>
    <x v="38"/>
    <s v="Des Moines"/>
    <s v="Men's Street Footwear"/>
    <n v="20.000000000000004"/>
    <n v="4750"/>
    <n v="95000.000000000015"/>
    <n v="28500.000000000004"/>
    <n v="0.3"/>
    <s v="In-store"/>
  </r>
  <r>
    <n v="1185732"/>
    <d v="2021-04-06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4-06T00:00:00"/>
    <x v="3"/>
    <x v="38"/>
    <s v="Des Moines"/>
    <s v="Women's Street Footwear"/>
    <n v="10.000000000000004"/>
    <n v="1750"/>
    <n v="17500.000000000007"/>
    <n v="5250.0000000000018"/>
    <n v="0.3"/>
    <s v="In-store"/>
  </r>
  <r>
    <n v="1185732"/>
    <d v="2021-04-06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4-06T00:00:00"/>
    <x v="3"/>
    <x v="38"/>
    <s v="Des Moines"/>
    <s v="Men's Apparel"/>
    <n v="60"/>
    <n v="1250"/>
    <n v="75000"/>
    <n v="37500"/>
    <n v="0.5"/>
    <s v="In-store"/>
  </r>
  <r>
    <n v="1185732"/>
    <d v="2021-04-06T00:00:00"/>
    <x v="3"/>
    <x v="38"/>
    <s v="Des Moines"/>
    <s v="Women's Apparel"/>
    <n v="50"/>
    <n v="2500"/>
    <n v="125000"/>
    <n v="50000"/>
    <n v="0.4"/>
    <s v="In-store"/>
  </r>
  <r>
    <n v="1185732"/>
    <d v="2021-05-07T00:00:00"/>
    <x v="3"/>
    <x v="38"/>
    <s v="Des Moines"/>
    <s v="Men's Street Footwear"/>
    <n v="60"/>
    <n v="5200"/>
    <n v="312000"/>
    <n v="93600"/>
    <n v="0.3"/>
    <s v="In-store"/>
  </r>
  <r>
    <n v="1185732"/>
    <d v="2021-05-07T00:00:00"/>
    <x v="3"/>
    <x v="38"/>
    <s v="Des Moines"/>
    <s v="Men's Athletic Footwear"/>
    <n v="40"/>
    <n v="2250"/>
    <n v="90000"/>
    <n v="31499.999999999996"/>
    <n v="0.35"/>
    <s v="In-store"/>
  </r>
  <r>
    <n v="1185732"/>
    <d v="2021-05-07T00:00:00"/>
    <x v="3"/>
    <x v="38"/>
    <s v="Des Moines"/>
    <s v="Women's Street Footwear"/>
    <n v="35"/>
    <n v="2000"/>
    <n v="70000"/>
    <n v="21000"/>
    <n v="0.3"/>
    <s v="In-store"/>
  </r>
  <r>
    <n v="1185732"/>
    <d v="2021-05-07T00:00:00"/>
    <x v="3"/>
    <x v="38"/>
    <s v="Des Moines"/>
    <s v="Women's Athletic Footwear"/>
    <n v="35"/>
    <n v="1250"/>
    <n v="43750"/>
    <n v="13125"/>
    <n v="0.3"/>
    <s v="In-store"/>
  </r>
  <r>
    <n v="1185732"/>
    <d v="2021-05-07T00:00:00"/>
    <x v="3"/>
    <x v="38"/>
    <s v="Des Moines"/>
    <s v="Men's Apparel"/>
    <n v="44.999999999999993"/>
    <n v="1500"/>
    <n v="67499.999999999985"/>
    <n v="33749.999999999993"/>
    <n v="0.5"/>
    <s v="In-store"/>
  </r>
  <r>
    <n v="1185732"/>
    <d v="2021-05-07T00:00:00"/>
    <x v="3"/>
    <x v="38"/>
    <s v="Des Moines"/>
    <s v="Women's Apparel"/>
    <n v="49.999999999999993"/>
    <n v="2750"/>
    <n v="137499.99999999997"/>
    <n v="54999.999999999993"/>
    <n v="0.4"/>
    <s v="In-store"/>
  </r>
  <r>
    <n v="1185732"/>
    <d v="2021-06-06T00:00:00"/>
    <x v="3"/>
    <x v="38"/>
    <s v="Des Moines"/>
    <s v="Men's Street Footwear"/>
    <n v="35"/>
    <n v="5250"/>
    <n v="183750"/>
    <n v="55125"/>
    <n v="0.3"/>
    <s v="In-store"/>
  </r>
  <r>
    <n v="1185732"/>
    <d v="2021-06-06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6-06T00:00:00"/>
    <x v="3"/>
    <x v="38"/>
    <s v="Des Moines"/>
    <s v="Women's Street Footwear"/>
    <n v="25.000000000000007"/>
    <n v="2000"/>
    <n v="50000.000000000015"/>
    <n v="15000.000000000004"/>
    <n v="0.3"/>
    <s v="In-store"/>
  </r>
  <r>
    <n v="1185732"/>
    <d v="2021-06-06T00:00:00"/>
    <x v="3"/>
    <x v="38"/>
    <s v="Des Moines"/>
    <s v="Women's Athletic Footwear"/>
    <n v="25.000000000000007"/>
    <n v="1750"/>
    <n v="43750.000000000015"/>
    <n v="13125.000000000004"/>
    <n v="0.3"/>
    <s v="In-store"/>
  </r>
  <r>
    <n v="1185732"/>
    <d v="2021-06-06T00:00:00"/>
    <x v="3"/>
    <x v="38"/>
    <s v="Des Moines"/>
    <s v="Men's Apparel"/>
    <n v="35"/>
    <n v="1750"/>
    <n v="61250"/>
    <n v="30625"/>
    <n v="0.5"/>
    <s v="In-store"/>
  </r>
  <r>
    <n v="1185732"/>
    <d v="2021-06-06T00:00:00"/>
    <x v="3"/>
    <x v="38"/>
    <s v="Des Moines"/>
    <s v="Women's Apparel"/>
    <n v="55.000000000000007"/>
    <n v="3250"/>
    <n v="178750.00000000003"/>
    <n v="71500.000000000015"/>
    <n v="0.4"/>
    <s v="In-store"/>
  </r>
  <r>
    <n v="1185732"/>
    <d v="2021-07-05T00:00:00"/>
    <x v="3"/>
    <x v="38"/>
    <s v="Des Moines"/>
    <s v="Men's Street Footwear"/>
    <n v="50"/>
    <n v="5500"/>
    <n v="275000"/>
    <n v="82500"/>
    <n v="0.3"/>
    <s v="In-store"/>
  </r>
  <r>
    <n v="1185732"/>
    <d v="2021-07-05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7-05T00:00:00"/>
    <x v="3"/>
    <x v="38"/>
    <s v="Des Moines"/>
    <s v="Women's Street Footwear"/>
    <n v="40"/>
    <n v="2250"/>
    <n v="90000"/>
    <n v="27000"/>
    <n v="0.3"/>
    <s v="In-store"/>
  </r>
  <r>
    <n v="1185732"/>
    <d v="2021-07-05T00:00:00"/>
    <x v="3"/>
    <x v="38"/>
    <s v="Des Moines"/>
    <s v="Women's Athletic Footwear"/>
    <n v="40"/>
    <n v="1750"/>
    <n v="70000"/>
    <n v="21000"/>
    <n v="0.3"/>
    <s v="In-store"/>
  </r>
  <r>
    <n v="1185732"/>
    <d v="2021-07-05T00:00:00"/>
    <x v="3"/>
    <x v="38"/>
    <s v="Des Moines"/>
    <s v="Men's Apparel"/>
    <n v="50"/>
    <n v="2000"/>
    <n v="100000"/>
    <n v="50000"/>
    <n v="0.5"/>
    <s v="In-store"/>
  </r>
  <r>
    <n v="1185732"/>
    <d v="2021-07-05T00:00:00"/>
    <x v="3"/>
    <x v="38"/>
    <s v="Des Moines"/>
    <s v="Women's Apparel"/>
    <n v="55.000000000000007"/>
    <n v="3750"/>
    <n v="206250.00000000003"/>
    <n v="82500.000000000015"/>
    <n v="0.4"/>
    <s v="In-store"/>
  </r>
  <r>
    <n v="1185732"/>
    <d v="2021-08-06T00:00:00"/>
    <x v="3"/>
    <x v="38"/>
    <s v="Des Moines"/>
    <s v="Men's Street Footwear"/>
    <n v="50"/>
    <n v="5250"/>
    <n v="262500"/>
    <n v="78750"/>
    <n v="0.3"/>
    <s v="In-store"/>
  </r>
  <r>
    <n v="1185732"/>
    <d v="2021-08-06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8-06T00:00:00"/>
    <x v="3"/>
    <x v="38"/>
    <s v="Des Moines"/>
    <s v="Women's Street Footwear"/>
    <n v="40"/>
    <n v="2250"/>
    <n v="90000"/>
    <n v="27000"/>
    <n v="0.3"/>
    <s v="In-store"/>
  </r>
  <r>
    <n v="1185732"/>
    <d v="2021-08-06T00:00:00"/>
    <x v="3"/>
    <x v="38"/>
    <s v="Des Moines"/>
    <s v="Women's Athletic Footwear"/>
    <n v="40"/>
    <n v="2000"/>
    <n v="80000"/>
    <n v="24000"/>
    <n v="0.3"/>
    <s v="In-store"/>
  </r>
  <r>
    <n v="1185732"/>
    <d v="2021-08-06T00:00:00"/>
    <x v="3"/>
    <x v="38"/>
    <s v="Des Moines"/>
    <s v="Men's Apparel"/>
    <n v="50"/>
    <n v="1750"/>
    <n v="87500"/>
    <n v="43750"/>
    <n v="0.5"/>
    <s v="In-store"/>
  </r>
  <r>
    <n v="1185732"/>
    <d v="2021-08-06T00:00:00"/>
    <x v="3"/>
    <x v="38"/>
    <s v="Des Moines"/>
    <s v="Women's Apparel"/>
    <n v="55.000000000000007"/>
    <n v="3500"/>
    <n v="192500.00000000003"/>
    <n v="77000.000000000015"/>
    <n v="0.4"/>
    <s v="In-store"/>
  </r>
  <r>
    <n v="1185732"/>
    <d v="2021-09-07T00:00:00"/>
    <x v="3"/>
    <x v="38"/>
    <s v="Des Moines"/>
    <s v="Men's Street Footwear"/>
    <n v="35"/>
    <n v="4750"/>
    <n v="166250"/>
    <n v="49875"/>
    <n v="0.3"/>
    <s v="In-store"/>
  </r>
  <r>
    <n v="1185732"/>
    <d v="2021-09-07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9-07T00:00:00"/>
    <x v="3"/>
    <x v="38"/>
    <s v="Des Moines"/>
    <s v="Women's Street Footwear"/>
    <n v="25.000000000000007"/>
    <n v="1750"/>
    <n v="43750.000000000015"/>
    <n v="13125.000000000004"/>
    <n v="0.3"/>
    <s v="In-store"/>
  </r>
  <r>
    <n v="1185732"/>
    <d v="2021-09-07T00:00:00"/>
    <x v="3"/>
    <x v="38"/>
    <s v="Des Moines"/>
    <s v="Women's Athletic Footwear"/>
    <n v="25.000000000000007"/>
    <n v="1500"/>
    <n v="37500.000000000007"/>
    <n v="11250.000000000002"/>
    <n v="0.3"/>
    <s v="In-store"/>
  </r>
  <r>
    <n v="1185732"/>
    <d v="2021-09-07T00:00:00"/>
    <x v="3"/>
    <x v="38"/>
    <s v="Des Moines"/>
    <s v="Men's Apparel"/>
    <n v="35"/>
    <n v="1500"/>
    <n v="52500"/>
    <n v="26250"/>
    <n v="0.5"/>
    <s v="In-store"/>
  </r>
  <r>
    <n v="1185732"/>
    <d v="2021-09-07T00:00:00"/>
    <x v="3"/>
    <x v="38"/>
    <s v="Des Moines"/>
    <s v="Women's Apparel"/>
    <n v="40"/>
    <n v="2250"/>
    <n v="90000"/>
    <n v="36000"/>
    <n v="0.4"/>
    <s v="In-store"/>
  </r>
  <r>
    <n v="1185732"/>
    <d v="2021-10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0-06T00:00:00"/>
    <x v="3"/>
    <x v="38"/>
    <s v="Des Moines"/>
    <s v="Men's Athletic Footwear"/>
    <n v="35"/>
    <n v="2500"/>
    <n v="87500"/>
    <n v="30624.999999999996"/>
    <n v="0.35"/>
    <s v="In-store"/>
  </r>
  <r>
    <n v="1185732"/>
    <d v="2021-10-06T00:00:00"/>
    <x v="3"/>
    <x v="38"/>
    <s v="Des Moines"/>
    <s v="Women's Street Footwear"/>
    <n v="35"/>
    <n v="1500"/>
    <n v="52500"/>
    <n v="15750"/>
    <n v="0.3"/>
    <s v="In-store"/>
  </r>
  <r>
    <n v="1185732"/>
    <d v="2021-10-06T00:00:00"/>
    <x v="3"/>
    <x v="38"/>
    <s v="Des Moines"/>
    <s v="Women's Athletic Footwear"/>
    <n v="35"/>
    <n v="1250"/>
    <n v="43750"/>
    <n v="13125"/>
    <n v="0.3"/>
    <s v="In-store"/>
  </r>
  <r>
    <n v="1185732"/>
    <d v="2021-10-06T00:00:00"/>
    <x v="3"/>
    <x v="38"/>
    <s v="Des Moines"/>
    <s v="Men's Apparel"/>
    <n v="44.999999999999993"/>
    <n v="1250"/>
    <n v="56249.999999999993"/>
    <n v="28124.999999999996"/>
    <n v="0.5"/>
    <s v="In-store"/>
  </r>
  <r>
    <n v="1185732"/>
    <d v="2021-10-06T00:00:00"/>
    <x v="3"/>
    <x v="38"/>
    <s v="Des Moines"/>
    <s v="Women's Apparel"/>
    <n v="49.999999999999986"/>
    <n v="2500"/>
    <n v="124999.99999999997"/>
    <n v="49999.999999999993"/>
    <n v="0.4"/>
    <s v="In-store"/>
  </r>
  <r>
    <n v="1185732"/>
    <d v="2021-11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1-06T00:00:00"/>
    <x v="3"/>
    <x v="38"/>
    <s v="Des Moines"/>
    <s v="Men's Athletic Footwear"/>
    <n v="35"/>
    <n v="2750"/>
    <n v="96250"/>
    <n v="33687.5"/>
    <n v="0.35"/>
    <s v="In-store"/>
  </r>
  <r>
    <n v="1185732"/>
    <d v="2021-11-06T00:00:00"/>
    <x v="3"/>
    <x v="38"/>
    <s v="Des Moines"/>
    <s v="Women's Street Footwear"/>
    <n v="35"/>
    <n v="2200"/>
    <n v="77000"/>
    <n v="23100"/>
    <n v="0.3"/>
    <s v="In-store"/>
  </r>
  <r>
    <n v="1185732"/>
    <d v="2021-11-06T00:00:00"/>
    <x v="3"/>
    <x v="38"/>
    <s v="Des Moines"/>
    <s v="Women's Athletic Footwear"/>
    <n v="35"/>
    <n v="2000"/>
    <n v="70000"/>
    <n v="21000"/>
    <n v="0.3"/>
    <s v="In-store"/>
  </r>
  <r>
    <n v="1185732"/>
    <d v="2021-11-06T00:00:00"/>
    <x v="3"/>
    <x v="38"/>
    <s v="Des Moines"/>
    <s v="Men's Apparel"/>
    <n v="60"/>
    <n v="1750"/>
    <n v="105000"/>
    <n v="52500"/>
    <n v="0.5"/>
    <s v="In-store"/>
  </r>
  <r>
    <n v="1185732"/>
    <d v="2021-11-06T00:00:00"/>
    <x v="3"/>
    <x v="38"/>
    <s v="Des Moines"/>
    <s v="Women's Apparel"/>
    <n v="64.999999999999986"/>
    <n v="2750"/>
    <n v="178749.99999999997"/>
    <n v="71499.999999999985"/>
    <n v="0.4"/>
    <s v="In-store"/>
  </r>
  <r>
    <n v="1185732"/>
    <d v="2021-12-05T00:00:00"/>
    <x v="3"/>
    <x v="38"/>
    <s v="Des Moines"/>
    <s v="Men's Street Footwear"/>
    <n v="60"/>
    <n v="5250"/>
    <n v="315000"/>
    <n v="94500"/>
    <n v="0.3"/>
    <s v="In-store"/>
  </r>
  <r>
    <n v="1185732"/>
    <d v="2021-12-05T00:00:00"/>
    <x v="3"/>
    <x v="38"/>
    <s v="Des Moines"/>
    <s v="Men's Athletic Footwear"/>
    <n v="50"/>
    <n v="3250"/>
    <n v="162500"/>
    <n v="56875"/>
    <n v="0.35"/>
    <s v="In-store"/>
  </r>
  <r>
    <n v="1185732"/>
    <d v="2021-12-05T00:00:00"/>
    <x v="3"/>
    <x v="38"/>
    <s v="Des Moines"/>
    <s v="Women's Street Footwear"/>
    <n v="50"/>
    <n v="2750"/>
    <n v="137500"/>
    <n v="41250"/>
    <n v="0.3"/>
    <s v="In-store"/>
  </r>
  <r>
    <n v="1185732"/>
    <d v="2021-12-05T00:00:00"/>
    <x v="3"/>
    <x v="38"/>
    <s v="Des Moines"/>
    <s v="Women's Athletic Footwear"/>
    <n v="50"/>
    <n v="2250"/>
    <n v="112500"/>
    <n v="33750"/>
    <n v="0.3"/>
    <s v="In-store"/>
  </r>
  <r>
    <n v="1185732"/>
    <d v="2021-12-05T00:00:00"/>
    <x v="3"/>
    <x v="38"/>
    <s v="Des Moines"/>
    <s v="Men's Apparel"/>
    <n v="60"/>
    <n v="2250"/>
    <n v="135000"/>
    <n v="67500"/>
    <n v="0.5"/>
    <s v="In-store"/>
  </r>
  <r>
    <n v="1185732"/>
    <d v="2021-12-05T00:00:00"/>
    <x v="3"/>
    <x v="38"/>
    <s v="Des Moines"/>
    <s v="Women's Apparel"/>
    <n v="64.999999999999986"/>
    <n v="3250"/>
    <n v="211249.99999999994"/>
    <n v="84499.999999999985"/>
    <n v="0.4"/>
    <s v="In-store"/>
  </r>
  <r>
    <n v="1185732"/>
    <d v="2021-01-03T00:00:00"/>
    <x v="3"/>
    <x v="38"/>
    <s v="Des Moines"/>
    <s v="Men's Street Footwear"/>
    <n v="30.000000000000004"/>
    <n v="4500"/>
    <n v="135000.00000000003"/>
    <n v="40500.000000000007"/>
    <n v="0.3"/>
    <s v="In-store"/>
  </r>
  <r>
    <n v="1185732"/>
    <d v="2021-01-03T00:00:00"/>
    <x v="3"/>
    <x v="38"/>
    <s v="Des Moines"/>
    <s v="Men's Athletic Footwear"/>
    <n v="30.000000000000004"/>
    <n v="2500"/>
    <n v="75000.000000000015"/>
    <n v="26250.000000000004"/>
    <n v="0.35"/>
    <s v="In-store"/>
  </r>
  <r>
    <n v="1185732"/>
    <d v="2021-01-03T00:00:00"/>
    <x v="3"/>
    <x v="38"/>
    <s v="Des Moines"/>
    <s v="Women's Street Footwear"/>
    <n v="20.000000000000007"/>
    <n v="2500"/>
    <n v="50000.000000000015"/>
    <n v="15000.000000000004"/>
    <n v="0.3"/>
    <s v="In-store"/>
  </r>
  <r>
    <n v="1185732"/>
    <d v="2021-01-03T00:00:00"/>
    <x v="3"/>
    <x v="38"/>
    <s v="Des Moines"/>
    <s v="Women's Athletic Footwear"/>
    <n v="25.000000000000007"/>
    <n v="1000"/>
    <n v="25000.000000000007"/>
    <n v="7500.0000000000018"/>
    <n v="0.3"/>
    <s v="In-store"/>
  </r>
  <r>
    <n v="1185732"/>
    <d v="2021-01-03T00:00:00"/>
    <x v="3"/>
    <x v="38"/>
    <s v="Des Moines"/>
    <s v="Men's Apparel"/>
    <n v="40"/>
    <n v="1500"/>
    <n v="60000"/>
    <n v="30000"/>
    <n v="0.5"/>
    <s v="In-store"/>
  </r>
  <r>
    <n v="1185732"/>
    <d v="2021-01-03T00:00:00"/>
    <x v="3"/>
    <x v="38"/>
    <s v="Des Moines"/>
    <s v="Women's Apparel"/>
    <n v="30.000000000000004"/>
    <n v="2500"/>
    <n v="75000.000000000015"/>
    <n v="30000.000000000007"/>
    <n v="0.4"/>
    <s v="In-store"/>
  </r>
  <r>
    <n v="1185732"/>
    <d v="2021-02-03T00:00:00"/>
    <x v="3"/>
    <x v="38"/>
    <s v="Des Moines"/>
    <s v="Men's Street Footwear"/>
    <n v="30.000000000000004"/>
    <n v="5000"/>
    <n v="150000.00000000003"/>
    <n v="45000.000000000007"/>
    <n v="0.3"/>
    <s v="In-store"/>
  </r>
  <r>
    <n v="1185732"/>
    <d v="2021-02-03T00:00:00"/>
    <x v="3"/>
    <x v="38"/>
    <s v="Des Moines"/>
    <s v="Men's Athletic Footwear"/>
    <n v="30.000000000000004"/>
    <n v="1500"/>
    <n v="45000.000000000007"/>
    <n v="15750.000000000002"/>
    <n v="0.35"/>
    <s v="In-store"/>
  </r>
  <r>
    <n v="1185732"/>
    <d v="2021-02-03T00:00:00"/>
    <x v="3"/>
    <x v="38"/>
    <s v="Des Moines"/>
    <s v="Women's Street Footwear"/>
    <n v="20.000000000000007"/>
    <n v="2000"/>
    <n v="40000.000000000015"/>
    <n v="12000.000000000004"/>
    <n v="0.3"/>
    <s v="In-store"/>
  </r>
  <r>
    <n v="1185732"/>
    <d v="2021-02-03T00:00:00"/>
    <x v="3"/>
    <x v="39"/>
    <s v="Milwaukee"/>
    <s v="Women's Athletic Footwear"/>
    <n v="25.000000000000007"/>
    <n v="750"/>
    <n v="18750.000000000004"/>
    <n v="5625.0000000000009"/>
    <n v="0.3"/>
    <s v="In-store"/>
  </r>
  <r>
    <n v="1185732"/>
    <d v="2021-02-03T00:00:00"/>
    <x v="3"/>
    <x v="39"/>
    <s v="Milwaukee"/>
    <s v="Men's Apparel"/>
    <n v="40"/>
    <n v="1500"/>
    <n v="60000"/>
    <n v="30000"/>
    <n v="0.5"/>
    <s v="In-store"/>
  </r>
  <r>
    <n v="1185732"/>
    <d v="2021-02-03T00:00:00"/>
    <x v="3"/>
    <x v="39"/>
    <s v="Milwaukee"/>
    <s v="Women's Apparel"/>
    <n v="14.999999999999996"/>
    <n v="2500"/>
    <n v="37499.999999999993"/>
    <n v="14999.999999999998"/>
    <n v="0.4"/>
    <s v="In-store"/>
  </r>
  <r>
    <n v="1185732"/>
    <d v="2021-03-02T00:00:00"/>
    <x v="3"/>
    <x v="39"/>
    <s v="Milwaukee"/>
    <s v="Men's Street Footwear"/>
    <n v="20.000000000000004"/>
    <n v="4700"/>
    <n v="94000.000000000015"/>
    <n v="28200.000000000004"/>
    <n v="0.3"/>
    <s v="In-store"/>
  </r>
  <r>
    <n v="1185732"/>
    <d v="2021-03-02T00:00:00"/>
    <x v="3"/>
    <x v="39"/>
    <s v="Milwaukee"/>
    <s v="Men's Athletic Footwear"/>
    <n v="20.000000000000004"/>
    <n v="1750"/>
    <n v="35000.000000000007"/>
    <n v="12250.000000000002"/>
    <n v="0.35"/>
    <s v="In-store"/>
  </r>
  <r>
    <n v="1185732"/>
    <d v="2021-03-02T00:00:00"/>
    <x v="3"/>
    <x v="39"/>
    <s v="Milwaukee"/>
    <s v="Women's Street Footwear"/>
    <n v="10.000000000000004"/>
    <n v="2250"/>
    <n v="22500.000000000007"/>
    <n v="6750.0000000000018"/>
    <n v="0.3"/>
    <s v="In-store"/>
  </r>
  <r>
    <n v="1185732"/>
    <d v="2021-03-02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3-02T00:00:00"/>
    <x v="3"/>
    <x v="39"/>
    <s v="Milwaukee"/>
    <s v="Men's Apparel"/>
    <n v="30.000000000000004"/>
    <n v="1250"/>
    <n v="37500.000000000007"/>
    <n v="18750.000000000004"/>
    <n v="0.5"/>
    <s v="In-store"/>
  </r>
  <r>
    <n v="1185732"/>
    <d v="2021-03-02T00:00:00"/>
    <x v="3"/>
    <x v="39"/>
    <s v="Milwaukee"/>
    <s v="Women's Apparel"/>
    <n v="20.000000000000004"/>
    <n v="2250"/>
    <n v="45000.000000000007"/>
    <n v="18000.000000000004"/>
    <n v="0.4"/>
    <s v="In-store"/>
  </r>
  <r>
    <n v="1185732"/>
    <d v="2021-04-03T00:00:00"/>
    <x v="3"/>
    <x v="39"/>
    <s v="Milwaukee"/>
    <s v="Men's Street Footwear"/>
    <n v="20.000000000000004"/>
    <n v="4500"/>
    <n v="90000.000000000015"/>
    <n v="27000.000000000004"/>
    <n v="0.3"/>
    <s v="In-store"/>
  </r>
  <r>
    <n v="1185732"/>
    <d v="2021-04-03T00:00:00"/>
    <x v="3"/>
    <x v="39"/>
    <s v="Milwaukee"/>
    <s v="Men's Athletic Footwear"/>
    <n v="20.000000000000004"/>
    <n v="1500"/>
    <n v="30000.000000000004"/>
    <n v="10500"/>
    <n v="0.35"/>
    <s v="In-store"/>
  </r>
  <r>
    <n v="1185732"/>
    <d v="2021-04-03T00:00:00"/>
    <x v="3"/>
    <x v="39"/>
    <s v="Milwaukee"/>
    <s v="Women's Street Footwear"/>
    <n v="10.000000000000004"/>
    <n v="1500"/>
    <n v="15000.000000000005"/>
    <n v="4500.0000000000018"/>
    <n v="0.3"/>
    <s v="In-store"/>
  </r>
  <r>
    <n v="1185732"/>
    <d v="2021-04-03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4-03T00:00:00"/>
    <x v="3"/>
    <x v="39"/>
    <s v="Milwaukee"/>
    <s v="Men's Apparel"/>
    <n v="60"/>
    <n v="1000"/>
    <n v="60000"/>
    <n v="30000"/>
    <n v="0.5"/>
    <s v="In-store"/>
  </r>
  <r>
    <n v="1185732"/>
    <d v="2021-04-03T00:00:00"/>
    <x v="3"/>
    <x v="39"/>
    <s v="Milwaukee"/>
    <s v="Women's Apparel"/>
    <n v="50"/>
    <n v="2250"/>
    <n v="112500"/>
    <n v="45000"/>
    <n v="0.4"/>
    <s v="In-store"/>
  </r>
  <r>
    <n v="1185732"/>
    <d v="2021-05-04T00:00:00"/>
    <x v="3"/>
    <x v="39"/>
    <s v="Milwaukee"/>
    <s v="Men's Street Footwear"/>
    <n v="60"/>
    <n v="4950"/>
    <n v="297000"/>
    <n v="89100"/>
    <n v="0.3"/>
    <s v="In-store"/>
  </r>
  <r>
    <n v="1185732"/>
    <d v="2021-05-04T00:00:00"/>
    <x v="3"/>
    <x v="39"/>
    <s v="Milwaukee"/>
    <s v="Men's Athletic Footwear"/>
    <n v="40"/>
    <n v="2000"/>
    <n v="80000"/>
    <n v="28000"/>
    <n v="0.35"/>
    <s v="In-store"/>
  </r>
  <r>
    <n v="1185732"/>
    <d v="2021-05-04T00:00:00"/>
    <x v="3"/>
    <x v="39"/>
    <s v="Milwaukee"/>
    <s v="Women's Street Footwear"/>
    <n v="35"/>
    <n v="1750"/>
    <n v="61250"/>
    <n v="18375"/>
    <n v="0.3"/>
    <s v="In-store"/>
  </r>
  <r>
    <n v="1185732"/>
    <d v="2021-05-04T00:00:00"/>
    <x v="3"/>
    <x v="39"/>
    <s v="Milwaukee"/>
    <s v="Women's Athletic Footwear"/>
    <n v="35"/>
    <n v="1500"/>
    <n v="52500"/>
    <n v="15750"/>
    <n v="0.3"/>
    <s v="In-store"/>
  </r>
  <r>
    <n v="1185732"/>
    <d v="2021-05-04T00:00:00"/>
    <x v="3"/>
    <x v="39"/>
    <s v="Milwaukee"/>
    <s v="Men's Apparel"/>
    <n v="44.999999999999993"/>
    <n v="1750"/>
    <n v="78749.999999999985"/>
    <n v="39374.999999999993"/>
    <n v="0.5"/>
    <s v="In-store"/>
  </r>
  <r>
    <n v="1185732"/>
    <d v="2021-05-04T00:00:00"/>
    <x v="3"/>
    <x v="39"/>
    <s v="Milwaukee"/>
    <s v="Women's Apparel"/>
    <n v="49.999999999999993"/>
    <n v="3000"/>
    <n v="149999.99999999997"/>
    <n v="59999.999999999993"/>
    <n v="0.4"/>
    <s v="In-store"/>
  </r>
  <r>
    <n v="1185732"/>
    <d v="2021-06-03T00:00:00"/>
    <x v="3"/>
    <x v="39"/>
    <s v="Milwaukee"/>
    <s v="Men's Street Footwear"/>
    <n v="35"/>
    <n v="5500"/>
    <n v="192500"/>
    <n v="57750"/>
    <n v="0.3"/>
    <s v="In-store"/>
  </r>
  <r>
    <n v="1185732"/>
    <d v="2021-06-03T00:00:00"/>
    <x v="3"/>
    <x v="39"/>
    <s v="Milwaukee"/>
    <s v="Men's Athletic Footwear"/>
    <n v="30.000000000000011"/>
    <n v="3000"/>
    <n v="90000.000000000029"/>
    <n v="31500.000000000007"/>
    <n v="0.35"/>
    <s v="In-store"/>
  </r>
  <r>
    <n v="1185732"/>
    <d v="2021-06-03T00:00:00"/>
    <x v="3"/>
    <x v="39"/>
    <s v="Milwaukee"/>
    <s v="Women's Street Footwear"/>
    <n v="25.000000000000007"/>
    <n v="2000"/>
    <n v="50000.000000000015"/>
    <n v="15000.000000000004"/>
    <n v="0.3"/>
    <s v="In-store"/>
  </r>
  <r>
    <n v="1185732"/>
    <d v="2021-06-03T00:00:00"/>
    <x v="3"/>
    <x v="39"/>
    <s v="Milwaukee"/>
    <s v="Women's Athletic Footwear"/>
    <n v="25.000000000000007"/>
    <n v="1750"/>
    <n v="43750.000000000015"/>
    <n v="13125.000000000004"/>
    <n v="0.3"/>
    <s v="In-store"/>
  </r>
  <r>
    <n v="1185732"/>
    <d v="2021-06-03T00:00:00"/>
    <x v="3"/>
    <x v="39"/>
    <s v="Milwaukee"/>
    <s v="Men's Apparel"/>
    <n v="35"/>
    <n v="1750"/>
    <n v="61250"/>
    <n v="30625"/>
    <n v="0.5"/>
    <s v="In-store"/>
  </r>
  <r>
    <n v="1185732"/>
    <d v="2021-06-03T00:00:00"/>
    <x v="3"/>
    <x v="39"/>
    <s v="Milwaukee"/>
    <s v="Women's Apparel"/>
    <n v="55.000000000000007"/>
    <n v="3250"/>
    <n v="178750.00000000003"/>
    <n v="71500.000000000015"/>
    <n v="0.4"/>
    <s v="In-store"/>
  </r>
  <r>
    <n v="1185732"/>
    <d v="2021-07-02T00:00:00"/>
    <x v="3"/>
    <x v="39"/>
    <s v="Milwaukee"/>
    <s v="Men's Street Footwear"/>
    <n v="50"/>
    <n v="5500"/>
    <n v="275000"/>
    <n v="82500"/>
    <n v="0.3"/>
    <s v="In-store"/>
  </r>
  <r>
    <n v="1185732"/>
    <d v="2021-07-02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7-02T00:00:00"/>
    <x v="3"/>
    <x v="39"/>
    <s v="Milwaukee"/>
    <s v="Women's Street Footwear"/>
    <n v="40"/>
    <n v="2250"/>
    <n v="90000"/>
    <n v="27000"/>
    <n v="0.3"/>
    <s v="In-store"/>
  </r>
  <r>
    <n v="1185732"/>
    <d v="2021-07-02T00:00:00"/>
    <x v="3"/>
    <x v="39"/>
    <s v="Milwaukee"/>
    <s v="Women's Athletic Footwear"/>
    <n v="40"/>
    <n v="1750"/>
    <n v="70000"/>
    <n v="21000"/>
    <n v="0.3"/>
    <s v="In-store"/>
  </r>
  <r>
    <n v="1185732"/>
    <d v="2021-07-02T00:00:00"/>
    <x v="3"/>
    <x v="39"/>
    <s v="Milwaukee"/>
    <s v="Men's Apparel"/>
    <n v="50"/>
    <n v="2000"/>
    <n v="100000"/>
    <n v="50000"/>
    <n v="0.5"/>
    <s v="In-store"/>
  </r>
  <r>
    <n v="1185732"/>
    <d v="2021-07-02T00:00:00"/>
    <x v="3"/>
    <x v="39"/>
    <s v="Milwaukee"/>
    <s v="Women's Apparel"/>
    <n v="55.000000000000007"/>
    <n v="3750"/>
    <n v="206250.00000000003"/>
    <n v="82500.000000000015"/>
    <n v="0.4"/>
    <s v="In-store"/>
  </r>
  <r>
    <n v="1185732"/>
    <d v="2021-08-03T00:00:00"/>
    <x v="3"/>
    <x v="39"/>
    <s v="Milwaukee"/>
    <s v="Men's Street Footwear"/>
    <n v="50"/>
    <n v="5250"/>
    <n v="262500"/>
    <n v="78750"/>
    <n v="0.3"/>
    <s v="In-store"/>
  </r>
  <r>
    <n v="1185732"/>
    <d v="2021-08-03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8-03T00:00:00"/>
    <x v="3"/>
    <x v="39"/>
    <s v="Milwaukee"/>
    <s v="Women's Street Footwear"/>
    <n v="40"/>
    <n v="2250"/>
    <n v="90000"/>
    <n v="27000"/>
    <n v="0.3"/>
    <s v="In-store"/>
  </r>
  <r>
    <n v="1185732"/>
    <d v="2021-08-03T00:00:00"/>
    <x v="3"/>
    <x v="39"/>
    <s v="Milwaukee"/>
    <s v="Women's Athletic Footwear"/>
    <n v="40"/>
    <n v="2000"/>
    <n v="80000"/>
    <n v="24000"/>
    <n v="0.3"/>
    <s v="In-store"/>
  </r>
  <r>
    <n v="1185732"/>
    <d v="2021-08-03T00:00:00"/>
    <x v="3"/>
    <x v="39"/>
    <s v="Milwaukee"/>
    <s v="Men's Apparel"/>
    <n v="50"/>
    <n v="1750"/>
    <n v="87500"/>
    <n v="43750"/>
    <n v="0.5"/>
    <s v="In-store"/>
  </r>
  <r>
    <n v="1185732"/>
    <d v="2021-08-03T00:00:00"/>
    <x v="3"/>
    <x v="39"/>
    <s v="Milwaukee"/>
    <s v="Women's Apparel"/>
    <n v="55.000000000000007"/>
    <n v="3500"/>
    <n v="192500.00000000003"/>
    <n v="77000.000000000015"/>
    <n v="0.4"/>
    <s v="In-store"/>
  </r>
  <r>
    <n v="1185732"/>
    <d v="2021-09-04T00:00:00"/>
    <x v="3"/>
    <x v="39"/>
    <s v="Milwaukee"/>
    <s v="Men's Street Footwear"/>
    <n v="35"/>
    <n v="4750"/>
    <n v="166250"/>
    <n v="49875"/>
    <n v="0.3"/>
    <s v="In-store"/>
  </r>
  <r>
    <n v="1185732"/>
    <d v="2021-09-04T00:00:00"/>
    <x v="3"/>
    <x v="39"/>
    <s v="Milwaukee"/>
    <s v="Men's Athletic Footwear"/>
    <n v="30.000000000000011"/>
    <n v="2500"/>
    <n v="75000.000000000029"/>
    <n v="26250.000000000007"/>
    <n v="0.35"/>
    <s v="In-store"/>
  </r>
  <r>
    <n v="1185732"/>
    <d v="2021-09-04T00:00:00"/>
    <x v="3"/>
    <x v="39"/>
    <s v="Milwaukee"/>
    <s v="Women's Street Footwear"/>
    <n v="25.000000000000007"/>
    <n v="1500"/>
    <n v="37500.000000000007"/>
    <n v="11250.000000000002"/>
    <n v="0.3"/>
    <s v="In-store"/>
  </r>
  <r>
    <n v="1185732"/>
    <d v="2021-09-04T00:00:00"/>
    <x v="3"/>
    <x v="39"/>
    <s v="Milwaukee"/>
    <s v="Women's Athletic Footwear"/>
    <n v="25.000000000000007"/>
    <n v="1250"/>
    <n v="31250.000000000007"/>
    <n v="9375.0000000000018"/>
    <n v="0.3"/>
    <s v="In-store"/>
  </r>
  <r>
    <n v="1185732"/>
    <d v="2021-09-04T00:00:00"/>
    <x v="3"/>
    <x v="39"/>
    <s v="Milwaukee"/>
    <s v="Men's Apparel"/>
    <n v="35"/>
    <n v="1250"/>
    <n v="43750"/>
    <n v="21875"/>
    <n v="0.5"/>
    <s v="In-store"/>
  </r>
  <r>
    <n v="1185732"/>
    <d v="2021-09-04T00:00:00"/>
    <x v="3"/>
    <x v="39"/>
    <s v="Milwaukee"/>
    <s v="Women's Apparel"/>
    <n v="40"/>
    <n v="2000"/>
    <n v="80000"/>
    <n v="32000"/>
    <n v="0.4"/>
    <s v="In-store"/>
  </r>
  <r>
    <n v="1185732"/>
    <d v="2021-10-03T00:00:00"/>
    <x v="3"/>
    <x v="39"/>
    <s v="Milwaukee"/>
    <s v="Men's Street Footwear"/>
    <n v="44.999999999999993"/>
    <n v="3750"/>
    <n v="168749.99999999997"/>
    <n v="50624.999999999993"/>
    <n v="0.3"/>
    <s v="In-store"/>
  </r>
  <r>
    <n v="1185732"/>
    <d v="2021-10-03T00:00:00"/>
    <x v="3"/>
    <x v="39"/>
    <s v="Milwaukee"/>
    <s v="Men's Athletic Footwear"/>
    <n v="35"/>
    <n v="2250"/>
    <n v="78750"/>
    <n v="27562.5"/>
    <n v="0.35"/>
    <s v="In-store"/>
  </r>
  <r>
    <n v="1185732"/>
    <d v="2021-10-03T00:00:00"/>
    <x v="3"/>
    <x v="39"/>
    <s v="Milwaukee"/>
    <s v="Women's Street Footwear"/>
    <n v="35"/>
    <n v="1250"/>
    <n v="43750"/>
    <n v="13125"/>
    <n v="0.3"/>
    <s v="In-store"/>
  </r>
  <r>
    <n v="1185732"/>
    <d v="2021-10-03T00:00:00"/>
    <x v="3"/>
    <x v="39"/>
    <s v="Milwaukee"/>
    <s v="Women's Athletic Footwear"/>
    <n v="35"/>
    <n v="1250"/>
    <n v="43750"/>
    <n v="13125"/>
    <n v="0.3"/>
    <s v="In-store"/>
  </r>
  <r>
    <n v="1185732"/>
    <d v="2021-10-03T00:00:00"/>
    <x v="3"/>
    <x v="39"/>
    <s v="Milwaukee"/>
    <s v="Men's Apparel"/>
    <n v="44.999999999999993"/>
    <n v="1250"/>
    <n v="56249.999999999993"/>
    <n v="28124.999999999996"/>
    <n v="0.5"/>
    <s v="In-store"/>
  </r>
  <r>
    <n v="1185732"/>
    <d v="2021-10-03T00:00:00"/>
    <x v="3"/>
    <x v="39"/>
    <s v="Milwaukee"/>
    <s v="Women's Apparel"/>
    <n v="49.999999999999986"/>
    <n v="2500"/>
    <n v="124999.99999999997"/>
    <n v="49999.999999999993"/>
    <n v="0.4"/>
    <s v="In-store"/>
  </r>
  <r>
    <n v="1185732"/>
    <d v="2021-11-03T00:00:00"/>
    <x v="3"/>
    <x v="39"/>
    <s v="Milwaukee"/>
    <s v="Men's Street Footwear"/>
    <n v="44.999999999999993"/>
    <n v="4000"/>
    <n v="179999.99999999997"/>
    <n v="53999.999999999993"/>
    <n v="0.3"/>
    <s v="In-store"/>
  </r>
  <r>
    <n v="1185732"/>
    <d v="2021-11-03T00:00:00"/>
    <x v="3"/>
    <x v="39"/>
    <s v="Milwaukee"/>
    <s v="Men's Athletic Footwear"/>
    <n v="35"/>
    <n v="3000"/>
    <n v="105000"/>
    <n v="36750"/>
    <n v="0.35"/>
    <s v="In-store"/>
  </r>
  <r>
    <n v="1185732"/>
    <d v="2021-11-03T00:00:00"/>
    <x v="3"/>
    <x v="39"/>
    <s v="Milwaukee"/>
    <s v="Women's Street Footwear"/>
    <n v="35"/>
    <n v="2450"/>
    <n v="85750"/>
    <n v="25725"/>
    <n v="0.3"/>
    <s v="In-store"/>
  </r>
  <r>
    <n v="1185732"/>
    <d v="2021-11-03T00:00:00"/>
    <x v="3"/>
    <x v="39"/>
    <s v="Milwaukee"/>
    <s v="Women's Athletic Footwear"/>
    <n v="35"/>
    <n v="2250"/>
    <n v="78750"/>
    <n v="23625"/>
    <n v="0.3"/>
    <s v="In-store"/>
  </r>
  <r>
    <n v="1185732"/>
    <d v="2021-11-03T00:00:00"/>
    <x v="3"/>
    <x v="39"/>
    <s v="Milwaukee"/>
    <s v="Men's Apparel"/>
    <n v="60"/>
    <n v="2000"/>
    <n v="120000"/>
    <n v="60000"/>
    <n v="0.5"/>
    <s v="In-store"/>
  </r>
  <r>
    <n v="1185732"/>
    <d v="2021-11-03T00:00:00"/>
    <x v="3"/>
    <x v="39"/>
    <s v="Milwaukee"/>
    <s v="Women's Apparel"/>
    <n v="64.999999999999986"/>
    <n v="3000"/>
    <n v="194999.99999999997"/>
    <n v="77999.999999999985"/>
    <n v="0.4"/>
    <s v="In-store"/>
  </r>
  <r>
    <n v="1185732"/>
    <d v="2021-12-02T00:00:00"/>
    <x v="3"/>
    <x v="39"/>
    <s v="Milwaukee"/>
    <s v="Men's Street Footwear"/>
    <n v="60"/>
    <n v="5500"/>
    <n v="330000"/>
    <n v="99000"/>
    <n v="0.3"/>
    <s v="In-store"/>
  </r>
  <r>
    <n v="1185732"/>
    <d v="2021-12-02T00:00:00"/>
    <x v="3"/>
    <x v="39"/>
    <s v="Milwaukee"/>
    <s v="Men's Athletic Footwear"/>
    <n v="50"/>
    <n v="3500"/>
    <n v="175000"/>
    <n v="61249.999999999993"/>
    <n v="0.35"/>
    <s v="In-store"/>
  </r>
  <r>
    <n v="1185732"/>
    <d v="2021-12-02T00:00:00"/>
    <x v="3"/>
    <x v="39"/>
    <s v="Milwaukee"/>
    <s v="Women's Street Footwear"/>
    <n v="50"/>
    <n v="3000"/>
    <n v="150000"/>
    <n v="45000"/>
    <n v="0.3"/>
    <s v="In-store"/>
  </r>
  <r>
    <n v="1185732"/>
    <d v="2021-12-02T00:00:00"/>
    <x v="3"/>
    <x v="39"/>
    <s v="Milwaukee"/>
    <s v="Women's Athletic Footwear"/>
    <n v="50"/>
    <n v="2500"/>
    <n v="125000"/>
    <n v="37500"/>
    <n v="0.3"/>
    <s v="In-store"/>
  </r>
  <r>
    <n v="1185732"/>
    <d v="2021-12-02T00:00:00"/>
    <x v="3"/>
    <x v="39"/>
    <s v="Milwaukee"/>
    <s v="Men's Apparel"/>
    <n v="60"/>
    <n v="2500"/>
    <n v="150000"/>
    <n v="75000"/>
    <n v="0.5"/>
    <s v="In-store"/>
  </r>
  <r>
    <n v="1185732"/>
    <d v="2021-12-02T00:00:00"/>
    <x v="3"/>
    <x v="39"/>
    <s v="Milwaukee"/>
    <s v="Women's Apparel"/>
    <n v="64.999999999999986"/>
    <n v="3500"/>
    <n v="227499.99999999994"/>
    <n v="90999.999999999985"/>
    <n v="0.4"/>
    <s v="In-store"/>
  </r>
  <r>
    <n v="1185732"/>
    <d v="2021-01-10T00:00:00"/>
    <x v="3"/>
    <x v="39"/>
    <s v="Milwaukee"/>
    <s v="Men's Street Footwear"/>
    <n v="35"/>
    <n v="5000"/>
    <n v="175000"/>
    <n v="70000"/>
    <n v="0.4"/>
    <s v="In-store"/>
  </r>
  <r>
    <n v="1185732"/>
    <d v="2021-01-10T00:00:00"/>
    <x v="3"/>
    <x v="39"/>
    <s v="Milwaukee"/>
    <s v="Men's Athletic Footwear"/>
    <n v="35"/>
    <n v="3000"/>
    <n v="105000"/>
    <n v="42000"/>
    <n v="0.4"/>
    <s v="In-store"/>
  </r>
  <r>
    <n v="1185732"/>
    <d v="2021-01-10T00:00:00"/>
    <x v="3"/>
    <x v="39"/>
    <s v="Milwaukee"/>
    <s v="Women's Street Footwear"/>
    <n v="25.000000000000007"/>
    <n v="3000"/>
    <n v="75000.000000000015"/>
    <n v="26250.000000000004"/>
    <n v="0.35"/>
    <s v="In-store"/>
  </r>
  <r>
    <n v="1185732"/>
    <d v="2021-01-10T00:00:00"/>
    <x v="3"/>
    <x v="39"/>
    <s v="Milwaukee"/>
    <s v="Women's Athletic Footwear"/>
    <n v="30.000000000000004"/>
    <n v="1500"/>
    <n v="45000.000000000007"/>
    <n v="15750.000000000002"/>
    <n v="0.35"/>
    <s v="In-store"/>
  </r>
  <r>
    <n v="1185732"/>
    <d v="2021-01-10T00:00:00"/>
    <x v="3"/>
    <x v="39"/>
    <s v="Milwaukee"/>
    <s v="Men's Apparel"/>
    <n v="44.999999999999993"/>
    <n v="2000"/>
    <n v="89999.999999999985"/>
    <n v="26999.999999999996"/>
    <n v="0.3"/>
    <s v="In-store"/>
  </r>
  <r>
    <n v="1185732"/>
    <d v="2021-01-10T00:00:00"/>
    <x v="3"/>
    <x v="39"/>
    <s v="Milwaukee"/>
    <s v="Women's Apparel"/>
    <n v="35"/>
    <n v="3000"/>
    <n v="105000"/>
    <n v="42000"/>
    <n v="0.4"/>
    <s v="In-store"/>
  </r>
  <r>
    <n v="1185732"/>
    <d v="2021-02-10T00:00:00"/>
    <x v="3"/>
    <x v="39"/>
    <s v="Milwaukee"/>
    <s v="Men's Street Footwear"/>
    <n v="35"/>
    <n v="5500"/>
    <n v="192500"/>
    <n v="77000"/>
    <n v="0.4"/>
    <s v="In-store"/>
  </r>
  <r>
    <n v="1185732"/>
    <d v="2021-02-10T00:00:00"/>
    <x v="3"/>
    <x v="39"/>
    <s v="Milwaukee"/>
    <s v="Men's Athletic Footwear"/>
    <n v="35"/>
    <n v="2000"/>
    <n v="70000"/>
    <n v="28000"/>
    <n v="0.4"/>
    <s v="In-store"/>
  </r>
  <r>
    <n v="1185732"/>
    <d v="2021-02-10T00:00:00"/>
    <x v="3"/>
    <x v="39"/>
    <s v="Milwaukee"/>
    <s v="Women's Street Footwear"/>
    <n v="25.000000000000007"/>
    <n v="2500"/>
    <n v="62500.000000000015"/>
    <n v="21875.000000000004"/>
    <n v="0.35"/>
    <s v="In-store"/>
  </r>
  <r>
    <n v="1185732"/>
    <d v="2021-02-10T00:00:00"/>
    <x v="3"/>
    <x v="40"/>
    <s v="Indianapolis"/>
    <s v="Women's Athletic Footwear"/>
    <n v="30.000000000000004"/>
    <n v="1250"/>
    <n v="37500.000000000007"/>
    <n v="13125.000000000002"/>
    <n v="0.35"/>
    <s v="In-store"/>
  </r>
  <r>
    <n v="1185732"/>
    <d v="2021-02-10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2-10T00:00:00"/>
    <x v="3"/>
    <x v="40"/>
    <s v="Indianapolis"/>
    <s v="Women's Apparel"/>
    <n v="19.999999999999996"/>
    <n v="3000"/>
    <n v="59999.999999999993"/>
    <n v="24000"/>
    <n v="0.4"/>
    <s v="In-store"/>
  </r>
  <r>
    <n v="1185732"/>
    <d v="2021-03-09T00:00:00"/>
    <x v="3"/>
    <x v="40"/>
    <s v="Indianapolis"/>
    <s v="Men's Street Footwear"/>
    <n v="25.000000000000007"/>
    <n v="5200"/>
    <n v="130000.00000000004"/>
    <n v="52000.000000000022"/>
    <n v="0.4"/>
    <s v="In-store"/>
  </r>
  <r>
    <n v="1185732"/>
    <d v="2021-03-09T00:00:00"/>
    <x v="3"/>
    <x v="40"/>
    <s v="Indianapolis"/>
    <s v="Men's Athletic Footwear"/>
    <n v="25.000000000000007"/>
    <n v="2250"/>
    <n v="56250.000000000015"/>
    <n v="22500.000000000007"/>
    <n v="0.4"/>
    <s v="In-store"/>
  </r>
  <r>
    <n v="1185732"/>
    <d v="2021-03-09T00:00:00"/>
    <x v="3"/>
    <x v="40"/>
    <s v="Indianapolis"/>
    <s v="Women's Street Footwear"/>
    <n v="15.000000000000002"/>
    <n v="2750"/>
    <n v="41250.000000000007"/>
    <n v="14437.500000000002"/>
    <n v="0.35"/>
    <s v="In-store"/>
  </r>
  <r>
    <n v="1185732"/>
    <d v="2021-03-09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3-09T00:00:00"/>
    <x v="3"/>
    <x v="40"/>
    <s v="Indianapolis"/>
    <s v="Men's Apparel"/>
    <n v="35"/>
    <n v="1750"/>
    <n v="61250"/>
    <n v="18375"/>
    <n v="0.3"/>
    <s v="In-store"/>
  </r>
  <r>
    <n v="1185732"/>
    <d v="2021-03-09T00:00:00"/>
    <x v="3"/>
    <x v="40"/>
    <s v="Indianapolis"/>
    <s v="Women's Apparel"/>
    <n v="25.000000000000007"/>
    <n v="2750"/>
    <n v="68750.000000000015"/>
    <n v="27500.000000000007"/>
    <n v="0.4"/>
    <s v="In-store"/>
  </r>
  <r>
    <n v="1185732"/>
    <d v="2021-04-10T00:00:00"/>
    <x v="3"/>
    <x v="40"/>
    <s v="Indianapolis"/>
    <s v="Men's Street Footwear"/>
    <n v="25.000000000000007"/>
    <n v="5000"/>
    <n v="125000.00000000003"/>
    <n v="50000.000000000015"/>
    <n v="0.4"/>
    <s v="In-store"/>
  </r>
  <r>
    <n v="1185732"/>
    <d v="2021-04-10T00:00:00"/>
    <x v="3"/>
    <x v="40"/>
    <s v="Indianapolis"/>
    <s v="Men's Athletic Footwear"/>
    <n v="25.000000000000007"/>
    <n v="2000"/>
    <n v="50000.000000000015"/>
    <n v="20000.000000000007"/>
    <n v="0.4"/>
    <s v="In-store"/>
  </r>
  <r>
    <n v="1185732"/>
    <d v="2021-04-10T00:00:00"/>
    <x v="3"/>
    <x v="40"/>
    <s v="Indianapolis"/>
    <s v="Women's Street Footwear"/>
    <n v="15.000000000000002"/>
    <n v="2000"/>
    <n v="30000.000000000004"/>
    <n v="10500"/>
    <n v="0.35"/>
    <s v="In-store"/>
  </r>
  <r>
    <n v="1185732"/>
    <d v="2021-04-10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4-10T00:00:00"/>
    <x v="3"/>
    <x v="40"/>
    <s v="Indianapolis"/>
    <s v="Men's Apparel"/>
    <n v="65"/>
    <n v="1500"/>
    <n v="97500"/>
    <n v="29250"/>
    <n v="0.3"/>
    <s v="In-store"/>
  </r>
  <r>
    <n v="1185732"/>
    <d v="2021-04-10T00:00:00"/>
    <x v="3"/>
    <x v="40"/>
    <s v="Indianapolis"/>
    <s v="Women's Apparel"/>
    <n v="50"/>
    <n v="2750"/>
    <n v="137500"/>
    <n v="55000"/>
    <n v="0.4"/>
    <s v="In-store"/>
  </r>
  <r>
    <n v="1185732"/>
    <d v="2021-05-11T00:00:00"/>
    <x v="3"/>
    <x v="40"/>
    <s v="Indianapolis"/>
    <s v="Men's Street Footwear"/>
    <n v="60"/>
    <n v="5450"/>
    <n v="327000"/>
    <n v="130800"/>
    <n v="0.4"/>
    <s v="In-store"/>
  </r>
  <r>
    <n v="1185732"/>
    <d v="2021-05-11T00:00:00"/>
    <x v="3"/>
    <x v="40"/>
    <s v="Indianapolis"/>
    <s v="Men's Athletic Footwear"/>
    <n v="40"/>
    <n v="2500"/>
    <n v="100000"/>
    <n v="40000"/>
    <n v="0.4"/>
    <s v="In-store"/>
  </r>
  <r>
    <n v="1185732"/>
    <d v="2021-05-11T00:00:00"/>
    <x v="3"/>
    <x v="40"/>
    <s v="Indianapolis"/>
    <s v="Women's Street Footwear"/>
    <n v="35"/>
    <n v="2250"/>
    <n v="78750"/>
    <n v="27562.5"/>
    <n v="0.35"/>
    <s v="In-store"/>
  </r>
  <r>
    <n v="1185732"/>
    <d v="2021-05-11T00:00:00"/>
    <x v="3"/>
    <x v="40"/>
    <s v="Indianapolis"/>
    <s v="Women's Athletic Footwear"/>
    <n v="35"/>
    <n v="1750"/>
    <n v="61250"/>
    <n v="21437.5"/>
    <n v="0.35"/>
    <s v="In-store"/>
  </r>
  <r>
    <n v="1185732"/>
    <d v="2021-05-11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5-11T00:00:00"/>
    <x v="3"/>
    <x v="40"/>
    <s v="Indianapolis"/>
    <s v="Women's Apparel"/>
    <n v="54.999999999999993"/>
    <n v="3250"/>
    <n v="178749.99999999997"/>
    <n v="71499.999999999985"/>
    <n v="0.4"/>
    <s v="In-store"/>
  </r>
  <r>
    <n v="1185732"/>
    <d v="2021-06-10T00:00:00"/>
    <x v="3"/>
    <x v="40"/>
    <s v="Indianapolis"/>
    <s v="Men's Street Footwear"/>
    <n v="40"/>
    <n v="5750"/>
    <n v="230000"/>
    <n v="92000"/>
    <n v="0.4"/>
    <s v="In-store"/>
  </r>
  <r>
    <n v="1185732"/>
    <d v="2021-06-10T00:00:00"/>
    <x v="3"/>
    <x v="40"/>
    <s v="Indianapolis"/>
    <s v="Men's Athletic Footwear"/>
    <n v="35.000000000000007"/>
    <n v="3250"/>
    <n v="113750.00000000003"/>
    <n v="45500.000000000015"/>
    <n v="0.4"/>
    <s v="In-store"/>
  </r>
  <r>
    <n v="1185732"/>
    <d v="2021-06-10T00:00:00"/>
    <x v="3"/>
    <x v="40"/>
    <s v="Indianapolis"/>
    <s v="Women's Street Footwear"/>
    <n v="30.000000000000004"/>
    <n v="2000"/>
    <n v="60000.000000000007"/>
    <n v="21000"/>
    <n v="0.35"/>
    <s v="In-store"/>
  </r>
  <r>
    <n v="1185732"/>
    <d v="2021-06-10T00:00:00"/>
    <x v="3"/>
    <x v="40"/>
    <s v="Indianapolis"/>
    <s v="Women's Athletic Footwear"/>
    <n v="30.000000000000004"/>
    <n v="1750"/>
    <n v="52500.000000000007"/>
    <n v="18375"/>
    <n v="0.35"/>
    <s v="In-store"/>
  </r>
  <r>
    <n v="1185732"/>
    <d v="2021-06-10T00:00:00"/>
    <x v="3"/>
    <x v="40"/>
    <s v="Indianapolis"/>
    <s v="Men's Apparel"/>
    <n v="40"/>
    <n v="1750"/>
    <n v="70000"/>
    <n v="21000"/>
    <n v="0.3"/>
    <s v="In-store"/>
  </r>
  <r>
    <n v="1185732"/>
    <d v="2021-06-10T00:00:00"/>
    <x v="3"/>
    <x v="40"/>
    <s v="Indianapolis"/>
    <s v="Women's Apparel"/>
    <n v="60.000000000000007"/>
    <n v="3250"/>
    <n v="195000.00000000003"/>
    <n v="78000.000000000015"/>
    <n v="0.4"/>
    <s v="In-store"/>
  </r>
  <r>
    <n v="1185732"/>
    <d v="2021-07-09T00:00:00"/>
    <x v="3"/>
    <x v="40"/>
    <s v="Indianapolis"/>
    <s v="Men's Street Footwear"/>
    <n v="55.000000000000007"/>
    <n v="5500"/>
    <n v="302500.00000000006"/>
    <n v="121000.00000000003"/>
    <n v="0.4"/>
    <s v="In-store"/>
  </r>
  <r>
    <n v="1185732"/>
    <d v="2021-07-09T00:00:00"/>
    <x v="3"/>
    <x v="40"/>
    <s v="Indianapolis"/>
    <s v="Men's Athletic Footwear"/>
    <n v="50.000000000000014"/>
    <n v="3000"/>
    <n v="150000.00000000003"/>
    <n v="60000.000000000015"/>
    <n v="0.4"/>
    <s v="In-store"/>
  </r>
  <r>
    <n v="1185732"/>
    <d v="2021-07-09T00:00:00"/>
    <x v="3"/>
    <x v="40"/>
    <s v="Indianapolis"/>
    <s v="Women's Street Footwear"/>
    <n v="45"/>
    <n v="2250"/>
    <n v="101250"/>
    <n v="35437.5"/>
    <n v="0.35"/>
    <s v="In-store"/>
  </r>
  <r>
    <n v="1185732"/>
    <d v="2021-07-09T00:00:00"/>
    <x v="3"/>
    <x v="40"/>
    <s v="Indianapolis"/>
    <s v="Women's Athletic Footwear"/>
    <n v="45"/>
    <n v="1750"/>
    <n v="78750"/>
    <n v="27562.5"/>
    <n v="0.35"/>
    <s v="In-store"/>
  </r>
  <r>
    <n v="1185732"/>
    <d v="2021-07-09T00:00:00"/>
    <x v="3"/>
    <x v="40"/>
    <s v="Indianapolis"/>
    <s v="Men's Apparel"/>
    <n v="55.000000000000007"/>
    <n v="2000"/>
    <n v="110000.00000000001"/>
    <n v="33000"/>
    <n v="0.3"/>
    <s v="In-store"/>
  </r>
  <r>
    <n v="1185732"/>
    <d v="2021-07-09T00:00:00"/>
    <x v="3"/>
    <x v="40"/>
    <s v="Indianapolis"/>
    <s v="Women's Apparel"/>
    <n v="60.000000000000007"/>
    <n v="3750"/>
    <n v="225000.00000000003"/>
    <n v="90000.000000000015"/>
    <n v="0.4"/>
    <s v="In-store"/>
  </r>
  <r>
    <n v="1185732"/>
    <d v="2021-08-10T00:00:00"/>
    <x v="3"/>
    <x v="40"/>
    <s v="Indianapolis"/>
    <s v="Men's Street Footwear"/>
    <n v="50"/>
    <n v="5250"/>
    <n v="262500"/>
    <n v="105000"/>
    <n v="0.4"/>
    <s v="In-store"/>
  </r>
  <r>
    <n v="1185732"/>
    <d v="2021-08-10T00:00:00"/>
    <x v="3"/>
    <x v="40"/>
    <s v="Indianapolis"/>
    <s v="Men's Athletic Footwear"/>
    <n v="45.000000000000007"/>
    <n v="3000"/>
    <n v="135000.00000000003"/>
    <n v="54000.000000000015"/>
    <n v="0.4"/>
    <s v="In-store"/>
  </r>
  <r>
    <n v="1185732"/>
    <d v="2021-08-10T00:00:00"/>
    <x v="3"/>
    <x v="40"/>
    <s v="Indianapolis"/>
    <s v="Women's Street Footwear"/>
    <n v="40"/>
    <n v="2250"/>
    <n v="90000"/>
    <n v="31499.999999999996"/>
    <n v="0.35"/>
    <s v="In-store"/>
  </r>
  <r>
    <n v="1185732"/>
    <d v="2021-08-10T00:00:00"/>
    <x v="3"/>
    <x v="40"/>
    <s v="Indianapolis"/>
    <s v="Women's Athletic Footwear"/>
    <n v="40"/>
    <n v="2000"/>
    <n v="80000"/>
    <n v="28000"/>
    <n v="0.35"/>
    <s v="In-store"/>
  </r>
  <r>
    <n v="1185732"/>
    <d v="2021-08-10T00:00:00"/>
    <x v="3"/>
    <x v="40"/>
    <s v="Indianapolis"/>
    <s v="Men's Apparel"/>
    <n v="50"/>
    <n v="1750"/>
    <n v="87500"/>
    <n v="26250"/>
    <n v="0.3"/>
    <s v="In-store"/>
  </r>
  <r>
    <n v="1185732"/>
    <d v="2021-08-10T00:00:00"/>
    <x v="3"/>
    <x v="40"/>
    <s v="Indianapolis"/>
    <s v="Women's Apparel"/>
    <n v="55.000000000000007"/>
    <n v="3500"/>
    <n v="192500.00000000003"/>
    <n v="77000.000000000015"/>
    <n v="0.4"/>
    <s v="In-store"/>
  </r>
  <r>
    <n v="1185732"/>
    <d v="2021-09-11T00:00:00"/>
    <x v="3"/>
    <x v="40"/>
    <s v="Indianapolis"/>
    <s v="Men's Street Footwear"/>
    <n v="35"/>
    <n v="4750"/>
    <n v="166250"/>
    <n v="66500"/>
    <n v="0.4"/>
    <s v="In-store"/>
  </r>
  <r>
    <n v="1185732"/>
    <d v="2021-09-11T00:00:00"/>
    <x v="3"/>
    <x v="40"/>
    <s v="Indianapolis"/>
    <s v="Men's Athletic Footwear"/>
    <n v="30.000000000000011"/>
    <n v="2750"/>
    <n v="82500.000000000029"/>
    <n v="33000.000000000015"/>
    <n v="0.4"/>
    <s v="In-store"/>
  </r>
  <r>
    <n v="1185732"/>
    <d v="2021-09-11T00:00:00"/>
    <x v="3"/>
    <x v="40"/>
    <s v="Indianapolis"/>
    <s v="Women's Street Footwear"/>
    <n v="25.000000000000007"/>
    <n v="1750"/>
    <n v="43750.000000000015"/>
    <n v="15312.500000000004"/>
    <n v="0.35"/>
    <s v="In-store"/>
  </r>
  <r>
    <n v="1185732"/>
    <d v="2021-09-11T00:00:00"/>
    <x v="3"/>
    <x v="40"/>
    <s v="Indianapolis"/>
    <s v="Women's Athletic Footwear"/>
    <n v="25.000000000000007"/>
    <n v="1500"/>
    <n v="37500.000000000007"/>
    <n v="13125.000000000002"/>
    <n v="0.35"/>
    <s v="In-store"/>
  </r>
  <r>
    <n v="1185732"/>
    <d v="2021-09-11T00:00:00"/>
    <x v="3"/>
    <x v="40"/>
    <s v="Indianapolis"/>
    <s v="Men's Apparel"/>
    <n v="35"/>
    <n v="1500"/>
    <n v="52500"/>
    <n v="15750"/>
    <n v="0.3"/>
    <s v="In-store"/>
  </r>
  <r>
    <n v="1185732"/>
    <d v="2021-09-11T00:00:00"/>
    <x v="3"/>
    <x v="40"/>
    <s v="Indianapolis"/>
    <s v="Women's Apparel"/>
    <n v="40"/>
    <n v="2250"/>
    <n v="90000"/>
    <n v="36000"/>
    <n v="0.4"/>
    <s v="In-store"/>
  </r>
  <r>
    <n v="1185732"/>
    <d v="2021-10-10T00:00:00"/>
    <x v="3"/>
    <x v="40"/>
    <s v="Indianapolis"/>
    <s v="Men's Street Footwear"/>
    <n v="44.999999999999993"/>
    <n v="4000"/>
    <n v="179999.99999999997"/>
    <n v="71999.999999999985"/>
    <n v="0.4"/>
    <s v="In-store"/>
  </r>
  <r>
    <n v="1185732"/>
    <d v="2021-10-10T00:00:00"/>
    <x v="3"/>
    <x v="40"/>
    <s v="Indianapolis"/>
    <s v="Men's Athletic Footwear"/>
    <n v="35"/>
    <n v="2500"/>
    <n v="87500"/>
    <n v="35000"/>
    <n v="0.4"/>
    <s v="In-store"/>
  </r>
  <r>
    <n v="1185732"/>
    <d v="2021-10-10T00:00:00"/>
    <x v="3"/>
    <x v="40"/>
    <s v="Indianapolis"/>
    <s v="Women's Street Footwear"/>
    <n v="35"/>
    <n v="1500"/>
    <n v="52500"/>
    <n v="18375"/>
    <n v="0.35"/>
    <s v="In-store"/>
  </r>
  <r>
    <n v="1185732"/>
    <d v="2021-10-10T00:00:00"/>
    <x v="3"/>
    <x v="40"/>
    <s v="Indianapolis"/>
    <s v="Women's Athletic Footwear"/>
    <n v="35"/>
    <n v="1500"/>
    <n v="52500"/>
    <n v="18375"/>
    <n v="0.35"/>
    <s v="In-store"/>
  </r>
  <r>
    <n v="1185732"/>
    <d v="2021-10-10T00:00:00"/>
    <x v="3"/>
    <x v="40"/>
    <s v="Indianapolis"/>
    <s v="Men's Apparel"/>
    <n v="44.999999999999993"/>
    <n v="1500"/>
    <n v="67499.999999999985"/>
    <n v="20249.999999999996"/>
    <n v="0.3"/>
    <s v="In-store"/>
  </r>
  <r>
    <n v="1185732"/>
    <d v="2021-10-10T00:00:00"/>
    <x v="3"/>
    <x v="40"/>
    <s v="Indianapolis"/>
    <s v="Women's Apparel"/>
    <n v="49.999999999999986"/>
    <n v="2750"/>
    <n v="137499.99999999997"/>
    <n v="54999.999999999993"/>
    <n v="0.4"/>
    <s v="In-store"/>
  </r>
  <r>
    <n v="1185732"/>
    <d v="2021-11-10T00:00:00"/>
    <x v="3"/>
    <x v="40"/>
    <s v="Indianapolis"/>
    <s v="Men's Street Footwear"/>
    <n v="44.999999999999993"/>
    <n v="4250"/>
    <n v="191249.99999999997"/>
    <n v="76499.999999999985"/>
    <n v="0.4"/>
    <s v="In-store"/>
  </r>
  <r>
    <n v="1185732"/>
    <d v="2021-11-10T00:00:00"/>
    <x v="3"/>
    <x v="40"/>
    <s v="Indianapolis"/>
    <s v="Men's Athletic Footwear"/>
    <n v="35"/>
    <n v="3250"/>
    <n v="113750"/>
    <n v="45500"/>
    <n v="0.4"/>
    <s v="In-store"/>
  </r>
  <r>
    <n v="1185732"/>
    <d v="2021-11-10T00:00:00"/>
    <x v="3"/>
    <x v="40"/>
    <s v="Indianapolis"/>
    <s v="Women's Street Footwear"/>
    <n v="35"/>
    <n v="2700"/>
    <n v="94500"/>
    <n v="33075"/>
    <n v="0.35"/>
    <s v="In-store"/>
  </r>
  <r>
    <n v="1185732"/>
    <d v="2021-11-10T00:00:00"/>
    <x v="3"/>
    <x v="40"/>
    <s v="Indianapolis"/>
    <s v="Women's Athletic Footwear"/>
    <n v="35"/>
    <n v="2750"/>
    <n v="96250"/>
    <n v="33687.5"/>
    <n v="0.35"/>
    <s v="In-store"/>
  </r>
  <r>
    <n v="1185732"/>
    <d v="2021-11-10T00:00:00"/>
    <x v="3"/>
    <x v="40"/>
    <s v="Indianapolis"/>
    <s v="Men's Apparel"/>
    <n v="60"/>
    <n v="2500"/>
    <n v="150000"/>
    <n v="45000"/>
    <n v="0.3"/>
    <s v="In-store"/>
  </r>
  <r>
    <n v="1185732"/>
    <d v="2021-11-10T00:00:00"/>
    <x v="3"/>
    <x v="40"/>
    <s v="Indianapolis"/>
    <s v="Women's Apparel"/>
    <n v="64.999999999999986"/>
    <n v="3500"/>
    <n v="227499.99999999994"/>
    <n v="90999.999999999985"/>
    <n v="0.4"/>
    <s v="In-store"/>
  </r>
  <r>
    <n v="1185732"/>
    <d v="2021-12-09T00:00:00"/>
    <x v="3"/>
    <x v="40"/>
    <s v="Indianapolis"/>
    <s v="Men's Street Footwear"/>
    <n v="60"/>
    <n v="6000"/>
    <n v="360000"/>
    <n v="144000"/>
    <n v="0.4"/>
    <s v="In-store"/>
  </r>
  <r>
    <n v="1185732"/>
    <d v="2021-12-09T00:00:00"/>
    <x v="3"/>
    <x v="40"/>
    <s v="Indianapolis"/>
    <s v="Men's Athletic Footwear"/>
    <n v="50"/>
    <n v="4000"/>
    <n v="200000"/>
    <n v="80000"/>
    <n v="0.4"/>
    <s v="In-store"/>
  </r>
  <r>
    <n v="1185732"/>
    <d v="2021-12-09T00:00:00"/>
    <x v="3"/>
    <x v="40"/>
    <s v="Indianapolis"/>
    <s v="Women's Street Footwear"/>
    <n v="50"/>
    <n v="3500"/>
    <n v="175000"/>
    <n v="61249.999999999993"/>
    <n v="0.35"/>
    <s v="In-store"/>
  </r>
  <r>
    <n v="1185732"/>
    <d v="2021-12-09T00:00:00"/>
    <x v="3"/>
    <x v="40"/>
    <s v="Indianapolis"/>
    <s v="Women's Athletic Footwear"/>
    <n v="50"/>
    <n v="3000"/>
    <n v="150000"/>
    <n v="52500"/>
    <n v="0.35"/>
    <s v="In-store"/>
  </r>
  <r>
    <n v="1185732"/>
    <d v="2021-12-09T00:00:00"/>
    <x v="3"/>
    <x v="40"/>
    <s v="Indianapolis"/>
    <s v="Men's Apparel"/>
    <n v="60"/>
    <n v="3000"/>
    <n v="180000"/>
    <n v="54000"/>
    <n v="0.3"/>
    <s v="In-store"/>
  </r>
  <r>
    <n v="1185732"/>
    <d v="2021-12-09T00:00:00"/>
    <x v="3"/>
    <x v="40"/>
    <s v="Indianapolis"/>
    <s v="Women's Apparel"/>
    <n v="64.999999999999986"/>
    <n v="4000"/>
    <n v="259999.99999999994"/>
    <n v="103999.99999999999"/>
    <n v="0.4"/>
    <s v="In-store"/>
  </r>
  <r>
    <n v="1185732"/>
    <d v="2021-01-17T00:00:00"/>
    <x v="3"/>
    <x v="40"/>
    <s v="Indianapolis"/>
    <s v="Men's Street Footwear"/>
    <n v="35"/>
    <n v="5000"/>
    <n v="175000"/>
    <n v="70000"/>
    <n v="0.4"/>
    <s v="In-store"/>
  </r>
  <r>
    <n v="1185732"/>
    <d v="2021-01-17T00:00:00"/>
    <x v="3"/>
    <x v="40"/>
    <s v="Indianapolis"/>
    <s v="Men's Athletic Footwear"/>
    <n v="35"/>
    <n v="3000"/>
    <n v="105000"/>
    <n v="42000"/>
    <n v="0.4"/>
    <s v="In-store"/>
  </r>
  <r>
    <n v="1185732"/>
    <d v="2021-01-17T00:00:00"/>
    <x v="3"/>
    <x v="40"/>
    <s v="Indianapolis"/>
    <s v="Women's Street Footwear"/>
    <n v="25.000000000000007"/>
    <n v="3000"/>
    <n v="75000.000000000015"/>
    <n v="30000.000000000007"/>
    <n v="0.4"/>
    <s v="In-store"/>
  </r>
  <r>
    <n v="1185732"/>
    <d v="2021-01-17T00:00:00"/>
    <x v="3"/>
    <x v="40"/>
    <s v="Indianapolis"/>
    <s v="Women's Athletic Footwear"/>
    <n v="30.000000000000004"/>
    <n v="1500"/>
    <n v="45000.000000000007"/>
    <n v="18000.000000000004"/>
    <n v="0.4"/>
    <s v="In-store"/>
  </r>
  <r>
    <n v="1185732"/>
    <d v="2021-01-17T00:00:00"/>
    <x v="3"/>
    <x v="40"/>
    <s v="Indianapolis"/>
    <s v="Men's Apparel"/>
    <n v="44.999999999999993"/>
    <n v="2000"/>
    <n v="89999.999999999985"/>
    <n v="35999.999999999993"/>
    <n v="0.4"/>
    <s v="In-store"/>
  </r>
  <r>
    <n v="1185732"/>
    <d v="2021-01-17T00:00:00"/>
    <x v="3"/>
    <x v="40"/>
    <s v="Indianapolis"/>
    <s v="Women's Apparel"/>
    <n v="35"/>
    <n v="3000"/>
    <n v="105000"/>
    <n v="42000"/>
    <n v="0.4"/>
    <s v="In-store"/>
  </r>
  <r>
    <n v="1185732"/>
    <d v="2021-02-17T00:00:00"/>
    <x v="3"/>
    <x v="40"/>
    <s v="Indianapolis"/>
    <s v="Men's Street Footwear"/>
    <n v="35"/>
    <n v="5500"/>
    <n v="192500"/>
    <n v="77000"/>
    <n v="0.4"/>
    <s v="In-store"/>
  </r>
  <r>
    <n v="1185732"/>
    <d v="2021-02-17T00:00:00"/>
    <x v="3"/>
    <x v="40"/>
    <s v="Indianapolis"/>
    <s v="Men's Athletic Footwear"/>
    <n v="40"/>
    <n v="2000"/>
    <n v="80000"/>
    <n v="32000"/>
    <n v="0.4"/>
    <s v="In-store"/>
  </r>
  <r>
    <n v="1185732"/>
    <d v="2021-02-17T00:00:00"/>
    <x v="3"/>
    <x v="40"/>
    <s v="Indianapolis"/>
    <s v="Women's Street Footwear"/>
    <n v="30.000000000000004"/>
    <n v="3000"/>
    <n v="90000.000000000015"/>
    <n v="36000.000000000007"/>
    <n v="0.4"/>
    <s v="In-store"/>
  </r>
  <r>
    <n v="1185732"/>
    <d v="2021-02-17T00:00:00"/>
    <x v="0"/>
    <x v="41"/>
    <s v="Charleston"/>
    <s v="Women's Athletic Footwear"/>
    <n v="35"/>
    <n v="1750"/>
    <n v="61250"/>
    <n v="24500"/>
    <n v="0.4"/>
    <s v="In-store"/>
  </r>
  <r>
    <n v="1185732"/>
    <d v="2021-02-17T00:00:00"/>
    <x v="0"/>
    <x v="41"/>
    <s v="Charleston"/>
    <s v="Men's Apparel"/>
    <n v="49.999999999999993"/>
    <n v="2500"/>
    <n v="124999.99999999999"/>
    <n v="50000"/>
    <n v="0.4"/>
    <s v="In-store"/>
  </r>
  <r>
    <n v="1185732"/>
    <d v="2021-02-17T00:00:00"/>
    <x v="0"/>
    <x v="41"/>
    <s v="Charleston"/>
    <s v="Women's Apparel"/>
    <n v="24.999999999999993"/>
    <n v="3500"/>
    <n v="87499.999999999971"/>
    <n v="34999.999999999993"/>
    <n v="0.4"/>
    <s v="In-store"/>
  </r>
  <r>
    <n v="1185732"/>
    <d v="2021-03-16T00:00:00"/>
    <x v="0"/>
    <x v="41"/>
    <s v="Charleston"/>
    <s v="Men's Street Footwear"/>
    <n v="30.000000000000004"/>
    <n v="5700"/>
    <n v="171000.00000000003"/>
    <n v="68400.000000000015"/>
    <n v="0.4"/>
    <s v="In-store"/>
  </r>
  <r>
    <n v="1185732"/>
    <d v="2021-03-16T00:00:00"/>
    <x v="0"/>
    <x v="41"/>
    <s v="Charleston"/>
    <s v="Men's Athletic Footwear"/>
    <n v="30.000000000000004"/>
    <n v="2750"/>
    <n v="82500.000000000015"/>
    <n v="33000.000000000007"/>
    <n v="0.4"/>
    <s v="In-store"/>
  </r>
  <r>
    <n v="1185732"/>
    <d v="2021-03-16T00:00:00"/>
    <x v="0"/>
    <x v="41"/>
    <s v="Charleston"/>
    <s v="Women's Street Footwear"/>
    <n v="20"/>
    <n v="3250"/>
    <n v="65000"/>
    <n v="26000"/>
    <n v="0.4"/>
    <s v="In-store"/>
  </r>
  <r>
    <n v="1185732"/>
    <d v="2021-03-16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3-16T00:00:00"/>
    <x v="0"/>
    <x v="41"/>
    <s v="Charleston"/>
    <s v="Men's Apparel"/>
    <n v="40"/>
    <n v="2250"/>
    <n v="90000"/>
    <n v="36000"/>
    <n v="0.4"/>
    <s v="In-store"/>
  </r>
  <r>
    <n v="1185732"/>
    <d v="2021-03-16T00:00:00"/>
    <x v="0"/>
    <x v="41"/>
    <s v="Charleston"/>
    <s v="Women's Apparel"/>
    <n v="30.000000000000004"/>
    <n v="3250"/>
    <n v="97500.000000000015"/>
    <n v="39000.000000000007"/>
    <n v="0.4"/>
    <s v="In-store"/>
  </r>
  <r>
    <n v="1185732"/>
    <d v="2021-04-17T00:00:00"/>
    <x v="0"/>
    <x v="41"/>
    <s v="Charleston"/>
    <s v="Men's Street Footwear"/>
    <n v="30.000000000000004"/>
    <n v="5500"/>
    <n v="165000.00000000003"/>
    <n v="66000.000000000015"/>
    <n v="0.4"/>
    <s v="In-store"/>
  </r>
  <r>
    <n v="1185732"/>
    <d v="2021-04-17T00:00:00"/>
    <x v="0"/>
    <x v="41"/>
    <s v="Charleston"/>
    <s v="Men's Athletic Footwear"/>
    <n v="30.000000000000004"/>
    <n v="2500"/>
    <n v="75000.000000000015"/>
    <n v="30000.000000000007"/>
    <n v="0.4"/>
    <s v="In-store"/>
  </r>
  <r>
    <n v="1185732"/>
    <d v="2021-04-17T00:00:00"/>
    <x v="0"/>
    <x v="41"/>
    <s v="Charleston"/>
    <s v="Women's Street Footwear"/>
    <n v="20"/>
    <n v="2500"/>
    <n v="50000"/>
    <n v="20000"/>
    <n v="0.4"/>
    <s v="In-store"/>
  </r>
  <r>
    <n v="1185732"/>
    <d v="2021-04-17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4-17T00:00:00"/>
    <x v="0"/>
    <x v="41"/>
    <s v="Charleston"/>
    <s v="Men's Apparel"/>
    <n v="65"/>
    <n v="2000"/>
    <n v="130000"/>
    <n v="52000"/>
    <n v="0.4"/>
    <s v="In-store"/>
  </r>
  <r>
    <n v="1185732"/>
    <d v="2021-04-17T00:00:00"/>
    <x v="0"/>
    <x v="41"/>
    <s v="Charleston"/>
    <s v="Women's Apparel"/>
    <n v="50"/>
    <n v="3250"/>
    <n v="162500"/>
    <n v="65000"/>
    <n v="0.4"/>
    <s v="In-store"/>
  </r>
  <r>
    <n v="1185732"/>
    <d v="2021-05-18T00:00:00"/>
    <x v="0"/>
    <x v="41"/>
    <s v="Charleston"/>
    <s v="Men's Street Footwear"/>
    <n v="60"/>
    <n v="5950"/>
    <n v="357000"/>
    <n v="142800"/>
    <n v="0.4"/>
    <s v="In-store"/>
  </r>
  <r>
    <n v="1185732"/>
    <d v="2021-05-18T00:00:00"/>
    <x v="0"/>
    <x v="41"/>
    <s v="Charleston"/>
    <s v="Men's Athletic Footwear"/>
    <n v="40"/>
    <n v="3000"/>
    <n v="120000"/>
    <n v="48000"/>
    <n v="0.4"/>
    <s v="In-store"/>
  </r>
  <r>
    <n v="1185732"/>
    <d v="2021-05-18T00:00:00"/>
    <x v="0"/>
    <x v="41"/>
    <s v="Charleston"/>
    <s v="Women's Street Footwear"/>
    <n v="35"/>
    <n v="2750"/>
    <n v="96250"/>
    <n v="38500"/>
    <n v="0.4"/>
    <s v="In-store"/>
  </r>
  <r>
    <n v="1185732"/>
    <d v="2021-05-18T00:00:00"/>
    <x v="0"/>
    <x v="41"/>
    <s v="Charleston"/>
    <s v="Women's Athletic Footwear"/>
    <n v="35"/>
    <n v="2000"/>
    <n v="70000"/>
    <n v="28000"/>
    <n v="0.4"/>
    <s v="In-store"/>
  </r>
  <r>
    <n v="1185732"/>
    <d v="2021-05-18T00:00:00"/>
    <x v="0"/>
    <x v="41"/>
    <s v="Charleston"/>
    <s v="Men's Apparel"/>
    <n v="44.999999999999993"/>
    <n v="2250"/>
    <n v="101249.99999999999"/>
    <n v="40500"/>
    <n v="0.4"/>
    <s v="In-store"/>
  </r>
  <r>
    <n v="1185732"/>
    <d v="2021-05-18T00:00:00"/>
    <x v="0"/>
    <x v="41"/>
    <s v="Charleston"/>
    <s v="Women's Apparel"/>
    <n v="54.999999999999993"/>
    <n v="3500"/>
    <n v="192499.99999999997"/>
    <n v="76999.999999999985"/>
    <n v="0.4"/>
    <s v="In-store"/>
  </r>
  <r>
    <n v="1185732"/>
    <d v="2021-06-17T00:00:00"/>
    <x v="0"/>
    <x v="41"/>
    <s v="Charleston"/>
    <s v="Men's Street Footwear"/>
    <n v="45"/>
    <n v="6000"/>
    <n v="270000"/>
    <n v="108000"/>
    <n v="0.4"/>
    <s v="In-store"/>
  </r>
  <r>
    <n v="1185732"/>
    <d v="2021-06-17T00:00:00"/>
    <x v="0"/>
    <x v="41"/>
    <s v="Charleston"/>
    <s v="Men's Athletic Footwear"/>
    <n v="40.000000000000007"/>
    <n v="4250"/>
    <n v="170000.00000000003"/>
    <n v="68000.000000000015"/>
    <n v="0.4"/>
    <s v="In-store"/>
  </r>
  <r>
    <n v="1185732"/>
    <d v="2021-06-17T00:00:00"/>
    <x v="0"/>
    <x v="41"/>
    <s v="Charleston"/>
    <s v="Women's Street Footwear"/>
    <n v="35"/>
    <n v="3000"/>
    <n v="105000"/>
    <n v="42000"/>
    <n v="0.4"/>
    <s v="In-store"/>
  </r>
  <r>
    <n v="1185732"/>
    <d v="2021-06-17T00:00:00"/>
    <x v="0"/>
    <x v="41"/>
    <s v="Charleston"/>
    <s v="Women's Athletic Footwear"/>
    <n v="35"/>
    <n v="2750"/>
    <n v="96250"/>
    <n v="38500"/>
    <n v="0.4"/>
    <s v="In-store"/>
  </r>
  <r>
    <n v="1185732"/>
    <d v="2021-06-17T00:00:00"/>
    <x v="0"/>
    <x v="41"/>
    <s v="Charleston"/>
    <s v="Men's Apparel"/>
    <n v="45"/>
    <n v="2750"/>
    <n v="123750"/>
    <n v="49500"/>
    <n v="0.4"/>
    <s v="In-store"/>
  </r>
  <r>
    <n v="1185732"/>
    <d v="2021-06-17T00:00:00"/>
    <x v="0"/>
    <x v="41"/>
    <s v="Charleston"/>
    <s v="Women's Apparel"/>
    <n v="65.000000000000014"/>
    <n v="4250"/>
    <n v="276250.00000000006"/>
    <n v="110500.00000000003"/>
    <n v="0.4"/>
    <s v="In-store"/>
  </r>
  <r>
    <n v="1185732"/>
    <d v="2021-07-16T00:00:00"/>
    <x v="0"/>
    <x v="41"/>
    <s v="Charleston"/>
    <s v="Men's Street Footwear"/>
    <n v="60.000000000000007"/>
    <n v="6500"/>
    <n v="390000.00000000006"/>
    <n v="156000.00000000003"/>
    <n v="0.4"/>
    <s v="In-store"/>
  </r>
  <r>
    <n v="1185732"/>
    <d v="2021-07-16T00:00:00"/>
    <x v="0"/>
    <x v="41"/>
    <s v="Charleston"/>
    <s v="Men's Athletic Footwear"/>
    <n v="55.000000000000014"/>
    <n v="4000"/>
    <n v="220000.00000000006"/>
    <n v="88000.000000000029"/>
    <n v="0.4"/>
    <s v="In-store"/>
  </r>
  <r>
    <n v="1185732"/>
    <d v="2021-07-16T00:00:00"/>
    <x v="0"/>
    <x v="41"/>
    <s v="Charleston"/>
    <s v="Women's Street Footwear"/>
    <n v="50"/>
    <n v="3250"/>
    <n v="162500"/>
    <n v="65000"/>
    <n v="0.4"/>
    <s v="In-store"/>
  </r>
  <r>
    <n v="1185732"/>
    <d v="2021-07-16T00:00:00"/>
    <x v="0"/>
    <x v="41"/>
    <s v="Charleston"/>
    <s v="Women's Athletic Footwear"/>
    <n v="50"/>
    <n v="2750"/>
    <n v="137500"/>
    <n v="55000"/>
    <n v="0.4"/>
    <s v="In-store"/>
  </r>
  <r>
    <n v="1185732"/>
    <d v="2021-07-16T00:00:00"/>
    <x v="0"/>
    <x v="41"/>
    <s v="Charleston"/>
    <s v="Men's Apparel"/>
    <n v="60.000000000000007"/>
    <n v="3000"/>
    <n v="180000.00000000003"/>
    <n v="72000.000000000015"/>
    <n v="0.4"/>
    <s v="In-store"/>
  </r>
  <r>
    <n v="1185732"/>
    <d v="2021-07-16T00:00:00"/>
    <x v="0"/>
    <x v="41"/>
    <s v="Charleston"/>
    <s v="Women's Apparel"/>
    <n v="65.000000000000014"/>
    <n v="4750"/>
    <n v="308750.00000000006"/>
    <n v="123500.00000000003"/>
    <n v="0.4"/>
    <s v="In-store"/>
  </r>
  <r>
    <n v="1185732"/>
    <d v="2021-08-17T00:00:00"/>
    <x v="0"/>
    <x v="41"/>
    <s v="Charleston"/>
    <s v="Men's Street Footwear"/>
    <n v="50"/>
    <n v="5250"/>
    <n v="262500"/>
    <n v="105000"/>
    <n v="0.4"/>
    <s v="In-store"/>
  </r>
  <r>
    <n v="1185732"/>
    <d v="2021-08-17T00:00:00"/>
    <x v="0"/>
    <x v="41"/>
    <s v="Charleston"/>
    <s v="Men's Athletic Footwear"/>
    <n v="45.000000000000007"/>
    <n v="3000"/>
    <n v="135000.00000000003"/>
    <n v="54000.000000000015"/>
    <n v="0.4"/>
    <s v="In-store"/>
  </r>
  <r>
    <n v="1185732"/>
    <d v="2021-08-17T00:00:00"/>
    <x v="0"/>
    <x v="41"/>
    <s v="Charleston"/>
    <s v="Women's Street Footwear"/>
    <n v="40"/>
    <n v="3000"/>
    <n v="120000"/>
    <n v="48000"/>
    <n v="0.4"/>
    <s v="In-store"/>
  </r>
  <r>
    <n v="1185732"/>
    <d v="2021-08-17T00:00:00"/>
    <x v="0"/>
    <x v="41"/>
    <s v="Charleston"/>
    <s v="Women's Athletic Footwear"/>
    <n v="40"/>
    <n v="2750"/>
    <n v="110000"/>
    <n v="44000"/>
    <n v="0.4"/>
    <s v="In-store"/>
  </r>
  <r>
    <n v="1185732"/>
    <d v="2021-08-17T00:00:00"/>
    <x v="0"/>
    <x v="41"/>
    <s v="Charleston"/>
    <s v="Men's Apparel"/>
    <n v="50"/>
    <n v="2500"/>
    <n v="125000"/>
    <n v="50000"/>
    <n v="0.4"/>
    <s v="In-store"/>
  </r>
  <r>
    <n v="1185732"/>
    <d v="2021-08-17T00:00:00"/>
    <x v="0"/>
    <x v="41"/>
    <s v="Charleston"/>
    <s v="Women's Apparel"/>
    <n v="55.000000000000007"/>
    <n v="4250"/>
    <n v="233750.00000000003"/>
    <n v="93500.000000000015"/>
    <n v="0.4"/>
    <s v="In-store"/>
  </r>
  <r>
    <n v="1185732"/>
    <d v="2021-09-18T00:00:00"/>
    <x v="0"/>
    <x v="41"/>
    <s v="Charleston"/>
    <s v="Men's Street Footwear"/>
    <n v="35"/>
    <n v="5500"/>
    <n v="192500"/>
    <n v="77000"/>
    <n v="0.4"/>
    <s v="In-store"/>
  </r>
  <r>
    <n v="1185732"/>
    <d v="2021-09-18T00:00:00"/>
    <x v="0"/>
    <x v="41"/>
    <s v="Charleston"/>
    <s v="Men's Athletic Footwear"/>
    <n v="30.000000000000011"/>
    <n v="3500"/>
    <n v="105000.00000000004"/>
    <n v="42000.000000000022"/>
    <n v="0.4"/>
    <s v="In-store"/>
  </r>
  <r>
    <n v="1185732"/>
    <d v="2021-09-18T00:00:00"/>
    <x v="0"/>
    <x v="41"/>
    <s v="Charleston"/>
    <s v="Women's Street Footwear"/>
    <n v="25.000000000000007"/>
    <n v="2500"/>
    <n v="62500.000000000015"/>
    <n v="25000.000000000007"/>
    <n v="0.4"/>
    <s v="In-store"/>
  </r>
  <r>
    <n v="1185732"/>
    <d v="2021-09-18T00:00:00"/>
    <x v="0"/>
    <x v="41"/>
    <s v="Charleston"/>
    <s v="Women's Athletic Footwear"/>
    <n v="25.000000000000007"/>
    <n v="2250"/>
    <n v="56250.000000000015"/>
    <n v="22500.000000000007"/>
    <n v="0.4"/>
    <s v="In-store"/>
  </r>
  <r>
    <n v="1185732"/>
    <d v="2021-09-18T00:00:00"/>
    <x v="0"/>
    <x v="41"/>
    <s v="Charleston"/>
    <s v="Men's Apparel"/>
    <n v="35"/>
    <n v="2250"/>
    <n v="78750"/>
    <n v="31500"/>
    <n v="0.4"/>
    <s v="In-store"/>
  </r>
  <r>
    <n v="1185732"/>
    <d v="2021-09-18T00:00:00"/>
    <x v="0"/>
    <x v="41"/>
    <s v="Charleston"/>
    <s v="Women's Apparel"/>
    <n v="40"/>
    <n v="3000"/>
    <n v="120000"/>
    <n v="48000"/>
    <n v="0.4"/>
    <s v="In-store"/>
  </r>
  <r>
    <n v="1185732"/>
    <d v="2021-10-17T00:00:00"/>
    <x v="0"/>
    <x v="41"/>
    <s v="Charleston"/>
    <s v="Men's Street Footwear"/>
    <n v="44.999999999999993"/>
    <n v="4250"/>
    <n v="191249.99999999997"/>
    <n v="76499.999999999985"/>
    <n v="0.4"/>
    <s v="In-store"/>
  </r>
  <r>
    <n v="1185732"/>
    <d v="2021-10-17T00:00:00"/>
    <x v="0"/>
    <x v="41"/>
    <s v="Charleston"/>
    <s v="Men's Athletic Footwear"/>
    <n v="35"/>
    <n v="2750"/>
    <n v="96250"/>
    <n v="38500"/>
    <n v="0.4"/>
    <s v="In-store"/>
  </r>
  <r>
    <n v="1185732"/>
    <d v="2021-10-17T00:00:00"/>
    <x v="0"/>
    <x v="41"/>
    <s v="Charleston"/>
    <s v="Women's Street Footwear"/>
    <n v="35"/>
    <n v="1750"/>
    <n v="61250"/>
    <n v="24500"/>
    <n v="0.4"/>
    <s v="In-store"/>
  </r>
  <r>
    <n v="1185732"/>
    <d v="2021-10-17T00:00:00"/>
    <x v="0"/>
    <x v="41"/>
    <s v="Charleston"/>
    <s v="Women's Athletic Footwear"/>
    <n v="35"/>
    <n v="1750"/>
    <n v="61250"/>
    <n v="24500"/>
    <n v="0.4"/>
    <s v="In-store"/>
  </r>
  <r>
    <n v="1185732"/>
    <d v="2021-10-17T00:00:00"/>
    <x v="0"/>
    <x v="41"/>
    <s v="Charleston"/>
    <s v="Men's Apparel"/>
    <n v="44.999999999999993"/>
    <n v="1750"/>
    <n v="78749.999999999985"/>
    <n v="31499.999999999996"/>
    <n v="0.4"/>
    <s v="In-store"/>
  </r>
  <r>
    <n v="1185732"/>
    <d v="2021-10-17T00:00:00"/>
    <x v="0"/>
    <x v="41"/>
    <s v="Charleston"/>
    <s v="Women's Apparel"/>
    <n v="49.999999999999986"/>
    <n v="3000"/>
    <n v="149999.99999999997"/>
    <n v="59999.999999999993"/>
    <n v="0.4"/>
    <s v="In-store"/>
  </r>
  <r>
    <n v="1185732"/>
    <d v="2021-11-17T00:00:00"/>
    <x v="0"/>
    <x v="41"/>
    <s v="Charleston"/>
    <s v="Men's Street Footwear"/>
    <n v="44.999999999999993"/>
    <n v="4500"/>
    <n v="202499.99999999997"/>
    <n v="81000"/>
    <n v="0.4"/>
    <s v="In-store"/>
  </r>
  <r>
    <n v="1185732"/>
    <d v="2021-11-17T00:00:00"/>
    <x v="0"/>
    <x v="41"/>
    <s v="Charleston"/>
    <s v="Men's Athletic Footwear"/>
    <n v="35"/>
    <n v="3500"/>
    <n v="122500"/>
    <n v="49000"/>
    <n v="0.4"/>
    <s v="In-store"/>
  </r>
  <r>
    <n v="1185732"/>
    <d v="2021-11-17T00:00:00"/>
    <x v="0"/>
    <x v="41"/>
    <s v="Charleston"/>
    <s v="Women's Street Footwear"/>
    <n v="35"/>
    <n v="2950"/>
    <n v="103250"/>
    <n v="41300"/>
    <n v="0.4"/>
    <s v="In-store"/>
  </r>
  <r>
    <n v="1185732"/>
    <d v="2021-11-17T00:00:00"/>
    <x v="0"/>
    <x v="41"/>
    <s v="Charleston"/>
    <s v="Women's Athletic Footwear"/>
    <n v="40"/>
    <n v="3250"/>
    <n v="130000"/>
    <n v="52000"/>
    <n v="0.4"/>
    <s v="In-store"/>
  </r>
  <r>
    <n v="1185732"/>
    <d v="2021-11-17T00:00:00"/>
    <x v="0"/>
    <x v="41"/>
    <s v="Charleston"/>
    <s v="Men's Apparel"/>
    <n v="65"/>
    <n v="3000"/>
    <n v="195000"/>
    <n v="78000"/>
    <n v="0.4"/>
    <s v="In-store"/>
  </r>
  <r>
    <n v="1185732"/>
    <d v="2021-11-17T00:00:00"/>
    <x v="0"/>
    <x v="41"/>
    <s v="Charleston"/>
    <s v="Women's Apparel"/>
    <n v="70"/>
    <n v="4000"/>
    <n v="280000"/>
    <n v="112000"/>
    <n v="0.4"/>
    <s v="In-store"/>
  </r>
  <r>
    <n v="1185732"/>
    <d v="2021-12-16T00:00:00"/>
    <x v="0"/>
    <x v="41"/>
    <s v="Charleston"/>
    <s v="Men's Street Footwear"/>
    <n v="65"/>
    <n v="6500"/>
    <n v="422500"/>
    <n v="169000"/>
    <n v="0.4"/>
    <s v="In-store"/>
  </r>
  <r>
    <n v="1185732"/>
    <d v="2021-12-16T00:00:00"/>
    <x v="0"/>
    <x v="41"/>
    <s v="Charleston"/>
    <s v="Men's Athletic Footwear"/>
    <n v="55.000000000000007"/>
    <n v="4500"/>
    <n v="247500.00000000003"/>
    <n v="99000.000000000015"/>
    <n v="0.4"/>
    <s v="In-store"/>
  </r>
  <r>
    <n v="1185732"/>
    <d v="2021-12-16T00:00:00"/>
    <x v="0"/>
    <x v="41"/>
    <s v="Charleston"/>
    <s v="Women's Street Footwear"/>
    <n v="55.000000000000007"/>
    <n v="4000"/>
    <n v="220000.00000000003"/>
    <n v="88000.000000000015"/>
    <n v="0.4"/>
    <s v="In-store"/>
  </r>
  <r>
    <n v="1185732"/>
    <d v="2021-12-16T00:00:00"/>
    <x v="0"/>
    <x v="41"/>
    <s v="Charleston"/>
    <s v="Women's Athletic Footwear"/>
    <n v="55.000000000000007"/>
    <n v="3500"/>
    <n v="192500.00000000003"/>
    <n v="77000.000000000015"/>
    <n v="0.4"/>
    <s v="In-store"/>
  </r>
  <r>
    <n v="1185732"/>
    <d v="2021-12-16T00:00:00"/>
    <x v="0"/>
    <x v="41"/>
    <s v="Charleston"/>
    <s v="Men's Apparel"/>
    <n v="65"/>
    <n v="3500"/>
    <n v="227500"/>
    <n v="91000"/>
    <n v="0.4"/>
    <s v="In-store"/>
  </r>
  <r>
    <n v="1185732"/>
    <d v="2021-12-16T00:00:00"/>
    <x v="0"/>
    <x v="41"/>
    <s v="Charleston"/>
    <s v="Women's Apparel"/>
    <n v="70"/>
    <n v="4500"/>
    <n v="315000"/>
    <n v="126000"/>
    <n v="0.4"/>
    <s v="In-store"/>
  </r>
  <r>
    <n v="1185732"/>
    <d v="2021-01-24T00:00:00"/>
    <x v="0"/>
    <x v="41"/>
    <s v="Charleston"/>
    <s v="Men's Street Footwear"/>
    <n v="35"/>
    <n v="4250"/>
    <n v="148750"/>
    <n v="59500"/>
    <n v="0.4"/>
    <s v="In-store"/>
  </r>
  <r>
    <n v="1185732"/>
    <d v="2021-01-24T00:00:00"/>
    <x v="0"/>
    <x v="41"/>
    <s v="Charleston"/>
    <s v="Men's Athletic Footwear"/>
    <n v="35"/>
    <n v="2250"/>
    <n v="78750"/>
    <n v="27562.5"/>
    <n v="0.35"/>
    <s v="In-store"/>
  </r>
  <r>
    <n v="1185732"/>
    <d v="2021-01-24T00:00:00"/>
    <x v="0"/>
    <x v="41"/>
    <s v="Charleston"/>
    <s v="Women's Street Footwear"/>
    <n v="25.000000000000007"/>
    <n v="2250"/>
    <n v="56250.000000000015"/>
    <n v="19687.500000000004"/>
    <n v="0.35"/>
    <s v="In-store"/>
  </r>
  <r>
    <n v="1185732"/>
    <d v="2021-01-24T00:00:00"/>
    <x v="0"/>
    <x v="41"/>
    <s v="Charleston"/>
    <s v="Women's Athletic Footwear"/>
    <n v="30"/>
    <n v="750"/>
    <n v="22500"/>
    <n v="7874.9999999999991"/>
    <n v="0.35"/>
    <s v="In-store"/>
  </r>
  <r>
    <n v="1185732"/>
    <d v="2021-01-24T00:00:00"/>
    <x v="0"/>
    <x v="41"/>
    <s v="Charleston"/>
    <s v="Men's Apparel"/>
    <n v="45"/>
    <n v="1250"/>
    <n v="56250"/>
    <n v="16875"/>
    <n v="0.3"/>
    <s v="In-store"/>
  </r>
  <r>
    <n v="1185732"/>
    <d v="2021-01-24T00:00:00"/>
    <x v="0"/>
    <x v="41"/>
    <s v="Charleston"/>
    <s v="Women's Apparel"/>
    <n v="35"/>
    <n v="2250"/>
    <n v="78750"/>
    <n v="23625"/>
    <n v="0.3"/>
    <s v="In-store"/>
  </r>
  <r>
    <n v="1185732"/>
    <d v="2021-02-22T00:00:00"/>
    <x v="0"/>
    <x v="41"/>
    <s v="Charleston"/>
    <s v="Men's Street Footwear"/>
    <n v="35"/>
    <n v="4750"/>
    <n v="166250"/>
    <n v="66500"/>
    <n v="0.4"/>
    <s v="In-store"/>
  </r>
  <r>
    <n v="1185732"/>
    <d v="2021-02-22T00:00:00"/>
    <x v="0"/>
    <x v="41"/>
    <s v="Charleston"/>
    <s v="Men's Athletic Footwear"/>
    <n v="35"/>
    <n v="1250"/>
    <n v="43750"/>
    <n v="15312.499999999998"/>
    <n v="0.35"/>
    <s v="In-store"/>
  </r>
  <r>
    <n v="1185732"/>
    <d v="2021-02-22T00:00:00"/>
    <x v="0"/>
    <x v="41"/>
    <s v="Charleston"/>
    <s v="Women's Street Footwear"/>
    <n v="25.000000000000007"/>
    <n v="1750"/>
    <n v="43750.000000000015"/>
    <n v="15312.500000000004"/>
    <n v="0.35"/>
    <s v="In-store"/>
  </r>
  <r>
    <n v="1185732"/>
    <d v="2021-02-22T00:00:00"/>
    <x v="0"/>
    <x v="42"/>
    <s v="Baltimore"/>
    <s v="Women's Athletic Footwear"/>
    <n v="30"/>
    <n v="500"/>
    <n v="15000"/>
    <n v="5250"/>
    <n v="0.35"/>
    <s v="In-store"/>
  </r>
  <r>
    <n v="1185732"/>
    <d v="2021-02-22T00:00:00"/>
    <x v="0"/>
    <x v="42"/>
    <s v="Baltimore"/>
    <s v="Men's Apparel"/>
    <n v="45"/>
    <n v="1250"/>
    <n v="56250"/>
    <n v="16875"/>
    <n v="0.3"/>
    <s v="In-store"/>
  </r>
  <r>
    <n v="1185732"/>
    <d v="2021-02-22T00:00:00"/>
    <x v="0"/>
    <x v="42"/>
    <s v="Baltimore"/>
    <s v="Women's Apparel"/>
    <n v="35"/>
    <n v="2250"/>
    <n v="78750"/>
    <n v="23625"/>
    <n v="0.3"/>
    <s v="In-store"/>
  </r>
  <r>
    <n v="1185732"/>
    <d v="2021-03-20T00:00:00"/>
    <x v="0"/>
    <x v="42"/>
    <s v="Baltimore"/>
    <s v="Men's Street Footwear"/>
    <n v="35"/>
    <n v="4450"/>
    <n v="155750"/>
    <n v="62300"/>
    <n v="0.4"/>
    <s v="In-store"/>
  </r>
  <r>
    <n v="1185732"/>
    <d v="2021-03-20T00:00:00"/>
    <x v="0"/>
    <x v="42"/>
    <s v="Baltimore"/>
    <s v="Men's Athletic Footwear"/>
    <n v="35"/>
    <n v="1500"/>
    <n v="52500"/>
    <n v="18375"/>
    <n v="0.35"/>
    <s v="In-store"/>
  </r>
  <r>
    <n v="1185732"/>
    <d v="2021-03-20T00:00:00"/>
    <x v="0"/>
    <x v="42"/>
    <s v="Baltimore"/>
    <s v="Women's Street Footwear"/>
    <n v="25.000000000000007"/>
    <n v="1750"/>
    <n v="43750.000000000015"/>
    <n v="15312.500000000004"/>
    <n v="0.35"/>
    <s v="In-store"/>
  </r>
  <r>
    <n v="1185732"/>
    <d v="2021-03-20T00:00:00"/>
    <x v="0"/>
    <x v="42"/>
    <s v="Baltimore"/>
    <s v="Women's Athletic Footwear"/>
    <n v="30"/>
    <n v="250"/>
    <n v="7500"/>
    <n v="2625"/>
    <n v="0.35"/>
    <s v="In-store"/>
  </r>
  <r>
    <n v="1185732"/>
    <d v="2021-03-20T00:00:00"/>
    <x v="0"/>
    <x v="42"/>
    <s v="Baltimore"/>
    <s v="Men's Apparel"/>
    <n v="45"/>
    <n v="750"/>
    <n v="33750"/>
    <n v="10125"/>
    <n v="0.3"/>
    <s v="In-store"/>
  </r>
  <r>
    <n v="1185732"/>
    <d v="2021-03-20T00:00:00"/>
    <x v="0"/>
    <x v="42"/>
    <s v="Baltimore"/>
    <s v="Women's Apparel"/>
    <n v="35"/>
    <n v="1750"/>
    <n v="61250"/>
    <n v="18375"/>
    <n v="0.3"/>
    <s v="In-store"/>
  </r>
  <r>
    <n v="1185732"/>
    <d v="2021-04-21T00:00:00"/>
    <x v="0"/>
    <x v="42"/>
    <s v="Baltimore"/>
    <s v="Men's Street Footwear"/>
    <n v="35"/>
    <n v="4250"/>
    <n v="148750"/>
    <n v="59500"/>
    <n v="0.4"/>
    <s v="In-store"/>
  </r>
  <r>
    <n v="1185732"/>
    <d v="2021-04-21T00:00:00"/>
    <x v="0"/>
    <x v="42"/>
    <s v="Baltimore"/>
    <s v="Men's Athletic Footwear"/>
    <n v="35"/>
    <n v="1250"/>
    <n v="43750"/>
    <n v="15312.499999999998"/>
    <n v="0.35"/>
    <s v="In-store"/>
  </r>
  <r>
    <n v="1185732"/>
    <d v="2021-04-21T00:00:00"/>
    <x v="0"/>
    <x v="42"/>
    <s v="Baltimore"/>
    <s v="Women's Street Footwear"/>
    <n v="25.000000000000007"/>
    <n v="1250"/>
    <n v="31250.000000000007"/>
    <n v="10937.500000000002"/>
    <n v="0.35"/>
    <s v="In-store"/>
  </r>
  <r>
    <n v="1185732"/>
    <d v="2021-04-21T00:00:00"/>
    <x v="0"/>
    <x v="42"/>
    <s v="Baltimore"/>
    <s v="Women's Athletic Footwear"/>
    <n v="30"/>
    <n v="500"/>
    <n v="15000"/>
    <n v="5250"/>
    <n v="0.35"/>
    <s v="In-store"/>
  </r>
  <r>
    <n v="1185732"/>
    <d v="2021-04-21T00:00:00"/>
    <x v="0"/>
    <x v="42"/>
    <s v="Baltimore"/>
    <s v="Men's Apparel"/>
    <n v="45"/>
    <n v="500"/>
    <n v="22500"/>
    <n v="6750"/>
    <n v="0.3"/>
    <s v="In-store"/>
  </r>
  <r>
    <n v="1185732"/>
    <d v="2021-04-21T00:00:00"/>
    <x v="0"/>
    <x v="42"/>
    <s v="Baltimore"/>
    <s v="Women's Apparel"/>
    <n v="35"/>
    <n v="2000"/>
    <n v="70000"/>
    <n v="21000"/>
    <n v="0.3"/>
    <s v="In-store"/>
  </r>
  <r>
    <n v="1185732"/>
    <d v="2021-05-20T00:00:00"/>
    <x v="0"/>
    <x v="42"/>
    <s v="Baltimore"/>
    <s v="Men's Street Footwear"/>
    <n v="49.999999999999993"/>
    <n v="4700"/>
    <n v="234999.99999999997"/>
    <n v="94000"/>
    <n v="0.4"/>
    <s v="In-store"/>
  </r>
  <r>
    <n v="1185732"/>
    <d v="2021-05-20T00:00:00"/>
    <x v="0"/>
    <x v="42"/>
    <s v="Baltimore"/>
    <s v="Men's Athletic Footwear"/>
    <n v="45"/>
    <n v="1750"/>
    <n v="78750"/>
    <n v="27562.5"/>
    <n v="0.35"/>
    <s v="In-store"/>
  </r>
  <r>
    <n v="1185732"/>
    <d v="2021-05-20T00:00:00"/>
    <x v="0"/>
    <x v="42"/>
    <s v="Baltimore"/>
    <s v="Women's Street Footwear"/>
    <n v="40"/>
    <n v="1500"/>
    <n v="60000"/>
    <n v="21000"/>
    <n v="0.35"/>
    <s v="In-store"/>
  </r>
  <r>
    <n v="1185732"/>
    <d v="2021-05-20T00:00:00"/>
    <x v="0"/>
    <x v="42"/>
    <s v="Baltimore"/>
    <s v="Women's Athletic Footwear"/>
    <n v="40"/>
    <n v="1000"/>
    <n v="40000"/>
    <n v="14000"/>
    <n v="0.35"/>
    <s v="In-store"/>
  </r>
  <r>
    <n v="1185732"/>
    <d v="2021-05-20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5-20T00:00:00"/>
    <x v="0"/>
    <x v="42"/>
    <s v="Baltimore"/>
    <s v="Women's Apparel"/>
    <n v="54.999999999999993"/>
    <n v="2500"/>
    <n v="137499.99999999997"/>
    <n v="41249.999999999993"/>
    <n v="0.3"/>
    <s v="In-store"/>
  </r>
  <r>
    <n v="1185732"/>
    <d v="2021-06-22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6-22T00:00:00"/>
    <x v="0"/>
    <x v="42"/>
    <s v="Baltimore"/>
    <s v="Men's Athletic Footwear"/>
    <n v="45"/>
    <n v="2500"/>
    <n v="112500"/>
    <n v="39375"/>
    <n v="0.35"/>
    <s v="In-store"/>
  </r>
  <r>
    <n v="1185732"/>
    <d v="2021-06-22T00:00:00"/>
    <x v="0"/>
    <x v="42"/>
    <s v="Baltimore"/>
    <s v="Women's Street Footwear"/>
    <n v="40"/>
    <n v="1750"/>
    <n v="70000"/>
    <n v="24500"/>
    <n v="0.35"/>
    <s v="In-store"/>
  </r>
  <r>
    <n v="1185732"/>
    <d v="2021-06-22T00:00:00"/>
    <x v="0"/>
    <x v="42"/>
    <s v="Baltimore"/>
    <s v="Women's Athletic Footwear"/>
    <n v="40"/>
    <n v="1500"/>
    <n v="60000"/>
    <n v="21000"/>
    <n v="0.35"/>
    <s v="In-store"/>
  </r>
  <r>
    <n v="1185732"/>
    <d v="2021-06-22T00:00:00"/>
    <x v="0"/>
    <x v="42"/>
    <s v="Baltimore"/>
    <s v="Men's Apparel"/>
    <n v="49.999999999999993"/>
    <n v="1500"/>
    <n v="74999.999999999985"/>
    <n v="22499.999999999996"/>
    <n v="0.3"/>
    <s v="In-store"/>
  </r>
  <r>
    <n v="1185732"/>
    <d v="2021-06-22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7-20T00:00:00"/>
    <x v="0"/>
    <x v="42"/>
    <s v="Baltimore"/>
    <s v="Men's Street Footwear"/>
    <n v="49.999999999999993"/>
    <n v="5250"/>
    <n v="262499.99999999994"/>
    <n v="104999.99999999999"/>
    <n v="0.4"/>
    <s v="In-store"/>
  </r>
  <r>
    <n v="1185732"/>
    <d v="2021-07-20T00:00:00"/>
    <x v="0"/>
    <x v="42"/>
    <s v="Baltimore"/>
    <s v="Men's Athletic Footwear"/>
    <n v="45"/>
    <n v="2750"/>
    <n v="123750"/>
    <n v="43312.5"/>
    <n v="0.35"/>
    <s v="In-store"/>
  </r>
  <r>
    <n v="1185732"/>
    <d v="2021-07-20T00:00:00"/>
    <x v="0"/>
    <x v="42"/>
    <s v="Baltimore"/>
    <s v="Women's Street Footwear"/>
    <n v="40"/>
    <n v="2000"/>
    <n v="80000"/>
    <n v="28000"/>
    <n v="0.35"/>
    <s v="In-store"/>
  </r>
  <r>
    <n v="1185732"/>
    <d v="2021-07-20T00:00:00"/>
    <x v="0"/>
    <x v="42"/>
    <s v="Baltimore"/>
    <s v="Women's Athletic Footwear"/>
    <n v="40"/>
    <n v="1500"/>
    <n v="60000"/>
    <n v="21000"/>
    <n v="0.35"/>
    <s v="In-store"/>
  </r>
  <r>
    <n v="1185732"/>
    <d v="2021-07-20T00:00:00"/>
    <x v="0"/>
    <x v="42"/>
    <s v="Baltimore"/>
    <s v="Men's Apparel"/>
    <n v="49.999999999999993"/>
    <n v="1750"/>
    <n v="87499.999999999985"/>
    <n v="26249.999999999996"/>
    <n v="0.3"/>
    <s v="In-store"/>
  </r>
  <r>
    <n v="1185732"/>
    <d v="2021-07-20T00:00:00"/>
    <x v="0"/>
    <x v="42"/>
    <s v="Baltimore"/>
    <s v="Women's Apparel"/>
    <n v="54.999999999999993"/>
    <n v="3500"/>
    <n v="192499.99999999997"/>
    <n v="57749.999999999993"/>
    <n v="0.3"/>
    <s v="In-store"/>
  </r>
  <r>
    <n v="1185732"/>
    <d v="2021-08-21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8-21T00:00:00"/>
    <x v="0"/>
    <x v="42"/>
    <s v="Baltimore"/>
    <s v="Men's Athletic Footwear"/>
    <n v="45"/>
    <n v="2750"/>
    <n v="123750"/>
    <n v="43312.5"/>
    <n v="0.35"/>
    <s v="In-store"/>
  </r>
  <r>
    <n v="1185732"/>
    <d v="2021-08-21T00:00:00"/>
    <x v="0"/>
    <x v="42"/>
    <s v="Baltimore"/>
    <s v="Women's Street Footwear"/>
    <n v="40"/>
    <n v="2000"/>
    <n v="80000"/>
    <n v="28000"/>
    <n v="0.35"/>
    <s v="In-store"/>
  </r>
  <r>
    <n v="1185732"/>
    <d v="2021-08-21T00:00:00"/>
    <x v="0"/>
    <x v="42"/>
    <s v="Baltimore"/>
    <s v="Women's Athletic Footwear"/>
    <n v="40"/>
    <n v="1500"/>
    <n v="60000"/>
    <n v="21000"/>
    <n v="0.35"/>
    <s v="In-store"/>
  </r>
  <r>
    <n v="1185732"/>
    <d v="2021-08-21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8-21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9-20T00:00:00"/>
    <x v="0"/>
    <x v="42"/>
    <s v="Baltimore"/>
    <s v="Men's Street Footwear"/>
    <n v="49.999999999999993"/>
    <n v="4250"/>
    <n v="212499.99999999997"/>
    <n v="85000"/>
    <n v="0.4"/>
    <s v="In-store"/>
  </r>
  <r>
    <n v="1185732"/>
    <d v="2021-09-20T00:00:00"/>
    <x v="0"/>
    <x v="42"/>
    <s v="Baltimore"/>
    <s v="Men's Athletic Footwear"/>
    <n v="45"/>
    <n v="2250"/>
    <n v="101250"/>
    <n v="35437.5"/>
    <n v="0.35"/>
    <s v="In-store"/>
  </r>
  <r>
    <n v="1185732"/>
    <d v="2021-09-20T00:00:00"/>
    <x v="0"/>
    <x v="42"/>
    <s v="Baltimore"/>
    <s v="Women's Street Footwear"/>
    <n v="40"/>
    <n v="1250"/>
    <n v="50000"/>
    <n v="17500"/>
    <n v="0.35"/>
    <s v="In-store"/>
  </r>
  <r>
    <n v="1185732"/>
    <d v="2021-09-20T00:00:00"/>
    <x v="0"/>
    <x v="42"/>
    <s v="Baltimore"/>
    <s v="Women's Athletic Footwear"/>
    <n v="40"/>
    <n v="1000"/>
    <n v="40000"/>
    <n v="14000"/>
    <n v="0.35"/>
    <s v="In-store"/>
  </r>
  <r>
    <n v="1185732"/>
    <d v="2021-09-20T00:00:00"/>
    <x v="0"/>
    <x v="42"/>
    <s v="Baltimore"/>
    <s v="Men's Apparel"/>
    <n v="49.999999999999993"/>
    <n v="1000"/>
    <n v="49999.999999999993"/>
    <n v="14999.999999999996"/>
    <n v="0.3"/>
    <s v="In-store"/>
  </r>
  <r>
    <n v="1185732"/>
    <d v="2021-09-20T00:00:00"/>
    <x v="0"/>
    <x v="42"/>
    <s v="Baltimore"/>
    <s v="Women's Apparel"/>
    <n v="54.999999999999993"/>
    <n v="2000"/>
    <n v="109999.99999999999"/>
    <n v="32999.999999999993"/>
    <n v="0.3"/>
    <s v="In-store"/>
  </r>
  <r>
    <n v="1185732"/>
    <d v="2021-10-22T00:00:00"/>
    <x v="0"/>
    <x v="42"/>
    <s v="Baltimore"/>
    <s v="Men's Street Footwear"/>
    <n v="54.999999999999993"/>
    <n v="3750"/>
    <n v="206249.99999999997"/>
    <n v="82500"/>
    <n v="0.4"/>
    <s v="In-store"/>
  </r>
  <r>
    <n v="1185732"/>
    <d v="2021-10-22T00:00:00"/>
    <x v="0"/>
    <x v="42"/>
    <s v="Baltimore"/>
    <s v="Men's Athletic Footwear"/>
    <n v="50"/>
    <n v="2000"/>
    <n v="100000"/>
    <n v="35000"/>
    <n v="0.35"/>
    <s v="In-store"/>
  </r>
  <r>
    <n v="1185732"/>
    <d v="2021-10-22T00:00:00"/>
    <x v="0"/>
    <x v="42"/>
    <s v="Baltimore"/>
    <s v="Women's Street Footwear"/>
    <n v="50"/>
    <n v="1000"/>
    <n v="50000"/>
    <n v="17500"/>
    <n v="0.35"/>
    <s v="In-store"/>
  </r>
  <r>
    <n v="1185732"/>
    <d v="2021-10-22T00:00:00"/>
    <x v="0"/>
    <x v="42"/>
    <s v="Baltimore"/>
    <s v="Women's Athletic Footwear"/>
    <n v="50"/>
    <n v="750"/>
    <n v="37500"/>
    <n v="13125"/>
    <n v="0.35"/>
    <s v="In-store"/>
  </r>
  <r>
    <n v="1185732"/>
    <d v="2021-10-22T00:00:00"/>
    <x v="0"/>
    <x v="42"/>
    <s v="Baltimore"/>
    <s v="Men's Apparel"/>
    <n v="60"/>
    <n v="750"/>
    <n v="45000"/>
    <n v="13500"/>
    <n v="0.3"/>
    <s v="In-store"/>
  </r>
  <r>
    <n v="1185732"/>
    <d v="2021-10-22T00:00:00"/>
    <x v="0"/>
    <x v="42"/>
    <s v="Baltimore"/>
    <s v="Women's Apparel"/>
    <n v="64.999999999999986"/>
    <n v="2000"/>
    <n v="129999.99999999997"/>
    <n v="38999.999999999993"/>
    <n v="0.3"/>
    <s v="In-store"/>
  </r>
  <r>
    <n v="1185732"/>
    <d v="2021-11-21T00:00:00"/>
    <x v="0"/>
    <x v="42"/>
    <s v="Baltimore"/>
    <s v="Men's Street Footwear"/>
    <n v="60"/>
    <n v="3500"/>
    <n v="210000"/>
    <n v="84000"/>
    <n v="0.4"/>
    <s v="In-store"/>
  </r>
  <r>
    <n v="1185732"/>
    <d v="2021-11-21T00:00:00"/>
    <x v="0"/>
    <x v="42"/>
    <s v="Baltimore"/>
    <s v="Men's Athletic Footwear"/>
    <n v="50"/>
    <n v="1750"/>
    <n v="87500"/>
    <n v="30624.999999999996"/>
    <n v="0.35"/>
    <s v="In-store"/>
  </r>
  <r>
    <n v="1185732"/>
    <d v="2021-11-21T00:00:00"/>
    <x v="0"/>
    <x v="42"/>
    <s v="Baltimore"/>
    <s v="Women's Street Footwear"/>
    <n v="50"/>
    <n v="1700"/>
    <n v="85000"/>
    <n v="29749.999999999996"/>
    <n v="0.35"/>
    <s v="In-store"/>
  </r>
  <r>
    <n v="1185732"/>
    <d v="2021-11-21T00:00:00"/>
    <x v="0"/>
    <x v="42"/>
    <s v="Baltimore"/>
    <s v="Women's Athletic Footwear"/>
    <n v="50"/>
    <n v="1500"/>
    <n v="75000"/>
    <n v="26250"/>
    <n v="0.35"/>
    <s v="In-store"/>
  </r>
  <r>
    <n v="1185732"/>
    <d v="2021-11-21T00:00:00"/>
    <x v="0"/>
    <x v="42"/>
    <s v="Baltimore"/>
    <s v="Men's Apparel"/>
    <n v="60"/>
    <n v="1250"/>
    <n v="75000"/>
    <n v="22500"/>
    <n v="0.3"/>
    <s v="In-store"/>
  </r>
  <r>
    <n v="1185732"/>
    <d v="2021-11-21T00:00:00"/>
    <x v="0"/>
    <x v="42"/>
    <s v="Baltimore"/>
    <s v="Women's Apparel"/>
    <n v="64.999999999999986"/>
    <n v="2250"/>
    <n v="146249.99999999997"/>
    <n v="43874.999999999993"/>
    <n v="0.3"/>
    <s v="In-store"/>
  </r>
  <r>
    <n v="1185732"/>
    <d v="2021-12-20T00:00:00"/>
    <x v="0"/>
    <x v="42"/>
    <s v="Baltimore"/>
    <s v="Men's Street Footwear"/>
    <n v="60"/>
    <n v="4500"/>
    <n v="270000"/>
    <n v="108000"/>
    <n v="0.4"/>
    <s v="In-store"/>
  </r>
  <r>
    <n v="1185732"/>
    <d v="2021-12-20T00:00:00"/>
    <x v="0"/>
    <x v="42"/>
    <s v="Baltimore"/>
    <s v="Men's Athletic Footwear"/>
    <n v="50"/>
    <n v="2500"/>
    <n v="125000"/>
    <n v="43750"/>
    <n v="0.35"/>
    <s v="In-store"/>
  </r>
  <r>
    <n v="1185732"/>
    <d v="2021-12-20T00:00:00"/>
    <x v="0"/>
    <x v="42"/>
    <s v="Baltimore"/>
    <s v="Women's Street Footwear"/>
    <n v="50"/>
    <n v="2250"/>
    <n v="112500"/>
    <n v="39375"/>
    <n v="0.35"/>
    <s v="In-store"/>
  </r>
  <r>
    <n v="1185732"/>
    <d v="2021-12-20T00:00:00"/>
    <x v="0"/>
    <x v="42"/>
    <s v="Baltimore"/>
    <s v="Women's Athletic Footwear"/>
    <n v="50"/>
    <n v="1750"/>
    <n v="87500"/>
    <n v="30624.999999999996"/>
    <n v="0.35"/>
    <s v="In-store"/>
  </r>
  <r>
    <n v="1185732"/>
    <d v="2021-12-20T00:00:00"/>
    <x v="0"/>
    <x v="42"/>
    <s v="Baltimore"/>
    <s v="Men's Apparel"/>
    <n v="60"/>
    <n v="1750"/>
    <n v="105000"/>
    <n v="31500"/>
    <n v="0.3"/>
    <s v="In-store"/>
  </r>
  <r>
    <n v="1185732"/>
    <d v="2021-12-20T00:00:00"/>
    <x v="0"/>
    <x v="42"/>
    <s v="Baltimore"/>
    <s v="Women's Apparel"/>
    <n v="64.999999999999986"/>
    <n v="2750"/>
    <n v="178749.99999999997"/>
    <n v="53624.999999999993"/>
    <n v="0.3"/>
    <s v="In-store"/>
  </r>
  <r>
    <n v="1185732"/>
    <d v="2021-01-17T00:00:00"/>
    <x v="0"/>
    <x v="42"/>
    <s v="Baltimore"/>
    <s v="Men's Street Footwear"/>
    <n v="40"/>
    <n v="5250"/>
    <n v="210000"/>
    <n v="73500"/>
    <n v="0.35"/>
    <s v="In-store"/>
  </r>
  <r>
    <n v="1185732"/>
    <d v="2021-01-17T00:00:00"/>
    <x v="0"/>
    <x v="42"/>
    <s v="Baltimore"/>
    <s v="Men's Athletic Footwear"/>
    <n v="40"/>
    <n v="3250"/>
    <n v="130000"/>
    <n v="45500"/>
    <n v="0.35"/>
    <s v="In-store"/>
  </r>
  <r>
    <n v="1185732"/>
    <d v="2021-01-17T00:00:00"/>
    <x v="0"/>
    <x v="42"/>
    <s v="Baltimore"/>
    <s v="Women's Street Footwear"/>
    <n v="30.000000000000004"/>
    <n v="3250"/>
    <n v="97500.000000000015"/>
    <n v="39000.000000000007"/>
    <n v="0.4"/>
    <s v="In-store"/>
  </r>
  <r>
    <n v="1185732"/>
    <d v="2021-01-17T00:00:00"/>
    <x v="0"/>
    <x v="42"/>
    <s v="Baltimore"/>
    <s v="Women's Athletic Footwear"/>
    <n v="35"/>
    <n v="1750"/>
    <n v="61250"/>
    <n v="24500"/>
    <n v="0.4"/>
    <s v="In-store"/>
  </r>
  <r>
    <n v="1185732"/>
    <d v="2021-01-17T00:00:00"/>
    <x v="0"/>
    <x v="42"/>
    <s v="Baltimore"/>
    <s v="Men's Apparel"/>
    <n v="50"/>
    <n v="2250"/>
    <n v="112500"/>
    <n v="33750"/>
    <n v="0.3"/>
    <s v="In-store"/>
  </r>
  <r>
    <n v="1185732"/>
    <d v="2021-01-17T00:00:00"/>
    <x v="0"/>
    <x v="42"/>
    <s v="Baltimore"/>
    <s v="Women's Apparel"/>
    <n v="40"/>
    <n v="3250"/>
    <n v="130000"/>
    <n v="52000"/>
    <n v="0.4"/>
    <s v="In-store"/>
  </r>
  <r>
    <n v="1185732"/>
    <d v="2021-02-15T00:00:00"/>
    <x v="0"/>
    <x v="42"/>
    <s v="Baltimore"/>
    <s v="Men's Street Footwear"/>
    <n v="40"/>
    <n v="5750"/>
    <n v="230000"/>
    <n v="80500"/>
    <n v="0.35"/>
    <s v="In-store"/>
  </r>
  <r>
    <n v="1185732"/>
    <d v="2021-02-15T00:00:00"/>
    <x v="0"/>
    <x v="42"/>
    <s v="Baltimore"/>
    <s v="Men's Athletic Footwear"/>
    <n v="40"/>
    <n v="2250"/>
    <n v="90000"/>
    <n v="31499.999999999996"/>
    <n v="0.35"/>
    <s v="In-store"/>
  </r>
  <r>
    <n v="1185732"/>
    <d v="2021-02-15T00:00:00"/>
    <x v="0"/>
    <x v="42"/>
    <s v="Baltimore"/>
    <s v="Women's Street Footwear"/>
    <n v="30.000000000000004"/>
    <n v="2750"/>
    <n v="82500.000000000015"/>
    <n v="33000.000000000007"/>
    <n v="0.4"/>
    <s v="In-store"/>
  </r>
  <r>
    <n v="1185732"/>
    <d v="2021-02-15T00:00:00"/>
    <x v="0"/>
    <x v="43"/>
    <s v="Wilmington"/>
    <s v="Women's Athletic Footwear"/>
    <n v="35"/>
    <n v="1500"/>
    <n v="52500"/>
    <n v="21000"/>
    <n v="0.4"/>
    <s v="In-store"/>
  </r>
  <r>
    <n v="1185732"/>
    <d v="2021-02-15T00:00:00"/>
    <x v="0"/>
    <x v="43"/>
    <s v="Wilmington"/>
    <s v="Men's Apparel"/>
    <n v="50"/>
    <n v="2250"/>
    <n v="112500"/>
    <n v="33750"/>
    <n v="0.3"/>
    <s v="In-store"/>
  </r>
  <r>
    <n v="1185732"/>
    <d v="2021-02-15T00:00:00"/>
    <x v="0"/>
    <x v="43"/>
    <s v="Wilmington"/>
    <s v="Women's Apparel"/>
    <n v="40"/>
    <n v="3250"/>
    <n v="130000"/>
    <n v="52000"/>
    <n v="0.4"/>
    <s v="In-store"/>
  </r>
  <r>
    <n v="1185732"/>
    <d v="2021-03-13T00:00:00"/>
    <x v="0"/>
    <x v="43"/>
    <s v="Wilmington"/>
    <s v="Men's Street Footwear"/>
    <n v="40"/>
    <n v="5450"/>
    <n v="218000"/>
    <n v="76300"/>
    <n v="0.35"/>
    <s v="In-store"/>
  </r>
  <r>
    <n v="1185732"/>
    <d v="2021-03-13T00:00:00"/>
    <x v="0"/>
    <x v="43"/>
    <s v="Wilmington"/>
    <s v="Men's Athletic Footwear"/>
    <n v="40"/>
    <n v="2500"/>
    <n v="100000"/>
    <n v="35000"/>
    <n v="0.35"/>
    <s v="In-store"/>
  </r>
  <r>
    <n v="1185732"/>
    <d v="2021-03-13T00:00:00"/>
    <x v="0"/>
    <x v="43"/>
    <s v="Wilmington"/>
    <s v="Women's Street Footwear"/>
    <n v="30.000000000000004"/>
    <n v="2750"/>
    <n v="82500.000000000015"/>
    <n v="33000.000000000007"/>
    <n v="0.4"/>
    <s v="In-store"/>
  </r>
  <r>
    <n v="1185732"/>
    <d v="2021-03-13T00:00:00"/>
    <x v="0"/>
    <x v="43"/>
    <s v="Wilmington"/>
    <s v="Women's Athletic Footwear"/>
    <n v="35"/>
    <n v="1250"/>
    <n v="43750"/>
    <n v="17500"/>
    <n v="0.4"/>
    <s v="In-store"/>
  </r>
  <r>
    <n v="1185732"/>
    <d v="2021-03-13T00:00:00"/>
    <x v="0"/>
    <x v="43"/>
    <s v="Wilmington"/>
    <s v="Men's Apparel"/>
    <n v="50"/>
    <n v="1750"/>
    <n v="87500"/>
    <n v="26250"/>
    <n v="0.3"/>
    <s v="In-store"/>
  </r>
  <r>
    <n v="1185732"/>
    <d v="2021-03-13T00:00:00"/>
    <x v="0"/>
    <x v="43"/>
    <s v="Wilmington"/>
    <s v="Women's Apparel"/>
    <n v="40"/>
    <n v="2750"/>
    <n v="110000"/>
    <n v="44000"/>
    <n v="0.4"/>
    <s v="In-store"/>
  </r>
  <r>
    <n v="1185732"/>
    <d v="2021-04-14T00:00:00"/>
    <x v="0"/>
    <x v="43"/>
    <s v="Wilmington"/>
    <s v="Men's Street Footwear"/>
    <n v="40"/>
    <n v="5250"/>
    <n v="210000"/>
    <n v="73500"/>
    <n v="0.35"/>
    <s v="In-store"/>
  </r>
  <r>
    <n v="1185732"/>
    <d v="2021-04-14T00:00:00"/>
    <x v="0"/>
    <x v="43"/>
    <s v="Wilmington"/>
    <s v="Men's Athletic Footwear"/>
    <n v="40"/>
    <n v="2250"/>
    <n v="90000"/>
    <n v="31499.999999999996"/>
    <n v="0.35"/>
    <s v="In-store"/>
  </r>
  <r>
    <n v="1185732"/>
    <d v="2021-04-14T00:00:00"/>
    <x v="0"/>
    <x v="43"/>
    <s v="Wilmington"/>
    <s v="Women's Street Footwear"/>
    <n v="30.000000000000004"/>
    <n v="2250"/>
    <n v="67500.000000000015"/>
    <n v="27000.000000000007"/>
    <n v="0.4"/>
    <s v="In-store"/>
  </r>
  <r>
    <n v="1185732"/>
    <d v="2021-04-14T00:00:00"/>
    <x v="0"/>
    <x v="43"/>
    <s v="Wilmington"/>
    <s v="Women's Athletic Footwear"/>
    <n v="35"/>
    <n v="1500"/>
    <n v="52500"/>
    <n v="21000"/>
    <n v="0.4"/>
    <s v="In-store"/>
  </r>
  <r>
    <n v="1185732"/>
    <d v="2021-04-14T00:00:00"/>
    <x v="0"/>
    <x v="43"/>
    <s v="Wilmington"/>
    <s v="Men's Apparel"/>
    <n v="50"/>
    <n v="1500"/>
    <n v="75000"/>
    <n v="22500"/>
    <n v="0.3"/>
    <s v="In-store"/>
  </r>
  <r>
    <n v="1185732"/>
    <d v="2021-04-14T00:00:00"/>
    <x v="0"/>
    <x v="43"/>
    <s v="Wilmington"/>
    <s v="Women's Apparel"/>
    <n v="40"/>
    <n v="3000"/>
    <n v="120000"/>
    <n v="48000"/>
    <n v="0.4"/>
    <s v="In-store"/>
  </r>
  <r>
    <n v="1185732"/>
    <d v="2021-05-13T00:00:00"/>
    <x v="0"/>
    <x v="43"/>
    <s v="Wilmington"/>
    <s v="Men's Street Footwear"/>
    <n v="54.999999999999993"/>
    <n v="5700"/>
    <n v="313499.99999999994"/>
    <n v="109724.99999999997"/>
    <n v="0.35"/>
    <s v="In-store"/>
  </r>
  <r>
    <n v="1185732"/>
    <d v="2021-05-13T00:00:00"/>
    <x v="0"/>
    <x v="43"/>
    <s v="Wilmington"/>
    <s v="Men's Athletic Footwear"/>
    <n v="50"/>
    <n v="2750"/>
    <n v="137500"/>
    <n v="48125"/>
    <n v="0.35"/>
    <s v="In-store"/>
  </r>
  <r>
    <n v="1185732"/>
    <d v="2021-05-13T00:00:00"/>
    <x v="0"/>
    <x v="43"/>
    <s v="Wilmington"/>
    <s v="Women's Street Footwear"/>
    <n v="45"/>
    <n v="3000"/>
    <n v="135000"/>
    <n v="54000"/>
    <n v="0.4"/>
    <s v="In-store"/>
  </r>
  <r>
    <n v="1185732"/>
    <d v="2021-05-13T00:00:00"/>
    <x v="0"/>
    <x v="43"/>
    <s v="Wilmington"/>
    <s v="Women's Athletic Footwear"/>
    <n v="45"/>
    <n v="2500"/>
    <n v="112500"/>
    <n v="45000"/>
    <n v="0.4"/>
    <s v="In-store"/>
  </r>
  <r>
    <n v="1185732"/>
    <d v="2021-05-13T00:00:00"/>
    <x v="0"/>
    <x v="43"/>
    <s v="Wilmington"/>
    <s v="Men's Apparel"/>
    <n v="54.999999999999993"/>
    <n v="2750"/>
    <n v="151249.99999999997"/>
    <n v="45374.999999999993"/>
    <n v="0.3"/>
    <s v="In-store"/>
  </r>
  <r>
    <n v="1185732"/>
    <d v="2021-05-13T00:00:00"/>
    <x v="0"/>
    <x v="43"/>
    <s v="Wilmington"/>
    <s v="Women's Apparel"/>
    <n v="60"/>
    <n v="4000"/>
    <n v="240000"/>
    <n v="96000"/>
    <n v="0.4"/>
    <s v="In-store"/>
  </r>
  <r>
    <n v="1185732"/>
    <d v="2021-06-15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6-15T00:00:00"/>
    <x v="0"/>
    <x v="43"/>
    <s v="Wilmington"/>
    <s v="Men's Athletic Footwear"/>
    <n v="50"/>
    <n v="4000"/>
    <n v="200000"/>
    <n v="70000"/>
    <n v="0.35"/>
    <s v="In-store"/>
  </r>
  <r>
    <n v="1185732"/>
    <d v="2021-06-15T00:00:00"/>
    <x v="0"/>
    <x v="43"/>
    <s v="Wilmington"/>
    <s v="Women's Street Footwear"/>
    <n v="45"/>
    <n v="3250"/>
    <n v="146250"/>
    <n v="58500"/>
    <n v="0.4"/>
    <s v="In-store"/>
  </r>
  <r>
    <n v="1185732"/>
    <d v="2021-06-15T00:00:00"/>
    <x v="0"/>
    <x v="43"/>
    <s v="Wilmington"/>
    <s v="Women's Athletic Footwear"/>
    <n v="45"/>
    <n v="3000"/>
    <n v="135000"/>
    <n v="54000"/>
    <n v="0.4"/>
    <s v="In-store"/>
  </r>
  <r>
    <n v="1185732"/>
    <d v="2021-06-15T00:00:00"/>
    <x v="0"/>
    <x v="43"/>
    <s v="Wilmington"/>
    <s v="Men's Apparel"/>
    <n v="54.999999999999993"/>
    <n v="3000"/>
    <n v="164999.99999999997"/>
    <n v="49499.999999999993"/>
    <n v="0.3"/>
    <s v="In-store"/>
  </r>
  <r>
    <n v="1185732"/>
    <d v="2021-06-15T00:00:00"/>
    <x v="0"/>
    <x v="43"/>
    <s v="Wilmington"/>
    <s v="Women's Apparel"/>
    <n v="60"/>
    <n v="4500"/>
    <n v="270000"/>
    <n v="108000"/>
    <n v="0.4"/>
    <s v="In-store"/>
  </r>
  <r>
    <n v="1185732"/>
    <d v="2021-07-13T00:00:00"/>
    <x v="0"/>
    <x v="43"/>
    <s v="Wilmington"/>
    <s v="Men's Street Footwear"/>
    <n v="54.999999999999993"/>
    <n v="6750"/>
    <n v="371249.99999999994"/>
    <n v="129937.49999999997"/>
    <n v="0.35"/>
    <s v="In-store"/>
  </r>
  <r>
    <n v="1185732"/>
    <d v="2021-07-13T00:00:00"/>
    <x v="0"/>
    <x v="43"/>
    <s v="Wilmington"/>
    <s v="Men's Athletic Footwear"/>
    <n v="50"/>
    <n v="4250"/>
    <n v="212500"/>
    <n v="74375"/>
    <n v="0.35"/>
    <s v="In-store"/>
  </r>
  <r>
    <n v="1185732"/>
    <d v="2021-07-13T00:00:00"/>
    <x v="0"/>
    <x v="43"/>
    <s v="Wilmington"/>
    <s v="Women's Street Footwear"/>
    <n v="45"/>
    <n v="3500"/>
    <n v="157500"/>
    <n v="63000"/>
    <n v="0.4"/>
    <s v="In-store"/>
  </r>
  <r>
    <n v="1185732"/>
    <d v="2021-07-13T00:00:00"/>
    <x v="0"/>
    <x v="43"/>
    <s v="Wilmington"/>
    <s v="Women's Athletic Footwear"/>
    <n v="45"/>
    <n v="3000"/>
    <n v="135000"/>
    <n v="54000"/>
    <n v="0.4"/>
    <s v="In-store"/>
  </r>
  <r>
    <n v="1185732"/>
    <d v="2021-07-13T00:00:00"/>
    <x v="0"/>
    <x v="43"/>
    <s v="Wilmington"/>
    <s v="Men's Apparel"/>
    <n v="54.999999999999993"/>
    <n v="3250"/>
    <n v="178749.99999999997"/>
    <n v="53624.999999999993"/>
    <n v="0.3"/>
    <s v="In-store"/>
  </r>
  <r>
    <n v="1185732"/>
    <d v="2021-07-13T00:00:00"/>
    <x v="0"/>
    <x v="43"/>
    <s v="Wilmington"/>
    <s v="Women's Apparel"/>
    <n v="60"/>
    <n v="5000"/>
    <n v="300000"/>
    <n v="120000"/>
    <n v="0.4"/>
    <s v="In-store"/>
  </r>
  <r>
    <n v="1185732"/>
    <d v="2021-08-14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8-14T00:00:00"/>
    <x v="0"/>
    <x v="43"/>
    <s v="Wilmington"/>
    <s v="Men's Athletic Footwear"/>
    <n v="50"/>
    <n v="4250"/>
    <n v="212500"/>
    <n v="74375"/>
    <n v="0.35"/>
    <s v="In-store"/>
  </r>
  <r>
    <n v="1185732"/>
    <d v="2021-08-14T00:00:00"/>
    <x v="0"/>
    <x v="43"/>
    <s v="Wilmington"/>
    <s v="Women's Street Footwear"/>
    <n v="45"/>
    <n v="3500"/>
    <n v="157500"/>
    <n v="63000"/>
    <n v="0.4"/>
    <s v="In-store"/>
  </r>
  <r>
    <n v="1185732"/>
    <d v="2021-08-14T00:00:00"/>
    <x v="0"/>
    <x v="43"/>
    <s v="Wilmington"/>
    <s v="Women's Athletic Footwear"/>
    <n v="45"/>
    <n v="2500"/>
    <n v="112500"/>
    <n v="45000"/>
    <n v="0.4"/>
    <s v="In-store"/>
  </r>
  <r>
    <n v="1185732"/>
    <d v="2021-08-14T00:00:00"/>
    <x v="0"/>
    <x v="43"/>
    <s v="Wilmington"/>
    <s v="Men's Apparel"/>
    <n v="54.999999999999993"/>
    <n v="2250"/>
    <n v="123749.99999999999"/>
    <n v="37124.999999999993"/>
    <n v="0.3"/>
    <s v="In-store"/>
  </r>
  <r>
    <n v="1185732"/>
    <d v="2021-08-14T00:00:00"/>
    <x v="0"/>
    <x v="43"/>
    <s v="Wilmington"/>
    <s v="Women's Apparel"/>
    <n v="60"/>
    <n v="4000"/>
    <n v="240000"/>
    <n v="96000"/>
    <n v="0.4"/>
    <s v="In-store"/>
  </r>
  <r>
    <n v="1185732"/>
    <d v="2021-09-13T00:00:00"/>
    <x v="0"/>
    <x v="43"/>
    <s v="Wilmington"/>
    <s v="Men's Street Footwear"/>
    <n v="54.999999999999993"/>
    <n v="5250"/>
    <n v="288749.99999999994"/>
    <n v="101062.49999999997"/>
    <n v="0.35"/>
    <s v="In-store"/>
  </r>
  <r>
    <n v="1185732"/>
    <d v="2021-09-13T00:00:00"/>
    <x v="0"/>
    <x v="43"/>
    <s v="Wilmington"/>
    <s v="Men's Athletic Footwear"/>
    <n v="50"/>
    <n v="3250"/>
    <n v="162500"/>
    <n v="56875"/>
    <n v="0.35"/>
    <s v="In-store"/>
  </r>
  <r>
    <n v="1185732"/>
    <d v="2021-09-13T00:00:00"/>
    <x v="0"/>
    <x v="43"/>
    <s v="Wilmington"/>
    <s v="Women's Street Footwear"/>
    <n v="45"/>
    <n v="2250"/>
    <n v="101250"/>
    <n v="40500"/>
    <n v="0.4"/>
    <s v="In-store"/>
  </r>
  <r>
    <n v="1185732"/>
    <d v="2021-09-13T00:00:00"/>
    <x v="0"/>
    <x v="43"/>
    <s v="Wilmington"/>
    <s v="Women's Athletic Footwear"/>
    <n v="45"/>
    <n v="2000"/>
    <n v="90000"/>
    <n v="36000"/>
    <n v="0.4"/>
    <s v="In-store"/>
  </r>
  <r>
    <n v="1185732"/>
    <d v="2021-09-13T00:00:00"/>
    <x v="0"/>
    <x v="43"/>
    <s v="Wilmington"/>
    <s v="Men's Apparel"/>
    <n v="54.999999999999993"/>
    <n v="2000"/>
    <n v="109999.99999999999"/>
    <n v="32999.999999999993"/>
    <n v="0.3"/>
    <s v="In-store"/>
  </r>
  <r>
    <n v="1185732"/>
    <d v="2021-09-13T00:00:00"/>
    <x v="0"/>
    <x v="43"/>
    <s v="Wilmington"/>
    <s v="Women's Apparel"/>
    <n v="60"/>
    <n v="3000"/>
    <n v="180000"/>
    <n v="72000"/>
    <n v="0.4"/>
    <s v="In-store"/>
  </r>
  <r>
    <n v="1185732"/>
    <d v="2021-10-15T00:00:00"/>
    <x v="0"/>
    <x v="43"/>
    <s v="Wilmington"/>
    <s v="Men's Street Footwear"/>
    <n v="60"/>
    <n v="4750"/>
    <n v="285000"/>
    <n v="99750"/>
    <n v="0.35"/>
    <s v="In-store"/>
  </r>
  <r>
    <n v="1185732"/>
    <d v="2021-10-15T00:00:00"/>
    <x v="0"/>
    <x v="43"/>
    <s v="Wilmington"/>
    <s v="Men's Athletic Footwear"/>
    <n v="55.000000000000007"/>
    <n v="3000"/>
    <n v="165000.00000000003"/>
    <n v="57750.000000000007"/>
    <n v="0.35"/>
    <s v="In-store"/>
  </r>
  <r>
    <n v="1185732"/>
    <d v="2021-10-15T00:00:00"/>
    <x v="0"/>
    <x v="43"/>
    <s v="Wilmington"/>
    <s v="Women's Street Footwear"/>
    <n v="55.000000000000007"/>
    <n v="2000"/>
    <n v="110000.00000000001"/>
    <n v="44000.000000000007"/>
    <n v="0.4"/>
    <s v="In-store"/>
  </r>
  <r>
    <n v="1185732"/>
    <d v="2021-10-15T00:00:00"/>
    <x v="0"/>
    <x v="43"/>
    <s v="Wilmington"/>
    <s v="Women's Athletic Footwear"/>
    <n v="55.000000000000007"/>
    <n v="1750"/>
    <n v="96250.000000000015"/>
    <n v="38500.000000000007"/>
    <n v="0.4"/>
    <s v="In-store"/>
  </r>
  <r>
    <n v="1185732"/>
    <d v="2021-10-15T00:00:00"/>
    <x v="0"/>
    <x v="43"/>
    <s v="Wilmington"/>
    <s v="Men's Apparel"/>
    <n v="65"/>
    <n v="1750"/>
    <n v="113750"/>
    <n v="34125"/>
    <n v="0.3"/>
    <s v="In-store"/>
  </r>
  <r>
    <n v="1185732"/>
    <d v="2021-10-15T00:00:00"/>
    <x v="0"/>
    <x v="43"/>
    <s v="Wilmington"/>
    <s v="Women's Apparel"/>
    <n v="70"/>
    <n v="3000"/>
    <n v="210000"/>
    <n v="84000"/>
    <n v="0.4"/>
    <s v="In-store"/>
  </r>
  <r>
    <n v="1185732"/>
    <d v="2021-11-14T00:00:00"/>
    <x v="0"/>
    <x v="43"/>
    <s v="Wilmington"/>
    <s v="Men's Street Footwear"/>
    <n v="65"/>
    <n v="4500"/>
    <n v="292500"/>
    <n v="102375"/>
    <n v="0.35"/>
    <s v="In-store"/>
  </r>
  <r>
    <n v="1185732"/>
    <d v="2021-11-14T00:00:00"/>
    <x v="0"/>
    <x v="43"/>
    <s v="Wilmington"/>
    <s v="Men's Athletic Footwear"/>
    <n v="55.000000000000007"/>
    <n v="3250"/>
    <n v="178750.00000000003"/>
    <n v="62562.500000000007"/>
    <n v="0.35"/>
    <s v="In-store"/>
  </r>
  <r>
    <n v="1185732"/>
    <d v="2021-11-14T00:00:00"/>
    <x v="0"/>
    <x v="43"/>
    <s v="Wilmington"/>
    <s v="Women's Street Footwear"/>
    <n v="55.000000000000007"/>
    <n v="3200"/>
    <n v="176000.00000000003"/>
    <n v="70400.000000000015"/>
    <n v="0.4"/>
    <s v="In-store"/>
  </r>
  <r>
    <n v="1185732"/>
    <d v="2021-11-14T00:00:00"/>
    <x v="0"/>
    <x v="43"/>
    <s v="Wilmington"/>
    <s v="Women's Athletic Footwear"/>
    <n v="55.000000000000007"/>
    <n v="3000"/>
    <n v="165000.00000000003"/>
    <n v="66000.000000000015"/>
    <n v="0.4"/>
    <s v="In-store"/>
  </r>
  <r>
    <n v="1185732"/>
    <d v="2021-11-14T00:00:00"/>
    <x v="0"/>
    <x v="43"/>
    <s v="Wilmington"/>
    <s v="Men's Apparel"/>
    <n v="65"/>
    <n v="2750"/>
    <n v="178750"/>
    <n v="53625"/>
    <n v="0.3"/>
    <s v="In-store"/>
  </r>
  <r>
    <n v="1185732"/>
    <d v="2021-11-14T00:00:00"/>
    <x v="0"/>
    <x v="43"/>
    <s v="Wilmington"/>
    <s v="Women's Apparel"/>
    <n v="70"/>
    <n v="3750"/>
    <n v="262500"/>
    <n v="105000"/>
    <n v="0.4"/>
    <s v="In-store"/>
  </r>
  <r>
    <n v="1185732"/>
    <d v="2021-12-13T00:00:00"/>
    <x v="0"/>
    <x v="43"/>
    <s v="Wilmington"/>
    <s v="Men's Street Footwear"/>
    <n v="65"/>
    <n v="6000"/>
    <n v="390000"/>
    <n v="136500"/>
    <n v="0.35"/>
    <s v="In-store"/>
  </r>
  <r>
    <n v="1185732"/>
    <d v="2021-12-13T00:00:00"/>
    <x v="0"/>
    <x v="43"/>
    <s v="Wilmington"/>
    <s v="Men's Athletic Footwear"/>
    <n v="55.000000000000007"/>
    <n v="4000"/>
    <n v="220000.00000000003"/>
    <n v="77000"/>
    <n v="0.35"/>
    <s v="In-store"/>
  </r>
  <r>
    <n v="1185732"/>
    <d v="2021-12-13T00:00:00"/>
    <x v="0"/>
    <x v="43"/>
    <s v="Wilmington"/>
    <s v="Women's Street Footwear"/>
    <n v="55.000000000000007"/>
    <n v="3750"/>
    <n v="206250.00000000003"/>
    <n v="82500.000000000015"/>
    <n v="0.4"/>
    <s v="In-store"/>
  </r>
  <r>
    <n v="1185732"/>
    <d v="2021-12-13T00:00:00"/>
    <x v="0"/>
    <x v="43"/>
    <s v="Wilmington"/>
    <s v="Women's Athletic Footwear"/>
    <n v="55.000000000000007"/>
    <n v="3250"/>
    <n v="178750.00000000003"/>
    <n v="71500.000000000015"/>
    <n v="0.4"/>
    <s v="In-store"/>
  </r>
  <r>
    <n v="1185732"/>
    <d v="2021-12-13T00:00:00"/>
    <x v="0"/>
    <x v="43"/>
    <s v="Wilmington"/>
    <s v="Men's Apparel"/>
    <n v="65"/>
    <n v="3250"/>
    <n v="211250"/>
    <n v="63375"/>
    <n v="0.3"/>
    <s v="In-store"/>
  </r>
  <r>
    <n v="1185732"/>
    <d v="2021-12-13T00:00:00"/>
    <x v="0"/>
    <x v="43"/>
    <s v="Wilmington"/>
    <s v="Women's Apparel"/>
    <n v="70"/>
    <n v="4250"/>
    <n v="297500"/>
    <n v="119000"/>
    <n v="0.4"/>
    <s v="In-store"/>
  </r>
  <r>
    <n v="1185732"/>
    <d v="2021-01-10T00:00:00"/>
    <x v="0"/>
    <x v="43"/>
    <s v="Wilmington"/>
    <s v="Men's Street Footwear"/>
    <n v="35"/>
    <n v="4750"/>
    <n v="166250"/>
    <n v="58187.499999999993"/>
    <n v="0.35"/>
    <s v="In-store"/>
  </r>
  <r>
    <n v="1185732"/>
    <d v="2021-01-10T00:00:00"/>
    <x v="0"/>
    <x v="43"/>
    <s v="Wilmington"/>
    <s v="Men's Athletic Footwear"/>
    <n v="35"/>
    <n v="2750"/>
    <n v="96250"/>
    <n v="33687.5"/>
    <n v="0.35"/>
    <s v="In-store"/>
  </r>
  <r>
    <n v="1185732"/>
    <d v="2021-01-10T00:00:00"/>
    <x v="0"/>
    <x v="43"/>
    <s v="Wilmington"/>
    <s v="Women's Street Footwear"/>
    <n v="25.000000000000007"/>
    <n v="2750"/>
    <n v="68750.000000000015"/>
    <n v="27500.000000000007"/>
    <n v="0.4"/>
    <s v="In-store"/>
  </r>
  <r>
    <n v="1185732"/>
    <d v="2021-01-10T00:00:00"/>
    <x v="0"/>
    <x v="43"/>
    <s v="Wilmington"/>
    <s v="Women's Athletic Footwear"/>
    <n v="30"/>
    <n v="1250"/>
    <n v="37500"/>
    <n v="15000"/>
    <n v="0.4"/>
    <s v="In-store"/>
  </r>
  <r>
    <n v="1185732"/>
    <d v="2021-01-10T00:00:00"/>
    <x v="0"/>
    <x v="43"/>
    <s v="Wilmington"/>
    <s v="Men's Apparel"/>
    <n v="45"/>
    <n v="1750"/>
    <n v="78750"/>
    <n v="23625"/>
    <n v="0.3"/>
    <s v="In-store"/>
  </r>
  <r>
    <n v="1185732"/>
    <d v="2021-01-10T00:00:00"/>
    <x v="0"/>
    <x v="43"/>
    <s v="Wilmington"/>
    <s v="Women's Apparel"/>
    <n v="35"/>
    <n v="2750"/>
    <n v="96250"/>
    <n v="38500"/>
    <n v="0.4"/>
    <s v="In-store"/>
  </r>
  <r>
    <n v="1185732"/>
    <d v="2021-02-08T00:00:00"/>
    <x v="0"/>
    <x v="43"/>
    <s v="Wilmington"/>
    <s v="Men's Street Footwear"/>
    <n v="35"/>
    <n v="5250"/>
    <n v="183750"/>
    <n v="64312.499999999993"/>
    <n v="0.35"/>
    <s v="In-store"/>
  </r>
  <r>
    <n v="1185732"/>
    <d v="2021-02-08T00:00:00"/>
    <x v="0"/>
    <x v="43"/>
    <s v="Wilmington"/>
    <s v="Men's Athletic Footwear"/>
    <n v="35"/>
    <n v="1750"/>
    <n v="61250"/>
    <n v="21437.5"/>
    <n v="0.35"/>
    <s v="In-store"/>
  </r>
  <r>
    <n v="1185732"/>
    <d v="2021-02-08T00:00:00"/>
    <x v="0"/>
    <x v="43"/>
    <s v="Wilmington"/>
    <s v="Women's Street Footwear"/>
    <n v="25.000000000000007"/>
    <n v="2250"/>
    <n v="56250.000000000015"/>
    <n v="22500.000000000007"/>
    <n v="0.4"/>
    <s v="In-store"/>
  </r>
  <r>
    <n v="1185732"/>
    <d v="2021-02-08T00:00:00"/>
    <x v="0"/>
    <x v="44"/>
    <s v="Newark"/>
    <s v="Women's Athletic Footwear"/>
    <n v="30"/>
    <n v="1000"/>
    <n v="30000"/>
    <n v="12000"/>
    <n v="0.4"/>
    <s v="In-store"/>
  </r>
  <r>
    <n v="1185732"/>
    <d v="2021-02-08T00:00:00"/>
    <x v="0"/>
    <x v="44"/>
    <s v="Newark"/>
    <s v="Men's Apparel"/>
    <n v="45"/>
    <n v="1750"/>
    <n v="78750"/>
    <n v="23625"/>
    <n v="0.3"/>
    <s v="In-store"/>
  </r>
  <r>
    <n v="1185732"/>
    <d v="2021-02-08T00:00:00"/>
    <x v="0"/>
    <x v="44"/>
    <s v="Newark"/>
    <s v="Women's Apparel"/>
    <n v="35"/>
    <n v="2750"/>
    <n v="96250"/>
    <n v="38500"/>
    <n v="0.4"/>
    <s v="In-store"/>
  </r>
  <r>
    <n v="1185732"/>
    <d v="2021-03-06T00:00:00"/>
    <x v="0"/>
    <x v="44"/>
    <s v="Newark"/>
    <s v="Men's Street Footwear"/>
    <n v="35"/>
    <n v="4950"/>
    <n v="173250"/>
    <n v="60637.499999999993"/>
    <n v="0.35"/>
    <s v="In-store"/>
  </r>
  <r>
    <n v="1185732"/>
    <d v="2021-03-06T00:00:00"/>
    <x v="0"/>
    <x v="44"/>
    <s v="Newark"/>
    <s v="Men's Athletic Footwear"/>
    <n v="35"/>
    <n v="2000"/>
    <n v="70000"/>
    <n v="24500"/>
    <n v="0.35"/>
    <s v="In-store"/>
  </r>
  <r>
    <n v="1185732"/>
    <d v="2021-03-06T00:00:00"/>
    <x v="0"/>
    <x v="44"/>
    <s v="Newark"/>
    <s v="Women's Street Footwear"/>
    <n v="25.000000000000007"/>
    <n v="2250"/>
    <n v="56250.000000000015"/>
    <n v="22500.000000000007"/>
    <n v="0.4"/>
    <s v="In-store"/>
  </r>
  <r>
    <n v="1185732"/>
    <d v="2021-03-06T00:00:00"/>
    <x v="0"/>
    <x v="44"/>
    <s v="Newark"/>
    <s v="Women's Athletic Footwear"/>
    <n v="30"/>
    <n v="750"/>
    <n v="22500"/>
    <n v="9000"/>
    <n v="0.4"/>
    <s v="In-store"/>
  </r>
  <r>
    <n v="1185732"/>
    <d v="2021-03-06T00:00:00"/>
    <x v="0"/>
    <x v="44"/>
    <s v="Newark"/>
    <s v="Men's Apparel"/>
    <n v="45"/>
    <n v="1250"/>
    <n v="56250"/>
    <n v="16875"/>
    <n v="0.3"/>
    <s v="In-store"/>
  </r>
  <r>
    <n v="1185732"/>
    <d v="2021-03-06T00:00:00"/>
    <x v="0"/>
    <x v="44"/>
    <s v="Newark"/>
    <s v="Women's Apparel"/>
    <n v="35"/>
    <n v="2250"/>
    <n v="78750"/>
    <n v="31500"/>
    <n v="0.4"/>
    <s v="In-store"/>
  </r>
  <r>
    <n v="1185732"/>
    <d v="2021-04-07T00:00:00"/>
    <x v="0"/>
    <x v="44"/>
    <s v="Newark"/>
    <s v="Men's Street Footwear"/>
    <n v="35"/>
    <n v="4750"/>
    <n v="166250"/>
    <n v="58187.499999999993"/>
    <n v="0.35"/>
    <s v="In-store"/>
  </r>
  <r>
    <n v="1185732"/>
    <d v="2021-04-07T00:00:00"/>
    <x v="0"/>
    <x v="44"/>
    <s v="Newark"/>
    <s v="Men's Athletic Footwear"/>
    <n v="35"/>
    <n v="1750"/>
    <n v="61250"/>
    <n v="21437.5"/>
    <n v="0.35"/>
    <s v="In-store"/>
  </r>
  <r>
    <n v="1185732"/>
    <d v="2021-04-07T00:00:00"/>
    <x v="0"/>
    <x v="44"/>
    <s v="Newark"/>
    <s v="Women's Street Footwear"/>
    <n v="25.000000000000007"/>
    <n v="1750"/>
    <n v="43750.000000000015"/>
    <n v="17500.000000000007"/>
    <n v="0.4"/>
    <s v="In-store"/>
  </r>
  <r>
    <n v="1185732"/>
    <d v="2021-04-07T00:00:00"/>
    <x v="0"/>
    <x v="44"/>
    <s v="Newark"/>
    <s v="Women's Athletic Footwear"/>
    <n v="30"/>
    <n v="1000"/>
    <n v="30000"/>
    <n v="12000"/>
    <n v="0.4"/>
    <s v="In-store"/>
  </r>
  <r>
    <n v="1185732"/>
    <d v="2021-04-07T00:00:00"/>
    <x v="0"/>
    <x v="44"/>
    <s v="Newark"/>
    <s v="Men's Apparel"/>
    <n v="45"/>
    <n v="1000"/>
    <n v="45000"/>
    <n v="13500"/>
    <n v="0.3"/>
    <s v="In-store"/>
  </r>
  <r>
    <n v="1185732"/>
    <d v="2021-04-07T00:00:00"/>
    <x v="0"/>
    <x v="44"/>
    <s v="Newark"/>
    <s v="Women's Apparel"/>
    <n v="35"/>
    <n v="2500"/>
    <n v="87500"/>
    <n v="35000"/>
    <n v="0.4"/>
    <s v="In-store"/>
  </r>
  <r>
    <n v="1185732"/>
    <d v="2021-05-06T00:00:00"/>
    <x v="0"/>
    <x v="44"/>
    <s v="Newark"/>
    <s v="Men's Street Footwear"/>
    <n v="49.999999999999993"/>
    <n v="5200"/>
    <n v="259999.99999999997"/>
    <n v="90999.999999999985"/>
    <n v="0.35"/>
    <s v="In-store"/>
  </r>
  <r>
    <n v="1185732"/>
    <d v="2021-05-06T00:00:00"/>
    <x v="0"/>
    <x v="44"/>
    <s v="Newark"/>
    <s v="Men's Athletic Footwear"/>
    <n v="45"/>
    <n v="2250"/>
    <n v="101250"/>
    <n v="35437.5"/>
    <n v="0.35"/>
    <s v="In-store"/>
  </r>
  <r>
    <n v="1185732"/>
    <d v="2021-05-06T00:00:00"/>
    <x v="0"/>
    <x v="44"/>
    <s v="Newark"/>
    <s v="Women's Street Footwear"/>
    <n v="40"/>
    <n v="2500"/>
    <n v="100000"/>
    <n v="40000"/>
    <n v="0.4"/>
    <s v="In-store"/>
  </r>
  <r>
    <n v="1185732"/>
    <d v="2021-05-06T00:00:00"/>
    <x v="0"/>
    <x v="44"/>
    <s v="Newark"/>
    <s v="Women's Athletic Footwear"/>
    <n v="40"/>
    <n v="2000"/>
    <n v="80000"/>
    <n v="32000"/>
    <n v="0.4"/>
    <s v="In-store"/>
  </r>
  <r>
    <n v="1185732"/>
    <d v="2021-05-06T00:00:00"/>
    <x v="0"/>
    <x v="44"/>
    <s v="Newark"/>
    <s v="Men's Apparel"/>
    <n v="49.999999999999993"/>
    <n v="2250"/>
    <n v="112499.99999999999"/>
    <n v="33749.999999999993"/>
    <n v="0.3"/>
    <s v="In-store"/>
  </r>
  <r>
    <n v="1185732"/>
    <d v="2021-05-06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6-08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6-08T00:00:00"/>
    <x v="0"/>
    <x v="44"/>
    <s v="Newark"/>
    <s v="Men's Athletic Footwear"/>
    <n v="45"/>
    <n v="3500"/>
    <n v="157500"/>
    <n v="55125"/>
    <n v="0.35"/>
    <s v="In-store"/>
  </r>
  <r>
    <n v="1185732"/>
    <d v="2021-06-08T00:00:00"/>
    <x v="0"/>
    <x v="44"/>
    <s v="Newark"/>
    <s v="Women's Street Footwear"/>
    <n v="40"/>
    <n v="2750"/>
    <n v="110000"/>
    <n v="44000"/>
    <n v="0.4"/>
    <s v="In-store"/>
  </r>
  <r>
    <n v="1185732"/>
    <d v="2021-06-08T00:00:00"/>
    <x v="0"/>
    <x v="44"/>
    <s v="Newark"/>
    <s v="Women's Athletic Footwear"/>
    <n v="40"/>
    <n v="2500"/>
    <n v="100000"/>
    <n v="40000"/>
    <n v="0.4"/>
    <s v="In-store"/>
  </r>
  <r>
    <n v="1185732"/>
    <d v="2021-06-08T00:00:00"/>
    <x v="0"/>
    <x v="44"/>
    <s v="Newark"/>
    <s v="Men's Apparel"/>
    <n v="49.999999999999993"/>
    <n v="2500"/>
    <n v="124999.99999999999"/>
    <n v="37499.999999999993"/>
    <n v="0.3"/>
    <s v="In-store"/>
  </r>
  <r>
    <n v="1185732"/>
    <d v="2021-06-08T00:00:00"/>
    <x v="0"/>
    <x v="44"/>
    <s v="Newark"/>
    <s v="Women's Apparel"/>
    <n v="54.999999999999993"/>
    <n v="4000"/>
    <n v="219999.99999999997"/>
    <n v="88000"/>
    <n v="0.4"/>
    <s v="In-store"/>
  </r>
  <r>
    <n v="1185732"/>
    <d v="2021-07-06T00:00:00"/>
    <x v="0"/>
    <x v="44"/>
    <s v="Newark"/>
    <s v="Men's Street Footwear"/>
    <n v="49.999999999999993"/>
    <n v="6250"/>
    <n v="312499.99999999994"/>
    <n v="109374.99999999997"/>
    <n v="0.35"/>
    <s v="In-store"/>
  </r>
  <r>
    <n v="1185732"/>
    <d v="2021-07-06T00:00:00"/>
    <x v="0"/>
    <x v="44"/>
    <s v="Newark"/>
    <s v="Men's Athletic Footwear"/>
    <n v="45"/>
    <n v="3750"/>
    <n v="168750"/>
    <n v="59062.499999999993"/>
    <n v="0.35"/>
    <s v="In-store"/>
  </r>
  <r>
    <n v="1185732"/>
    <d v="2021-07-06T00:00:00"/>
    <x v="0"/>
    <x v="44"/>
    <s v="Newark"/>
    <s v="Women's Street Footwear"/>
    <n v="40"/>
    <n v="3000"/>
    <n v="120000"/>
    <n v="48000"/>
    <n v="0.4"/>
    <s v="In-store"/>
  </r>
  <r>
    <n v="1185732"/>
    <d v="2021-07-06T00:00:00"/>
    <x v="0"/>
    <x v="44"/>
    <s v="Newark"/>
    <s v="Women's Athletic Footwear"/>
    <n v="40"/>
    <n v="2500"/>
    <n v="100000"/>
    <n v="40000"/>
    <n v="0.4"/>
    <s v="In-store"/>
  </r>
  <r>
    <n v="1185732"/>
    <d v="2021-07-06T00:00:00"/>
    <x v="0"/>
    <x v="44"/>
    <s v="Newark"/>
    <s v="Men's Apparel"/>
    <n v="49.999999999999993"/>
    <n v="2750"/>
    <n v="137499.99999999997"/>
    <n v="41249.999999999993"/>
    <n v="0.3"/>
    <s v="In-store"/>
  </r>
  <r>
    <n v="1185732"/>
    <d v="2021-07-06T00:00:00"/>
    <x v="0"/>
    <x v="44"/>
    <s v="Newark"/>
    <s v="Women's Apparel"/>
    <n v="54.999999999999993"/>
    <n v="4500"/>
    <n v="247499.99999999997"/>
    <n v="99000"/>
    <n v="0.4"/>
    <s v="In-store"/>
  </r>
  <r>
    <n v="1185732"/>
    <d v="2021-08-07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8-07T00:00:00"/>
    <x v="0"/>
    <x v="44"/>
    <s v="Newark"/>
    <s v="Men's Athletic Footwear"/>
    <n v="45"/>
    <n v="3750"/>
    <n v="168750"/>
    <n v="59062.499999999993"/>
    <n v="0.35"/>
    <s v="In-store"/>
  </r>
  <r>
    <n v="1185732"/>
    <d v="2021-08-07T00:00:00"/>
    <x v="0"/>
    <x v="44"/>
    <s v="Newark"/>
    <s v="Women's Street Footwear"/>
    <n v="40"/>
    <n v="3000"/>
    <n v="120000"/>
    <n v="48000"/>
    <n v="0.4"/>
    <s v="In-store"/>
  </r>
  <r>
    <n v="1185732"/>
    <d v="2021-08-07T00:00:00"/>
    <x v="0"/>
    <x v="44"/>
    <s v="Newark"/>
    <s v="Women's Athletic Footwear"/>
    <n v="40"/>
    <n v="2000"/>
    <n v="80000"/>
    <n v="32000"/>
    <n v="0.4"/>
    <s v="In-store"/>
  </r>
  <r>
    <n v="1185732"/>
    <d v="2021-08-07T00:00:00"/>
    <x v="0"/>
    <x v="44"/>
    <s v="Newark"/>
    <s v="Men's Apparel"/>
    <n v="49.999999999999993"/>
    <n v="1750"/>
    <n v="87499.999999999985"/>
    <n v="26249.999999999996"/>
    <n v="0.3"/>
    <s v="In-store"/>
  </r>
  <r>
    <n v="1185732"/>
    <d v="2021-08-07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9-06T00:00:00"/>
    <x v="0"/>
    <x v="44"/>
    <s v="Newark"/>
    <s v="Men's Street Footwear"/>
    <n v="49.999999999999993"/>
    <n v="4750"/>
    <n v="237499.99999999997"/>
    <n v="83124.999999999985"/>
    <n v="0.35"/>
    <s v="In-store"/>
  </r>
  <r>
    <n v="1185732"/>
    <d v="2021-09-06T00:00:00"/>
    <x v="0"/>
    <x v="44"/>
    <s v="Newark"/>
    <s v="Men's Athletic Footwear"/>
    <n v="45"/>
    <n v="2750"/>
    <n v="123750"/>
    <n v="43312.5"/>
    <n v="0.35"/>
    <s v="In-store"/>
  </r>
  <r>
    <n v="1185732"/>
    <d v="2021-09-06T00:00:00"/>
    <x v="0"/>
    <x v="44"/>
    <s v="Newark"/>
    <s v="Women's Street Footwear"/>
    <n v="40"/>
    <n v="1750"/>
    <n v="70000"/>
    <n v="28000"/>
    <n v="0.4"/>
    <s v="In-store"/>
  </r>
  <r>
    <n v="1185732"/>
    <d v="2021-09-06T00:00:00"/>
    <x v="0"/>
    <x v="44"/>
    <s v="Newark"/>
    <s v="Women's Athletic Footwear"/>
    <n v="40"/>
    <n v="1500"/>
    <n v="60000"/>
    <n v="24000"/>
    <n v="0.4"/>
    <s v="In-store"/>
  </r>
  <r>
    <n v="1185732"/>
    <d v="2021-09-06T00:00:00"/>
    <x v="0"/>
    <x v="44"/>
    <s v="Newark"/>
    <s v="Men's Apparel"/>
    <n v="49.999999999999993"/>
    <n v="1500"/>
    <n v="74999.999999999985"/>
    <n v="22499.999999999996"/>
    <n v="0.3"/>
    <s v="In-store"/>
  </r>
  <r>
    <n v="1185732"/>
    <d v="2021-09-06T00:00:00"/>
    <x v="0"/>
    <x v="44"/>
    <s v="Newark"/>
    <s v="Women's Apparel"/>
    <n v="54.999999999999993"/>
    <n v="2500"/>
    <n v="137499.99999999997"/>
    <n v="54999.999999999993"/>
    <n v="0.4"/>
    <s v="In-store"/>
  </r>
  <r>
    <n v="1185732"/>
    <d v="2021-10-08T00:00:00"/>
    <x v="0"/>
    <x v="44"/>
    <s v="Newark"/>
    <s v="Men's Street Footwear"/>
    <n v="54.999999999999993"/>
    <n v="4250"/>
    <n v="233749.99999999997"/>
    <n v="81812.499999999985"/>
    <n v="0.35"/>
    <s v="In-store"/>
  </r>
  <r>
    <n v="1185732"/>
    <d v="2021-10-08T00:00:00"/>
    <x v="0"/>
    <x v="44"/>
    <s v="Newark"/>
    <s v="Men's Athletic Footwear"/>
    <n v="50"/>
    <n v="2500"/>
    <n v="125000"/>
    <n v="43750"/>
    <n v="0.35"/>
    <s v="In-store"/>
  </r>
  <r>
    <n v="1185732"/>
    <d v="2021-10-08T00:00:00"/>
    <x v="0"/>
    <x v="44"/>
    <s v="Newark"/>
    <s v="Women's Street Footwear"/>
    <n v="50"/>
    <n v="1500"/>
    <n v="75000"/>
    <n v="30000"/>
    <n v="0.4"/>
    <s v="In-store"/>
  </r>
  <r>
    <n v="1185732"/>
    <d v="2021-10-08T00:00:00"/>
    <x v="0"/>
    <x v="44"/>
    <s v="Newark"/>
    <s v="Women's Athletic Footwear"/>
    <n v="50"/>
    <n v="1250"/>
    <n v="62500"/>
    <n v="25000"/>
    <n v="0.4"/>
    <s v="In-store"/>
  </r>
  <r>
    <n v="1185732"/>
    <d v="2021-10-08T00:00:00"/>
    <x v="0"/>
    <x v="44"/>
    <s v="Newark"/>
    <s v="Men's Apparel"/>
    <n v="60"/>
    <n v="1250"/>
    <n v="75000"/>
    <n v="22500"/>
    <n v="0.3"/>
    <s v="In-store"/>
  </r>
  <r>
    <n v="1185732"/>
    <d v="2021-10-08T00:00:00"/>
    <x v="0"/>
    <x v="44"/>
    <s v="Newark"/>
    <s v="Women's Apparel"/>
    <n v="64.999999999999986"/>
    <n v="2500"/>
    <n v="162499.99999999997"/>
    <n v="64999.999999999993"/>
    <n v="0.4"/>
    <s v="In-store"/>
  </r>
  <r>
    <n v="1185732"/>
    <d v="2021-11-07T00:00:00"/>
    <x v="0"/>
    <x v="44"/>
    <s v="Newark"/>
    <s v="Men's Street Footwear"/>
    <n v="60"/>
    <n v="4000"/>
    <n v="240000"/>
    <n v="84000"/>
    <n v="0.35"/>
    <s v="In-store"/>
  </r>
  <r>
    <n v="1185732"/>
    <d v="2021-11-07T00:00:00"/>
    <x v="0"/>
    <x v="44"/>
    <s v="Newark"/>
    <s v="Men's Athletic Footwear"/>
    <n v="50"/>
    <n v="2750"/>
    <n v="137500"/>
    <n v="48125"/>
    <n v="0.35"/>
    <s v="In-store"/>
  </r>
  <r>
    <n v="1185732"/>
    <d v="2021-11-07T00:00:00"/>
    <x v="0"/>
    <x v="44"/>
    <s v="Newark"/>
    <s v="Women's Street Footwear"/>
    <n v="50"/>
    <n v="2700"/>
    <n v="135000"/>
    <n v="54000"/>
    <n v="0.4"/>
    <s v="In-store"/>
  </r>
  <r>
    <n v="1185732"/>
    <d v="2021-11-07T00:00:00"/>
    <x v="0"/>
    <x v="44"/>
    <s v="Newark"/>
    <s v="Women's Athletic Footwear"/>
    <n v="50"/>
    <n v="2500"/>
    <n v="125000"/>
    <n v="50000"/>
    <n v="0.4"/>
    <s v="In-store"/>
  </r>
  <r>
    <n v="1185732"/>
    <d v="2021-11-07T00:00:00"/>
    <x v="0"/>
    <x v="44"/>
    <s v="Newark"/>
    <s v="Men's Apparel"/>
    <n v="60"/>
    <n v="2250"/>
    <n v="135000"/>
    <n v="40500"/>
    <n v="0.3"/>
    <s v="In-store"/>
  </r>
  <r>
    <n v="1185732"/>
    <d v="2021-11-07T00:00:00"/>
    <x v="0"/>
    <x v="44"/>
    <s v="Newark"/>
    <s v="Women's Apparel"/>
    <n v="64.999999999999986"/>
    <n v="3250"/>
    <n v="211249.99999999994"/>
    <n v="84499.999999999985"/>
    <n v="0.4"/>
    <s v="In-store"/>
  </r>
  <r>
    <n v="1185732"/>
    <d v="2021-12-06T00:00:00"/>
    <x v="0"/>
    <x v="44"/>
    <s v="Newark"/>
    <s v="Men's Street Footwear"/>
    <n v="60"/>
    <n v="5500"/>
    <n v="330000"/>
    <n v="115499.99999999999"/>
    <n v="0.35"/>
    <s v="In-store"/>
  </r>
  <r>
    <n v="1185732"/>
    <d v="2021-12-06T00:00:00"/>
    <x v="0"/>
    <x v="44"/>
    <s v="Newark"/>
    <s v="Men's Athletic Footwear"/>
    <n v="50"/>
    <n v="3500"/>
    <n v="175000"/>
    <n v="61249.999999999993"/>
    <n v="0.35"/>
    <s v="In-store"/>
  </r>
  <r>
    <n v="1185732"/>
    <d v="2021-12-06T00:00:00"/>
    <x v="0"/>
    <x v="44"/>
    <s v="Newark"/>
    <s v="Women's Street Footwear"/>
    <n v="50"/>
    <n v="3250"/>
    <n v="162500"/>
    <n v="65000"/>
    <n v="0.4"/>
    <s v="In-store"/>
  </r>
  <r>
    <n v="1185732"/>
    <d v="2021-12-06T00:00:00"/>
    <x v="0"/>
    <x v="44"/>
    <s v="Newark"/>
    <s v="Women's Athletic Footwear"/>
    <n v="50"/>
    <n v="2750"/>
    <n v="137500"/>
    <n v="55000"/>
    <n v="0.4"/>
    <s v="In-store"/>
  </r>
  <r>
    <n v="1185732"/>
    <d v="2021-12-06T00:00:00"/>
    <x v="0"/>
    <x v="44"/>
    <s v="Newark"/>
    <s v="Men's Apparel"/>
    <n v="60"/>
    <n v="2750"/>
    <n v="165000"/>
    <n v="49500"/>
    <n v="0.3"/>
    <s v="In-store"/>
  </r>
  <r>
    <n v="1185732"/>
    <d v="2021-12-06T00:00:00"/>
    <x v="0"/>
    <x v="44"/>
    <s v="Newark"/>
    <s v="Women's Apparel"/>
    <n v="64.999999999999986"/>
    <n v="3750"/>
    <n v="243749.99999999994"/>
    <n v="97499.999999999985"/>
    <n v="0.4"/>
    <s v="In-store"/>
  </r>
  <r>
    <n v="1185732"/>
    <d v="2021-01-07T00:00:00"/>
    <x v="0"/>
    <x v="44"/>
    <s v="Newark"/>
    <s v="Men's Street Footwear"/>
    <n v="40"/>
    <n v="5000"/>
    <n v="200000"/>
    <n v="80000"/>
    <n v="0.4"/>
    <s v="In-store"/>
  </r>
  <r>
    <n v="1185732"/>
    <d v="2021-01-07T00:00:00"/>
    <x v="0"/>
    <x v="44"/>
    <s v="Newark"/>
    <s v="Men's Athletic Footwear"/>
    <n v="40"/>
    <n v="3000"/>
    <n v="120000"/>
    <n v="48000"/>
    <n v="0.4"/>
    <s v="In-store"/>
  </r>
  <r>
    <n v="1185732"/>
    <d v="2021-01-07T00:00:00"/>
    <x v="0"/>
    <x v="44"/>
    <s v="Newark"/>
    <s v="Women's Street Footwear"/>
    <n v="30.000000000000004"/>
    <n v="3000"/>
    <n v="90000.000000000015"/>
    <n v="27000.000000000004"/>
    <n v="0.3"/>
    <s v="In-store"/>
  </r>
  <r>
    <n v="1185732"/>
    <d v="2021-01-07T00:00:00"/>
    <x v="0"/>
    <x v="44"/>
    <s v="Newark"/>
    <s v="Women's Athletic Footwear"/>
    <n v="35"/>
    <n v="1500"/>
    <n v="52500"/>
    <n v="15750"/>
    <n v="0.3"/>
    <s v="In-store"/>
  </r>
  <r>
    <n v="1185732"/>
    <d v="2021-01-07T00:00:00"/>
    <x v="0"/>
    <x v="44"/>
    <s v="Newark"/>
    <s v="Men's Apparel"/>
    <n v="50"/>
    <n v="2000"/>
    <n v="100000"/>
    <n v="30000"/>
    <n v="0.3"/>
    <s v="In-store"/>
  </r>
  <r>
    <n v="1185732"/>
    <d v="2021-01-07T00:00:00"/>
    <x v="0"/>
    <x v="44"/>
    <s v="Newark"/>
    <s v="Women's Apparel"/>
    <n v="40"/>
    <n v="3000"/>
    <n v="120000"/>
    <n v="42000"/>
    <n v="0.35"/>
    <s v="In-store"/>
  </r>
  <r>
    <n v="1185732"/>
    <d v="2021-02-05T00:00:00"/>
    <x v="0"/>
    <x v="44"/>
    <s v="Newark"/>
    <s v="Men's Street Footwear"/>
    <n v="40"/>
    <n v="5500"/>
    <n v="220000"/>
    <n v="88000"/>
    <n v="0.4"/>
    <s v="In-store"/>
  </r>
  <r>
    <n v="1185732"/>
    <d v="2021-02-05T00:00:00"/>
    <x v="0"/>
    <x v="44"/>
    <s v="Newark"/>
    <s v="Men's Athletic Footwear"/>
    <n v="40"/>
    <n v="2000"/>
    <n v="80000"/>
    <n v="32000"/>
    <n v="0.4"/>
    <s v="In-store"/>
  </r>
  <r>
    <n v="1185732"/>
    <d v="2021-02-05T00:00:00"/>
    <x v="0"/>
    <x v="44"/>
    <s v="Newark"/>
    <s v="Women's Street Footwear"/>
    <n v="30.000000000000004"/>
    <n v="2500"/>
    <n v="75000.000000000015"/>
    <n v="22500.000000000004"/>
    <n v="0.3"/>
    <s v="In-store"/>
  </r>
  <r>
    <n v="1185732"/>
    <d v="2021-02-05T00:00:00"/>
    <x v="0"/>
    <x v="45"/>
    <s v="Hartford"/>
    <s v="Women's Athletic Footwear"/>
    <n v="35"/>
    <n v="1250"/>
    <n v="43750"/>
    <n v="13125"/>
    <n v="0.3"/>
    <s v="In-store"/>
  </r>
  <r>
    <n v="1185732"/>
    <d v="2021-02-05T00:00:00"/>
    <x v="0"/>
    <x v="45"/>
    <s v="Hartford"/>
    <s v="Men's Apparel"/>
    <n v="50"/>
    <n v="2000"/>
    <n v="100000"/>
    <n v="30000"/>
    <n v="0.3"/>
    <s v="In-store"/>
  </r>
  <r>
    <n v="1185732"/>
    <d v="2021-02-05T00:00:00"/>
    <x v="0"/>
    <x v="45"/>
    <s v="Hartford"/>
    <s v="Women's Apparel"/>
    <n v="40"/>
    <n v="3000"/>
    <n v="120000"/>
    <n v="42000"/>
    <n v="0.35"/>
    <s v="In-store"/>
  </r>
  <r>
    <n v="1185732"/>
    <d v="2021-03-03T00:00:00"/>
    <x v="0"/>
    <x v="45"/>
    <s v="Hartford"/>
    <s v="Men's Street Footwear"/>
    <n v="40"/>
    <n v="5200"/>
    <n v="208000"/>
    <n v="83200"/>
    <n v="0.4"/>
    <s v="In-store"/>
  </r>
  <r>
    <n v="1185732"/>
    <d v="2021-03-03T00:00:00"/>
    <x v="0"/>
    <x v="45"/>
    <s v="Hartford"/>
    <s v="Men's Athletic Footwear"/>
    <n v="40"/>
    <n v="2250"/>
    <n v="90000"/>
    <n v="36000"/>
    <n v="0.4"/>
    <s v="In-store"/>
  </r>
  <r>
    <n v="1185732"/>
    <d v="2021-03-03T00:00:00"/>
    <x v="0"/>
    <x v="45"/>
    <s v="Hartford"/>
    <s v="Women's Street Footwear"/>
    <n v="30.000000000000004"/>
    <n v="2500"/>
    <n v="75000.000000000015"/>
    <n v="22500.000000000004"/>
    <n v="0.3"/>
    <s v="In-store"/>
  </r>
  <r>
    <n v="1185732"/>
    <d v="2021-03-03T00:00:00"/>
    <x v="0"/>
    <x v="45"/>
    <s v="Hartford"/>
    <s v="Women's Athletic Footwear"/>
    <n v="35"/>
    <n v="1000"/>
    <n v="35000"/>
    <n v="10500"/>
    <n v="0.3"/>
    <s v="In-store"/>
  </r>
  <r>
    <n v="1185732"/>
    <d v="2021-03-03T00:00:00"/>
    <x v="0"/>
    <x v="45"/>
    <s v="Hartford"/>
    <s v="Men's Apparel"/>
    <n v="50"/>
    <n v="1500"/>
    <n v="75000"/>
    <n v="22500"/>
    <n v="0.3"/>
    <s v="In-store"/>
  </r>
  <r>
    <n v="1185732"/>
    <d v="2021-03-03T00:00:00"/>
    <x v="0"/>
    <x v="45"/>
    <s v="Hartford"/>
    <s v="Women's Apparel"/>
    <n v="40"/>
    <n v="2500"/>
    <n v="100000"/>
    <n v="35000"/>
    <n v="0.35"/>
    <s v="In-store"/>
  </r>
  <r>
    <n v="1185732"/>
    <d v="2021-04-04T00:00:00"/>
    <x v="0"/>
    <x v="45"/>
    <s v="Hartford"/>
    <s v="Men's Street Footwear"/>
    <n v="40"/>
    <n v="5000"/>
    <n v="200000"/>
    <n v="80000"/>
    <n v="0.4"/>
    <s v="In-store"/>
  </r>
  <r>
    <n v="1185732"/>
    <d v="2021-04-04T00:00:00"/>
    <x v="0"/>
    <x v="45"/>
    <s v="Hartford"/>
    <s v="Men's Athletic Footwear"/>
    <n v="40"/>
    <n v="2000"/>
    <n v="80000"/>
    <n v="32000"/>
    <n v="0.4"/>
    <s v="In-store"/>
  </r>
  <r>
    <n v="1185732"/>
    <d v="2021-04-04T00:00:00"/>
    <x v="0"/>
    <x v="45"/>
    <s v="Hartford"/>
    <s v="Women's Street Footwear"/>
    <n v="30.000000000000004"/>
    <n v="2000"/>
    <n v="60000.000000000007"/>
    <n v="18000"/>
    <n v="0.3"/>
    <s v="In-store"/>
  </r>
  <r>
    <n v="1185732"/>
    <d v="2021-04-04T00:00:00"/>
    <x v="0"/>
    <x v="45"/>
    <s v="Hartford"/>
    <s v="Women's Athletic Footwear"/>
    <n v="35"/>
    <n v="1250"/>
    <n v="43750"/>
    <n v="13125"/>
    <n v="0.3"/>
    <s v="In-store"/>
  </r>
  <r>
    <n v="1185732"/>
    <d v="2021-04-04T00:00:00"/>
    <x v="0"/>
    <x v="45"/>
    <s v="Hartford"/>
    <s v="Men's Apparel"/>
    <n v="50"/>
    <n v="1250"/>
    <n v="62500"/>
    <n v="18750"/>
    <n v="0.3"/>
    <s v="In-store"/>
  </r>
  <r>
    <n v="1185732"/>
    <d v="2021-04-04T00:00:00"/>
    <x v="0"/>
    <x v="45"/>
    <s v="Hartford"/>
    <s v="Women's Apparel"/>
    <n v="40"/>
    <n v="2750"/>
    <n v="110000"/>
    <n v="38500"/>
    <n v="0.35"/>
    <s v="In-store"/>
  </r>
  <r>
    <n v="1185732"/>
    <d v="2021-05-03T00:00:00"/>
    <x v="0"/>
    <x v="45"/>
    <s v="Hartford"/>
    <s v="Men's Street Footwear"/>
    <n v="54.999999999999993"/>
    <n v="5450"/>
    <n v="299749.99999999994"/>
    <n v="119899.99999999999"/>
    <n v="0.4"/>
    <s v="In-store"/>
  </r>
  <r>
    <n v="1185732"/>
    <d v="2021-05-03T00:00:00"/>
    <x v="0"/>
    <x v="45"/>
    <s v="Hartford"/>
    <s v="Men's Athletic Footwear"/>
    <n v="50"/>
    <n v="2500"/>
    <n v="125000"/>
    <n v="50000"/>
    <n v="0.4"/>
    <s v="In-store"/>
  </r>
  <r>
    <n v="1185732"/>
    <d v="2021-05-03T00:00:00"/>
    <x v="0"/>
    <x v="45"/>
    <s v="Hartford"/>
    <s v="Women's Street Footwear"/>
    <n v="45"/>
    <n v="2750"/>
    <n v="123750"/>
    <n v="37125"/>
    <n v="0.3"/>
    <s v="In-store"/>
  </r>
  <r>
    <n v="1185732"/>
    <d v="2021-05-03T00:00:00"/>
    <x v="0"/>
    <x v="45"/>
    <s v="Hartford"/>
    <s v="Women's Athletic Footwear"/>
    <n v="45"/>
    <n v="2250"/>
    <n v="101250"/>
    <n v="30375"/>
    <n v="0.3"/>
    <s v="In-store"/>
  </r>
  <r>
    <n v="1185732"/>
    <d v="2021-05-03T00:00:00"/>
    <x v="0"/>
    <x v="45"/>
    <s v="Hartford"/>
    <s v="Men's Apparel"/>
    <n v="54.999999999999993"/>
    <n v="2500"/>
    <n v="137499.99999999997"/>
    <n v="41249.999999999993"/>
    <n v="0.3"/>
    <s v="In-store"/>
  </r>
  <r>
    <n v="1185732"/>
    <d v="2021-05-03T00:00:00"/>
    <x v="0"/>
    <x v="45"/>
    <s v="Hartford"/>
    <s v="Women's Apparel"/>
    <n v="60"/>
    <n v="3750"/>
    <n v="225000"/>
    <n v="78750"/>
    <n v="0.35"/>
    <s v="In-store"/>
  </r>
  <r>
    <n v="1185732"/>
    <d v="2021-06-05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6-05T00:00:00"/>
    <x v="0"/>
    <x v="45"/>
    <s v="Hartford"/>
    <s v="Men's Athletic Footwear"/>
    <n v="50"/>
    <n v="3750"/>
    <n v="187500"/>
    <n v="75000"/>
    <n v="0.4"/>
    <s v="In-store"/>
  </r>
  <r>
    <n v="1185732"/>
    <d v="2021-06-05T00:00:00"/>
    <x v="0"/>
    <x v="45"/>
    <s v="Hartford"/>
    <s v="Women's Street Footwear"/>
    <n v="45"/>
    <n v="3000"/>
    <n v="135000"/>
    <n v="40500"/>
    <n v="0.3"/>
    <s v="In-store"/>
  </r>
  <r>
    <n v="1185732"/>
    <d v="2021-06-05T00:00:00"/>
    <x v="0"/>
    <x v="45"/>
    <s v="Hartford"/>
    <s v="Women's Athletic Footwear"/>
    <n v="45"/>
    <n v="2750"/>
    <n v="123750"/>
    <n v="37125"/>
    <n v="0.3"/>
    <s v="In-store"/>
  </r>
  <r>
    <n v="1185732"/>
    <d v="2021-06-05T00:00:00"/>
    <x v="0"/>
    <x v="45"/>
    <s v="Hartford"/>
    <s v="Men's Apparel"/>
    <n v="54.999999999999993"/>
    <n v="2750"/>
    <n v="151249.99999999997"/>
    <n v="45374.999999999993"/>
    <n v="0.3"/>
    <s v="In-store"/>
  </r>
  <r>
    <n v="1185732"/>
    <d v="2021-06-05T00:00:00"/>
    <x v="0"/>
    <x v="45"/>
    <s v="Hartford"/>
    <s v="Women's Apparel"/>
    <n v="60"/>
    <n v="4250"/>
    <n v="255000"/>
    <n v="89250"/>
    <n v="0.35"/>
    <s v="In-store"/>
  </r>
  <r>
    <n v="1185732"/>
    <d v="2021-07-03T00:00:00"/>
    <x v="0"/>
    <x v="45"/>
    <s v="Hartford"/>
    <s v="Men's Street Footwear"/>
    <n v="54.999999999999993"/>
    <n v="6500"/>
    <n v="357499.99999999994"/>
    <n v="142999.99999999997"/>
    <n v="0.4"/>
    <s v="In-store"/>
  </r>
  <r>
    <n v="1185732"/>
    <d v="2021-07-03T00:00:00"/>
    <x v="0"/>
    <x v="45"/>
    <s v="Hartford"/>
    <s v="Men's Athletic Footwear"/>
    <n v="50"/>
    <n v="4000"/>
    <n v="200000"/>
    <n v="80000"/>
    <n v="0.4"/>
    <s v="In-store"/>
  </r>
  <r>
    <n v="1185732"/>
    <d v="2021-07-03T00:00:00"/>
    <x v="0"/>
    <x v="45"/>
    <s v="Hartford"/>
    <s v="Women's Street Footwear"/>
    <n v="45"/>
    <n v="3250"/>
    <n v="146250"/>
    <n v="43875"/>
    <n v="0.3"/>
    <s v="In-store"/>
  </r>
  <r>
    <n v="1185732"/>
    <d v="2021-07-03T00:00:00"/>
    <x v="0"/>
    <x v="45"/>
    <s v="Hartford"/>
    <s v="Women's Athletic Footwear"/>
    <n v="45"/>
    <n v="2750"/>
    <n v="123750"/>
    <n v="37125"/>
    <n v="0.3"/>
    <s v="In-store"/>
  </r>
  <r>
    <n v="1185732"/>
    <d v="2021-07-03T00:00:00"/>
    <x v="0"/>
    <x v="45"/>
    <s v="Hartford"/>
    <s v="Men's Apparel"/>
    <n v="54.999999999999993"/>
    <n v="3000"/>
    <n v="164999.99999999997"/>
    <n v="49499.999999999993"/>
    <n v="0.3"/>
    <s v="In-store"/>
  </r>
  <r>
    <n v="1185732"/>
    <d v="2021-07-03T00:00:00"/>
    <x v="0"/>
    <x v="45"/>
    <s v="Hartford"/>
    <s v="Women's Apparel"/>
    <n v="60"/>
    <n v="4750"/>
    <n v="285000"/>
    <n v="99750"/>
    <n v="0.35"/>
    <s v="In-store"/>
  </r>
  <r>
    <n v="1185732"/>
    <d v="2021-08-04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8-04T00:00:00"/>
    <x v="0"/>
    <x v="45"/>
    <s v="Hartford"/>
    <s v="Men's Athletic Footwear"/>
    <n v="50"/>
    <n v="4000"/>
    <n v="200000"/>
    <n v="80000"/>
    <n v="0.4"/>
    <s v="In-store"/>
  </r>
  <r>
    <n v="1185732"/>
    <d v="2021-08-04T00:00:00"/>
    <x v="0"/>
    <x v="45"/>
    <s v="Hartford"/>
    <s v="Women's Street Footwear"/>
    <n v="45"/>
    <n v="3250"/>
    <n v="146250"/>
    <n v="43875"/>
    <n v="0.3"/>
    <s v="In-store"/>
  </r>
  <r>
    <n v="1185732"/>
    <d v="2021-08-04T00:00:00"/>
    <x v="0"/>
    <x v="45"/>
    <s v="Hartford"/>
    <s v="Women's Athletic Footwear"/>
    <n v="45"/>
    <n v="2250"/>
    <n v="101250"/>
    <n v="30375"/>
    <n v="0.3"/>
    <s v="In-store"/>
  </r>
  <r>
    <n v="1185732"/>
    <d v="2021-08-04T00:00:00"/>
    <x v="0"/>
    <x v="45"/>
    <s v="Hartford"/>
    <s v="Men's Apparel"/>
    <n v="54.999999999999993"/>
    <n v="2000"/>
    <n v="109999.99999999999"/>
    <n v="32999.999999999993"/>
    <n v="0.3"/>
    <s v="In-store"/>
  </r>
  <r>
    <n v="1185732"/>
    <d v="2021-08-04T00:00:00"/>
    <x v="0"/>
    <x v="45"/>
    <s v="Hartford"/>
    <s v="Women's Apparel"/>
    <n v="60"/>
    <n v="3750"/>
    <n v="225000"/>
    <n v="78750"/>
    <n v="0.35"/>
    <s v="In-store"/>
  </r>
  <r>
    <n v="1185732"/>
    <d v="2021-09-03T00:00:00"/>
    <x v="0"/>
    <x v="45"/>
    <s v="Hartford"/>
    <s v="Men's Street Footwear"/>
    <n v="54.999999999999993"/>
    <n v="5000"/>
    <n v="274999.99999999994"/>
    <n v="109999.99999999999"/>
    <n v="0.4"/>
    <s v="In-store"/>
  </r>
  <r>
    <n v="1185732"/>
    <d v="2021-09-03T00:00:00"/>
    <x v="0"/>
    <x v="45"/>
    <s v="Hartford"/>
    <s v="Men's Athletic Footwear"/>
    <n v="50"/>
    <n v="3000"/>
    <n v="150000"/>
    <n v="60000"/>
    <n v="0.4"/>
    <s v="In-store"/>
  </r>
  <r>
    <n v="1185732"/>
    <d v="2021-09-03T00:00:00"/>
    <x v="0"/>
    <x v="45"/>
    <s v="Hartford"/>
    <s v="Women's Street Footwear"/>
    <n v="45"/>
    <n v="2000"/>
    <n v="90000"/>
    <n v="27000"/>
    <n v="0.3"/>
    <s v="In-store"/>
  </r>
  <r>
    <n v="1185732"/>
    <d v="2021-09-03T00:00:00"/>
    <x v="0"/>
    <x v="45"/>
    <s v="Hartford"/>
    <s v="Women's Athletic Footwear"/>
    <n v="45"/>
    <n v="1750"/>
    <n v="78750"/>
    <n v="23625"/>
    <n v="0.3"/>
    <s v="In-store"/>
  </r>
  <r>
    <n v="1185732"/>
    <d v="2021-09-03T00:00:00"/>
    <x v="0"/>
    <x v="45"/>
    <s v="Hartford"/>
    <s v="Men's Apparel"/>
    <n v="54.999999999999993"/>
    <n v="1750"/>
    <n v="96249.999999999985"/>
    <n v="28874.999999999996"/>
    <n v="0.3"/>
    <s v="In-store"/>
  </r>
  <r>
    <n v="1185732"/>
    <d v="2021-09-03T00:00:00"/>
    <x v="0"/>
    <x v="45"/>
    <s v="Hartford"/>
    <s v="Women's Apparel"/>
    <n v="60"/>
    <n v="2750"/>
    <n v="165000"/>
    <n v="57749.999999999993"/>
    <n v="0.35"/>
    <s v="In-store"/>
  </r>
  <r>
    <n v="1185732"/>
    <d v="2021-10-05T00:00:00"/>
    <x v="0"/>
    <x v="45"/>
    <s v="Hartford"/>
    <s v="Men's Street Footwear"/>
    <n v="60"/>
    <n v="4500"/>
    <n v="270000"/>
    <n v="108000"/>
    <n v="0.4"/>
    <s v="In-store"/>
  </r>
  <r>
    <n v="1185732"/>
    <d v="2021-10-05T00:00:00"/>
    <x v="0"/>
    <x v="45"/>
    <s v="Hartford"/>
    <s v="Men's Athletic Footwear"/>
    <n v="55.000000000000007"/>
    <n v="2750"/>
    <n v="151250.00000000003"/>
    <n v="60500.000000000015"/>
    <n v="0.4"/>
    <s v="In-store"/>
  </r>
  <r>
    <n v="1185732"/>
    <d v="2021-10-05T00:00:00"/>
    <x v="0"/>
    <x v="45"/>
    <s v="Hartford"/>
    <s v="Women's Street Footwear"/>
    <n v="55.000000000000007"/>
    <n v="1750"/>
    <n v="96250.000000000015"/>
    <n v="28875.000000000004"/>
    <n v="0.3"/>
    <s v="In-store"/>
  </r>
  <r>
    <n v="1185732"/>
    <d v="2021-10-05T00:00:00"/>
    <x v="0"/>
    <x v="45"/>
    <s v="Hartford"/>
    <s v="Women's Athletic Footwear"/>
    <n v="55.000000000000007"/>
    <n v="1500"/>
    <n v="82500.000000000015"/>
    <n v="24750.000000000004"/>
    <n v="0.3"/>
    <s v="In-store"/>
  </r>
  <r>
    <n v="1185732"/>
    <d v="2021-10-05T00:00:00"/>
    <x v="0"/>
    <x v="45"/>
    <s v="Hartford"/>
    <s v="Men's Apparel"/>
    <n v="65"/>
    <n v="1500"/>
    <n v="97500"/>
    <n v="29250"/>
    <n v="0.3"/>
    <s v="In-store"/>
  </r>
  <r>
    <n v="1185732"/>
    <d v="2021-10-05T00:00:00"/>
    <x v="0"/>
    <x v="45"/>
    <s v="Hartford"/>
    <s v="Women's Apparel"/>
    <n v="70"/>
    <n v="2750"/>
    <n v="192500"/>
    <n v="67375"/>
    <n v="0.35"/>
    <s v="In-store"/>
  </r>
  <r>
    <n v="1185732"/>
    <d v="2021-11-04T00:00:00"/>
    <x v="0"/>
    <x v="45"/>
    <s v="Hartford"/>
    <s v="Men's Street Footwear"/>
    <n v="65"/>
    <n v="4250"/>
    <n v="276250"/>
    <n v="110500"/>
    <n v="0.4"/>
    <s v="In-store"/>
  </r>
  <r>
    <n v="1185732"/>
    <d v="2021-11-04T00:00:00"/>
    <x v="0"/>
    <x v="45"/>
    <s v="Hartford"/>
    <s v="Men's Athletic Footwear"/>
    <n v="55.000000000000007"/>
    <n v="3000"/>
    <n v="165000.00000000003"/>
    <n v="66000.000000000015"/>
    <n v="0.4"/>
    <s v="In-store"/>
  </r>
  <r>
    <n v="1185732"/>
    <d v="2021-11-04T00:00:00"/>
    <x v="0"/>
    <x v="45"/>
    <s v="Hartford"/>
    <s v="Women's Street Footwear"/>
    <n v="55.000000000000007"/>
    <n v="2950"/>
    <n v="162250.00000000003"/>
    <n v="48675.000000000007"/>
    <n v="0.3"/>
    <s v="In-store"/>
  </r>
  <r>
    <n v="1185732"/>
    <d v="2021-11-04T00:00:00"/>
    <x v="0"/>
    <x v="45"/>
    <s v="Hartford"/>
    <s v="Women's Athletic Footwear"/>
    <n v="55.000000000000007"/>
    <n v="2750"/>
    <n v="151250.00000000003"/>
    <n v="45375.000000000007"/>
    <n v="0.3"/>
    <s v="In-store"/>
  </r>
  <r>
    <n v="1185732"/>
    <d v="2021-11-04T00:00:00"/>
    <x v="0"/>
    <x v="45"/>
    <s v="Hartford"/>
    <s v="Men's Apparel"/>
    <n v="65"/>
    <n v="2500"/>
    <n v="162500"/>
    <n v="48750"/>
    <n v="0.3"/>
    <s v="In-store"/>
  </r>
  <r>
    <n v="1185732"/>
    <d v="2021-11-04T00:00:00"/>
    <x v="0"/>
    <x v="45"/>
    <s v="Hartford"/>
    <s v="Women's Apparel"/>
    <n v="70"/>
    <n v="3500"/>
    <n v="245000"/>
    <n v="85750"/>
    <n v="0.35"/>
    <s v="In-store"/>
  </r>
  <r>
    <n v="1185732"/>
    <d v="2021-12-03T00:00:00"/>
    <x v="0"/>
    <x v="45"/>
    <s v="Hartford"/>
    <s v="Men's Street Footwear"/>
    <n v="65"/>
    <n v="5750"/>
    <n v="373750"/>
    <n v="149500"/>
    <n v="0.4"/>
    <s v="In-store"/>
  </r>
  <r>
    <n v="1185732"/>
    <d v="2021-12-03T00:00:00"/>
    <x v="0"/>
    <x v="45"/>
    <s v="Hartford"/>
    <s v="Men's Athletic Footwear"/>
    <n v="55.000000000000007"/>
    <n v="3750"/>
    <n v="206250.00000000003"/>
    <n v="82500.000000000015"/>
    <n v="0.4"/>
    <s v="In-store"/>
  </r>
  <r>
    <n v="1185732"/>
    <d v="2021-12-03T00:00:00"/>
    <x v="0"/>
    <x v="45"/>
    <s v="Hartford"/>
    <s v="Women's Street Footwear"/>
    <n v="55.000000000000007"/>
    <n v="3500"/>
    <n v="192500.00000000003"/>
    <n v="57750.000000000007"/>
    <n v="0.3"/>
    <s v="In-store"/>
  </r>
  <r>
    <n v="1185732"/>
    <d v="2021-12-03T00:00:00"/>
    <x v="0"/>
    <x v="45"/>
    <s v="Hartford"/>
    <s v="Women's Athletic Footwear"/>
    <n v="55.000000000000007"/>
    <n v="3000"/>
    <n v="165000.00000000003"/>
    <n v="49500.000000000007"/>
    <n v="0.3"/>
    <s v="In-store"/>
  </r>
  <r>
    <n v="1185732"/>
    <d v="2021-12-03T00:00:00"/>
    <x v="0"/>
    <x v="45"/>
    <s v="Hartford"/>
    <s v="Men's Apparel"/>
    <n v="65"/>
    <n v="3000"/>
    <n v="195000"/>
    <n v="58500"/>
    <n v="0.3"/>
    <s v="In-store"/>
  </r>
  <r>
    <n v="1185732"/>
    <d v="2021-12-03T00:00:00"/>
    <x v="0"/>
    <x v="45"/>
    <s v="Hartford"/>
    <s v="Women's Apparel"/>
    <n v="70"/>
    <n v="4000"/>
    <n v="280000"/>
    <n v="98000"/>
    <n v="0.35"/>
    <s v="In-store"/>
  </r>
  <r>
    <n v="1185732"/>
    <d v="2021-01-10T00:00:00"/>
    <x v="0"/>
    <x v="45"/>
    <s v="Hartford"/>
    <s v="Men's Street Footwear"/>
    <n v="35"/>
    <n v="4250"/>
    <n v="148750"/>
    <n v="52062.5"/>
    <n v="0.35"/>
    <s v="In-store"/>
  </r>
  <r>
    <n v="1185732"/>
    <d v="2021-01-10T00:00:00"/>
    <x v="0"/>
    <x v="45"/>
    <s v="Hartford"/>
    <s v="Men's Athletic Footwear"/>
    <n v="35"/>
    <n v="2250"/>
    <n v="78750"/>
    <n v="27562.5"/>
    <n v="0.35"/>
    <s v="In-store"/>
  </r>
  <r>
    <n v="1185732"/>
    <d v="2021-01-10T00:00:00"/>
    <x v="0"/>
    <x v="45"/>
    <s v="Hartford"/>
    <s v="Women's Street Footwear"/>
    <n v="25.000000000000007"/>
    <n v="2250"/>
    <n v="56250.000000000015"/>
    <n v="22500.000000000007"/>
    <n v="0.4"/>
    <s v="In-store"/>
  </r>
  <r>
    <n v="1185732"/>
    <d v="2021-01-10T00:00:00"/>
    <x v="0"/>
    <x v="45"/>
    <s v="Hartford"/>
    <s v="Women's Athletic Footwear"/>
    <n v="30"/>
    <n v="750"/>
    <n v="22500"/>
    <n v="9000"/>
    <n v="0.4"/>
    <s v="In-store"/>
  </r>
  <r>
    <n v="1185732"/>
    <d v="2021-01-10T00:00:00"/>
    <x v="0"/>
    <x v="45"/>
    <s v="Hartford"/>
    <s v="Men's Apparel"/>
    <n v="45"/>
    <n v="1250"/>
    <n v="56250"/>
    <n v="16875"/>
    <n v="0.3"/>
    <s v="In-store"/>
  </r>
  <r>
    <n v="1185732"/>
    <d v="2021-01-10T00:00:00"/>
    <x v="0"/>
    <x v="45"/>
    <s v="Hartford"/>
    <s v="Women's Apparel"/>
    <n v="35"/>
    <n v="2250"/>
    <n v="78750"/>
    <n v="31500"/>
    <n v="0.4"/>
    <s v="In-store"/>
  </r>
  <r>
    <n v="1185732"/>
    <d v="2021-02-08T00:00:00"/>
    <x v="0"/>
    <x v="45"/>
    <s v="Hartford"/>
    <s v="Men's Street Footwear"/>
    <n v="35"/>
    <n v="4750"/>
    <n v="166250"/>
    <n v="58187.499999999993"/>
    <n v="0.35"/>
    <s v="In-store"/>
  </r>
  <r>
    <n v="1185732"/>
    <d v="2021-02-08T00:00:00"/>
    <x v="0"/>
    <x v="45"/>
    <s v="Hartford"/>
    <s v="Men's Athletic Footwear"/>
    <n v="35"/>
    <n v="1250"/>
    <n v="43750"/>
    <n v="15312.499999999998"/>
    <n v="0.35"/>
    <s v="In-store"/>
  </r>
  <r>
    <n v="1185732"/>
    <d v="2021-02-08T00:00:00"/>
    <x v="0"/>
    <x v="45"/>
    <s v="Hartford"/>
    <s v="Women's Street Footwear"/>
    <n v="25.000000000000007"/>
    <n v="1750"/>
    <n v="43750.000000000015"/>
    <n v="17500.000000000007"/>
    <n v="0.4"/>
    <s v="In-store"/>
  </r>
  <r>
    <n v="1185732"/>
    <d v="2021-02-08T00:00:00"/>
    <x v="0"/>
    <x v="46"/>
    <s v="Providence"/>
    <s v="Women's Athletic Footwear"/>
    <n v="30"/>
    <n v="500"/>
    <n v="15000"/>
    <n v="6000"/>
    <n v="0.4"/>
    <s v="In-store"/>
  </r>
  <r>
    <n v="1185732"/>
    <d v="2021-02-08T00:00:00"/>
    <x v="0"/>
    <x v="46"/>
    <s v="Providence"/>
    <s v="Men's Apparel"/>
    <n v="45"/>
    <n v="1250"/>
    <n v="56250"/>
    <n v="16875"/>
    <n v="0.3"/>
    <s v="In-store"/>
  </r>
  <r>
    <n v="1185732"/>
    <d v="2021-02-08T00:00:00"/>
    <x v="0"/>
    <x v="46"/>
    <s v="Providence"/>
    <s v="Women's Apparel"/>
    <n v="35"/>
    <n v="2250"/>
    <n v="78750"/>
    <n v="31500"/>
    <n v="0.4"/>
    <s v="In-store"/>
  </r>
  <r>
    <n v="1185732"/>
    <d v="2021-03-06T00:00:00"/>
    <x v="0"/>
    <x v="46"/>
    <s v="Providence"/>
    <s v="Men's Street Footwear"/>
    <n v="35"/>
    <n v="4450"/>
    <n v="155750"/>
    <n v="54512.5"/>
    <n v="0.35"/>
    <s v="In-store"/>
  </r>
  <r>
    <n v="1185732"/>
    <d v="2021-03-06T00:00:00"/>
    <x v="0"/>
    <x v="46"/>
    <s v="Providence"/>
    <s v="Men's Athletic Footwear"/>
    <n v="35"/>
    <n v="1500"/>
    <n v="52500"/>
    <n v="18375"/>
    <n v="0.35"/>
    <s v="In-store"/>
  </r>
  <r>
    <n v="1185732"/>
    <d v="2021-03-06T00:00:00"/>
    <x v="0"/>
    <x v="46"/>
    <s v="Providence"/>
    <s v="Women's Street Footwear"/>
    <n v="25.000000000000007"/>
    <n v="1750"/>
    <n v="43750.000000000015"/>
    <n v="17500.000000000007"/>
    <n v="0.4"/>
    <s v="In-store"/>
  </r>
  <r>
    <n v="1185732"/>
    <d v="2021-03-06T00:00:00"/>
    <x v="0"/>
    <x v="46"/>
    <s v="Providence"/>
    <s v="Women's Athletic Footwear"/>
    <n v="30"/>
    <n v="250"/>
    <n v="7500"/>
    <n v="3000"/>
    <n v="0.4"/>
    <s v="In-store"/>
  </r>
  <r>
    <n v="1185732"/>
    <d v="2021-03-06T00:00:00"/>
    <x v="0"/>
    <x v="46"/>
    <s v="Providence"/>
    <s v="Men's Apparel"/>
    <n v="45"/>
    <n v="750"/>
    <n v="33750"/>
    <n v="10125"/>
    <n v="0.3"/>
    <s v="In-store"/>
  </r>
  <r>
    <n v="1185732"/>
    <d v="2021-03-06T00:00:00"/>
    <x v="0"/>
    <x v="46"/>
    <s v="Providence"/>
    <s v="Women's Apparel"/>
    <n v="35"/>
    <n v="1750"/>
    <n v="61250"/>
    <n v="24500"/>
    <n v="0.4"/>
    <s v="In-store"/>
  </r>
  <r>
    <n v="1185732"/>
    <d v="2021-04-07T00:00:00"/>
    <x v="0"/>
    <x v="46"/>
    <s v="Providence"/>
    <s v="Men's Street Footwear"/>
    <n v="35"/>
    <n v="4250"/>
    <n v="148750"/>
    <n v="52062.5"/>
    <n v="0.35"/>
    <s v="In-store"/>
  </r>
  <r>
    <n v="1185732"/>
    <d v="2021-04-07T00:00:00"/>
    <x v="0"/>
    <x v="46"/>
    <s v="Providence"/>
    <s v="Men's Athletic Footwear"/>
    <n v="35"/>
    <n v="1250"/>
    <n v="43750"/>
    <n v="15312.499999999998"/>
    <n v="0.35"/>
    <s v="In-store"/>
  </r>
  <r>
    <n v="1185732"/>
    <d v="2021-04-07T00:00:00"/>
    <x v="0"/>
    <x v="46"/>
    <s v="Providence"/>
    <s v="Women's Street Footwear"/>
    <n v="25.000000000000007"/>
    <n v="1250"/>
    <n v="31250.000000000007"/>
    <n v="12500.000000000004"/>
    <n v="0.4"/>
    <s v="In-store"/>
  </r>
  <r>
    <n v="1185732"/>
    <d v="2021-04-07T00:00:00"/>
    <x v="0"/>
    <x v="46"/>
    <s v="Providence"/>
    <s v="Women's Athletic Footwear"/>
    <n v="30"/>
    <n v="500"/>
    <n v="15000"/>
    <n v="6000"/>
    <n v="0.4"/>
    <s v="In-store"/>
  </r>
  <r>
    <n v="1185732"/>
    <d v="2021-04-07T00:00:00"/>
    <x v="0"/>
    <x v="46"/>
    <s v="Providence"/>
    <s v="Men's Apparel"/>
    <n v="45"/>
    <n v="500"/>
    <n v="22500"/>
    <n v="6750"/>
    <n v="0.3"/>
    <s v="In-store"/>
  </r>
  <r>
    <n v="1185732"/>
    <d v="2021-04-07T00:00:00"/>
    <x v="0"/>
    <x v="46"/>
    <s v="Providence"/>
    <s v="Women's Apparel"/>
    <n v="35"/>
    <n v="2000"/>
    <n v="70000"/>
    <n v="28000"/>
    <n v="0.4"/>
    <s v="In-store"/>
  </r>
  <r>
    <n v="1185732"/>
    <d v="2021-05-06T00:00:00"/>
    <x v="0"/>
    <x v="46"/>
    <s v="Providence"/>
    <s v="Men's Street Footwear"/>
    <n v="49.999999999999993"/>
    <n v="4700"/>
    <n v="234999.99999999997"/>
    <n v="82249.999999999985"/>
    <n v="0.35"/>
    <s v="In-store"/>
  </r>
  <r>
    <n v="1185732"/>
    <d v="2021-05-06T00:00:00"/>
    <x v="0"/>
    <x v="46"/>
    <s v="Providence"/>
    <s v="Men's Athletic Footwear"/>
    <n v="45"/>
    <n v="1750"/>
    <n v="78750"/>
    <n v="27562.5"/>
    <n v="0.35"/>
    <s v="In-store"/>
  </r>
  <r>
    <n v="1185732"/>
    <d v="2021-05-06T00:00:00"/>
    <x v="0"/>
    <x v="46"/>
    <s v="Providence"/>
    <s v="Women's Street Footwear"/>
    <n v="40"/>
    <n v="2000"/>
    <n v="80000"/>
    <n v="32000"/>
    <n v="0.4"/>
    <s v="In-store"/>
  </r>
  <r>
    <n v="1185732"/>
    <d v="2021-05-06T00:00:00"/>
    <x v="0"/>
    <x v="46"/>
    <s v="Providence"/>
    <s v="Women's Athletic Footwear"/>
    <n v="40"/>
    <n v="1500"/>
    <n v="60000"/>
    <n v="24000"/>
    <n v="0.4"/>
    <s v="In-store"/>
  </r>
  <r>
    <n v="1185732"/>
    <d v="2021-05-06T00:00:00"/>
    <x v="0"/>
    <x v="46"/>
    <s v="Providence"/>
    <s v="Men's Apparel"/>
    <n v="49.999999999999993"/>
    <n v="1750"/>
    <n v="87499.999999999985"/>
    <n v="26249.999999999996"/>
    <n v="0.3"/>
    <s v="In-store"/>
  </r>
  <r>
    <n v="1185732"/>
    <d v="2021-05-06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6-08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6-08T00:00:00"/>
    <x v="0"/>
    <x v="46"/>
    <s v="Providence"/>
    <s v="Men's Athletic Footwear"/>
    <n v="45"/>
    <n v="3000"/>
    <n v="135000"/>
    <n v="47250"/>
    <n v="0.35"/>
    <s v="In-store"/>
  </r>
  <r>
    <n v="1185732"/>
    <d v="2021-06-08T00:00:00"/>
    <x v="0"/>
    <x v="46"/>
    <s v="Providence"/>
    <s v="Women's Street Footwear"/>
    <n v="40"/>
    <n v="2250"/>
    <n v="90000"/>
    <n v="36000"/>
    <n v="0.4"/>
    <s v="In-store"/>
  </r>
  <r>
    <n v="1185732"/>
    <d v="2021-06-08T00:00:00"/>
    <x v="0"/>
    <x v="46"/>
    <s v="Providence"/>
    <s v="Women's Athletic Footwear"/>
    <n v="40"/>
    <n v="2000"/>
    <n v="80000"/>
    <n v="32000"/>
    <n v="0.4"/>
    <s v="In-store"/>
  </r>
  <r>
    <n v="1185732"/>
    <d v="2021-06-08T00:00:00"/>
    <x v="0"/>
    <x v="46"/>
    <s v="Providence"/>
    <s v="Men's Apparel"/>
    <n v="49.999999999999993"/>
    <n v="2000"/>
    <n v="99999.999999999985"/>
    <n v="29999.999999999993"/>
    <n v="0.3"/>
    <s v="In-store"/>
  </r>
  <r>
    <n v="1185732"/>
    <d v="2021-06-08T00:00:00"/>
    <x v="0"/>
    <x v="46"/>
    <s v="Providence"/>
    <s v="Women's Apparel"/>
    <n v="54.999999999999993"/>
    <n v="3500"/>
    <n v="192499.99999999997"/>
    <n v="76999.999999999985"/>
    <n v="0.4"/>
    <s v="In-store"/>
  </r>
  <r>
    <n v="1185732"/>
    <d v="2021-07-06T00:00:00"/>
    <x v="0"/>
    <x v="46"/>
    <s v="Providence"/>
    <s v="Men's Street Footwear"/>
    <n v="49.999999999999993"/>
    <n v="5750"/>
    <n v="287499.99999999994"/>
    <n v="100624.99999999997"/>
    <n v="0.35"/>
    <s v="In-store"/>
  </r>
  <r>
    <n v="1185732"/>
    <d v="2021-07-06T00:00:00"/>
    <x v="0"/>
    <x v="46"/>
    <s v="Providence"/>
    <s v="Men's Athletic Footwear"/>
    <n v="45"/>
    <n v="3250"/>
    <n v="146250"/>
    <n v="51187.5"/>
    <n v="0.35"/>
    <s v="In-store"/>
  </r>
  <r>
    <n v="1185732"/>
    <d v="2021-07-06T00:00:00"/>
    <x v="0"/>
    <x v="46"/>
    <s v="Providence"/>
    <s v="Women's Street Footwear"/>
    <n v="40"/>
    <n v="2500"/>
    <n v="100000"/>
    <n v="40000"/>
    <n v="0.4"/>
    <s v="In-store"/>
  </r>
  <r>
    <n v="1185732"/>
    <d v="2021-07-06T00:00:00"/>
    <x v="0"/>
    <x v="46"/>
    <s v="Providence"/>
    <s v="Women's Athletic Footwear"/>
    <n v="40"/>
    <n v="2000"/>
    <n v="80000"/>
    <n v="32000"/>
    <n v="0.4"/>
    <s v="In-store"/>
  </r>
  <r>
    <n v="1185732"/>
    <d v="2021-07-06T00:00:00"/>
    <x v="0"/>
    <x v="46"/>
    <s v="Providence"/>
    <s v="Men's Apparel"/>
    <n v="49.999999999999993"/>
    <n v="2250"/>
    <n v="112499.99999999999"/>
    <n v="33749.999999999993"/>
    <n v="0.3"/>
    <s v="In-store"/>
  </r>
  <r>
    <n v="1185732"/>
    <d v="2021-07-06T00:00:00"/>
    <x v="0"/>
    <x v="46"/>
    <s v="Providence"/>
    <s v="Women's Apparel"/>
    <n v="54.999999999999993"/>
    <n v="4000"/>
    <n v="219999.99999999997"/>
    <n v="88000"/>
    <n v="0.4"/>
    <s v="In-store"/>
  </r>
  <r>
    <n v="1185732"/>
    <d v="2021-08-07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8-07T00:00:00"/>
    <x v="0"/>
    <x v="46"/>
    <s v="Providence"/>
    <s v="Men's Athletic Footwear"/>
    <n v="45"/>
    <n v="3250"/>
    <n v="146250"/>
    <n v="51187.5"/>
    <n v="0.35"/>
    <s v="In-store"/>
  </r>
  <r>
    <n v="1185732"/>
    <d v="2021-08-07T00:00:00"/>
    <x v="0"/>
    <x v="46"/>
    <s v="Providence"/>
    <s v="Women's Street Footwear"/>
    <n v="40"/>
    <n v="2500"/>
    <n v="100000"/>
    <n v="40000"/>
    <n v="0.4"/>
    <s v="In-store"/>
  </r>
  <r>
    <n v="1185732"/>
    <d v="2021-08-07T00:00:00"/>
    <x v="0"/>
    <x v="46"/>
    <s v="Providence"/>
    <s v="Women's Athletic Footwear"/>
    <n v="40"/>
    <n v="1500"/>
    <n v="60000"/>
    <n v="24000"/>
    <n v="0.4"/>
    <s v="In-store"/>
  </r>
  <r>
    <n v="1185732"/>
    <d v="2021-08-07T00:00:00"/>
    <x v="0"/>
    <x v="46"/>
    <s v="Providence"/>
    <s v="Men's Apparel"/>
    <n v="49.999999999999993"/>
    <n v="1250"/>
    <n v="62499.999999999993"/>
    <n v="18749.999999999996"/>
    <n v="0.3"/>
    <s v="In-store"/>
  </r>
  <r>
    <n v="1185732"/>
    <d v="2021-08-07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9-06T00:00:00"/>
    <x v="0"/>
    <x v="46"/>
    <s v="Providence"/>
    <s v="Men's Street Footwear"/>
    <n v="49.999999999999993"/>
    <n v="4250"/>
    <n v="212499.99999999997"/>
    <n v="74374.999999999985"/>
    <n v="0.35"/>
    <s v="In-store"/>
  </r>
  <r>
    <n v="1185732"/>
    <d v="2021-09-06T00:00:00"/>
    <x v="0"/>
    <x v="46"/>
    <s v="Providence"/>
    <s v="Men's Athletic Footwear"/>
    <n v="45"/>
    <n v="2250"/>
    <n v="101250"/>
    <n v="35437.5"/>
    <n v="0.35"/>
    <s v="In-store"/>
  </r>
  <r>
    <n v="1185732"/>
    <d v="2021-09-06T00:00:00"/>
    <x v="0"/>
    <x v="46"/>
    <s v="Providence"/>
    <s v="Women's Street Footwear"/>
    <n v="40"/>
    <n v="1250"/>
    <n v="50000"/>
    <n v="20000"/>
    <n v="0.4"/>
    <s v="In-store"/>
  </r>
  <r>
    <n v="1185732"/>
    <d v="2021-09-06T00:00:00"/>
    <x v="0"/>
    <x v="46"/>
    <s v="Providence"/>
    <s v="Women's Athletic Footwear"/>
    <n v="40"/>
    <n v="1000"/>
    <n v="40000"/>
    <n v="16000"/>
    <n v="0.4"/>
    <s v="In-store"/>
  </r>
  <r>
    <n v="1185732"/>
    <d v="2021-09-06T00:00:00"/>
    <x v="0"/>
    <x v="46"/>
    <s v="Providence"/>
    <s v="Men's Apparel"/>
    <n v="49.999999999999993"/>
    <n v="1000"/>
    <n v="49999.999999999993"/>
    <n v="14999.999999999996"/>
    <n v="0.3"/>
    <s v="In-store"/>
  </r>
  <r>
    <n v="1185732"/>
    <d v="2021-09-06T00:00:00"/>
    <x v="0"/>
    <x v="46"/>
    <s v="Providence"/>
    <s v="Women's Apparel"/>
    <n v="54.999999999999993"/>
    <n v="2000"/>
    <n v="109999.99999999999"/>
    <n v="44000"/>
    <n v="0.4"/>
    <s v="In-store"/>
  </r>
  <r>
    <n v="1185732"/>
    <d v="2021-10-08T00:00:00"/>
    <x v="0"/>
    <x v="46"/>
    <s v="Providence"/>
    <s v="Men's Street Footwear"/>
    <n v="54.999999999999993"/>
    <n v="3750"/>
    <n v="206249.99999999997"/>
    <n v="72187.499999999985"/>
    <n v="0.35"/>
    <s v="In-store"/>
  </r>
  <r>
    <n v="1185732"/>
    <d v="2021-10-08T00:00:00"/>
    <x v="0"/>
    <x v="46"/>
    <s v="Providence"/>
    <s v="Men's Athletic Footwear"/>
    <n v="50"/>
    <n v="2000"/>
    <n v="100000"/>
    <n v="35000"/>
    <n v="0.35"/>
    <s v="In-store"/>
  </r>
  <r>
    <n v="1185732"/>
    <d v="2021-10-08T00:00:00"/>
    <x v="0"/>
    <x v="46"/>
    <s v="Providence"/>
    <s v="Women's Street Footwear"/>
    <n v="50"/>
    <n v="1000"/>
    <n v="50000"/>
    <n v="20000"/>
    <n v="0.4"/>
    <s v="In-store"/>
  </r>
  <r>
    <n v="1185732"/>
    <d v="2021-10-08T00:00:00"/>
    <x v="0"/>
    <x v="46"/>
    <s v="Providence"/>
    <s v="Women's Athletic Footwear"/>
    <n v="50"/>
    <n v="750"/>
    <n v="37500"/>
    <n v="15000"/>
    <n v="0.4"/>
    <s v="In-store"/>
  </r>
  <r>
    <n v="1185732"/>
    <d v="2021-10-08T00:00:00"/>
    <x v="0"/>
    <x v="46"/>
    <s v="Providence"/>
    <s v="Men's Apparel"/>
    <n v="60"/>
    <n v="750"/>
    <n v="45000"/>
    <n v="13500"/>
    <n v="0.3"/>
    <s v="In-store"/>
  </r>
  <r>
    <n v="1185732"/>
    <d v="2021-10-08T00:00:00"/>
    <x v="0"/>
    <x v="46"/>
    <s v="Providence"/>
    <s v="Women's Apparel"/>
    <n v="64.999999999999986"/>
    <n v="2000"/>
    <n v="129999.99999999997"/>
    <n v="51999.999999999993"/>
    <n v="0.4"/>
    <s v="In-store"/>
  </r>
  <r>
    <n v="1185732"/>
    <d v="2021-11-07T00:00:00"/>
    <x v="0"/>
    <x v="46"/>
    <s v="Providence"/>
    <s v="Men's Street Footwear"/>
    <n v="60"/>
    <n v="3500"/>
    <n v="210000"/>
    <n v="73500"/>
    <n v="0.35"/>
    <s v="In-store"/>
  </r>
  <r>
    <n v="1185732"/>
    <d v="2021-11-07T00:00:00"/>
    <x v="0"/>
    <x v="46"/>
    <s v="Providence"/>
    <s v="Men's Athletic Footwear"/>
    <n v="50"/>
    <n v="2250"/>
    <n v="112500"/>
    <n v="39375"/>
    <n v="0.35"/>
    <s v="In-store"/>
  </r>
  <r>
    <n v="1185732"/>
    <d v="2021-11-07T00:00:00"/>
    <x v="0"/>
    <x v="46"/>
    <s v="Providence"/>
    <s v="Women's Street Footwear"/>
    <n v="50"/>
    <n v="2200"/>
    <n v="110000"/>
    <n v="44000"/>
    <n v="0.4"/>
    <s v="In-store"/>
  </r>
  <r>
    <n v="1185732"/>
    <d v="2021-11-07T00:00:00"/>
    <x v="0"/>
    <x v="46"/>
    <s v="Providence"/>
    <s v="Women's Athletic Footwear"/>
    <n v="50"/>
    <n v="2000"/>
    <n v="100000"/>
    <n v="40000"/>
    <n v="0.4"/>
    <s v="In-store"/>
  </r>
  <r>
    <n v="1185732"/>
    <d v="2021-11-07T00:00:00"/>
    <x v="0"/>
    <x v="46"/>
    <s v="Providence"/>
    <s v="Men's Apparel"/>
    <n v="60"/>
    <n v="1750"/>
    <n v="105000"/>
    <n v="31500"/>
    <n v="0.3"/>
    <s v="In-store"/>
  </r>
  <r>
    <n v="1185732"/>
    <d v="2021-11-07T00:00:00"/>
    <x v="0"/>
    <x v="46"/>
    <s v="Providence"/>
    <s v="Women's Apparel"/>
    <n v="64.999999999999986"/>
    <n v="2750"/>
    <n v="178749.99999999997"/>
    <n v="71499.999999999985"/>
    <n v="0.4"/>
    <s v="In-store"/>
  </r>
  <r>
    <n v="1185732"/>
    <d v="2021-12-06T00:00:00"/>
    <x v="0"/>
    <x v="46"/>
    <s v="Providence"/>
    <s v="Men's Street Footwear"/>
    <n v="60"/>
    <n v="5000"/>
    <n v="300000"/>
    <n v="105000"/>
    <n v="0.35"/>
    <s v="In-store"/>
  </r>
  <r>
    <n v="1185732"/>
    <d v="2021-12-06T00:00:00"/>
    <x v="0"/>
    <x v="46"/>
    <s v="Providence"/>
    <s v="Men's Athletic Footwear"/>
    <n v="50"/>
    <n v="3000"/>
    <n v="150000"/>
    <n v="52500"/>
    <n v="0.35"/>
    <s v="In-store"/>
  </r>
  <r>
    <n v="1185732"/>
    <d v="2021-12-06T00:00:00"/>
    <x v="0"/>
    <x v="46"/>
    <s v="Providence"/>
    <s v="Women's Street Footwear"/>
    <n v="50"/>
    <n v="2750"/>
    <n v="137500"/>
    <n v="55000"/>
    <n v="0.4"/>
    <s v="In-store"/>
  </r>
  <r>
    <n v="1185732"/>
    <d v="2021-12-06T00:00:00"/>
    <x v="0"/>
    <x v="46"/>
    <s v="Providence"/>
    <s v="Women's Athletic Footwear"/>
    <n v="50"/>
    <n v="2250"/>
    <n v="112500"/>
    <n v="45000"/>
    <n v="0.4"/>
    <s v="In-store"/>
  </r>
  <r>
    <n v="1185732"/>
    <d v="2021-12-06T00:00:00"/>
    <x v="0"/>
    <x v="46"/>
    <s v="Providence"/>
    <s v="Men's Apparel"/>
    <n v="60"/>
    <n v="2250"/>
    <n v="135000"/>
    <n v="40500"/>
    <n v="0.3"/>
    <s v="In-store"/>
  </r>
  <r>
    <n v="1185732"/>
    <d v="2021-12-06T00:00:00"/>
    <x v="0"/>
    <x v="46"/>
    <s v="Providence"/>
    <s v="Women's Apparel"/>
    <n v="64.999999999999986"/>
    <n v="3250"/>
    <n v="211249.99999999994"/>
    <n v="84499.999999999985"/>
    <n v="0.4"/>
    <s v="In-store"/>
  </r>
  <r>
    <n v="1185732"/>
    <d v="2021-01-17T00:00:00"/>
    <x v="0"/>
    <x v="46"/>
    <s v="Providence"/>
    <s v="Men's Street Footwear"/>
    <n v="40"/>
    <n v="4500"/>
    <n v="180000"/>
    <n v="54000"/>
    <n v="0.3"/>
    <s v="In-store"/>
  </r>
  <r>
    <n v="1185732"/>
    <d v="2021-01-17T00:00:00"/>
    <x v="0"/>
    <x v="46"/>
    <s v="Providence"/>
    <s v="Men's Athletic Footwear"/>
    <n v="40"/>
    <n v="2500"/>
    <n v="100000"/>
    <n v="30000"/>
    <n v="0.3"/>
    <s v="In-store"/>
  </r>
  <r>
    <n v="1185732"/>
    <d v="2021-01-17T00:00:00"/>
    <x v="0"/>
    <x v="46"/>
    <s v="Providence"/>
    <s v="Women's Street Footwear"/>
    <n v="30.000000000000004"/>
    <n v="2500"/>
    <n v="75000.000000000015"/>
    <n v="18750.000000000004"/>
    <n v="0.25"/>
    <s v="In-store"/>
  </r>
  <r>
    <n v="1185732"/>
    <d v="2021-01-17T00:00:00"/>
    <x v="0"/>
    <x v="46"/>
    <s v="Providence"/>
    <s v="Women's Athletic Footwear"/>
    <n v="35"/>
    <n v="1000"/>
    <n v="35000"/>
    <n v="8750"/>
    <n v="0.25"/>
    <s v="In-store"/>
  </r>
  <r>
    <n v="1185732"/>
    <d v="2021-01-17T00:00:00"/>
    <x v="0"/>
    <x v="46"/>
    <s v="Providence"/>
    <s v="Men's Apparel"/>
    <n v="50"/>
    <n v="1500"/>
    <n v="75000"/>
    <n v="18750"/>
    <n v="0.25"/>
    <s v="In-store"/>
  </r>
  <r>
    <n v="1185732"/>
    <d v="2021-01-17T00:00:00"/>
    <x v="0"/>
    <x v="46"/>
    <s v="Providence"/>
    <s v="Women's Apparel"/>
    <n v="40"/>
    <n v="2500"/>
    <n v="100000"/>
    <n v="30000"/>
    <n v="0.3"/>
    <s v="In-store"/>
  </r>
  <r>
    <n v="1185732"/>
    <d v="2021-02-15T00:00:00"/>
    <x v="0"/>
    <x v="46"/>
    <s v="Providence"/>
    <s v="Men's Street Footwear"/>
    <n v="40"/>
    <n v="5000"/>
    <n v="200000"/>
    <n v="60000"/>
    <n v="0.3"/>
    <s v="In-store"/>
  </r>
  <r>
    <n v="1185732"/>
    <d v="2021-02-15T00:00:00"/>
    <x v="0"/>
    <x v="46"/>
    <s v="Providence"/>
    <s v="Men's Athletic Footwear"/>
    <n v="40"/>
    <n v="1500"/>
    <n v="60000"/>
    <n v="18000"/>
    <n v="0.3"/>
    <s v="In-store"/>
  </r>
  <r>
    <n v="1185732"/>
    <d v="2021-02-15T00:00:00"/>
    <x v="0"/>
    <x v="46"/>
    <s v="Providence"/>
    <s v="Women's Street Footwear"/>
    <n v="30.000000000000004"/>
    <n v="2000"/>
    <n v="60000.000000000007"/>
    <n v="15000.000000000002"/>
    <n v="0.25"/>
    <s v="In-store"/>
  </r>
  <r>
    <n v="1185732"/>
    <d v="2021-02-15T00:00:00"/>
    <x v="0"/>
    <x v="47"/>
    <s v="Boston"/>
    <s v="Women's Athletic Footwear"/>
    <n v="35"/>
    <n v="2500"/>
    <n v="87500"/>
    <n v="21875"/>
    <n v="0.25"/>
    <s v="In-store"/>
  </r>
  <r>
    <n v="1185732"/>
    <d v="2021-02-15T00:00:00"/>
    <x v="0"/>
    <x v="47"/>
    <s v="Boston"/>
    <s v="Men's Apparel"/>
    <n v="50"/>
    <n v="1500"/>
    <n v="75000"/>
    <n v="18750"/>
    <n v="0.25"/>
    <s v="In-store"/>
  </r>
  <r>
    <n v="1185732"/>
    <d v="2021-02-15T00:00:00"/>
    <x v="0"/>
    <x v="47"/>
    <s v="Boston"/>
    <s v="Women's Apparel"/>
    <n v="40"/>
    <n v="2500"/>
    <n v="100000"/>
    <n v="30000"/>
    <n v="0.3"/>
    <s v="In-store"/>
  </r>
  <r>
    <n v="1185732"/>
    <d v="2021-03-13T00:00:00"/>
    <x v="0"/>
    <x v="47"/>
    <s v="Boston"/>
    <s v="Men's Street Footwear"/>
    <n v="40"/>
    <n v="4700"/>
    <n v="188000"/>
    <n v="56400"/>
    <n v="0.3"/>
    <s v="In-store"/>
  </r>
  <r>
    <n v="1185732"/>
    <d v="2021-03-13T00:00:00"/>
    <x v="0"/>
    <x v="47"/>
    <s v="Boston"/>
    <s v="Men's Athletic Footwear"/>
    <n v="40"/>
    <n v="1750"/>
    <n v="70000"/>
    <n v="21000"/>
    <n v="0.3"/>
    <s v="In-store"/>
  </r>
  <r>
    <n v="1185732"/>
    <d v="2021-03-13T00:00:00"/>
    <x v="0"/>
    <x v="47"/>
    <s v="Boston"/>
    <s v="Women's Street Footwear"/>
    <n v="30.000000000000004"/>
    <n v="2000"/>
    <n v="60000.000000000007"/>
    <n v="15000.000000000002"/>
    <n v="0.25"/>
    <s v="In-store"/>
  </r>
  <r>
    <n v="1185732"/>
    <d v="2021-03-13T00:00:00"/>
    <x v="0"/>
    <x v="47"/>
    <s v="Boston"/>
    <s v="Women's Athletic Footwear"/>
    <n v="35"/>
    <n v="3000"/>
    <n v="105000"/>
    <n v="26250"/>
    <n v="0.25"/>
    <s v="In-store"/>
  </r>
  <r>
    <n v="1185732"/>
    <d v="2021-03-13T00:00:00"/>
    <x v="0"/>
    <x v="47"/>
    <s v="Boston"/>
    <s v="Men's Apparel"/>
    <n v="50"/>
    <n v="1000"/>
    <n v="50000"/>
    <n v="12500"/>
    <n v="0.25"/>
    <s v="In-store"/>
  </r>
  <r>
    <n v="1185732"/>
    <d v="2021-03-13T00:00:00"/>
    <x v="0"/>
    <x v="47"/>
    <s v="Boston"/>
    <s v="Women's Apparel"/>
    <n v="40"/>
    <n v="2000"/>
    <n v="80000"/>
    <n v="24000"/>
    <n v="0.3"/>
    <s v="In-store"/>
  </r>
  <r>
    <n v="1185732"/>
    <d v="2021-04-14T00:00:00"/>
    <x v="0"/>
    <x v="47"/>
    <s v="Boston"/>
    <s v="Men's Street Footwear"/>
    <n v="40"/>
    <n v="4500"/>
    <n v="180000"/>
    <n v="54000"/>
    <n v="0.3"/>
    <s v="In-store"/>
  </r>
  <r>
    <n v="1185732"/>
    <d v="2021-04-14T00:00:00"/>
    <x v="0"/>
    <x v="47"/>
    <s v="Boston"/>
    <s v="Men's Athletic Footwear"/>
    <n v="40"/>
    <n v="1500"/>
    <n v="60000"/>
    <n v="18000"/>
    <n v="0.3"/>
    <s v="In-store"/>
  </r>
  <r>
    <n v="1185732"/>
    <d v="2021-04-14T00:00:00"/>
    <x v="0"/>
    <x v="47"/>
    <s v="Boston"/>
    <s v="Women's Street Footwear"/>
    <n v="30.000000000000004"/>
    <n v="1500"/>
    <n v="45000.000000000007"/>
    <n v="11250.000000000002"/>
    <n v="0.25"/>
    <s v="In-store"/>
  </r>
  <r>
    <n v="1185732"/>
    <d v="2021-04-14T00:00:00"/>
    <x v="0"/>
    <x v="47"/>
    <s v="Boston"/>
    <s v="Women's Athletic Footwear"/>
    <n v="35"/>
    <n v="1250"/>
    <n v="43750"/>
    <n v="10937.5"/>
    <n v="0.25"/>
    <s v="In-store"/>
  </r>
  <r>
    <n v="1185732"/>
    <d v="2021-04-14T00:00:00"/>
    <x v="0"/>
    <x v="47"/>
    <s v="Boston"/>
    <s v="Men's Apparel"/>
    <n v="50"/>
    <n v="1250"/>
    <n v="62500"/>
    <n v="15625"/>
    <n v="0.25"/>
    <s v="In-store"/>
  </r>
  <r>
    <n v="1185732"/>
    <d v="2021-04-14T00:00:00"/>
    <x v="0"/>
    <x v="47"/>
    <s v="Boston"/>
    <s v="Women's Apparel"/>
    <n v="40"/>
    <n v="2750"/>
    <n v="110000"/>
    <n v="33000"/>
    <n v="0.3"/>
    <s v="In-store"/>
  </r>
  <r>
    <n v="1185732"/>
    <d v="2021-05-13T00:00:00"/>
    <x v="0"/>
    <x v="47"/>
    <s v="Boston"/>
    <s v="Men's Street Footwear"/>
    <n v="54.999999999999993"/>
    <n v="4950"/>
    <n v="272249.99999999994"/>
    <n v="81674.999999999985"/>
    <n v="0.3"/>
    <s v="In-store"/>
  </r>
  <r>
    <n v="1185732"/>
    <d v="2021-05-13T00:00:00"/>
    <x v="0"/>
    <x v="47"/>
    <s v="Boston"/>
    <s v="Men's Athletic Footwear"/>
    <n v="50"/>
    <n v="2000"/>
    <n v="100000"/>
    <n v="30000"/>
    <n v="0.3"/>
    <s v="In-store"/>
  </r>
  <r>
    <n v="1185732"/>
    <d v="2021-05-13T00:00:00"/>
    <x v="0"/>
    <x v="47"/>
    <s v="Boston"/>
    <s v="Women's Street Footwear"/>
    <n v="45"/>
    <n v="2250"/>
    <n v="101250"/>
    <n v="25312.5"/>
    <n v="0.25"/>
    <s v="In-store"/>
  </r>
  <r>
    <n v="1185732"/>
    <d v="2021-05-13T00:00:00"/>
    <x v="0"/>
    <x v="47"/>
    <s v="Boston"/>
    <s v="Women's Athletic Footwear"/>
    <n v="45"/>
    <n v="1750"/>
    <n v="78750"/>
    <n v="19687.5"/>
    <n v="0.25"/>
    <s v="In-store"/>
  </r>
  <r>
    <n v="1185732"/>
    <d v="2021-05-13T00:00:00"/>
    <x v="0"/>
    <x v="47"/>
    <s v="Boston"/>
    <s v="Men's Apparel"/>
    <n v="54.999999999999993"/>
    <n v="2000"/>
    <n v="109999.99999999999"/>
    <n v="27499.999999999996"/>
    <n v="0.25"/>
    <s v="In-store"/>
  </r>
  <r>
    <n v="1185732"/>
    <d v="2021-05-13T00:00:00"/>
    <x v="0"/>
    <x v="47"/>
    <s v="Boston"/>
    <s v="Women's Apparel"/>
    <n v="60"/>
    <n v="3250"/>
    <n v="195000"/>
    <n v="58500"/>
    <n v="0.3"/>
    <s v="In-store"/>
  </r>
  <r>
    <n v="1185732"/>
    <d v="2021-06-15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6-15T00:00:00"/>
    <x v="0"/>
    <x v="47"/>
    <s v="Boston"/>
    <s v="Men's Athletic Footwear"/>
    <n v="50"/>
    <n v="3250"/>
    <n v="162500"/>
    <n v="48750"/>
    <n v="0.3"/>
    <s v="In-store"/>
  </r>
  <r>
    <n v="1185732"/>
    <d v="2021-06-15T00:00:00"/>
    <x v="0"/>
    <x v="47"/>
    <s v="Boston"/>
    <s v="Women's Street Footwear"/>
    <n v="45"/>
    <n v="2500"/>
    <n v="112500"/>
    <n v="28125"/>
    <n v="0.25"/>
    <s v="In-store"/>
  </r>
  <r>
    <n v="1185732"/>
    <d v="2021-06-15T00:00:00"/>
    <x v="0"/>
    <x v="47"/>
    <s v="Boston"/>
    <s v="Women's Athletic Footwear"/>
    <n v="45"/>
    <n v="2250"/>
    <n v="101250"/>
    <n v="25312.5"/>
    <n v="0.25"/>
    <s v="In-store"/>
  </r>
  <r>
    <n v="1185732"/>
    <d v="2021-06-15T00:00:00"/>
    <x v="0"/>
    <x v="47"/>
    <s v="Boston"/>
    <s v="Men's Apparel"/>
    <n v="54.999999999999993"/>
    <n v="2250"/>
    <n v="123749.99999999999"/>
    <n v="30937.499999999996"/>
    <n v="0.25"/>
    <s v="In-store"/>
  </r>
  <r>
    <n v="1185732"/>
    <d v="2021-06-15T00:00:00"/>
    <x v="0"/>
    <x v="47"/>
    <s v="Boston"/>
    <s v="Women's Apparel"/>
    <n v="60"/>
    <n v="3750"/>
    <n v="225000"/>
    <n v="67500"/>
    <n v="0.3"/>
    <s v="In-store"/>
  </r>
  <r>
    <n v="1185732"/>
    <d v="2021-07-13T00:00:00"/>
    <x v="0"/>
    <x v="47"/>
    <s v="Boston"/>
    <s v="Men's Street Footwear"/>
    <n v="54.999999999999993"/>
    <n v="6000"/>
    <n v="329999.99999999994"/>
    <n v="98999.999999999985"/>
    <n v="0.3"/>
    <s v="In-store"/>
  </r>
  <r>
    <n v="1185732"/>
    <d v="2021-07-13T00:00:00"/>
    <x v="0"/>
    <x v="47"/>
    <s v="Boston"/>
    <s v="Men's Athletic Footwear"/>
    <n v="50"/>
    <n v="3500"/>
    <n v="175000"/>
    <n v="52500"/>
    <n v="0.3"/>
    <s v="In-store"/>
  </r>
  <r>
    <n v="1185732"/>
    <d v="2021-07-13T00:00:00"/>
    <x v="0"/>
    <x v="47"/>
    <s v="Boston"/>
    <s v="Women's Street Footwear"/>
    <n v="45"/>
    <n v="2750"/>
    <n v="123750"/>
    <n v="30937.5"/>
    <n v="0.25"/>
    <s v="In-store"/>
  </r>
  <r>
    <n v="1185732"/>
    <d v="2021-07-13T00:00:00"/>
    <x v="0"/>
    <x v="47"/>
    <s v="Boston"/>
    <s v="Women's Athletic Footwear"/>
    <n v="45"/>
    <n v="2250"/>
    <n v="101250"/>
    <n v="25312.5"/>
    <n v="0.25"/>
    <s v="In-store"/>
  </r>
  <r>
    <n v="1185732"/>
    <d v="2021-07-13T00:00:00"/>
    <x v="0"/>
    <x v="47"/>
    <s v="Boston"/>
    <s v="Men's Apparel"/>
    <n v="54.999999999999993"/>
    <n v="2500"/>
    <n v="137499.99999999997"/>
    <n v="34374.999999999993"/>
    <n v="0.25"/>
    <s v="In-store"/>
  </r>
  <r>
    <n v="1185732"/>
    <d v="2021-07-13T00:00:00"/>
    <x v="0"/>
    <x v="47"/>
    <s v="Boston"/>
    <s v="Women's Apparel"/>
    <n v="60"/>
    <n v="4250"/>
    <n v="255000"/>
    <n v="76500"/>
    <n v="0.3"/>
    <s v="In-store"/>
  </r>
  <r>
    <n v="1185732"/>
    <d v="2021-08-14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8-14T00:00:00"/>
    <x v="0"/>
    <x v="47"/>
    <s v="Boston"/>
    <s v="Men's Athletic Footwear"/>
    <n v="50"/>
    <n v="3500"/>
    <n v="175000"/>
    <n v="52500"/>
    <n v="0.3"/>
    <s v="In-store"/>
  </r>
  <r>
    <n v="1185732"/>
    <d v="2021-08-14T00:00:00"/>
    <x v="0"/>
    <x v="47"/>
    <s v="Boston"/>
    <s v="Women's Street Footwear"/>
    <n v="45"/>
    <n v="2750"/>
    <n v="123750"/>
    <n v="30937.5"/>
    <n v="0.25"/>
    <s v="In-store"/>
  </r>
  <r>
    <n v="1185732"/>
    <d v="2021-08-14T00:00:00"/>
    <x v="0"/>
    <x v="47"/>
    <s v="Boston"/>
    <s v="Women's Athletic Footwear"/>
    <n v="45"/>
    <n v="1750"/>
    <n v="78750"/>
    <n v="19687.5"/>
    <n v="0.25"/>
    <s v="In-store"/>
  </r>
  <r>
    <n v="1185732"/>
    <d v="2021-08-14T00:00:00"/>
    <x v="0"/>
    <x v="47"/>
    <s v="Boston"/>
    <s v="Men's Apparel"/>
    <n v="54.999999999999993"/>
    <n v="1500"/>
    <n v="82499.999999999985"/>
    <n v="20624.999999999996"/>
    <n v="0.25"/>
    <s v="In-store"/>
  </r>
  <r>
    <n v="1185732"/>
    <d v="2021-08-14T00:00:00"/>
    <x v="0"/>
    <x v="47"/>
    <s v="Boston"/>
    <s v="Women's Apparel"/>
    <n v="60"/>
    <n v="3250"/>
    <n v="195000"/>
    <n v="58500"/>
    <n v="0.3"/>
    <s v="In-store"/>
  </r>
  <r>
    <n v="1185732"/>
    <d v="2021-09-13T00:00:00"/>
    <x v="0"/>
    <x v="47"/>
    <s v="Boston"/>
    <s v="Men's Street Footwear"/>
    <n v="54.999999999999993"/>
    <n v="4500"/>
    <n v="247499.99999999997"/>
    <n v="74249.999999999985"/>
    <n v="0.3"/>
    <s v="In-store"/>
  </r>
  <r>
    <n v="1185732"/>
    <d v="2021-09-13T00:00:00"/>
    <x v="0"/>
    <x v="47"/>
    <s v="Boston"/>
    <s v="Men's Athletic Footwear"/>
    <n v="50"/>
    <n v="2500"/>
    <n v="125000"/>
    <n v="37500"/>
    <n v="0.3"/>
    <s v="In-store"/>
  </r>
  <r>
    <n v="1185732"/>
    <d v="2021-09-13T00:00:00"/>
    <x v="0"/>
    <x v="47"/>
    <s v="Boston"/>
    <s v="Women's Street Footwear"/>
    <n v="45"/>
    <n v="1500"/>
    <n v="67500"/>
    <n v="16875"/>
    <n v="0.25"/>
    <s v="In-store"/>
  </r>
  <r>
    <n v="1185732"/>
    <d v="2021-09-13T00:00:00"/>
    <x v="0"/>
    <x v="47"/>
    <s v="Boston"/>
    <s v="Women's Athletic Footwear"/>
    <n v="45"/>
    <n v="1250"/>
    <n v="56250"/>
    <n v="14062.5"/>
    <n v="0.25"/>
    <s v="In-store"/>
  </r>
  <r>
    <n v="1185732"/>
    <d v="2021-09-13T00:00:00"/>
    <x v="0"/>
    <x v="47"/>
    <s v="Boston"/>
    <s v="Men's Apparel"/>
    <n v="54.999999999999993"/>
    <n v="1250"/>
    <n v="68749.999999999985"/>
    <n v="17187.499999999996"/>
    <n v="0.25"/>
    <s v="In-store"/>
  </r>
  <r>
    <n v="1185732"/>
    <d v="2021-09-13T00:00:00"/>
    <x v="0"/>
    <x v="47"/>
    <s v="Boston"/>
    <s v="Women's Apparel"/>
    <n v="60"/>
    <n v="2250"/>
    <n v="135000"/>
    <n v="40500"/>
    <n v="0.3"/>
    <s v="In-store"/>
  </r>
  <r>
    <n v="1185732"/>
    <d v="2021-10-15T00:00:00"/>
    <x v="0"/>
    <x v="47"/>
    <s v="Boston"/>
    <s v="Men's Street Footwear"/>
    <n v="60"/>
    <n v="4000"/>
    <n v="240000"/>
    <n v="72000"/>
    <n v="0.3"/>
    <s v="In-store"/>
  </r>
  <r>
    <n v="1185732"/>
    <d v="2021-10-15T00:00:00"/>
    <x v="0"/>
    <x v="47"/>
    <s v="Boston"/>
    <s v="Men's Athletic Footwear"/>
    <n v="55.000000000000007"/>
    <n v="2250"/>
    <n v="123750.00000000001"/>
    <n v="37125"/>
    <n v="0.3"/>
    <s v="In-store"/>
  </r>
  <r>
    <n v="1185732"/>
    <d v="2021-10-15T00:00:00"/>
    <x v="0"/>
    <x v="47"/>
    <s v="Boston"/>
    <s v="Women's Street Footwear"/>
    <n v="55.000000000000007"/>
    <n v="1250"/>
    <n v="68750.000000000015"/>
    <n v="17187.500000000004"/>
    <n v="0.25"/>
    <s v="In-store"/>
  </r>
  <r>
    <n v="1185732"/>
    <d v="2021-10-15T00:00:00"/>
    <x v="0"/>
    <x v="47"/>
    <s v="Boston"/>
    <s v="Women's Athletic Footwear"/>
    <n v="55.000000000000007"/>
    <n v="1000"/>
    <n v="55000.000000000007"/>
    <n v="13750.000000000002"/>
    <n v="0.25"/>
    <s v="In-store"/>
  </r>
  <r>
    <n v="1185732"/>
    <d v="2021-10-15T00:00:00"/>
    <x v="0"/>
    <x v="47"/>
    <s v="Boston"/>
    <s v="Men's Apparel"/>
    <n v="65"/>
    <n v="1000"/>
    <n v="65000"/>
    <n v="16250"/>
    <n v="0.25"/>
    <s v="In-store"/>
  </r>
  <r>
    <n v="1185732"/>
    <d v="2021-10-15T00:00:00"/>
    <x v="0"/>
    <x v="47"/>
    <s v="Boston"/>
    <s v="Women's Apparel"/>
    <n v="70"/>
    <n v="2250"/>
    <n v="157500"/>
    <n v="47250"/>
    <n v="0.3"/>
    <s v="In-store"/>
  </r>
  <r>
    <n v="1185732"/>
    <d v="2021-11-14T00:00:00"/>
    <x v="0"/>
    <x v="47"/>
    <s v="Boston"/>
    <s v="Men's Street Footwear"/>
    <n v="65"/>
    <n v="3750"/>
    <n v="243750"/>
    <n v="73125"/>
    <n v="0.3"/>
    <s v="In-store"/>
  </r>
  <r>
    <n v="1185732"/>
    <d v="2021-11-14T00:00:00"/>
    <x v="0"/>
    <x v="47"/>
    <s v="Boston"/>
    <s v="Men's Athletic Footwear"/>
    <n v="55.000000000000007"/>
    <n v="3000"/>
    <n v="165000.00000000003"/>
    <n v="49500.000000000007"/>
    <n v="0.3"/>
    <s v="In-store"/>
  </r>
  <r>
    <n v="1185732"/>
    <d v="2021-11-14T00:00:00"/>
    <x v="0"/>
    <x v="47"/>
    <s v="Boston"/>
    <s v="Women's Street Footwear"/>
    <n v="55.000000000000007"/>
    <n v="2950"/>
    <n v="162250.00000000003"/>
    <n v="40562.500000000007"/>
    <n v="0.25"/>
    <s v="In-store"/>
  </r>
  <r>
    <n v="1185732"/>
    <d v="2021-11-14T00:00:00"/>
    <x v="0"/>
    <x v="47"/>
    <s v="Boston"/>
    <s v="Women's Athletic Footwear"/>
    <n v="55.000000000000007"/>
    <n v="2750"/>
    <n v="151250.00000000003"/>
    <n v="37812.500000000007"/>
    <n v="0.25"/>
    <s v="In-store"/>
  </r>
  <r>
    <n v="1185732"/>
    <d v="2021-11-14T00:00:00"/>
    <x v="0"/>
    <x v="47"/>
    <s v="Boston"/>
    <s v="Men's Apparel"/>
    <n v="65"/>
    <n v="2500"/>
    <n v="162500"/>
    <n v="40625"/>
    <n v="0.25"/>
    <s v="In-store"/>
  </r>
  <r>
    <n v="1185732"/>
    <d v="2021-11-14T00:00:00"/>
    <x v="0"/>
    <x v="47"/>
    <s v="Boston"/>
    <s v="Women's Apparel"/>
    <n v="70"/>
    <n v="3500"/>
    <n v="245000"/>
    <n v="73500"/>
    <n v="0.3"/>
    <s v="In-store"/>
  </r>
  <r>
    <n v="1185732"/>
    <d v="2021-12-13T00:00:00"/>
    <x v="0"/>
    <x v="47"/>
    <s v="Boston"/>
    <s v="Men's Street Footwear"/>
    <n v="65"/>
    <n v="5750"/>
    <n v="373750"/>
    <n v="112125"/>
    <n v="0.3"/>
    <s v="In-store"/>
  </r>
  <r>
    <n v="1185732"/>
    <d v="2021-12-13T00:00:00"/>
    <x v="0"/>
    <x v="47"/>
    <s v="Boston"/>
    <s v="Men's Athletic Footwear"/>
    <n v="55.000000000000007"/>
    <n v="3750"/>
    <n v="206250.00000000003"/>
    <n v="61875.000000000007"/>
    <n v="0.3"/>
    <s v="In-store"/>
  </r>
  <r>
    <n v="1185732"/>
    <d v="2021-12-13T00:00:00"/>
    <x v="0"/>
    <x v="47"/>
    <s v="Boston"/>
    <s v="Women's Street Footwear"/>
    <n v="55.000000000000007"/>
    <n v="3500"/>
    <n v="192500.00000000003"/>
    <n v="48125.000000000007"/>
    <n v="0.25"/>
    <s v="In-store"/>
  </r>
  <r>
    <n v="1185732"/>
    <d v="2021-12-13T00:00:00"/>
    <x v="0"/>
    <x v="47"/>
    <s v="Boston"/>
    <s v="Women's Athletic Footwear"/>
    <n v="55.000000000000007"/>
    <n v="3000"/>
    <n v="165000.00000000003"/>
    <n v="41250.000000000007"/>
    <n v="0.25"/>
    <s v="In-store"/>
  </r>
  <r>
    <n v="1185732"/>
    <d v="2021-12-13T00:00:00"/>
    <x v="0"/>
    <x v="47"/>
    <s v="Boston"/>
    <s v="Men's Apparel"/>
    <n v="65"/>
    <n v="3000"/>
    <n v="195000"/>
    <n v="48750"/>
    <n v="0.25"/>
    <s v="In-store"/>
  </r>
  <r>
    <n v="1185732"/>
    <d v="2021-12-13T00:00:00"/>
    <x v="0"/>
    <x v="47"/>
    <s v="Boston"/>
    <s v="Women's Apparel"/>
    <n v="70"/>
    <n v="4000"/>
    <n v="280000"/>
    <n v="84000"/>
    <n v="0.3"/>
    <s v="In-store"/>
  </r>
  <r>
    <n v="1185732"/>
    <d v="2021-01-14T00:00:00"/>
    <x v="0"/>
    <x v="47"/>
    <s v="Boston"/>
    <s v="Men's Street Footwear"/>
    <n v="45"/>
    <n v="5250"/>
    <n v="236250"/>
    <n v="106312.5"/>
    <n v="0.45"/>
    <s v="In-store"/>
  </r>
  <r>
    <n v="1185732"/>
    <d v="2021-01-14T00:00:00"/>
    <x v="0"/>
    <x v="47"/>
    <s v="Boston"/>
    <s v="Men's Athletic Footwear"/>
    <n v="45"/>
    <n v="3250"/>
    <n v="146250"/>
    <n v="65812.5"/>
    <n v="0.45"/>
    <s v="In-store"/>
  </r>
  <r>
    <n v="1185732"/>
    <d v="2021-01-14T00:00:00"/>
    <x v="0"/>
    <x v="47"/>
    <s v="Boston"/>
    <s v="Women's Street Footwear"/>
    <n v="35"/>
    <n v="3250"/>
    <n v="113750"/>
    <n v="39812.5"/>
    <n v="0.35"/>
    <s v="In-store"/>
  </r>
  <r>
    <n v="1185732"/>
    <d v="2021-01-14T00:00:00"/>
    <x v="0"/>
    <x v="47"/>
    <s v="Boston"/>
    <s v="Women's Athletic Footwear"/>
    <n v="40"/>
    <n v="1750"/>
    <n v="70000"/>
    <n v="24500"/>
    <n v="0.35"/>
    <s v="In-store"/>
  </r>
  <r>
    <n v="1185732"/>
    <d v="2021-01-14T00:00:00"/>
    <x v="0"/>
    <x v="47"/>
    <s v="Boston"/>
    <s v="Men's Apparel"/>
    <n v="55.000000000000007"/>
    <n v="2250"/>
    <n v="123750.00000000001"/>
    <n v="43312.5"/>
    <n v="0.35"/>
    <s v="In-store"/>
  </r>
  <r>
    <n v="1185732"/>
    <d v="2021-01-14T00:00:00"/>
    <x v="0"/>
    <x v="47"/>
    <s v="Boston"/>
    <s v="Women's Apparel"/>
    <n v="45"/>
    <n v="3250"/>
    <n v="146250"/>
    <n v="58499.999999999993"/>
    <n v="0.39999999999999997"/>
    <s v="In-store"/>
  </r>
  <r>
    <n v="1185732"/>
    <d v="2021-02-12T00:00:00"/>
    <x v="0"/>
    <x v="47"/>
    <s v="Boston"/>
    <s v="Men's Street Footwear"/>
    <n v="45"/>
    <n v="5750"/>
    <n v="258750"/>
    <n v="116437.5"/>
    <n v="0.45"/>
    <s v="In-store"/>
  </r>
  <r>
    <n v="1185732"/>
    <d v="2021-02-12T00:00:00"/>
    <x v="0"/>
    <x v="47"/>
    <s v="Boston"/>
    <s v="Men's Athletic Footwear"/>
    <n v="45"/>
    <n v="2250"/>
    <n v="101250"/>
    <n v="45562.5"/>
    <n v="0.45"/>
    <s v="In-store"/>
  </r>
  <r>
    <n v="1185732"/>
    <d v="2021-02-12T00:00:00"/>
    <x v="0"/>
    <x v="47"/>
    <s v="Boston"/>
    <s v="Women's Street Footwear"/>
    <n v="35"/>
    <n v="2750"/>
    <n v="96250"/>
    <n v="33687.5"/>
    <n v="0.35"/>
    <s v="In-store"/>
  </r>
  <r>
    <n v="1185732"/>
    <d v="2021-02-12T00:00:00"/>
    <x v="0"/>
    <x v="48"/>
    <s v="Burlington"/>
    <s v="Women's Athletic Footwear"/>
    <n v="40"/>
    <n v="1500"/>
    <n v="60000"/>
    <n v="21000"/>
    <n v="0.35"/>
    <s v="In-store"/>
  </r>
  <r>
    <n v="1185732"/>
    <d v="2021-02-12T00:00:00"/>
    <x v="0"/>
    <x v="48"/>
    <s v="Burlington"/>
    <s v="Men's Apparel"/>
    <n v="55.000000000000007"/>
    <n v="2250"/>
    <n v="123750.00000000001"/>
    <n v="43312.5"/>
    <n v="0.35"/>
    <s v="In-store"/>
  </r>
  <r>
    <n v="1185732"/>
    <d v="2021-02-12T00:00:00"/>
    <x v="0"/>
    <x v="48"/>
    <s v="Burlington"/>
    <s v="Women's Apparel"/>
    <n v="45"/>
    <n v="3250"/>
    <n v="146250"/>
    <n v="58499.999999999993"/>
    <n v="0.39999999999999997"/>
    <s v="In-store"/>
  </r>
  <r>
    <n v="1185732"/>
    <d v="2021-03-10T00:00:00"/>
    <x v="0"/>
    <x v="48"/>
    <s v="Burlington"/>
    <s v="Men's Street Footwear"/>
    <n v="45"/>
    <n v="5450"/>
    <n v="245250"/>
    <n v="110362.5"/>
    <n v="0.45"/>
    <s v="In-store"/>
  </r>
  <r>
    <n v="1185732"/>
    <d v="2021-03-10T00:00:00"/>
    <x v="0"/>
    <x v="48"/>
    <s v="Burlington"/>
    <s v="Men's Athletic Footwear"/>
    <n v="45"/>
    <n v="2500"/>
    <n v="112500"/>
    <n v="50625"/>
    <n v="0.45"/>
    <s v="In-store"/>
  </r>
  <r>
    <n v="1185732"/>
    <d v="2021-03-10T00:00:00"/>
    <x v="0"/>
    <x v="48"/>
    <s v="Burlington"/>
    <s v="Women's Street Footwear"/>
    <n v="35"/>
    <n v="2750"/>
    <n v="96250"/>
    <n v="33687.5"/>
    <n v="0.35"/>
    <s v="In-store"/>
  </r>
  <r>
    <n v="1185732"/>
    <d v="2021-03-10T00:00:00"/>
    <x v="0"/>
    <x v="48"/>
    <s v="Burlington"/>
    <s v="Women's Athletic Footwear"/>
    <n v="40"/>
    <n v="1250"/>
    <n v="50000"/>
    <n v="17500"/>
    <n v="0.35"/>
    <s v="In-store"/>
  </r>
  <r>
    <n v="1185732"/>
    <d v="2021-03-10T00:00:00"/>
    <x v="0"/>
    <x v="48"/>
    <s v="Burlington"/>
    <s v="Men's Apparel"/>
    <n v="55.000000000000007"/>
    <n v="1750"/>
    <n v="96250.000000000015"/>
    <n v="33687.5"/>
    <n v="0.35"/>
    <s v="In-store"/>
  </r>
  <r>
    <n v="1185732"/>
    <d v="2021-03-10T00:00:00"/>
    <x v="0"/>
    <x v="48"/>
    <s v="Burlington"/>
    <s v="Women's Apparel"/>
    <n v="45"/>
    <n v="2750"/>
    <n v="123750"/>
    <n v="49499.999999999993"/>
    <n v="0.39999999999999997"/>
    <s v="In-store"/>
  </r>
  <r>
    <n v="1185732"/>
    <d v="2021-04-11T00:00:00"/>
    <x v="0"/>
    <x v="48"/>
    <s v="Burlington"/>
    <s v="Men's Street Footwear"/>
    <n v="45"/>
    <n v="5250"/>
    <n v="236250"/>
    <n v="106312.5"/>
    <n v="0.45"/>
    <s v="In-store"/>
  </r>
  <r>
    <n v="1185732"/>
    <d v="2021-04-11T00:00:00"/>
    <x v="0"/>
    <x v="48"/>
    <s v="Burlington"/>
    <s v="Men's Athletic Footwear"/>
    <n v="45"/>
    <n v="2250"/>
    <n v="101250"/>
    <n v="45562.5"/>
    <n v="0.45"/>
    <s v="In-store"/>
  </r>
  <r>
    <n v="1185732"/>
    <d v="2021-04-11T00:00:00"/>
    <x v="0"/>
    <x v="48"/>
    <s v="Burlington"/>
    <s v="Women's Street Footwear"/>
    <n v="35"/>
    <n v="2250"/>
    <n v="78750"/>
    <n v="27562.5"/>
    <n v="0.35"/>
    <s v="In-store"/>
  </r>
  <r>
    <n v="1185732"/>
    <d v="2021-04-11T00:00:00"/>
    <x v="0"/>
    <x v="48"/>
    <s v="Burlington"/>
    <s v="Women's Athletic Footwear"/>
    <n v="40"/>
    <n v="1500"/>
    <n v="60000"/>
    <n v="21000"/>
    <n v="0.35"/>
    <s v="In-store"/>
  </r>
  <r>
    <n v="1185732"/>
    <d v="2021-04-11T00:00:00"/>
    <x v="0"/>
    <x v="48"/>
    <s v="Burlington"/>
    <s v="Men's Apparel"/>
    <n v="55.000000000000007"/>
    <n v="1500"/>
    <n v="82500.000000000015"/>
    <n v="28875.000000000004"/>
    <n v="0.35"/>
    <s v="In-store"/>
  </r>
  <r>
    <n v="1185732"/>
    <d v="2021-04-11T00:00:00"/>
    <x v="0"/>
    <x v="48"/>
    <s v="Burlington"/>
    <s v="Women's Apparel"/>
    <n v="45"/>
    <n v="3000"/>
    <n v="135000"/>
    <n v="53999.999999999993"/>
    <n v="0.39999999999999997"/>
    <s v="In-store"/>
  </r>
  <r>
    <n v="1185732"/>
    <d v="2021-05-10T00:00:00"/>
    <x v="0"/>
    <x v="48"/>
    <s v="Burlington"/>
    <s v="Men's Street Footwear"/>
    <n v="60"/>
    <n v="5700"/>
    <n v="342000"/>
    <n v="153900"/>
    <n v="0.45"/>
    <s v="In-store"/>
  </r>
  <r>
    <n v="1185732"/>
    <d v="2021-05-10T00:00:00"/>
    <x v="0"/>
    <x v="48"/>
    <s v="Burlington"/>
    <s v="Men's Athletic Footwear"/>
    <n v="55.000000000000007"/>
    <n v="2750"/>
    <n v="151250.00000000003"/>
    <n v="68062.500000000015"/>
    <n v="0.45"/>
    <s v="In-store"/>
  </r>
  <r>
    <n v="1185732"/>
    <d v="2021-05-10T00:00:00"/>
    <x v="0"/>
    <x v="48"/>
    <s v="Burlington"/>
    <s v="Women's Street Footwear"/>
    <n v="50"/>
    <n v="3000"/>
    <n v="150000"/>
    <n v="52500"/>
    <n v="0.35"/>
    <s v="In-store"/>
  </r>
  <r>
    <n v="1185732"/>
    <d v="2021-05-10T00:00:00"/>
    <x v="0"/>
    <x v="48"/>
    <s v="Burlington"/>
    <s v="Women's Athletic Footwear"/>
    <n v="50"/>
    <n v="2500"/>
    <n v="125000"/>
    <n v="43750"/>
    <n v="0.35"/>
    <s v="In-store"/>
  </r>
  <r>
    <n v="1185732"/>
    <d v="2021-05-10T00:00:00"/>
    <x v="0"/>
    <x v="48"/>
    <s v="Burlington"/>
    <s v="Men's Apparel"/>
    <n v="60"/>
    <n v="2750"/>
    <n v="165000"/>
    <n v="57749.999999999993"/>
    <n v="0.35"/>
    <s v="In-store"/>
  </r>
  <r>
    <n v="1185732"/>
    <d v="2021-05-10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6-12T00:00:00"/>
    <x v="0"/>
    <x v="48"/>
    <s v="Burlington"/>
    <s v="Men's Street Footwear"/>
    <n v="60"/>
    <n v="6500"/>
    <n v="390000"/>
    <n v="175500"/>
    <n v="0.45"/>
    <s v="In-store"/>
  </r>
  <r>
    <n v="1185732"/>
    <d v="2021-06-12T00:00:00"/>
    <x v="0"/>
    <x v="48"/>
    <s v="Burlington"/>
    <s v="Men's Athletic Footwear"/>
    <n v="55.000000000000007"/>
    <n v="4000"/>
    <n v="220000.00000000003"/>
    <n v="99000.000000000015"/>
    <n v="0.45"/>
    <s v="In-store"/>
  </r>
  <r>
    <n v="1185732"/>
    <d v="2021-06-12T00:00:00"/>
    <x v="0"/>
    <x v="48"/>
    <s v="Burlington"/>
    <s v="Women's Street Footwear"/>
    <n v="50"/>
    <n v="3250"/>
    <n v="162500"/>
    <n v="56875"/>
    <n v="0.35"/>
    <s v="In-store"/>
  </r>
  <r>
    <n v="1185732"/>
    <d v="2021-06-12T00:00:00"/>
    <x v="0"/>
    <x v="48"/>
    <s v="Burlington"/>
    <s v="Women's Athletic Footwear"/>
    <n v="50"/>
    <n v="3000"/>
    <n v="150000"/>
    <n v="52500"/>
    <n v="0.35"/>
    <s v="In-store"/>
  </r>
  <r>
    <n v="1185732"/>
    <d v="2021-06-12T00:00:00"/>
    <x v="0"/>
    <x v="48"/>
    <s v="Burlington"/>
    <s v="Men's Apparel"/>
    <n v="60"/>
    <n v="3000"/>
    <n v="180000"/>
    <n v="62999.999999999993"/>
    <n v="0.35"/>
    <s v="In-store"/>
  </r>
  <r>
    <n v="1185732"/>
    <d v="2021-06-12T00:00:00"/>
    <x v="0"/>
    <x v="48"/>
    <s v="Burlington"/>
    <s v="Women's Apparel"/>
    <n v="65"/>
    <n v="4500"/>
    <n v="292500"/>
    <n v="116999.99999999999"/>
    <n v="0.39999999999999997"/>
    <s v="In-store"/>
  </r>
  <r>
    <n v="1185732"/>
    <d v="2021-07-10T00:00:00"/>
    <x v="0"/>
    <x v="48"/>
    <s v="Burlington"/>
    <s v="Men's Street Footwear"/>
    <n v="60"/>
    <n v="6750"/>
    <n v="405000"/>
    <n v="182250"/>
    <n v="0.45"/>
    <s v="In-store"/>
  </r>
  <r>
    <n v="1185732"/>
    <d v="2021-07-10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7-10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7-10T00:00:00"/>
    <x v="0"/>
    <x v="48"/>
    <s v="Burlington"/>
    <s v="Women's Athletic Footwear"/>
    <n v="50"/>
    <n v="3000"/>
    <n v="150000"/>
    <n v="52500"/>
    <n v="0.35"/>
    <s v="In-store"/>
  </r>
  <r>
    <n v="1185732"/>
    <d v="2021-07-10T00:00:00"/>
    <x v="0"/>
    <x v="48"/>
    <s v="Burlington"/>
    <s v="Men's Apparel"/>
    <n v="60"/>
    <n v="3250"/>
    <n v="195000"/>
    <n v="68250"/>
    <n v="0.35"/>
    <s v="In-store"/>
  </r>
  <r>
    <n v="1185732"/>
    <d v="2021-07-10T00:00:00"/>
    <x v="0"/>
    <x v="48"/>
    <s v="Burlington"/>
    <s v="Women's Apparel"/>
    <n v="65"/>
    <n v="5000"/>
    <n v="325000"/>
    <n v="129999.99999999999"/>
    <n v="0.39999999999999997"/>
    <s v="In-store"/>
  </r>
  <r>
    <n v="1185732"/>
    <d v="2021-08-11T00:00:00"/>
    <x v="0"/>
    <x v="48"/>
    <s v="Burlington"/>
    <s v="Men's Street Footwear"/>
    <n v="60"/>
    <n v="6500"/>
    <n v="390000"/>
    <n v="175500"/>
    <n v="0.45"/>
    <s v="In-store"/>
  </r>
  <r>
    <n v="1185732"/>
    <d v="2021-08-11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8-11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8-11T00:00:00"/>
    <x v="0"/>
    <x v="48"/>
    <s v="Burlington"/>
    <s v="Women's Athletic Footwear"/>
    <n v="50"/>
    <n v="2500"/>
    <n v="125000"/>
    <n v="43750"/>
    <n v="0.35"/>
    <s v="In-store"/>
  </r>
  <r>
    <n v="1185732"/>
    <d v="2021-08-11T00:00:00"/>
    <x v="0"/>
    <x v="48"/>
    <s v="Burlington"/>
    <s v="Men's Apparel"/>
    <n v="60"/>
    <n v="2250"/>
    <n v="135000"/>
    <n v="47250"/>
    <n v="0.35"/>
    <s v="In-store"/>
  </r>
  <r>
    <n v="1185732"/>
    <d v="2021-08-11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9-10T00:00:00"/>
    <x v="0"/>
    <x v="48"/>
    <s v="Burlington"/>
    <s v="Men's Street Footwear"/>
    <n v="60"/>
    <n v="5250"/>
    <n v="315000"/>
    <n v="141750"/>
    <n v="0.45"/>
    <s v="In-store"/>
  </r>
  <r>
    <n v="1185732"/>
    <d v="2021-09-10T00:00:00"/>
    <x v="0"/>
    <x v="48"/>
    <s v="Burlington"/>
    <s v="Men's Athletic Footwear"/>
    <n v="55.000000000000007"/>
    <n v="3250"/>
    <n v="178750.00000000003"/>
    <n v="80437.500000000015"/>
    <n v="0.45"/>
    <s v="In-store"/>
  </r>
  <r>
    <n v="1185732"/>
    <d v="2021-09-10T00:00:00"/>
    <x v="0"/>
    <x v="48"/>
    <s v="Burlington"/>
    <s v="Women's Street Footwear"/>
    <n v="50"/>
    <n v="2250"/>
    <n v="112500"/>
    <n v="39375"/>
    <n v="0.35"/>
    <s v="In-store"/>
  </r>
  <r>
    <n v="1185732"/>
    <d v="2021-09-10T00:00:00"/>
    <x v="0"/>
    <x v="48"/>
    <s v="Burlington"/>
    <s v="Women's Athletic Footwear"/>
    <n v="50"/>
    <n v="2000"/>
    <n v="100000"/>
    <n v="35000"/>
    <n v="0.35"/>
    <s v="In-store"/>
  </r>
  <r>
    <n v="1185732"/>
    <d v="2021-09-10T00:00:00"/>
    <x v="0"/>
    <x v="48"/>
    <s v="Burlington"/>
    <s v="Men's Apparel"/>
    <n v="60"/>
    <n v="2000"/>
    <n v="120000"/>
    <n v="42000"/>
    <n v="0.35"/>
    <s v="In-store"/>
  </r>
  <r>
    <n v="1185732"/>
    <d v="2021-09-10T00:00:00"/>
    <x v="0"/>
    <x v="48"/>
    <s v="Burlington"/>
    <s v="Women's Apparel"/>
    <n v="65"/>
    <n v="3000"/>
    <n v="195000"/>
    <n v="78000"/>
    <n v="0.39999999999999997"/>
    <s v="In-store"/>
  </r>
  <r>
    <n v="1185732"/>
    <d v="2021-10-12T00:00:00"/>
    <x v="0"/>
    <x v="48"/>
    <s v="Burlington"/>
    <s v="Men's Street Footwear"/>
    <n v="65"/>
    <n v="4750"/>
    <n v="308750"/>
    <n v="138937.5"/>
    <n v="0.45"/>
    <s v="In-store"/>
  </r>
  <r>
    <n v="1185732"/>
    <d v="2021-10-12T00:00:00"/>
    <x v="0"/>
    <x v="48"/>
    <s v="Burlington"/>
    <s v="Men's Athletic Footwear"/>
    <n v="60.000000000000007"/>
    <n v="3000"/>
    <n v="180000.00000000003"/>
    <n v="81000.000000000015"/>
    <n v="0.45"/>
    <s v="In-store"/>
  </r>
  <r>
    <n v="1185732"/>
    <d v="2021-10-12T00:00:00"/>
    <x v="0"/>
    <x v="48"/>
    <s v="Burlington"/>
    <s v="Women's Street Footwear"/>
    <n v="60.000000000000007"/>
    <n v="2000"/>
    <n v="120000.00000000001"/>
    <n v="42000"/>
    <n v="0.35"/>
    <s v="In-store"/>
  </r>
  <r>
    <n v="1185732"/>
    <d v="2021-10-12T00:00:00"/>
    <x v="0"/>
    <x v="48"/>
    <s v="Burlington"/>
    <s v="Women's Athletic Footwear"/>
    <n v="60.000000000000007"/>
    <n v="1750"/>
    <n v="105000.00000000001"/>
    <n v="36750"/>
    <n v="0.35"/>
    <s v="In-store"/>
  </r>
  <r>
    <n v="1185732"/>
    <d v="2021-10-12T00:00:00"/>
    <x v="0"/>
    <x v="48"/>
    <s v="Burlington"/>
    <s v="Men's Apparel"/>
    <n v="70"/>
    <n v="1750"/>
    <n v="122500"/>
    <n v="42875"/>
    <n v="0.35"/>
    <s v="In-store"/>
  </r>
  <r>
    <n v="1185732"/>
    <d v="2021-10-12T00:00:00"/>
    <x v="0"/>
    <x v="48"/>
    <s v="Burlington"/>
    <s v="Women's Apparel"/>
    <n v="75"/>
    <n v="3000"/>
    <n v="225000"/>
    <n v="89999.999999999985"/>
    <n v="0.39999999999999997"/>
    <s v="In-store"/>
  </r>
  <r>
    <n v="1185732"/>
    <d v="2021-11-11T00:00:00"/>
    <x v="0"/>
    <x v="48"/>
    <s v="Burlington"/>
    <s v="Men's Street Footwear"/>
    <n v="70"/>
    <n v="4500"/>
    <n v="315000"/>
    <n v="141750"/>
    <n v="0.45"/>
    <s v="In-store"/>
  </r>
  <r>
    <n v="1185732"/>
    <d v="2021-11-11T00:00:00"/>
    <x v="0"/>
    <x v="48"/>
    <s v="Burlington"/>
    <s v="Men's Athletic Footwear"/>
    <n v="60.000000000000007"/>
    <n v="3250"/>
    <n v="195000.00000000003"/>
    <n v="87750.000000000015"/>
    <n v="0.45"/>
    <s v="In-store"/>
  </r>
  <r>
    <n v="1185732"/>
    <d v="2021-11-11T00:00:00"/>
    <x v="0"/>
    <x v="48"/>
    <s v="Burlington"/>
    <s v="Women's Street Footwear"/>
    <n v="60.000000000000007"/>
    <n v="3200"/>
    <n v="192000.00000000003"/>
    <n v="67200"/>
    <n v="0.35"/>
    <s v="In-store"/>
  </r>
  <r>
    <n v="1185732"/>
    <d v="2021-11-11T00:00:00"/>
    <x v="0"/>
    <x v="48"/>
    <s v="Burlington"/>
    <s v="Women's Athletic Footwear"/>
    <n v="60.000000000000007"/>
    <n v="3000"/>
    <n v="180000.00000000003"/>
    <n v="63000.000000000007"/>
    <n v="0.35"/>
    <s v="In-store"/>
  </r>
  <r>
    <n v="1185732"/>
    <d v="2021-11-11T00:00:00"/>
    <x v="0"/>
    <x v="48"/>
    <s v="Burlington"/>
    <s v="Men's Apparel"/>
    <n v="70"/>
    <n v="2750"/>
    <n v="192500"/>
    <n v="67375"/>
    <n v="0.35"/>
    <s v="In-store"/>
  </r>
  <r>
    <n v="1185732"/>
    <d v="2021-11-11T00:00:00"/>
    <x v="0"/>
    <x v="48"/>
    <s v="Burlington"/>
    <s v="Women's Apparel"/>
    <n v="75"/>
    <n v="3750"/>
    <n v="281250"/>
    <n v="112499.99999999999"/>
    <n v="0.39999999999999997"/>
    <s v="In-store"/>
  </r>
  <r>
    <n v="1185732"/>
    <d v="2021-12-10T00:00:00"/>
    <x v="0"/>
    <x v="48"/>
    <s v="Burlington"/>
    <s v="Men's Street Footwear"/>
    <n v="70"/>
    <n v="6000"/>
    <n v="420000"/>
    <n v="189000"/>
    <n v="0.45"/>
    <s v="In-store"/>
  </r>
  <r>
    <n v="1185732"/>
    <d v="2021-12-10T00:00:00"/>
    <x v="0"/>
    <x v="48"/>
    <s v="Burlington"/>
    <s v="Men's Athletic Footwear"/>
    <n v="60.000000000000007"/>
    <n v="4000"/>
    <n v="240000.00000000003"/>
    <n v="108000.00000000001"/>
    <n v="0.45"/>
    <s v="In-store"/>
  </r>
  <r>
    <n v="1185732"/>
    <d v="2021-12-10T00:00:00"/>
    <x v="0"/>
    <x v="48"/>
    <s v="Burlington"/>
    <s v="Women's Street Footwear"/>
    <n v="60.000000000000007"/>
    <n v="3750"/>
    <n v="225000.00000000003"/>
    <n v="78750"/>
    <n v="0.35"/>
    <s v="In-store"/>
  </r>
  <r>
    <n v="1185732"/>
    <d v="2021-12-10T00:00:00"/>
    <x v="0"/>
    <x v="48"/>
    <s v="Burlington"/>
    <s v="Women's Athletic Footwear"/>
    <n v="60.000000000000007"/>
    <n v="3250"/>
    <n v="195000.00000000003"/>
    <n v="68250"/>
    <n v="0.35"/>
    <s v="In-store"/>
  </r>
  <r>
    <n v="1185732"/>
    <d v="2021-12-10T00:00:00"/>
    <x v="0"/>
    <x v="48"/>
    <s v="Burlington"/>
    <s v="Men's Apparel"/>
    <n v="70"/>
    <n v="3250"/>
    <n v="227500"/>
    <n v="79625"/>
    <n v="0.35"/>
    <s v="In-store"/>
  </r>
  <r>
    <n v="1185732"/>
    <d v="2021-12-10T00:00:00"/>
    <x v="0"/>
    <x v="48"/>
    <s v="Burlington"/>
    <s v="Women's Apparel"/>
    <n v="75"/>
    <n v="4250"/>
    <n v="318750"/>
    <n v="127499.99999999999"/>
    <n v="0.39999999999999997"/>
    <s v="In-store"/>
  </r>
  <r>
    <n v="1185732"/>
    <d v="2021-01-21T00:00:00"/>
    <x v="0"/>
    <x v="48"/>
    <s v="Burlington"/>
    <s v="Men's Street Footwear"/>
    <n v="50"/>
    <n v="5250"/>
    <n v="262500"/>
    <n v="105000"/>
    <n v="0.4"/>
    <s v="In-store"/>
  </r>
  <r>
    <n v="1185732"/>
    <d v="2021-01-21T00:00:00"/>
    <x v="0"/>
    <x v="48"/>
    <s v="Burlington"/>
    <s v="Men's Athletic Footwear"/>
    <n v="50"/>
    <n v="3250"/>
    <n v="162500"/>
    <n v="65000"/>
    <n v="0.4"/>
    <s v="In-store"/>
  </r>
  <r>
    <n v="1185732"/>
    <d v="2021-01-21T00:00:00"/>
    <x v="0"/>
    <x v="48"/>
    <s v="Burlington"/>
    <s v="Women's Street Footwear"/>
    <n v="40"/>
    <n v="3250"/>
    <n v="130000"/>
    <n v="39000"/>
    <n v="0.3"/>
    <s v="In-store"/>
  </r>
  <r>
    <n v="1185732"/>
    <d v="2021-01-21T00:00:00"/>
    <x v="0"/>
    <x v="48"/>
    <s v="Burlington"/>
    <s v="Women's Athletic Footwear"/>
    <n v="44.999999999999993"/>
    <n v="1750"/>
    <n v="78749.999999999985"/>
    <n v="23624.999999999996"/>
    <n v="0.3"/>
    <s v="In-store"/>
  </r>
  <r>
    <n v="1185732"/>
    <d v="2021-01-21T00:00:00"/>
    <x v="0"/>
    <x v="48"/>
    <s v="Burlington"/>
    <s v="Men's Apparel"/>
    <n v="60.000000000000007"/>
    <n v="2250"/>
    <n v="135000.00000000003"/>
    <n v="40500.000000000007"/>
    <n v="0.3"/>
    <s v="In-store"/>
  </r>
  <r>
    <n v="1185732"/>
    <d v="2021-01-21T00:00:00"/>
    <x v="0"/>
    <x v="48"/>
    <s v="Burlington"/>
    <s v="Women's Apparel"/>
    <n v="50"/>
    <n v="3250"/>
    <n v="162500"/>
    <n v="56875"/>
    <n v="0.35"/>
    <s v="In-store"/>
  </r>
  <r>
    <n v="1185732"/>
    <d v="2021-02-19T00:00:00"/>
    <x v="0"/>
    <x v="48"/>
    <s v="Burlington"/>
    <s v="Men's Street Footwear"/>
    <n v="50"/>
    <n v="6000"/>
    <n v="300000"/>
    <n v="120000"/>
    <n v="0.4"/>
    <s v="In-store"/>
  </r>
  <r>
    <n v="1185732"/>
    <d v="2021-02-19T00:00:00"/>
    <x v="0"/>
    <x v="48"/>
    <s v="Burlington"/>
    <s v="Men's Athletic Footwear"/>
    <n v="50"/>
    <n v="2500"/>
    <n v="125000"/>
    <n v="50000"/>
    <n v="0.4"/>
    <s v="In-store"/>
  </r>
  <r>
    <n v="1185732"/>
    <d v="2021-02-19T00:00:00"/>
    <x v="0"/>
    <x v="48"/>
    <s v="Burlington"/>
    <s v="Women's Street Footwear"/>
    <n v="40"/>
    <n v="3000"/>
    <n v="120000"/>
    <n v="36000"/>
    <n v="0.3"/>
    <s v="In-store"/>
  </r>
  <r>
    <n v="1185732"/>
    <d v="2021-02-19T00:00:00"/>
    <x v="0"/>
    <x v="49"/>
    <s v="Manchester"/>
    <s v="Women's Athletic Footwear"/>
    <n v="44.999999999999993"/>
    <n v="2000"/>
    <n v="89999.999999999985"/>
    <n v="26999.999999999996"/>
    <n v="0.3"/>
    <s v="In-store"/>
  </r>
  <r>
    <n v="1185732"/>
    <d v="2021-02-19T00:00:00"/>
    <x v="0"/>
    <x v="49"/>
    <s v="Manchester"/>
    <s v="Men's Apparel"/>
    <n v="60.000000000000007"/>
    <n v="2750"/>
    <n v="165000.00000000003"/>
    <n v="49500.000000000007"/>
    <n v="0.3"/>
    <s v="In-store"/>
  </r>
  <r>
    <n v="1185732"/>
    <d v="2021-02-19T00:00:00"/>
    <x v="0"/>
    <x v="49"/>
    <s v="Manchester"/>
    <s v="Women's Apparel"/>
    <n v="50"/>
    <n v="3750"/>
    <n v="187500"/>
    <n v="65625"/>
    <n v="0.35"/>
    <s v="In-store"/>
  </r>
  <r>
    <n v="1185732"/>
    <d v="2021-03-17T00:00:00"/>
    <x v="0"/>
    <x v="49"/>
    <s v="Manchester"/>
    <s v="Men's Street Footwear"/>
    <n v="50"/>
    <n v="5700"/>
    <n v="285000"/>
    <n v="114000"/>
    <n v="0.4"/>
    <s v="In-store"/>
  </r>
  <r>
    <n v="1185732"/>
    <d v="2021-03-17T00:00:00"/>
    <x v="0"/>
    <x v="49"/>
    <s v="Manchester"/>
    <s v="Men's Athletic Footwear"/>
    <n v="50"/>
    <n v="2750"/>
    <n v="137500"/>
    <n v="55000"/>
    <n v="0.4"/>
    <s v="In-store"/>
  </r>
  <r>
    <n v="1185732"/>
    <d v="2021-03-17T00:00:00"/>
    <x v="0"/>
    <x v="49"/>
    <s v="Manchester"/>
    <s v="Women's Street Footwear"/>
    <n v="40"/>
    <n v="3000"/>
    <n v="120000"/>
    <n v="36000"/>
    <n v="0.3"/>
    <s v="In-store"/>
  </r>
  <r>
    <n v="1185732"/>
    <d v="2021-03-17T00:00:00"/>
    <x v="0"/>
    <x v="49"/>
    <s v="Manchester"/>
    <s v="Women's Athletic Footwear"/>
    <n v="44.999999999999993"/>
    <n v="1500"/>
    <n v="67499.999999999985"/>
    <n v="20249.999999999996"/>
    <n v="0.3"/>
    <s v="In-store"/>
  </r>
  <r>
    <n v="1185732"/>
    <d v="2021-03-17T00:00:00"/>
    <x v="0"/>
    <x v="49"/>
    <s v="Manchester"/>
    <s v="Men's Apparel"/>
    <n v="60.000000000000007"/>
    <n v="2000"/>
    <n v="120000.00000000001"/>
    <n v="36000"/>
    <n v="0.3"/>
    <s v="In-store"/>
  </r>
  <r>
    <n v="1185732"/>
    <d v="2021-03-17T00:00:00"/>
    <x v="0"/>
    <x v="49"/>
    <s v="Manchester"/>
    <s v="Women's Apparel"/>
    <n v="50"/>
    <n v="3000"/>
    <n v="150000"/>
    <n v="52500"/>
    <n v="0.35"/>
    <s v="In-store"/>
  </r>
  <r>
    <n v="1185732"/>
    <d v="2021-04-18T00:00:00"/>
    <x v="0"/>
    <x v="49"/>
    <s v="Manchester"/>
    <s v="Men's Street Footwear"/>
    <n v="50"/>
    <n v="5500"/>
    <n v="275000"/>
    <n v="110000"/>
    <n v="0.4"/>
    <s v="In-store"/>
  </r>
  <r>
    <n v="1185732"/>
    <d v="2021-04-18T00:00:00"/>
    <x v="0"/>
    <x v="49"/>
    <s v="Manchester"/>
    <s v="Men's Athletic Footwear"/>
    <n v="50"/>
    <n v="2500"/>
    <n v="125000"/>
    <n v="50000"/>
    <n v="0.4"/>
    <s v="In-store"/>
  </r>
  <r>
    <n v="1185732"/>
    <d v="2021-04-18T00:00:00"/>
    <x v="0"/>
    <x v="49"/>
    <s v="Manchester"/>
    <s v="Women's Street Footwear"/>
    <n v="40"/>
    <n v="2500"/>
    <n v="100000"/>
    <n v="30000"/>
    <n v="0.3"/>
    <s v="In-store"/>
  </r>
  <r>
    <n v="1185732"/>
    <d v="2021-04-18T00:00:00"/>
    <x v="0"/>
    <x v="49"/>
    <s v="Manchester"/>
    <s v="Women's Athletic Footwear"/>
    <n v="44.999999999999993"/>
    <n v="1750"/>
    <n v="78749.999999999985"/>
    <n v="23624.999999999996"/>
    <n v="0.3"/>
    <s v="In-store"/>
  </r>
  <r>
    <n v="1185732"/>
    <d v="2021-04-18T00:00:00"/>
    <x v="0"/>
    <x v="49"/>
    <s v="Manchester"/>
    <s v="Men's Apparel"/>
    <n v="60.000000000000007"/>
    <n v="1750"/>
    <n v="105000.00000000001"/>
    <n v="31500.000000000004"/>
    <n v="0.3"/>
    <s v="In-store"/>
  </r>
  <r>
    <n v="1185732"/>
    <d v="2021-04-18T00:00:00"/>
    <x v="0"/>
    <x v="49"/>
    <s v="Manchester"/>
    <s v="Women's Apparel"/>
    <n v="50"/>
    <n v="3250"/>
    <n v="162500"/>
    <n v="56875"/>
    <n v="0.35"/>
    <s v="In-store"/>
  </r>
  <r>
    <n v="1185732"/>
    <d v="2021-05-17T00:00:00"/>
    <x v="0"/>
    <x v="49"/>
    <s v="Manchester"/>
    <s v="Men's Street Footwear"/>
    <n v="65"/>
    <n v="5950"/>
    <n v="386750"/>
    <n v="154700"/>
    <n v="0.4"/>
    <s v="In-store"/>
  </r>
  <r>
    <n v="1185732"/>
    <d v="2021-05-17T00:00:00"/>
    <x v="0"/>
    <x v="49"/>
    <s v="Manchester"/>
    <s v="Men's Athletic Footwear"/>
    <n v="60.000000000000007"/>
    <n v="3000"/>
    <n v="180000.00000000003"/>
    <n v="72000.000000000015"/>
    <n v="0.4"/>
    <s v="In-store"/>
  </r>
  <r>
    <n v="1185732"/>
    <d v="2021-05-17T00:00:00"/>
    <x v="0"/>
    <x v="49"/>
    <s v="Manchester"/>
    <s v="Women's Street Footwear"/>
    <n v="55.000000000000007"/>
    <n v="3250"/>
    <n v="178750.00000000003"/>
    <n v="53625.000000000007"/>
    <n v="0.3"/>
    <s v="In-store"/>
  </r>
  <r>
    <n v="1185732"/>
    <d v="2021-05-17T00:00:00"/>
    <x v="0"/>
    <x v="49"/>
    <s v="Manchester"/>
    <s v="Women's Athletic Footwear"/>
    <n v="55.000000000000007"/>
    <n v="2750"/>
    <n v="151250.00000000003"/>
    <n v="45375.000000000007"/>
    <n v="0.3"/>
    <s v="In-store"/>
  </r>
  <r>
    <n v="1185732"/>
    <d v="2021-05-17T00:00:00"/>
    <x v="0"/>
    <x v="49"/>
    <s v="Manchester"/>
    <s v="Men's Apparel"/>
    <n v="65"/>
    <n v="3000"/>
    <n v="195000"/>
    <n v="58500"/>
    <n v="0.3"/>
    <s v="In-store"/>
  </r>
  <r>
    <n v="1185732"/>
    <d v="2021-05-17T00:00:00"/>
    <x v="0"/>
    <x v="49"/>
    <s v="Manchester"/>
    <s v="Women's Apparel"/>
    <n v="70"/>
    <n v="4250"/>
    <n v="297500"/>
    <n v="104125"/>
    <n v="0.35"/>
    <s v="In-store"/>
  </r>
  <r>
    <n v="1185732"/>
    <d v="2021-06-19T00:00:00"/>
    <x v="0"/>
    <x v="49"/>
    <s v="Manchester"/>
    <s v="Men's Street Footwear"/>
    <n v="65"/>
    <n v="6750"/>
    <n v="438750"/>
    <n v="175500"/>
    <n v="0.4"/>
    <s v="In-store"/>
  </r>
  <r>
    <n v="1185732"/>
    <d v="2021-06-19T00:00:00"/>
    <x v="0"/>
    <x v="49"/>
    <s v="Manchester"/>
    <s v="Men's Athletic Footwear"/>
    <n v="60.000000000000007"/>
    <n v="4250"/>
    <n v="255000.00000000003"/>
    <n v="102000.00000000001"/>
    <n v="0.4"/>
    <s v="In-store"/>
  </r>
  <r>
    <n v="1185732"/>
    <d v="2021-06-19T00:00:00"/>
    <x v="0"/>
    <x v="49"/>
    <s v="Manchester"/>
    <s v="Women's Street Footwear"/>
    <n v="55.000000000000007"/>
    <n v="3500"/>
    <n v="192500.00000000003"/>
    <n v="57750.000000000007"/>
    <n v="0.3"/>
    <s v="In-store"/>
  </r>
  <r>
    <n v="1185732"/>
    <d v="2021-06-19T00:00:00"/>
    <x v="0"/>
    <x v="49"/>
    <s v="Manchester"/>
    <s v="Women's Athletic Footwear"/>
    <n v="55.000000000000007"/>
    <n v="3250"/>
    <n v="178750.00000000003"/>
    <n v="53625.000000000007"/>
    <n v="0.3"/>
    <s v="In-store"/>
  </r>
  <r>
    <n v="1185732"/>
    <d v="2021-06-19T00:00:00"/>
    <x v="0"/>
    <x v="49"/>
    <s v="Manchester"/>
    <s v="Men's Apparel"/>
    <n v="65"/>
    <n v="3250"/>
    <n v="211250"/>
    <n v="63375"/>
    <n v="0.3"/>
    <s v="In-store"/>
  </r>
  <r>
    <n v="1185732"/>
    <d v="2021-06-19T00:00:00"/>
    <x v="0"/>
    <x v="49"/>
    <s v="Manchester"/>
    <s v="Women's Apparel"/>
    <n v="70"/>
    <n v="4750"/>
    <n v="332500"/>
    <n v="116374.99999999999"/>
    <n v="0.35"/>
    <s v="In-store"/>
  </r>
  <r>
    <n v="1185732"/>
    <d v="2021-07-17T00:00:00"/>
    <x v="0"/>
    <x v="49"/>
    <s v="Manchester"/>
    <s v="Men's Street Footwear"/>
    <n v="65"/>
    <n v="7000"/>
    <n v="455000"/>
    <n v="182000"/>
    <n v="0.4"/>
    <s v="In-store"/>
  </r>
  <r>
    <n v="1185732"/>
    <d v="2021-07-17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7-17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7-17T00:00:00"/>
    <x v="0"/>
    <x v="49"/>
    <s v="Manchester"/>
    <s v="Women's Athletic Footwear"/>
    <n v="55.000000000000007"/>
    <n v="3250"/>
    <n v="178750.00000000003"/>
    <n v="53625.000000000007"/>
    <n v="0.3"/>
    <s v="Outlet"/>
  </r>
  <r>
    <n v="1185732"/>
    <d v="2021-07-17T00:00:00"/>
    <x v="0"/>
    <x v="49"/>
    <s v="Manchester"/>
    <s v="Men's Apparel"/>
    <n v="65"/>
    <n v="3500"/>
    <n v="227500"/>
    <n v="68250"/>
    <n v="0.3"/>
    <s v="Outlet"/>
  </r>
  <r>
    <n v="1185732"/>
    <d v="2021-07-17T00:00:00"/>
    <x v="0"/>
    <x v="49"/>
    <s v="Manchester"/>
    <s v="Women's Apparel"/>
    <n v="70"/>
    <n v="5250"/>
    <n v="367500"/>
    <n v="128624.99999999999"/>
    <n v="0.35"/>
    <s v="Outlet"/>
  </r>
  <r>
    <n v="1185732"/>
    <d v="2021-08-18T00:00:00"/>
    <x v="0"/>
    <x v="49"/>
    <s v="Manchester"/>
    <s v="Men's Street Footwear"/>
    <n v="65"/>
    <n v="6750"/>
    <n v="438750"/>
    <n v="175500"/>
    <n v="0.4"/>
    <s v="Outlet"/>
  </r>
  <r>
    <n v="1185732"/>
    <d v="2021-08-18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8-18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8-18T00:00:00"/>
    <x v="0"/>
    <x v="49"/>
    <s v="Manchester"/>
    <s v="Women's Athletic Footwear"/>
    <n v="55.000000000000007"/>
    <n v="2750"/>
    <n v="151250.00000000003"/>
    <n v="45375.000000000007"/>
    <n v="0.3"/>
    <s v="Outlet"/>
  </r>
  <r>
    <n v="1185732"/>
    <d v="2021-08-18T00:00:00"/>
    <x v="0"/>
    <x v="49"/>
    <s v="Manchester"/>
    <s v="Men's Apparel"/>
    <n v="65"/>
    <n v="2500"/>
    <n v="162500"/>
    <n v="48750"/>
    <n v="0.3"/>
    <s v="Outlet"/>
  </r>
  <r>
    <n v="1185732"/>
    <d v="2021-08-18T00:00:00"/>
    <x v="0"/>
    <x v="49"/>
    <s v="Manchester"/>
    <s v="Women's Apparel"/>
    <n v="70"/>
    <n v="4250"/>
    <n v="297500"/>
    <n v="104125"/>
    <n v="0.35"/>
    <s v="Outlet"/>
  </r>
  <r>
    <n v="1185732"/>
    <d v="2021-09-17T00:00:00"/>
    <x v="0"/>
    <x v="49"/>
    <s v="Manchester"/>
    <s v="Men's Street Footwear"/>
    <n v="65"/>
    <n v="5500"/>
    <n v="357500"/>
    <n v="143000"/>
    <n v="0.4"/>
    <s v="Outlet"/>
  </r>
  <r>
    <n v="1185732"/>
    <d v="2021-09-17T00:00:00"/>
    <x v="0"/>
    <x v="49"/>
    <s v="Manchester"/>
    <s v="Men's Athletic Footwear"/>
    <n v="60.000000000000007"/>
    <n v="3500"/>
    <n v="210000.00000000003"/>
    <n v="84000.000000000015"/>
    <n v="0.4"/>
    <s v="Outlet"/>
  </r>
  <r>
    <n v="1185732"/>
    <d v="2021-09-17T00:00:00"/>
    <x v="0"/>
    <x v="49"/>
    <s v="Manchester"/>
    <s v="Women's Street Footwear"/>
    <n v="55.000000000000007"/>
    <n v="2500"/>
    <n v="137500.00000000003"/>
    <n v="41250.000000000007"/>
    <n v="0.3"/>
    <s v="Outlet"/>
  </r>
  <r>
    <n v="1185732"/>
    <d v="2021-09-17T00:00:00"/>
    <x v="0"/>
    <x v="49"/>
    <s v="Manchester"/>
    <s v="Women's Athletic Footwear"/>
    <n v="55.000000000000007"/>
    <n v="2250"/>
    <n v="123750.00000000001"/>
    <n v="37125"/>
    <n v="0.3"/>
    <s v="Outlet"/>
  </r>
  <r>
    <n v="1185732"/>
    <d v="2021-09-17T00:00:00"/>
    <x v="0"/>
    <x v="49"/>
    <s v="Manchester"/>
    <s v="Men's Apparel"/>
    <n v="65"/>
    <n v="2250"/>
    <n v="146250"/>
    <n v="43875"/>
    <n v="0.3"/>
    <s v="Outlet"/>
  </r>
  <r>
    <n v="1185732"/>
    <d v="2021-09-17T00:00:00"/>
    <x v="0"/>
    <x v="49"/>
    <s v="Manchester"/>
    <s v="Women's Apparel"/>
    <n v="70"/>
    <n v="3250"/>
    <n v="227500"/>
    <n v="79625"/>
    <n v="0.35"/>
    <s v="Outlet"/>
  </r>
  <r>
    <n v="1185732"/>
    <d v="2021-10-19T00:00:00"/>
    <x v="0"/>
    <x v="49"/>
    <s v="Manchester"/>
    <s v="Men's Street Footwear"/>
    <n v="70"/>
    <n v="4750"/>
    <n v="332500"/>
    <n v="133000"/>
    <n v="0.4"/>
    <s v="Outlet"/>
  </r>
  <r>
    <n v="1185732"/>
    <d v="2021-10-19T00:00:00"/>
    <x v="0"/>
    <x v="49"/>
    <s v="Manchester"/>
    <s v="Men's Athletic Footwear"/>
    <n v="65.000000000000014"/>
    <n v="3000"/>
    <n v="195000.00000000003"/>
    <n v="78000.000000000015"/>
    <n v="0.4"/>
    <s v="Outlet"/>
  </r>
  <r>
    <n v="1185732"/>
    <d v="2021-10-19T00:00:00"/>
    <x v="0"/>
    <x v="49"/>
    <s v="Manchester"/>
    <s v="Women's Street Footwear"/>
    <n v="65.000000000000014"/>
    <n v="2000"/>
    <n v="130000.00000000003"/>
    <n v="39000.000000000007"/>
    <n v="0.3"/>
    <s v="Outlet"/>
  </r>
  <r>
    <n v="1185732"/>
    <d v="2021-10-19T00:00:00"/>
    <x v="0"/>
    <x v="49"/>
    <s v="Manchester"/>
    <s v="Women's Athletic Footwear"/>
    <n v="65.000000000000014"/>
    <n v="1750"/>
    <n v="113750.00000000003"/>
    <n v="34125.000000000007"/>
    <n v="0.3"/>
    <s v="Outlet"/>
  </r>
  <r>
    <n v="1185732"/>
    <d v="2021-10-19T00:00:00"/>
    <x v="0"/>
    <x v="49"/>
    <s v="Manchester"/>
    <s v="Men's Apparel"/>
    <n v="75.000000000000014"/>
    <n v="1750"/>
    <n v="131250.00000000003"/>
    <n v="39375.000000000007"/>
    <n v="0.3"/>
    <s v="Outlet"/>
  </r>
  <r>
    <n v="1185732"/>
    <d v="2021-10-19T00:00:00"/>
    <x v="0"/>
    <x v="49"/>
    <s v="Manchester"/>
    <s v="Women's Apparel"/>
    <n v="80"/>
    <n v="3000"/>
    <n v="240000"/>
    <n v="84000"/>
    <n v="0.35"/>
    <s v="Outlet"/>
  </r>
  <r>
    <n v="1185732"/>
    <d v="2021-11-18T00:00:00"/>
    <x v="0"/>
    <x v="49"/>
    <s v="Manchester"/>
    <s v="Men's Street Footwear"/>
    <n v="75.000000000000014"/>
    <n v="4500"/>
    <n v="337500.00000000006"/>
    <n v="135000.00000000003"/>
    <n v="0.4"/>
    <s v="Outlet"/>
  </r>
  <r>
    <n v="1185732"/>
    <d v="2021-11-18T00:00:00"/>
    <x v="0"/>
    <x v="49"/>
    <s v="Manchester"/>
    <s v="Men's Athletic Footwear"/>
    <n v="65.000000000000014"/>
    <n v="3250"/>
    <n v="211250.00000000006"/>
    <n v="84500.000000000029"/>
    <n v="0.4"/>
    <s v="Outlet"/>
  </r>
  <r>
    <n v="1185732"/>
    <d v="2021-11-18T00:00:00"/>
    <x v="0"/>
    <x v="49"/>
    <s v="Manchester"/>
    <s v="Women's Street Footwear"/>
    <n v="65.000000000000014"/>
    <n v="3450"/>
    <n v="224250.00000000006"/>
    <n v="67275.000000000015"/>
    <n v="0.3"/>
    <s v="Outlet"/>
  </r>
  <r>
    <n v="1185732"/>
    <d v="2021-11-18T00:00:00"/>
    <x v="0"/>
    <x v="49"/>
    <s v="Manchester"/>
    <s v="Women's Athletic Footwear"/>
    <n v="65.000000000000014"/>
    <n v="3250"/>
    <n v="211250.00000000006"/>
    <n v="63375.000000000015"/>
    <n v="0.3"/>
    <s v="Outlet"/>
  </r>
  <r>
    <n v="1185732"/>
    <d v="2021-11-18T00:00:00"/>
    <x v="0"/>
    <x v="49"/>
    <s v="Manchester"/>
    <s v="Men's Apparel"/>
    <n v="75.000000000000014"/>
    <n v="3000"/>
    <n v="225000.00000000003"/>
    <n v="67500"/>
    <n v="0.3"/>
    <s v="Outlet"/>
  </r>
  <r>
    <n v="1185732"/>
    <d v="2021-11-18T00:00:00"/>
    <x v="0"/>
    <x v="49"/>
    <s v="Manchester"/>
    <s v="Women's Apparel"/>
    <n v="80"/>
    <n v="4000"/>
    <n v="320000"/>
    <n v="112000"/>
    <n v="0.35"/>
    <s v="Outlet"/>
  </r>
  <r>
    <n v="1185732"/>
    <d v="2021-12-17T00:00:00"/>
    <x v="0"/>
    <x v="49"/>
    <s v="Manchester"/>
    <s v="Men's Street Footwear"/>
    <n v="75.000000000000014"/>
    <n v="6250"/>
    <n v="468750.00000000012"/>
    <n v="187500.00000000006"/>
    <n v="0.4"/>
    <s v="Outlet"/>
  </r>
  <r>
    <n v="1185732"/>
    <d v="2021-12-17T00:00:00"/>
    <x v="0"/>
    <x v="49"/>
    <s v="Manchester"/>
    <s v="Men's Athletic Footwear"/>
    <n v="65.000000000000014"/>
    <n v="4250"/>
    <n v="276250.00000000006"/>
    <n v="110500.00000000003"/>
    <n v="0.4"/>
    <s v="Outlet"/>
  </r>
  <r>
    <n v="1185732"/>
    <d v="2021-12-17T00:00:00"/>
    <x v="0"/>
    <x v="49"/>
    <s v="Manchester"/>
    <s v="Women's Street Footwear"/>
    <n v="65.000000000000014"/>
    <n v="4000"/>
    <n v="260000.00000000006"/>
    <n v="78000.000000000015"/>
    <n v="0.3"/>
    <s v="Outlet"/>
  </r>
  <r>
    <n v="1185732"/>
    <d v="2021-12-17T00:00:00"/>
    <x v="0"/>
    <x v="49"/>
    <s v="Manchester"/>
    <s v="Women's Athletic Footwear"/>
    <n v="65.000000000000014"/>
    <n v="3500"/>
    <n v="227500.00000000006"/>
    <n v="68250.000000000015"/>
    <n v="0.3"/>
    <s v="Outlet"/>
  </r>
  <r>
    <n v="1185732"/>
    <d v="2021-12-17T00:00:00"/>
    <x v="0"/>
    <x v="49"/>
    <s v="Manchester"/>
    <s v="Men's Apparel"/>
    <n v="75.000000000000014"/>
    <n v="3500"/>
    <n v="262500.00000000006"/>
    <n v="78750.000000000015"/>
    <n v="0.3"/>
    <s v="Outlet"/>
  </r>
  <r>
    <n v="1185732"/>
    <d v="2021-12-17T00:00:00"/>
    <x v="0"/>
    <x v="49"/>
    <s v="Manchester"/>
    <s v="Women's Apparel"/>
    <n v="80"/>
    <n v="4500"/>
    <n v="360000"/>
    <n v="125999.99999999999"/>
    <n v="0.35"/>
    <s v="Outlet"/>
  </r>
  <r>
    <n v="1185732"/>
    <d v="2021-01-24T00:00:00"/>
    <x v="0"/>
    <x v="49"/>
    <s v="Manchester"/>
    <s v="Men's Street Footwear"/>
    <n v="55.000000000000007"/>
    <n v="5000"/>
    <n v="275000.00000000006"/>
    <n v="96250.000000000029"/>
    <n v="0.35000000000000003"/>
    <s v="Outlet"/>
  </r>
  <r>
    <n v="1185732"/>
    <d v="2021-01-24T00:00:00"/>
    <x v="0"/>
    <x v="49"/>
    <s v="Manchester"/>
    <s v="Men's Athletic Footwear"/>
    <n v="55.000000000000007"/>
    <n v="3000"/>
    <n v="165000.00000000003"/>
    <n v="57750.000000000015"/>
    <n v="0.35000000000000003"/>
    <s v="Outlet"/>
  </r>
  <r>
    <n v="1185732"/>
    <d v="2021-01-24T00:00:00"/>
    <x v="0"/>
    <x v="49"/>
    <s v="Manchester"/>
    <s v="Women's Street Footwear"/>
    <n v="45"/>
    <n v="3000"/>
    <n v="135000"/>
    <n v="33750"/>
    <n v="0.25"/>
    <s v="Outlet"/>
  </r>
  <r>
    <n v="1185732"/>
    <d v="2021-01-24T00:00:00"/>
    <x v="0"/>
    <x v="49"/>
    <s v="Manchester"/>
    <s v="Women's Athletic Footwear"/>
    <n v="49.999999999999993"/>
    <n v="1500"/>
    <n v="74999.999999999985"/>
    <n v="18749.999999999996"/>
    <n v="0.25"/>
    <s v="Outlet"/>
  </r>
  <r>
    <n v="1185732"/>
    <d v="2021-01-24T00:00:00"/>
    <x v="0"/>
    <x v="49"/>
    <s v="Manchester"/>
    <s v="Men's Apparel"/>
    <n v="65.000000000000014"/>
    <n v="2000"/>
    <n v="130000.00000000003"/>
    <n v="32500.000000000007"/>
    <n v="0.25"/>
    <s v="Outlet"/>
  </r>
  <r>
    <n v="1185732"/>
    <d v="2021-01-24T00:00:00"/>
    <x v="0"/>
    <x v="49"/>
    <s v="Manchester"/>
    <s v="Women's Apparel"/>
    <n v="55.000000000000007"/>
    <n v="3000"/>
    <n v="165000.00000000003"/>
    <n v="49500.000000000007"/>
    <n v="0.3"/>
    <s v="Outlet"/>
  </r>
  <r>
    <n v="1185732"/>
    <d v="2021-02-22T00:00:00"/>
    <x v="0"/>
    <x v="49"/>
    <s v="Manchester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0"/>
    <x v="49"/>
    <s v="Manchester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0"/>
    <x v="49"/>
    <s v="Manchester"/>
    <s v="Women's Street Footwear"/>
    <n v="45"/>
    <n v="2750"/>
    <n v="123750"/>
    <n v="30937.5"/>
    <n v="0.25"/>
    <s v="Outlet"/>
  </r>
  <r>
    <n v="1185732"/>
    <d v="2020-01-01T00:00:00"/>
    <x v="0"/>
    <x v="0"/>
    <s v="New York"/>
    <s v="Men's Street Footwear"/>
    <n v="47"/>
    <n v="3360"/>
    <n v="15792"/>
    <n v="9633.119999999999"/>
    <n v="0.61"/>
    <s v="Online"/>
  </r>
  <r>
    <n v="1185732"/>
    <d v="2020-01-02T00:00:00"/>
    <x v="0"/>
    <x v="0"/>
    <s v="New York"/>
    <s v="Men's Athletic Footwear"/>
    <n v="47"/>
    <n v="2600"/>
    <n v="12220"/>
    <n v="5132.3999999999996"/>
    <n v="0.42"/>
    <s v="Online"/>
  </r>
  <r>
    <n v="1185732"/>
    <d v="2020-01-03T00:00:00"/>
    <x v="0"/>
    <x v="0"/>
    <s v="New York"/>
    <s v="Women's Street Footwear"/>
    <n v="36"/>
    <n v="2500"/>
    <n v="9000"/>
    <n v="4140"/>
    <n v="0.45999999999999996"/>
    <s v="Online"/>
  </r>
  <r>
    <n v="1185732"/>
    <d v="2020-01-04T00:00:00"/>
    <x v="0"/>
    <x v="0"/>
    <s v="New York"/>
    <s v="Women's Athletic Footwear"/>
    <n v="41"/>
    <n v="2470"/>
    <n v="10127"/>
    <n v="4658.42"/>
    <n v="0.45999999999999996"/>
    <s v="Online"/>
  </r>
  <r>
    <n v="1185732"/>
    <d v="2020-01-05T00:00:00"/>
    <x v="0"/>
    <x v="0"/>
    <s v="New York"/>
    <s v="Men's Apparel"/>
    <n v="55"/>
    <n v="2340"/>
    <n v="12870"/>
    <n v="5148"/>
    <n v="0.4"/>
    <s v="Online"/>
  </r>
  <r>
    <n v="1185732"/>
    <d v="2020-01-06T00:00:00"/>
    <x v="0"/>
    <x v="0"/>
    <s v="New York"/>
    <s v="Women's Apparel"/>
    <n v="46"/>
    <n v="2600"/>
    <n v="11960"/>
    <n v="4425.2"/>
    <n v="0.37"/>
    <s v="Online"/>
  </r>
  <r>
    <n v="1185732"/>
    <d v="2020-01-07T00:00:00"/>
    <x v="0"/>
    <x v="0"/>
    <s v="New York"/>
    <s v="Men's Street Footwear"/>
    <n v="46"/>
    <n v="3130"/>
    <n v="14398"/>
    <n v="8926.76"/>
    <n v="0.62"/>
    <s v="Online"/>
  </r>
  <r>
    <n v="1185732"/>
    <d v="2020-01-08T00:00:00"/>
    <x v="0"/>
    <x v="0"/>
    <s v="New York"/>
    <s v="Men's Athletic Footwear"/>
    <n v="46"/>
    <n v="2610"/>
    <n v="12006"/>
    <n v="5282.64"/>
    <n v="0.44"/>
    <s v="Online"/>
  </r>
  <r>
    <n v="1185732"/>
    <d v="2020-01-21T00:00:00"/>
    <x v="0"/>
    <x v="0"/>
    <s v="New York"/>
    <s v="Women's Street Footwear"/>
    <n v="36"/>
    <n v="2760"/>
    <n v="9936"/>
    <n v="4669.92"/>
    <n v="0.47"/>
    <s v="Online"/>
  </r>
  <r>
    <n v="1185732"/>
    <d v="2020-01-22T00:00:00"/>
    <x v="0"/>
    <x v="0"/>
    <s v="New York"/>
    <s v="Women's Athletic Footwear"/>
    <n v="44"/>
    <n v="2060"/>
    <n v="9064"/>
    <n v="4441.3599999999997"/>
    <n v="0.49"/>
    <s v="Online"/>
  </r>
  <r>
    <n v="1185732"/>
    <d v="2020-01-23T00:00:00"/>
    <x v="0"/>
    <x v="0"/>
    <s v="New York"/>
    <s v="Men's Apparel"/>
    <n v="58"/>
    <n v="2430"/>
    <n v="14094"/>
    <n v="6060.42"/>
    <n v="0.43"/>
    <s v="Online"/>
  </r>
  <r>
    <n v="1185732"/>
    <d v="2020-01-24T00:00:00"/>
    <x v="0"/>
    <x v="0"/>
    <s v="New York"/>
    <s v="Women's Apparel"/>
    <n v="48"/>
    <n v="2900"/>
    <n v="13920"/>
    <n v="5289.6"/>
    <n v="0.38"/>
    <s v="Online"/>
  </r>
  <r>
    <n v="1185732"/>
    <d v="2020-01-25T00:00:00"/>
    <x v="0"/>
    <x v="0"/>
    <s v="New York"/>
    <s v="Men's Street Footwear"/>
    <n v="46"/>
    <n v="3540"/>
    <n v="16284"/>
    <n v="10258.92"/>
    <n v="0.63"/>
    <s v="Online"/>
  </r>
  <r>
    <n v="1185732"/>
    <d v="2020-01-26T00:00:00"/>
    <x v="0"/>
    <x v="0"/>
    <s v="New York"/>
    <s v="Men's Athletic Footwear"/>
    <n v="48"/>
    <n v="2590"/>
    <n v="12432"/>
    <n v="5345.76"/>
    <n v="0.43"/>
    <s v="Online"/>
  </r>
  <r>
    <n v="1185732"/>
    <d v="2020-01-27T00:00:00"/>
    <x v="0"/>
    <x v="0"/>
    <s v="New York"/>
    <s v="Women's Street Footwear"/>
    <n v="39"/>
    <n v="2470"/>
    <n v="9633"/>
    <n v="4720.17"/>
    <n v="0.49"/>
    <s v="Online"/>
  </r>
  <r>
    <n v="1185732"/>
    <d v="2020-01-28T00:00:00"/>
    <x v="0"/>
    <x v="0"/>
    <s v="New York"/>
    <s v="Women's Athletic Footwear"/>
    <n v="43"/>
    <n v="2160"/>
    <n v="9288"/>
    <n v="4644"/>
    <n v="0.5"/>
    <s v="Online"/>
  </r>
  <r>
    <n v="1185732"/>
    <d v="2020-01-29T00:00:00"/>
    <x v="0"/>
    <x v="0"/>
    <s v="New York"/>
    <s v="Men's Apparel"/>
    <n v="59"/>
    <n v="2300"/>
    <n v="13570"/>
    <n v="5699.4"/>
    <n v="0.42"/>
    <s v="Online"/>
  </r>
  <r>
    <n v="1185732"/>
    <d v="2020-01-30T00:00:00"/>
    <x v="0"/>
    <x v="0"/>
    <s v="New York"/>
    <s v="Women's Apparel"/>
    <n v="45"/>
    <n v="2380"/>
    <n v="10710"/>
    <n v="3748.4999999999995"/>
    <n v="0.35"/>
    <s v="Online"/>
  </r>
  <r>
    <n v="1185732"/>
    <d v="2020-01-31T00:00:00"/>
    <x v="0"/>
    <x v="0"/>
    <s v="New York"/>
    <s v="Men's Street Footwear"/>
    <n v="45"/>
    <n v="3000"/>
    <n v="13500"/>
    <n v="8370"/>
    <n v="0.62"/>
    <s v="Online"/>
  </r>
  <r>
    <n v="1185732"/>
    <d v="2020-02-01T00:00:00"/>
    <x v="0"/>
    <x v="0"/>
    <s v="New York"/>
    <s v="Men's Athletic Footwear"/>
    <n v="47"/>
    <n v="2340"/>
    <n v="10998"/>
    <n v="4509.1799999999994"/>
    <n v="0.41"/>
    <s v="Online"/>
  </r>
  <r>
    <n v="1185732"/>
    <d v="2020-02-02T00:00:00"/>
    <x v="0"/>
    <x v="0"/>
    <s v="New York"/>
    <s v="Women's Street Footwear"/>
    <n v="39"/>
    <n v="2520"/>
    <n v="9828"/>
    <n v="4914"/>
    <n v="0.5"/>
    <s v="Online"/>
  </r>
  <r>
    <n v="1185732"/>
    <d v="2020-02-03T00:00:00"/>
    <x v="0"/>
    <x v="0"/>
    <s v="New York"/>
    <s v="Women's Athletic Footwear"/>
    <n v="41"/>
    <n v="2390"/>
    <n v="9799"/>
    <n v="4801.51"/>
    <n v="0.49"/>
    <s v="Online"/>
  </r>
  <r>
    <n v="1185732"/>
    <d v="2020-02-04T00:00:00"/>
    <x v="0"/>
    <x v="0"/>
    <s v="New York"/>
    <s v="Men's Apparel"/>
    <n v="56"/>
    <n v="2150"/>
    <n v="12040"/>
    <n v="5056.8"/>
    <n v="0.42"/>
    <s v="Online"/>
  </r>
  <r>
    <n v="1185732"/>
    <d v="2020-02-05T00:00:00"/>
    <x v="0"/>
    <x v="0"/>
    <s v="New York"/>
    <s v="Women's Apparel"/>
    <n v="49"/>
    <n v="2380"/>
    <n v="11662"/>
    <n v="4314.9399999999996"/>
    <n v="0.37"/>
    <s v="Online"/>
  </r>
  <r>
    <n v="1185732"/>
    <d v="2020-02-06T00:00:00"/>
    <x v="0"/>
    <x v="0"/>
    <s v="New York"/>
    <s v="Men's Street Footwear"/>
    <n v="54"/>
    <n v="3170"/>
    <n v="17118"/>
    <n v="10955.52"/>
    <n v="0.64"/>
    <s v="Online"/>
  </r>
  <r>
    <n v="1185732"/>
    <d v="2020-02-07T00:00:00"/>
    <x v="0"/>
    <x v="0"/>
    <s v="New York"/>
    <s v="Men's Athletic Footwear"/>
    <n v="50"/>
    <n v="2590"/>
    <n v="12950"/>
    <n v="5180"/>
    <n v="0.4"/>
    <s v="Online"/>
  </r>
  <r>
    <n v="1185732"/>
    <d v="2020-02-08T00:00:00"/>
    <x v="0"/>
    <x v="0"/>
    <s v="New York"/>
    <s v="Women's Street Footwear"/>
    <n v="46"/>
    <n v="2610"/>
    <n v="12006"/>
    <n v="5642.82"/>
    <n v="0.47"/>
    <s v="Online"/>
  </r>
  <r>
    <n v="1185732"/>
    <d v="2020-02-09T00:00:00"/>
    <x v="0"/>
    <x v="0"/>
    <s v="New York"/>
    <s v="Women's Athletic Footwear"/>
    <n v="46"/>
    <n v="2300"/>
    <n v="10580"/>
    <n v="5078.3999999999996"/>
    <n v="0.48"/>
    <s v="Online"/>
  </r>
  <r>
    <n v="1185732"/>
    <d v="2020-02-10T00:00:00"/>
    <x v="0"/>
    <x v="0"/>
    <s v="New York"/>
    <s v="Men's Apparel"/>
    <n v="59"/>
    <n v="2450"/>
    <n v="14455"/>
    <n v="6504.7499999999991"/>
    <n v="0.44999999999999996"/>
    <s v="Online"/>
  </r>
  <r>
    <n v="1185732"/>
    <d v="2020-03-03T00:00:00"/>
    <x v="0"/>
    <x v="0"/>
    <s v="New York"/>
    <s v="Women's Apparel"/>
    <n v="59"/>
    <n v="2900"/>
    <n v="17110"/>
    <n v="6159.5999999999995"/>
    <n v="0.36"/>
    <s v="Online"/>
  </r>
  <r>
    <n v="1185732"/>
    <d v="2020-03-04T00:00:00"/>
    <x v="0"/>
    <x v="0"/>
    <s v="New York"/>
    <s v="Men's Street Footwear"/>
    <n v="55"/>
    <n v="3130"/>
    <n v="17215"/>
    <n v="10501.15"/>
    <n v="0.61"/>
    <s v="Online"/>
  </r>
  <r>
    <n v="1185732"/>
    <d v="2020-03-05T00:00:00"/>
    <x v="0"/>
    <x v="0"/>
    <s v="New York"/>
    <s v="Men's Athletic Footwear"/>
    <n v="54"/>
    <n v="2700"/>
    <n v="14580"/>
    <n v="5977.7999999999993"/>
    <n v="0.41"/>
    <s v="Online"/>
  </r>
  <r>
    <n v="1185732"/>
    <d v="2020-03-06T00:00:00"/>
    <x v="0"/>
    <x v="0"/>
    <s v="New York"/>
    <s v="Women's Street Footwear"/>
    <n v="46"/>
    <n v="2780"/>
    <n v="12788"/>
    <n v="6138.24"/>
    <n v="0.48"/>
    <s v="Online"/>
  </r>
  <r>
    <n v="1185732"/>
    <d v="2020-03-07T00:00:00"/>
    <x v="0"/>
    <x v="0"/>
    <s v="New York"/>
    <s v="Women's Athletic Footwear"/>
    <n v="47"/>
    <n v="2610"/>
    <n v="12267"/>
    <n v="5520.15"/>
    <n v="0.44999999999999996"/>
    <s v="Online"/>
  </r>
  <r>
    <n v="1185732"/>
    <d v="2020-03-08T00:00:00"/>
    <x v="0"/>
    <x v="0"/>
    <s v="New York"/>
    <s v="Men's Apparel"/>
    <n v="55"/>
    <n v="2520"/>
    <n v="13860"/>
    <n v="6236.9999999999991"/>
    <n v="0.44999999999999996"/>
    <s v="Online"/>
  </r>
  <r>
    <n v="1185732"/>
    <d v="2020-03-09T00:00:00"/>
    <x v="0"/>
    <x v="0"/>
    <s v="New York"/>
    <s v="Women's Apparel"/>
    <n v="64"/>
    <n v="3050"/>
    <n v="19520"/>
    <n v="7612.8"/>
    <n v="0.39"/>
    <s v="Online"/>
  </r>
  <r>
    <n v="1185732"/>
    <d v="2020-03-10T00:00:00"/>
    <x v="0"/>
    <x v="0"/>
    <s v="New York"/>
    <s v="Men's Street Footwear"/>
    <n v="59"/>
    <n v="3190"/>
    <n v="18821"/>
    <n v="11292.6"/>
    <n v="0.6"/>
    <s v="Online"/>
  </r>
  <r>
    <n v="1185732"/>
    <d v="2020-03-11T00:00:00"/>
    <x v="0"/>
    <x v="0"/>
    <s v="New York"/>
    <s v="Men's Athletic Footwear"/>
    <n v="53"/>
    <n v="2670"/>
    <n v="14151"/>
    <n v="5943.42"/>
    <n v="0.42"/>
    <s v="Online"/>
  </r>
  <r>
    <n v="1185732"/>
    <d v="2020-03-12T00:00:00"/>
    <x v="0"/>
    <x v="0"/>
    <s v="New York"/>
    <s v="Women's Street Footwear"/>
    <n v="46"/>
    <n v="2470"/>
    <n v="11362"/>
    <n v="5112.8999999999996"/>
    <n v="0.44999999999999996"/>
    <s v="Online"/>
  </r>
  <r>
    <n v="1185732"/>
    <d v="2020-03-13T00:00:00"/>
    <x v="0"/>
    <x v="0"/>
    <s v="New York"/>
    <s v="Women's Athletic Footwear"/>
    <n v="46"/>
    <n v="2430"/>
    <n v="11178"/>
    <n v="5141.8799999999992"/>
    <n v="0.45999999999999996"/>
    <s v="Online"/>
  </r>
  <r>
    <n v="1185732"/>
    <d v="2020-03-14T00:00:00"/>
    <x v="0"/>
    <x v="0"/>
    <s v="New York"/>
    <s v="Men's Apparel"/>
    <n v="58"/>
    <n v="2310"/>
    <n v="13398"/>
    <n v="5761.14"/>
    <n v="0.43"/>
    <s v="Online"/>
  </r>
  <r>
    <n v="1185732"/>
    <d v="2020-03-15T00:00:00"/>
    <x v="0"/>
    <x v="0"/>
    <s v="New York"/>
    <s v="Women's Apparel"/>
    <n v="61"/>
    <n v="2860"/>
    <n v="17446"/>
    <n v="6978.4000000000005"/>
    <n v="0.4"/>
    <s v="Online"/>
  </r>
  <r>
    <n v="1185732"/>
    <d v="2020-03-16T00:00:00"/>
    <x v="0"/>
    <x v="0"/>
    <s v="New York"/>
    <s v="Men's Street Footwear"/>
    <n v="58"/>
    <n v="3250"/>
    <n v="18850"/>
    <n v="11498.5"/>
    <n v="0.61"/>
    <s v="Online"/>
  </r>
  <r>
    <n v="1185732"/>
    <d v="2020-03-17T00:00:00"/>
    <x v="0"/>
    <x v="0"/>
    <s v="New York"/>
    <s v="Men's Athletic Footwear"/>
    <n v="53"/>
    <n v="3080"/>
    <n v="16324"/>
    <n v="6692.8399999999992"/>
    <n v="0.41"/>
    <s v="Online"/>
  </r>
  <r>
    <n v="1185732"/>
    <d v="2020-03-18T00:00:00"/>
    <x v="0"/>
    <x v="0"/>
    <s v="New York"/>
    <s v="Women's Street Footwear"/>
    <n v="45"/>
    <n v="2570"/>
    <n v="11565"/>
    <n v="5319.9"/>
    <n v="0.45999999999999996"/>
    <s v="Online"/>
  </r>
  <r>
    <n v="1185732"/>
    <d v="2020-03-31T00:00:00"/>
    <x v="0"/>
    <x v="0"/>
    <s v="New York"/>
    <s v="Women's Athletic Footwear"/>
    <n v="47"/>
    <n v="2410"/>
    <n v="11327"/>
    <n v="5323.69"/>
    <n v="0.47"/>
    <s v="Online"/>
  </r>
  <r>
    <n v="1185732"/>
    <d v="2020-04-17T00:00:00"/>
    <x v="0"/>
    <x v="0"/>
    <s v="New York"/>
    <s v="Men's Apparel"/>
    <n v="54"/>
    <n v="2700"/>
    <n v="14580"/>
    <n v="6560.9999999999991"/>
    <n v="0.44999999999999996"/>
    <s v="Online"/>
  </r>
  <r>
    <n v="1185732"/>
    <d v="2020-04-18T00:00:00"/>
    <x v="0"/>
    <x v="0"/>
    <s v="New York"/>
    <s v="Women's Apparel"/>
    <n v="62"/>
    <n v="2900"/>
    <n v="17980"/>
    <n v="6652.6"/>
    <n v="0.37"/>
    <s v="Online"/>
  </r>
  <r>
    <n v="1185732"/>
    <d v="2020-04-19T00:00:00"/>
    <x v="0"/>
    <x v="0"/>
    <s v="New York"/>
    <s v="Men's Street Footwear"/>
    <n v="56"/>
    <n v="3600"/>
    <n v="20160"/>
    <n v="12499.2"/>
    <n v="0.62"/>
    <s v="Online"/>
  </r>
  <r>
    <n v="1185732"/>
    <d v="2020-04-20T00:00:00"/>
    <x v="0"/>
    <x v="0"/>
    <s v="New York"/>
    <s v="Men's Athletic Footwear"/>
    <n v="50"/>
    <n v="2700"/>
    <n v="13500"/>
    <n v="5940"/>
    <n v="0.44"/>
    <s v="Online"/>
  </r>
  <r>
    <n v="1185732"/>
    <d v="2020-04-21T00:00:00"/>
    <x v="0"/>
    <x v="0"/>
    <s v="New York"/>
    <s v="Women's Street Footwear"/>
    <n v="47"/>
    <n v="2680"/>
    <n v="12596"/>
    <n v="5920.12"/>
    <n v="0.47"/>
    <s v="Online"/>
  </r>
  <r>
    <n v="1185732"/>
    <d v="2020-04-22T00:00:00"/>
    <x v="0"/>
    <x v="0"/>
    <s v="New York"/>
    <s v="Women's Athletic Footwear"/>
    <n v="47"/>
    <n v="2520"/>
    <n v="11844"/>
    <n v="5448.24"/>
    <n v="0.45999999999999996"/>
    <s v="Online"/>
  </r>
  <r>
    <n v="1185732"/>
    <d v="2020-04-23T00:00:00"/>
    <x v="0"/>
    <x v="0"/>
    <s v="New York"/>
    <s v="Men's Apparel"/>
    <n v="58"/>
    <n v="2520"/>
    <n v="14616"/>
    <n v="5846.4000000000005"/>
    <n v="0.4"/>
    <s v="Online"/>
  </r>
  <r>
    <n v="1185732"/>
    <d v="2020-04-24T00:00:00"/>
    <x v="0"/>
    <x v="0"/>
    <s v="New York"/>
    <s v="Women's Apparel"/>
    <n v="59"/>
    <n v="2800"/>
    <n v="16520"/>
    <n v="6608"/>
    <n v="0.4"/>
    <s v="Online"/>
  </r>
  <r>
    <n v="1185732"/>
    <d v="2020-04-25T00:00:00"/>
    <x v="0"/>
    <x v="0"/>
    <s v="New York"/>
    <s v="Men's Apparel"/>
    <n v="64"/>
    <n v="2360"/>
    <n v="15104"/>
    <n v="6343.6799999999994"/>
    <n v="0.42"/>
    <s v="Online"/>
  </r>
  <r>
    <n v="1185732"/>
    <d v="2020-04-26T00:00:00"/>
    <x v="0"/>
    <x v="0"/>
    <s v="New York"/>
    <s v="Women's Apparel"/>
    <n v="68"/>
    <n v="2900"/>
    <n v="19720"/>
    <n v="7493.6"/>
    <n v="0.38"/>
    <s v="Online"/>
  </r>
  <r>
    <n v="1185732"/>
    <d v="2020-04-27T00:00:00"/>
    <x v="0"/>
    <x v="0"/>
    <s v="New York"/>
    <s v="Men's Street Footwear"/>
    <n v="60"/>
    <n v="2990"/>
    <n v="17940"/>
    <n v="10764"/>
    <n v="0.6"/>
    <s v="Online"/>
  </r>
  <r>
    <n v="1185732"/>
    <d v="2020-04-28T00:00:00"/>
    <x v="0"/>
    <x v="0"/>
    <s v="New York"/>
    <s v="Men's Athletic Footwear"/>
    <n v="53"/>
    <n v="2730"/>
    <n v="14469"/>
    <n v="6221.67"/>
    <n v="0.43"/>
    <s v="Online"/>
  </r>
  <r>
    <n v="1185732"/>
    <d v="2020-04-29T00:00:00"/>
    <x v="0"/>
    <x v="0"/>
    <s v="New York"/>
    <s v="Women's Street Footwear"/>
    <n v="52"/>
    <n v="2580"/>
    <n v="13416"/>
    <n v="6439.6799999999994"/>
    <n v="0.48"/>
    <s v="Online"/>
  </r>
  <r>
    <n v="1185732"/>
    <d v="2020-04-30T00:00:00"/>
    <x v="0"/>
    <x v="0"/>
    <s v="New York"/>
    <s v="Women's Athletic Footwear"/>
    <n v="50"/>
    <n v="2520"/>
    <n v="12600"/>
    <n v="6174"/>
    <n v="0.49"/>
    <s v="Online"/>
  </r>
  <r>
    <n v="1185732"/>
    <d v="2020-05-01T00:00:00"/>
    <x v="0"/>
    <x v="0"/>
    <s v="New York"/>
    <s v="Men's Apparel"/>
    <n v="64"/>
    <n v="2540"/>
    <n v="16256"/>
    <n v="6827.5199999999995"/>
    <n v="0.42"/>
    <s v="Online"/>
  </r>
  <r>
    <n v="1185732"/>
    <d v="2020-05-02T00:00:00"/>
    <x v="0"/>
    <x v="0"/>
    <s v="New York"/>
    <s v="Women's Apparel"/>
    <n v="66"/>
    <n v="2630"/>
    <n v="17358"/>
    <n v="6422.46"/>
    <n v="0.37"/>
    <s v="Online"/>
  </r>
  <r>
    <n v="1185732"/>
    <d v="2020-05-03T00:00:00"/>
    <x v="0"/>
    <x v="0"/>
    <s v="New York"/>
    <s v="Men's Street Footwear"/>
    <n v="62"/>
    <n v="3120"/>
    <n v="19344"/>
    <n v="12380.16"/>
    <n v="0.64"/>
    <s v="Online"/>
  </r>
  <r>
    <n v="1185732"/>
    <d v="2020-05-04T00:00:00"/>
    <x v="0"/>
    <x v="0"/>
    <s v="New York"/>
    <s v="Men's Athletic Footwear"/>
    <n v="51"/>
    <n v="3000"/>
    <n v="15300"/>
    <n v="6426"/>
    <n v="0.42"/>
    <s v="Online"/>
  </r>
  <r>
    <n v="1185732"/>
    <d v="2020-05-05T00:00:00"/>
    <x v="0"/>
    <x v="0"/>
    <s v="New York"/>
    <s v="Women's Street Footwear"/>
    <n v="54"/>
    <n v="2850"/>
    <n v="15390"/>
    <n v="7233.2999999999993"/>
    <n v="0.47"/>
    <s v="Online"/>
  </r>
  <r>
    <n v="1185732"/>
    <d v="2020-05-06T00:00:00"/>
    <x v="0"/>
    <x v="0"/>
    <s v="New York"/>
    <s v="Women's Athletic Footwear"/>
    <n v="54"/>
    <n v="2250"/>
    <n v="12150"/>
    <n v="5589"/>
    <n v="0.45999999999999996"/>
    <s v="Online"/>
  </r>
  <r>
    <n v="1185732"/>
    <d v="2020-05-07T00:00:00"/>
    <x v="0"/>
    <x v="0"/>
    <s v="New York"/>
    <s v="Men's Apparel"/>
    <n v="60"/>
    <n v="2610"/>
    <n v="15660"/>
    <n v="6733.8"/>
    <n v="0.43"/>
    <s v="Online"/>
  </r>
  <r>
    <n v="1185732"/>
    <d v="2020-07-18T00:00:00"/>
    <x v="0"/>
    <x v="0"/>
    <s v="New York"/>
    <s v="Women's Apparel"/>
    <n v="68"/>
    <n v="2900"/>
    <n v="19720"/>
    <n v="6902"/>
    <n v="0.35"/>
    <s v="Online"/>
  </r>
  <r>
    <n v="1197831"/>
    <d v="2020-07-19T00:00:00"/>
    <x v="0"/>
    <x v="0"/>
    <s v="New York"/>
    <s v="Men's Street Footwear"/>
    <n v="24"/>
    <n v="2340"/>
    <n v="5616"/>
    <n v="2639.52"/>
    <n v="0.47"/>
    <s v="Online"/>
  </r>
  <r>
    <n v="1197831"/>
    <d v="2020-07-20T00:00:00"/>
    <x v="0"/>
    <x v="0"/>
    <s v="New York"/>
    <s v="Men's Athletic Footwear"/>
    <n v="34"/>
    <n v="2250"/>
    <n v="7650"/>
    <n v="3748.5"/>
    <n v="0.49"/>
    <s v="Online"/>
  </r>
  <r>
    <n v="1197831"/>
    <d v="2020-07-21T00:00:00"/>
    <x v="0"/>
    <x v="0"/>
    <s v="New York"/>
    <s v="Women's Street Footwear"/>
    <n v="33"/>
    <n v="2100"/>
    <n v="6930"/>
    <n v="3187.7999999999997"/>
    <n v="0.45999999999999996"/>
    <s v="Online"/>
  </r>
  <r>
    <n v="1197831"/>
    <d v="2020-07-22T00:00:00"/>
    <x v="0"/>
    <x v="0"/>
    <s v="New York"/>
    <s v="Women's Athletic Footwear"/>
    <n v="34"/>
    <n v="1750"/>
    <n v="5950"/>
    <n v="3272.5000000000005"/>
    <n v="0.55000000000000004"/>
    <s v="Online"/>
  </r>
  <r>
    <n v="1197831"/>
    <d v="2020-07-23T00:00:00"/>
    <x v="1"/>
    <x v="1"/>
    <s v="Houston"/>
    <s v="Men's Apparel"/>
    <n v="36"/>
    <n v="1540"/>
    <n v="5544"/>
    <n v="2383.92"/>
    <n v="0.43"/>
    <s v="Online"/>
  </r>
  <r>
    <n v="1197831"/>
    <d v="2020-07-24T00:00:00"/>
    <x v="1"/>
    <x v="1"/>
    <s v="Houston"/>
    <s v="Women's Apparel"/>
    <n v="34"/>
    <n v="2030"/>
    <n v="6902"/>
    <n v="4417.28"/>
    <n v="0.64"/>
    <s v="Online"/>
  </r>
  <r>
    <n v="1197831"/>
    <d v="2020-07-25T00:00:00"/>
    <x v="1"/>
    <x v="1"/>
    <s v="Houston"/>
    <s v="Men's Street Footwear"/>
    <n v="23"/>
    <n v="2130"/>
    <n v="4899"/>
    <n v="2449.5"/>
    <n v="0.5"/>
    <s v="Online"/>
  </r>
  <r>
    <n v="1197831"/>
    <d v="2020-07-26T00:00:00"/>
    <x v="1"/>
    <x v="1"/>
    <s v="Houston"/>
    <s v="Men's Athletic Footwear"/>
    <n v="33"/>
    <n v="2550"/>
    <n v="8415"/>
    <n v="3786.7499999999995"/>
    <n v="0.44999999999999996"/>
    <s v="Online"/>
  </r>
  <r>
    <n v="1197831"/>
    <d v="2020-07-27T00:00:00"/>
    <x v="1"/>
    <x v="1"/>
    <s v="Houston"/>
    <s v="Women's Street Footwear"/>
    <n v="32"/>
    <n v="1760"/>
    <n v="5632"/>
    <n v="2534.3999999999996"/>
    <n v="0.44999999999999996"/>
    <s v="Online"/>
  </r>
  <r>
    <n v="1197831"/>
    <d v="2020-07-28T00:00:00"/>
    <x v="1"/>
    <x v="1"/>
    <s v="Houston"/>
    <s v="Women's Athletic Footwear"/>
    <n v="34"/>
    <n v="1750"/>
    <n v="5950"/>
    <n v="3570"/>
    <n v="0.6"/>
    <s v="Online"/>
  </r>
  <r>
    <n v="1197831"/>
    <d v="2020-07-29T00:00:00"/>
    <x v="1"/>
    <x v="1"/>
    <s v="Houston"/>
    <s v="Men's Apparel"/>
    <n v="38"/>
    <n v="1250"/>
    <n v="4750"/>
    <n v="2137.5"/>
    <n v="0.44999999999999996"/>
    <s v="Online"/>
  </r>
  <r>
    <n v="1197831"/>
    <d v="2020-07-30T00:00:00"/>
    <x v="1"/>
    <x v="1"/>
    <s v="Houston"/>
    <s v="Women's Apparel"/>
    <n v="34"/>
    <n v="1960"/>
    <n v="6664"/>
    <n v="4198.32"/>
    <n v="0.63"/>
    <s v="Online"/>
  </r>
  <r>
    <n v="1197831"/>
    <d v="2020-07-31T00:00:00"/>
    <x v="1"/>
    <x v="1"/>
    <s v="Houston"/>
    <s v="Men's Street Footwear"/>
    <n v="29"/>
    <n v="2540"/>
    <n v="7366"/>
    <n v="3314.7"/>
    <n v="0.44999999999999996"/>
    <s v="Online"/>
  </r>
  <r>
    <n v="1197831"/>
    <d v="2020-08-01T00:00:00"/>
    <x v="1"/>
    <x v="1"/>
    <s v="Houston"/>
    <s v="Men's Athletic Footwear"/>
    <n v="39"/>
    <n v="2360"/>
    <n v="9204"/>
    <n v="4141.7999999999993"/>
    <n v="0.44999999999999996"/>
    <s v="Online"/>
  </r>
  <r>
    <n v="1197831"/>
    <d v="2020-08-02T00:00:00"/>
    <x v="1"/>
    <x v="1"/>
    <s v="Houston"/>
    <s v="Women's Street Footwear"/>
    <n v="32"/>
    <n v="1820"/>
    <n v="5824"/>
    <n v="2853.7599999999998"/>
    <n v="0.49"/>
    <s v="Online"/>
  </r>
  <r>
    <n v="1197831"/>
    <d v="2020-08-03T00:00:00"/>
    <x v="1"/>
    <x v="1"/>
    <s v="Houston"/>
    <s v="Women's Athletic Footwear"/>
    <n v="37"/>
    <n v="1740"/>
    <n v="6438"/>
    <n v="3734.0400000000004"/>
    <n v="0.58000000000000007"/>
    <s v="Online"/>
  </r>
  <r>
    <n v="1197831"/>
    <d v="2020-08-04T00:00:00"/>
    <x v="1"/>
    <x v="1"/>
    <s v="Houston"/>
    <s v="Men's Apparel"/>
    <n v="41"/>
    <n v="1250"/>
    <n v="5125"/>
    <n v="2050"/>
    <n v="0.4"/>
    <s v="Online"/>
  </r>
  <r>
    <n v="1197831"/>
    <d v="2020-08-05T00:00:00"/>
    <x v="1"/>
    <x v="1"/>
    <s v="Houston"/>
    <s v="Women's Apparel"/>
    <n v="39"/>
    <n v="1890"/>
    <n v="7371"/>
    <n v="4422.5999999999995"/>
    <n v="0.6"/>
    <s v="Online"/>
  </r>
  <r>
    <n v="1197831"/>
    <d v="2020-08-06T00:00:00"/>
    <x v="1"/>
    <x v="1"/>
    <s v="Houston"/>
    <s v="Men's Street Footwear"/>
    <n v="27"/>
    <n v="2340"/>
    <n v="6318"/>
    <n v="3032.64"/>
    <n v="0.48"/>
    <s v="Online"/>
  </r>
  <r>
    <n v="1197831"/>
    <d v="2020-08-07T00:00:00"/>
    <x v="1"/>
    <x v="1"/>
    <s v="Houston"/>
    <s v="Men's Athletic Footwear"/>
    <n v="38"/>
    <n v="2250"/>
    <n v="8550"/>
    <n v="3847.4999999999995"/>
    <n v="0.44999999999999996"/>
    <s v="Online"/>
  </r>
  <r>
    <n v="1197831"/>
    <d v="2020-08-08T00:00:00"/>
    <x v="1"/>
    <x v="1"/>
    <s v="Houston"/>
    <s v="Women's Street Footwear"/>
    <n v="34"/>
    <n v="2030"/>
    <n v="6902"/>
    <n v="3174.9199999999996"/>
    <n v="0.45999999999999996"/>
    <s v="Online"/>
  </r>
  <r>
    <n v="1197831"/>
    <d v="2020-08-09T00:00:00"/>
    <x v="1"/>
    <x v="1"/>
    <s v="Houston"/>
    <s v="Women's Athletic Footwear"/>
    <n v="36"/>
    <n v="1630"/>
    <n v="5868"/>
    <n v="3462.1200000000003"/>
    <n v="0.59000000000000008"/>
    <s v="Online"/>
  </r>
  <r>
    <n v="1197831"/>
    <d v="2020-08-10T00:00:00"/>
    <x v="1"/>
    <x v="1"/>
    <s v="Houston"/>
    <s v="Men's Apparel"/>
    <n v="42"/>
    <n v="1470"/>
    <n v="6174"/>
    <n v="2593.08"/>
    <n v="0.42"/>
    <s v="Online"/>
  </r>
  <r>
    <n v="1197831"/>
    <d v="2020-08-11T00:00:00"/>
    <x v="1"/>
    <x v="1"/>
    <s v="Houston"/>
    <s v="Women's Apparel"/>
    <n v="39"/>
    <n v="2320"/>
    <n v="9048"/>
    <n v="5519.28"/>
    <n v="0.61"/>
    <s v="Online"/>
  </r>
  <r>
    <n v="1197831"/>
    <d v="2020-08-12T00:00:00"/>
    <x v="1"/>
    <x v="1"/>
    <s v="Houston"/>
    <s v="Men's Street Footwear"/>
    <n v="29"/>
    <n v="2680"/>
    <n v="7772"/>
    <n v="3730.56"/>
    <n v="0.48"/>
    <s v="Online"/>
  </r>
  <r>
    <n v="1197831"/>
    <d v="2020-08-13T00:00:00"/>
    <x v="1"/>
    <x v="1"/>
    <s v="Houston"/>
    <s v="Men's Athletic Footwear"/>
    <n v="38"/>
    <n v="2590"/>
    <n v="9842"/>
    <n v="4527.32"/>
    <n v="0.45999999999999996"/>
    <s v="Online"/>
  </r>
  <r>
    <n v="1197831"/>
    <d v="2020-08-14T00:00:00"/>
    <x v="1"/>
    <x v="1"/>
    <s v="Houston"/>
    <s v="Women's Street Footwear"/>
    <n v="33"/>
    <n v="2250"/>
    <n v="7425"/>
    <n v="3564"/>
    <n v="0.48"/>
    <s v="Online"/>
  </r>
  <r>
    <n v="1197831"/>
    <d v="2020-08-15T00:00:00"/>
    <x v="1"/>
    <x v="1"/>
    <s v="Houston"/>
    <s v="Women's Athletic Footwear"/>
    <n v="39"/>
    <n v="1890"/>
    <n v="7371"/>
    <n v="4275.18"/>
    <n v="0.58000000000000007"/>
    <s v="Online"/>
  </r>
  <r>
    <n v="1197831"/>
    <d v="2020-08-16T00:00:00"/>
    <x v="1"/>
    <x v="1"/>
    <s v="Houston"/>
    <s v="Men's Apparel"/>
    <n v="42"/>
    <n v="1680"/>
    <n v="7056"/>
    <n v="2822.4"/>
    <n v="0.4"/>
    <s v="Online"/>
  </r>
  <r>
    <n v="1197831"/>
    <d v="2020-08-17T00:00:00"/>
    <x v="1"/>
    <x v="1"/>
    <s v="Houston"/>
    <s v="Women's Apparel"/>
    <n v="37"/>
    <n v="2760"/>
    <n v="10212"/>
    <n v="6433.56"/>
    <n v="0.63"/>
    <s v="Online"/>
  </r>
  <r>
    <n v="1197831"/>
    <d v="2020-08-18T00:00:00"/>
    <x v="1"/>
    <x v="1"/>
    <s v="Houston"/>
    <s v="Men's Street Footwear"/>
    <n v="39"/>
    <n v="2380"/>
    <n v="9282"/>
    <n v="4362.54"/>
    <n v="0.47"/>
    <s v="Online"/>
  </r>
  <r>
    <n v="1197831"/>
    <d v="2020-08-19T00:00:00"/>
    <x v="1"/>
    <x v="1"/>
    <s v="Houston"/>
    <s v="Men's Athletic Footwear"/>
    <n v="42"/>
    <n v="2380"/>
    <n v="9996"/>
    <n v="4498.2"/>
    <n v="0.44999999999999996"/>
    <s v="Online"/>
  </r>
  <r>
    <n v="1197831"/>
    <d v="2020-08-20T00:00:00"/>
    <x v="1"/>
    <x v="1"/>
    <s v="Houston"/>
    <s v="Women's Street Footwear"/>
    <n v="37"/>
    <n v="2320"/>
    <n v="8584"/>
    <n v="4206.16"/>
    <n v="0.49"/>
    <s v="Online"/>
  </r>
  <r>
    <n v="1197831"/>
    <d v="2020-08-21T00:00:00"/>
    <x v="1"/>
    <x v="1"/>
    <s v="Houston"/>
    <s v="Women's Athletic Footwear"/>
    <n v="38"/>
    <n v="2030"/>
    <n v="7714"/>
    <n v="4396.9800000000005"/>
    <n v="0.57000000000000006"/>
    <s v="Online"/>
  </r>
  <r>
    <n v="1197831"/>
    <d v="2020-08-22T00:00:00"/>
    <x v="1"/>
    <x v="1"/>
    <s v="Houston"/>
    <s v="Men's Apparel"/>
    <n v="41"/>
    <n v="1690"/>
    <n v="6929"/>
    <n v="3118.0499999999997"/>
    <n v="0.44999999999999996"/>
    <s v="Online"/>
  </r>
  <r>
    <n v="1197831"/>
    <d v="2020-08-23T00:00:00"/>
    <x v="1"/>
    <x v="1"/>
    <s v="Houston"/>
    <s v="Women's Apparel"/>
    <n v="47"/>
    <n v="2500"/>
    <n v="11750"/>
    <n v="7520"/>
    <n v="0.64"/>
    <s v="Online"/>
  </r>
  <r>
    <n v="1197831"/>
    <d v="2020-08-24T00:00:00"/>
    <x v="1"/>
    <x v="1"/>
    <s v="Houston"/>
    <s v="Men's Street Footwear"/>
    <n v="37"/>
    <n v="2380"/>
    <n v="8806"/>
    <n v="3962.7"/>
    <n v="0.44999999999999996"/>
    <s v="Online"/>
  </r>
  <r>
    <n v="1197831"/>
    <d v="2020-08-25T00:00:00"/>
    <x v="1"/>
    <x v="1"/>
    <s v="Houston"/>
    <s v="Men's Athletic Footwear"/>
    <n v="42"/>
    <n v="2380"/>
    <n v="9996"/>
    <n v="4598.16"/>
    <n v="0.45999999999999996"/>
    <s v="Online"/>
  </r>
  <r>
    <n v="1197831"/>
    <d v="2020-08-26T00:00:00"/>
    <x v="1"/>
    <x v="1"/>
    <s v="Houston"/>
    <s v="Women's Street Footwear"/>
    <n v="37"/>
    <n v="3190"/>
    <n v="11803"/>
    <n v="5311.3499999999995"/>
    <n v="0.44999999999999996"/>
    <s v="Online"/>
  </r>
  <r>
    <n v="1197831"/>
    <d v="2020-08-27T00:00:00"/>
    <x v="1"/>
    <x v="1"/>
    <s v="Houston"/>
    <s v="Women's Athletic Footwear"/>
    <n v="36"/>
    <n v="2100"/>
    <n v="7560"/>
    <n v="4536"/>
    <n v="0.6"/>
    <s v="Online"/>
  </r>
  <r>
    <n v="1197831"/>
    <d v="2020-08-28T00:00:00"/>
    <x v="1"/>
    <x v="1"/>
    <s v="Houston"/>
    <s v="Men's Apparel"/>
    <n v="41"/>
    <n v="1960"/>
    <n v="8036"/>
    <n v="3214.4"/>
    <n v="0.4"/>
    <s v="Online"/>
  </r>
  <r>
    <n v="1197831"/>
    <d v="2020-08-29T00:00:00"/>
    <x v="1"/>
    <x v="1"/>
    <s v="Houston"/>
    <s v="Women's Apparel"/>
    <n v="47"/>
    <n v="2930"/>
    <n v="13771"/>
    <n v="8675.73"/>
    <n v="0.63"/>
    <s v="Online"/>
  </r>
  <r>
    <n v="1197831"/>
    <d v="2020-08-30T00:00:00"/>
    <x v="1"/>
    <x v="1"/>
    <s v="Houston"/>
    <s v="Men's Street Footwear"/>
    <n v="37"/>
    <n v="2680"/>
    <n v="9916"/>
    <n v="4858.84"/>
    <n v="0.49"/>
    <s v="Online"/>
  </r>
  <r>
    <n v="1197831"/>
    <d v="2020-08-31T00:00:00"/>
    <x v="1"/>
    <x v="1"/>
    <s v="Houston"/>
    <s v="Men's Athletic Footwear"/>
    <n v="41"/>
    <n v="2590"/>
    <n v="10619"/>
    <n v="4778.5499999999993"/>
    <n v="0.44999999999999996"/>
    <s v="Online"/>
  </r>
  <r>
    <n v="1197831"/>
    <d v="2020-09-01T00:00:00"/>
    <x v="1"/>
    <x v="1"/>
    <s v="Houston"/>
    <s v="Women's Street Footwear"/>
    <n v="39"/>
    <n v="2970"/>
    <n v="11583"/>
    <n v="5328.1799999999994"/>
    <n v="0.45999999999999996"/>
    <s v="Online"/>
  </r>
  <r>
    <n v="1197831"/>
    <d v="2020-09-02T00:00:00"/>
    <x v="1"/>
    <x v="1"/>
    <s v="Houston"/>
    <s v="Women's Athletic Footwear"/>
    <n v="38"/>
    <n v="1890"/>
    <n v="7182"/>
    <n v="4237.380000000001"/>
    <n v="0.59000000000000008"/>
    <s v="Online"/>
  </r>
  <r>
    <n v="1197831"/>
    <d v="2020-09-03T00:00:00"/>
    <x v="1"/>
    <x v="1"/>
    <s v="Houston"/>
    <s v="Men's Apparel"/>
    <n v="41"/>
    <n v="1690"/>
    <n v="6929"/>
    <n v="2771.6000000000004"/>
    <n v="0.4"/>
    <s v="Online"/>
  </r>
  <r>
    <n v="1197831"/>
    <d v="2020-09-04T00:00:00"/>
    <x v="1"/>
    <x v="1"/>
    <s v="Houston"/>
    <s v="Women's Apparel"/>
    <n v="46"/>
    <n v="2250"/>
    <n v="10350"/>
    <n v="6727.5"/>
    <n v="0.65"/>
    <s v="Online"/>
  </r>
  <r>
    <n v="1197831"/>
    <d v="2020-09-05T00:00:00"/>
    <x v="1"/>
    <x v="1"/>
    <s v="Houston"/>
    <s v="Men's Street Footwear"/>
    <n v="44"/>
    <n v="2550"/>
    <n v="11220"/>
    <n v="5385.5999999999995"/>
    <n v="0.48"/>
    <s v="Online"/>
  </r>
  <r>
    <n v="1197831"/>
    <d v="2020-09-06T00:00:00"/>
    <x v="1"/>
    <x v="1"/>
    <s v="Houston"/>
    <s v="Men's Athletic Footwear"/>
    <n v="41"/>
    <n v="2130"/>
    <n v="8733"/>
    <n v="4017.18"/>
    <n v="0.45999999999999996"/>
    <s v="Online"/>
  </r>
  <r>
    <n v="1197831"/>
    <d v="2020-09-07T00:00:00"/>
    <x v="1"/>
    <x v="1"/>
    <s v="Houston"/>
    <s v="Women's Street Footwear"/>
    <n v="46"/>
    <n v="2340"/>
    <n v="10764"/>
    <n v="5274.36"/>
    <n v="0.49"/>
    <s v="Online"/>
  </r>
  <r>
    <n v="1197831"/>
    <d v="2020-09-08T00:00:00"/>
    <x v="1"/>
    <x v="1"/>
    <s v="Houston"/>
    <s v="Women's Athletic Footwear"/>
    <n v="47"/>
    <n v="1810"/>
    <n v="8507"/>
    <n v="4678.8500000000004"/>
    <n v="0.55000000000000004"/>
    <s v="Online"/>
  </r>
  <r>
    <n v="1197831"/>
    <d v="2020-09-09T00:00:00"/>
    <x v="1"/>
    <x v="1"/>
    <s v="Houston"/>
    <s v="Men's Apparel"/>
    <n v="44"/>
    <n v="1750"/>
    <n v="7700"/>
    <n v="3311"/>
    <n v="0.43"/>
    <s v="Online"/>
  </r>
  <r>
    <n v="1197831"/>
    <d v="2020-09-10T00:00:00"/>
    <x v="1"/>
    <x v="1"/>
    <s v="Houston"/>
    <s v="Women's Apparel"/>
    <n v="50"/>
    <n v="2130"/>
    <n v="10650"/>
    <n v="6816"/>
    <n v="0.64"/>
    <s v="Online"/>
  </r>
  <r>
    <n v="1197831"/>
    <d v="2020-09-11T00:00:00"/>
    <x v="1"/>
    <x v="1"/>
    <s v="Houston"/>
    <s v="Men's Street Footwear"/>
    <n v="44"/>
    <n v="2400"/>
    <n v="10560"/>
    <n v="5280"/>
    <n v="0.5"/>
    <s v="Online"/>
  </r>
  <r>
    <n v="1197831"/>
    <d v="2020-09-12T00:00:00"/>
    <x v="1"/>
    <x v="1"/>
    <s v="Houston"/>
    <s v="Men's Athletic Footwear"/>
    <n v="43"/>
    <n v="2160"/>
    <n v="9288"/>
    <n v="4365.3599999999997"/>
    <n v="0.47"/>
    <s v="Online"/>
  </r>
  <r>
    <n v="1197831"/>
    <d v="2020-09-13T00:00:00"/>
    <x v="1"/>
    <x v="1"/>
    <s v="Houston"/>
    <s v="Women's Street Footwear"/>
    <n v="48"/>
    <n v="1880"/>
    <n v="9024"/>
    <n v="4241.28"/>
    <n v="0.47"/>
    <s v="Online"/>
  </r>
  <r>
    <n v="1197831"/>
    <d v="2020-09-14T00:00:00"/>
    <x v="1"/>
    <x v="1"/>
    <s v="Houston"/>
    <s v="Women's Athletic Footwear"/>
    <n v="45"/>
    <n v="1680"/>
    <n v="7560"/>
    <n v="4384.8"/>
    <n v="0.58000000000000007"/>
    <s v="Online"/>
  </r>
  <r>
    <n v="1197831"/>
    <d v="2020-09-15T00:00:00"/>
    <x v="1"/>
    <x v="1"/>
    <s v="Houston"/>
    <s v="Men's Apparel"/>
    <n v="42"/>
    <n v="1500"/>
    <n v="6300"/>
    <n v="2583"/>
    <n v="0.41"/>
    <s v="Online"/>
  </r>
  <r>
    <n v="1197831"/>
    <d v="2020-09-16T00:00:00"/>
    <x v="1"/>
    <x v="1"/>
    <s v="Houston"/>
    <s v="Women's Apparel"/>
    <n v="53"/>
    <n v="2100"/>
    <n v="11130"/>
    <n v="6900.6"/>
    <n v="0.62"/>
    <s v="Online"/>
  </r>
  <r>
    <n v="1197831"/>
    <d v="2020-10-20T00:00:00"/>
    <x v="1"/>
    <x v="1"/>
    <s v="Houston"/>
    <s v="Men's Street Footwear"/>
    <n v="43"/>
    <n v="2340"/>
    <n v="10062"/>
    <n v="4930.38"/>
    <n v="0.49"/>
    <s v="Online"/>
  </r>
  <r>
    <n v="1197831"/>
    <d v="2020-10-21T00:00:00"/>
    <x v="1"/>
    <x v="1"/>
    <s v="Houston"/>
    <s v="Men's Athletic Footwear"/>
    <n v="43"/>
    <n v="2430"/>
    <n v="10449"/>
    <n v="5120.01"/>
    <n v="0.49"/>
    <s v="Online"/>
  </r>
  <r>
    <n v="1197831"/>
    <d v="2020-10-22T00:00:00"/>
    <x v="1"/>
    <x v="1"/>
    <s v="Houston"/>
    <s v="Women's Street Footwear"/>
    <n v="47"/>
    <n v="2060"/>
    <n v="9682"/>
    <n v="4647.3599999999997"/>
    <n v="0.48"/>
    <s v="Online"/>
  </r>
  <r>
    <n v="1197831"/>
    <d v="2020-10-23T00:00:00"/>
    <x v="1"/>
    <x v="1"/>
    <s v="Houston"/>
    <s v="Women's Athletic Footwear"/>
    <n v="48"/>
    <n v="2030"/>
    <n v="9744"/>
    <n v="5359.2000000000007"/>
    <n v="0.55000000000000004"/>
    <s v="Online"/>
  </r>
  <r>
    <n v="1197831"/>
    <d v="2020-10-24T00:00:00"/>
    <x v="1"/>
    <x v="1"/>
    <s v="Houston"/>
    <s v="Men's Apparel"/>
    <n v="42"/>
    <n v="1950"/>
    <n v="8190"/>
    <n v="3685.4999999999995"/>
    <n v="0.44999999999999996"/>
    <s v="Online"/>
  </r>
  <r>
    <n v="1197831"/>
    <d v="2020-10-25T00:00:00"/>
    <x v="1"/>
    <x v="1"/>
    <s v="Houston"/>
    <s v="Women's Apparel"/>
    <n v="51"/>
    <n v="2470"/>
    <n v="12597"/>
    <n v="7810.14"/>
    <n v="0.62"/>
    <s v="Online"/>
  </r>
  <r>
    <n v="1197831"/>
    <d v="2020-10-26T00:00:00"/>
    <x v="1"/>
    <x v="1"/>
    <s v="Houston"/>
    <s v="Men's Street Footwear"/>
    <n v="41"/>
    <n v="2380"/>
    <n v="9758"/>
    <n v="4683.84"/>
    <n v="0.48"/>
    <s v="Online"/>
  </r>
  <r>
    <n v="1197831"/>
    <d v="2020-10-27T00:00:00"/>
    <x v="1"/>
    <x v="1"/>
    <s v="Houston"/>
    <s v="Men's Athletic Footwear"/>
    <n v="44"/>
    <n v="2850"/>
    <n v="12540"/>
    <n v="6019.2"/>
    <n v="0.48"/>
    <s v="Online"/>
  </r>
  <r>
    <n v="1197831"/>
    <d v="2020-10-28T00:00:00"/>
    <x v="1"/>
    <x v="1"/>
    <s v="Houston"/>
    <s v="Women's Street Footwear"/>
    <n v="47"/>
    <n v="2550"/>
    <n v="11985"/>
    <n v="5872.65"/>
    <n v="0.49"/>
    <s v="Online"/>
  </r>
  <r>
    <n v="1197831"/>
    <d v="2020-10-29T00:00:00"/>
    <x v="1"/>
    <x v="1"/>
    <s v="Houston"/>
    <s v="Women's Athletic Footwear"/>
    <n v="47"/>
    <n v="1820"/>
    <n v="8554"/>
    <n v="4961.3200000000006"/>
    <n v="0.58000000000000007"/>
    <s v="Online"/>
  </r>
  <r>
    <n v="1197831"/>
    <d v="2020-10-30T00:00:00"/>
    <x v="1"/>
    <x v="1"/>
    <s v="Houston"/>
    <s v="Men's Apparel"/>
    <n v="42"/>
    <n v="1690"/>
    <n v="7098"/>
    <n v="3194.1"/>
    <n v="0.44999999999999996"/>
    <s v="Online"/>
  </r>
  <r>
    <n v="1197831"/>
    <d v="2020-10-31T00:00:00"/>
    <x v="1"/>
    <x v="1"/>
    <s v="Houston"/>
    <s v="Women's Apparel"/>
    <n v="53"/>
    <n v="2610"/>
    <n v="13833"/>
    <n v="8576.4599999999991"/>
    <n v="0.62"/>
    <s v="Online"/>
  </r>
  <r>
    <n v="1128299"/>
    <d v="2020-11-01T00:00:00"/>
    <x v="1"/>
    <x v="1"/>
    <s v="Houston"/>
    <s v="Men's Street Footwear"/>
    <n v="37"/>
    <n v="2090"/>
    <n v="7733"/>
    <n v="3479.8500000000004"/>
    <n v="0.45000000000000007"/>
    <s v="Online"/>
  </r>
  <r>
    <n v="1128299"/>
    <d v="2020-11-02T00:00:00"/>
    <x v="1"/>
    <x v="1"/>
    <s v="Houston"/>
    <s v="Men's Athletic Footwear"/>
    <n v="49"/>
    <n v="1940"/>
    <n v="9506"/>
    <n v="2946.86"/>
    <n v="0.31"/>
    <s v="Online"/>
  </r>
  <r>
    <n v="1128299"/>
    <d v="2020-11-03T00:00:00"/>
    <x v="1"/>
    <x v="1"/>
    <s v="Houston"/>
    <s v="Women's Street Footwear"/>
    <n v="46"/>
    <n v="2170"/>
    <n v="9982"/>
    <n v="4491.9000000000005"/>
    <n v="0.45000000000000007"/>
    <s v="Online"/>
  </r>
  <r>
    <n v="1128299"/>
    <d v="2020-11-04T00:00:00"/>
    <x v="1"/>
    <x v="1"/>
    <s v="Houston"/>
    <s v="Women's Athletic Footwear"/>
    <n v="48"/>
    <n v="1750"/>
    <n v="8400"/>
    <n v="3360"/>
    <n v="0.4"/>
    <s v="Online"/>
  </r>
  <r>
    <n v="1128299"/>
    <d v="2020-11-05T00:00:00"/>
    <x v="2"/>
    <x v="2"/>
    <s v="San Francisco"/>
    <s v="Men's Apparel"/>
    <n v="51"/>
    <n v="1610"/>
    <n v="8211"/>
    <n v="5172.93"/>
    <n v="0.63"/>
    <s v="Online"/>
  </r>
  <r>
    <n v="1128299"/>
    <d v="2020-11-06T00:00:00"/>
    <x v="2"/>
    <x v="2"/>
    <s v="San Francisco"/>
    <s v="Women's Apparel"/>
    <n v="49"/>
    <n v="2330"/>
    <n v="11417"/>
    <n v="2854.25"/>
    <n v="0.25"/>
    <s v="Online"/>
  </r>
  <r>
    <n v="1128299"/>
    <d v="2020-11-07T00:00:00"/>
    <x v="2"/>
    <x v="2"/>
    <s v="San Francisco"/>
    <s v="Men's Street Footwear"/>
    <n v="37"/>
    <n v="2230"/>
    <n v="8251"/>
    <n v="4125.5"/>
    <n v="0.5"/>
    <s v="Online"/>
  </r>
  <r>
    <n v="1128299"/>
    <d v="2020-11-08T00:00:00"/>
    <x v="2"/>
    <x v="2"/>
    <s v="San Francisco"/>
    <s v="Men's Athletic Footwear"/>
    <n v="49"/>
    <n v="2100"/>
    <n v="10290"/>
    <n v="3189.9"/>
    <n v="0.31"/>
    <s v="Online"/>
  </r>
  <r>
    <n v="1128299"/>
    <d v="2020-11-09T00:00:00"/>
    <x v="2"/>
    <x v="2"/>
    <s v="San Francisco"/>
    <s v="Women's Street Footwear"/>
    <n v="49"/>
    <n v="1960"/>
    <n v="9604"/>
    <n v="4705.96"/>
    <n v="0.49000000000000005"/>
    <s v="Online"/>
  </r>
  <r>
    <n v="1128299"/>
    <d v="2020-11-10T00:00:00"/>
    <x v="2"/>
    <x v="2"/>
    <s v="San Francisco"/>
    <s v="Women's Athletic Footwear"/>
    <n v="47"/>
    <n v="1500"/>
    <n v="7050"/>
    <n v="2961"/>
    <n v="0.42"/>
    <s v="Online"/>
  </r>
  <r>
    <n v="1128299"/>
    <d v="2020-11-11T00:00:00"/>
    <x v="2"/>
    <x v="2"/>
    <s v="San Francisco"/>
    <s v="Men's Apparel"/>
    <n v="50"/>
    <n v="1400"/>
    <n v="7000"/>
    <n v="4270"/>
    <n v="0.61"/>
    <s v="Online"/>
  </r>
  <r>
    <n v="1128299"/>
    <d v="2020-11-12T00:00:00"/>
    <x v="2"/>
    <x v="2"/>
    <s v="San Francisco"/>
    <s v="Women's Apparel"/>
    <n v="46"/>
    <n v="1820"/>
    <n v="8372"/>
    <n v="2344.1600000000003"/>
    <n v="0.28000000000000003"/>
    <s v="Online"/>
  </r>
  <r>
    <n v="1128299"/>
    <d v="2020-11-13T00:00:00"/>
    <x v="2"/>
    <x v="2"/>
    <s v="San Francisco"/>
    <s v="Men's Street Footwear"/>
    <n v="49"/>
    <n v="2300"/>
    <n v="11270"/>
    <n v="5071.5000000000009"/>
    <n v="0.45000000000000007"/>
    <s v="Online"/>
  </r>
  <r>
    <n v="1128299"/>
    <d v="2020-11-14T00:00:00"/>
    <x v="2"/>
    <x v="2"/>
    <s v="San Francisco"/>
    <s v="Men's Athletic Footwear"/>
    <n v="58"/>
    <n v="1750"/>
    <n v="10150"/>
    <n v="3045.0000000000005"/>
    <n v="0.30000000000000004"/>
    <s v="Online"/>
  </r>
  <r>
    <n v="1128299"/>
    <d v="2020-11-15T00:00:00"/>
    <x v="2"/>
    <x v="2"/>
    <s v="San Francisco"/>
    <s v="Women's Street Footwear"/>
    <n v="55"/>
    <n v="2030"/>
    <n v="11165"/>
    <n v="5247.55"/>
    <n v="0.47000000000000003"/>
    <s v="Online"/>
  </r>
  <r>
    <n v="1128299"/>
    <d v="2020-12-22T00:00:00"/>
    <x v="2"/>
    <x v="2"/>
    <s v="San Francisco"/>
    <s v="Women's Athletic Footwear"/>
    <n v="58"/>
    <n v="1740"/>
    <n v="10092"/>
    <n v="4339.5599999999995"/>
    <n v="0.43"/>
    <s v="Online"/>
  </r>
  <r>
    <n v="1128299"/>
    <d v="2020-12-23T00:00:00"/>
    <x v="2"/>
    <x v="2"/>
    <s v="San Francisco"/>
    <s v="Men's Apparel"/>
    <n v="62"/>
    <n v="1450"/>
    <n v="8990"/>
    <n v="5663.7"/>
    <n v="0.63"/>
    <s v="Online"/>
  </r>
  <r>
    <n v="1128299"/>
    <d v="2020-12-24T00:00:00"/>
    <x v="2"/>
    <x v="2"/>
    <s v="San Francisco"/>
    <s v="Women's Apparel"/>
    <n v="54"/>
    <n v="2100"/>
    <n v="11340"/>
    <n v="3061.8"/>
    <n v="0.27"/>
    <s v="Online"/>
  </r>
  <r>
    <n v="1128299"/>
    <d v="2020-12-25T00:00:00"/>
    <x v="2"/>
    <x v="2"/>
    <s v="San Francisco"/>
    <s v="Men's Street Footwear"/>
    <n v="56"/>
    <n v="2280"/>
    <n v="12768"/>
    <n v="6000.96"/>
    <n v="0.47000000000000003"/>
    <s v="Online"/>
  </r>
  <r>
    <n v="1128299"/>
    <d v="2020-12-26T00:00:00"/>
    <x v="2"/>
    <x v="2"/>
    <s v="San Francisco"/>
    <s v="Men's Athletic Footwear"/>
    <n v="62"/>
    <n v="2030"/>
    <n v="12586"/>
    <n v="3775.8000000000006"/>
    <n v="0.30000000000000004"/>
    <s v="Online"/>
  </r>
  <r>
    <n v="1128299"/>
    <d v="2020-12-27T00:00:00"/>
    <x v="2"/>
    <x v="2"/>
    <s v="San Francisco"/>
    <s v="Women's Street Footwear"/>
    <n v="64"/>
    <n v="2100"/>
    <n v="13440"/>
    <n v="6720"/>
    <n v="0.5"/>
    <s v="Online"/>
  </r>
  <r>
    <n v="1128299"/>
    <d v="2020-12-28T00:00:00"/>
    <x v="2"/>
    <x v="2"/>
    <s v="San Francisco"/>
    <s v="Women's Athletic Footwear"/>
    <n v="54"/>
    <n v="1880"/>
    <n v="10152"/>
    <n v="4162.32"/>
    <n v="0.41"/>
    <s v="Online"/>
  </r>
  <r>
    <n v="1128299"/>
    <d v="2020-12-29T00:00:00"/>
    <x v="2"/>
    <x v="2"/>
    <s v="San Francisco"/>
    <s v="Men's Apparel"/>
    <n v="59"/>
    <n v="1520"/>
    <n v="8968"/>
    <n v="5829.2"/>
    <n v="0.65"/>
    <s v="Online"/>
  </r>
  <r>
    <n v="1128299"/>
    <d v="2020-12-30T00:00:00"/>
    <x v="2"/>
    <x v="2"/>
    <s v="San Francisco"/>
    <s v="Women's Apparel"/>
    <n v="72"/>
    <n v="2030"/>
    <n v="14616"/>
    <n v="3946.32"/>
    <n v="0.27"/>
    <s v="Online"/>
  </r>
  <r>
    <n v="1128299"/>
    <d v="2020-12-31T00:00:00"/>
    <x v="2"/>
    <x v="2"/>
    <s v="San Francisco"/>
    <s v="Men's Street Footwear"/>
    <n v="56"/>
    <n v="2520"/>
    <n v="14112"/>
    <n v="7056"/>
    <n v="0.5"/>
    <s v="Online"/>
  </r>
  <r>
    <n v="1128299"/>
    <d v="2021-01-01T00:00:00"/>
    <x v="2"/>
    <x v="2"/>
    <s v="San Francisco"/>
    <s v="Men's Athletic Footwear"/>
    <n v="64"/>
    <n v="2250"/>
    <n v="14400"/>
    <n v="5184"/>
    <n v="0.36"/>
    <s v="Online"/>
  </r>
  <r>
    <n v="1128299"/>
    <d v="2021-01-02T00:00:00"/>
    <x v="2"/>
    <x v="2"/>
    <s v="San Francisco"/>
    <s v="Women's Street Footwear"/>
    <n v="60"/>
    <n v="2180"/>
    <n v="13080"/>
    <n v="6670.8"/>
    <n v="0.51"/>
    <s v="Online"/>
  </r>
  <r>
    <n v="1128299"/>
    <d v="2021-01-03T00:00:00"/>
    <x v="2"/>
    <x v="2"/>
    <s v="San Francisco"/>
    <s v="Women's Athletic Footwear"/>
    <n v="56"/>
    <n v="1820"/>
    <n v="10192"/>
    <n v="4586.3999999999996"/>
    <n v="0.44999999999999996"/>
    <s v="Online"/>
  </r>
  <r>
    <n v="1128299"/>
    <d v="2021-01-04T00:00:00"/>
    <x v="2"/>
    <x v="2"/>
    <s v="San Francisco"/>
    <s v="Men's Apparel"/>
    <n v="60"/>
    <n v="1540"/>
    <n v="9240"/>
    <n v="6098.4000000000005"/>
    <n v="0.66"/>
    <s v="Online"/>
  </r>
  <r>
    <n v="1128299"/>
    <d v="2021-01-05T00:00:00"/>
    <x v="2"/>
    <x v="2"/>
    <s v="San Francisco"/>
    <s v="Women's Apparel"/>
    <n v="72"/>
    <n v="1890"/>
    <n v="13608"/>
    <n v="4490.6400000000003"/>
    <n v="0.33"/>
    <s v="Online"/>
  </r>
  <r>
    <n v="1128299"/>
    <d v="2021-01-06T00:00:00"/>
    <x v="2"/>
    <x v="2"/>
    <s v="San Francisco"/>
    <s v="Men's Street Footwear"/>
    <n v="56"/>
    <n v="2730"/>
    <n v="15288"/>
    <n v="7644"/>
    <n v="0.5"/>
    <s v="Online"/>
  </r>
  <r>
    <n v="1128299"/>
    <d v="2021-01-07T00:00:00"/>
    <x v="2"/>
    <x v="2"/>
    <s v="San Francisco"/>
    <s v="Men's Athletic Footwear"/>
    <n v="63"/>
    <n v="2480"/>
    <n v="15624"/>
    <n v="5780.88"/>
    <n v="0.37"/>
    <s v="Online"/>
  </r>
  <r>
    <n v="1128299"/>
    <d v="2021-01-08T00:00:00"/>
    <x v="2"/>
    <x v="2"/>
    <s v="San Francisco"/>
    <s v="Women's Street Footwear"/>
    <n v="64"/>
    <n v="2060"/>
    <n v="13184"/>
    <n v="7251.2000000000007"/>
    <n v="0.55000000000000004"/>
    <s v="Online"/>
  </r>
  <r>
    <n v="1128299"/>
    <d v="2021-01-09T00:00:00"/>
    <x v="2"/>
    <x v="2"/>
    <s v="San Francisco"/>
    <s v="Women's Athletic Footwear"/>
    <n v="59"/>
    <n v="2100"/>
    <n v="12390"/>
    <n v="6071.0999999999995"/>
    <n v="0.49"/>
    <s v="Online"/>
  </r>
  <r>
    <n v="1128299"/>
    <d v="2021-01-10T00:00:00"/>
    <x v="2"/>
    <x v="2"/>
    <s v="San Francisco"/>
    <s v="Men's Apparel"/>
    <n v="62"/>
    <n v="1550"/>
    <n v="9610"/>
    <n v="6342.6"/>
    <n v="0.66"/>
    <s v="Online"/>
  </r>
  <r>
    <n v="1128299"/>
    <d v="2021-01-11T00:00:00"/>
    <x v="2"/>
    <x v="2"/>
    <s v="San Francisco"/>
    <s v="Women's Apparel"/>
    <n v="72"/>
    <n v="2190"/>
    <n v="15768"/>
    <n v="5518.7999999999993"/>
    <n v="0.35"/>
    <s v="Online"/>
  </r>
  <r>
    <n v="1128299"/>
    <d v="2021-01-12T00:00:00"/>
    <x v="2"/>
    <x v="2"/>
    <s v="San Francisco"/>
    <s v="Men's Street Footwear"/>
    <n v="56"/>
    <n v="2770"/>
    <n v="15512"/>
    <n v="6980.4000000000015"/>
    <n v="0.45000000000000007"/>
    <s v="Online"/>
  </r>
  <r>
    <n v="1128299"/>
    <d v="2021-01-13T00:00:00"/>
    <x v="2"/>
    <x v="2"/>
    <s v="San Francisco"/>
    <s v="Men's Athletic Footwear"/>
    <n v="59"/>
    <n v="2450"/>
    <n v="14455"/>
    <n v="4914.7000000000007"/>
    <n v="0.34"/>
    <s v="Online"/>
  </r>
  <r>
    <n v="1128299"/>
    <d v="2021-01-14T00:00:00"/>
    <x v="2"/>
    <x v="2"/>
    <s v="San Francisco"/>
    <s v="Women's Street Footwear"/>
    <n v="62"/>
    <n v="2480"/>
    <n v="15376"/>
    <n v="7072.96"/>
    <n v="0.46"/>
    <s v="Online"/>
  </r>
  <r>
    <n v="1128299"/>
    <d v="2021-01-15T00:00:00"/>
    <x v="2"/>
    <x v="2"/>
    <s v="San Francisco"/>
    <s v="Women's Athletic Footwear"/>
    <n v="55"/>
    <n v="2180"/>
    <n v="11990"/>
    <n v="4796"/>
    <n v="0.4"/>
    <s v="Online"/>
  </r>
  <r>
    <n v="1128299"/>
    <d v="2021-01-16T00:00:00"/>
    <x v="2"/>
    <x v="2"/>
    <s v="San Francisco"/>
    <s v="Men's Apparel"/>
    <n v="64"/>
    <n v="2330"/>
    <n v="14912"/>
    <n v="9543.68"/>
    <n v="0.64"/>
    <s v="Online"/>
  </r>
  <r>
    <n v="1128299"/>
    <d v="2021-01-17T00:00:00"/>
    <x v="2"/>
    <x v="2"/>
    <s v="San Francisco"/>
    <s v="Women's Apparel"/>
    <n v="72"/>
    <n v="2330"/>
    <n v="16776"/>
    <n v="4865.0400000000009"/>
    <n v="0.29000000000000004"/>
    <s v="Online"/>
  </r>
  <r>
    <n v="1128299"/>
    <d v="2021-01-18T00:00:00"/>
    <x v="2"/>
    <x v="2"/>
    <s v="San Francisco"/>
    <s v="Men's Street Footwear"/>
    <n v="62"/>
    <n v="2730"/>
    <n v="16926"/>
    <n v="7785.96"/>
    <n v="0.46"/>
    <s v="Online"/>
  </r>
  <r>
    <n v="1128299"/>
    <d v="2021-01-19T00:00:00"/>
    <x v="2"/>
    <x v="2"/>
    <s v="San Francisco"/>
    <s v="Men's Athletic Footwear"/>
    <n v="66"/>
    <n v="2590"/>
    <n v="17094"/>
    <n v="5128.2000000000007"/>
    <n v="0.30000000000000004"/>
    <s v="Online"/>
  </r>
  <r>
    <n v="1128299"/>
    <d v="2021-01-20T00:00:00"/>
    <x v="2"/>
    <x v="2"/>
    <s v="San Francisco"/>
    <s v="Women's Street Footwear"/>
    <n v="60"/>
    <n v="2000"/>
    <n v="12000"/>
    <n v="5640"/>
    <n v="0.47000000000000003"/>
    <s v="Online"/>
  </r>
  <r>
    <n v="1128299"/>
    <d v="2021-01-21T00:00:00"/>
    <x v="2"/>
    <x v="2"/>
    <s v="San Francisco"/>
    <s v="Women's Athletic Footwear"/>
    <n v="59"/>
    <n v="1880"/>
    <n v="11092"/>
    <n v="4547.7199999999993"/>
    <n v="0.41"/>
    <s v="Online"/>
  </r>
  <r>
    <n v="1128299"/>
    <d v="2021-01-22T00:00:00"/>
    <x v="2"/>
    <x v="2"/>
    <s v="San Francisco"/>
    <s v="Men's Apparel"/>
    <n v="69"/>
    <n v="1880"/>
    <n v="12972"/>
    <n v="7912.92"/>
    <n v="0.61"/>
    <s v="Online"/>
  </r>
  <r>
    <n v="1128299"/>
    <d v="2021-01-23T00:00:00"/>
    <x v="2"/>
    <x v="2"/>
    <s v="San Francisco"/>
    <s v="Women's Apparel"/>
    <n v="76"/>
    <n v="1810"/>
    <n v="13756"/>
    <n v="3439"/>
    <n v="0.25"/>
    <s v="Online"/>
  </r>
  <r>
    <n v="1128299"/>
    <d v="2021-01-24T00:00:00"/>
    <x v="2"/>
    <x v="2"/>
    <s v="San Francisco"/>
    <s v="Men's Street Footwear"/>
    <n v="51"/>
    <n v="2410"/>
    <n v="12291"/>
    <n v="5162.22"/>
    <n v="0.42000000000000004"/>
    <s v="Online"/>
  </r>
  <r>
    <n v="1128299"/>
    <d v="2021-01-25T00:00:00"/>
    <x v="2"/>
    <x v="2"/>
    <s v="San Francisco"/>
    <s v="Men's Athletic Footwear"/>
    <n v="56"/>
    <n v="2680"/>
    <n v="15008"/>
    <n v="4202.2400000000007"/>
    <n v="0.28000000000000003"/>
    <s v="Online"/>
  </r>
  <r>
    <n v="1128299"/>
    <d v="2021-01-26T00:00:00"/>
    <x v="2"/>
    <x v="2"/>
    <s v="San Francisco"/>
    <s v="Women's Street Footwear"/>
    <n v="52"/>
    <n v="2250"/>
    <n v="11700"/>
    <n v="4680"/>
    <n v="0.4"/>
    <s v="Online"/>
  </r>
  <r>
    <n v="1128299"/>
    <d v="2021-01-27T00:00:00"/>
    <x v="2"/>
    <x v="2"/>
    <s v="San Francisco"/>
    <s v="Women's Athletic Footwear"/>
    <n v="53"/>
    <n v="2030"/>
    <n v="10759"/>
    <n v="3765.6499999999996"/>
    <n v="0.35"/>
    <s v="Online"/>
  </r>
  <r>
    <n v="1128299"/>
    <d v="2021-01-28T00:00:00"/>
    <x v="2"/>
    <x v="2"/>
    <s v="San Francisco"/>
    <s v="Men's Apparel"/>
    <n v="63"/>
    <n v="2180"/>
    <n v="13734"/>
    <n v="7965.7200000000012"/>
    <n v="0.58000000000000007"/>
    <s v="Online"/>
  </r>
  <r>
    <n v="1128299"/>
    <d v="2021-01-29T00:00:00"/>
    <x v="2"/>
    <x v="2"/>
    <s v="San Francisco"/>
    <s v="Women's Apparel"/>
    <n v="65"/>
    <n v="2170"/>
    <n v="14105"/>
    <n v="3385.2000000000003"/>
    <n v="0.24000000000000002"/>
    <s v="Online"/>
  </r>
  <r>
    <n v="1128299"/>
    <d v="2021-01-30T00:00:00"/>
    <x v="2"/>
    <x v="2"/>
    <s v="San Francisco"/>
    <s v="Men's Street Footwear"/>
    <n v="51"/>
    <n v="2360"/>
    <n v="12036"/>
    <n v="5416.2000000000007"/>
    <n v="0.45000000000000007"/>
    <s v="Online"/>
  </r>
  <r>
    <n v="1128299"/>
    <d v="2021-01-31T00:00:00"/>
    <x v="2"/>
    <x v="2"/>
    <s v="San Francisco"/>
    <s v="Men's Athletic Footwear"/>
    <n v="59"/>
    <n v="2190"/>
    <n v="12921"/>
    <n v="3747.0900000000006"/>
    <n v="0.29000000000000004"/>
    <s v="Online"/>
  </r>
  <r>
    <n v="1128299"/>
    <d v="2021-02-01T00:00:00"/>
    <x v="2"/>
    <x v="2"/>
    <s v="San Francisco"/>
    <s v="Women's Street Footwear"/>
    <n v="50"/>
    <n v="1820"/>
    <n v="9100"/>
    <n v="3822.0000000000005"/>
    <n v="0.42000000000000004"/>
    <s v="Online"/>
  </r>
  <r>
    <n v="1128299"/>
    <d v="2021-02-02T00:00:00"/>
    <x v="2"/>
    <x v="2"/>
    <s v="San Francisco"/>
    <s v="Women's Athletic Footwear"/>
    <n v="51"/>
    <n v="2030"/>
    <n v="10353"/>
    <n v="3727.08"/>
    <n v="0.36"/>
    <s v="Online"/>
  </r>
  <r>
    <n v="1128299"/>
    <d v="2021-02-03T00:00:00"/>
    <x v="2"/>
    <x v="2"/>
    <s v="San Francisco"/>
    <s v="Men's Apparel"/>
    <n v="59"/>
    <n v="1820"/>
    <n v="10738"/>
    <n v="6228.0400000000009"/>
    <n v="0.58000000000000007"/>
    <s v="Online"/>
  </r>
  <r>
    <n v="1128299"/>
    <d v="2021-02-04T00:00:00"/>
    <x v="2"/>
    <x v="2"/>
    <s v="San Francisco"/>
    <s v="Women's Apparel"/>
    <n v="63"/>
    <n v="1960"/>
    <n v="12348"/>
    <n v="2840.04"/>
    <n v="0.23"/>
    <s v="Online"/>
  </r>
  <r>
    <n v="1128299"/>
    <d v="2021-02-05T00:00:00"/>
    <x v="2"/>
    <x v="2"/>
    <s v="San Francisco"/>
    <s v="Men's Street Footwear"/>
    <n v="52"/>
    <n v="2630"/>
    <n v="13676"/>
    <n v="6017.4400000000005"/>
    <n v="0.44000000000000006"/>
    <s v="Online"/>
  </r>
  <r>
    <n v="1128299"/>
    <d v="2021-02-06T00:00:00"/>
    <x v="2"/>
    <x v="2"/>
    <s v="San Francisco"/>
    <s v="Men's Athletic Footwear"/>
    <n v="58"/>
    <n v="2360"/>
    <n v="13688"/>
    <n v="3422"/>
    <n v="0.25"/>
    <s v="Online"/>
  </r>
  <r>
    <n v="1128299"/>
    <d v="2021-02-07T00:00:00"/>
    <x v="2"/>
    <x v="2"/>
    <s v="San Francisco"/>
    <s v="Women's Street Footwear"/>
    <n v="50"/>
    <n v="2100"/>
    <n v="10500"/>
    <n v="4200"/>
    <n v="0.4"/>
    <s v="Online"/>
  </r>
  <r>
    <n v="1128299"/>
    <d v="2021-02-08T00:00:00"/>
    <x v="2"/>
    <x v="2"/>
    <s v="San Francisco"/>
    <s v="Women's Athletic Footwear"/>
    <n v="53"/>
    <n v="2100"/>
    <n v="11130"/>
    <n v="4452"/>
    <n v="0.39999999999999997"/>
    <s v="Online"/>
  </r>
  <r>
    <n v="1128299"/>
    <d v="2021-02-09T00:00:00"/>
    <x v="2"/>
    <x v="2"/>
    <s v="San Francisco"/>
    <s v="Men's Apparel"/>
    <n v="63"/>
    <n v="1630"/>
    <n v="10269"/>
    <n v="5853.3300000000008"/>
    <n v="0.57000000000000006"/>
    <s v="Online"/>
  </r>
  <r>
    <n v="1128299"/>
    <d v="2021-02-10T00:00:00"/>
    <x v="2"/>
    <x v="2"/>
    <s v="San Francisco"/>
    <s v="Women's Apparel"/>
    <n v="67"/>
    <n v="2020"/>
    <n v="13534"/>
    <n v="2842.1400000000003"/>
    <n v="0.21000000000000002"/>
    <s v="Online"/>
  </r>
  <r>
    <n v="1128299"/>
    <d v="2021-02-11T00:00:00"/>
    <x v="2"/>
    <x v="2"/>
    <s v="San Francisco"/>
    <s v="Men's Street Footwear"/>
    <n v="51"/>
    <n v="2930"/>
    <n v="14943"/>
    <n v="5977.2000000000007"/>
    <n v="0.4"/>
    <s v="Online"/>
  </r>
  <r>
    <n v="1128299"/>
    <d v="2021-02-12T00:00:00"/>
    <x v="2"/>
    <x v="2"/>
    <s v="San Francisco"/>
    <s v="Men's Athletic Footwear"/>
    <n v="58"/>
    <n v="2730"/>
    <n v="15834"/>
    <n v="4275.18"/>
    <n v="0.27"/>
    <s v="Online"/>
  </r>
  <r>
    <n v="1128299"/>
    <d v="2021-02-13T00:00:00"/>
    <x v="2"/>
    <x v="2"/>
    <s v="San Francisco"/>
    <s v="Women's Street Footwear"/>
    <n v="52"/>
    <n v="2330"/>
    <n v="12116"/>
    <n v="4846.4000000000005"/>
    <n v="0.4"/>
    <s v="Online"/>
  </r>
  <r>
    <n v="1128299"/>
    <d v="2021-02-14T00:00:00"/>
    <x v="2"/>
    <x v="2"/>
    <s v="San Francisco"/>
    <s v="Women's Athletic Footwear"/>
    <n v="51"/>
    <n v="1940"/>
    <n v="9894"/>
    <n v="3957.5999999999995"/>
    <n v="0.39999999999999997"/>
    <s v="Online"/>
  </r>
  <r>
    <n v="1128299"/>
    <d v="2021-02-15T00:00:00"/>
    <x v="2"/>
    <x v="2"/>
    <s v="San Francisco"/>
    <s v="Men's Apparel"/>
    <n v="59"/>
    <n v="1750"/>
    <n v="10325"/>
    <n v="6195.0000000000009"/>
    <n v="0.60000000000000009"/>
    <s v="Online"/>
  </r>
  <r>
    <n v="1128299"/>
    <d v="2021-02-16T00:00:00"/>
    <x v="2"/>
    <x v="2"/>
    <s v="San Francisco"/>
    <s v="Women's Apparel"/>
    <n v="67"/>
    <n v="2080"/>
    <n v="13936"/>
    <n v="3205.28"/>
    <n v="0.23"/>
    <s v="Online"/>
  </r>
  <r>
    <n v="1189833"/>
    <d v="2021-02-17T00:00:00"/>
    <x v="2"/>
    <x v="2"/>
    <s v="San Francisco"/>
    <s v="Men's Street Footwear"/>
    <n v="32"/>
    <n v="2030"/>
    <n v="6496"/>
    <n v="3312.96"/>
    <n v="0.51"/>
    <s v="Online"/>
  </r>
  <r>
    <n v="1189833"/>
    <d v="2021-02-18T00:00:00"/>
    <x v="2"/>
    <x v="2"/>
    <s v="San Francisco"/>
    <s v="Men's Athletic Footwear"/>
    <n v="41"/>
    <n v="1960"/>
    <n v="8036"/>
    <n v="2892.96"/>
    <n v="0.36"/>
    <s v="Online"/>
  </r>
  <r>
    <n v="1189833"/>
    <d v="2021-03-09T00:00:00"/>
    <x v="2"/>
    <x v="2"/>
    <s v="San Francisco"/>
    <s v="Women's Street Footwear"/>
    <n v="41"/>
    <n v="1890"/>
    <n v="7749"/>
    <n v="4029.48"/>
    <n v="0.52"/>
    <s v="Online"/>
  </r>
  <r>
    <n v="1189833"/>
    <d v="2021-03-10T00:00:00"/>
    <x v="2"/>
    <x v="2"/>
    <s v="San Francisco"/>
    <s v="Women's Athletic Footwear"/>
    <n v="41"/>
    <n v="1600"/>
    <n v="6560"/>
    <n v="3214.4"/>
    <n v="0.49"/>
    <s v="Online"/>
  </r>
  <r>
    <n v="1189833"/>
    <d v="2021-03-11T00:00:00"/>
    <x v="2"/>
    <x v="2"/>
    <s v="Los Angeles"/>
    <s v="Men's Apparel"/>
    <n v="49"/>
    <n v="1450"/>
    <n v="7105"/>
    <n v="4689.3"/>
    <n v="0.66"/>
    <s v="Online"/>
  </r>
  <r>
    <n v="1189833"/>
    <d v="2021-03-12T00:00:00"/>
    <x v="2"/>
    <x v="2"/>
    <s v="Los Angeles"/>
    <s v="Women's Apparel"/>
    <n v="41"/>
    <n v="1820"/>
    <n v="7462"/>
    <n v="2313.2199999999998"/>
    <n v="0.31"/>
    <s v="Online"/>
  </r>
  <r>
    <n v="1189833"/>
    <d v="2021-03-13T00:00:00"/>
    <x v="2"/>
    <x v="2"/>
    <s v="Los Angeles"/>
    <s v="Men's Street Footwear"/>
    <n v="34"/>
    <n v="2250"/>
    <n v="7650"/>
    <n v="4054.5"/>
    <n v="0.53"/>
    <s v="Online"/>
  </r>
  <r>
    <n v="1189833"/>
    <d v="2021-03-14T00:00:00"/>
    <x v="2"/>
    <x v="2"/>
    <s v="Los Angeles"/>
    <s v="Men's Athletic Footwear"/>
    <n v="43"/>
    <n v="1950"/>
    <n v="8385"/>
    <n v="3354"/>
    <n v="0.4"/>
    <s v="Online"/>
  </r>
  <r>
    <n v="1189833"/>
    <d v="2021-03-15T00:00:00"/>
    <x v="2"/>
    <x v="2"/>
    <s v="Los Angeles"/>
    <s v="Women's Street Footwear"/>
    <n v="44"/>
    <n v="1690"/>
    <n v="7436"/>
    <n v="3718"/>
    <n v="0.5"/>
    <s v="Online"/>
  </r>
  <r>
    <n v="1189833"/>
    <d v="2021-03-16T00:00:00"/>
    <x v="2"/>
    <x v="2"/>
    <s v="Los Angeles"/>
    <s v="Women's Athletic Footwear"/>
    <n v="41"/>
    <n v="1520"/>
    <n v="6232"/>
    <n v="3053.68"/>
    <n v="0.49"/>
    <s v="Online"/>
  </r>
  <r>
    <n v="1189833"/>
    <d v="2021-03-17T00:00:00"/>
    <x v="2"/>
    <x v="2"/>
    <s v="Los Angeles"/>
    <s v="Men's Apparel"/>
    <n v="46"/>
    <n v="1130"/>
    <n v="5198"/>
    <n v="3534.6400000000003"/>
    <n v="0.68"/>
    <s v="Online"/>
  </r>
  <r>
    <n v="1189833"/>
    <d v="2021-03-18T00:00:00"/>
    <x v="2"/>
    <x v="2"/>
    <s v="Los Angeles"/>
    <s v="Women's Apparel"/>
    <n v="41"/>
    <n v="1760"/>
    <n v="7216"/>
    <n v="2164.8000000000002"/>
    <n v="0.30000000000000004"/>
    <s v="Online"/>
  </r>
  <r>
    <n v="1189833"/>
    <d v="2021-03-19T00:00:00"/>
    <x v="2"/>
    <x v="2"/>
    <s v="Los Angeles"/>
    <s v="Men's Street Footwear"/>
    <n v="32"/>
    <n v="2160"/>
    <n v="6912"/>
    <n v="3456"/>
    <n v="0.5"/>
    <s v="Online"/>
  </r>
  <r>
    <n v="1189833"/>
    <d v="2021-03-20T00:00:00"/>
    <x v="2"/>
    <x v="2"/>
    <s v="Los Angeles"/>
    <s v="Men's Athletic Footwear"/>
    <n v="41"/>
    <n v="1950"/>
    <n v="7995"/>
    <n v="2798.25"/>
    <n v="0.35"/>
    <s v="Online"/>
  </r>
  <r>
    <n v="1189833"/>
    <d v="2021-03-21T00:00:00"/>
    <x v="2"/>
    <x v="2"/>
    <s v="Los Angeles"/>
    <s v="Women's Street Footwear"/>
    <n v="42"/>
    <n v="1690"/>
    <n v="7098"/>
    <n v="3903.9"/>
    <n v="0.55000000000000004"/>
    <s v="Online"/>
  </r>
  <r>
    <n v="1189833"/>
    <d v="2021-03-22T00:00:00"/>
    <x v="2"/>
    <x v="2"/>
    <s v="Los Angeles"/>
    <s v="Women's Athletic Footwear"/>
    <n v="41"/>
    <n v="1540"/>
    <n v="6314"/>
    <n v="2841.2999999999997"/>
    <n v="0.44999999999999996"/>
    <s v="Online"/>
  </r>
  <r>
    <n v="1189833"/>
    <d v="2021-03-23T00:00:00"/>
    <x v="2"/>
    <x v="2"/>
    <s v="Los Angeles"/>
    <s v="Men's Apparel"/>
    <n v="46"/>
    <n v="1060"/>
    <n v="4876"/>
    <n v="3315.6800000000003"/>
    <n v="0.68"/>
    <s v="Online"/>
  </r>
  <r>
    <n v="1189833"/>
    <d v="2021-04-06T00:00:00"/>
    <x v="2"/>
    <x v="2"/>
    <s v="Los Angeles"/>
    <s v="Women's Apparel"/>
    <n v="41"/>
    <n v="1880"/>
    <n v="7708"/>
    <n v="2697.7999999999997"/>
    <n v="0.35"/>
    <s v="Online"/>
  </r>
  <r>
    <n v="1189833"/>
    <d v="2021-04-07T00:00:00"/>
    <x v="2"/>
    <x v="2"/>
    <s v="Los Angeles"/>
    <s v="Men's Street Footwear"/>
    <n v="43"/>
    <n v="2400"/>
    <n v="10320"/>
    <n v="5160"/>
    <n v="0.5"/>
    <s v="Online"/>
  </r>
  <r>
    <n v="1189833"/>
    <d v="2021-04-08T00:00:00"/>
    <x v="2"/>
    <x v="2"/>
    <s v="Los Angeles"/>
    <s v="Men's Athletic Footwear"/>
    <n v="49"/>
    <n v="1560"/>
    <n v="7644"/>
    <n v="2751.8399999999997"/>
    <n v="0.36"/>
    <s v="Online"/>
  </r>
  <r>
    <n v="1189833"/>
    <d v="2021-04-09T00:00:00"/>
    <x v="2"/>
    <x v="2"/>
    <s v="Los Angeles"/>
    <s v="Women's Street Footwear"/>
    <n v="49"/>
    <n v="1750"/>
    <n v="8575"/>
    <n v="4716.25"/>
    <n v="0.55000000000000004"/>
    <s v="Online"/>
  </r>
  <r>
    <n v="1189833"/>
    <d v="2021-04-10T00:00:00"/>
    <x v="2"/>
    <x v="2"/>
    <s v="Los Angeles"/>
    <s v="Women's Athletic Footwear"/>
    <n v="43"/>
    <n v="1520"/>
    <n v="6536"/>
    <n v="3202.64"/>
    <n v="0.49"/>
    <s v="Online"/>
  </r>
  <r>
    <n v="1189833"/>
    <d v="2021-04-11T00:00:00"/>
    <x v="2"/>
    <x v="2"/>
    <s v="Los Angeles"/>
    <s v="Men's Apparel"/>
    <n v="49"/>
    <n v="1190"/>
    <n v="5831"/>
    <n v="3848.46"/>
    <n v="0.66"/>
    <s v="Online"/>
  </r>
  <r>
    <n v="1189833"/>
    <d v="2021-04-12T00:00:00"/>
    <x v="2"/>
    <x v="2"/>
    <s v="Los Angeles"/>
    <s v="Women's Apparel"/>
    <n v="62"/>
    <n v="1740"/>
    <n v="10788"/>
    <n v="3560.04"/>
    <n v="0.33"/>
    <s v="Online"/>
  </r>
  <r>
    <n v="1189833"/>
    <d v="2021-04-13T00:00:00"/>
    <x v="2"/>
    <x v="2"/>
    <s v="Los Angeles"/>
    <s v="Men's Street Footwear"/>
    <n v="41"/>
    <n v="2080"/>
    <n v="8528"/>
    <n v="4434.5600000000004"/>
    <n v="0.52"/>
    <s v="Online"/>
  </r>
  <r>
    <n v="1189833"/>
    <d v="2021-04-14T00:00:00"/>
    <x v="2"/>
    <x v="2"/>
    <s v="Los Angeles"/>
    <s v="Men's Athletic Footwear"/>
    <n v="47"/>
    <n v="1690"/>
    <n v="7943"/>
    <n v="2780.0499999999997"/>
    <n v="0.35"/>
    <s v="Online"/>
  </r>
  <r>
    <n v="1189833"/>
    <d v="2021-04-15T00:00:00"/>
    <x v="2"/>
    <x v="2"/>
    <s v="Los Angeles"/>
    <s v="Women's Street Footwear"/>
    <n v="45"/>
    <n v="1630"/>
    <n v="7335"/>
    <n v="3814.2000000000003"/>
    <n v="0.52"/>
    <s v="Online"/>
  </r>
  <r>
    <n v="1189833"/>
    <d v="2021-04-16T00:00:00"/>
    <x v="2"/>
    <x v="2"/>
    <s v="Los Angeles"/>
    <s v="Women's Athletic Footwear"/>
    <n v="41"/>
    <n v="1540"/>
    <n v="6314"/>
    <n v="3030.72"/>
    <n v="0.48"/>
    <s v="Online"/>
  </r>
  <r>
    <n v="1189833"/>
    <d v="2021-04-17T00:00:00"/>
    <x v="2"/>
    <x v="2"/>
    <s v="Los Angeles"/>
    <s v="Men's Apparel"/>
    <n v="45"/>
    <n v="1310"/>
    <n v="5895"/>
    <n v="3831.75"/>
    <n v="0.65"/>
    <s v="Online"/>
  </r>
  <r>
    <n v="1189833"/>
    <d v="2021-04-18T00:00:00"/>
    <x v="2"/>
    <x v="2"/>
    <s v="Los Angeles"/>
    <s v="Women's Apparel"/>
    <n v="64"/>
    <n v="1810"/>
    <n v="11584"/>
    <n v="3591.04"/>
    <n v="0.31"/>
    <s v="Online"/>
  </r>
  <r>
    <n v="1189833"/>
    <d v="2021-04-19T00:00:00"/>
    <x v="2"/>
    <x v="2"/>
    <s v="Los Angeles"/>
    <s v="Men's Street Footwear"/>
    <n v="44"/>
    <n v="2700"/>
    <n v="11880"/>
    <n v="6534.0000000000009"/>
    <n v="0.55000000000000004"/>
    <s v="Online"/>
  </r>
  <r>
    <n v="1189833"/>
    <d v="2021-04-20T00:00:00"/>
    <x v="2"/>
    <x v="2"/>
    <s v="Los Angeles"/>
    <s v="Men's Athletic Footwear"/>
    <n v="47"/>
    <n v="2250"/>
    <n v="10575"/>
    <n v="3701.2499999999995"/>
    <n v="0.35"/>
    <s v="Online"/>
  </r>
  <r>
    <n v="1189833"/>
    <d v="2021-04-21T00:00:00"/>
    <x v="2"/>
    <x v="2"/>
    <s v="Los Angeles"/>
    <s v="Women's Street Footwear"/>
    <n v="48"/>
    <n v="2030"/>
    <n v="9744"/>
    <n v="5359.2000000000007"/>
    <n v="0.55000000000000004"/>
    <s v="Online"/>
  </r>
  <r>
    <n v="1189833"/>
    <d v="2021-04-22T00:00:00"/>
    <x v="2"/>
    <x v="2"/>
    <s v="Los Angeles"/>
    <s v="Women's Athletic Footwear"/>
    <n v="44"/>
    <n v="1750"/>
    <n v="7700"/>
    <n v="3696"/>
    <n v="0.48"/>
    <s v="Online"/>
  </r>
  <r>
    <n v="1189833"/>
    <d v="2021-04-23T00:00:00"/>
    <x v="2"/>
    <x v="2"/>
    <s v="Los Angeles"/>
    <s v="Men's Apparel"/>
    <n v="45"/>
    <n v="1250"/>
    <n v="5625"/>
    <n v="3881.2500000000005"/>
    <n v="0.69000000000000006"/>
    <s v="Online"/>
  </r>
  <r>
    <n v="1189833"/>
    <d v="2021-04-24T00:00:00"/>
    <x v="2"/>
    <x v="2"/>
    <s v="Los Angeles"/>
    <s v="Women's Apparel"/>
    <n v="60"/>
    <n v="2000"/>
    <n v="12000"/>
    <n v="3720"/>
    <n v="0.31"/>
    <s v="Online"/>
  </r>
  <r>
    <n v="1189833"/>
    <d v="2021-04-25T00:00:00"/>
    <x v="2"/>
    <x v="2"/>
    <s v="Los Angeles"/>
    <s v="Men's Street Footwear"/>
    <n v="41"/>
    <n v="2380"/>
    <n v="9758"/>
    <n v="4976.58"/>
    <n v="0.51"/>
    <s v="Online"/>
  </r>
  <r>
    <n v="1189833"/>
    <d v="2021-04-26T00:00:00"/>
    <x v="2"/>
    <x v="2"/>
    <s v="Los Angeles"/>
    <s v="Men's Athletic Footwear"/>
    <n v="46"/>
    <n v="2160"/>
    <n v="9936"/>
    <n v="3775.68"/>
    <n v="0.38"/>
    <s v="Online"/>
  </r>
  <r>
    <n v="1189833"/>
    <d v="2021-04-27T00:00:00"/>
    <x v="2"/>
    <x v="2"/>
    <s v="Los Angeles"/>
    <s v="Women's Street Footwear"/>
    <n v="47"/>
    <n v="2180"/>
    <n v="10246"/>
    <n v="5327.92"/>
    <n v="0.52"/>
    <s v="Online"/>
  </r>
  <r>
    <n v="1189833"/>
    <d v="2021-04-28T00:00:00"/>
    <x v="2"/>
    <x v="2"/>
    <s v="Los Angeles"/>
    <s v="Women's Athletic Footwear"/>
    <n v="44"/>
    <n v="1890"/>
    <n v="8316"/>
    <n v="3991.68"/>
    <n v="0.48"/>
    <s v="Online"/>
  </r>
  <r>
    <n v="1189833"/>
    <d v="2021-04-29T00:00:00"/>
    <x v="2"/>
    <x v="2"/>
    <s v="Los Angeles"/>
    <s v="Men's Apparel"/>
    <n v="46"/>
    <n v="1890"/>
    <n v="8694"/>
    <n v="5738.04"/>
    <n v="0.66"/>
    <s v="Online"/>
  </r>
  <r>
    <n v="1189833"/>
    <d v="2021-04-30T00:00:00"/>
    <x v="2"/>
    <x v="2"/>
    <s v="Los Angeles"/>
    <s v="Women's Apparel"/>
    <n v="59"/>
    <n v="2030"/>
    <n v="11977"/>
    <n v="3593.1000000000004"/>
    <n v="0.30000000000000004"/>
    <s v="Online"/>
  </r>
  <r>
    <n v="1189833"/>
    <d v="2021-05-01T00:00:00"/>
    <x v="2"/>
    <x v="2"/>
    <s v="Los Angeles"/>
    <s v="Men's Street Footwear"/>
    <n v="47"/>
    <n v="2520"/>
    <n v="11844"/>
    <n v="6158.88"/>
    <n v="0.52"/>
    <s v="Online"/>
  </r>
  <r>
    <n v="1189833"/>
    <d v="2021-05-02T00:00:00"/>
    <x v="2"/>
    <x v="2"/>
    <s v="Los Angeles"/>
    <s v="Men's Athletic Footwear"/>
    <n v="51"/>
    <n v="2210"/>
    <n v="11271"/>
    <n v="4508.4000000000005"/>
    <n v="0.4"/>
    <s v="Online"/>
  </r>
  <r>
    <n v="1189833"/>
    <d v="2021-05-03T00:00:00"/>
    <x v="2"/>
    <x v="2"/>
    <s v="Los Angeles"/>
    <s v="Women's Street Footwear"/>
    <n v="48"/>
    <n v="2180"/>
    <n v="10464"/>
    <n v="5336.64"/>
    <n v="0.51"/>
    <s v="Online"/>
  </r>
  <r>
    <n v="1189833"/>
    <d v="2021-05-04T00:00:00"/>
    <x v="2"/>
    <x v="2"/>
    <s v="Los Angeles"/>
    <s v="Women's Athletic Footwear"/>
    <n v="47"/>
    <n v="1690"/>
    <n v="7943"/>
    <n v="3812.64"/>
    <n v="0.48"/>
    <s v="Online"/>
  </r>
  <r>
    <n v="1189833"/>
    <d v="2021-05-05T00:00:00"/>
    <x v="2"/>
    <x v="2"/>
    <s v="Los Angeles"/>
    <s v="Men's Apparel"/>
    <n v="58"/>
    <n v="1820"/>
    <n v="10556"/>
    <n v="7072.52"/>
    <n v="0.67"/>
    <s v="Online"/>
  </r>
  <r>
    <n v="1189833"/>
    <d v="2021-05-06T00:00:00"/>
    <x v="2"/>
    <x v="2"/>
    <s v="Los Angeles"/>
    <s v="Women's Apparel"/>
    <n v="61"/>
    <n v="1890"/>
    <n v="11529"/>
    <n v="4035.1499999999996"/>
    <n v="0.35"/>
    <s v="Online"/>
  </r>
  <r>
    <n v="1189833"/>
    <d v="2021-05-07T00:00:00"/>
    <x v="2"/>
    <x v="2"/>
    <s v="Los Angeles"/>
    <s v="Men's Street Footwear"/>
    <n v="47"/>
    <n v="2130"/>
    <n v="10011"/>
    <n v="5405.9400000000005"/>
    <n v="0.54"/>
    <s v="Online"/>
  </r>
  <r>
    <n v="1189833"/>
    <d v="2021-05-08T00:00:00"/>
    <x v="2"/>
    <x v="2"/>
    <s v="Los Angeles"/>
    <s v="Men's Athletic Footwear"/>
    <n v="50"/>
    <n v="2470"/>
    <n v="12350"/>
    <n v="4569.5"/>
    <n v="0.37"/>
    <s v="Online"/>
  </r>
  <r>
    <n v="1189833"/>
    <d v="2021-05-09T00:00:00"/>
    <x v="2"/>
    <x v="2"/>
    <s v="Los Angeles"/>
    <s v="Women's Street Footwear"/>
    <n v="46"/>
    <n v="1960"/>
    <n v="9016"/>
    <n v="4508"/>
    <n v="0.5"/>
    <s v="Online"/>
  </r>
  <r>
    <n v="1189833"/>
    <d v="2021-05-10T00:00:00"/>
    <x v="2"/>
    <x v="2"/>
    <s v="Los Angeles"/>
    <s v="Women's Athletic Footwear"/>
    <n v="46"/>
    <n v="1760"/>
    <n v="8096"/>
    <n v="4048"/>
    <n v="0.5"/>
    <s v="Online"/>
  </r>
  <r>
    <n v="1189833"/>
    <d v="2021-05-11T00:00:00"/>
    <x v="2"/>
    <x v="2"/>
    <s v="Los Angeles"/>
    <s v="Men's Apparel"/>
    <n v="58"/>
    <n v="1630"/>
    <n v="9454"/>
    <n v="6334.18"/>
    <n v="0.67"/>
    <s v="Online"/>
  </r>
  <r>
    <n v="1189833"/>
    <d v="2021-05-12T00:00:00"/>
    <x v="2"/>
    <x v="2"/>
    <s v="Los Angeles"/>
    <s v="Women's Apparel"/>
    <n v="59"/>
    <n v="1890"/>
    <n v="11151"/>
    <n v="3456.81"/>
    <n v="0.31"/>
    <s v="Online"/>
  </r>
  <r>
    <n v="1189833"/>
    <d v="2021-05-13T00:00:00"/>
    <x v="2"/>
    <x v="2"/>
    <s v="Los Angeles"/>
    <s v="Men's Street Footwear"/>
    <n v="49"/>
    <n v="2240"/>
    <n v="10976"/>
    <n v="5488"/>
    <n v="0.5"/>
    <s v="Online"/>
  </r>
  <r>
    <n v="1189833"/>
    <d v="2021-05-14T00:00:00"/>
    <x v="2"/>
    <x v="2"/>
    <s v="Los Angeles"/>
    <s v="Men's Athletic Footwear"/>
    <n v="51"/>
    <n v="2320"/>
    <n v="11832"/>
    <n v="4259.5199999999995"/>
    <n v="0.36"/>
    <s v="Online"/>
  </r>
  <r>
    <n v="1189833"/>
    <d v="2021-05-15T00:00:00"/>
    <x v="2"/>
    <x v="2"/>
    <s v="Los Angeles"/>
    <s v="Women's Street Footwear"/>
    <n v="49"/>
    <n v="1760"/>
    <n v="8624"/>
    <n v="4398.24"/>
    <n v="0.51"/>
    <s v="Online"/>
  </r>
  <r>
    <n v="1189833"/>
    <d v="2021-05-16T00:00:00"/>
    <x v="2"/>
    <x v="2"/>
    <s v="Los Angeles"/>
    <s v="Women's Athletic Footwear"/>
    <n v="48"/>
    <n v="1750"/>
    <n v="8400"/>
    <n v="3779.9999999999995"/>
    <n v="0.44999999999999996"/>
    <s v="Online"/>
  </r>
  <r>
    <n v="1189833"/>
    <d v="2021-05-17T00:00:00"/>
    <x v="2"/>
    <x v="2"/>
    <s v="Los Angeles"/>
    <s v="Men's Apparel"/>
    <n v="56"/>
    <n v="1740"/>
    <n v="9744"/>
    <n v="6625.92"/>
    <n v="0.68"/>
    <s v="Online"/>
  </r>
  <r>
    <n v="1189833"/>
    <d v="2021-05-18T00:00:00"/>
    <x v="2"/>
    <x v="2"/>
    <s v="Los Angeles"/>
    <s v="Women's Apparel"/>
    <n v="62"/>
    <n v="1760"/>
    <n v="10912"/>
    <n v="3819.2"/>
    <n v="0.35"/>
    <s v="Online"/>
  </r>
  <r>
    <n v="1189833"/>
    <d v="2021-05-19T00:00:00"/>
    <x v="2"/>
    <x v="2"/>
    <s v="Los Angeles"/>
    <s v="Men's Street Footwear"/>
    <n v="49"/>
    <n v="2310"/>
    <n v="11319"/>
    <n v="5659.5"/>
    <n v="0.5"/>
    <s v="Online"/>
  </r>
  <r>
    <n v="1189833"/>
    <d v="2021-05-20T00:00:00"/>
    <x v="2"/>
    <x v="2"/>
    <s v="Los Angeles"/>
    <s v="Men's Athletic Footwear"/>
    <n v="54"/>
    <n v="2150"/>
    <n v="11610"/>
    <n v="4411.8"/>
    <n v="0.38"/>
    <s v="Online"/>
  </r>
  <r>
    <n v="1189833"/>
    <d v="2021-05-21T00:00:00"/>
    <x v="2"/>
    <x v="2"/>
    <s v="Los Angeles"/>
    <s v="Women's Street Footwear"/>
    <n v="47"/>
    <n v="1690"/>
    <n v="7943"/>
    <n v="3971.5"/>
    <n v="0.5"/>
    <s v="Online"/>
  </r>
  <r>
    <n v="1189833"/>
    <d v="2021-05-22T00:00:00"/>
    <x v="2"/>
    <x v="2"/>
    <s v="Los Angeles"/>
    <s v="Women's Athletic Footwear"/>
    <n v="47"/>
    <n v="1760"/>
    <n v="8272"/>
    <n v="3722.3999999999996"/>
    <n v="0.44999999999999996"/>
    <s v="Online"/>
  </r>
  <r>
    <n v="1189833"/>
    <d v="2021-05-23T00:00:00"/>
    <x v="2"/>
    <x v="2"/>
    <s v="Los Angeles"/>
    <s v="Men's Apparel"/>
    <n v="55"/>
    <n v="1740"/>
    <n v="9570"/>
    <n v="6603.3"/>
    <n v="0.69000000000000006"/>
    <s v="Online"/>
  </r>
  <r>
    <n v="1189833"/>
    <d v="2021-05-24T00:00:00"/>
    <x v="2"/>
    <x v="2"/>
    <s v="Los Angeles"/>
    <s v="Women's Apparel"/>
    <n v="59"/>
    <n v="1890"/>
    <n v="11151"/>
    <n v="3791.34"/>
    <n v="0.34"/>
    <s v="Online"/>
  </r>
  <r>
    <n v="1189833"/>
    <d v="2021-05-25T00:00:00"/>
    <x v="2"/>
    <x v="2"/>
    <s v="Los Angeles"/>
    <s v="Men's Street Footwear"/>
    <n v="49"/>
    <n v="2250"/>
    <n v="11025"/>
    <n v="5622.75"/>
    <n v="0.51"/>
    <s v="Online"/>
  </r>
  <r>
    <n v="1189833"/>
    <d v="2021-05-26T00:00:00"/>
    <x v="2"/>
    <x v="2"/>
    <s v="Los Angeles"/>
    <s v="Men's Athletic Footwear"/>
    <n v="50"/>
    <n v="2430"/>
    <n v="12150"/>
    <n v="4617"/>
    <n v="0.38"/>
    <s v="Online"/>
  </r>
  <r>
    <n v="1189833"/>
    <d v="2021-05-27T00:00:00"/>
    <x v="2"/>
    <x v="2"/>
    <s v="Los Angeles"/>
    <s v="Women's Street Footwear"/>
    <n v="46"/>
    <n v="1820"/>
    <n v="8372"/>
    <n v="4520.88"/>
    <n v="0.54"/>
    <s v="Online"/>
  </r>
  <r>
    <n v="1189833"/>
    <d v="2021-05-28T00:00:00"/>
    <x v="2"/>
    <x v="2"/>
    <s v="Los Angeles"/>
    <s v="Women's Athletic Footwear"/>
    <n v="49"/>
    <n v="2100"/>
    <n v="10290"/>
    <n v="5145"/>
    <n v="0.5"/>
    <s v="Online"/>
  </r>
  <r>
    <n v="1189833"/>
    <d v="2021-05-29T00:00:00"/>
    <x v="2"/>
    <x v="2"/>
    <s v="Los Angeles"/>
    <s v="Men's Apparel"/>
    <n v="55"/>
    <n v="1560"/>
    <n v="8580"/>
    <n v="5577"/>
    <n v="0.65"/>
    <s v="Online"/>
  </r>
  <r>
    <n v="1189833"/>
    <d v="2021-05-30T00:00:00"/>
    <x v="2"/>
    <x v="2"/>
    <s v="Los Angeles"/>
    <s v="Women's Apparel"/>
    <n v="59"/>
    <n v="1960"/>
    <n v="11564"/>
    <n v="4047.3999999999996"/>
    <n v="0.35"/>
    <s v="Online"/>
  </r>
  <r>
    <n v="1185732"/>
    <d v="2021-05-31T00:00:00"/>
    <x v="2"/>
    <x v="2"/>
    <s v="Los Angeles"/>
    <s v="Men's Street Footwear"/>
    <n v="44"/>
    <n v="1240"/>
    <n v="5456"/>
    <n v="2837.12"/>
    <n v="0.52"/>
    <s v="Online"/>
  </r>
  <r>
    <n v="1185732"/>
    <d v="2021-06-01T00:00:00"/>
    <x v="2"/>
    <x v="2"/>
    <s v="Los Angeles"/>
    <s v="Men's Athletic Footwear"/>
    <n v="41"/>
    <n v="770"/>
    <n v="3157"/>
    <n v="1452.2199999999998"/>
    <n v="0.45999999999999996"/>
    <s v="Online"/>
  </r>
  <r>
    <n v="1185732"/>
    <d v="2021-06-02T00:00:00"/>
    <x v="2"/>
    <x v="2"/>
    <s v="Los Angeles"/>
    <s v="Women's Street Footwear"/>
    <n v="32"/>
    <n v="830"/>
    <n v="2656"/>
    <n v="1248.32"/>
    <n v="0.47"/>
    <s v="Online"/>
  </r>
  <r>
    <n v="1185732"/>
    <d v="2021-06-03T00:00:00"/>
    <x v="2"/>
    <x v="2"/>
    <s v="Los Angeles"/>
    <s v="Women's Athletic Footwear"/>
    <n v="37"/>
    <n v="340"/>
    <n v="1258"/>
    <n v="654.16"/>
    <n v="0.52"/>
    <s v="Online"/>
  </r>
  <r>
    <n v="1185732"/>
    <d v="2021-06-04T00:00:00"/>
    <x v="3"/>
    <x v="3"/>
    <s v="Chicago"/>
    <s v="Men's Apparel"/>
    <n v="53"/>
    <n v="470"/>
    <n v="2491"/>
    <n v="1220.5899999999999"/>
    <n v="0.49"/>
    <s v="Online"/>
  </r>
  <r>
    <n v="1185732"/>
    <d v="2021-06-05T00:00:00"/>
    <x v="3"/>
    <x v="3"/>
    <s v="Chicago"/>
    <s v="Women's Apparel"/>
    <n v="41"/>
    <n v="690"/>
    <n v="2829"/>
    <n v="1697.3999999999999"/>
    <n v="0.6"/>
    <s v="Online"/>
  </r>
  <r>
    <n v="1185732"/>
    <d v="2021-06-06T00:00:00"/>
    <x v="3"/>
    <x v="3"/>
    <s v="Chicago"/>
    <s v="Men's Street Footwear"/>
    <n v="44"/>
    <n v="1580"/>
    <n v="6952"/>
    <n v="3545.52"/>
    <n v="0.51"/>
    <s v="Online"/>
  </r>
  <r>
    <n v="1185732"/>
    <d v="2021-06-07T00:00:00"/>
    <x v="3"/>
    <x v="3"/>
    <s v="Chicago"/>
    <s v="Men's Athletic Footwear"/>
    <n v="43"/>
    <n v="510"/>
    <n v="2193"/>
    <n v="1030.71"/>
    <n v="0.47"/>
    <s v="Online"/>
  </r>
  <r>
    <n v="1185732"/>
    <d v="2021-06-08T00:00:00"/>
    <x v="3"/>
    <x v="3"/>
    <s v="Chicago"/>
    <s v="Women's Street Footwear"/>
    <n v="32"/>
    <n v="610"/>
    <n v="1952"/>
    <n v="897.92"/>
    <n v="0.45999999999999996"/>
    <s v="Online"/>
  </r>
  <r>
    <n v="1185732"/>
    <d v="2021-06-09T00:00:00"/>
    <x v="3"/>
    <x v="3"/>
    <s v="Chicago"/>
    <s v="Women's Athletic Footwear"/>
    <n v="39"/>
    <n v="280"/>
    <n v="1092"/>
    <n v="578.76"/>
    <n v="0.53"/>
    <s v="Online"/>
  </r>
  <r>
    <n v="1185732"/>
    <d v="2021-06-10T00:00:00"/>
    <x v="3"/>
    <x v="3"/>
    <s v="Chicago"/>
    <s v="Men's Apparel"/>
    <n v="50"/>
    <n v="440"/>
    <n v="2200"/>
    <n v="1034"/>
    <n v="0.47"/>
    <s v="Online"/>
  </r>
  <r>
    <n v="1185732"/>
    <d v="2021-06-11T00:00:00"/>
    <x v="3"/>
    <x v="3"/>
    <s v="Chicago"/>
    <s v="Women's Apparel"/>
    <n v="43"/>
    <n v="770"/>
    <n v="3311"/>
    <n v="2152.15"/>
    <n v="0.65"/>
    <s v="Online"/>
  </r>
  <r>
    <n v="1185732"/>
    <d v="2021-06-12T00:00:00"/>
    <x v="3"/>
    <x v="3"/>
    <s v="Chicago"/>
    <s v="Men's Street Footwear"/>
    <n v="47"/>
    <n v="1440"/>
    <n v="6768"/>
    <n v="3722.4"/>
    <n v="0.55000000000000004"/>
    <s v="Online"/>
  </r>
  <r>
    <n v="1185732"/>
    <d v="2021-06-13T00:00:00"/>
    <x v="3"/>
    <x v="3"/>
    <s v="Chicago"/>
    <s v="Men's Athletic Footwear"/>
    <n v="46"/>
    <n v="600"/>
    <n v="2760"/>
    <n v="1324.8"/>
    <n v="0.48"/>
    <s v="Online"/>
  </r>
  <r>
    <n v="1185732"/>
    <d v="2021-06-14T00:00:00"/>
    <x v="3"/>
    <x v="3"/>
    <s v="Chicago"/>
    <s v="Women's Street Footwear"/>
    <n v="37"/>
    <n v="680"/>
    <n v="2516"/>
    <n v="1132.1999999999998"/>
    <n v="0.44999999999999996"/>
    <s v="Online"/>
  </r>
  <r>
    <n v="1185732"/>
    <d v="2021-06-15T00:00:00"/>
    <x v="3"/>
    <x v="3"/>
    <s v="Chicago"/>
    <s v="Women's Athletic Footwear"/>
    <n v="41"/>
    <n v="190"/>
    <n v="779"/>
    <n v="412.87"/>
    <n v="0.53"/>
    <s v="Online"/>
  </r>
  <r>
    <n v="1185732"/>
    <d v="2021-06-16T00:00:00"/>
    <x v="3"/>
    <x v="3"/>
    <s v="Chicago"/>
    <s v="Men's Apparel"/>
    <n v="56"/>
    <n v="380"/>
    <n v="2128"/>
    <n v="1000.16"/>
    <n v="0.47"/>
    <s v="Online"/>
  </r>
  <r>
    <n v="1185732"/>
    <d v="2021-06-17T00:00:00"/>
    <x v="3"/>
    <x v="3"/>
    <s v="Chicago"/>
    <s v="Women's Apparel"/>
    <n v="45"/>
    <n v="630"/>
    <n v="2835"/>
    <n v="1786.05"/>
    <n v="0.63"/>
    <s v="Online"/>
  </r>
  <r>
    <n v="1185732"/>
    <d v="2021-06-18T00:00:00"/>
    <x v="3"/>
    <x v="3"/>
    <s v="Chicago"/>
    <s v="Men's Street Footwear"/>
    <n v="48"/>
    <n v="1220"/>
    <n v="5856"/>
    <n v="3045.12"/>
    <n v="0.52"/>
    <s v="Online"/>
  </r>
  <r>
    <n v="1185732"/>
    <d v="2021-06-19T00:00:00"/>
    <x v="3"/>
    <x v="3"/>
    <s v="Chicago"/>
    <s v="Men's Athletic Footwear"/>
    <n v="48"/>
    <n v="440"/>
    <n v="2112"/>
    <n v="971.52"/>
    <n v="0.45999999999999996"/>
    <s v="Online"/>
  </r>
  <r>
    <n v="1185732"/>
    <d v="2021-06-20T00:00:00"/>
    <x v="3"/>
    <x v="3"/>
    <s v="Chicago"/>
    <s v="Women's Street Footwear"/>
    <n v="36"/>
    <n v="420"/>
    <n v="1512"/>
    <n v="725.76"/>
    <n v="0.48"/>
    <s v="Online"/>
  </r>
  <r>
    <n v="1185732"/>
    <d v="2021-06-21T00:00:00"/>
    <x v="3"/>
    <x v="3"/>
    <s v="Chicago"/>
    <s v="Women's Athletic Footwear"/>
    <n v="44"/>
    <n v="200"/>
    <n v="880"/>
    <n v="440"/>
    <n v="0.5"/>
    <s v="Online"/>
  </r>
  <r>
    <n v="1185732"/>
    <d v="2021-06-22T00:00:00"/>
    <x v="3"/>
    <x v="3"/>
    <s v="Chicago"/>
    <s v="Men's Apparel"/>
    <n v="54"/>
    <n v="280"/>
    <n v="1512"/>
    <n v="710.64"/>
    <n v="0.47"/>
    <s v="Online"/>
  </r>
  <r>
    <n v="1185732"/>
    <d v="2021-06-23T00:00:00"/>
    <x v="3"/>
    <x v="3"/>
    <s v="Chicago"/>
    <s v="Women's Apparel"/>
    <n v="49"/>
    <n v="650"/>
    <n v="3185"/>
    <n v="1911"/>
    <n v="0.6"/>
    <s v="Online"/>
  </r>
  <r>
    <n v="1185732"/>
    <d v="2021-06-24T00:00:00"/>
    <x v="3"/>
    <x v="3"/>
    <s v="Chicago"/>
    <s v="Men's Street Footwear"/>
    <n v="58"/>
    <n v="1340"/>
    <n v="7772"/>
    <n v="4196.88"/>
    <n v="0.54"/>
    <s v="Online"/>
  </r>
  <r>
    <n v="1185732"/>
    <d v="2021-06-25T00:00:00"/>
    <x v="3"/>
    <x v="3"/>
    <s v="Chicago"/>
    <s v="Men's Athletic Footwear"/>
    <n v="53"/>
    <n v="540"/>
    <n v="2862"/>
    <n v="1287.8999999999999"/>
    <n v="0.44999999999999996"/>
    <s v="Online"/>
  </r>
  <r>
    <n v="1185732"/>
    <d v="2021-06-26T00:00:00"/>
    <x v="3"/>
    <x v="3"/>
    <s v="Chicago"/>
    <s v="Women's Street Footwear"/>
    <n v="49"/>
    <n v="440"/>
    <n v="2156"/>
    <n v="991.75999999999988"/>
    <n v="0.45999999999999996"/>
    <s v="Online"/>
  </r>
  <r>
    <n v="1185732"/>
    <d v="2021-06-27T00:00:00"/>
    <x v="3"/>
    <x v="3"/>
    <s v="Chicago"/>
    <s v="Women's Athletic Footwear"/>
    <n v="48"/>
    <n v="280"/>
    <n v="1344"/>
    <n v="712.32"/>
    <n v="0.53"/>
    <s v="Online"/>
  </r>
  <r>
    <n v="1185732"/>
    <d v="2021-06-28T00:00:00"/>
    <x v="3"/>
    <x v="3"/>
    <s v="Chicago"/>
    <s v="Men's Apparel"/>
    <n v="59"/>
    <n v="350"/>
    <n v="2065"/>
    <n v="949.9"/>
    <n v="0.45999999999999996"/>
    <s v="Online"/>
  </r>
  <r>
    <n v="1185732"/>
    <d v="2021-06-29T00:00:00"/>
    <x v="3"/>
    <x v="3"/>
    <s v="Chicago"/>
    <s v="Women's Apparel"/>
    <n v="64"/>
    <n v="630"/>
    <n v="4032"/>
    <n v="2419.1999999999998"/>
    <n v="0.6"/>
    <s v="Online"/>
  </r>
  <r>
    <n v="1185732"/>
    <d v="2021-06-30T00:00:00"/>
    <x v="3"/>
    <x v="3"/>
    <s v="Chicago"/>
    <s v="Men's Street Footwear"/>
    <n v="46"/>
    <n v="1350"/>
    <n v="6210"/>
    <n v="3415.5000000000005"/>
    <n v="0.55000000000000004"/>
    <s v="Online"/>
  </r>
  <r>
    <n v="1185732"/>
    <d v="2021-07-01T00:00:00"/>
    <x v="3"/>
    <x v="3"/>
    <s v="Chicago"/>
    <s v="Men's Athletic Footwear"/>
    <n v="43"/>
    <n v="630"/>
    <n v="2709"/>
    <n v="1219.05"/>
    <n v="0.44999999999999996"/>
    <s v="Online"/>
  </r>
  <r>
    <n v="1185732"/>
    <d v="2021-07-02T00:00:00"/>
    <x v="3"/>
    <x v="3"/>
    <s v="Chicago"/>
    <s v="Women's Street Footwear"/>
    <n v="39"/>
    <n v="540"/>
    <n v="2106"/>
    <n v="947.69999999999993"/>
    <n v="0.44999999999999996"/>
    <s v="Online"/>
  </r>
  <r>
    <n v="1185732"/>
    <d v="2021-07-03T00:00:00"/>
    <x v="3"/>
    <x v="3"/>
    <s v="Chicago"/>
    <s v="Women's Athletic Footwear"/>
    <n v="38"/>
    <n v="470"/>
    <n v="1786"/>
    <n v="946.58"/>
    <n v="0.53"/>
    <s v="Online"/>
  </r>
  <r>
    <n v="1185732"/>
    <d v="2021-07-04T00:00:00"/>
    <x v="3"/>
    <x v="3"/>
    <s v="Chicago"/>
    <s v="Men's Apparel"/>
    <n v="46"/>
    <n v="510"/>
    <n v="2346"/>
    <n v="1173"/>
    <n v="0.5"/>
    <s v="Online"/>
  </r>
  <r>
    <n v="1185732"/>
    <d v="2021-07-05T00:00:00"/>
    <x v="3"/>
    <x v="3"/>
    <s v="Chicago"/>
    <s v="Women's Apparel"/>
    <n v="51"/>
    <n v="1050"/>
    <n v="5355"/>
    <n v="3373.65"/>
    <n v="0.63"/>
    <s v="Online"/>
  </r>
  <r>
    <n v="1185732"/>
    <d v="2021-07-06T00:00:00"/>
    <x v="3"/>
    <x v="3"/>
    <s v="Chicago"/>
    <s v="Men's Street Footwear"/>
    <n v="47"/>
    <n v="1610"/>
    <n v="7567"/>
    <n v="3934.84"/>
    <n v="0.52"/>
    <s v="Online"/>
  </r>
  <r>
    <n v="1185732"/>
    <d v="2021-07-07T00:00:00"/>
    <x v="3"/>
    <x v="3"/>
    <s v="Chicago"/>
    <s v="Men's Athletic Footwear"/>
    <n v="43"/>
    <n v="810"/>
    <n v="3483"/>
    <n v="1567.35"/>
    <n v="0.44999999999999996"/>
    <s v="Online"/>
  </r>
  <r>
    <n v="1185732"/>
    <d v="2021-07-08T00:00:00"/>
    <x v="3"/>
    <x v="3"/>
    <s v="Chicago"/>
    <s v="Women's Street Footwear"/>
    <n v="36"/>
    <n v="650"/>
    <n v="2340"/>
    <n v="1053"/>
    <n v="0.44999999999999996"/>
    <s v="Online"/>
  </r>
  <r>
    <n v="1185732"/>
    <d v="2021-07-09T00:00:00"/>
    <x v="3"/>
    <x v="3"/>
    <s v="Chicago"/>
    <s v="Women's Athletic Footwear"/>
    <n v="39"/>
    <n v="500"/>
    <n v="1950"/>
    <n v="1053"/>
    <n v="0.54"/>
    <s v="Online"/>
  </r>
  <r>
    <n v="1185732"/>
    <d v="2021-07-10T00:00:00"/>
    <x v="3"/>
    <x v="3"/>
    <s v="Chicago"/>
    <s v="Men's Apparel"/>
    <n v="47"/>
    <n v="560"/>
    <n v="2632"/>
    <n v="1210.7199999999998"/>
    <n v="0.45999999999999996"/>
    <s v="Online"/>
  </r>
  <r>
    <n v="1185732"/>
    <d v="2021-07-11T00:00:00"/>
    <x v="3"/>
    <x v="3"/>
    <s v="Chicago"/>
    <s v="Women's Apparel"/>
    <n v="54"/>
    <n v="1200"/>
    <n v="6480"/>
    <n v="3952.7999999999997"/>
    <n v="0.61"/>
    <s v="Online"/>
  </r>
  <r>
    <n v="1185732"/>
    <d v="2021-07-12T00:00:00"/>
    <x v="3"/>
    <x v="3"/>
    <s v="Chicago"/>
    <s v="Men's Street Footwear"/>
    <n v="49"/>
    <n v="1490"/>
    <n v="7301"/>
    <n v="3723.51"/>
    <n v="0.51"/>
    <s v="Online"/>
  </r>
  <r>
    <n v="1185732"/>
    <d v="2021-07-13T00:00:00"/>
    <x v="3"/>
    <x v="3"/>
    <s v="Chicago"/>
    <s v="Men's Athletic Footwear"/>
    <n v="41"/>
    <n v="940"/>
    <n v="3854"/>
    <n v="1772.84"/>
    <n v="0.45999999999999996"/>
    <s v="Online"/>
  </r>
  <r>
    <n v="1185732"/>
    <d v="2021-07-14T00:00:00"/>
    <x v="3"/>
    <x v="3"/>
    <s v="Chicago"/>
    <s v="Women's Street Footwear"/>
    <n v="38"/>
    <n v="750"/>
    <n v="2850"/>
    <n v="1396.5"/>
    <n v="0.49"/>
    <s v="Online"/>
  </r>
  <r>
    <n v="1185732"/>
    <d v="2021-07-15T00:00:00"/>
    <x v="3"/>
    <x v="3"/>
    <s v="Chicago"/>
    <s v="Women's Athletic Footwear"/>
    <n v="37"/>
    <n v="630"/>
    <n v="2331"/>
    <n v="1165.5"/>
    <n v="0.5"/>
    <s v="Online"/>
  </r>
  <r>
    <n v="1185732"/>
    <d v="2021-07-16T00:00:00"/>
    <x v="3"/>
    <x v="3"/>
    <s v="Chicago"/>
    <s v="Men's Apparel"/>
    <n v="49"/>
    <n v="500"/>
    <n v="2450"/>
    <n v="1225"/>
    <n v="0.5"/>
    <s v="Online"/>
  </r>
  <r>
    <n v="1185732"/>
    <d v="2021-07-17T00:00:00"/>
    <x v="3"/>
    <x v="3"/>
    <s v="Chicago"/>
    <s v="Women's Apparel"/>
    <n v="50"/>
    <n v="940"/>
    <n v="4700"/>
    <n v="3055"/>
    <n v="0.65"/>
    <s v="Online"/>
  </r>
  <r>
    <n v="1185732"/>
    <d v="2021-07-18T00:00:00"/>
    <x v="3"/>
    <x v="3"/>
    <s v="Chicago"/>
    <s v="Men's Street Footwear"/>
    <n v="47"/>
    <n v="1350"/>
    <n v="6345"/>
    <n v="3172.5"/>
    <n v="0.5"/>
    <s v="Online"/>
  </r>
  <r>
    <n v="1185732"/>
    <d v="2021-07-19T00:00:00"/>
    <x v="3"/>
    <x v="3"/>
    <s v="Chicago"/>
    <s v="Men's Athletic Footwear"/>
    <n v="41"/>
    <n v="840"/>
    <n v="3444"/>
    <n v="1687.56"/>
    <n v="0.49"/>
    <s v="Online"/>
  </r>
  <r>
    <n v="1185732"/>
    <d v="2021-07-20T00:00:00"/>
    <x v="3"/>
    <x v="3"/>
    <s v="Chicago"/>
    <s v="Women's Street Footwear"/>
    <n v="36"/>
    <n v="600"/>
    <n v="2160"/>
    <n v="1015.1999999999999"/>
    <n v="0.47"/>
    <s v="Online"/>
  </r>
  <r>
    <n v="1185732"/>
    <d v="2021-07-21T00:00:00"/>
    <x v="3"/>
    <x v="3"/>
    <s v="Chicago"/>
    <s v="Women's Athletic Footwear"/>
    <n v="36"/>
    <n v="440"/>
    <n v="1584"/>
    <n v="839.5200000000001"/>
    <n v="0.53"/>
    <s v="Online"/>
  </r>
  <r>
    <n v="1185732"/>
    <d v="2021-07-22T00:00:00"/>
    <x v="3"/>
    <x v="3"/>
    <s v="Chicago"/>
    <s v="Men's Apparel"/>
    <n v="49"/>
    <n v="490"/>
    <n v="2401"/>
    <n v="1104.4599999999998"/>
    <n v="0.45999999999999996"/>
    <s v="Online"/>
  </r>
  <r>
    <n v="1185732"/>
    <d v="2021-07-23T00:00:00"/>
    <x v="3"/>
    <x v="3"/>
    <s v="Chicago"/>
    <s v="Women's Apparel"/>
    <n v="53"/>
    <n v="730"/>
    <n v="3869"/>
    <n v="2476.16"/>
    <n v="0.64"/>
    <s v="Online"/>
  </r>
  <r>
    <n v="1185732"/>
    <d v="2021-07-24T00:00:00"/>
    <x v="3"/>
    <x v="3"/>
    <s v="Chicago"/>
    <s v="Men's Street Footwear"/>
    <n v="56"/>
    <n v="1150"/>
    <n v="6440"/>
    <n v="3542.0000000000005"/>
    <n v="0.55000000000000004"/>
    <s v="Online"/>
  </r>
  <r>
    <n v="1185732"/>
    <d v="2021-07-25T00:00:00"/>
    <x v="3"/>
    <x v="3"/>
    <s v="Chicago"/>
    <s v="Men's Athletic Footwear"/>
    <n v="49"/>
    <n v="750"/>
    <n v="3675"/>
    <n v="1800.75"/>
    <n v="0.49"/>
    <s v="Online"/>
  </r>
  <r>
    <n v="1185732"/>
    <d v="2021-07-26T00:00:00"/>
    <x v="3"/>
    <x v="3"/>
    <s v="Chicago"/>
    <s v="Women's Street Footwear"/>
    <n v="48"/>
    <n v="390"/>
    <n v="1872"/>
    <n v="842.39999999999986"/>
    <n v="0.44999999999999996"/>
    <s v="Online"/>
  </r>
  <r>
    <n v="1185732"/>
    <d v="2021-07-27T00:00:00"/>
    <x v="3"/>
    <x v="3"/>
    <s v="Chicago"/>
    <s v="Women's Athletic Footwear"/>
    <n v="47"/>
    <n v="330"/>
    <n v="1551"/>
    <n v="791.01"/>
    <n v="0.51"/>
    <s v="Online"/>
  </r>
  <r>
    <n v="1185732"/>
    <d v="2021-07-28T00:00:00"/>
    <x v="3"/>
    <x v="3"/>
    <s v="Chicago"/>
    <s v="Men's Apparel"/>
    <n v="56"/>
    <n v="330"/>
    <n v="1848"/>
    <n v="868.56"/>
    <n v="0.47"/>
    <s v="Online"/>
  </r>
  <r>
    <n v="1185732"/>
    <d v="2021-07-29T00:00:00"/>
    <x v="3"/>
    <x v="3"/>
    <s v="Chicago"/>
    <s v="Women's Apparel"/>
    <n v="60"/>
    <n v="650"/>
    <n v="3900"/>
    <n v="2340"/>
    <n v="0.6"/>
    <s v="Online"/>
  </r>
  <r>
    <n v="1185732"/>
    <d v="2021-07-30T00:00:00"/>
    <x v="3"/>
    <x v="3"/>
    <s v="Chicago"/>
    <s v="Men's Street Footwear"/>
    <n v="55"/>
    <n v="1120"/>
    <n v="6160"/>
    <n v="3326.4"/>
    <n v="0.54"/>
    <s v="Online"/>
  </r>
  <r>
    <n v="1185732"/>
    <d v="2021-07-31T00:00:00"/>
    <x v="3"/>
    <x v="3"/>
    <s v="Chicago"/>
    <s v="Men's Athletic Footwear"/>
    <n v="46"/>
    <n v="650"/>
    <n v="2990"/>
    <n v="1405.3"/>
    <n v="0.47"/>
    <s v="Online"/>
  </r>
  <r>
    <n v="1185732"/>
    <d v="2021-08-01T00:00:00"/>
    <x v="3"/>
    <x v="3"/>
    <s v="Chicago"/>
    <s v="Women's Street Footwear"/>
    <n v="48"/>
    <n v="490"/>
    <n v="2352"/>
    <n v="1105.4399999999998"/>
    <n v="0.47"/>
    <s v="Online"/>
  </r>
  <r>
    <n v="1185732"/>
    <d v="2021-08-02T00:00:00"/>
    <x v="3"/>
    <x v="3"/>
    <s v="Chicago"/>
    <s v="Women's Athletic Footwear"/>
    <n v="46"/>
    <n v="530"/>
    <n v="2438"/>
    <n v="1292.1400000000001"/>
    <n v="0.53"/>
    <s v="Online"/>
  </r>
  <r>
    <n v="1185732"/>
    <d v="2021-08-03T00:00:00"/>
    <x v="3"/>
    <x v="3"/>
    <s v="Chicago"/>
    <s v="Men's Apparel"/>
    <n v="56"/>
    <n v="410"/>
    <n v="2296"/>
    <n v="1148"/>
    <n v="0.5"/>
    <s v="Online"/>
  </r>
  <r>
    <n v="1185732"/>
    <d v="2021-08-04T00:00:00"/>
    <x v="3"/>
    <x v="3"/>
    <s v="Chicago"/>
    <s v="Women's Apparel"/>
    <n v="61"/>
    <n v="650"/>
    <n v="3965"/>
    <n v="2379"/>
    <n v="0.6"/>
    <s v="Online"/>
  </r>
  <r>
    <n v="1185732"/>
    <d v="2021-08-05T00:00:00"/>
    <x v="3"/>
    <x v="3"/>
    <s v="Chicago"/>
    <s v="Men's Street Footwear"/>
    <n v="57"/>
    <n v="1500"/>
    <n v="8550"/>
    <n v="4702.5"/>
    <n v="0.55000000000000004"/>
    <s v="Online"/>
  </r>
  <r>
    <n v="1185732"/>
    <d v="2021-08-06T00:00:00"/>
    <x v="3"/>
    <x v="3"/>
    <s v="Chicago"/>
    <s v="Men's Athletic Footwear"/>
    <n v="46"/>
    <n v="750"/>
    <n v="3450"/>
    <n v="1656"/>
    <n v="0.48"/>
    <s v="Online"/>
  </r>
  <r>
    <n v="1185732"/>
    <d v="2021-08-07T00:00:00"/>
    <x v="3"/>
    <x v="3"/>
    <s v="Chicago"/>
    <s v="Women's Street Footwear"/>
    <n v="46"/>
    <n v="750"/>
    <n v="3450"/>
    <n v="1690.5"/>
    <n v="0.49"/>
    <s v="Online"/>
  </r>
  <r>
    <n v="1185732"/>
    <d v="2021-08-08T00:00:00"/>
    <x v="3"/>
    <x v="3"/>
    <s v="Chicago"/>
    <s v="Women's Athletic Footwear"/>
    <n v="49"/>
    <n v="540"/>
    <n v="2646"/>
    <n v="1402.38"/>
    <n v="0.53"/>
    <s v="Online"/>
  </r>
  <r>
    <n v="1185732"/>
    <d v="2021-08-09T00:00:00"/>
    <x v="3"/>
    <x v="3"/>
    <s v="Chicago"/>
    <s v="Men's Apparel"/>
    <n v="59"/>
    <n v="580"/>
    <n v="3422"/>
    <n v="1539.8999999999999"/>
    <n v="0.44999999999999996"/>
    <s v="Online"/>
  </r>
  <r>
    <n v="1185732"/>
    <d v="2021-08-10T00:00:00"/>
    <x v="3"/>
    <x v="3"/>
    <s v="Chicago"/>
    <s v="Women's Apparel"/>
    <n v="64"/>
    <n v="810"/>
    <n v="5184"/>
    <n v="3265.92"/>
    <n v="0.63"/>
    <s v="Online"/>
  </r>
  <r>
    <n v="1197831"/>
    <d v="2021-08-11T00:00:00"/>
    <x v="3"/>
    <x v="3"/>
    <s v="Chicago"/>
    <s v="Men's Street Footwear"/>
    <n v="20"/>
    <n v="1890"/>
    <n v="3780"/>
    <n v="1512"/>
    <n v="0.4"/>
    <s v="Online"/>
  </r>
  <r>
    <n v="1197831"/>
    <d v="2021-08-12T00:00:00"/>
    <x v="3"/>
    <x v="3"/>
    <s v="Chicago"/>
    <s v="Men's Athletic Footwear"/>
    <n v="28"/>
    <n v="1960"/>
    <n v="5488"/>
    <n v="2195.2000000000003"/>
    <n v="0.4"/>
    <s v="Online"/>
  </r>
  <r>
    <n v="1197831"/>
    <d v="2021-08-13T00:00:00"/>
    <x v="3"/>
    <x v="3"/>
    <s v="Chicago"/>
    <s v="Women's Street Footwear"/>
    <n v="27"/>
    <n v="1580"/>
    <n v="4266"/>
    <n v="1749.06"/>
    <n v="0.41"/>
    <s v="Online"/>
  </r>
  <r>
    <n v="1197831"/>
    <d v="2021-08-14T00:00:00"/>
    <x v="3"/>
    <x v="3"/>
    <s v="Chicago"/>
    <s v="Women's Athletic Footwear"/>
    <n v="34"/>
    <n v="1520"/>
    <n v="5168"/>
    <n v="2635.68"/>
    <n v="0.51"/>
    <s v="Online"/>
  </r>
  <r>
    <n v="1197831"/>
    <d v="2021-08-15T00:00:00"/>
    <x v="1"/>
    <x v="1"/>
    <s v="Dallas"/>
    <s v="Men's Apparel"/>
    <n v="37"/>
    <n v="940"/>
    <n v="3478"/>
    <n v="1217.3"/>
    <n v="0.35"/>
    <s v="Online"/>
  </r>
  <r>
    <n v="1197831"/>
    <d v="2021-08-16T00:00:00"/>
    <x v="1"/>
    <x v="1"/>
    <s v="Dallas"/>
    <s v="Women's Apparel"/>
    <n v="33"/>
    <n v="1470"/>
    <n v="4851"/>
    <n v="2668.05"/>
    <n v="0.55000000000000004"/>
    <s v="Online"/>
  </r>
  <r>
    <n v="1197831"/>
    <d v="2021-08-17T00:00:00"/>
    <x v="1"/>
    <x v="1"/>
    <s v="Dallas"/>
    <s v="Men's Street Footwear"/>
    <n v="23"/>
    <n v="1760"/>
    <n v="4048"/>
    <n v="1740.6399999999999"/>
    <n v="0.43"/>
    <s v="Online"/>
  </r>
  <r>
    <n v="1197831"/>
    <d v="2021-08-18T00:00:00"/>
    <x v="1"/>
    <x v="1"/>
    <s v="Dallas"/>
    <s v="Men's Athletic Footwear"/>
    <n v="32"/>
    <n v="1630"/>
    <n v="5216"/>
    <n v="2086.4"/>
    <n v="0.4"/>
    <s v="Online"/>
  </r>
  <r>
    <n v="1197831"/>
    <d v="2021-08-19T00:00:00"/>
    <x v="1"/>
    <x v="1"/>
    <s v="Dallas"/>
    <s v="Women's Street Footwear"/>
    <n v="34"/>
    <n v="1190"/>
    <n v="4046"/>
    <n v="1739.78"/>
    <n v="0.43"/>
    <s v="Online"/>
  </r>
  <r>
    <n v="1197831"/>
    <d v="2021-08-20T00:00:00"/>
    <x v="1"/>
    <x v="1"/>
    <s v="Dallas"/>
    <s v="Women's Athletic Footwear"/>
    <n v="32"/>
    <n v="1280"/>
    <n v="4096"/>
    <n v="2170.88"/>
    <n v="0.53"/>
    <s v="Online"/>
  </r>
  <r>
    <n v="1197831"/>
    <d v="2021-08-21T00:00:00"/>
    <x v="1"/>
    <x v="1"/>
    <s v="Dallas"/>
    <s v="Men's Apparel"/>
    <n v="38"/>
    <n v="750"/>
    <n v="2850"/>
    <n v="997.49999999999989"/>
    <n v="0.35"/>
    <s v="Online"/>
  </r>
  <r>
    <n v="1197831"/>
    <d v="2021-08-22T00:00:00"/>
    <x v="1"/>
    <x v="1"/>
    <s v="Dallas"/>
    <s v="Women's Apparel"/>
    <n v="32"/>
    <n v="1400"/>
    <n v="4480"/>
    <n v="2508.8000000000002"/>
    <n v="0.56000000000000005"/>
    <s v="Online"/>
  </r>
  <r>
    <n v="1197831"/>
    <d v="2021-08-23T00:00:00"/>
    <x v="1"/>
    <x v="1"/>
    <s v="Dallas"/>
    <s v="Men's Street Footwear"/>
    <n v="29"/>
    <n v="1820"/>
    <n v="5278"/>
    <n v="2639"/>
    <n v="0.5"/>
    <s v="Online"/>
  </r>
  <r>
    <n v="1197831"/>
    <d v="2021-08-24T00:00:00"/>
    <x v="1"/>
    <x v="1"/>
    <s v="Dallas"/>
    <s v="Men's Athletic Footwear"/>
    <n v="39"/>
    <n v="1690"/>
    <n v="6591"/>
    <n v="3295.5"/>
    <n v="0.5"/>
    <s v="Online"/>
  </r>
  <r>
    <n v="1197831"/>
    <d v="2021-08-25T00:00:00"/>
    <x v="1"/>
    <x v="1"/>
    <s v="Dallas"/>
    <s v="Women's Street Footwear"/>
    <n v="28"/>
    <n v="1450"/>
    <n v="4060"/>
    <n v="1908.1999999999998"/>
    <n v="0.47"/>
    <s v="Online"/>
  </r>
  <r>
    <n v="1197831"/>
    <d v="2021-08-26T00:00:00"/>
    <x v="1"/>
    <x v="1"/>
    <s v="Dallas"/>
    <s v="Women's Athletic Footwear"/>
    <n v="32"/>
    <n v="1160"/>
    <n v="3712"/>
    <n v="2115.84"/>
    <n v="0.57000000000000006"/>
    <s v="Online"/>
  </r>
  <r>
    <n v="1197831"/>
    <d v="2021-08-27T00:00:00"/>
    <x v="1"/>
    <x v="1"/>
    <s v="Dallas"/>
    <s v="Men's Apparel"/>
    <n v="38"/>
    <n v="810"/>
    <n v="3078"/>
    <n v="1385.1"/>
    <n v="0.44999999999999996"/>
    <s v="Online"/>
  </r>
  <r>
    <n v="1197831"/>
    <d v="2021-08-28T00:00:00"/>
    <x v="1"/>
    <x v="1"/>
    <s v="Dallas"/>
    <s v="Women's Apparel"/>
    <n v="32"/>
    <n v="1350"/>
    <n v="4320"/>
    <n v="2721.6"/>
    <n v="0.63"/>
    <s v="Online"/>
  </r>
  <r>
    <n v="1197831"/>
    <d v="2021-08-29T00:00:00"/>
    <x v="1"/>
    <x v="1"/>
    <s v="Dallas"/>
    <s v="Men's Street Footwear"/>
    <n v="18"/>
    <n v="1820"/>
    <n v="3276"/>
    <n v="1474.1999999999998"/>
    <n v="0.44999999999999996"/>
    <s v="Online"/>
  </r>
  <r>
    <n v="1197831"/>
    <d v="2021-08-30T00:00:00"/>
    <x v="1"/>
    <x v="1"/>
    <s v="Dallas"/>
    <s v="Men's Athletic Footwear"/>
    <n v="28"/>
    <n v="1750"/>
    <n v="4900"/>
    <n v="2352"/>
    <n v="0.48"/>
    <s v="Online"/>
  </r>
  <r>
    <n v="1197831"/>
    <d v="2021-08-31T00:00:00"/>
    <x v="1"/>
    <x v="1"/>
    <s v="Dallas"/>
    <s v="Women's Street Footwear"/>
    <n v="25"/>
    <n v="1520"/>
    <n v="3800"/>
    <n v="1862"/>
    <n v="0.49"/>
    <s v="Online"/>
  </r>
  <r>
    <n v="1197831"/>
    <d v="2021-09-01T00:00:00"/>
    <x v="1"/>
    <x v="1"/>
    <s v="Dallas"/>
    <s v="Women's Athletic Footwear"/>
    <n v="29"/>
    <n v="1280"/>
    <n v="3712"/>
    <n v="2190.0800000000004"/>
    <n v="0.59000000000000008"/>
    <s v="Online"/>
  </r>
  <r>
    <n v="1197831"/>
    <d v="2021-09-02T00:00:00"/>
    <x v="1"/>
    <x v="1"/>
    <s v="Dallas"/>
    <s v="Men's Apparel"/>
    <n v="34"/>
    <n v="850"/>
    <n v="2890"/>
    <n v="1156"/>
    <n v="0.4"/>
    <s v="Online"/>
  </r>
  <r>
    <n v="1197831"/>
    <d v="2021-09-03T00:00:00"/>
    <x v="1"/>
    <x v="1"/>
    <s v="Dallas"/>
    <s v="Women's Apparel"/>
    <n v="29"/>
    <n v="1560"/>
    <n v="4524"/>
    <n v="2804.88"/>
    <n v="0.62"/>
    <s v="Online"/>
  </r>
  <r>
    <n v="1197831"/>
    <d v="2021-09-04T00:00:00"/>
    <x v="1"/>
    <x v="1"/>
    <s v="Dallas"/>
    <s v="Men's Street Footwear"/>
    <n v="19"/>
    <n v="1950"/>
    <n v="3705"/>
    <n v="1852.5"/>
    <n v="0.5"/>
    <s v="Online"/>
  </r>
  <r>
    <n v="1197831"/>
    <d v="2021-09-05T00:00:00"/>
    <x v="1"/>
    <x v="1"/>
    <s v="Dallas"/>
    <s v="Men's Athletic Footwear"/>
    <n v="29"/>
    <n v="1940"/>
    <n v="5626"/>
    <n v="2756.74"/>
    <n v="0.49"/>
    <s v="Online"/>
  </r>
  <r>
    <n v="1197831"/>
    <d v="2021-09-06T00:00:00"/>
    <x v="1"/>
    <x v="1"/>
    <s v="Dallas"/>
    <s v="Women's Street Footwear"/>
    <n v="24"/>
    <n v="1750"/>
    <n v="4200"/>
    <n v="1974"/>
    <n v="0.47"/>
    <s v="Online"/>
  </r>
  <r>
    <n v="1197831"/>
    <d v="2021-09-07T00:00:00"/>
    <x v="1"/>
    <x v="1"/>
    <s v="Dallas"/>
    <s v="Women's Athletic Footwear"/>
    <n v="34"/>
    <n v="1540"/>
    <n v="5236"/>
    <n v="3141.6"/>
    <n v="0.6"/>
    <s v="Online"/>
  </r>
  <r>
    <n v="1197831"/>
    <d v="2021-09-08T00:00:00"/>
    <x v="1"/>
    <x v="1"/>
    <s v="Dallas"/>
    <s v="Men's Apparel"/>
    <n v="49"/>
    <n v="1310"/>
    <n v="6419"/>
    <n v="2888.5499999999997"/>
    <n v="0.44999999999999996"/>
    <s v="Online"/>
  </r>
  <r>
    <n v="1197831"/>
    <d v="2021-09-09T00:00:00"/>
    <x v="1"/>
    <x v="1"/>
    <s v="Dallas"/>
    <s v="Women's Apparel"/>
    <n v="43"/>
    <n v="2240"/>
    <n v="9632"/>
    <n v="6260.8"/>
    <n v="0.65"/>
    <s v="Online"/>
  </r>
  <r>
    <n v="1197831"/>
    <d v="2021-09-10T00:00:00"/>
    <x v="1"/>
    <x v="1"/>
    <s v="Dallas"/>
    <s v="Men's Street Footwear"/>
    <n v="41"/>
    <n v="2240"/>
    <n v="9184"/>
    <n v="4132.7999999999993"/>
    <n v="0.44999999999999996"/>
    <s v="Online"/>
  </r>
  <r>
    <n v="1197831"/>
    <d v="2021-09-11T00:00:00"/>
    <x v="1"/>
    <x v="1"/>
    <s v="Dallas"/>
    <s v="Men's Athletic Footwear"/>
    <n v="49"/>
    <n v="2000"/>
    <n v="9800"/>
    <n v="4704"/>
    <n v="0.48"/>
    <s v="Online"/>
  </r>
  <r>
    <n v="1197831"/>
    <d v="2021-09-12T00:00:00"/>
    <x v="1"/>
    <x v="1"/>
    <s v="Dallas"/>
    <s v="Women's Street Footwear"/>
    <n v="44"/>
    <n v="1760"/>
    <n v="7744"/>
    <n v="3639.68"/>
    <n v="0.47"/>
    <s v="Online"/>
  </r>
  <r>
    <n v="1197831"/>
    <d v="2021-09-13T00:00:00"/>
    <x v="1"/>
    <x v="1"/>
    <s v="Dallas"/>
    <s v="Women's Athletic Footwear"/>
    <n v="43"/>
    <n v="1740"/>
    <n v="7482"/>
    <n v="4115.1000000000004"/>
    <n v="0.55000000000000004"/>
    <s v="Online"/>
  </r>
  <r>
    <n v="1197831"/>
    <d v="2021-09-14T00:00:00"/>
    <x v="1"/>
    <x v="1"/>
    <s v="Dallas"/>
    <s v="Men's Apparel"/>
    <n v="45"/>
    <n v="1450"/>
    <n v="6525"/>
    <n v="2805.75"/>
    <n v="0.43"/>
    <s v="Online"/>
  </r>
  <r>
    <n v="1197831"/>
    <d v="2021-09-15T00:00:00"/>
    <x v="1"/>
    <x v="1"/>
    <s v="Dallas"/>
    <s v="Women's Apparel"/>
    <n v="53"/>
    <n v="2630"/>
    <n v="13939"/>
    <n v="8781.57"/>
    <n v="0.63"/>
    <s v="Online"/>
  </r>
  <r>
    <n v="1197831"/>
    <d v="2021-09-16T00:00:00"/>
    <x v="1"/>
    <x v="1"/>
    <s v="Dallas"/>
    <s v="Men's Street Footwear"/>
    <n v="41"/>
    <n v="2310"/>
    <n v="9471"/>
    <n v="4924.92"/>
    <n v="0.52"/>
    <s v="Online"/>
  </r>
  <r>
    <n v="1197831"/>
    <d v="2021-09-17T00:00:00"/>
    <x v="1"/>
    <x v="1"/>
    <s v="Dallas"/>
    <s v="Men's Athletic Footwear"/>
    <n v="48"/>
    <n v="2150"/>
    <n v="10320"/>
    <n v="5572.8"/>
    <n v="0.54"/>
    <s v="Online"/>
  </r>
  <r>
    <n v="1197831"/>
    <d v="2021-09-18T00:00:00"/>
    <x v="1"/>
    <x v="1"/>
    <s v="Dallas"/>
    <s v="Women's Street Footwear"/>
    <n v="44"/>
    <n v="2540"/>
    <n v="11176"/>
    <n v="6146.7999999999993"/>
    <n v="0.54999999999999993"/>
    <s v="Online"/>
  </r>
  <r>
    <n v="1197831"/>
    <d v="2021-09-19T00:00:00"/>
    <x v="1"/>
    <x v="1"/>
    <s v="Dallas"/>
    <s v="Women's Athletic Footwear"/>
    <n v="43"/>
    <n v="1500"/>
    <n v="6450"/>
    <n v="3934.5"/>
    <n v="0.61"/>
    <s v="Online"/>
  </r>
  <r>
    <n v="1197831"/>
    <d v="2021-09-20T00:00:00"/>
    <x v="1"/>
    <x v="1"/>
    <s v="Dallas"/>
    <s v="Men's Apparel"/>
    <n v="47"/>
    <n v="1670"/>
    <n v="7849"/>
    <n v="3610.5399999999995"/>
    <n v="0.45999999999999996"/>
    <s v="Online"/>
  </r>
  <r>
    <n v="1197831"/>
    <d v="2021-09-21T00:00:00"/>
    <x v="1"/>
    <x v="1"/>
    <s v="Dallas"/>
    <s v="Women's Apparel"/>
    <n v="54"/>
    <n v="2550"/>
    <n v="13770"/>
    <n v="9225.9000000000015"/>
    <n v="0.67"/>
    <s v="Online"/>
  </r>
  <r>
    <n v="1197831"/>
    <d v="2021-09-22T00:00:00"/>
    <x v="1"/>
    <x v="1"/>
    <s v="Dallas"/>
    <s v="Men's Street Footwear"/>
    <n v="49"/>
    <n v="2080"/>
    <n v="10192"/>
    <n v="5197.92"/>
    <n v="0.51"/>
    <s v="Online"/>
  </r>
  <r>
    <n v="1197831"/>
    <d v="2021-09-23T00:00:00"/>
    <x v="1"/>
    <x v="1"/>
    <s v="Dallas"/>
    <s v="Men's Athletic Footwear"/>
    <n v="53"/>
    <n v="2080"/>
    <n v="11024"/>
    <n v="5512"/>
    <n v="0.5"/>
    <s v="Online"/>
  </r>
  <r>
    <n v="1197831"/>
    <d v="2021-09-24T00:00:00"/>
    <x v="1"/>
    <x v="1"/>
    <s v="Dallas"/>
    <s v="Women's Street Footwear"/>
    <n v="46"/>
    <n v="2730"/>
    <n v="12558"/>
    <n v="6906.8999999999987"/>
    <n v="0.54999999999999993"/>
    <s v="Online"/>
  </r>
  <r>
    <n v="1197831"/>
    <d v="2021-09-25T00:00:00"/>
    <x v="1"/>
    <x v="1"/>
    <s v="Dallas"/>
    <s v="Women's Athletic Footwear"/>
    <n v="47"/>
    <n v="1470"/>
    <n v="6909"/>
    <n v="4490.8500000000004"/>
    <n v="0.65"/>
    <s v="Online"/>
  </r>
  <r>
    <n v="1197831"/>
    <d v="2021-09-26T00:00:00"/>
    <x v="1"/>
    <x v="1"/>
    <s v="Dallas"/>
    <s v="Men's Apparel"/>
    <n v="53"/>
    <n v="1420"/>
    <n v="7526"/>
    <n v="3612.48"/>
    <n v="0.48"/>
    <s v="Online"/>
  </r>
  <r>
    <n v="1197831"/>
    <d v="2021-09-27T00:00:00"/>
    <x v="1"/>
    <x v="1"/>
    <s v="Dallas"/>
    <s v="Women's Apparel"/>
    <n v="56"/>
    <n v="2330"/>
    <n v="13048"/>
    <n v="9133.6"/>
    <n v="0.70000000000000007"/>
    <s v="Online"/>
  </r>
  <r>
    <n v="1197831"/>
    <d v="2021-09-28T00:00:00"/>
    <x v="1"/>
    <x v="1"/>
    <s v="Dallas"/>
    <s v="Men's Street Footwear"/>
    <n v="53"/>
    <n v="1810"/>
    <n v="9593"/>
    <n v="5276.15"/>
    <n v="0.54999999999999993"/>
    <s v="Online"/>
  </r>
  <r>
    <n v="1197831"/>
    <d v="2021-09-29T00:00:00"/>
    <x v="1"/>
    <x v="1"/>
    <s v="Dallas"/>
    <s v="Men's Athletic Footwear"/>
    <n v="54"/>
    <n v="1760"/>
    <n v="9504"/>
    <n v="4847.04"/>
    <n v="0.51"/>
    <s v="Online"/>
  </r>
  <r>
    <n v="1197831"/>
    <d v="2021-09-30T00:00:00"/>
    <x v="1"/>
    <x v="1"/>
    <s v="Dallas"/>
    <s v="Women's Street Footwear"/>
    <n v="59"/>
    <n v="2030"/>
    <n v="11977"/>
    <n v="6347.81"/>
    <n v="0.53"/>
    <s v="Online"/>
  </r>
  <r>
    <n v="1197831"/>
    <d v="2021-10-01T00:00:00"/>
    <x v="1"/>
    <x v="1"/>
    <s v="Dallas"/>
    <s v="Women's Athletic Footwear"/>
    <n v="56"/>
    <n v="1260"/>
    <n v="7056"/>
    <n v="4586.4000000000005"/>
    <n v="0.65"/>
    <s v="Online"/>
  </r>
  <r>
    <n v="1197831"/>
    <d v="2021-10-02T00:00:00"/>
    <x v="1"/>
    <x v="1"/>
    <s v="Dallas"/>
    <s v="Men's Apparel"/>
    <n v="53"/>
    <n v="1350"/>
    <n v="7155"/>
    <n v="3505.95"/>
    <n v="0.49"/>
    <s v="Online"/>
  </r>
  <r>
    <n v="1197831"/>
    <d v="2021-10-03T00:00:00"/>
    <x v="1"/>
    <x v="1"/>
    <s v="Dallas"/>
    <s v="Women's Apparel"/>
    <n v="48"/>
    <n v="2030"/>
    <n v="9744"/>
    <n v="6820.8000000000011"/>
    <n v="0.70000000000000007"/>
    <s v="Online"/>
  </r>
  <r>
    <n v="1197831"/>
    <d v="2021-10-04T00:00:00"/>
    <x v="1"/>
    <x v="1"/>
    <s v="Dallas"/>
    <s v="Men's Street Footwear"/>
    <n v="39"/>
    <n v="1560"/>
    <n v="6084"/>
    <n v="3042"/>
    <n v="0.5"/>
    <s v="Online"/>
  </r>
  <r>
    <n v="1197831"/>
    <d v="2021-10-05T00:00:00"/>
    <x v="1"/>
    <x v="1"/>
    <s v="Dallas"/>
    <s v="Men's Athletic Footwear"/>
    <n v="38"/>
    <n v="1690"/>
    <n v="6422"/>
    <n v="3275.2200000000003"/>
    <n v="0.51"/>
    <s v="Online"/>
  </r>
  <r>
    <n v="1197831"/>
    <d v="2021-10-06T00:00:00"/>
    <x v="1"/>
    <x v="1"/>
    <s v="Dallas"/>
    <s v="Women's Street Footwear"/>
    <n v="41"/>
    <n v="1440"/>
    <n v="5904"/>
    <n v="3070.08"/>
    <n v="0.52"/>
    <s v="Online"/>
  </r>
  <r>
    <n v="1197831"/>
    <d v="2021-10-07T00:00:00"/>
    <x v="1"/>
    <x v="1"/>
    <s v="Dallas"/>
    <s v="Women's Athletic Footwear"/>
    <n v="41"/>
    <n v="1110"/>
    <n v="4551"/>
    <n v="2730.6"/>
    <n v="0.6"/>
    <s v="Online"/>
  </r>
  <r>
    <n v="1197831"/>
    <d v="2021-10-08T00:00:00"/>
    <x v="1"/>
    <x v="1"/>
    <s v="Dallas"/>
    <s v="Men's Apparel"/>
    <n v="36"/>
    <n v="1000"/>
    <n v="3600"/>
    <n v="1619.9999999999998"/>
    <n v="0.44999999999999996"/>
    <s v="Online"/>
  </r>
  <r>
    <n v="1197831"/>
    <d v="2021-10-09T00:00:00"/>
    <x v="1"/>
    <x v="1"/>
    <s v="Dallas"/>
    <s v="Women's Apparel"/>
    <n v="45"/>
    <n v="1610"/>
    <n v="7245"/>
    <n v="5071.5000000000009"/>
    <n v="0.70000000000000007"/>
    <s v="Online"/>
  </r>
  <r>
    <n v="1197831"/>
    <d v="2021-10-10T00:00:00"/>
    <x v="1"/>
    <x v="1"/>
    <s v="Dallas"/>
    <s v="Men's Street Footwear"/>
    <n v="38"/>
    <n v="1810"/>
    <n v="6878"/>
    <n v="3782.8999999999996"/>
    <n v="0.54999999999999993"/>
    <s v="Online"/>
  </r>
  <r>
    <n v="1197831"/>
    <d v="2021-10-11T00:00:00"/>
    <x v="1"/>
    <x v="1"/>
    <s v="Dallas"/>
    <s v="Men's Athletic Footwear"/>
    <n v="37"/>
    <n v="2180"/>
    <n v="8066"/>
    <n v="4033"/>
    <n v="0.5"/>
    <s v="Online"/>
  </r>
  <r>
    <n v="1197831"/>
    <d v="2021-10-12T00:00:00"/>
    <x v="1"/>
    <x v="1"/>
    <s v="Dallas"/>
    <s v="Women's Street Footwear"/>
    <n v="63"/>
    <n v="1760"/>
    <n v="11088"/>
    <n v="6098.4"/>
    <n v="0.54999999999999993"/>
    <s v="Online"/>
  </r>
  <r>
    <n v="1197831"/>
    <d v="2021-10-13T00:00:00"/>
    <x v="1"/>
    <x v="1"/>
    <s v="Dallas"/>
    <s v="Women's Athletic Footwear"/>
    <n v="59"/>
    <n v="1450"/>
    <n v="8555"/>
    <n v="5304.1"/>
    <n v="0.62"/>
    <s v="Online"/>
  </r>
  <r>
    <n v="1197831"/>
    <d v="2021-10-14T00:00:00"/>
    <x v="1"/>
    <x v="1"/>
    <s v="Dallas"/>
    <s v="Men's Apparel"/>
    <n v="56"/>
    <n v="1380"/>
    <n v="7728"/>
    <n v="3709.44"/>
    <n v="0.48"/>
    <s v="Online"/>
  </r>
  <r>
    <n v="1197831"/>
    <d v="2021-10-15T00:00:00"/>
    <x v="1"/>
    <x v="1"/>
    <s v="Dallas"/>
    <s v="Women's Apparel"/>
    <n v="67"/>
    <n v="1760"/>
    <n v="11792"/>
    <n v="7664.8"/>
    <n v="0.65"/>
    <s v="Online"/>
  </r>
  <r>
    <n v="1197831"/>
    <d v="2021-10-16T00:00:00"/>
    <x v="1"/>
    <x v="1"/>
    <s v="Dallas"/>
    <s v="Men's Street Footwear"/>
    <n v="59"/>
    <n v="2230"/>
    <n v="13157"/>
    <n v="7104.7800000000007"/>
    <n v="0.54"/>
    <s v="Online"/>
  </r>
  <r>
    <n v="1197831"/>
    <d v="2021-10-17T00:00:00"/>
    <x v="1"/>
    <x v="1"/>
    <s v="Dallas"/>
    <s v="Men's Athletic Footwear"/>
    <n v="56"/>
    <n v="2310"/>
    <n v="12936"/>
    <n v="6726.72"/>
    <n v="0.52"/>
    <s v="Online"/>
  </r>
  <r>
    <n v="1197831"/>
    <d v="2021-10-18T00:00:00"/>
    <x v="1"/>
    <x v="1"/>
    <s v="Dallas"/>
    <s v="Women's Street Footwear"/>
    <n v="62"/>
    <n v="1890"/>
    <n v="11718"/>
    <n v="6327.72"/>
    <n v="0.54"/>
    <s v="Online"/>
  </r>
  <r>
    <n v="1197831"/>
    <d v="2021-10-19T00:00:00"/>
    <x v="1"/>
    <x v="1"/>
    <s v="Dallas"/>
    <s v="Women's Athletic Footwear"/>
    <n v="59"/>
    <n v="1730"/>
    <n v="10207"/>
    <n v="6328.34"/>
    <n v="0.62"/>
    <s v="Online"/>
  </r>
  <r>
    <n v="1197831"/>
    <d v="2021-10-20T00:00:00"/>
    <x v="1"/>
    <x v="1"/>
    <s v="Dallas"/>
    <s v="Men's Apparel"/>
    <n v="58"/>
    <n v="1580"/>
    <n v="9164"/>
    <n v="4582"/>
    <n v="0.5"/>
    <s v="Online"/>
  </r>
  <r>
    <n v="1197831"/>
    <d v="2021-10-21T00:00:00"/>
    <x v="1"/>
    <x v="1"/>
    <s v="Dallas"/>
    <s v="Women's Apparel"/>
    <n v="65"/>
    <n v="2330"/>
    <n v="15145"/>
    <n v="9995.7000000000007"/>
    <n v="0.66"/>
    <s v="Online"/>
  </r>
  <r>
    <n v="1185732"/>
    <d v="2021-10-22T00:00:00"/>
    <x v="1"/>
    <x v="1"/>
    <s v="Dallas"/>
    <s v="Men's Street Footwear"/>
    <n v="44"/>
    <n v="1110"/>
    <n v="4884"/>
    <n v="3418.8"/>
    <n v="0.70000000000000007"/>
    <s v="Online"/>
  </r>
  <r>
    <n v="1185732"/>
    <d v="2021-10-23T00:00:00"/>
    <x v="1"/>
    <x v="1"/>
    <s v="Dallas"/>
    <s v="Men's Athletic Footwear"/>
    <n v="41"/>
    <n v="680"/>
    <n v="2788"/>
    <n v="1310.3599999999999"/>
    <n v="0.47"/>
    <s v="Online"/>
  </r>
  <r>
    <n v="1185732"/>
    <d v="2021-10-24T00:00:00"/>
    <x v="1"/>
    <x v="1"/>
    <s v="Dallas"/>
    <s v="Women's Street Footwear"/>
    <n v="33"/>
    <n v="560"/>
    <n v="1848"/>
    <n v="942.48"/>
    <n v="0.51"/>
    <s v="Online"/>
  </r>
  <r>
    <n v="1185732"/>
    <d v="2021-10-25T00:00:00"/>
    <x v="1"/>
    <x v="1"/>
    <s v="Dallas"/>
    <s v="Women's Athletic Footwear"/>
    <n v="38"/>
    <n v="190"/>
    <n v="722"/>
    <n v="368.22"/>
    <n v="0.51"/>
    <s v="Online"/>
  </r>
  <r>
    <n v="1185732"/>
    <d v="2021-10-26T00:00:00"/>
    <x v="0"/>
    <x v="4"/>
    <s v="Philadelphia"/>
    <s v="Men's Apparel"/>
    <n v="54"/>
    <n v="360"/>
    <n v="1944"/>
    <n v="874.8"/>
    <n v="0.44999999999999996"/>
    <s v="Online"/>
  </r>
  <r>
    <n v="1185732"/>
    <d v="2021-10-27T00:00:00"/>
    <x v="0"/>
    <x v="4"/>
    <s v="Philadelphia"/>
    <s v="Women's Apparel"/>
    <n v="43"/>
    <n v="610"/>
    <n v="2623"/>
    <n v="1154.1200000000001"/>
    <n v="0.44"/>
    <s v="Online"/>
  </r>
  <r>
    <n v="1185732"/>
    <d v="2021-10-28T00:00:00"/>
    <x v="0"/>
    <x v="4"/>
    <s v="Philadelphia"/>
    <s v="Men's Street Footwear"/>
    <n v="42"/>
    <n v="1190"/>
    <n v="4998"/>
    <n v="3348.6600000000003"/>
    <n v="0.67"/>
    <s v="Online"/>
  </r>
  <r>
    <n v="1185732"/>
    <d v="2021-10-29T00:00:00"/>
    <x v="0"/>
    <x v="4"/>
    <s v="Philadelphia"/>
    <s v="Men's Athletic Footwear"/>
    <n v="44"/>
    <n v="350"/>
    <n v="1540"/>
    <n v="739.19999999999993"/>
    <n v="0.48"/>
    <s v="Online"/>
  </r>
  <r>
    <n v="1185732"/>
    <d v="2021-10-30T00:00:00"/>
    <x v="0"/>
    <x v="4"/>
    <s v="Philadelphia"/>
    <s v="Women's Street Footwear"/>
    <n v="34"/>
    <n v="460"/>
    <n v="1564"/>
    <n v="813.28"/>
    <n v="0.52"/>
    <s v="Online"/>
  </r>
  <r>
    <n v="1185732"/>
    <d v="2021-10-31T00:00:00"/>
    <x v="0"/>
    <x v="4"/>
    <s v="Philadelphia"/>
    <s v="Women's Athletic Footwear"/>
    <n v="39"/>
    <n v="130"/>
    <n v="507"/>
    <n v="263.64"/>
    <n v="0.52"/>
    <s v="Online"/>
  </r>
  <r>
    <n v="1185732"/>
    <d v="2021-11-01T00:00:00"/>
    <x v="0"/>
    <x v="4"/>
    <s v="Philadelphia"/>
    <s v="Men's Apparel"/>
    <n v="51"/>
    <n v="360"/>
    <n v="1836"/>
    <n v="844.56"/>
    <n v="0.45999999999999996"/>
    <s v="Online"/>
  </r>
  <r>
    <n v="1185732"/>
    <d v="2021-11-02T00:00:00"/>
    <x v="0"/>
    <x v="4"/>
    <s v="Philadelphia"/>
    <s v="Women's Apparel"/>
    <n v="44"/>
    <n v="680"/>
    <n v="2992"/>
    <n v="1346.3999999999999"/>
    <n v="0.44999999999999996"/>
    <s v="Online"/>
  </r>
  <r>
    <n v="1185732"/>
    <d v="2021-11-03T00:00:00"/>
    <x v="0"/>
    <x v="4"/>
    <s v="Philadelphia"/>
    <s v="Men's Street Footwear"/>
    <n v="49"/>
    <n v="1200"/>
    <n v="5880"/>
    <n v="4116"/>
    <n v="0.70000000000000007"/>
    <s v="Online"/>
  </r>
  <r>
    <n v="1185732"/>
    <d v="2021-11-04T00:00:00"/>
    <x v="0"/>
    <x v="4"/>
    <s v="Philadelphia"/>
    <s v="Men's Athletic Footwear"/>
    <n v="47"/>
    <n v="380"/>
    <n v="1786"/>
    <n v="875.14"/>
    <n v="0.49"/>
    <s v="Online"/>
  </r>
  <r>
    <n v="1185732"/>
    <d v="2021-11-05T00:00:00"/>
    <x v="0"/>
    <x v="4"/>
    <s v="Philadelphia"/>
    <s v="Women's Street Footwear"/>
    <n v="36"/>
    <n v="510"/>
    <n v="1836"/>
    <n v="991.44"/>
    <n v="0.54"/>
    <s v="Online"/>
  </r>
  <r>
    <n v="1185732"/>
    <d v="2021-11-06T00:00:00"/>
    <x v="0"/>
    <x v="4"/>
    <s v="Philadelphia"/>
    <s v="Women's Athletic Footwear"/>
    <n v="43"/>
    <n v="80"/>
    <n v="344"/>
    <n v="175.44"/>
    <n v="0.51"/>
    <s v="Online"/>
  </r>
  <r>
    <n v="1185732"/>
    <d v="2021-11-07T00:00:00"/>
    <x v="0"/>
    <x v="4"/>
    <s v="Philadelphia"/>
    <s v="Men's Apparel"/>
    <n v="58"/>
    <n v="200"/>
    <n v="1160"/>
    <n v="464"/>
    <n v="0.4"/>
    <s v="Online"/>
  </r>
  <r>
    <n v="1185732"/>
    <d v="2021-11-08T00:00:00"/>
    <x v="0"/>
    <x v="4"/>
    <s v="Philadelphia"/>
    <s v="Women's Apparel"/>
    <n v="47"/>
    <n v="440"/>
    <n v="2068"/>
    <n v="723.8"/>
    <n v="0.35"/>
    <s v="Online"/>
  </r>
  <r>
    <n v="1185732"/>
    <d v="2021-11-09T00:00:00"/>
    <x v="0"/>
    <x v="4"/>
    <s v="Philadelphia"/>
    <s v="Men's Street Footwear"/>
    <n v="46"/>
    <n v="1220"/>
    <n v="5612"/>
    <n v="3535.56"/>
    <n v="0.63"/>
    <s v="Online"/>
  </r>
  <r>
    <n v="1185732"/>
    <d v="2021-11-10T00:00:00"/>
    <x v="0"/>
    <x v="4"/>
    <s v="Philadelphia"/>
    <s v="Men's Athletic Footwear"/>
    <n v="45"/>
    <n v="450"/>
    <n v="2025"/>
    <n v="850.5"/>
    <n v="0.42"/>
    <s v="Online"/>
  </r>
  <r>
    <n v="1185732"/>
    <d v="2021-11-11T00:00:00"/>
    <x v="0"/>
    <x v="4"/>
    <s v="Philadelphia"/>
    <s v="Women's Street Footwear"/>
    <n v="38"/>
    <n v="380"/>
    <n v="1444"/>
    <n v="664.2399999999999"/>
    <n v="0.45999999999999996"/>
    <s v="Online"/>
  </r>
  <r>
    <n v="1185732"/>
    <d v="2021-11-12T00:00:00"/>
    <x v="0"/>
    <x v="4"/>
    <s v="Philadelphia"/>
    <s v="Women's Athletic Footwear"/>
    <n v="42"/>
    <n v="200"/>
    <n v="840"/>
    <n v="386.4"/>
    <n v="0.45999999999999996"/>
    <s v="Online"/>
  </r>
  <r>
    <n v="1185732"/>
    <d v="2021-11-13T00:00:00"/>
    <x v="0"/>
    <x v="4"/>
    <s v="Philadelphia"/>
    <s v="Men's Apparel"/>
    <n v="55"/>
    <n v="220"/>
    <n v="1210"/>
    <n v="508.2"/>
    <n v="0.42"/>
    <s v="Online"/>
  </r>
  <r>
    <n v="1185732"/>
    <d v="2021-11-14T00:00:00"/>
    <x v="0"/>
    <x v="4"/>
    <s v="Philadelphia"/>
    <s v="Women's Apparel"/>
    <n v="48"/>
    <n v="540"/>
    <n v="2592"/>
    <n v="933.12"/>
    <n v="0.36"/>
    <s v="Online"/>
  </r>
  <r>
    <n v="1185732"/>
    <d v="2021-11-15T00:00:00"/>
    <x v="0"/>
    <x v="4"/>
    <s v="Philadelphia"/>
    <s v="Men's Street Footwear"/>
    <n v="58"/>
    <n v="1360"/>
    <n v="7888"/>
    <n v="4969.4399999999996"/>
    <n v="0.63"/>
    <s v="Online"/>
  </r>
  <r>
    <n v="1185732"/>
    <d v="2021-11-16T00:00:00"/>
    <x v="0"/>
    <x v="4"/>
    <s v="Philadelphia"/>
    <s v="Men's Athletic Footwear"/>
    <n v="54"/>
    <n v="530"/>
    <n v="2862"/>
    <n v="1144.8"/>
    <n v="0.4"/>
    <s v="Online"/>
  </r>
  <r>
    <n v="1185732"/>
    <d v="2021-11-17T00:00:00"/>
    <x v="0"/>
    <x v="4"/>
    <s v="Philadelphia"/>
    <s v="Women's Street Footwear"/>
    <n v="52"/>
    <n v="420"/>
    <n v="2184"/>
    <n v="1004.6399999999999"/>
    <n v="0.45999999999999996"/>
    <s v="Online"/>
  </r>
  <r>
    <n v="1185732"/>
    <d v="2021-11-18T00:00:00"/>
    <x v="0"/>
    <x v="4"/>
    <s v="Philadelphia"/>
    <s v="Women's Athletic Footwear"/>
    <n v="51"/>
    <n v="290"/>
    <n v="1479"/>
    <n v="695.13"/>
    <n v="0.47"/>
    <s v="Online"/>
  </r>
  <r>
    <n v="1185732"/>
    <d v="2021-11-19T00:00:00"/>
    <x v="0"/>
    <x v="4"/>
    <s v="Philadelphia"/>
    <s v="Men's Apparel"/>
    <n v="59"/>
    <n v="310"/>
    <n v="1829"/>
    <n v="768.18"/>
    <n v="0.42"/>
    <s v="Online"/>
  </r>
  <r>
    <n v="1185732"/>
    <d v="2021-11-20T00:00:00"/>
    <x v="0"/>
    <x v="4"/>
    <s v="Philadelphia"/>
    <s v="Women's Apparel"/>
    <n v="64"/>
    <n v="630"/>
    <n v="4032"/>
    <n v="1814.3999999999999"/>
    <n v="0.44999999999999996"/>
    <s v="Online"/>
  </r>
  <r>
    <n v="1185732"/>
    <d v="2021-11-21T00:00:00"/>
    <x v="0"/>
    <x v="4"/>
    <s v="Philadelphia"/>
    <s v="Men's Street Footwear"/>
    <n v="64"/>
    <n v="1350"/>
    <n v="8640"/>
    <n v="5616"/>
    <n v="0.65"/>
    <s v="Online"/>
  </r>
  <r>
    <n v="1185732"/>
    <d v="2021-11-22T00:00:00"/>
    <x v="0"/>
    <x v="4"/>
    <s v="Philadelphia"/>
    <s v="Men's Athletic Footwear"/>
    <n v="59"/>
    <n v="700"/>
    <n v="4130"/>
    <n v="1899.8"/>
    <n v="0.45999999999999996"/>
    <s v="Online"/>
  </r>
  <r>
    <n v="1185732"/>
    <d v="2021-11-23T00:00:00"/>
    <x v="0"/>
    <x v="4"/>
    <s v="Philadelphia"/>
    <s v="Women's Street Footwear"/>
    <n v="52"/>
    <n v="440"/>
    <n v="2288"/>
    <n v="1144"/>
    <n v="0.5"/>
    <s v="Online"/>
  </r>
  <r>
    <n v="1185732"/>
    <d v="2021-11-24T00:00:00"/>
    <x v="0"/>
    <x v="4"/>
    <s v="Philadelphia"/>
    <s v="Women's Athletic Footwear"/>
    <n v="52"/>
    <n v="390"/>
    <n v="2028"/>
    <n v="1074.8400000000001"/>
    <n v="0.53"/>
    <s v="Online"/>
  </r>
  <r>
    <n v="1185732"/>
    <d v="2021-11-25T00:00:00"/>
    <x v="0"/>
    <x v="4"/>
    <s v="Philadelphia"/>
    <s v="Men's Apparel"/>
    <n v="60"/>
    <n v="450"/>
    <n v="2700"/>
    <n v="1242"/>
    <n v="0.45999999999999996"/>
    <s v="Online"/>
  </r>
  <r>
    <n v="1185732"/>
    <d v="2021-11-26T00:00:00"/>
    <x v="0"/>
    <x v="4"/>
    <s v="Philadelphia"/>
    <s v="Women's Apparel"/>
    <n v="65"/>
    <n v="810"/>
    <n v="5265"/>
    <n v="2211.2999999999997"/>
    <n v="0.42"/>
    <s v="Online"/>
  </r>
  <r>
    <n v="1185732"/>
    <d v="2021-11-27T00:00:00"/>
    <x v="0"/>
    <x v="4"/>
    <s v="Philadelphia"/>
    <s v="Men's Street Footwear"/>
    <n v="60"/>
    <n v="1450"/>
    <n v="8700"/>
    <n v="5829"/>
    <n v="0.67"/>
    <s v="Online"/>
  </r>
  <r>
    <n v="1185732"/>
    <d v="2021-11-28T00:00:00"/>
    <x v="0"/>
    <x v="4"/>
    <s v="Philadelphia"/>
    <s v="Men's Athletic Footwear"/>
    <n v="55"/>
    <n v="900"/>
    <n v="4950"/>
    <n v="2475"/>
    <n v="0.5"/>
    <s v="Online"/>
  </r>
  <r>
    <n v="1185732"/>
    <d v="2021-11-29T00:00:00"/>
    <x v="0"/>
    <x v="4"/>
    <s v="Philadelphia"/>
    <s v="Women's Street Footwear"/>
    <n v="51"/>
    <n v="590"/>
    <n v="3009"/>
    <n v="1504.5"/>
    <n v="0.5"/>
    <s v="Online"/>
  </r>
  <r>
    <n v="1185732"/>
    <d v="2021-11-30T00:00:00"/>
    <x v="0"/>
    <x v="4"/>
    <s v="Philadelphia"/>
    <s v="Women's Athletic Footwear"/>
    <n v="51"/>
    <n v="440"/>
    <n v="2244"/>
    <n v="1189.3200000000002"/>
    <n v="0.53"/>
    <s v="Online"/>
  </r>
  <r>
    <n v="1185732"/>
    <d v="2021-12-01T00:00:00"/>
    <x v="0"/>
    <x v="4"/>
    <s v="Philadelphia"/>
    <s v="Men's Apparel"/>
    <n v="64"/>
    <n v="600"/>
    <n v="3840"/>
    <n v="1843.1999999999998"/>
    <n v="0.48"/>
    <s v="Online"/>
  </r>
  <r>
    <n v="1185732"/>
    <d v="2021-12-02T00:00:00"/>
    <x v="0"/>
    <x v="4"/>
    <s v="Philadelphia"/>
    <s v="Women's Apparel"/>
    <n v="64"/>
    <n v="980"/>
    <n v="6272"/>
    <n v="2634.24"/>
    <n v="0.42"/>
    <s v="Online"/>
  </r>
  <r>
    <n v="1185732"/>
    <d v="2021-12-03T00:00:00"/>
    <x v="0"/>
    <x v="4"/>
    <s v="Philadelphia"/>
    <s v="Men's Street Footwear"/>
    <n v="60"/>
    <n v="1580"/>
    <n v="9480"/>
    <n v="6256.8"/>
    <n v="0.66"/>
    <s v="Online"/>
  </r>
  <r>
    <n v="1185732"/>
    <d v="2021-12-04T00:00:00"/>
    <x v="0"/>
    <x v="4"/>
    <s v="Philadelphia"/>
    <s v="Men's Athletic Footwear"/>
    <n v="54"/>
    <n v="750"/>
    <n v="4050"/>
    <n v="1903.5"/>
    <n v="0.47"/>
    <s v="Online"/>
  </r>
  <r>
    <n v="1185732"/>
    <d v="2021-12-05T00:00:00"/>
    <x v="0"/>
    <x v="4"/>
    <s v="Philadelphia"/>
    <s v="Women's Street Footwear"/>
    <n v="54"/>
    <n v="610"/>
    <n v="3294"/>
    <n v="1811.6999999999998"/>
    <n v="0.54999999999999993"/>
    <s v="Online"/>
  </r>
  <r>
    <n v="1185732"/>
    <d v="2021-12-06T00:00:00"/>
    <x v="0"/>
    <x v="4"/>
    <s v="Philadelphia"/>
    <s v="Women's Athletic Footwear"/>
    <n v="53"/>
    <n v="580"/>
    <n v="3074"/>
    <n v="1659.96"/>
    <n v="0.54"/>
    <s v="Online"/>
  </r>
  <r>
    <n v="1185732"/>
    <d v="2021-12-07T00:00:00"/>
    <x v="0"/>
    <x v="4"/>
    <s v="Philadelphia"/>
    <s v="Men's Apparel"/>
    <n v="61"/>
    <n v="460"/>
    <n v="2806"/>
    <n v="1290.76"/>
    <n v="0.45999999999999996"/>
    <s v="Online"/>
  </r>
  <r>
    <n v="1185732"/>
    <d v="2021-12-08T00:00:00"/>
    <x v="0"/>
    <x v="4"/>
    <s v="Philadelphia"/>
    <s v="Women's Apparel"/>
    <n v="64"/>
    <n v="950"/>
    <n v="6080"/>
    <n v="2614.4"/>
    <n v="0.43"/>
    <s v="Online"/>
  </r>
  <r>
    <n v="1185732"/>
    <d v="2021-12-09T00:00:00"/>
    <x v="0"/>
    <x v="4"/>
    <s v="Philadelphia"/>
    <s v="Men's Street Footwear"/>
    <n v="62"/>
    <n v="1430"/>
    <n v="8866"/>
    <n v="5319.5999999999995"/>
    <n v="0.6"/>
    <s v="Online"/>
  </r>
  <r>
    <n v="1185732"/>
    <d v="2021-12-10T00:00:00"/>
    <x v="0"/>
    <x v="4"/>
    <s v="Philadelphia"/>
    <s v="Men's Athletic Footwear"/>
    <n v="48"/>
    <n v="800"/>
    <n v="3840"/>
    <n v="1536"/>
    <n v="0.4"/>
    <s v="Online"/>
  </r>
  <r>
    <n v="1185732"/>
    <d v="2021-12-11T00:00:00"/>
    <x v="0"/>
    <x v="4"/>
    <s v="Philadelphia"/>
    <s v="Women's Street Footwear"/>
    <n v="41"/>
    <n v="500"/>
    <n v="2050"/>
    <n v="922.49999999999989"/>
    <n v="0.44999999999999996"/>
    <s v="Online"/>
  </r>
  <r>
    <n v="1185732"/>
    <d v="2021-12-12T00:00:00"/>
    <x v="0"/>
    <x v="4"/>
    <s v="Philadelphia"/>
    <s v="Women's Athletic Footwear"/>
    <n v="41"/>
    <n v="530"/>
    <n v="2173"/>
    <n v="1021.31"/>
    <n v="0.47"/>
    <s v="Online"/>
  </r>
  <r>
    <n v="1185732"/>
    <d v="2021-12-13T00:00:00"/>
    <x v="0"/>
    <x v="4"/>
    <s v="Philadelphia"/>
    <s v="Men's Apparel"/>
    <n v="50"/>
    <n v="360"/>
    <n v="1800"/>
    <n v="809.99999999999989"/>
    <n v="0.44999999999999996"/>
    <s v="Online"/>
  </r>
  <r>
    <n v="1185732"/>
    <d v="2021-12-14T00:00:00"/>
    <x v="0"/>
    <x v="4"/>
    <s v="Philadelphia"/>
    <s v="Women's Apparel"/>
    <n v="55"/>
    <n v="610"/>
    <n v="3355"/>
    <n v="1342"/>
    <n v="0.4"/>
    <s v="Online"/>
  </r>
  <r>
    <n v="1185732"/>
    <d v="2021-12-15T00:00:00"/>
    <x v="0"/>
    <x v="4"/>
    <s v="Philadelphia"/>
    <s v="Men's Street Footwear"/>
    <n v="55"/>
    <n v="1040"/>
    <n v="5720"/>
    <n v="3546.4"/>
    <n v="0.62"/>
    <s v="Online"/>
  </r>
  <r>
    <n v="1185732"/>
    <d v="2021-12-16T00:00:00"/>
    <x v="0"/>
    <x v="4"/>
    <s v="Philadelphia"/>
    <s v="Men's Athletic Footwear"/>
    <n v="47"/>
    <n v="630"/>
    <n v="2961"/>
    <n v="1243.6199999999999"/>
    <n v="0.42"/>
    <s v="Online"/>
  </r>
  <r>
    <n v="1185732"/>
    <d v="2021-12-17T00:00:00"/>
    <x v="0"/>
    <x v="4"/>
    <s v="Philadelphia"/>
    <s v="Women's Street Footwear"/>
    <n v="48"/>
    <n v="340"/>
    <n v="1632"/>
    <n v="734.4"/>
    <n v="0.44999999999999996"/>
    <s v="Online"/>
  </r>
  <r>
    <n v="1185732"/>
    <d v="2021-12-18T00:00:00"/>
    <x v="0"/>
    <x v="4"/>
    <s v="Philadelphia"/>
    <s v="Women's Athletic Footwear"/>
    <n v="48"/>
    <n v="290"/>
    <n v="1392"/>
    <n v="626.4"/>
    <n v="0.44999999999999996"/>
    <s v="Online"/>
  </r>
  <r>
    <n v="1185732"/>
    <d v="2021-12-19T00:00:00"/>
    <x v="0"/>
    <x v="4"/>
    <s v="Philadelphia"/>
    <s v="Men's Apparel"/>
    <n v="56"/>
    <n v="270"/>
    <n v="1512"/>
    <n v="650.16"/>
    <n v="0.43"/>
    <s v="Online"/>
  </r>
  <r>
    <n v="1185732"/>
    <d v="2021-12-20T00:00:00"/>
    <x v="0"/>
    <x v="4"/>
    <s v="Philadelphia"/>
    <s v="Women's Apparel"/>
    <n v="60"/>
    <n v="630"/>
    <n v="3780"/>
    <n v="1474.2"/>
    <n v="0.39"/>
    <s v="Online"/>
  </r>
  <r>
    <n v="1185732"/>
    <d v="2021-12-21T00:00:00"/>
    <x v="0"/>
    <x v="4"/>
    <s v="Philadelphia"/>
    <s v="Men's Street Footwear"/>
    <n v="66"/>
    <n v="1130"/>
    <n v="7458"/>
    <n v="4847.7"/>
    <n v="0.65"/>
    <s v="Online"/>
  </r>
  <r>
    <n v="1185732"/>
    <d v="2021-12-22T00:00:00"/>
    <x v="0"/>
    <x v="4"/>
    <s v="Philadelphia"/>
    <s v="Men's Athletic Footwear"/>
    <n v="55"/>
    <n v="600"/>
    <n v="3300"/>
    <n v="1551"/>
    <n v="0.47"/>
    <s v="Online"/>
  </r>
  <r>
    <n v="1185732"/>
    <d v="2021-12-23T00:00:00"/>
    <x v="0"/>
    <x v="4"/>
    <s v="Philadelphia"/>
    <s v="Women's Street Footwear"/>
    <n v="55"/>
    <n v="550"/>
    <n v="3025"/>
    <n v="1603.25"/>
    <n v="0.53"/>
    <s v="Online"/>
  </r>
  <r>
    <n v="1185732"/>
    <d v="2021-12-24T00:00:00"/>
    <x v="0"/>
    <x v="4"/>
    <s v="Philadelphia"/>
    <s v="Women's Athletic Footwear"/>
    <n v="56"/>
    <n v="440"/>
    <n v="2464"/>
    <n v="1256.6400000000001"/>
    <n v="0.51"/>
    <s v="Online"/>
  </r>
  <r>
    <n v="1185732"/>
    <d v="2021-12-25T00:00:00"/>
    <x v="0"/>
    <x v="4"/>
    <s v="Philadelphia"/>
    <s v="Men's Apparel"/>
    <n v="64"/>
    <n v="420"/>
    <n v="2688"/>
    <n v="1290.24"/>
    <n v="0.48"/>
    <s v="Online"/>
  </r>
  <r>
    <n v="1185732"/>
    <d v="2021-12-26T00:00:00"/>
    <x v="0"/>
    <x v="4"/>
    <s v="Philadelphia"/>
    <s v="Women's Apparel"/>
    <n v="71"/>
    <n v="650"/>
    <n v="4615"/>
    <n v="2030.6"/>
    <n v="0.44"/>
    <s v="Online"/>
  </r>
  <r>
    <n v="1185732"/>
    <d v="2021-12-27T00:00:00"/>
    <x v="0"/>
    <x v="4"/>
    <s v="Philadelphia"/>
    <s v="Men's Street Footwear"/>
    <n v="67"/>
    <n v="1240"/>
    <n v="8308"/>
    <n v="5732.52"/>
    <n v="0.69000000000000006"/>
    <s v="Online"/>
  </r>
  <r>
    <n v="1185732"/>
    <d v="2021-12-28T00:00:00"/>
    <x v="0"/>
    <x v="4"/>
    <s v="Philadelphia"/>
    <s v="Men's Athletic Footwear"/>
    <n v="55"/>
    <n v="690"/>
    <n v="3795"/>
    <n v="1707.7499999999998"/>
    <n v="0.44999999999999996"/>
    <s v="Online"/>
  </r>
  <r>
    <n v="1185732"/>
    <d v="2021-12-29T00:00:00"/>
    <x v="0"/>
    <x v="4"/>
    <s v="Philadelphia"/>
    <s v="Women's Street Footwear"/>
    <n v="55"/>
    <n v="650"/>
    <n v="3575"/>
    <n v="1894.75"/>
    <n v="0.53"/>
    <s v="Online"/>
  </r>
  <r>
    <n v="1185732"/>
    <d v="2021-12-30T00:00:00"/>
    <x v="0"/>
    <x v="4"/>
    <s v="Philadelphia"/>
    <s v="Women's Athletic Footwear"/>
    <n v="57"/>
    <n v="530"/>
    <n v="3021"/>
    <n v="1601.13"/>
    <n v="0.53"/>
    <s v="Online"/>
  </r>
  <r>
    <n v="1185732"/>
    <d v="2021-12-31T00:00:00"/>
    <x v="0"/>
    <x v="4"/>
    <s v="Philadelphia"/>
    <s v="Men's Apparel"/>
    <n v="63"/>
    <n v="470"/>
    <n v="2961"/>
    <n v="1362.06"/>
    <n v="0.45999999999999996"/>
    <s v="Online"/>
  </r>
  <r>
    <n v="1185732"/>
    <d v="2020-01-01T00:00:00"/>
    <x v="0"/>
    <x v="4"/>
    <s v="Philadelphia"/>
    <s v="Women's Apparel"/>
    <n v="68"/>
    <n v="830"/>
    <n v="5644"/>
    <n v="2426.92"/>
    <n v="0.43"/>
    <s v="Online"/>
  </r>
  <r>
    <n v="1128299"/>
    <d v="2020-01-02T00:00:00"/>
    <x v="0"/>
    <x v="4"/>
    <s v="Philadelphia"/>
    <s v="Men's Street Footwear"/>
    <n v="32"/>
    <n v="1220"/>
    <n v="3904"/>
    <n v="1991.04"/>
    <n v="0.51"/>
    <s v="Online"/>
  </r>
  <r>
    <n v="1128299"/>
    <d v="2020-01-03T00:00:00"/>
    <x v="0"/>
    <x v="4"/>
    <s v="Philadelphia"/>
    <s v="Men's Athletic Footwear"/>
    <n v="44"/>
    <n v="1170"/>
    <n v="5148"/>
    <n v="1904.76"/>
    <n v="0.37"/>
    <s v="Online"/>
  </r>
  <r>
    <n v="1128299"/>
    <d v="2020-01-04T00:00:00"/>
    <x v="0"/>
    <x v="4"/>
    <s v="Philadelphia"/>
    <s v="Women's Street Footwear"/>
    <n v="41"/>
    <n v="1170"/>
    <n v="4797"/>
    <n v="2590.38"/>
    <n v="0.54"/>
    <s v="Online"/>
  </r>
  <r>
    <n v="1128299"/>
    <d v="2020-01-05T00:00:00"/>
    <x v="0"/>
    <x v="4"/>
    <s v="Philadelphia"/>
    <s v="Women's Athletic Footwear"/>
    <n v="43"/>
    <n v="870"/>
    <n v="3741"/>
    <n v="1870.5"/>
    <n v="0.5"/>
    <s v="Online"/>
  </r>
  <r>
    <n v="1128299"/>
    <d v="2020-01-06T00:00:00"/>
    <x v="2"/>
    <x v="5"/>
    <s v="Las Vegas"/>
    <s v="Men's Apparel"/>
    <n v="47"/>
    <n v="700"/>
    <n v="3290"/>
    <n v="2138.5"/>
    <n v="0.65"/>
    <s v="Online"/>
  </r>
  <r>
    <n v="1128299"/>
    <d v="2020-01-07T00:00:00"/>
    <x v="2"/>
    <x v="5"/>
    <s v="Las Vegas"/>
    <s v="Women's Apparel"/>
    <n v="41"/>
    <n v="1280"/>
    <n v="5248"/>
    <n v="1574.4000000000003"/>
    <n v="0.30000000000000004"/>
    <s v="Online"/>
  </r>
  <r>
    <n v="1128299"/>
    <d v="2020-01-08T00:00:00"/>
    <x v="2"/>
    <x v="5"/>
    <s v="Las Vegas"/>
    <s v="Men's Street Footwear"/>
    <n v="34"/>
    <n v="1580"/>
    <n v="5372"/>
    <n v="2686"/>
    <n v="0.5"/>
    <s v="Online"/>
  </r>
  <r>
    <n v="1128299"/>
    <d v="2020-01-09T00:00:00"/>
    <x v="2"/>
    <x v="5"/>
    <s v="Las Vegas"/>
    <s v="Men's Athletic Footwear"/>
    <n v="43"/>
    <n v="1280"/>
    <n v="5504"/>
    <n v="2201.6"/>
    <n v="0.4"/>
    <s v="Online"/>
  </r>
  <r>
    <n v="1128299"/>
    <d v="2020-01-10T00:00:00"/>
    <x v="2"/>
    <x v="5"/>
    <s v="Las Vegas"/>
    <s v="Women's Street Footwear"/>
    <n v="41"/>
    <n v="1190"/>
    <n v="4879"/>
    <n v="2585.8700000000003"/>
    <n v="0.53"/>
    <s v="Online"/>
  </r>
  <r>
    <n v="1128299"/>
    <d v="2020-01-11T00:00:00"/>
    <x v="2"/>
    <x v="5"/>
    <s v="Las Vegas"/>
    <s v="Women's Athletic Footwear"/>
    <n v="44"/>
    <n v="740"/>
    <n v="3256"/>
    <n v="1497.76"/>
    <n v="0.45999999999999996"/>
    <s v="Online"/>
  </r>
  <r>
    <n v="1128299"/>
    <d v="2020-01-12T00:00:00"/>
    <x v="2"/>
    <x v="5"/>
    <s v="Las Vegas"/>
    <s v="Men's Apparel"/>
    <n v="46"/>
    <n v="520"/>
    <n v="2392"/>
    <n v="1674.4"/>
    <n v="0.70000000000000007"/>
    <s v="Online"/>
  </r>
  <r>
    <n v="1128299"/>
    <d v="2020-01-13T00:00:00"/>
    <x v="2"/>
    <x v="5"/>
    <s v="Las Vegas"/>
    <s v="Women's Apparel"/>
    <n v="41"/>
    <n v="1160"/>
    <n v="4756"/>
    <n v="1617.0400000000002"/>
    <n v="0.34"/>
    <s v="Online"/>
  </r>
  <r>
    <n v="1128299"/>
    <d v="2020-01-14T00:00:00"/>
    <x v="2"/>
    <x v="5"/>
    <s v="Las Vegas"/>
    <s v="Men's Street Footwear"/>
    <n v="43"/>
    <n v="1600"/>
    <n v="6880"/>
    <n v="3784.0000000000005"/>
    <n v="0.55000000000000004"/>
    <s v="Online"/>
  </r>
  <r>
    <n v="1128299"/>
    <d v="2020-01-15T00:00:00"/>
    <x v="2"/>
    <x v="5"/>
    <s v="Las Vegas"/>
    <s v="Men's Athletic Footwear"/>
    <n v="50"/>
    <n v="1200"/>
    <n v="6000"/>
    <n v="2400"/>
    <n v="0.4"/>
    <s v="Online"/>
  </r>
  <r>
    <n v="1128299"/>
    <d v="2020-01-16T00:00:00"/>
    <x v="2"/>
    <x v="5"/>
    <s v="Las Vegas"/>
    <s v="Women's Street Footwear"/>
    <n v="52"/>
    <n v="1040"/>
    <n v="5408"/>
    <n v="2866.2400000000002"/>
    <n v="0.53"/>
    <s v="Online"/>
  </r>
  <r>
    <n v="1128299"/>
    <d v="2020-01-17T00:00:00"/>
    <x v="2"/>
    <x v="5"/>
    <s v="Las Vegas"/>
    <s v="Women's Athletic Footwear"/>
    <n v="50"/>
    <n v="840"/>
    <n v="4200"/>
    <n v="1974"/>
    <n v="0.47"/>
    <s v="Online"/>
  </r>
  <r>
    <n v="1128299"/>
    <d v="2020-01-18T00:00:00"/>
    <x v="2"/>
    <x v="5"/>
    <s v="Las Vegas"/>
    <s v="Men's Apparel"/>
    <n v="55"/>
    <n v="470"/>
    <n v="2585"/>
    <n v="1809.5000000000002"/>
    <n v="0.70000000000000007"/>
    <s v="Online"/>
  </r>
  <r>
    <n v="1128299"/>
    <d v="2020-01-19T00:00:00"/>
    <x v="2"/>
    <x v="5"/>
    <s v="Las Vegas"/>
    <s v="Women's Apparel"/>
    <n v="54"/>
    <n v="940"/>
    <n v="5076"/>
    <n v="1725.8400000000001"/>
    <n v="0.34"/>
    <s v="Online"/>
  </r>
  <r>
    <n v="1128299"/>
    <d v="2020-01-20T00:00:00"/>
    <x v="2"/>
    <x v="5"/>
    <s v="Las Vegas"/>
    <s v="Men's Street Footwear"/>
    <n v="58"/>
    <n v="1430"/>
    <n v="8294"/>
    <n v="4229.9400000000005"/>
    <n v="0.51"/>
    <s v="Online"/>
  </r>
  <r>
    <n v="1128299"/>
    <d v="2020-01-21T00:00:00"/>
    <x v="2"/>
    <x v="5"/>
    <s v="Las Vegas"/>
    <s v="Men's Athletic Footwear"/>
    <n v="62"/>
    <n v="1020"/>
    <n v="6324"/>
    <n v="2403.12"/>
    <n v="0.38"/>
    <s v="Online"/>
  </r>
  <r>
    <n v="1128299"/>
    <d v="2020-01-22T00:00:00"/>
    <x v="2"/>
    <x v="5"/>
    <s v="Las Vegas"/>
    <s v="Women's Street Footwear"/>
    <n v="61"/>
    <n v="1200"/>
    <n v="7320"/>
    <n v="3879.6000000000004"/>
    <n v="0.53"/>
    <s v="Online"/>
  </r>
  <r>
    <n v="1128299"/>
    <d v="2020-01-23T00:00:00"/>
    <x v="2"/>
    <x v="5"/>
    <s v="Las Vegas"/>
    <s v="Women's Athletic Footwear"/>
    <n v="59"/>
    <n v="750"/>
    <n v="4425"/>
    <n v="2035.4999999999998"/>
    <n v="0.45999999999999996"/>
    <s v="Online"/>
  </r>
  <r>
    <n v="1128299"/>
    <d v="2020-01-24T00:00:00"/>
    <x v="2"/>
    <x v="5"/>
    <s v="Las Vegas"/>
    <s v="Men's Apparel"/>
    <n v="63"/>
    <n v="520"/>
    <n v="3276"/>
    <n v="2162.1600000000003"/>
    <n v="0.66"/>
    <s v="Online"/>
  </r>
  <r>
    <n v="1128299"/>
    <d v="2020-01-25T00:00:00"/>
    <x v="2"/>
    <x v="5"/>
    <s v="Las Vegas"/>
    <s v="Women's Apparel"/>
    <n v="78"/>
    <n v="950"/>
    <n v="7410"/>
    <n v="2519.4"/>
    <n v="0.34"/>
    <s v="Online"/>
  </r>
  <r>
    <n v="1128299"/>
    <d v="2020-01-26T00:00:00"/>
    <x v="2"/>
    <x v="5"/>
    <s v="Las Vegas"/>
    <s v="Men's Street Footwear"/>
    <n v="58"/>
    <n v="1490"/>
    <n v="8642"/>
    <n v="5012.3600000000006"/>
    <n v="0.58000000000000007"/>
    <s v="Online"/>
  </r>
  <r>
    <n v="1128299"/>
    <d v="2020-01-27T00:00:00"/>
    <x v="2"/>
    <x v="5"/>
    <s v="Las Vegas"/>
    <s v="Men's Athletic Footwear"/>
    <n v="60"/>
    <n v="1040"/>
    <n v="6240"/>
    <n v="2683.2"/>
    <n v="0.43"/>
    <s v="Online"/>
  </r>
  <r>
    <n v="1128299"/>
    <d v="2020-01-28T00:00:00"/>
    <x v="2"/>
    <x v="5"/>
    <s v="Las Vegas"/>
    <s v="Women's Street Footwear"/>
    <n v="63"/>
    <n v="1160"/>
    <n v="7308"/>
    <n v="4165.5600000000004"/>
    <n v="0.57000000000000006"/>
    <s v="Online"/>
  </r>
  <r>
    <n v="1128299"/>
    <d v="2020-01-29T00:00:00"/>
    <x v="2"/>
    <x v="5"/>
    <s v="Las Vegas"/>
    <s v="Women's Athletic Footwear"/>
    <n v="57"/>
    <n v="900"/>
    <n v="5130"/>
    <n v="2565"/>
    <n v="0.5"/>
    <s v="Online"/>
  </r>
  <r>
    <n v="1128299"/>
    <d v="2020-01-30T00:00:00"/>
    <x v="2"/>
    <x v="5"/>
    <s v="Las Vegas"/>
    <s v="Men's Apparel"/>
    <n v="60"/>
    <n v="600"/>
    <n v="3600"/>
    <n v="2520.0000000000005"/>
    <n v="0.70000000000000007"/>
    <s v="Online"/>
  </r>
  <r>
    <n v="1128299"/>
    <d v="2020-01-31T00:00:00"/>
    <x v="2"/>
    <x v="5"/>
    <s v="Las Vegas"/>
    <s v="Women's Apparel"/>
    <n v="78"/>
    <n v="1310"/>
    <n v="10218"/>
    <n v="3576.2999999999997"/>
    <n v="0.35"/>
    <s v="Online"/>
  </r>
  <r>
    <n v="1128299"/>
    <d v="2020-02-01T00:00:00"/>
    <x v="2"/>
    <x v="5"/>
    <s v="Las Vegas"/>
    <s v="Men's Street Footwear"/>
    <n v="56"/>
    <n v="1890"/>
    <n v="10584"/>
    <n v="6032.880000000001"/>
    <n v="0.57000000000000006"/>
    <s v="Online"/>
  </r>
  <r>
    <n v="1128299"/>
    <d v="2020-02-02T00:00:00"/>
    <x v="2"/>
    <x v="5"/>
    <s v="Las Vegas"/>
    <s v="Men's Athletic Footwear"/>
    <n v="62"/>
    <n v="1650"/>
    <n v="10230"/>
    <n v="4194.3"/>
    <n v="0.41"/>
    <s v="Online"/>
  </r>
  <r>
    <n v="1128299"/>
    <d v="2020-02-03T00:00:00"/>
    <x v="2"/>
    <x v="5"/>
    <s v="Las Vegas"/>
    <s v="Women's Street Footwear"/>
    <n v="62"/>
    <n v="1650"/>
    <n v="10230"/>
    <n v="6035.7000000000007"/>
    <n v="0.59000000000000008"/>
    <s v="Online"/>
  </r>
  <r>
    <n v="1128299"/>
    <d v="2020-02-04T00:00:00"/>
    <x v="2"/>
    <x v="5"/>
    <s v="Las Vegas"/>
    <s v="Women's Athletic Footwear"/>
    <n v="58"/>
    <n v="1110"/>
    <n v="6438"/>
    <n v="3283.38"/>
    <n v="0.51"/>
    <s v="Online"/>
  </r>
  <r>
    <n v="1128299"/>
    <d v="2020-02-05T00:00:00"/>
    <x v="2"/>
    <x v="5"/>
    <s v="Las Vegas"/>
    <s v="Men's Apparel"/>
    <n v="59"/>
    <n v="810"/>
    <n v="4779"/>
    <n v="3536.4600000000005"/>
    <n v="0.7400000000000001"/>
    <s v="Online"/>
  </r>
  <r>
    <n v="1128299"/>
    <d v="2020-02-06T00:00:00"/>
    <x v="2"/>
    <x v="5"/>
    <s v="Las Vegas"/>
    <s v="Women's Apparel"/>
    <n v="73"/>
    <n v="1740"/>
    <n v="12702"/>
    <n v="5080.8"/>
    <n v="0.4"/>
    <s v="Online"/>
  </r>
  <r>
    <n v="1128299"/>
    <d v="2020-02-07T00:00:00"/>
    <x v="2"/>
    <x v="5"/>
    <s v="Las Vegas"/>
    <s v="Men's Street Footwear"/>
    <n v="58"/>
    <n v="2180"/>
    <n v="12644"/>
    <n v="6701.3200000000006"/>
    <n v="0.53"/>
    <s v="Online"/>
  </r>
  <r>
    <n v="1128299"/>
    <d v="2020-02-08T00:00:00"/>
    <x v="2"/>
    <x v="5"/>
    <s v="Las Vegas"/>
    <s v="Men's Athletic Footwear"/>
    <n v="61"/>
    <n v="1740"/>
    <n v="10614"/>
    <n v="3821.04"/>
    <n v="0.36"/>
    <s v="Online"/>
  </r>
  <r>
    <n v="1128299"/>
    <d v="2020-02-09T00:00:00"/>
    <x v="2"/>
    <x v="5"/>
    <s v="Las Vegas"/>
    <s v="Women's Street Footwear"/>
    <n v="61"/>
    <n v="1430"/>
    <n v="8723"/>
    <n v="4623.1900000000005"/>
    <n v="0.53"/>
    <s v="Online"/>
  </r>
  <r>
    <n v="1128299"/>
    <d v="2020-02-10T00:00:00"/>
    <x v="2"/>
    <x v="5"/>
    <s v="Las Vegas"/>
    <s v="Women's Athletic Footwear"/>
    <n v="55"/>
    <n v="1170"/>
    <n v="6435"/>
    <n v="3153.15"/>
    <n v="0.49"/>
    <s v="Online"/>
  </r>
  <r>
    <n v="1128299"/>
    <d v="2020-02-11T00:00:00"/>
    <x v="2"/>
    <x v="5"/>
    <s v="Las Vegas"/>
    <s v="Men's Apparel"/>
    <n v="60"/>
    <n v="1300"/>
    <n v="7800"/>
    <n v="5460.0000000000009"/>
    <n v="0.70000000000000007"/>
    <s v="Online"/>
  </r>
  <r>
    <n v="1128299"/>
    <d v="2020-02-12T00:00:00"/>
    <x v="2"/>
    <x v="5"/>
    <s v="Las Vegas"/>
    <s v="Women's Apparel"/>
    <n v="78"/>
    <n v="1450"/>
    <n v="11310"/>
    <n v="3393.0000000000005"/>
    <n v="0.30000000000000004"/>
    <s v="Online"/>
  </r>
  <r>
    <n v="1128299"/>
    <d v="2020-02-13T00:00:00"/>
    <x v="2"/>
    <x v="5"/>
    <s v="Las Vegas"/>
    <s v="Men's Street Footwear"/>
    <n v="62"/>
    <n v="2100"/>
    <n v="13020"/>
    <n v="6900.6"/>
    <n v="0.53"/>
    <s v="Online"/>
  </r>
  <r>
    <n v="1128299"/>
    <d v="2020-02-14T00:00:00"/>
    <x v="2"/>
    <x v="5"/>
    <s v="Las Vegas"/>
    <s v="Men's Athletic Footwear"/>
    <n v="64"/>
    <n v="1820"/>
    <n v="11648"/>
    <n v="4542.72"/>
    <n v="0.39"/>
    <s v="Online"/>
  </r>
  <r>
    <n v="1128299"/>
    <d v="2020-02-15T00:00:00"/>
    <x v="2"/>
    <x v="5"/>
    <s v="Las Vegas"/>
    <s v="Women's Street Footwear"/>
    <n v="60"/>
    <n v="1520"/>
    <n v="9120"/>
    <n v="4742.4000000000005"/>
    <n v="0.52"/>
    <s v="Online"/>
  </r>
  <r>
    <n v="1128299"/>
    <d v="2020-02-16T00:00:00"/>
    <x v="2"/>
    <x v="5"/>
    <s v="Las Vegas"/>
    <s v="Women's Athletic Footwear"/>
    <n v="64"/>
    <n v="1240"/>
    <n v="7936"/>
    <n v="3729.9199999999996"/>
    <n v="0.47"/>
    <s v="Online"/>
  </r>
  <r>
    <n v="1128299"/>
    <d v="2020-02-17T00:00:00"/>
    <x v="2"/>
    <x v="5"/>
    <s v="Las Vegas"/>
    <s v="Men's Apparel"/>
    <n v="68"/>
    <n v="1380"/>
    <n v="9384"/>
    <n v="6381.1200000000008"/>
    <n v="0.68"/>
    <s v="Online"/>
  </r>
  <r>
    <n v="1128299"/>
    <d v="2020-02-18T00:00:00"/>
    <x v="2"/>
    <x v="5"/>
    <s v="Las Vegas"/>
    <s v="Women's Apparel"/>
    <n v="78"/>
    <n v="1080"/>
    <n v="8424"/>
    <n v="2864.1600000000003"/>
    <n v="0.34"/>
    <s v="Online"/>
  </r>
  <r>
    <n v="1128299"/>
    <d v="2020-02-19T00:00:00"/>
    <x v="2"/>
    <x v="5"/>
    <s v="Las Vegas"/>
    <s v="Men's Street Footwear"/>
    <n v="56"/>
    <n v="1740"/>
    <n v="9744"/>
    <n v="4677.1200000000008"/>
    <n v="0.48000000000000004"/>
    <s v="Online"/>
  </r>
  <r>
    <n v="1128299"/>
    <d v="2020-02-20T00:00:00"/>
    <x v="2"/>
    <x v="5"/>
    <s v="Las Vegas"/>
    <s v="Men's Athletic Footwear"/>
    <n v="61"/>
    <n v="1620"/>
    <n v="9882"/>
    <n v="3359.88"/>
    <n v="0.34"/>
    <s v="Online"/>
  </r>
  <r>
    <n v="1128299"/>
    <d v="2020-02-21T00:00:00"/>
    <x v="2"/>
    <x v="5"/>
    <s v="Las Vegas"/>
    <s v="Women's Street Footwear"/>
    <n v="57"/>
    <n v="1170"/>
    <n v="6669"/>
    <n v="3334.5"/>
    <n v="0.5"/>
    <s v="Online"/>
  </r>
  <r>
    <n v="1128299"/>
    <d v="2020-02-22T00:00:00"/>
    <x v="2"/>
    <x v="5"/>
    <s v="Las Vegas"/>
    <s v="Women's Athletic Footwear"/>
    <n v="58"/>
    <n v="1120"/>
    <n v="6496"/>
    <n v="2858.2400000000002"/>
    <n v="0.44"/>
    <s v="Online"/>
  </r>
  <r>
    <n v="1128299"/>
    <d v="2020-02-23T00:00:00"/>
    <x v="2"/>
    <x v="5"/>
    <s v="Las Vegas"/>
    <s v="Men's Apparel"/>
    <n v="67"/>
    <n v="1200"/>
    <n v="8040"/>
    <n v="4904.4000000000005"/>
    <n v="0.6100000000000001"/>
    <s v="Online"/>
  </r>
  <r>
    <n v="1128299"/>
    <d v="2020-02-24T00:00:00"/>
    <x v="2"/>
    <x v="5"/>
    <s v="Las Vegas"/>
    <s v="Women's Apparel"/>
    <n v="74"/>
    <n v="1130"/>
    <n v="8362"/>
    <n v="2508.6000000000004"/>
    <n v="0.30000000000000004"/>
    <s v="Online"/>
  </r>
  <r>
    <n v="1128299"/>
    <d v="2020-02-25T00:00:00"/>
    <x v="2"/>
    <x v="5"/>
    <s v="Las Vegas"/>
    <s v="Men's Street Footwear"/>
    <n v="56"/>
    <n v="1380"/>
    <n v="7728"/>
    <n v="3786.7200000000003"/>
    <n v="0.49000000000000005"/>
    <s v="Online"/>
  </r>
  <r>
    <n v="1128299"/>
    <d v="2020-02-26T00:00:00"/>
    <x v="2"/>
    <x v="5"/>
    <s v="Las Vegas"/>
    <s v="Men's Athletic Footwear"/>
    <n v="59"/>
    <n v="1650"/>
    <n v="9735"/>
    <n v="3407.25"/>
    <n v="0.35"/>
    <s v="Online"/>
  </r>
  <r>
    <n v="1128299"/>
    <d v="2020-02-27T00:00:00"/>
    <x v="2"/>
    <x v="5"/>
    <s v="Las Vegas"/>
    <s v="Women's Street Footwear"/>
    <n v="54"/>
    <n v="1090"/>
    <n v="5886"/>
    <n v="2648.7000000000003"/>
    <n v="0.45000000000000007"/>
    <s v="Online"/>
  </r>
  <r>
    <n v="1128299"/>
    <d v="2020-02-28T00:00:00"/>
    <x v="2"/>
    <x v="5"/>
    <s v="Las Vegas"/>
    <s v="Women's Athletic Footwear"/>
    <n v="54"/>
    <n v="1050"/>
    <n v="5670"/>
    <n v="2381.4"/>
    <n v="0.42"/>
    <s v="Online"/>
  </r>
  <r>
    <n v="1128299"/>
    <d v="2020-03-01T00:00:00"/>
    <x v="2"/>
    <x v="5"/>
    <s v="Las Vegas"/>
    <s v="Men's Apparel"/>
    <n v="63"/>
    <n v="810"/>
    <n v="5103"/>
    <n v="3112.8300000000004"/>
    <n v="0.6100000000000001"/>
    <s v="Online"/>
  </r>
  <r>
    <n v="1128299"/>
    <d v="2020-03-02T00:00:00"/>
    <x v="2"/>
    <x v="5"/>
    <s v="Las Vegas"/>
    <s v="Women's Apparel"/>
    <n v="68"/>
    <n v="940"/>
    <n v="6392"/>
    <n v="1598"/>
    <n v="0.25"/>
    <s v="Online"/>
  </r>
  <r>
    <n v="1128299"/>
    <d v="2020-03-03T00:00:00"/>
    <x v="2"/>
    <x v="5"/>
    <s v="Las Vegas"/>
    <s v="Men's Street Footwear"/>
    <n v="57"/>
    <n v="1550"/>
    <n v="8835"/>
    <n v="4240.8"/>
    <n v="0.48000000000000004"/>
    <s v="Online"/>
  </r>
  <r>
    <n v="1128299"/>
    <d v="2020-03-04T00:00:00"/>
    <x v="2"/>
    <x v="5"/>
    <s v="Las Vegas"/>
    <s v="Men's Athletic Footwear"/>
    <n v="64"/>
    <n v="1500"/>
    <n v="9600"/>
    <n v="3264.0000000000005"/>
    <n v="0.34"/>
    <s v="Online"/>
  </r>
  <r>
    <n v="1128299"/>
    <d v="2020-03-05T00:00:00"/>
    <x v="2"/>
    <x v="5"/>
    <s v="Las Vegas"/>
    <s v="Women's Street Footwear"/>
    <n v="55"/>
    <n v="1060"/>
    <n v="5830"/>
    <n v="2681.8"/>
    <n v="0.46"/>
    <s v="Online"/>
  </r>
  <r>
    <n v="1128299"/>
    <d v="2020-03-06T00:00:00"/>
    <x v="2"/>
    <x v="5"/>
    <s v="Las Vegas"/>
    <s v="Women's Athletic Footwear"/>
    <n v="56"/>
    <n v="1080"/>
    <n v="6048"/>
    <n v="2479.6799999999998"/>
    <n v="0.41"/>
    <s v="Online"/>
  </r>
  <r>
    <n v="1128299"/>
    <d v="2020-03-07T00:00:00"/>
    <x v="2"/>
    <x v="5"/>
    <s v="Las Vegas"/>
    <s v="Men's Apparel"/>
    <n v="64"/>
    <n v="880"/>
    <n v="5632"/>
    <n v="3604.4800000000005"/>
    <n v="0.64000000000000012"/>
    <s v="Online"/>
  </r>
  <r>
    <n v="1128299"/>
    <d v="2020-03-08T00:00:00"/>
    <x v="2"/>
    <x v="5"/>
    <s v="Las Vegas"/>
    <s v="Women's Apparel"/>
    <n v="68"/>
    <n v="1330"/>
    <n v="9044"/>
    <n v="2351.44"/>
    <n v="0.26"/>
    <s v="Online"/>
  </r>
  <r>
    <n v="1128299"/>
    <d v="2020-03-09T00:00:00"/>
    <x v="2"/>
    <x v="5"/>
    <s v="Las Vegas"/>
    <s v="Men's Street Footwear"/>
    <n v="58"/>
    <n v="1960"/>
    <n v="11368"/>
    <n v="5342.96"/>
    <n v="0.47000000000000003"/>
    <s v="Online"/>
  </r>
  <r>
    <n v="1128299"/>
    <d v="2020-03-10T00:00:00"/>
    <x v="2"/>
    <x v="5"/>
    <s v="Las Vegas"/>
    <s v="Men's Athletic Footwear"/>
    <n v="62"/>
    <n v="1890"/>
    <n v="11718"/>
    <n v="3984.1200000000003"/>
    <n v="0.34"/>
    <s v="Online"/>
  </r>
  <r>
    <n v="1128299"/>
    <d v="2020-03-11T00:00:00"/>
    <x v="2"/>
    <x v="5"/>
    <s v="Las Vegas"/>
    <s v="Women's Street Footwear"/>
    <n v="59"/>
    <n v="1190"/>
    <n v="7021"/>
    <n v="3299.8700000000003"/>
    <n v="0.47000000000000003"/>
    <s v="Online"/>
  </r>
  <r>
    <n v="1128299"/>
    <d v="2020-03-12T00:00:00"/>
    <x v="2"/>
    <x v="5"/>
    <s v="Las Vegas"/>
    <s v="Women's Athletic Footwear"/>
    <n v="57"/>
    <n v="1330"/>
    <n v="7581"/>
    <n v="3335.64"/>
    <n v="0.44"/>
    <s v="Online"/>
  </r>
  <r>
    <n v="1128299"/>
    <d v="2020-03-13T00:00:00"/>
    <x v="2"/>
    <x v="5"/>
    <s v="Las Vegas"/>
    <s v="Men's Apparel"/>
    <n v="69"/>
    <n v="1120"/>
    <n v="7728"/>
    <n v="4636.8000000000011"/>
    <n v="0.60000000000000009"/>
    <s v="Online"/>
  </r>
  <r>
    <n v="1128299"/>
    <d v="2020-03-14T00:00:00"/>
    <x v="2"/>
    <x v="5"/>
    <s v="Las Vegas"/>
    <s v="Women's Apparel"/>
    <n v="74"/>
    <n v="1500"/>
    <n v="11100"/>
    <n v="2997"/>
    <n v="0.27"/>
    <s v="Online"/>
  </r>
  <r>
    <n v="1128299"/>
    <d v="2020-03-15T00:00:00"/>
    <x v="2"/>
    <x v="5"/>
    <s v="Las Vegas"/>
    <s v="Men's Street Footwear"/>
    <n v="28"/>
    <n v="1230"/>
    <n v="3444"/>
    <n v="1722"/>
    <n v="0.5"/>
    <s v="Online"/>
  </r>
  <r>
    <n v="1128299"/>
    <d v="2020-03-16T00:00:00"/>
    <x v="2"/>
    <x v="5"/>
    <s v="Las Vegas"/>
    <s v="Men's Athletic Footwear"/>
    <n v="38"/>
    <n v="1230"/>
    <n v="4674"/>
    <n v="1542.42"/>
    <n v="0.33"/>
    <s v="Online"/>
  </r>
  <r>
    <n v="1128299"/>
    <d v="2020-03-17T00:00:00"/>
    <x v="2"/>
    <x v="5"/>
    <s v="Las Vegas"/>
    <s v="Women's Street Footwear"/>
    <n v="39"/>
    <n v="1150"/>
    <n v="4485"/>
    <n v="2063.1"/>
    <n v="0.46"/>
    <s v="Online"/>
  </r>
  <r>
    <n v="1128299"/>
    <d v="2020-03-18T00:00:00"/>
    <x v="2"/>
    <x v="5"/>
    <s v="Las Vegas"/>
    <s v="Women's Athletic Footwear"/>
    <n v="38"/>
    <n v="720"/>
    <n v="2736"/>
    <n v="1231.1999999999998"/>
    <n v="0.44999999999999996"/>
    <s v="Online"/>
  </r>
  <r>
    <n v="1128299"/>
    <d v="2020-03-19T00:00:00"/>
    <x v="2"/>
    <x v="6"/>
    <s v="Denver"/>
    <s v="Men's Apparel"/>
    <n v="41"/>
    <n v="560"/>
    <n v="2296"/>
    <n v="1469.44"/>
    <n v="0.64"/>
    <s v="Online"/>
  </r>
  <r>
    <n v="1128299"/>
    <d v="2020-03-20T00:00:00"/>
    <x v="2"/>
    <x v="6"/>
    <s v="Denver"/>
    <s v="Women's Apparel"/>
    <n v="37"/>
    <n v="1280"/>
    <n v="4736"/>
    <n v="1231.3600000000001"/>
    <n v="0.26"/>
    <s v="Online"/>
  </r>
  <r>
    <n v="1128299"/>
    <d v="2020-03-21T00:00:00"/>
    <x v="2"/>
    <x v="6"/>
    <s v="Denver"/>
    <s v="Men's Street Footwear"/>
    <n v="27"/>
    <n v="1310"/>
    <n v="3537"/>
    <n v="1697.7600000000002"/>
    <n v="0.48000000000000004"/>
    <s v="Online"/>
  </r>
  <r>
    <n v="1128299"/>
    <d v="2020-03-22T00:00:00"/>
    <x v="2"/>
    <x v="6"/>
    <s v="Denver"/>
    <s v="Men's Athletic Footwear"/>
    <n v="38"/>
    <n v="1110"/>
    <n v="4218"/>
    <n v="1265.4000000000001"/>
    <n v="0.30000000000000004"/>
    <s v="Online"/>
  </r>
  <r>
    <n v="1128299"/>
    <d v="2020-03-23T00:00:00"/>
    <x v="2"/>
    <x v="6"/>
    <s v="Denver"/>
    <s v="Women's Street Footwear"/>
    <n v="38"/>
    <n v="1230"/>
    <n v="4674"/>
    <n v="2337"/>
    <n v="0.5"/>
    <s v="Online"/>
  </r>
  <r>
    <n v="1128299"/>
    <d v="2020-03-24T00:00:00"/>
    <x v="2"/>
    <x v="6"/>
    <s v="Denver"/>
    <s v="Women's Athletic Footwear"/>
    <n v="36"/>
    <n v="720"/>
    <n v="2592"/>
    <n v="1166.3999999999999"/>
    <n v="0.44999999999999996"/>
    <s v="Online"/>
  </r>
  <r>
    <n v="1128299"/>
    <d v="2020-03-25T00:00:00"/>
    <x v="2"/>
    <x v="6"/>
    <s v="Denver"/>
    <s v="Men's Apparel"/>
    <n v="43"/>
    <n v="580"/>
    <n v="2494"/>
    <n v="1546.28"/>
    <n v="0.62"/>
    <s v="Online"/>
  </r>
  <r>
    <n v="1128299"/>
    <d v="2020-03-26T00:00:00"/>
    <x v="2"/>
    <x v="6"/>
    <s v="Denver"/>
    <s v="Women's Apparel"/>
    <n v="37"/>
    <n v="1160"/>
    <n v="4292"/>
    <n v="1158.8400000000001"/>
    <n v="0.27"/>
    <s v="Online"/>
  </r>
  <r>
    <n v="1128299"/>
    <d v="2020-03-27T00:00:00"/>
    <x v="2"/>
    <x v="6"/>
    <s v="Denver"/>
    <s v="Men's Street Footwear"/>
    <n v="37"/>
    <n v="1650"/>
    <n v="6105"/>
    <n v="2930.4"/>
    <n v="0.48000000000000004"/>
    <s v="Online"/>
  </r>
  <r>
    <n v="1128299"/>
    <d v="2020-03-28T00:00:00"/>
    <x v="2"/>
    <x v="6"/>
    <s v="Denver"/>
    <s v="Men's Athletic Footwear"/>
    <n v="48"/>
    <n v="1120"/>
    <n v="5376"/>
    <n v="1827.8400000000001"/>
    <n v="0.34"/>
    <s v="Online"/>
  </r>
  <r>
    <n v="1128299"/>
    <d v="2020-03-29T00:00:00"/>
    <x v="2"/>
    <x v="6"/>
    <s v="Denver"/>
    <s v="Women's Street Footwear"/>
    <n v="51"/>
    <n v="1160"/>
    <n v="5916"/>
    <n v="2898.84"/>
    <n v="0.49000000000000005"/>
    <s v="Online"/>
  </r>
  <r>
    <n v="1128299"/>
    <d v="2020-03-30T00:00:00"/>
    <x v="2"/>
    <x v="6"/>
    <s v="Denver"/>
    <s v="Women's Athletic Footwear"/>
    <n v="51"/>
    <n v="900"/>
    <n v="4590"/>
    <n v="1973.7"/>
    <n v="0.43"/>
    <s v="Online"/>
  </r>
  <r>
    <n v="1128299"/>
    <d v="2020-03-31T00:00:00"/>
    <x v="2"/>
    <x v="6"/>
    <s v="Denver"/>
    <s v="Men's Apparel"/>
    <n v="56"/>
    <n v="390"/>
    <n v="2184"/>
    <n v="1310.3999999999999"/>
    <n v="0.6"/>
    <s v="Online"/>
  </r>
  <r>
    <n v="1128299"/>
    <d v="2020-04-01T00:00:00"/>
    <x v="2"/>
    <x v="6"/>
    <s v="Denver"/>
    <s v="Women's Apparel"/>
    <n v="52"/>
    <n v="950"/>
    <n v="4940"/>
    <n v="1432.6000000000001"/>
    <n v="0.29000000000000004"/>
    <s v="Online"/>
  </r>
  <r>
    <n v="1128299"/>
    <d v="2020-04-02T00:00:00"/>
    <x v="2"/>
    <x v="6"/>
    <s v="Denver"/>
    <s v="Men's Street Footwear"/>
    <n v="55"/>
    <n v="1310"/>
    <n v="7205"/>
    <n v="3386.3500000000004"/>
    <n v="0.47000000000000003"/>
    <s v="Online"/>
  </r>
  <r>
    <n v="1128299"/>
    <d v="2020-04-03T00:00:00"/>
    <x v="2"/>
    <x v="6"/>
    <s v="Denver"/>
    <s v="Men's Athletic Footwear"/>
    <n v="59"/>
    <n v="940"/>
    <n v="5546"/>
    <n v="1941.1"/>
    <n v="0.35"/>
    <s v="Online"/>
  </r>
  <r>
    <n v="1128299"/>
    <d v="2020-04-04T00:00:00"/>
    <x v="2"/>
    <x v="6"/>
    <s v="Denver"/>
    <s v="Women's Street Footwear"/>
    <n v="61"/>
    <n v="1130"/>
    <n v="6893"/>
    <n v="3446.5"/>
    <n v="0.5"/>
    <s v="Online"/>
  </r>
  <r>
    <n v="1128299"/>
    <d v="2020-04-05T00:00:00"/>
    <x v="2"/>
    <x v="6"/>
    <s v="Denver"/>
    <s v="Women's Athletic Footwear"/>
    <n v="56"/>
    <n v="740"/>
    <n v="4144"/>
    <n v="1781.92"/>
    <n v="0.43"/>
    <s v="Online"/>
  </r>
  <r>
    <n v="1128299"/>
    <d v="2020-04-06T00:00:00"/>
    <x v="2"/>
    <x v="6"/>
    <s v="Denver"/>
    <s v="Men's Apparel"/>
    <n v="62"/>
    <n v="440"/>
    <n v="2728"/>
    <n v="1664.08"/>
    <n v="0.61"/>
    <s v="Online"/>
  </r>
  <r>
    <n v="1128299"/>
    <d v="2020-04-07T00:00:00"/>
    <x v="2"/>
    <x v="6"/>
    <s v="Denver"/>
    <s v="Women's Apparel"/>
    <n v="72"/>
    <n v="980"/>
    <n v="7056"/>
    <n v="1764"/>
    <n v="0.25"/>
    <s v="Online"/>
  </r>
  <r>
    <n v="1128299"/>
    <d v="2020-04-08T00:00:00"/>
    <x v="2"/>
    <x v="6"/>
    <s v="Denver"/>
    <s v="Men's Street Footwear"/>
    <n v="55"/>
    <n v="1310"/>
    <n v="7205"/>
    <n v="4395.05"/>
    <n v="0.61"/>
    <s v="Online"/>
  </r>
  <r>
    <n v="1128299"/>
    <d v="2020-04-09T00:00:00"/>
    <x v="2"/>
    <x v="6"/>
    <s v="Denver"/>
    <s v="Men's Athletic Footwear"/>
    <n v="60"/>
    <n v="1050"/>
    <n v="6300"/>
    <n v="2898"/>
    <n v="0.45999999999999996"/>
    <s v="Online"/>
  </r>
  <r>
    <n v="1128299"/>
    <d v="2020-04-10T00:00:00"/>
    <x v="2"/>
    <x v="6"/>
    <s v="Denver"/>
    <s v="Women's Street Footwear"/>
    <n v="59"/>
    <n v="980"/>
    <n v="5782"/>
    <n v="3469.2"/>
    <n v="0.6"/>
    <s v="Online"/>
  </r>
  <r>
    <n v="1128299"/>
    <d v="2020-04-11T00:00:00"/>
    <x v="2"/>
    <x v="6"/>
    <s v="Denver"/>
    <s v="Women's Athletic Footwear"/>
    <n v="58"/>
    <n v="690"/>
    <n v="4002"/>
    <n v="2361.1799999999998"/>
    <n v="0.59"/>
    <s v="Online"/>
  </r>
  <r>
    <n v="1128299"/>
    <d v="2020-04-12T00:00:00"/>
    <x v="2"/>
    <x v="6"/>
    <s v="Denver"/>
    <s v="Men's Apparel"/>
    <n v="63"/>
    <n v="440"/>
    <n v="2772"/>
    <n v="2106.7200000000003"/>
    <n v="0.76000000000000012"/>
    <s v="Online"/>
  </r>
  <r>
    <n v="1128299"/>
    <d v="2020-04-13T00:00:00"/>
    <x v="2"/>
    <x v="6"/>
    <s v="Denver"/>
    <s v="Women's Apparel"/>
    <n v="74"/>
    <n v="1330"/>
    <n v="9842"/>
    <n v="4232.0599999999995"/>
    <n v="0.43"/>
    <s v="Online"/>
  </r>
  <r>
    <n v="1128299"/>
    <d v="2020-04-14T00:00:00"/>
    <x v="2"/>
    <x v="6"/>
    <s v="Denver"/>
    <s v="Men's Street Footwear"/>
    <n v="54"/>
    <n v="1890"/>
    <n v="10206"/>
    <n v="6531.84"/>
    <n v="0.64"/>
    <s v="Online"/>
  </r>
  <r>
    <n v="1128299"/>
    <d v="2020-04-15T00:00:00"/>
    <x v="2"/>
    <x v="6"/>
    <s v="Denver"/>
    <s v="Men's Athletic Footwear"/>
    <n v="59"/>
    <n v="1440"/>
    <n v="8496"/>
    <n v="4248"/>
    <n v="0.5"/>
    <s v="Online"/>
  </r>
  <r>
    <n v="1128299"/>
    <d v="2020-04-16T00:00:00"/>
    <x v="2"/>
    <x v="6"/>
    <s v="Denver"/>
    <s v="Women's Street Footwear"/>
    <n v="64"/>
    <n v="1500"/>
    <n v="9600"/>
    <n v="6144"/>
    <n v="0.64"/>
    <s v="Online"/>
  </r>
  <r>
    <n v="1128299"/>
    <d v="2020-04-17T00:00:00"/>
    <x v="2"/>
    <x v="6"/>
    <s v="Denver"/>
    <s v="Women's Athletic Footwear"/>
    <n v="62"/>
    <n v="1350"/>
    <n v="8370"/>
    <n v="5022"/>
    <n v="0.6"/>
    <s v="Online"/>
  </r>
  <r>
    <n v="1128299"/>
    <d v="2020-04-18T00:00:00"/>
    <x v="2"/>
    <x v="6"/>
    <s v="Denver"/>
    <s v="Men's Apparel"/>
    <n v="66"/>
    <n v="910"/>
    <n v="6006"/>
    <n v="4624.6200000000008"/>
    <n v="0.77000000000000013"/>
    <s v="Online"/>
  </r>
  <r>
    <n v="1128299"/>
    <d v="2020-04-19T00:00:00"/>
    <x v="2"/>
    <x v="6"/>
    <s v="Denver"/>
    <s v="Women's Apparel"/>
    <n v="83"/>
    <n v="1810"/>
    <n v="15023"/>
    <n v="6459.89"/>
    <n v="0.43"/>
    <s v="Online"/>
  </r>
  <r>
    <n v="1128299"/>
    <d v="2020-04-20T00:00:00"/>
    <x v="2"/>
    <x v="6"/>
    <s v="Denver"/>
    <s v="Men's Street Footwear"/>
    <n v="64"/>
    <n v="2020"/>
    <n v="12928"/>
    <n v="7756.7999999999993"/>
    <n v="0.6"/>
    <s v="Online"/>
  </r>
  <r>
    <n v="1128299"/>
    <d v="2020-04-21T00:00:00"/>
    <x v="2"/>
    <x v="6"/>
    <s v="Denver"/>
    <s v="Men's Athletic Footwear"/>
    <n v="67"/>
    <n v="1880"/>
    <n v="12596"/>
    <n v="5038.4000000000005"/>
    <n v="0.4"/>
    <s v="Online"/>
  </r>
  <r>
    <n v="1128299"/>
    <d v="2020-04-22T00:00:00"/>
    <x v="2"/>
    <x v="6"/>
    <s v="Denver"/>
    <s v="Women's Street Footwear"/>
    <n v="67"/>
    <n v="1610"/>
    <n v="10787"/>
    <n v="5932.85"/>
    <n v="0.55000000000000004"/>
    <s v="Online"/>
  </r>
  <r>
    <n v="1128299"/>
    <d v="2020-04-23T00:00:00"/>
    <x v="2"/>
    <x v="6"/>
    <s v="Denver"/>
    <s v="Women's Athletic Footwear"/>
    <n v="61"/>
    <n v="1430"/>
    <n v="8723"/>
    <n v="4535.96"/>
    <n v="0.52"/>
    <s v="Online"/>
  </r>
  <r>
    <n v="1128299"/>
    <d v="2020-04-24T00:00:00"/>
    <x v="2"/>
    <x v="6"/>
    <s v="Denver"/>
    <s v="Men's Apparel"/>
    <n v="67"/>
    <n v="1310"/>
    <n v="8777"/>
    <n v="6143.9000000000005"/>
    <n v="0.70000000000000007"/>
    <s v="Online"/>
  </r>
  <r>
    <n v="1128299"/>
    <d v="2020-04-25T00:00:00"/>
    <x v="2"/>
    <x v="6"/>
    <s v="Denver"/>
    <s v="Women's Apparel"/>
    <n v="78"/>
    <n v="1370"/>
    <n v="10686"/>
    <n v="4274.4000000000005"/>
    <n v="0.4"/>
    <s v="Online"/>
  </r>
  <r>
    <n v="1128299"/>
    <d v="2020-04-26T00:00:00"/>
    <x v="2"/>
    <x v="6"/>
    <s v="Denver"/>
    <s v="Men's Street Footwear"/>
    <n v="63"/>
    <n v="1960"/>
    <n v="12348"/>
    <n v="7285.3200000000006"/>
    <n v="0.59000000000000008"/>
    <s v="Online"/>
  </r>
  <r>
    <n v="1128299"/>
    <d v="2020-04-27T00:00:00"/>
    <x v="2"/>
    <x v="6"/>
    <s v="Denver"/>
    <s v="Men's Athletic Footwear"/>
    <n v="73"/>
    <n v="1890"/>
    <n v="13797"/>
    <n v="5794.74"/>
    <n v="0.42"/>
    <s v="Online"/>
  </r>
  <r>
    <n v="1128299"/>
    <d v="2020-04-28T00:00:00"/>
    <x v="2"/>
    <x v="6"/>
    <s v="Denver"/>
    <s v="Women's Street Footwear"/>
    <n v="67"/>
    <n v="1430"/>
    <n v="9581"/>
    <n v="5461.170000000001"/>
    <n v="0.57000000000000006"/>
    <s v="Online"/>
  </r>
  <r>
    <n v="1128299"/>
    <d v="2020-04-29T00:00:00"/>
    <x v="2"/>
    <x v="6"/>
    <s v="Denver"/>
    <s v="Women's Athletic Footwear"/>
    <n v="63"/>
    <n v="1350"/>
    <n v="8505"/>
    <n v="4592.7000000000007"/>
    <n v="0.54"/>
    <s v="Online"/>
  </r>
  <r>
    <n v="1128299"/>
    <d v="2020-04-30T00:00:00"/>
    <x v="2"/>
    <x v="6"/>
    <s v="Denver"/>
    <s v="Men's Apparel"/>
    <n v="74"/>
    <n v="1400"/>
    <n v="10360"/>
    <n v="7562.8000000000011"/>
    <n v="0.73000000000000009"/>
    <s v="Online"/>
  </r>
  <r>
    <n v="1128299"/>
    <d v="2020-05-01T00:00:00"/>
    <x v="2"/>
    <x v="6"/>
    <s v="Denver"/>
    <s v="Women's Apparel"/>
    <n v="74"/>
    <n v="1000"/>
    <n v="7400"/>
    <n v="2590"/>
    <n v="0.35"/>
    <s v="Online"/>
  </r>
  <r>
    <n v="1128299"/>
    <d v="2020-05-02T00:00:00"/>
    <x v="2"/>
    <x v="6"/>
    <s v="Denver"/>
    <s v="Men's Street Footwear"/>
    <n v="59"/>
    <n v="1620"/>
    <n v="9558"/>
    <n v="5065.7400000000007"/>
    <n v="0.53"/>
    <s v="Online"/>
  </r>
  <r>
    <n v="1128299"/>
    <d v="2020-05-03T00:00:00"/>
    <x v="2"/>
    <x v="6"/>
    <s v="Denver"/>
    <s v="Men's Athletic Footwear"/>
    <n v="69"/>
    <n v="1680"/>
    <n v="11592"/>
    <n v="4173.12"/>
    <n v="0.36"/>
    <s v="Online"/>
  </r>
  <r>
    <n v="1128299"/>
    <d v="2020-05-04T00:00:00"/>
    <x v="2"/>
    <x v="6"/>
    <s v="Denver"/>
    <s v="Women's Street Footwear"/>
    <n v="60"/>
    <n v="1130"/>
    <n v="6780"/>
    <n v="3390"/>
    <n v="0.5"/>
    <s v="Online"/>
  </r>
  <r>
    <n v="1128299"/>
    <d v="2020-05-05T00:00:00"/>
    <x v="2"/>
    <x v="6"/>
    <s v="Denver"/>
    <s v="Women's Athletic Footwear"/>
    <n v="59"/>
    <n v="1000"/>
    <n v="5900"/>
    <n v="2832"/>
    <n v="0.48"/>
    <s v="Online"/>
  </r>
  <r>
    <n v="1128299"/>
    <d v="2020-05-06T00:00:00"/>
    <x v="2"/>
    <x v="6"/>
    <s v="Denver"/>
    <s v="Men's Apparel"/>
    <n v="74"/>
    <n v="1200"/>
    <n v="8880"/>
    <n v="6127.2000000000016"/>
    <n v="0.69000000000000017"/>
    <s v="Online"/>
  </r>
  <r>
    <n v="1128299"/>
    <d v="2020-05-07T00:00:00"/>
    <x v="2"/>
    <x v="6"/>
    <s v="Denver"/>
    <s v="Women's Apparel"/>
    <n v="65"/>
    <n v="1060"/>
    <n v="6890"/>
    <n v="2135.9"/>
    <n v="0.31"/>
    <s v="Online"/>
  </r>
  <r>
    <n v="1128299"/>
    <d v="2020-05-08T00:00:00"/>
    <x v="2"/>
    <x v="6"/>
    <s v="Denver"/>
    <s v="Men's Street Footwear"/>
    <n v="51"/>
    <n v="1370"/>
    <n v="6987"/>
    <n v="3493.5"/>
    <n v="0.5"/>
    <s v="Online"/>
  </r>
  <r>
    <n v="1128299"/>
    <d v="2020-05-09T00:00:00"/>
    <x v="2"/>
    <x v="6"/>
    <s v="Denver"/>
    <s v="Men's Athletic Footwear"/>
    <n v="54"/>
    <n v="1520"/>
    <n v="8208"/>
    <n v="2872.7999999999997"/>
    <n v="0.35"/>
    <s v="Online"/>
  </r>
  <r>
    <n v="1128299"/>
    <d v="2020-05-10T00:00:00"/>
    <x v="2"/>
    <x v="6"/>
    <s v="Denver"/>
    <s v="Women's Street Footwear"/>
    <n v="51"/>
    <n v="1020"/>
    <n v="5202"/>
    <n v="2601"/>
    <n v="0.5"/>
    <s v="Online"/>
  </r>
  <r>
    <n v="1128299"/>
    <d v="2020-05-11T00:00:00"/>
    <x v="2"/>
    <x v="6"/>
    <s v="Denver"/>
    <s v="Women's Athletic Footwear"/>
    <n v="53"/>
    <n v="850"/>
    <n v="4505"/>
    <n v="2072.2999999999997"/>
    <n v="0.45999999999999996"/>
    <s v="Online"/>
  </r>
  <r>
    <n v="1128299"/>
    <d v="2020-05-12T00:00:00"/>
    <x v="2"/>
    <x v="6"/>
    <s v="Denver"/>
    <s v="Men's Apparel"/>
    <n v="64"/>
    <n v="750"/>
    <n v="4800"/>
    <n v="3168.0000000000009"/>
    <n v="0.66000000000000014"/>
    <s v="Online"/>
  </r>
  <r>
    <n v="1128299"/>
    <d v="2020-05-13T00:00:00"/>
    <x v="2"/>
    <x v="6"/>
    <s v="Denver"/>
    <s v="Women's Apparel"/>
    <n v="65"/>
    <n v="1050"/>
    <n v="6825"/>
    <n v="2047.5000000000002"/>
    <n v="0.30000000000000004"/>
    <s v="Online"/>
  </r>
  <r>
    <n v="1128299"/>
    <d v="2020-05-14T00:00:00"/>
    <x v="2"/>
    <x v="6"/>
    <s v="Denver"/>
    <s v="Men's Street Footwear"/>
    <n v="52"/>
    <n v="1500"/>
    <n v="7800"/>
    <n v="4290"/>
    <n v="0.55000000000000004"/>
    <s v="Online"/>
  </r>
  <r>
    <n v="1128299"/>
    <d v="2020-05-15T00:00:00"/>
    <x v="2"/>
    <x v="6"/>
    <s v="Denver"/>
    <s v="Men's Athletic Footwear"/>
    <n v="55"/>
    <n v="1500"/>
    <n v="8250"/>
    <n v="3052.5"/>
    <n v="0.37"/>
    <s v="Online"/>
  </r>
  <r>
    <n v="1128299"/>
    <d v="2020-05-16T00:00:00"/>
    <x v="2"/>
    <x v="6"/>
    <s v="Denver"/>
    <s v="Women's Street Footwear"/>
    <n v="51"/>
    <n v="1280"/>
    <n v="6528"/>
    <n v="3459.84"/>
    <n v="0.53"/>
    <s v="Online"/>
  </r>
  <r>
    <n v="1128299"/>
    <d v="2020-05-17T00:00:00"/>
    <x v="2"/>
    <x v="6"/>
    <s v="Denver"/>
    <s v="Women's Athletic Footwear"/>
    <n v="60"/>
    <n v="1160"/>
    <n v="6960"/>
    <n v="3340.7999999999997"/>
    <n v="0.48"/>
    <s v="Online"/>
  </r>
  <r>
    <n v="1128299"/>
    <d v="2020-05-18T00:00:00"/>
    <x v="2"/>
    <x v="6"/>
    <s v="Denver"/>
    <s v="Men's Apparel"/>
    <n v="68"/>
    <n v="1050"/>
    <n v="7140"/>
    <n v="4926.6000000000013"/>
    <n v="0.69000000000000017"/>
    <s v="Online"/>
  </r>
  <r>
    <n v="1128299"/>
    <d v="2020-05-19T00:00:00"/>
    <x v="2"/>
    <x v="6"/>
    <s v="Denver"/>
    <s v="Women's Apparel"/>
    <n v="73"/>
    <n v="1300"/>
    <n v="9490"/>
    <n v="2941.9"/>
    <n v="0.31"/>
    <s v="Online"/>
  </r>
  <r>
    <n v="1128299"/>
    <d v="2020-05-20T00:00:00"/>
    <x v="2"/>
    <x v="6"/>
    <s v="Denver"/>
    <s v="Men's Street Footwear"/>
    <n v="59"/>
    <n v="2030"/>
    <n v="11977"/>
    <n v="6228.04"/>
    <n v="0.52"/>
    <s v="Online"/>
  </r>
  <r>
    <n v="1128299"/>
    <d v="2020-05-21T00:00:00"/>
    <x v="2"/>
    <x v="6"/>
    <s v="Denver"/>
    <s v="Men's Athletic Footwear"/>
    <n v="64"/>
    <n v="1820"/>
    <n v="11648"/>
    <n v="4426.24"/>
    <n v="0.38"/>
    <s v="Online"/>
  </r>
  <r>
    <n v="1128299"/>
    <d v="2020-05-22T00:00:00"/>
    <x v="2"/>
    <x v="6"/>
    <s v="Denver"/>
    <s v="Women's Street Footwear"/>
    <n v="60"/>
    <n v="1250"/>
    <n v="7500"/>
    <n v="4125"/>
    <n v="0.55000000000000004"/>
    <s v="Online"/>
  </r>
  <r>
    <n v="1128299"/>
    <d v="2020-05-23T00:00:00"/>
    <x v="2"/>
    <x v="6"/>
    <s v="Denver"/>
    <s v="Women's Athletic Footwear"/>
    <n v="63"/>
    <n v="1250"/>
    <n v="7875"/>
    <n v="3543.7499999999995"/>
    <n v="0.44999999999999996"/>
    <s v="Online"/>
  </r>
  <r>
    <n v="1128299"/>
    <d v="2020-05-24T00:00:00"/>
    <x v="2"/>
    <x v="6"/>
    <s v="Denver"/>
    <s v="Men's Apparel"/>
    <n v="68"/>
    <n v="1150"/>
    <n v="7820"/>
    <n v="5239.4000000000015"/>
    <n v="0.67000000000000015"/>
    <s v="Online"/>
  </r>
  <r>
    <n v="1128299"/>
    <d v="2020-05-25T00:00:00"/>
    <x v="2"/>
    <x v="6"/>
    <s v="Denver"/>
    <s v="Women's Apparel"/>
    <n v="75"/>
    <n v="1370"/>
    <n v="10275"/>
    <n v="3390.75"/>
    <n v="0.33"/>
    <s v="Online"/>
  </r>
  <r>
    <n v="1128299"/>
    <d v="2020-05-26T00:00:00"/>
    <x v="2"/>
    <x v="6"/>
    <s v="Denver"/>
    <s v="Men's Street Footwear"/>
    <n v="36"/>
    <n v="1170"/>
    <n v="4212"/>
    <n v="1726.9199999999998"/>
    <n v="0.41"/>
    <s v="Online"/>
  </r>
  <r>
    <n v="1128299"/>
    <d v="2020-05-27T00:00:00"/>
    <x v="2"/>
    <x v="6"/>
    <s v="Denver"/>
    <s v="Men's Athletic Footwear"/>
    <n v="48"/>
    <n v="1310"/>
    <n v="6288"/>
    <n v="2515.2000000000003"/>
    <n v="0.4"/>
    <s v="Online"/>
  </r>
  <r>
    <n v="1128299"/>
    <d v="2020-05-28T00:00:00"/>
    <x v="2"/>
    <x v="6"/>
    <s v="Denver"/>
    <s v="Women's Street Footwear"/>
    <n v="46"/>
    <n v="1350"/>
    <n v="6210"/>
    <n v="2173.5"/>
    <n v="0.35"/>
    <s v="Online"/>
  </r>
  <r>
    <n v="1128299"/>
    <d v="2020-05-29T00:00:00"/>
    <x v="2"/>
    <x v="6"/>
    <s v="Denver"/>
    <s v="Women's Athletic Footwear"/>
    <n v="49"/>
    <n v="780"/>
    <n v="3822"/>
    <n v="1567.02"/>
    <n v="0.41"/>
    <s v="Online"/>
  </r>
  <r>
    <n v="1128299"/>
    <d v="2020-05-30T00:00:00"/>
    <x v="2"/>
    <x v="7"/>
    <s v="Seattle"/>
    <s v="Men's Apparel"/>
    <n v="51"/>
    <n v="730"/>
    <n v="3723"/>
    <n v="1451.97"/>
    <n v="0.39"/>
    <s v="Online"/>
  </r>
  <r>
    <n v="1128299"/>
    <d v="2020-05-31T00:00:00"/>
    <x v="2"/>
    <x v="7"/>
    <s v="Seattle"/>
    <s v="Women's Apparel"/>
    <n v="46"/>
    <n v="1250"/>
    <n v="5750"/>
    <n v="1782.5"/>
    <n v="0.31"/>
    <s v="Online"/>
  </r>
  <r>
    <n v="1128299"/>
    <d v="2020-06-01T00:00:00"/>
    <x v="2"/>
    <x v="7"/>
    <s v="Seattle"/>
    <s v="Men's Street Footwear"/>
    <n v="36"/>
    <n v="1380"/>
    <n v="4968"/>
    <n v="2136.2399999999998"/>
    <n v="0.43"/>
    <s v="Online"/>
  </r>
  <r>
    <n v="1128299"/>
    <d v="2020-06-02T00:00:00"/>
    <x v="2"/>
    <x v="7"/>
    <s v="Seattle"/>
    <s v="Men's Athletic Footwear"/>
    <n v="47"/>
    <n v="1310"/>
    <n v="6157"/>
    <n v="2401.23"/>
    <n v="0.39"/>
    <s v="Online"/>
  </r>
  <r>
    <n v="1128299"/>
    <d v="2020-06-03T00:00:00"/>
    <x v="2"/>
    <x v="7"/>
    <s v="Seattle"/>
    <s v="Women's Street Footwear"/>
    <n v="47"/>
    <n v="1220"/>
    <n v="5734"/>
    <n v="2236.2600000000002"/>
    <n v="0.39"/>
    <s v="Online"/>
  </r>
  <r>
    <n v="1128299"/>
    <d v="2020-06-04T00:00:00"/>
    <x v="2"/>
    <x v="7"/>
    <s v="Seattle"/>
    <s v="Women's Athletic Footwear"/>
    <n v="48"/>
    <n v="870"/>
    <n v="4176"/>
    <n v="1753.9199999999998"/>
    <n v="0.42"/>
    <s v="Online"/>
  </r>
  <r>
    <n v="1128299"/>
    <d v="2020-06-05T00:00:00"/>
    <x v="2"/>
    <x v="7"/>
    <s v="Seattle"/>
    <s v="Men's Apparel"/>
    <n v="52"/>
    <n v="650"/>
    <n v="3380"/>
    <n v="1352"/>
    <n v="0.4"/>
    <s v="Online"/>
  </r>
  <r>
    <n v="1128299"/>
    <d v="2020-06-06T00:00:00"/>
    <x v="2"/>
    <x v="7"/>
    <s v="Seattle"/>
    <s v="Women's Apparel"/>
    <n v="46"/>
    <n v="1230"/>
    <n v="5658"/>
    <n v="1753.98"/>
    <n v="0.31"/>
    <s v="Online"/>
  </r>
  <r>
    <n v="1128299"/>
    <d v="2020-06-07T00:00:00"/>
    <x v="2"/>
    <x v="7"/>
    <s v="Seattle"/>
    <s v="Men's Street Footwear"/>
    <n v="46"/>
    <n v="1670"/>
    <n v="7682"/>
    <n v="3456.8999999999996"/>
    <n v="0.44999999999999996"/>
    <s v="Online"/>
  </r>
  <r>
    <n v="1128299"/>
    <d v="2020-06-08T00:00:00"/>
    <x v="2"/>
    <x v="7"/>
    <s v="Seattle"/>
    <s v="Men's Athletic Footwear"/>
    <n v="58"/>
    <n v="1150"/>
    <n v="6670"/>
    <n v="2401.1999999999998"/>
    <n v="0.36"/>
    <s v="Online"/>
  </r>
  <r>
    <n v="1128299"/>
    <d v="2020-06-09T00:00:00"/>
    <x v="2"/>
    <x v="7"/>
    <s v="Seattle"/>
    <s v="Women's Street Footwear"/>
    <n v="60"/>
    <n v="1150"/>
    <n v="6900"/>
    <n v="2760"/>
    <n v="0.4"/>
    <s v="Online"/>
  </r>
  <r>
    <n v="1128299"/>
    <d v="2020-06-10T00:00:00"/>
    <x v="2"/>
    <x v="7"/>
    <s v="Seattle"/>
    <s v="Women's Athletic Footwear"/>
    <n v="64"/>
    <n v="850"/>
    <n v="5440"/>
    <n v="2284.7999999999997"/>
    <n v="0.42"/>
    <s v="Online"/>
  </r>
  <r>
    <n v="1128299"/>
    <d v="2020-06-11T00:00:00"/>
    <x v="2"/>
    <x v="7"/>
    <s v="Seattle"/>
    <s v="Men's Apparel"/>
    <n v="69"/>
    <n v="460"/>
    <n v="3174"/>
    <n v="1206.1200000000001"/>
    <n v="0.38"/>
    <s v="Online"/>
  </r>
  <r>
    <n v="1128299"/>
    <d v="2020-06-12T00:00:00"/>
    <x v="2"/>
    <x v="7"/>
    <s v="Seattle"/>
    <s v="Women's Apparel"/>
    <n v="62"/>
    <n v="1050"/>
    <n v="6510"/>
    <n v="2213.4"/>
    <n v="0.34"/>
    <s v="Online"/>
  </r>
  <r>
    <n v="1128299"/>
    <d v="2020-06-13T00:00:00"/>
    <x v="2"/>
    <x v="7"/>
    <s v="Seattle"/>
    <s v="Men's Street Footwear"/>
    <n v="68"/>
    <n v="1600"/>
    <n v="10880"/>
    <n v="4787.2"/>
    <n v="0.44"/>
    <s v="Online"/>
  </r>
  <r>
    <n v="1128299"/>
    <d v="2020-06-14T00:00:00"/>
    <x v="2"/>
    <x v="7"/>
    <s v="Seattle"/>
    <s v="Men's Athletic Footwear"/>
    <n v="71"/>
    <n v="880"/>
    <n v="6248"/>
    <n v="2436.7200000000003"/>
    <n v="0.39"/>
    <s v="Online"/>
  </r>
  <r>
    <n v="1128299"/>
    <d v="2020-06-15T00:00:00"/>
    <x v="2"/>
    <x v="7"/>
    <s v="Seattle"/>
    <s v="Women's Street Footwear"/>
    <n v="74"/>
    <n v="1200"/>
    <n v="8880"/>
    <n v="3463.2000000000003"/>
    <n v="0.39"/>
    <s v="Online"/>
  </r>
  <r>
    <n v="1128299"/>
    <d v="2020-06-16T00:00:00"/>
    <x v="2"/>
    <x v="7"/>
    <s v="Seattle"/>
    <s v="Women's Athletic Footwear"/>
    <n v="55"/>
    <n v="900"/>
    <n v="4950"/>
    <n v="2079"/>
    <n v="0.42"/>
    <s v="Online"/>
  </r>
  <r>
    <n v="1128299"/>
    <d v="2020-06-17T00:00:00"/>
    <x v="2"/>
    <x v="7"/>
    <s v="Seattle"/>
    <s v="Men's Apparel"/>
    <n v="59"/>
    <n v="560"/>
    <n v="3304"/>
    <n v="1321.6000000000001"/>
    <n v="0.4"/>
    <s v="Online"/>
  </r>
  <r>
    <n v="1128299"/>
    <d v="2020-06-18T00:00:00"/>
    <x v="2"/>
    <x v="7"/>
    <s v="Seattle"/>
    <s v="Women's Apparel"/>
    <n v="78"/>
    <n v="880"/>
    <n v="6864"/>
    <n v="2196.48"/>
    <n v="0.32"/>
    <s v="Online"/>
  </r>
  <r>
    <n v="1128299"/>
    <d v="2020-06-19T00:00:00"/>
    <x v="2"/>
    <x v="7"/>
    <s v="Seattle"/>
    <s v="Men's Street Footwear"/>
    <n v="55"/>
    <n v="1650"/>
    <n v="9075"/>
    <n v="3720.75"/>
    <n v="0.41"/>
    <s v="Online"/>
  </r>
  <r>
    <n v="1128299"/>
    <d v="2020-06-20T00:00:00"/>
    <x v="2"/>
    <x v="7"/>
    <s v="Seattle"/>
    <s v="Men's Athletic Footwear"/>
    <n v="60"/>
    <n v="1080"/>
    <n v="6480"/>
    <n v="2462.4"/>
    <n v="0.38"/>
    <s v="Online"/>
  </r>
  <r>
    <n v="1128299"/>
    <d v="2020-06-21T00:00:00"/>
    <x v="2"/>
    <x v="7"/>
    <s v="Seattle"/>
    <s v="Women's Street Footwear"/>
    <n v="61"/>
    <n v="1200"/>
    <n v="7320"/>
    <n v="2781.6"/>
    <n v="0.38"/>
    <s v="Online"/>
  </r>
  <r>
    <n v="1128299"/>
    <d v="2020-06-22T00:00:00"/>
    <x v="2"/>
    <x v="7"/>
    <s v="Seattle"/>
    <s v="Women's Athletic Footwear"/>
    <n v="59"/>
    <n v="900"/>
    <n v="5310"/>
    <n v="2336.4"/>
    <n v="0.44"/>
    <s v="Online"/>
  </r>
  <r>
    <n v="1128299"/>
    <d v="2020-06-23T00:00:00"/>
    <x v="2"/>
    <x v="7"/>
    <s v="Seattle"/>
    <s v="Men's Apparel"/>
    <n v="60"/>
    <n v="520"/>
    <n v="3120"/>
    <n v="1185.5999999999999"/>
    <n v="0.38"/>
    <s v="Online"/>
  </r>
  <r>
    <n v="1128299"/>
    <d v="2020-06-24T00:00:00"/>
    <x v="2"/>
    <x v="7"/>
    <s v="Seattle"/>
    <s v="Women's Apparel"/>
    <n v="75"/>
    <n v="1250"/>
    <n v="9375"/>
    <n v="3093.75"/>
    <n v="0.33"/>
    <s v="Online"/>
  </r>
  <r>
    <n v="1128299"/>
    <d v="2020-06-25T00:00:00"/>
    <x v="2"/>
    <x v="7"/>
    <s v="Seattle"/>
    <s v="Men's Street Footwear"/>
    <n v="71"/>
    <n v="1950"/>
    <n v="13845"/>
    <n v="5814.9"/>
    <n v="0.42"/>
    <s v="Online"/>
  </r>
  <r>
    <n v="1128299"/>
    <d v="2020-06-26T00:00:00"/>
    <x v="2"/>
    <x v="7"/>
    <s v="Seattle"/>
    <s v="Men's Athletic Footwear"/>
    <n v="74"/>
    <n v="1880"/>
    <n v="13912"/>
    <n v="5147.4399999999996"/>
    <n v="0.37"/>
    <s v="Online"/>
  </r>
  <r>
    <n v="1128299"/>
    <d v="2020-06-27T00:00:00"/>
    <x v="2"/>
    <x v="7"/>
    <s v="Seattle"/>
    <s v="Women's Street Footwear"/>
    <n v="72"/>
    <n v="1630"/>
    <n v="11736"/>
    <n v="4459.68"/>
    <n v="0.38"/>
    <s v="Online"/>
  </r>
  <r>
    <n v="1128299"/>
    <d v="2020-06-28T00:00:00"/>
    <x v="2"/>
    <x v="7"/>
    <s v="Seattle"/>
    <s v="Women's Athletic Footwear"/>
    <n v="75"/>
    <n v="1250"/>
    <n v="9375"/>
    <n v="3750"/>
    <n v="0.4"/>
    <s v="Online"/>
  </r>
  <r>
    <n v="1128299"/>
    <d v="2020-06-29T00:00:00"/>
    <x v="2"/>
    <x v="7"/>
    <s v="Seattle"/>
    <s v="Men's Apparel"/>
    <n v="82"/>
    <n v="1050"/>
    <n v="8610"/>
    <n v="3357.9"/>
    <n v="0.39"/>
    <s v="Online"/>
  </r>
  <r>
    <n v="1128299"/>
    <d v="2020-06-30T00:00:00"/>
    <x v="2"/>
    <x v="7"/>
    <s v="Seattle"/>
    <s v="Women's Apparel"/>
    <n v="98"/>
    <n v="1820"/>
    <n v="17836"/>
    <n v="6064.2400000000007"/>
    <n v="0.34"/>
    <s v="Online"/>
  </r>
  <r>
    <n v="1128299"/>
    <d v="2020-07-01T00:00:00"/>
    <x v="2"/>
    <x v="7"/>
    <s v="Seattle"/>
    <s v="Men's Street Footwear"/>
    <n v="73"/>
    <n v="2390"/>
    <n v="17447"/>
    <n v="6978.8"/>
    <n v="0.4"/>
    <s v="Online"/>
  </r>
  <r>
    <n v="1128299"/>
    <d v="2020-07-02T00:00:00"/>
    <x v="2"/>
    <x v="7"/>
    <s v="Seattle"/>
    <s v="Men's Athletic Footwear"/>
    <n v="82"/>
    <n v="1820"/>
    <n v="14924"/>
    <n v="5372.6399999999994"/>
    <n v="0.36"/>
    <s v="Online"/>
  </r>
  <r>
    <n v="1128299"/>
    <d v="2020-07-03T00:00:00"/>
    <x v="2"/>
    <x v="7"/>
    <s v="Seattle"/>
    <s v="Women's Street Footwear"/>
    <n v="78"/>
    <n v="1750"/>
    <n v="13650"/>
    <n v="4777.5"/>
    <n v="0.35"/>
    <s v="Online"/>
  </r>
  <r>
    <n v="1128299"/>
    <d v="2020-07-04T00:00:00"/>
    <x v="2"/>
    <x v="7"/>
    <s v="Seattle"/>
    <s v="Women's Athletic Footwear"/>
    <n v="78"/>
    <n v="1370"/>
    <n v="10686"/>
    <n v="4381.2599999999993"/>
    <n v="0.41"/>
    <s v="Online"/>
  </r>
  <r>
    <n v="1128299"/>
    <d v="2020-07-05T00:00:00"/>
    <x v="2"/>
    <x v="7"/>
    <s v="Seattle"/>
    <s v="Men's Apparel"/>
    <n v="77"/>
    <n v="1440"/>
    <n v="11088"/>
    <n v="3880.7999999999997"/>
    <n v="0.35"/>
    <s v="Online"/>
  </r>
  <r>
    <n v="1128299"/>
    <d v="2020-07-06T00:00:00"/>
    <x v="2"/>
    <x v="7"/>
    <s v="Seattle"/>
    <s v="Women's Apparel"/>
    <n v="95"/>
    <n v="1550"/>
    <n v="14725"/>
    <n v="5153.75"/>
    <n v="0.35"/>
    <s v="Online"/>
  </r>
  <r>
    <n v="1128299"/>
    <d v="2020-07-07T00:00:00"/>
    <x v="2"/>
    <x v="7"/>
    <s v="Seattle"/>
    <s v="Men's Street Footwear"/>
    <n v="80"/>
    <n v="2170"/>
    <n v="17360"/>
    <n v="7811.9999999999991"/>
    <n v="0.44999999999999996"/>
    <s v="Online"/>
  </r>
  <r>
    <n v="1128299"/>
    <d v="2020-07-08T00:00:00"/>
    <x v="2"/>
    <x v="7"/>
    <s v="Seattle"/>
    <s v="Men's Athletic Footwear"/>
    <n v="77"/>
    <n v="2100"/>
    <n v="16170"/>
    <n v="6306.3"/>
    <n v="0.39"/>
    <s v="Online"/>
  </r>
  <r>
    <n v="1128299"/>
    <d v="2020-07-09T00:00:00"/>
    <x v="2"/>
    <x v="7"/>
    <s v="Seattle"/>
    <s v="Women's Street Footwear"/>
    <n v="73"/>
    <n v="1630"/>
    <n v="11899"/>
    <n v="4164.6499999999996"/>
    <n v="0.35"/>
    <s v="Online"/>
  </r>
  <r>
    <n v="1128299"/>
    <d v="2020-07-10T00:00:00"/>
    <x v="2"/>
    <x v="7"/>
    <s v="Seattle"/>
    <s v="Women's Athletic Footwear"/>
    <n v="74"/>
    <n v="1550"/>
    <n v="11470"/>
    <n v="5046.8"/>
    <n v="0.44"/>
    <s v="Online"/>
  </r>
  <r>
    <n v="1128299"/>
    <d v="2020-07-11T00:00:00"/>
    <x v="2"/>
    <x v="7"/>
    <s v="Seattle"/>
    <s v="Men's Apparel"/>
    <n v="71"/>
    <n v="1550"/>
    <n v="11005"/>
    <n v="4291.95"/>
    <n v="0.39"/>
    <s v="Online"/>
  </r>
  <r>
    <n v="1128299"/>
    <d v="2020-07-12T00:00:00"/>
    <x v="2"/>
    <x v="7"/>
    <s v="Seattle"/>
    <s v="Women's Apparel"/>
    <n v="76"/>
    <n v="1080"/>
    <n v="8208"/>
    <n v="2708.6400000000003"/>
    <n v="0.33"/>
    <s v="Online"/>
  </r>
  <r>
    <n v="1128299"/>
    <d v="2020-07-13T00:00:00"/>
    <x v="2"/>
    <x v="7"/>
    <s v="Seattle"/>
    <s v="Men's Street Footwear"/>
    <n v="64"/>
    <n v="1560"/>
    <n v="9984"/>
    <n v="4093.4399999999996"/>
    <n v="0.41"/>
    <s v="Online"/>
  </r>
  <r>
    <n v="1128299"/>
    <d v="2020-07-14T00:00:00"/>
    <x v="2"/>
    <x v="7"/>
    <s v="Seattle"/>
    <s v="Men's Athletic Footwear"/>
    <n v="71"/>
    <n v="1740"/>
    <n v="12354"/>
    <n v="4323.8999999999996"/>
    <n v="0.35"/>
    <s v="Online"/>
  </r>
  <r>
    <n v="1128299"/>
    <d v="2020-07-15T00:00:00"/>
    <x v="2"/>
    <x v="7"/>
    <s v="Seattle"/>
    <s v="Women's Street Footwear"/>
    <n v="63"/>
    <n v="1350"/>
    <n v="8505"/>
    <n v="3146.85"/>
    <n v="0.37"/>
    <s v="Online"/>
  </r>
  <r>
    <n v="1128299"/>
    <d v="2020-07-16T00:00:00"/>
    <x v="2"/>
    <x v="7"/>
    <s v="Seattle"/>
    <s v="Women's Athletic Footwear"/>
    <n v="67"/>
    <n v="1120"/>
    <n v="7504"/>
    <n v="3001.6000000000004"/>
    <n v="0.4"/>
    <s v="Online"/>
  </r>
  <r>
    <n v="1128299"/>
    <d v="2020-07-17T00:00:00"/>
    <x v="2"/>
    <x v="7"/>
    <s v="Seattle"/>
    <s v="Men's Apparel"/>
    <n v="72"/>
    <n v="1110"/>
    <n v="7992"/>
    <n v="3196.8"/>
    <n v="0.4"/>
    <s v="Online"/>
  </r>
  <r>
    <n v="1128299"/>
    <d v="2020-07-18T00:00:00"/>
    <x v="2"/>
    <x v="7"/>
    <s v="Seattle"/>
    <s v="Women's Apparel"/>
    <n v="62"/>
    <n v="1130"/>
    <n v="7006"/>
    <n v="2452.1"/>
    <n v="0.35"/>
    <s v="Online"/>
  </r>
  <r>
    <n v="1128299"/>
    <d v="2020-07-19T00:00:00"/>
    <x v="2"/>
    <x v="7"/>
    <s v="Seattle"/>
    <s v="Men's Street Footwear"/>
    <n v="58"/>
    <n v="1490"/>
    <n v="8642"/>
    <n v="3456.8"/>
    <n v="0.4"/>
    <s v="Online"/>
  </r>
  <r>
    <n v="1128299"/>
    <d v="2020-07-20T00:00:00"/>
    <x v="2"/>
    <x v="7"/>
    <s v="Seattle"/>
    <s v="Men's Athletic Footwear"/>
    <n v="64"/>
    <n v="1380"/>
    <n v="8832"/>
    <n v="3267.84"/>
    <n v="0.37"/>
    <s v="Online"/>
  </r>
  <r>
    <n v="1128299"/>
    <d v="2020-07-21T00:00:00"/>
    <x v="2"/>
    <x v="7"/>
    <s v="Seattle"/>
    <s v="Women's Street Footwear"/>
    <n v="56"/>
    <n v="1130"/>
    <n v="6328"/>
    <n v="2278.08"/>
    <n v="0.36"/>
    <s v="Online"/>
  </r>
  <r>
    <n v="1128299"/>
    <d v="2020-07-22T00:00:00"/>
    <x v="2"/>
    <x v="7"/>
    <s v="Seattle"/>
    <s v="Women's Athletic Footwear"/>
    <n v="58"/>
    <n v="980"/>
    <n v="5684"/>
    <n v="2500.96"/>
    <n v="0.44"/>
    <s v="Online"/>
  </r>
  <r>
    <n v="1128299"/>
    <d v="2020-07-23T00:00:00"/>
    <x v="2"/>
    <x v="7"/>
    <s v="Seattle"/>
    <s v="Men's Apparel"/>
    <n v="69"/>
    <n v="940"/>
    <n v="6486"/>
    <n v="2270.1"/>
    <n v="0.35"/>
    <s v="Online"/>
  </r>
  <r>
    <n v="1128299"/>
    <d v="2020-07-24T00:00:00"/>
    <x v="2"/>
    <x v="7"/>
    <s v="Seattle"/>
    <s v="Women's Apparel"/>
    <n v="71"/>
    <n v="1010"/>
    <n v="7171"/>
    <n v="2509.85"/>
    <n v="0.35"/>
    <s v="Online"/>
  </r>
  <r>
    <n v="1128299"/>
    <d v="2020-07-25T00:00:00"/>
    <x v="2"/>
    <x v="7"/>
    <s v="Seattle"/>
    <s v="Men's Street Footwear"/>
    <n v="54"/>
    <n v="1620"/>
    <n v="8748"/>
    <n v="3849.12"/>
    <n v="0.44"/>
    <s v="Online"/>
  </r>
  <r>
    <n v="1128299"/>
    <d v="2020-07-26T00:00:00"/>
    <x v="2"/>
    <x v="7"/>
    <s v="Seattle"/>
    <s v="Men's Athletic Footwear"/>
    <n v="60"/>
    <n v="1880"/>
    <n v="11280"/>
    <n v="4173.6000000000004"/>
    <n v="0.37"/>
    <s v="Online"/>
  </r>
  <r>
    <n v="1128299"/>
    <d v="2020-07-27T00:00:00"/>
    <x v="2"/>
    <x v="7"/>
    <s v="Seattle"/>
    <s v="Women's Street Footwear"/>
    <n v="54"/>
    <n v="1240"/>
    <n v="6696"/>
    <n v="2477.52"/>
    <n v="0.37"/>
    <s v="Online"/>
  </r>
  <r>
    <n v="1128299"/>
    <d v="2020-07-28T00:00:00"/>
    <x v="2"/>
    <x v="7"/>
    <s v="Seattle"/>
    <s v="Women's Athletic Footwear"/>
    <n v="69"/>
    <n v="1170"/>
    <n v="8073"/>
    <n v="3471.39"/>
    <n v="0.43"/>
    <s v="Online"/>
  </r>
  <r>
    <n v="1128299"/>
    <d v="2020-07-29T00:00:00"/>
    <x v="2"/>
    <x v="7"/>
    <s v="Seattle"/>
    <s v="Men's Apparel"/>
    <n v="85"/>
    <n v="1150"/>
    <n v="9775"/>
    <n v="3910"/>
    <n v="0.4"/>
    <s v="Online"/>
  </r>
  <r>
    <n v="1128299"/>
    <d v="2020-07-30T00:00:00"/>
    <x v="2"/>
    <x v="7"/>
    <s v="Seattle"/>
    <s v="Women's Apparel"/>
    <n v="88"/>
    <n v="1380"/>
    <n v="12144"/>
    <n v="3764.64"/>
    <n v="0.31"/>
    <s v="Online"/>
  </r>
  <r>
    <n v="1128299"/>
    <d v="2020-07-31T00:00:00"/>
    <x v="2"/>
    <x v="7"/>
    <s v="Seattle"/>
    <s v="Men's Street Footwear"/>
    <n v="78"/>
    <n v="1880"/>
    <n v="14664"/>
    <n v="5865.6"/>
    <n v="0.4"/>
    <s v="Online"/>
  </r>
  <r>
    <n v="1128299"/>
    <d v="2020-08-01T00:00:00"/>
    <x v="2"/>
    <x v="7"/>
    <s v="Seattle"/>
    <s v="Men's Athletic Footwear"/>
    <n v="77"/>
    <n v="1950"/>
    <n v="15015"/>
    <n v="5705.7"/>
    <n v="0.38"/>
    <s v="Online"/>
  </r>
  <r>
    <n v="1128299"/>
    <d v="2020-08-02T00:00:00"/>
    <x v="2"/>
    <x v="7"/>
    <s v="Seattle"/>
    <s v="Women's Street Footwear"/>
    <n v="73"/>
    <n v="1380"/>
    <n v="10074"/>
    <n v="3928.86"/>
    <n v="0.39"/>
    <s v="Online"/>
  </r>
  <r>
    <n v="1128299"/>
    <d v="2020-08-03T00:00:00"/>
    <x v="2"/>
    <x v="7"/>
    <s v="Seattle"/>
    <s v="Women's Athletic Footwear"/>
    <n v="76"/>
    <n v="1380"/>
    <n v="10488"/>
    <n v="4509.84"/>
    <n v="0.43"/>
    <s v="Online"/>
  </r>
  <r>
    <n v="1128299"/>
    <d v="2020-08-04T00:00:00"/>
    <x v="2"/>
    <x v="7"/>
    <s v="Seattle"/>
    <s v="Men's Apparel"/>
    <n v="82"/>
    <n v="1330"/>
    <n v="10906"/>
    <n v="4144.28"/>
    <n v="0.38"/>
    <s v="Online"/>
  </r>
  <r>
    <n v="1128299"/>
    <d v="2020-08-05T00:00:00"/>
    <x v="2"/>
    <x v="7"/>
    <s v="Seattle"/>
    <s v="Women's Apparel"/>
    <n v="86"/>
    <n v="1500"/>
    <n v="12900"/>
    <n v="4386"/>
    <n v="0.34"/>
    <s v="Online"/>
  </r>
  <r>
    <n v="1185732"/>
    <d v="2020-08-06T00:00:00"/>
    <x v="2"/>
    <x v="7"/>
    <s v="Seattle"/>
    <s v="Men's Street Footwear"/>
    <n v="44"/>
    <n v="2730"/>
    <n v="12012"/>
    <n v="6606.6"/>
    <n v="0.55000000000000004"/>
    <s v="Online"/>
  </r>
  <r>
    <n v="1185732"/>
    <d v="2020-08-07T00:00:00"/>
    <x v="2"/>
    <x v="7"/>
    <s v="Seattle"/>
    <s v="Men's Athletic Footwear"/>
    <n v="41"/>
    <n v="2210"/>
    <n v="9061"/>
    <n v="4439.8900000000003"/>
    <n v="0.49"/>
    <s v="Online"/>
  </r>
  <r>
    <n v="1185732"/>
    <d v="2020-08-08T00:00:00"/>
    <x v="2"/>
    <x v="7"/>
    <s v="Seattle"/>
    <s v="Women's Street Footwear"/>
    <n v="34"/>
    <n v="2300"/>
    <n v="7820"/>
    <n v="3049.8"/>
    <n v="0.39"/>
    <s v="Online"/>
  </r>
  <r>
    <n v="1185732"/>
    <d v="2020-08-09T00:00:00"/>
    <x v="2"/>
    <x v="7"/>
    <s v="Seattle"/>
    <s v="Women's Athletic Footwear"/>
    <n v="38"/>
    <n v="1750"/>
    <n v="6650"/>
    <n v="2660"/>
    <n v="0.4"/>
    <s v="Online"/>
  </r>
  <r>
    <n v="1185732"/>
    <d v="2020-08-10T00:00:00"/>
    <x v="4"/>
    <x v="8"/>
    <s v="Miami"/>
    <s v="Men's Apparel"/>
    <n v="50"/>
    <n v="1950"/>
    <n v="9750"/>
    <n v="4875"/>
    <n v="0.5"/>
    <s v="Online"/>
  </r>
  <r>
    <n v="1185732"/>
    <d v="2020-08-11T00:00:00"/>
    <x v="4"/>
    <x v="8"/>
    <s v="Miami"/>
    <s v="Women's Apparel"/>
    <n v="41"/>
    <n v="2470"/>
    <n v="10127"/>
    <n v="6278.74"/>
    <n v="0.62"/>
    <s v="Online"/>
  </r>
  <r>
    <n v="1185732"/>
    <d v="2020-08-12T00:00:00"/>
    <x v="4"/>
    <x v="8"/>
    <s v="Miami"/>
    <s v="Men's Street Footwear"/>
    <n v="43"/>
    <n v="3190"/>
    <n v="13717"/>
    <n v="7818.6900000000005"/>
    <n v="0.57000000000000006"/>
    <s v="Online"/>
  </r>
  <r>
    <n v="1185732"/>
    <d v="2020-08-13T00:00:00"/>
    <x v="4"/>
    <x v="8"/>
    <s v="Miami"/>
    <s v="Men's Athletic Footwear"/>
    <n v="43"/>
    <n v="1950"/>
    <n v="8385"/>
    <n v="4108.6499999999996"/>
    <n v="0.49"/>
    <s v="Online"/>
  </r>
  <r>
    <n v="1185732"/>
    <d v="2020-08-14T00:00:00"/>
    <x v="4"/>
    <x v="8"/>
    <s v="Miami"/>
    <s v="Women's Street Footwear"/>
    <n v="32"/>
    <n v="2400"/>
    <n v="7680"/>
    <n v="2918.4"/>
    <n v="0.38"/>
    <s v="Online"/>
  </r>
  <r>
    <n v="1185732"/>
    <d v="2020-08-15T00:00:00"/>
    <x v="4"/>
    <x v="8"/>
    <s v="Miami"/>
    <s v="Women's Athletic Footwear"/>
    <n v="38"/>
    <n v="1690"/>
    <n v="6422"/>
    <n v="2825.68"/>
    <n v="0.44"/>
    <s v="Online"/>
  </r>
  <r>
    <n v="1185732"/>
    <d v="2020-08-16T00:00:00"/>
    <x v="4"/>
    <x v="8"/>
    <s v="Miami"/>
    <s v="Men's Apparel"/>
    <n v="53"/>
    <n v="2180"/>
    <n v="11554"/>
    <n v="5545.92"/>
    <n v="0.48"/>
    <s v="Online"/>
  </r>
  <r>
    <n v="1185732"/>
    <d v="2020-08-17T00:00:00"/>
    <x v="4"/>
    <x v="8"/>
    <s v="Miami"/>
    <s v="Women's Apparel"/>
    <n v="41"/>
    <n v="2210"/>
    <n v="9061"/>
    <n v="5889.6500000000005"/>
    <n v="0.65"/>
    <s v="Online"/>
  </r>
  <r>
    <n v="1185732"/>
    <d v="2020-08-18T00:00:00"/>
    <x v="4"/>
    <x v="8"/>
    <s v="Miami"/>
    <s v="Men's Street Footwear"/>
    <n v="41"/>
    <n v="2680"/>
    <n v="10988"/>
    <n v="6592.8"/>
    <n v="0.6"/>
    <s v="Online"/>
  </r>
  <r>
    <n v="1185732"/>
    <d v="2020-08-19T00:00:00"/>
    <x v="4"/>
    <x v="8"/>
    <s v="Miami"/>
    <s v="Men's Athletic Footwear"/>
    <n v="42"/>
    <n v="2250"/>
    <n v="9450"/>
    <n v="4536"/>
    <n v="0.48"/>
    <s v="Online"/>
  </r>
  <r>
    <n v="1185732"/>
    <d v="2020-08-20T00:00:00"/>
    <x v="4"/>
    <x v="8"/>
    <s v="Miami"/>
    <s v="Women's Street Footwear"/>
    <n v="32"/>
    <n v="2170"/>
    <n v="6944"/>
    <n v="2430.3999999999996"/>
    <n v="0.35"/>
    <s v="Online"/>
  </r>
  <r>
    <n v="1185732"/>
    <d v="2020-08-21T00:00:00"/>
    <x v="4"/>
    <x v="8"/>
    <s v="Miami"/>
    <s v="Women's Athletic Footwear"/>
    <n v="36"/>
    <n v="1750"/>
    <n v="6300"/>
    <n v="2520"/>
    <n v="0.4"/>
    <s v="Online"/>
  </r>
  <r>
    <n v="1185732"/>
    <d v="2020-08-22T00:00:00"/>
    <x v="4"/>
    <x v="8"/>
    <s v="Miami"/>
    <s v="Men's Apparel"/>
    <n v="53"/>
    <n v="1820"/>
    <n v="9646"/>
    <n v="4437.16"/>
    <n v="0.45999999999999996"/>
    <s v="Online"/>
  </r>
  <r>
    <n v="1185732"/>
    <d v="2020-08-23T00:00:00"/>
    <x v="4"/>
    <x v="8"/>
    <s v="Miami"/>
    <s v="Women's Apparel"/>
    <n v="42"/>
    <n v="2250"/>
    <n v="9450"/>
    <n v="6048"/>
    <n v="0.64"/>
    <s v="Online"/>
  </r>
  <r>
    <n v="1185732"/>
    <d v="2020-04-24T00:00:00"/>
    <x v="4"/>
    <x v="8"/>
    <s v="Miami"/>
    <s v="Men's Street Footwear"/>
    <n v="42"/>
    <n v="2560"/>
    <n v="10752"/>
    <n v="6236.1600000000008"/>
    <n v="0.58000000000000007"/>
    <s v="Online"/>
  </r>
  <r>
    <n v="1185732"/>
    <d v="2020-04-24T00:00:00"/>
    <x v="4"/>
    <x v="8"/>
    <s v="Miami"/>
    <s v="Men's Athletic Footwear"/>
    <n v="41"/>
    <n v="2100"/>
    <n v="8610"/>
    <n v="4305"/>
    <n v="0.5"/>
    <s v="Online"/>
  </r>
  <r>
    <n v="1185732"/>
    <d v="2020-04-24T00:00:00"/>
    <x v="4"/>
    <x v="8"/>
    <s v="Miami"/>
    <s v="Women's Street Footwear"/>
    <n v="32"/>
    <n v="2030"/>
    <n v="6496"/>
    <n v="2598.4"/>
    <n v="0.4"/>
    <s v="Online"/>
  </r>
  <r>
    <n v="1185732"/>
    <d v="2020-04-24T00:00:00"/>
    <x v="4"/>
    <x v="8"/>
    <s v="Miami"/>
    <s v="Women's Athletic Footwear"/>
    <n v="38"/>
    <n v="1890"/>
    <n v="7182"/>
    <n v="3231.8999999999996"/>
    <n v="0.44999999999999996"/>
    <s v="Online"/>
  </r>
  <r>
    <n v="1185732"/>
    <d v="2020-04-24T00:00:00"/>
    <x v="4"/>
    <x v="8"/>
    <s v="Miami"/>
    <s v="Men's Apparel"/>
    <n v="52"/>
    <n v="1960"/>
    <n v="10192"/>
    <n v="4586.3999999999996"/>
    <n v="0.44999999999999996"/>
    <s v="Online"/>
  </r>
  <r>
    <n v="1185732"/>
    <d v="2020-04-24T00:00:00"/>
    <x v="4"/>
    <x v="8"/>
    <s v="Miami"/>
    <s v="Women's Apparel"/>
    <n v="44"/>
    <n v="2080"/>
    <n v="9152"/>
    <n v="5491.2"/>
    <n v="0.6"/>
    <s v="Online"/>
  </r>
  <r>
    <n v="1185732"/>
    <d v="2020-04-24T00:00:00"/>
    <x v="4"/>
    <x v="8"/>
    <s v="Miami"/>
    <s v="Men's Street Footwear"/>
    <n v="52"/>
    <n v="3000"/>
    <n v="15600"/>
    <n v="8736"/>
    <n v="0.56000000000000005"/>
    <s v="Online"/>
  </r>
  <r>
    <n v="1185732"/>
    <d v="2020-04-24T00:00:00"/>
    <x v="4"/>
    <x v="8"/>
    <s v="Miami"/>
    <s v="Men's Athletic Footwear"/>
    <n v="54"/>
    <n v="1940"/>
    <n v="10476"/>
    <n v="5238"/>
    <n v="0.5"/>
    <s v="Online"/>
  </r>
  <r>
    <n v="1185732"/>
    <d v="2020-04-24T00:00:00"/>
    <x v="4"/>
    <x v="8"/>
    <s v="Miami"/>
    <s v="Women's Street Footwear"/>
    <n v="47"/>
    <n v="1880"/>
    <n v="8836"/>
    <n v="3269.32"/>
    <n v="0.37"/>
    <s v="Online"/>
  </r>
  <r>
    <n v="1185732"/>
    <d v="2020-04-24T00:00:00"/>
    <x v="4"/>
    <x v="8"/>
    <s v="Miami"/>
    <s v="Women's Athletic Footwear"/>
    <n v="49"/>
    <n v="1750"/>
    <n v="8575"/>
    <n v="3687.25"/>
    <n v="0.43"/>
    <s v="Online"/>
  </r>
  <r>
    <n v="1185732"/>
    <d v="2020-04-24T00:00:00"/>
    <x v="4"/>
    <x v="8"/>
    <s v="Miami"/>
    <s v="Men's Apparel"/>
    <n v="58"/>
    <n v="1960"/>
    <n v="11368"/>
    <n v="5342.96"/>
    <n v="0.47"/>
    <s v="Online"/>
  </r>
  <r>
    <n v="1185732"/>
    <d v="2020-04-24T00:00:00"/>
    <x v="4"/>
    <x v="8"/>
    <s v="Miami"/>
    <s v="Women's Apparel"/>
    <n v="64"/>
    <n v="2480"/>
    <n v="15872"/>
    <n v="10158.08"/>
    <n v="0.64"/>
    <s v="Online"/>
  </r>
  <r>
    <n v="1185732"/>
    <d v="2020-04-24T00:00:00"/>
    <x v="4"/>
    <x v="8"/>
    <s v="Miami"/>
    <s v="Men's Street Footwear"/>
    <n v="55"/>
    <n v="2900"/>
    <n v="15950"/>
    <n v="9410.5000000000018"/>
    <n v="0.59000000000000008"/>
    <s v="Online"/>
  </r>
  <r>
    <n v="1185732"/>
    <d v="2020-04-24T00:00:00"/>
    <x v="4"/>
    <x v="8"/>
    <s v="Miami"/>
    <s v="Men's Athletic Footwear"/>
    <n v="54"/>
    <n v="2060"/>
    <n v="11124"/>
    <n v="5450.76"/>
    <n v="0.49"/>
    <s v="Online"/>
  </r>
  <r>
    <n v="1185732"/>
    <d v="2020-09-07T00:00:00"/>
    <x v="4"/>
    <x v="8"/>
    <s v="Miami"/>
    <s v="Women's Street Footwear"/>
    <n v="49"/>
    <n v="2080"/>
    <n v="10192"/>
    <n v="3567.2"/>
    <n v="0.35"/>
    <s v="Online"/>
  </r>
  <r>
    <n v="1185732"/>
    <d v="2020-09-08T00:00:00"/>
    <x v="4"/>
    <x v="8"/>
    <s v="Miami"/>
    <s v="Women's Athletic Footwear"/>
    <n v="47"/>
    <n v="2170"/>
    <n v="10199"/>
    <n v="4079.6000000000004"/>
    <n v="0.4"/>
    <s v="Online"/>
  </r>
  <r>
    <n v="1185732"/>
    <d v="2020-09-09T00:00:00"/>
    <x v="4"/>
    <x v="8"/>
    <s v="Miami"/>
    <s v="Men's Apparel"/>
    <n v="62"/>
    <n v="2330"/>
    <n v="14446"/>
    <n v="7078.54"/>
    <n v="0.49"/>
    <s v="Online"/>
  </r>
  <r>
    <n v="1185732"/>
    <d v="2020-09-10T00:00:00"/>
    <x v="4"/>
    <x v="8"/>
    <s v="Miami"/>
    <s v="Women's Apparel"/>
    <n v="63"/>
    <n v="2590"/>
    <n v="16317"/>
    <n v="10606.050000000001"/>
    <n v="0.65"/>
    <s v="Online"/>
  </r>
  <r>
    <n v="1185732"/>
    <d v="2020-09-11T00:00:00"/>
    <x v="4"/>
    <x v="8"/>
    <s v="Miami"/>
    <s v="Men's Street Footwear"/>
    <n v="60"/>
    <n v="2990"/>
    <n v="17940"/>
    <n v="10764"/>
    <n v="0.6"/>
    <s v="Online"/>
  </r>
  <r>
    <n v="1185732"/>
    <d v="2020-09-12T00:00:00"/>
    <x v="4"/>
    <x v="8"/>
    <s v="Miami"/>
    <s v="Men's Athletic Footwear"/>
    <n v="57"/>
    <n v="2250"/>
    <n v="12825"/>
    <n v="5899.4999999999991"/>
    <n v="0.45999999999999996"/>
    <s v="Online"/>
  </r>
  <r>
    <n v="1185732"/>
    <d v="2020-09-13T00:00:00"/>
    <x v="4"/>
    <x v="8"/>
    <s v="Miami"/>
    <s v="Women's Street Footwear"/>
    <n v="50"/>
    <n v="2150"/>
    <n v="10750"/>
    <n v="3977.5"/>
    <n v="0.37"/>
    <s v="Online"/>
  </r>
  <r>
    <n v="1185732"/>
    <d v="2020-09-14T00:00:00"/>
    <x v="4"/>
    <x v="8"/>
    <s v="Miami"/>
    <s v="Women's Athletic Footwear"/>
    <n v="53"/>
    <n v="2330"/>
    <n v="12349"/>
    <n v="5310.07"/>
    <n v="0.43"/>
    <s v="Online"/>
  </r>
  <r>
    <n v="1185732"/>
    <d v="2020-09-15T00:00:00"/>
    <x v="4"/>
    <x v="8"/>
    <s v="Miami"/>
    <s v="Men's Apparel"/>
    <n v="61"/>
    <n v="2080"/>
    <n v="12688"/>
    <n v="6217.12"/>
    <n v="0.49"/>
    <s v="Online"/>
  </r>
  <r>
    <n v="1185732"/>
    <d v="2020-09-16T00:00:00"/>
    <x v="4"/>
    <x v="8"/>
    <s v="Miami"/>
    <s v="Women's Apparel"/>
    <n v="67"/>
    <n v="2440"/>
    <n v="16348"/>
    <n v="10626.2"/>
    <n v="0.65"/>
    <s v="Online"/>
  </r>
  <r>
    <n v="1185732"/>
    <d v="2020-09-17T00:00:00"/>
    <x v="4"/>
    <x v="8"/>
    <s v="Miami"/>
    <s v="Men's Street Footwear"/>
    <n v="60"/>
    <n v="3040"/>
    <n v="18240"/>
    <n v="10396.800000000001"/>
    <n v="0.57000000000000006"/>
    <s v="Online"/>
  </r>
  <r>
    <n v="1185732"/>
    <d v="2020-09-18T00:00:00"/>
    <x v="4"/>
    <x v="8"/>
    <s v="Miami"/>
    <s v="Men's Athletic Footwear"/>
    <n v="55"/>
    <n v="2520"/>
    <n v="13860"/>
    <n v="6236.9999999999991"/>
    <n v="0.44999999999999996"/>
    <s v="Online"/>
  </r>
  <r>
    <n v="1185732"/>
    <d v="2020-09-19T00:00:00"/>
    <x v="4"/>
    <x v="8"/>
    <s v="Miami"/>
    <s v="Women's Street Footwear"/>
    <n v="53"/>
    <n v="2310"/>
    <n v="12243"/>
    <n v="4529.91"/>
    <n v="0.37"/>
    <s v="Online"/>
  </r>
  <r>
    <n v="1185732"/>
    <d v="2020-09-20T00:00:00"/>
    <x v="4"/>
    <x v="8"/>
    <s v="Miami"/>
    <s v="Women's Athletic Footwear"/>
    <n v="44"/>
    <n v="2330"/>
    <n v="10252"/>
    <n v="4100.8"/>
    <n v="0.4"/>
    <s v="Online"/>
  </r>
  <r>
    <n v="1185732"/>
    <d v="2020-09-21T00:00:00"/>
    <x v="4"/>
    <x v="8"/>
    <s v="Miami"/>
    <s v="Men's Apparel"/>
    <n v="52"/>
    <n v="2250"/>
    <n v="11700"/>
    <n v="5264.9999999999991"/>
    <n v="0.44999999999999996"/>
    <s v="Online"/>
  </r>
  <r>
    <n v="1185732"/>
    <d v="2020-09-22T00:00:00"/>
    <x v="4"/>
    <x v="8"/>
    <s v="Miami"/>
    <s v="Women's Apparel"/>
    <n v="56"/>
    <n v="2780"/>
    <n v="15568"/>
    <n v="9496.48"/>
    <n v="0.61"/>
    <s v="Online"/>
  </r>
  <r>
    <n v="1185732"/>
    <d v="2020-09-23T00:00:00"/>
    <x v="4"/>
    <x v="8"/>
    <s v="Miami"/>
    <s v="Men's Street Footwear"/>
    <n v="53"/>
    <n v="2840"/>
    <n v="15052"/>
    <n v="8278.6"/>
    <n v="0.55000000000000004"/>
    <s v="Online"/>
  </r>
  <r>
    <n v="1185732"/>
    <d v="2020-09-24T00:00:00"/>
    <x v="4"/>
    <x v="8"/>
    <s v="Miami"/>
    <s v="Men's Athletic Footwear"/>
    <n v="46"/>
    <n v="2550"/>
    <n v="11730"/>
    <n v="5278.4999999999991"/>
    <n v="0.44999999999999996"/>
    <s v="Online"/>
  </r>
  <r>
    <n v="1185732"/>
    <d v="2020-09-25T00:00:00"/>
    <x v="4"/>
    <x v="8"/>
    <s v="Miami"/>
    <s v="Women's Street Footwear"/>
    <n v="41"/>
    <n v="2250"/>
    <n v="9225"/>
    <n v="3413.25"/>
    <n v="0.37"/>
    <s v="Online"/>
  </r>
  <r>
    <n v="1185732"/>
    <d v="2020-09-26T00:00:00"/>
    <x v="4"/>
    <x v="8"/>
    <s v="Miami"/>
    <s v="Women's Athletic Footwear"/>
    <n v="42"/>
    <n v="2100"/>
    <n v="8820"/>
    <n v="3792.6"/>
    <n v="0.43"/>
    <s v="Online"/>
  </r>
  <r>
    <n v="1185732"/>
    <d v="2020-09-27T00:00:00"/>
    <x v="4"/>
    <x v="8"/>
    <s v="Miami"/>
    <s v="Men's Apparel"/>
    <n v="50"/>
    <n v="2100"/>
    <n v="10500"/>
    <n v="5250"/>
    <n v="0.5"/>
    <s v="Online"/>
  </r>
  <r>
    <n v="1185732"/>
    <d v="2020-09-28T00:00:00"/>
    <x v="4"/>
    <x v="8"/>
    <s v="Miami"/>
    <s v="Women's Apparel"/>
    <n v="55"/>
    <n v="2230"/>
    <n v="12265"/>
    <n v="7726.95"/>
    <n v="0.63"/>
    <s v="Online"/>
  </r>
  <r>
    <n v="1185732"/>
    <d v="2020-09-29T00:00:00"/>
    <x v="4"/>
    <x v="8"/>
    <s v="Miami"/>
    <s v="Men's Street Footwear"/>
    <n v="56"/>
    <n v="2700"/>
    <n v="15120"/>
    <n v="9072"/>
    <n v="0.6"/>
    <s v="Online"/>
  </r>
  <r>
    <n v="1185732"/>
    <d v="2020-09-30T00:00:00"/>
    <x v="4"/>
    <x v="8"/>
    <s v="Miami"/>
    <s v="Men's Athletic Footwear"/>
    <n v="47"/>
    <n v="2150"/>
    <n v="10105"/>
    <n v="4547.25"/>
    <n v="0.44999999999999996"/>
    <s v="Online"/>
  </r>
  <r>
    <n v="1185732"/>
    <d v="2020-10-01T00:00:00"/>
    <x v="4"/>
    <x v="8"/>
    <s v="Miami"/>
    <s v="Women's Street Footwear"/>
    <n v="47"/>
    <n v="2030"/>
    <n v="9541"/>
    <n v="3720.9900000000002"/>
    <n v="0.39"/>
    <s v="Online"/>
  </r>
  <r>
    <n v="1185732"/>
    <d v="2020-10-02T00:00:00"/>
    <x v="4"/>
    <x v="8"/>
    <s v="Miami"/>
    <s v="Women's Athletic Footwear"/>
    <n v="45"/>
    <n v="1820"/>
    <n v="8190"/>
    <n v="3603.6"/>
    <n v="0.44"/>
    <s v="Online"/>
  </r>
  <r>
    <n v="1185732"/>
    <d v="2020-10-03T00:00:00"/>
    <x v="4"/>
    <x v="8"/>
    <s v="Miami"/>
    <s v="Men's Apparel"/>
    <n v="57"/>
    <n v="1890"/>
    <n v="10773"/>
    <n v="5386.5"/>
    <n v="0.5"/>
    <s v="Online"/>
  </r>
  <r>
    <n v="1185732"/>
    <d v="2020-10-04T00:00:00"/>
    <x v="4"/>
    <x v="8"/>
    <s v="Miami"/>
    <s v="Women's Apparel"/>
    <n v="59"/>
    <n v="2230"/>
    <n v="13157"/>
    <n v="8552.0500000000011"/>
    <n v="0.65"/>
    <s v="Online"/>
  </r>
  <r>
    <n v="1185732"/>
    <d v="2020-10-05T00:00:00"/>
    <x v="4"/>
    <x v="8"/>
    <s v="Miami"/>
    <s v="Men's Street Footwear"/>
    <n v="56"/>
    <n v="2440"/>
    <n v="13664"/>
    <n v="7925.1200000000008"/>
    <n v="0.58000000000000007"/>
    <s v="Online"/>
  </r>
  <r>
    <n v="1185732"/>
    <d v="2020-10-06T00:00:00"/>
    <x v="4"/>
    <x v="8"/>
    <s v="Miami"/>
    <s v="Men's Athletic Footwear"/>
    <n v="49"/>
    <n v="2240"/>
    <n v="10976"/>
    <n v="5268.48"/>
    <n v="0.48"/>
    <s v="Online"/>
  </r>
  <r>
    <n v="1185732"/>
    <d v="2020-10-07T00:00:00"/>
    <x v="4"/>
    <x v="8"/>
    <s v="Miami"/>
    <s v="Women's Street Footwear"/>
    <n v="46"/>
    <n v="2240"/>
    <n v="10304"/>
    <n v="3812.48"/>
    <n v="0.37"/>
    <s v="Online"/>
  </r>
  <r>
    <n v="1185732"/>
    <d v="2020-10-08T00:00:00"/>
    <x v="4"/>
    <x v="8"/>
    <s v="Miami"/>
    <s v="Women's Athletic Footwear"/>
    <n v="49"/>
    <n v="2020"/>
    <n v="9898"/>
    <n v="4355.12"/>
    <n v="0.44"/>
    <s v="Online"/>
  </r>
  <r>
    <n v="1185732"/>
    <d v="2020-10-09T00:00:00"/>
    <x v="4"/>
    <x v="8"/>
    <s v="Miami"/>
    <s v="Men's Apparel"/>
    <n v="64"/>
    <n v="1950"/>
    <n v="12480"/>
    <n v="6240"/>
    <n v="0.5"/>
    <s v="Online"/>
  </r>
  <r>
    <n v="1185732"/>
    <d v="2020-10-10T00:00:00"/>
    <x v="4"/>
    <x v="8"/>
    <s v="Miami"/>
    <s v="Women's Apparel"/>
    <n v="64"/>
    <n v="2130"/>
    <n v="13632"/>
    <n v="8179.2"/>
    <n v="0.6"/>
    <s v="Online"/>
  </r>
  <r>
    <n v="1185732"/>
    <d v="2020-05-24T00:00:00"/>
    <x v="4"/>
    <x v="8"/>
    <s v="Miami"/>
    <s v="Men's Street Footwear"/>
    <n v="63"/>
    <n v="3230"/>
    <n v="20349"/>
    <n v="11395.44"/>
    <n v="0.56000000000000005"/>
    <s v="Online"/>
  </r>
  <r>
    <n v="1185732"/>
    <d v="2020-05-24T00:00:00"/>
    <x v="4"/>
    <x v="8"/>
    <s v="Miami"/>
    <s v="Men's Athletic Footwear"/>
    <n v="51"/>
    <n v="2540"/>
    <n v="12954"/>
    <n v="6088.38"/>
    <n v="0.47"/>
    <s v="Online"/>
  </r>
  <r>
    <n v="1185732"/>
    <d v="2020-05-24T00:00:00"/>
    <x v="4"/>
    <x v="8"/>
    <s v="Miami"/>
    <s v="Women's Street Footwear"/>
    <n v="52"/>
    <n v="2480"/>
    <n v="12896"/>
    <n v="4771.5199999999995"/>
    <n v="0.37"/>
    <s v="Online"/>
  </r>
  <r>
    <n v="1185732"/>
    <d v="2020-05-24T00:00:00"/>
    <x v="4"/>
    <x v="8"/>
    <s v="Miami"/>
    <s v="Women's Athletic Footwear"/>
    <n v="54"/>
    <n v="2090"/>
    <n v="11286"/>
    <n v="4852.9799999999996"/>
    <n v="0.43"/>
    <s v="Online"/>
  </r>
  <r>
    <n v="1185732"/>
    <d v="2020-05-24T00:00:00"/>
    <x v="4"/>
    <x v="8"/>
    <s v="Miami"/>
    <s v="Men's Apparel"/>
    <n v="60"/>
    <n v="2020"/>
    <n v="12120"/>
    <n v="5938.8"/>
    <n v="0.49"/>
    <s v="Online"/>
  </r>
  <r>
    <n v="1185732"/>
    <d v="2020-05-24T00:00:00"/>
    <x v="4"/>
    <x v="8"/>
    <s v="Miami"/>
    <s v="Women's Apparel"/>
    <n v="64"/>
    <n v="2190"/>
    <n v="14016"/>
    <n v="8830.08"/>
    <n v="0.63"/>
    <s v="Online"/>
  </r>
  <r>
    <n v="1185732"/>
    <d v="2020-10-17T00:00:00"/>
    <x v="4"/>
    <x v="8"/>
    <s v="Miami"/>
    <s v="Men's Street Footwear"/>
    <n v="33"/>
    <n v="1310"/>
    <n v="4323"/>
    <n v="1945.3500000000004"/>
    <n v="0.45000000000000007"/>
    <s v="Online"/>
  </r>
  <r>
    <n v="1185732"/>
    <d v="2020-10-18T00:00:00"/>
    <x v="4"/>
    <x v="8"/>
    <s v="Miami"/>
    <s v="Men's Athletic Footwear"/>
    <n v="33"/>
    <n v="650"/>
    <n v="2145"/>
    <n v="858"/>
    <n v="0.4"/>
    <s v="Online"/>
  </r>
  <r>
    <n v="1185732"/>
    <d v="2020-10-19T00:00:00"/>
    <x v="4"/>
    <x v="8"/>
    <s v="Miami"/>
    <s v="Women's Street Footwear"/>
    <n v="24"/>
    <n v="630"/>
    <n v="1512"/>
    <n v="665.28"/>
    <n v="0.44"/>
    <s v="Online"/>
  </r>
  <r>
    <n v="1185732"/>
    <d v="2020-10-20T00:00:00"/>
    <x v="4"/>
    <x v="8"/>
    <s v="Miami"/>
    <s v="Women's Athletic Footwear"/>
    <n v="29"/>
    <n v="260"/>
    <n v="754"/>
    <n v="339.30000000000007"/>
    <n v="0.45000000000000007"/>
    <s v="Online"/>
  </r>
  <r>
    <n v="1185732"/>
    <d v="2020-10-21T00:00:00"/>
    <x v="3"/>
    <x v="9"/>
    <s v="Minneapolis"/>
    <s v="Men's Apparel"/>
    <n v="43"/>
    <n v="390"/>
    <n v="1677"/>
    <n v="754.65"/>
    <n v="0.44999999999999996"/>
    <s v="Online"/>
  </r>
  <r>
    <n v="1185732"/>
    <d v="2020-10-22T00:00:00"/>
    <x v="3"/>
    <x v="9"/>
    <s v="Minneapolis"/>
    <s v="Women's Apparel"/>
    <n v="32"/>
    <n v="650"/>
    <n v="2080"/>
    <n v="1164.8000000000002"/>
    <n v="0.56000000000000005"/>
    <s v="Online"/>
  </r>
  <r>
    <n v="1185732"/>
    <d v="2020-10-23T00:00:00"/>
    <x v="3"/>
    <x v="9"/>
    <s v="Minneapolis"/>
    <s v="Men's Street Footwear"/>
    <n v="32"/>
    <n v="1350"/>
    <n v="4320"/>
    <n v="1944.0000000000002"/>
    <n v="0.45000000000000007"/>
    <s v="Online"/>
  </r>
  <r>
    <n v="1185732"/>
    <d v="2020-10-24T00:00:00"/>
    <x v="3"/>
    <x v="9"/>
    <s v="Minneapolis"/>
    <s v="Men's Athletic Footwear"/>
    <n v="34"/>
    <n v="380"/>
    <n v="1292"/>
    <n v="581.4"/>
    <n v="0.44999999999999996"/>
    <s v="Online"/>
  </r>
  <r>
    <n v="1185732"/>
    <d v="2020-10-25T00:00:00"/>
    <x v="3"/>
    <x v="9"/>
    <s v="Minneapolis"/>
    <s v="Women's Street Footwear"/>
    <n v="25"/>
    <n v="560"/>
    <n v="1400"/>
    <n v="588"/>
    <n v="0.42"/>
    <s v="Online"/>
  </r>
  <r>
    <n v="1185732"/>
    <d v="2020-10-26T00:00:00"/>
    <x v="3"/>
    <x v="9"/>
    <s v="Minneapolis"/>
    <s v="Women's Athletic Footwear"/>
    <n v="27"/>
    <n v="200"/>
    <n v="540"/>
    <n v="253.8"/>
    <n v="0.47000000000000003"/>
    <s v="Online"/>
  </r>
  <r>
    <n v="1185732"/>
    <d v="2020-10-27T00:00:00"/>
    <x v="3"/>
    <x v="9"/>
    <s v="Minneapolis"/>
    <s v="Men's Apparel"/>
    <n v="41"/>
    <n v="440"/>
    <n v="1804"/>
    <n v="739.64"/>
    <n v="0.41"/>
    <s v="Online"/>
  </r>
  <r>
    <n v="1185732"/>
    <d v="2020-10-28T00:00:00"/>
    <x v="3"/>
    <x v="9"/>
    <s v="Minneapolis"/>
    <s v="Women's Apparel"/>
    <n v="34"/>
    <n v="650"/>
    <n v="2210"/>
    <n v="1215.5"/>
    <n v="0.55000000000000004"/>
    <s v="Online"/>
  </r>
  <r>
    <n v="1185732"/>
    <d v="2020-10-29T00:00:00"/>
    <x v="3"/>
    <x v="9"/>
    <s v="Minneapolis"/>
    <s v="Men's Street Footwear"/>
    <n v="39"/>
    <n v="1160"/>
    <n v="4524"/>
    <n v="2262"/>
    <n v="0.5"/>
    <s v="Online"/>
  </r>
  <r>
    <n v="1185732"/>
    <d v="2020-10-30T00:00:00"/>
    <x v="3"/>
    <x v="9"/>
    <s v="Minneapolis"/>
    <s v="Men's Athletic Footwear"/>
    <n v="38"/>
    <n v="350"/>
    <n v="1330"/>
    <n v="532"/>
    <n v="0.4"/>
    <s v="Online"/>
  </r>
  <r>
    <n v="1185732"/>
    <d v="2020-10-31T00:00:00"/>
    <x v="3"/>
    <x v="9"/>
    <s v="Minneapolis"/>
    <s v="Women's Street Footwear"/>
    <n v="29"/>
    <n v="530"/>
    <n v="1537"/>
    <n v="691.65"/>
    <n v="0.44999999999999996"/>
    <s v="Online"/>
  </r>
  <r>
    <n v="1185732"/>
    <d v="2020-11-01T00:00:00"/>
    <x v="3"/>
    <x v="9"/>
    <s v="Minneapolis"/>
    <s v="Women's Athletic Footwear"/>
    <n v="32"/>
    <n v="70"/>
    <n v="224"/>
    <n v="112"/>
    <n v="0.5"/>
    <s v="Online"/>
  </r>
  <r>
    <n v="1185732"/>
    <d v="2020-11-02T00:00:00"/>
    <x v="3"/>
    <x v="9"/>
    <s v="Minneapolis"/>
    <s v="Men's Apparel"/>
    <n v="47"/>
    <n v="190"/>
    <n v="893"/>
    <n v="375.06"/>
    <n v="0.42"/>
    <s v="Online"/>
  </r>
  <r>
    <n v="1185732"/>
    <d v="2020-11-03T00:00:00"/>
    <x v="3"/>
    <x v="9"/>
    <s v="Minneapolis"/>
    <s v="Women's Apparel"/>
    <n v="38"/>
    <n v="470"/>
    <n v="1786"/>
    <n v="982.30000000000007"/>
    <n v="0.55000000000000004"/>
    <s v="Online"/>
  </r>
  <r>
    <n v="1185732"/>
    <d v="2020-11-04T00:00:00"/>
    <x v="3"/>
    <x v="9"/>
    <s v="Minneapolis"/>
    <s v="Men's Street Footwear"/>
    <n v="36"/>
    <n v="1200"/>
    <n v="4320"/>
    <n v="2030.4"/>
    <n v="0.47000000000000003"/>
    <s v="Online"/>
  </r>
  <r>
    <n v="1185732"/>
    <d v="2020-11-05T00:00:00"/>
    <x v="3"/>
    <x v="9"/>
    <s v="Minneapolis"/>
    <s v="Men's Athletic Footwear"/>
    <n v="38"/>
    <n v="280"/>
    <n v="1064"/>
    <n v="446.88"/>
    <n v="0.42"/>
    <s v="Online"/>
  </r>
  <r>
    <n v="1185732"/>
    <d v="2020-11-06T00:00:00"/>
    <x v="3"/>
    <x v="9"/>
    <s v="Minneapolis"/>
    <s v="Women's Street Footwear"/>
    <n v="29"/>
    <n v="260"/>
    <n v="754"/>
    <n v="331.76"/>
    <n v="0.44"/>
    <s v="Online"/>
  </r>
  <r>
    <n v="1185732"/>
    <d v="2020-11-07T00:00:00"/>
    <x v="3"/>
    <x v="9"/>
    <s v="Minneapolis"/>
    <s v="Women's Athletic Footwear"/>
    <n v="32"/>
    <n v="70"/>
    <n v="224"/>
    <n v="112"/>
    <n v="0.5"/>
    <s v="Online"/>
  </r>
  <r>
    <n v="1185732"/>
    <d v="2020-11-08T00:00:00"/>
    <x v="3"/>
    <x v="9"/>
    <s v="Minneapolis"/>
    <s v="Men's Apparel"/>
    <n v="47"/>
    <n v="140"/>
    <n v="658"/>
    <n v="263.2"/>
    <n v="0.4"/>
    <s v="Online"/>
  </r>
  <r>
    <n v="1185732"/>
    <d v="2020-11-09T00:00:00"/>
    <x v="3"/>
    <x v="9"/>
    <s v="Minneapolis"/>
    <s v="Women's Apparel"/>
    <n v="36"/>
    <n v="530"/>
    <n v="1908"/>
    <n v="1144.8"/>
    <n v="0.6"/>
    <s v="Online"/>
  </r>
  <r>
    <n v="1185732"/>
    <d v="2020-11-10T00:00:00"/>
    <x v="3"/>
    <x v="9"/>
    <s v="Minneapolis"/>
    <s v="Men's Street Footwear"/>
    <n v="48"/>
    <n v="1160"/>
    <n v="5568"/>
    <n v="2616.96"/>
    <n v="0.47000000000000003"/>
    <s v="Online"/>
  </r>
  <r>
    <n v="1185732"/>
    <d v="2020-11-11T00:00:00"/>
    <x v="3"/>
    <x v="9"/>
    <s v="Minneapolis"/>
    <s v="Men's Athletic Footwear"/>
    <n v="44"/>
    <n v="440"/>
    <n v="1936"/>
    <n v="793.76"/>
    <n v="0.41"/>
    <s v="Online"/>
  </r>
  <r>
    <n v="1185732"/>
    <d v="2020-11-12T00:00:00"/>
    <x v="3"/>
    <x v="9"/>
    <s v="Minneapolis"/>
    <s v="Women's Street Footwear"/>
    <n v="37"/>
    <n v="380"/>
    <n v="1406"/>
    <n v="618.64"/>
    <n v="0.44"/>
    <s v="Online"/>
  </r>
  <r>
    <n v="1185732"/>
    <d v="2020-11-13T00:00:00"/>
    <x v="3"/>
    <x v="9"/>
    <s v="Minneapolis"/>
    <s v="Women's Athletic Footwear"/>
    <n v="36"/>
    <n v="130"/>
    <n v="468"/>
    <n v="229.32000000000002"/>
    <n v="0.49000000000000005"/>
    <s v="Online"/>
  </r>
  <r>
    <n v="1185732"/>
    <d v="2020-11-14T00:00:00"/>
    <x v="3"/>
    <x v="9"/>
    <s v="Minneapolis"/>
    <s v="Men's Apparel"/>
    <n v="50"/>
    <n v="200"/>
    <n v="1000"/>
    <n v="410"/>
    <n v="0.41"/>
    <s v="Online"/>
  </r>
  <r>
    <n v="1185732"/>
    <d v="2020-11-15T00:00:00"/>
    <x v="3"/>
    <x v="9"/>
    <s v="Minneapolis"/>
    <s v="Women's Apparel"/>
    <n v="58"/>
    <n v="510"/>
    <n v="2958"/>
    <n v="1745.2200000000003"/>
    <n v="0.59000000000000008"/>
    <s v="Online"/>
  </r>
  <r>
    <n v="1185732"/>
    <d v="2020-11-16T00:00:00"/>
    <x v="3"/>
    <x v="9"/>
    <s v="Minneapolis"/>
    <s v="Men's Street Footwear"/>
    <n v="44"/>
    <n v="1060"/>
    <n v="4664"/>
    <n v="2285.36"/>
    <n v="0.49000000000000005"/>
    <s v="Online"/>
  </r>
  <r>
    <n v="1185732"/>
    <d v="2020-11-17T00:00:00"/>
    <x v="3"/>
    <x v="9"/>
    <s v="Minneapolis"/>
    <s v="Men's Athletic Footwear"/>
    <n v="38"/>
    <n v="490"/>
    <n v="1862"/>
    <n v="763.42"/>
    <n v="0.41"/>
    <s v="Online"/>
  </r>
  <r>
    <n v="1185732"/>
    <d v="2020-11-18T00:00:00"/>
    <x v="3"/>
    <x v="9"/>
    <s v="Minneapolis"/>
    <s v="Women's Street Footwear"/>
    <n v="33"/>
    <n v="470"/>
    <n v="1551"/>
    <n v="697.94999999999993"/>
    <n v="0.44999999999999996"/>
    <s v="Online"/>
  </r>
  <r>
    <n v="1185732"/>
    <d v="2020-11-19T00:00:00"/>
    <x v="3"/>
    <x v="9"/>
    <s v="Minneapolis"/>
    <s v="Women's Athletic Footwear"/>
    <n v="32"/>
    <n v="450"/>
    <n v="1440"/>
    <n v="676.80000000000007"/>
    <n v="0.47000000000000003"/>
    <s v="Online"/>
  </r>
  <r>
    <n v="1185732"/>
    <d v="2020-11-20T00:00:00"/>
    <x v="3"/>
    <x v="9"/>
    <s v="Minneapolis"/>
    <s v="Men's Apparel"/>
    <n v="49"/>
    <n v="450"/>
    <n v="2205"/>
    <n v="926.09999999999991"/>
    <n v="0.42"/>
    <s v="Online"/>
  </r>
  <r>
    <n v="1185732"/>
    <d v="2020-11-21T00:00:00"/>
    <x v="3"/>
    <x v="9"/>
    <s v="Minneapolis"/>
    <s v="Women's Apparel"/>
    <n v="53"/>
    <n v="810"/>
    <n v="4293"/>
    <n v="2404.0800000000004"/>
    <n v="0.56000000000000005"/>
    <s v="Online"/>
  </r>
  <r>
    <n v="1185732"/>
    <d v="2020-11-22T00:00:00"/>
    <x v="3"/>
    <x v="9"/>
    <s v="Minneapolis"/>
    <s v="Men's Street Footwear"/>
    <n v="49"/>
    <n v="1600"/>
    <n v="7840"/>
    <n v="3684.8"/>
    <n v="0.47000000000000003"/>
    <s v="Online"/>
  </r>
  <r>
    <n v="1185732"/>
    <d v="2020-11-23T00:00:00"/>
    <x v="3"/>
    <x v="9"/>
    <s v="Minneapolis"/>
    <s v="Men's Athletic Footwear"/>
    <n v="42"/>
    <n v="750"/>
    <n v="3150"/>
    <n v="1417.4999999999998"/>
    <n v="0.44999999999999996"/>
    <s v="Online"/>
  </r>
  <r>
    <n v="1185732"/>
    <d v="2020-11-24T00:00:00"/>
    <x v="3"/>
    <x v="9"/>
    <s v="Minneapolis"/>
    <s v="Women's Street Footwear"/>
    <n v="36"/>
    <n v="630"/>
    <n v="2268"/>
    <n v="952.56"/>
    <n v="0.42"/>
    <s v="Online"/>
  </r>
  <r>
    <n v="1185732"/>
    <d v="2020-11-25T00:00:00"/>
    <x v="3"/>
    <x v="9"/>
    <s v="Minneapolis"/>
    <s v="Women's Athletic Footwear"/>
    <n v="38"/>
    <n v="510"/>
    <n v="1938"/>
    <n v="930.24000000000012"/>
    <n v="0.48000000000000004"/>
    <s v="Online"/>
  </r>
  <r>
    <n v="1185732"/>
    <d v="2020-11-26T00:00:00"/>
    <x v="3"/>
    <x v="9"/>
    <s v="Minneapolis"/>
    <s v="Men's Apparel"/>
    <n v="49"/>
    <n v="580"/>
    <n v="2842"/>
    <n v="1165.22"/>
    <n v="0.41"/>
    <s v="Online"/>
  </r>
  <r>
    <n v="1185732"/>
    <d v="2020-11-27T00:00:00"/>
    <x v="3"/>
    <x v="9"/>
    <s v="Minneapolis"/>
    <s v="Women's Apparel"/>
    <n v="54"/>
    <n v="980"/>
    <n v="5292"/>
    <n v="2910.6000000000004"/>
    <n v="0.55000000000000004"/>
    <s v="Online"/>
  </r>
  <r>
    <n v="1185732"/>
    <d v="2020-11-28T00:00:00"/>
    <x v="3"/>
    <x v="9"/>
    <s v="Minneapolis"/>
    <s v="Men's Street Footwear"/>
    <n v="47"/>
    <n v="1370"/>
    <n v="6439"/>
    <n v="3026.3300000000004"/>
    <n v="0.47000000000000003"/>
    <s v="Online"/>
  </r>
  <r>
    <n v="1185732"/>
    <d v="2020-11-29T00:00:00"/>
    <x v="3"/>
    <x v="9"/>
    <s v="Minneapolis"/>
    <s v="Men's Athletic Footwear"/>
    <n v="43"/>
    <n v="870"/>
    <n v="3741"/>
    <n v="1533.81"/>
    <n v="0.41"/>
    <s v="Online"/>
  </r>
  <r>
    <n v="1185732"/>
    <d v="2020-11-30T00:00:00"/>
    <x v="3"/>
    <x v="9"/>
    <s v="Minneapolis"/>
    <s v="Women's Street Footwear"/>
    <n v="37"/>
    <n v="680"/>
    <n v="2516"/>
    <n v="1006.4000000000001"/>
    <n v="0.4"/>
    <s v="Online"/>
  </r>
  <r>
    <n v="1185732"/>
    <d v="2020-12-01T00:00:00"/>
    <x v="3"/>
    <x v="9"/>
    <s v="Minneapolis"/>
    <s v="Women's Athletic Footwear"/>
    <n v="33"/>
    <n v="470"/>
    <n v="1551"/>
    <n v="759.99000000000012"/>
    <n v="0.49000000000000005"/>
    <s v="Online"/>
  </r>
  <r>
    <n v="1185732"/>
    <d v="2020-12-02T00:00:00"/>
    <x v="3"/>
    <x v="9"/>
    <s v="Minneapolis"/>
    <s v="Men's Apparel"/>
    <n v="42"/>
    <n v="420"/>
    <n v="1764"/>
    <n v="723.24"/>
    <n v="0.41"/>
    <s v="Online"/>
  </r>
  <r>
    <n v="1185732"/>
    <d v="2020-12-03T00:00:00"/>
    <x v="3"/>
    <x v="9"/>
    <s v="Minneapolis"/>
    <s v="Women's Apparel"/>
    <n v="46"/>
    <n v="880"/>
    <n v="4048"/>
    <n v="2307.36"/>
    <n v="0.57000000000000006"/>
    <s v="Online"/>
  </r>
  <r>
    <n v="1185732"/>
    <d v="2020-12-04T00:00:00"/>
    <x v="3"/>
    <x v="9"/>
    <s v="Minneapolis"/>
    <s v="Men's Street Footwear"/>
    <n v="43"/>
    <n v="1130"/>
    <n v="4859"/>
    <n v="2332.3200000000002"/>
    <n v="0.48000000000000004"/>
    <s v="Online"/>
  </r>
  <r>
    <n v="1185732"/>
    <d v="2020-12-05T00:00:00"/>
    <x v="3"/>
    <x v="9"/>
    <s v="Minneapolis"/>
    <s v="Men's Athletic Footwear"/>
    <n v="37"/>
    <n v="730"/>
    <n v="2701"/>
    <n v="1215.4499999999998"/>
    <n v="0.44999999999999996"/>
    <s v="Online"/>
  </r>
  <r>
    <n v="1185732"/>
    <d v="2020-12-06T00:00:00"/>
    <x v="3"/>
    <x v="9"/>
    <s v="Minneapolis"/>
    <s v="Women's Street Footwear"/>
    <n v="24"/>
    <n v="410"/>
    <n v="984"/>
    <n v="393.6"/>
    <n v="0.4"/>
    <s v="Online"/>
  </r>
  <r>
    <n v="1185732"/>
    <d v="2020-12-07T00:00:00"/>
    <x v="3"/>
    <x v="9"/>
    <s v="Minneapolis"/>
    <s v="Women's Athletic Footwear"/>
    <n v="24"/>
    <n v="310"/>
    <n v="744"/>
    <n v="342.24"/>
    <n v="0.46"/>
    <s v="Online"/>
  </r>
  <r>
    <n v="1185732"/>
    <d v="2020-12-08T00:00:00"/>
    <x v="3"/>
    <x v="9"/>
    <s v="Minneapolis"/>
    <s v="Men's Apparel"/>
    <n v="32"/>
    <n v="340"/>
    <n v="1088"/>
    <n v="478.72"/>
    <n v="0.44"/>
    <s v="Online"/>
  </r>
  <r>
    <n v="1185732"/>
    <d v="2020-12-09T00:00:00"/>
    <x v="3"/>
    <x v="9"/>
    <s v="Minneapolis"/>
    <s v="Women's Apparel"/>
    <n v="39"/>
    <n v="520"/>
    <n v="2028"/>
    <n v="1155.96"/>
    <n v="0.57000000000000006"/>
    <s v="Online"/>
  </r>
  <r>
    <n v="1185732"/>
    <d v="2020-12-10T00:00:00"/>
    <x v="3"/>
    <x v="9"/>
    <s v="Minneapolis"/>
    <s v="Men's Street Footwear"/>
    <n v="41"/>
    <n v="980"/>
    <n v="4018"/>
    <n v="1888.46"/>
    <n v="0.47000000000000003"/>
    <s v="Online"/>
  </r>
  <r>
    <n v="1185732"/>
    <d v="2020-12-11T00:00:00"/>
    <x v="3"/>
    <x v="9"/>
    <s v="Minneapolis"/>
    <s v="Men's Athletic Footwear"/>
    <n v="34"/>
    <n v="580"/>
    <n v="1972"/>
    <n v="847.96"/>
    <n v="0.43"/>
    <s v="Online"/>
  </r>
  <r>
    <n v="1185732"/>
    <d v="2020-12-12T00:00:00"/>
    <x v="3"/>
    <x v="9"/>
    <s v="Minneapolis"/>
    <s v="Women's Street Footwear"/>
    <n v="32"/>
    <n v="250"/>
    <n v="800"/>
    <n v="336"/>
    <n v="0.42"/>
    <s v="Online"/>
  </r>
  <r>
    <n v="1185732"/>
    <d v="2020-12-13T00:00:00"/>
    <x v="3"/>
    <x v="9"/>
    <s v="Minneapolis"/>
    <s v="Women's Athletic Footwear"/>
    <n v="32"/>
    <n v="210"/>
    <n v="672"/>
    <n v="309.12"/>
    <n v="0.46"/>
    <s v="Online"/>
  </r>
  <r>
    <n v="1185732"/>
    <d v="2020-12-14T00:00:00"/>
    <x v="3"/>
    <x v="9"/>
    <s v="Minneapolis"/>
    <s v="Men's Apparel"/>
    <n v="41"/>
    <n v="190"/>
    <n v="779"/>
    <n v="327.18"/>
    <n v="0.42"/>
    <s v="Online"/>
  </r>
  <r>
    <n v="1185732"/>
    <d v="2020-12-15T00:00:00"/>
    <x v="3"/>
    <x v="9"/>
    <s v="Minneapolis"/>
    <s v="Women's Apparel"/>
    <n v="49"/>
    <n v="600"/>
    <n v="2940"/>
    <n v="1764"/>
    <n v="0.6"/>
    <s v="Online"/>
  </r>
  <r>
    <n v="1185732"/>
    <d v="2020-12-16T00:00:00"/>
    <x v="3"/>
    <x v="9"/>
    <s v="Minneapolis"/>
    <s v="Men's Street Footwear"/>
    <n v="46"/>
    <n v="910"/>
    <n v="4186"/>
    <n v="1967.42"/>
    <n v="0.47000000000000003"/>
    <s v="Online"/>
  </r>
  <r>
    <n v="1185732"/>
    <d v="2020-12-17T00:00:00"/>
    <x v="3"/>
    <x v="9"/>
    <s v="Minneapolis"/>
    <s v="Men's Athletic Footwear"/>
    <n v="38"/>
    <n v="520"/>
    <n v="1976"/>
    <n v="790.40000000000009"/>
    <n v="0.4"/>
    <s v="Online"/>
  </r>
  <r>
    <n v="1185732"/>
    <d v="2020-12-18T00:00:00"/>
    <x v="3"/>
    <x v="9"/>
    <s v="Minneapolis"/>
    <s v="Women's Street Footwear"/>
    <n v="36"/>
    <n v="380"/>
    <n v="1368"/>
    <n v="547.20000000000005"/>
    <n v="0.4"/>
    <s v="Online"/>
  </r>
  <r>
    <n v="1185732"/>
    <d v="2020-12-19T00:00:00"/>
    <x v="3"/>
    <x v="9"/>
    <s v="Minneapolis"/>
    <s v="Women's Athletic Footwear"/>
    <n v="38"/>
    <n v="450"/>
    <n v="1710"/>
    <n v="837.90000000000009"/>
    <n v="0.49000000000000005"/>
    <s v="Online"/>
  </r>
  <r>
    <n v="1185732"/>
    <d v="2020-12-20T00:00:00"/>
    <x v="3"/>
    <x v="9"/>
    <s v="Minneapolis"/>
    <s v="Men's Apparel"/>
    <n v="52"/>
    <n v="340"/>
    <n v="1768"/>
    <n v="742.56"/>
    <n v="0.42"/>
    <s v="Online"/>
  </r>
  <r>
    <n v="1185732"/>
    <d v="2020-12-21T00:00:00"/>
    <x v="3"/>
    <x v="9"/>
    <s v="Minneapolis"/>
    <s v="Women's Apparel"/>
    <n v="59"/>
    <n v="610"/>
    <n v="3599"/>
    <n v="2159.4"/>
    <n v="0.6"/>
    <s v="Online"/>
  </r>
  <r>
    <n v="1185732"/>
    <d v="2020-12-22T00:00:00"/>
    <x v="3"/>
    <x v="9"/>
    <s v="Minneapolis"/>
    <s v="Men's Street Footwear"/>
    <n v="50"/>
    <n v="1240"/>
    <n v="6200"/>
    <n v="3100"/>
    <n v="0.5"/>
    <s v="Online"/>
  </r>
  <r>
    <n v="1185732"/>
    <d v="2020-12-23T00:00:00"/>
    <x v="3"/>
    <x v="9"/>
    <s v="Minneapolis"/>
    <s v="Men's Athletic Footwear"/>
    <n v="42"/>
    <n v="770"/>
    <n v="3234"/>
    <n v="1455.3"/>
    <n v="0.44999999999999996"/>
    <s v="Online"/>
  </r>
  <r>
    <n v="1185732"/>
    <d v="2020-12-24T00:00:00"/>
    <x v="3"/>
    <x v="9"/>
    <s v="Minneapolis"/>
    <s v="Women's Street Footwear"/>
    <n v="44"/>
    <n v="560"/>
    <n v="2464"/>
    <n v="1010.2399999999999"/>
    <n v="0.41"/>
    <s v="Online"/>
  </r>
  <r>
    <n v="1185732"/>
    <d v="2020-12-25T00:00:00"/>
    <x v="3"/>
    <x v="9"/>
    <s v="Minneapolis"/>
    <s v="Women's Athletic Footwear"/>
    <n v="44"/>
    <n v="490"/>
    <n v="2156"/>
    <n v="1056.44"/>
    <n v="0.49000000000000005"/>
    <s v="Online"/>
  </r>
  <r>
    <n v="1185732"/>
    <d v="2020-12-26T00:00:00"/>
    <x v="3"/>
    <x v="9"/>
    <s v="Minneapolis"/>
    <s v="Men's Apparel"/>
    <n v="54"/>
    <n v="440"/>
    <n v="2376"/>
    <n v="974.16"/>
    <n v="0.41"/>
    <s v="Online"/>
  </r>
  <r>
    <n v="1185732"/>
    <d v="2020-12-27T00:00:00"/>
    <x v="3"/>
    <x v="9"/>
    <s v="Minneapolis"/>
    <s v="Women's Apparel"/>
    <n v="54"/>
    <n v="770"/>
    <n v="4158"/>
    <n v="2370.0600000000004"/>
    <n v="0.57000000000000006"/>
    <s v="Online"/>
  </r>
  <r>
    <n v="1189833"/>
    <d v="2020-12-28T00:00:00"/>
    <x v="3"/>
    <x v="9"/>
    <s v="Minneapolis"/>
    <s v="Men's Street Footwear"/>
    <n v="32"/>
    <n v="1190"/>
    <n v="3808"/>
    <n v="2208.6400000000003"/>
    <n v="0.58000000000000007"/>
    <s v="Online"/>
  </r>
  <r>
    <n v="1189833"/>
    <d v="2020-12-29T00:00:00"/>
    <x v="3"/>
    <x v="9"/>
    <s v="Minneapolis"/>
    <s v="Men's Athletic Footwear"/>
    <n v="43"/>
    <n v="1280"/>
    <n v="5504"/>
    <n v="2311.6799999999998"/>
    <n v="0.42"/>
    <s v="Online"/>
  </r>
  <r>
    <n v="1189833"/>
    <d v="2020-12-30T00:00:00"/>
    <x v="3"/>
    <x v="9"/>
    <s v="Minneapolis"/>
    <s v="Women's Street Footwear"/>
    <n v="41"/>
    <n v="1190"/>
    <n v="4879"/>
    <n v="2878.6100000000006"/>
    <n v="0.59000000000000008"/>
    <s v="Online"/>
  </r>
  <r>
    <n v="1189833"/>
    <d v="2020-12-31T00:00:00"/>
    <x v="3"/>
    <x v="9"/>
    <s v="Minneapolis"/>
    <s v="Women's Athletic Footwear"/>
    <n v="44"/>
    <n v="980"/>
    <n v="4312"/>
    <n v="2242.2400000000002"/>
    <n v="0.52"/>
    <s v="Online"/>
  </r>
  <r>
    <n v="1189833"/>
    <d v="2021-01-01T00:00:00"/>
    <x v="3"/>
    <x v="10"/>
    <s v="Billings"/>
    <s v="Men's Apparel"/>
    <n v="47"/>
    <n v="770"/>
    <n v="3619"/>
    <n v="2714.2500000000005"/>
    <n v="0.75000000000000011"/>
    <s v="Online"/>
  </r>
  <r>
    <n v="1189833"/>
    <d v="2021-01-02T00:00:00"/>
    <x v="3"/>
    <x v="10"/>
    <s v="Billings"/>
    <s v="Women's Apparel"/>
    <n v="43"/>
    <n v="1380"/>
    <n v="5934"/>
    <n v="2314.2600000000002"/>
    <n v="0.39"/>
    <s v="Online"/>
  </r>
  <r>
    <n v="1189833"/>
    <d v="2021-01-03T00:00:00"/>
    <x v="3"/>
    <x v="10"/>
    <s v="Billings"/>
    <s v="Men's Street Footwear"/>
    <n v="34"/>
    <n v="1580"/>
    <n v="5372"/>
    <n v="3062.0400000000004"/>
    <n v="0.57000000000000006"/>
    <s v="Online"/>
  </r>
  <r>
    <n v="1189833"/>
    <d v="2021-01-04T00:00:00"/>
    <x v="3"/>
    <x v="10"/>
    <s v="Billings"/>
    <s v="Men's Athletic Footwear"/>
    <n v="42"/>
    <n v="1230"/>
    <n v="5166"/>
    <n v="2324.6999999999998"/>
    <n v="0.44999999999999996"/>
    <s v="Online"/>
  </r>
  <r>
    <n v="1189833"/>
    <d v="2021-01-05T00:00:00"/>
    <x v="3"/>
    <x v="10"/>
    <s v="Billings"/>
    <s v="Women's Street Footwear"/>
    <n v="43"/>
    <n v="1220"/>
    <n v="5246"/>
    <n v="2990.2200000000003"/>
    <n v="0.57000000000000006"/>
    <s v="Online"/>
  </r>
  <r>
    <n v="1189833"/>
    <d v="2021-01-06T00:00:00"/>
    <x v="3"/>
    <x v="10"/>
    <s v="Billings"/>
    <s v="Women's Athletic Footwear"/>
    <n v="44"/>
    <n v="810"/>
    <n v="3564"/>
    <n v="1960.1999999999998"/>
    <n v="0.54999999999999993"/>
    <s v="Online"/>
  </r>
  <r>
    <n v="1189833"/>
    <d v="2021-01-07T00:00:00"/>
    <x v="3"/>
    <x v="10"/>
    <s v="Billings"/>
    <s v="Men's Apparel"/>
    <n v="48"/>
    <n v="590"/>
    <n v="2832"/>
    <n v="2039.0400000000002"/>
    <n v="0.72000000000000008"/>
    <s v="Online"/>
  </r>
  <r>
    <n v="1189833"/>
    <d v="2021-01-08T00:00:00"/>
    <x v="3"/>
    <x v="10"/>
    <s v="Billings"/>
    <s v="Women's Apparel"/>
    <n v="43"/>
    <n v="1190"/>
    <n v="5117"/>
    <n v="1893.29"/>
    <n v="0.37"/>
    <s v="Online"/>
  </r>
  <r>
    <n v="1189833"/>
    <d v="2021-01-09T00:00:00"/>
    <x v="3"/>
    <x v="10"/>
    <s v="Billings"/>
    <s v="Men's Street Footwear"/>
    <n v="32"/>
    <n v="1730"/>
    <n v="5536"/>
    <n v="3044.8"/>
    <n v="0.55000000000000004"/>
    <s v="Online"/>
  </r>
  <r>
    <n v="1189833"/>
    <d v="2021-01-10T00:00:00"/>
    <x v="3"/>
    <x v="10"/>
    <s v="Billings"/>
    <s v="Men's Athletic Footwear"/>
    <n v="41"/>
    <n v="1150"/>
    <n v="4715"/>
    <n v="1933.1499999999999"/>
    <n v="0.41"/>
    <s v="Online"/>
  </r>
  <r>
    <n v="1189833"/>
    <d v="2021-01-11T00:00:00"/>
    <x v="3"/>
    <x v="10"/>
    <s v="Billings"/>
    <s v="Women's Street Footwear"/>
    <n v="42"/>
    <n v="1280"/>
    <n v="5376"/>
    <n v="3064.32"/>
    <n v="0.57000000000000006"/>
    <s v="Online"/>
  </r>
  <r>
    <n v="1189833"/>
    <d v="2021-01-12T00:00:00"/>
    <x v="3"/>
    <x v="10"/>
    <s v="Billings"/>
    <s v="Women's Athletic Footwear"/>
    <n v="44"/>
    <n v="910"/>
    <n v="4004"/>
    <n v="2122.12"/>
    <n v="0.53"/>
    <s v="Online"/>
  </r>
  <r>
    <n v="1189833"/>
    <d v="2021-01-13T00:00:00"/>
    <x v="3"/>
    <x v="10"/>
    <s v="Billings"/>
    <s v="Men's Apparel"/>
    <n v="48"/>
    <n v="600"/>
    <n v="2880"/>
    <n v="2044.8000000000002"/>
    <n v="0.71000000000000008"/>
    <s v="Online"/>
  </r>
  <r>
    <n v="1189833"/>
    <d v="2021-01-14T00:00:00"/>
    <x v="3"/>
    <x v="10"/>
    <s v="Billings"/>
    <s v="Women's Apparel"/>
    <n v="42"/>
    <n v="1120"/>
    <n v="4704"/>
    <n v="1834.5600000000002"/>
    <n v="0.39"/>
    <s v="Online"/>
  </r>
  <r>
    <n v="1189833"/>
    <d v="2021-01-15T00:00:00"/>
    <x v="3"/>
    <x v="10"/>
    <s v="Billings"/>
    <s v="Men's Street Footwear"/>
    <n v="44"/>
    <n v="1610"/>
    <n v="7084"/>
    <n v="4179.5600000000004"/>
    <n v="0.59000000000000008"/>
    <s v="Online"/>
  </r>
  <r>
    <n v="1189833"/>
    <d v="2021-01-16T00:00:00"/>
    <x v="3"/>
    <x v="10"/>
    <s v="Billings"/>
    <s v="Men's Athletic Footwear"/>
    <n v="43"/>
    <n v="1010"/>
    <n v="4343"/>
    <n v="1954.35"/>
    <n v="0.44999999999999996"/>
    <s v="Online"/>
  </r>
  <r>
    <n v="1189833"/>
    <d v="2021-01-17T00:00:00"/>
    <x v="3"/>
    <x v="10"/>
    <s v="Billings"/>
    <s v="Women's Street Footwear"/>
    <n v="44"/>
    <n v="1200"/>
    <n v="5280"/>
    <n v="3168"/>
    <n v="0.6"/>
    <s v="Online"/>
  </r>
  <r>
    <n v="1189833"/>
    <d v="2021-01-18T00:00:00"/>
    <x v="3"/>
    <x v="10"/>
    <s v="Billings"/>
    <s v="Women's Athletic Footwear"/>
    <n v="36"/>
    <n v="780"/>
    <n v="2808"/>
    <n v="1404"/>
    <n v="0.5"/>
    <s v="Online"/>
  </r>
  <r>
    <n v="1189833"/>
    <d v="2021-01-19T00:00:00"/>
    <x v="3"/>
    <x v="10"/>
    <s v="Billings"/>
    <s v="Men's Apparel"/>
    <n v="44"/>
    <n v="560"/>
    <n v="2464"/>
    <n v="1823.3600000000004"/>
    <n v="0.7400000000000001"/>
    <s v="Online"/>
  </r>
  <r>
    <n v="1189833"/>
    <d v="2021-01-20T00:00:00"/>
    <x v="3"/>
    <x v="10"/>
    <s v="Billings"/>
    <s v="Women's Apparel"/>
    <n v="55"/>
    <n v="1010"/>
    <n v="5555"/>
    <n v="2166.4500000000003"/>
    <n v="0.39"/>
    <s v="Online"/>
  </r>
  <r>
    <n v="1189833"/>
    <d v="2021-01-21T00:00:00"/>
    <x v="3"/>
    <x v="10"/>
    <s v="Billings"/>
    <s v="Men's Street Footwear"/>
    <n v="39"/>
    <n v="1500"/>
    <n v="5850"/>
    <n v="3334.5000000000005"/>
    <n v="0.57000000000000006"/>
    <s v="Online"/>
  </r>
  <r>
    <n v="1189833"/>
    <d v="2021-01-22T00:00:00"/>
    <x v="3"/>
    <x v="10"/>
    <s v="Billings"/>
    <s v="Men's Athletic Footwear"/>
    <n v="41"/>
    <n v="1060"/>
    <n v="4346"/>
    <n v="1912.24"/>
    <n v="0.44"/>
    <s v="Online"/>
  </r>
  <r>
    <n v="1189833"/>
    <d v="2021-01-23T00:00:00"/>
    <x v="3"/>
    <x v="10"/>
    <s v="Billings"/>
    <s v="Women's Street Footwear"/>
    <n v="44"/>
    <n v="1110"/>
    <n v="4884"/>
    <n v="2686.2000000000003"/>
    <n v="0.55000000000000004"/>
    <s v="Online"/>
  </r>
  <r>
    <n v="1189833"/>
    <d v="2021-01-24T00:00:00"/>
    <x v="3"/>
    <x v="10"/>
    <s v="Billings"/>
    <s v="Women's Athletic Footwear"/>
    <n v="38"/>
    <n v="880"/>
    <n v="3344"/>
    <n v="1772.3200000000002"/>
    <n v="0.53"/>
    <s v="Online"/>
  </r>
  <r>
    <n v="1189833"/>
    <d v="2021-01-25T00:00:00"/>
    <x v="3"/>
    <x v="10"/>
    <s v="Billings"/>
    <s v="Men's Apparel"/>
    <n v="41"/>
    <n v="610"/>
    <n v="2501"/>
    <n v="1850.7400000000002"/>
    <n v="0.7400000000000001"/>
    <s v="Online"/>
  </r>
  <r>
    <n v="1189833"/>
    <d v="2021-01-26T00:00:00"/>
    <x v="3"/>
    <x v="10"/>
    <s v="Billings"/>
    <s v="Women's Apparel"/>
    <n v="59"/>
    <n v="1080"/>
    <n v="6372"/>
    <n v="2421.36"/>
    <n v="0.38"/>
    <s v="Online"/>
  </r>
  <r>
    <n v="1189833"/>
    <d v="2021-01-27T00:00:00"/>
    <x v="3"/>
    <x v="10"/>
    <s v="Billings"/>
    <s v="Men's Street Footwear"/>
    <n v="36"/>
    <n v="1690"/>
    <n v="6084"/>
    <n v="3589.5600000000004"/>
    <n v="0.59000000000000008"/>
    <s v="Online"/>
  </r>
  <r>
    <n v="1189833"/>
    <d v="2021-01-28T00:00:00"/>
    <x v="3"/>
    <x v="10"/>
    <s v="Billings"/>
    <s v="Men's Athletic Footwear"/>
    <n v="42"/>
    <n v="1470"/>
    <n v="6174"/>
    <n v="2531.3399999999997"/>
    <n v="0.41"/>
    <s v="Online"/>
  </r>
  <r>
    <n v="1189833"/>
    <d v="2021-01-29T00:00:00"/>
    <x v="3"/>
    <x v="10"/>
    <s v="Billings"/>
    <s v="Women's Street Footwear"/>
    <n v="44"/>
    <n v="1650"/>
    <n v="7260"/>
    <n v="3993.0000000000005"/>
    <n v="0.55000000000000004"/>
    <s v="Online"/>
  </r>
  <r>
    <n v="1189833"/>
    <d v="2021-01-30T00:00:00"/>
    <x v="3"/>
    <x v="10"/>
    <s v="Billings"/>
    <s v="Women's Athletic Footwear"/>
    <n v="38"/>
    <n v="1060"/>
    <n v="4028"/>
    <n v="2134.84"/>
    <n v="0.53"/>
    <s v="Online"/>
  </r>
  <r>
    <n v="1189833"/>
    <d v="2021-01-31T00:00:00"/>
    <x v="3"/>
    <x v="10"/>
    <s v="Billings"/>
    <s v="Men's Apparel"/>
    <n v="41"/>
    <n v="750"/>
    <n v="3075"/>
    <n v="2275.5000000000005"/>
    <n v="0.7400000000000001"/>
    <s v="Online"/>
  </r>
  <r>
    <n v="1189833"/>
    <d v="2021-02-01T00:00:00"/>
    <x v="3"/>
    <x v="10"/>
    <s v="Billings"/>
    <s v="Women's Apparel"/>
    <n v="55"/>
    <n v="1500"/>
    <n v="8250"/>
    <n v="2970"/>
    <n v="0.36"/>
    <s v="Online"/>
  </r>
  <r>
    <n v="1189833"/>
    <d v="2021-02-02T00:00:00"/>
    <x v="3"/>
    <x v="10"/>
    <s v="Billings"/>
    <s v="Men's Street Footwear"/>
    <n v="37"/>
    <n v="2030"/>
    <n v="7511"/>
    <n v="4431.4900000000007"/>
    <n v="0.59000000000000008"/>
    <s v="Online"/>
  </r>
  <r>
    <n v="1189833"/>
    <d v="2021-02-03T00:00:00"/>
    <x v="3"/>
    <x v="10"/>
    <s v="Billings"/>
    <s v="Men's Athletic Footwear"/>
    <n v="41"/>
    <n v="1560"/>
    <n v="6396"/>
    <n v="2750.2799999999997"/>
    <n v="0.43"/>
    <s v="Online"/>
  </r>
  <r>
    <n v="1189833"/>
    <d v="2021-02-04T00:00:00"/>
    <x v="3"/>
    <x v="10"/>
    <s v="Billings"/>
    <s v="Women's Street Footwear"/>
    <n v="44"/>
    <n v="1430"/>
    <n v="6292"/>
    <n v="3712.2800000000007"/>
    <n v="0.59000000000000008"/>
    <s v="Online"/>
  </r>
  <r>
    <n v="1189833"/>
    <d v="2021-02-05T00:00:00"/>
    <x v="3"/>
    <x v="10"/>
    <s v="Billings"/>
    <s v="Women's Athletic Footwear"/>
    <n v="36"/>
    <n v="1130"/>
    <n v="4068"/>
    <n v="2156.04"/>
    <n v="0.53"/>
    <s v="Online"/>
  </r>
  <r>
    <n v="1189833"/>
    <d v="2021-02-06T00:00:00"/>
    <x v="3"/>
    <x v="10"/>
    <s v="Billings"/>
    <s v="Men's Apparel"/>
    <n v="42"/>
    <n v="1240"/>
    <n v="5208"/>
    <n v="3645.6000000000004"/>
    <n v="0.70000000000000007"/>
    <s v="Online"/>
  </r>
  <r>
    <n v="1189833"/>
    <d v="2021-02-07T00:00:00"/>
    <x v="3"/>
    <x v="10"/>
    <s v="Billings"/>
    <s v="Women's Apparel"/>
    <n v="58"/>
    <n v="1430"/>
    <n v="8294"/>
    <n v="2902.8999999999996"/>
    <n v="0.35"/>
    <s v="Online"/>
  </r>
  <r>
    <n v="1189833"/>
    <d v="2021-02-08T00:00:00"/>
    <x v="3"/>
    <x v="10"/>
    <s v="Billings"/>
    <s v="Men's Street Footwear"/>
    <n v="42"/>
    <n v="2030"/>
    <n v="8526"/>
    <n v="4945.0800000000008"/>
    <n v="0.58000000000000007"/>
    <s v="Online"/>
  </r>
  <r>
    <n v="1189833"/>
    <d v="2021-02-09T00:00:00"/>
    <x v="3"/>
    <x v="10"/>
    <s v="Billings"/>
    <s v="Men's Athletic Footwear"/>
    <n v="54"/>
    <n v="1880"/>
    <n v="10152"/>
    <n v="4365.3599999999997"/>
    <n v="0.43"/>
    <s v="Online"/>
  </r>
  <r>
    <n v="1189833"/>
    <d v="2021-02-10T00:00:00"/>
    <x v="3"/>
    <x v="10"/>
    <s v="Billings"/>
    <s v="Women's Street Footwear"/>
    <n v="49"/>
    <n v="1300"/>
    <n v="6370"/>
    <n v="3758.3000000000006"/>
    <n v="0.59000000000000008"/>
    <s v="Online"/>
  </r>
  <r>
    <n v="1189833"/>
    <d v="2021-02-11T00:00:00"/>
    <x v="3"/>
    <x v="10"/>
    <s v="Billings"/>
    <s v="Women's Athletic Footwear"/>
    <n v="41"/>
    <n v="1060"/>
    <n v="4346"/>
    <n v="2346.84"/>
    <n v="0.54"/>
    <s v="Online"/>
  </r>
  <r>
    <n v="1189833"/>
    <d v="2021-02-12T00:00:00"/>
    <x v="3"/>
    <x v="10"/>
    <s v="Billings"/>
    <s v="Men's Apparel"/>
    <n v="52"/>
    <n v="1060"/>
    <n v="5512"/>
    <n v="3858.4000000000005"/>
    <n v="0.70000000000000007"/>
    <s v="Online"/>
  </r>
  <r>
    <n v="1189833"/>
    <d v="2021-02-13T00:00:00"/>
    <x v="3"/>
    <x v="10"/>
    <s v="Billings"/>
    <s v="Women's Apparel"/>
    <n v="56"/>
    <n v="1120"/>
    <n v="6272"/>
    <n v="2383.36"/>
    <n v="0.38"/>
    <s v="Online"/>
  </r>
  <r>
    <n v="1189833"/>
    <d v="2021-02-14T00:00:00"/>
    <x v="3"/>
    <x v="10"/>
    <s v="Billings"/>
    <s v="Men's Street Footwear"/>
    <n v="41"/>
    <n v="1800"/>
    <n v="7380"/>
    <n v="4280.4000000000005"/>
    <n v="0.58000000000000007"/>
    <s v="Online"/>
  </r>
  <r>
    <n v="1189833"/>
    <d v="2021-02-15T00:00:00"/>
    <x v="3"/>
    <x v="10"/>
    <s v="Billings"/>
    <s v="Men's Athletic Footwear"/>
    <n v="48"/>
    <n v="1560"/>
    <n v="7488"/>
    <n v="3294.72"/>
    <n v="0.44"/>
    <s v="Online"/>
  </r>
  <r>
    <n v="1189833"/>
    <d v="2021-02-16T00:00:00"/>
    <x v="3"/>
    <x v="10"/>
    <s v="Billings"/>
    <s v="Women's Street Footwear"/>
    <n v="42"/>
    <n v="1170"/>
    <n v="4914"/>
    <n v="2751.84"/>
    <n v="0.56000000000000005"/>
    <s v="Online"/>
  </r>
  <r>
    <n v="1189833"/>
    <d v="2021-02-17T00:00:00"/>
    <x v="3"/>
    <x v="10"/>
    <s v="Billings"/>
    <s v="Women's Athletic Footwear"/>
    <n v="41"/>
    <n v="1160"/>
    <n v="4756"/>
    <n v="2615.7999999999997"/>
    <n v="0.54999999999999993"/>
    <s v="Online"/>
  </r>
  <r>
    <n v="1189833"/>
    <d v="2021-02-18T00:00:00"/>
    <x v="3"/>
    <x v="10"/>
    <s v="Billings"/>
    <s v="Men's Apparel"/>
    <n v="50"/>
    <n v="1000"/>
    <n v="5000"/>
    <n v="3650.0000000000005"/>
    <n v="0.73000000000000009"/>
    <s v="Online"/>
  </r>
  <r>
    <n v="1189833"/>
    <d v="2021-02-19T00:00:00"/>
    <x v="3"/>
    <x v="10"/>
    <s v="Billings"/>
    <s v="Women's Apparel"/>
    <n v="59"/>
    <n v="1220"/>
    <n v="7198"/>
    <n v="2879.2000000000003"/>
    <n v="0.4"/>
    <s v="Online"/>
  </r>
  <r>
    <n v="1189833"/>
    <d v="2021-02-20T00:00:00"/>
    <x v="3"/>
    <x v="10"/>
    <s v="Billings"/>
    <s v="Men's Street Footwear"/>
    <n v="44"/>
    <n v="1600"/>
    <n v="7040"/>
    <n v="3942.4000000000005"/>
    <n v="0.56000000000000005"/>
    <s v="Online"/>
  </r>
  <r>
    <n v="1189833"/>
    <d v="2021-02-21T00:00:00"/>
    <x v="3"/>
    <x v="10"/>
    <s v="Billings"/>
    <s v="Men's Athletic Footwear"/>
    <n v="49"/>
    <n v="1600"/>
    <n v="7840"/>
    <n v="3371.2"/>
    <n v="0.43"/>
    <s v="Online"/>
  </r>
  <r>
    <n v="1189833"/>
    <d v="2021-02-22T00:00:00"/>
    <x v="3"/>
    <x v="10"/>
    <s v="Billings"/>
    <s v="Women's Street Footwear"/>
    <n v="41"/>
    <n v="1160"/>
    <n v="4756"/>
    <n v="2710.92"/>
    <n v="0.57000000000000006"/>
    <s v="Online"/>
  </r>
  <r>
    <n v="1189833"/>
    <d v="2021-02-23T00:00:00"/>
    <x v="3"/>
    <x v="10"/>
    <s v="Billings"/>
    <s v="Women's Athletic Footwear"/>
    <n v="44"/>
    <n v="1050"/>
    <n v="4620"/>
    <n v="2402.4"/>
    <n v="0.52"/>
    <s v="Online"/>
  </r>
  <r>
    <n v="1189833"/>
    <d v="2021-02-24T00:00:00"/>
    <x v="3"/>
    <x v="10"/>
    <s v="Billings"/>
    <s v="Men's Apparel"/>
    <n v="54"/>
    <n v="980"/>
    <n v="5292"/>
    <n v="3969.0000000000005"/>
    <n v="0.75000000000000011"/>
    <s v="Online"/>
  </r>
  <r>
    <n v="1189833"/>
    <d v="2021-02-25T00:00:00"/>
    <x v="3"/>
    <x v="10"/>
    <s v="Billings"/>
    <s v="Women's Apparel"/>
    <n v="58"/>
    <n v="1080"/>
    <n v="6264"/>
    <n v="2442.96"/>
    <n v="0.39"/>
    <s v="Online"/>
  </r>
  <r>
    <n v="1189833"/>
    <d v="2021-02-26T00:00:00"/>
    <x v="3"/>
    <x v="10"/>
    <s v="Billings"/>
    <s v="Men's Street Footwear"/>
    <n v="38"/>
    <n v="1670"/>
    <n v="6346"/>
    <n v="3744.1400000000003"/>
    <n v="0.59000000000000008"/>
    <s v="Online"/>
  </r>
  <r>
    <n v="1189833"/>
    <d v="2021-02-27T00:00:00"/>
    <x v="3"/>
    <x v="10"/>
    <s v="Billings"/>
    <s v="Men's Athletic Footwear"/>
    <n v="42"/>
    <n v="1730"/>
    <n v="7266"/>
    <n v="2979.06"/>
    <n v="0.41"/>
    <s v="Online"/>
  </r>
  <r>
    <n v="1189833"/>
    <d v="2021-02-28T00:00:00"/>
    <x v="3"/>
    <x v="10"/>
    <s v="Billings"/>
    <s v="Women's Street Footwear"/>
    <n v="37"/>
    <n v="1230"/>
    <n v="4551"/>
    <n v="2594.0700000000002"/>
    <n v="0.57000000000000006"/>
    <s v="Online"/>
  </r>
  <r>
    <n v="1189833"/>
    <d v="2021-03-01T00:00:00"/>
    <x v="3"/>
    <x v="10"/>
    <s v="Billings"/>
    <s v="Women's Athletic Footwear"/>
    <n v="39"/>
    <n v="1190"/>
    <n v="4641"/>
    <n v="2552.5499999999997"/>
    <n v="0.54999999999999993"/>
    <s v="Online"/>
  </r>
  <r>
    <n v="1189833"/>
    <d v="2021-03-02T00:00:00"/>
    <x v="3"/>
    <x v="10"/>
    <s v="Billings"/>
    <s v="Men's Apparel"/>
    <n v="51"/>
    <n v="1130"/>
    <n v="5763"/>
    <n v="4264.6200000000008"/>
    <n v="0.7400000000000001"/>
    <s v="Online"/>
  </r>
  <r>
    <n v="1189833"/>
    <d v="2021-03-03T00:00:00"/>
    <x v="3"/>
    <x v="10"/>
    <s v="Billings"/>
    <s v="Women's Apparel"/>
    <n v="56"/>
    <n v="1330"/>
    <n v="7448"/>
    <n v="2830.2400000000002"/>
    <n v="0.38"/>
    <s v="Online"/>
  </r>
  <r>
    <n v="1189833"/>
    <d v="2021-03-04T00:00:00"/>
    <x v="3"/>
    <x v="10"/>
    <s v="Billings"/>
    <s v="Men's Street Footwear"/>
    <n v="41"/>
    <n v="1960"/>
    <n v="8036"/>
    <n v="4500.1600000000008"/>
    <n v="0.56000000000000005"/>
    <s v="Online"/>
  </r>
  <r>
    <n v="1189833"/>
    <d v="2021-03-05T00:00:00"/>
    <x v="3"/>
    <x v="10"/>
    <s v="Billings"/>
    <s v="Men's Athletic Footwear"/>
    <n v="45"/>
    <n v="1820"/>
    <n v="8190"/>
    <n v="3521.7"/>
    <n v="0.43"/>
    <s v="Online"/>
  </r>
  <r>
    <n v="1189833"/>
    <d v="2021-03-06T00:00:00"/>
    <x v="3"/>
    <x v="10"/>
    <s v="Billings"/>
    <s v="Women's Street Footwear"/>
    <n v="42"/>
    <n v="1330"/>
    <n v="5586"/>
    <n v="3351.6"/>
    <n v="0.6"/>
    <s v="Online"/>
  </r>
  <r>
    <n v="1189833"/>
    <d v="2021-03-07T00:00:00"/>
    <x v="3"/>
    <x v="10"/>
    <s v="Billings"/>
    <s v="Women's Athletic Footwear"/>
    <n v="43"/>
    <n v="1430"/>
    <n v="6149"/>
    <n v="3135.9900000000002"/>
    <n v="0.51"/>
    <s v="Online"/>
  </r>
  <r>
    <n v="1189833"/>
    <d v="2021-03-08T00:00:00"/>
    <x v="3"/>
    <x v="10"/>
    <s v="Billings"/>
    <s v="Men's Apparel"/>
    <n v="53"/>
    <n v="1200"/>
    <n v="6360"/>
    <n v="4642.8"/>
    <n v="0.73000000000000009"/>
    <s v="Online"/>
  </r>
  <r>
    <n v="1189833"/>
    <d v="2021-03-09T00:00:00"/>
    <x v="3"/>
    <x v="10"/>
    <s v="Billings"/>
    <s v="Women's Apparel"/>
    <n v="55"/>
    <n v="1300"/>
    <n v="7150"/>
    <n v="2860"/>
    <n v="0.4"/>
    <s v="Online"/>
  </r>
  <r>
    <n v="1197831"/>
    <d v="2021-03-10T00:00:00"/>
    <x v="3"/>
    <x v="10"/>
    <s v="Billings"/>
    <s v="Men's Street Footwear"/>
    <n v="18"/>
    <n v="2100"/>
    <n v="3780"/>
    <n v="1890"/>
    <n v="0.5"/>
    <s v="Online"/>
  </r>
  <r>
    <n v="1197831"/>
    <d v="2021-03-11T00:00:00"/>
    <x v="3"/>
    <x v="10"/>
    <s v="Billings"/>
    <s v="Men's Athletic Footwear"/>
    <n v="29"/>
    <n v="1820"/>
    <n v="5278"/>
    <n v="2427.8799999999997"/>
    <n v="0.45999999999999996"/>
    <s v="Online"/>
  </r>
  <r>
    <n v="1197831"/>
    <d v="2021-03-12T00:00:00"/>
    <x v="3"/>
    <x v="10"/>
    <s v="Billings"/>
    <s v="Women's Street Footwear"/>
    <n v="27"/>
    <n v="1300"/>
    <n v="3510"/>
    <n v="1579.4999999999998"/>
    <n v="0.44999999999999996"/>
    <s v="Online"/>
  </r>
  <r>
    <n v="1197831"/>
    <d v="2021-03-13T00:00:00"/>
    <x v="3"/>
    <x v="10"/>
    <s v="Billings"/>
    <s v="Women's Athletic Footwear"/>
    <n v="32"/>
    <n v="1350"/>
    <n v="4320"/>
    <n v="2462.4"/>
    <n v="0.57000000000000006"/>
    <s v="Online"/>
  </r>
  <r>
    <n v="1197831"/>
    <d v="2021-03-14T00:00:00"/>
    <x v="1"/>
    <x v="11"/>
    <s v="Knoxville"/>
    <s v="Men's Apparel"/>
    <n v="39"/>
    <n v="950"/>
    <n v="3705"/>
    <n v="1482"/>
    <n v="0.4"/>
    <s v="Online"/>
  </r>
  <r>
    <n v="1197831"/>
    <d v="2021-03-15T00:00:00"/>
    <x v="1"/>
    <x v="11"/>
    <s v="Knoxville"/>
    <s v="Women's Apparel"/>
    <n v="33"/>
    <n v="1250"/>
    <n v="4125"/>
    <n v="2681.25"/>
    <n v="0.65"/>
    <s v="Online"/>
  </r>
  <r>
    <n v="1197831"/>
    <d v="2021-03-16T00:00:00"/>
    <x v="1"/>
    <x v="11"/>
    <s v="Knoxville"/>
    <s v="Men's Street Footwear"/>
    <n v="24"/>
    <n v="1690"/>
    <n v="4056"/>
    <n v="2028"/>
    <n v="0.5"/>
    <s v="Online"/>
  </r>
  <r>
    <n v="1197831"/>
    <d v="2021-03-17T00:00:00"/>
    <x v="1"/>
    <x v="11"/>
    <s v="Knoxville"/>
    <s v="Men's Athletic Footwear"/>
    <n v="33"/>
    <n v="1810"/>
    <n v="5973"/>
    <n v="2867.04"/>
    <n v="0.48"/>
    <s v="Online"/>
  </r>
  <r>
    <n v="1197831"/>
    <d v="2021-03-18T00:00:00"/>
    <x v="1"/>
    <x v="11"/>
    <s v="Knoxville"/>
    <s v="Women's Street Footwear"/>
    <n v="32"/>
    <n v="1220"/>
    <n v="3904"/>
    <n v="1873.9199999999998"/>
    <n v="0.48"/>
    <s v="Online"/>
  </r>
  <r>
    <n v="1197831"/>
    <d v="2021-03-19T00:00:00"/>
    <x v="1"/>
    <x v="11"/>
    <s v="Knoxville"/>
    <s v="Women's Athletic Footwear"/>
    <n v="33"/>
    <n v="1080"/>
    <n v="3564"/>
    <n v="2138.4"/>
    <n v="0.6"/>
    <s v="Online"/>
  </r>
  <r>
    <n v="1197831"/>
    <d v="2021-03-20T00:00:00"/>
    <x v="1"/>
    <x v="11"/>
    <s v="Knoxville"/>
    <s v="Men's Apparel"/>
    <n v="37"/>
    <n v="830"/>
    <n v="3071"/>
    <n v="1259.1099999999999"/>
    <n v="0.41"/>
    <s v="Online"/>
  </r>
  <r>
    <n v="1197831"/>
    <d v="2021-03-21T00:00:00"/>
    <x v="1"/>
    <x v="11"/>
    <s v="Knoxville"/>
    <s v="Women's Apparel"/>
    <n v="32"/>
    <n v="1330"/>
    <n v="4256"/>
    <n v="2723.84"/>
    <n v="0.64"/>
    <s v="Online"/>
  </r>
  <r>
    <n v="1197831"/>
    <d v="2021-03-22T00:00:00"/>
    <x v="1"/>
    <x v="11"/>
    <s v="Knoxville"/>
    <s v="Men's Street Footwear"/>
    <n v="27"/>
    <n v="1890"/>
    <n v="5103"/>
    <n v="2602.5300000000002"/>
    <n v="0.51"/>
    <s v="Online"/>
  </r>
  <r>
    <n v="1197831"/>
    <d v="2021-03-23T00:00:00"/>
    <x v="1"/>
    <x v="11"/>
    <s v="Knoxville"/>
    <s v="Men's Athletic Footwear"/>
    <n v="37"/>
    <n v="1630"/>
    <n v="6031"/>
    <n v="3136.12"/>
    <n v="0.52"/>
    <s v="Online"/>
  </r>
  <r>
    <n v="1197831"/>
    <d v="2021-03-24T00:00:00"/>
    <x v="1"/>
    <x v="11"/>
    <s v="Knoxville"/>
    <s v="Women's Street Footwear"/>
    <n v="28"/>
    <n v="1240"/>
    <n v="3472"/>
    <n v="1909.5999999999997"/>
    <n v="0.54999999999999993"/>
    <s v="Online"/>
  </r>
  <r>
    <n v="1197831"/>
    <d v="2021-03-25T00:00:00"/>
    <x v="1"/>
    <x v="11"/>
    <s v="Knoxville"/>
    <s v="Women's Athletic Footwear"/>
    <n v="33"/>
    <n v="1010"/>
    <n v="3333"/>
    <n v="2133.12"/>
    <n v="0.64"/>
    <s v="Online"/>
  </r>
  <r>
    <n v="1197831"/>
    <d v="2021-03-26T00:00:00"/>
    <x v="1"/>
    <x v="11"/>
    <s v="Knoxville"/>
    <s v="Men's Apparel"/>
    <n v="39"/>
    <n v="690"/>
    <n v="2691"/>
    <n v="1264.77"/>
    <n v="0.47"/>
    <s v="Online"/>
  </r>
  <r>
    <n v="1197831"/>
    <d v="2021-03-27T00:00:00"/>
    <x v="1"/>
    <x v="11"/>
    <s v="Knoxville"/>
    <s v="Women's Apparel"/>
    <n v="33"/>
    <n v="1110"/>
    <n v="3663"/>
    <n v="2417.58"/>
    <n v="0.66"/>
    <s v="Online"/>
  </r>
  <r>
    <n v="1197831"/>
    <d v="2021-03-28T00:00:00"/>
    <x v="1"/>
    <x v="11"/>
    <s v="Knoxville"/>
    <s v="Men's Street Footwear"/>
    <n v="19"/>
    <n v="1690"/>
    <n v="3211"/>
    <n v="1605.5"/>
    <n v="0.5"/>
    <s v="Online"/>
  </r>
  <r>
    <n v="1197831"/>
    <d v="2021-03-29T00:00:00"/>
    <x v="1"/>
    <x v="11"/>
    <s v="Knoxville"/>
    <s v="Men's Athletic Footwear"/>
    <n v="24"/>
    <n v="1760"/>
    <n v="4224"/>
    <n v="2154.2400000000002"/>
    <n v="0.51"/>
    <s v="Online"/>
  </r>
  <r>
    <n v="1197831"/>
    <d v="2021-03-30T00:00:00"/>
    <x v="1"/>
    <x v="11"/>
    <s v="Knoxville"/>
    <s v="Women's Street Footwear"/>
    <n v="19"/>
    <n v="1350"/>
    <n v="2565"/>
    <n v="1410.7499999999998"/>
    <n v="0.54999999999999993"/>
    <s v="Online"/>
  </r>
  <r>
    <n v="1197831"/>
    <d v="2021-03-31T00:00:00"/>
    <x v="1"/>
    <x v="11"/>
    <s v="Knoxville"/>
    <s v="Women's Athletic Footwear"/>
    <n v="23"/>
    <n v="1120"/>
    <n v="2576"/>
    <n v="1674.4"/>
    <n v="0.65"/>
    <s v="Online"/>
  </r>
  <r>
    <n v="1197831"/>
    <d v="2021-04-01T00:00:00"/>
    <x v="1"/>
    <x v="11"/>
    <s v="Knoxville"/>
    <s v="Men's Apparel"/>
    <n v="28"/>
    <n v="840"/>
    <n v="2352"/>
    <n v="1058.3999999999999"/>
    <n v="0.44999999999999996"/>
    <s v="Online"/>
  </r>
  <r>
    <n v="1197831"/>
    <d v="2021-04-02T00:00:00"/>
    <x v="1"/>
    <x v="11"/>
    <s v="Knoxville"/>
    <s v="Women's Apparel"/>
    <n v="24"/>
    <n v="1610"/>
    <n v="3864"/>
    <n v="2627.52"/>
    <n v="0.68"/>
    <s v="Online"/>
  </r>
  <r>
    <n v="1197831"/>
    <d v="2021-04-03T00:00:00"/>
    <x v="1"/>
    <x v="11"/>
    <s v="Knoxville"/>
    <s v="Men's Street Footwear"/>
    <n v="14"/>
    <n v="1890"/>
    <n v="2646"/>
    <n v="1323"/>
    <n v="0.5"/>
    <s v="Online"/>
  </r>
  <r>
    <n v="1197831"/>
    <d v="2021-04-04T00:00:00"/>
    <x v="1"/>
    <x v="11"/>
    <s v="Knoxville"/>
    <s v="Men's Athletic Footwear"/>
    <n v="23"/>
    <n v="2180"/>
    <n v="5014"/>
    <n v="2507"/>
    <n v="0.5"/>
    <s v="Online"/>
  </r>
  <r>
    <n v="1197831"/>
    <d v="2021-04-05T00:00:00"/>
    <x v="1"/>
    <x v="11"/>
    <s v="Knoxville"/>
    <s v="Women's Street Footwear"/>
    <n v="19"/>
    <n v="1800"/>
    <n v="3420"/>
    <n v="1846.8000000000002"/>
    <n v="0.54"/>
    <s v="Online"/>
  </r>
  <r>
    <n v="1197831"/>
    <d v="2021-04-06T00:00:00"/>
    <x v="1"/>
    <x v="11"/>
    <s v="Knoxville"/>
    <s v="Women's Athletic Footwear"/>
    <n v="27"/>
    <n v="1420"/>
    <n v="3834"/>
    <n v="2300.4"/>
    <n v="0.6"/>
    <s v="Online"/>
  </r>
  <r>
    <n v="1197831"/>
    <d v="2021-04-07T00:00:00"/>
    <x v="1"/>
    <x v="11"/>
    <s v="Knoxville"/>
    <s v="Men's Apparel"/>
    <n v="41"/>
    <n v="1060"/>
    <n v="4346"/>
    <n v="2129.54"/>
    <n v="0.49"/>
    <s v="Online"/>
  </r>
  <r>
    <n v="1197831"/>
    <d v="2021-04-08T00:00:00"/>
    <x v="1"/>
    <x v="11"/>
    <s v="Knoxville"/>
    <s v="Women's Apparel"/>
    <n v="38"/>
    <n v="2020"/>
    <n v="7676"/>
    <n v="5142.92"/>
    <n v="0.67"/>
    <s v="Online"/>
  </r>
  <r>
    <n v="1197831"/>
    <d v="2021-04-09T00:00:00"/>
    <x v="1"/>
    <x v="11"/>
    <s v="Knoxville"/>
    <s v="Men's Street Footwear"/>
    <n v="36"/>
    <n v="2170"/>
    <n v="7812"/>
    <n v="3984.12"/>
    <n v="0.51"/>
    <s v="Online"/>
  </r>
  <r>
    <n v="1197831"/>
    <d v="2021-04-10T00:00:00"/>
    <x v="1"/>
    <x v="11"/>
    <s v="Knoxville"/>
    <s v="Men's Athletic Footwear"/>
    <n v="42"/>
    <n v="2020"/>
    <n v="8484"/>
    <n v="4326.84"/>
    <n v="0.51"/>
    <s v="Online"/>
  </r>
  <r>
    <n v="1197831"/>
    <d v="2021-04-11T00:00:00"/>
    <x v="1"/>
    <x v="11"/>
    <s v="Knoxville"/>
    <s v="Women's Street Footwear"/>
    <n v="36"/>
    <n v="1690"/>
    <n v="6084"/>
    <n v="3102.84"/>
    <n v="0.51"/>
    <s v="Online"/>
  </r>
  <r>
    <n v="1197831"/>
    <d v="2021-04-12T00:00:00"/>
    <x v="1"/>
    <x v="11"/>
    <s v="Knoxville"/>
    <s v="Women's Athletic Footwear"/>
    <n v="36"/>
    <n v="1740"/>
    <n v="6264"/>
    <n v="3821.04"/>
    <n v="0.61"/>
    <s v="Online"/>
  </r>
  <r>
    <n v="1197831"/>
    <d v="2021-04-13T00:00:00"/>
    <x v="1"/>
    <x v="11"/>
    <s v="Knoxville"/>
    <s v="Men's Apparel"/>
    <n v="43"/>
    <n v="1450"/>
    <n v="6235"/>
    <n v="2992.7999999999997"/>
    <n v="0.48"/>
    <s v="Online"/>
  </r>
  <r>
    <n v="1197831"/>
    <d v="2021-04-14T00:00:00"/>
    <x v="1"/>
    <x v="11"/>
    <s v="Knoxville"/>
    <s v="Women's Apparel"/>
    <n v="49"/>
    <n v="2360"/>
    <n v="11564"/>
    <n v="7516.6"/>
    <n v="0.65"/>
    <s v="Online"/>
  </r>
  <r>
    <n v="1197831"/>
    <d v="2021-04-15T00:00:00"/>
    <x v="1"/>
    <x v="11"/>
    <s v="Knoxville"/>
    <s v="Men's Street Footwear"/>
    <n v="36"/>
    <n v="2150"/>
    <n v="7740"/>
    <n v="4411.7999999999993"/>
    <n v="0.56999999999999995"/>
    <s v="Online"/>
  </r>
  <r>
    <n v="1197831"/>
    <d v="2021-04-16T00:00:00"/>
    <x v="1"/>
    <x v="11"/>
    <s v="Knoxville"/>
    <s v="Men's Athletic Footwear"/>
    <n v="43"/>
    <n v="2060"/>
    <n v="8858"/>
    <n v="5137.6399999999994"/>
    <n v="0.57999999999999996"/>
    <s v="Online"/>
  </r>
  <r>
    <n v="1197831"/>
    <d v="2021-04-17T00:00:00"/>
    <x v="1"/>
    <x v="11"/>
    <s v="Knoxville"/>
    <s v="Women's Street Footwear"/>
    <n v="36"/>
    <n v="2630"/>
    <n v="9468"/>
    <n v="5680.8"/>
    <n v="0.6"/>
    <s v="Online"/>
  </r>
  <r>
    <n v="1197831"/>
    <d v="2021-04-18T00:00:00"/>
    <x v="1"/>
    <x v="11"/>
    <s v="Knoxville"/>
    <s v="Women's Athletic Footwear"/>
    <n v="37"/>
    <n v="1610"/>
    <n v="5957"/>
    <n v="3872.05"/>
    <n v="0.65"/>
    <s v="Online"/>
  </r>
  <r>
    <n v="1197831"/>
    <d v="2021-04-19T00:00:00"/>
    <x v="1"/>
    <x v="11"/>
    <s v="Knoxville"/>
    <s v="Men's Apparel"/>
    <n v="43"/>
    <n v="1650"/>
    <n v="7095"/>
    <n v="3760.3500000000004"/>
    <n v="0.53"/>
    <s v="Online"/>
  </r>
  <r>
    <n v="1197831"/>
    <d v="2021-04-20T00:00:00"/>
    <x v="1"/>
    <x v="11"/>
    <s v="Knoxville"/>
    <s v="Women's Apparel"/>
    <n v="52"/>
    <n v="2230"/>
    <n v="11596"/>
    <n v="8117.2000000000007"/>
    <n v="0.70000000000000007"/>
    <s v="Online"/>
  </r>
  <r>
    <n v="1197831"/>
    <d v="2021-04-21T00:00:00"/>
    <x v="1"/>
    <x v="11"/>
    <s v="Knoxville"/>
    <s v="Men's Street Footwear"/>
    <n v="41"/>
    <n v="2330"/>
    <n v="9553"/>
    <n v="5445.2099999999991"/>
    <n v="0.56999999999999995"/>
    <s v="Online"/>
  </r>
  <r>
    <n v="1197831"/>
    <d v="2021-04-22T00:00:00"/>
    <x v="1"/>
    <x v="11"/>
    <s v="Knoxville"/>
    <s v="Men's Athletic Footwear"/>
    <n v="54"/>
    <n v="2330"/>
    <n v="12582"/>
    <n v="7171.74"/>
    <n v="0.56999999999999995"/>
    <s v="Online"/>
  </r>
  <r>
    <n v="1197831"/>
    <d v="2021-04-23T00:00:00"/>
    <x v="1"/>
    <x v="11"/>
    <s v="Knoxville"/>
    <s v="Women's Street Footwear"/>
    <n v="46"/>
    <n v="2850"/>
    <n v="13110"/>
    <n v="7866"/>
    <n v="0.6"/>
    <s v="Online"/>
  </r>
  <r>
    <n v="1197831"/>
    <d v="2021-04-24T00:00:00"/>
    <x v="1"/>
    <x v="11"/>
    <s v="Knoxville"/>
    <s v="Women's Athletic Footwear"/>
    <n v="42"/>
    <n v="1330"/>
    <n v="5586"/>
    <n v="3854.34"/>
    <n v="0.69000000000000006"/>
    <s v="Online"/>
  </r>
  <r>
    <n v="1197831"/>
    <d v="2021-04-25T00:00:00"/>
    <x v="1"/>
    <x v="11"/>
    <s v="Knoxville"/>
    <s v="Men's Apparel"/>
    <n v="49"/>
    <n v="1330"/>
    <n v="6517"/>
    <n v="3454.01"/>
    <n v="0.53"/>
    <s v="Online"/>
  </r>
  <r>
    <n v="1197831"/>
    <d v="2021-04-26T00:00:00"/>
    <x v="1"/>
    <x v="11"/>
    <s v="Knoxville"/>
    <s v="Women's Apparel"/>
    <n v="53"/>
    <n v="1810"/>
    <n v="9593"/>
    <n v="6811.0300000000007"/>
    <n v="0.71000000000000008"/>
    <s v="Online"/>
  </r>
  <r>
    <n v="1197831"/>
    <d v="2021-04-27T00:00:00"/>
    <x v="1"/>
    <x v="11"/>
    <s v="Knoxville"/>
    <s v="Men's Street Footwear"/>
    <n v="49"/>
    <n v="1820"/>
    <n v="8918"/>
    <n v="5350.8"/>
    <n v="0.6"/>
    <s v="Online"/>
  </r>
  <r>
    <n v="1197831"/>
    <d v="2021-04-28T00:00:00"/>
    <x v="1"/>
    <x v="11"/>
    <s v="Knoxville"/>
    <s v="Men's Athletic Footwear"/>
    <n v="47"/>
    <n v="1690"/>
    <n v="7943"/>
    <n v="4765.8"/>
    <n v="0.6"/>
    <s v="Online"/>
  </r>
  <r>
    <n v="1197831"/>
    <d v="2021-04-29T00:00:00"/>
    <x v="1"/>
    <x v="11"/>
    <s v="Knoxville"/>
    <s v="Women's Street Footwear"/>
    <n v="54"/>
    <n v="1820"/>
    <n v="9828"/>
    <n v="5798.5199999999995"/>
    <n v="0.59"/>
    <s v="Online"/>
  </r>
  <r>
    <n v="1197831"/>
    <d v="2021-04-30T00:00:00"/>
    <x v="1"/>
    <x v="11"/>
    <s v="Knoxville"/>
    <s v="Women's Athletic Footwear"/>
    <n v="53"/>
    <n v="1000"/>
    <n v="5300"/>
    <n v="3710.0000000000005"/>
    <n v="0.70000000000000007"/>
    <s v="Online"/>
  </r>
  <r>
    <n v="1197831"/>
    <d v="2021-05-01T00:00:00"/>
    <x v="1"/>
    <x v="11"/>
    <s v="Knoxville"/>
    <s v="Men's Apparel"/>
    <n v="47"/>
    <n v="1200"/>
    <n v="5640"/>
    <n v="2876.4"/>
    <n v="0.51"/>
    <s v="Online"/>
  </r>
  <r>
    <n v="1197831"/>
    <d v="2021-05-02T00:00:00"/>
    <x v="1"/>
    <x v="11"/>
    <s v="Knoxville"/>
    <s v="Women's Apparel"/>
    <n v="42"/>
    <n v="1630"/>
    <n v="6846"/>
    <n v="5066.0400000000009"/>
    <n v="0.7400000000000001"/>
    <s v="Online"/>
  </r>
  <r>
    <n v="1197831"/>
    <d v="2021-05-03T00:00:00"/>
    <x v="1"/>
    <x v="11"/>
    <s v="Knoxville"/>
    <s v="Men's Street Footwear"/>
    <n v="33"/>
    <n v="1730"/>
    <n v="5709"/>
    <n v="3254.1299999999997"/>
    <n v="0.56999999999999995"/>
    <s v="Online"/>
  </r>
  <r>
    <n v="1197831"/>
    <d v="2021-05-04T00:00:00"/>
    <x v="1"/>
    <x v="11"/>
    <s v="Knoxville"/>
    <s v="Men's Athletic Footwear"/>
    <n v="32"/>
    <n v="1500"/>
    <n v="4800"/>
    <n v="2880"/>
    <n v="0.6"/>
    <s v="Online"/>
  </r>
  <r>
    <n v="1197831"/>
    <d v="2021-05-05T00:00:00"/>
    <x v="1"/>
    <x v="11"/>
    <s v="Knoxville"/>
    <s v="Women's Street Footwear"/>
    <n v="36"/>
    <n v="1470"/>
    <n v="5292"/>
    <n v="3069.3599999999997"/>
    <n v="0.57999999999999996"/>
    <s v="Online"/>
  </r>
  <r>
    <n v="1197831"/>
    <d v="2021-05-06T00:00:00"/>
    <x v="1"/>
    <x v="11"/>
    <s v="Knoxville"/>
    <s v="Women's Athletic Footwear"/>
    <n v="38"/>
    <n v="980"/>
    <n v="3724"/>
    <n v="2606.8000000000002"/>
    <n v="0.70000000000000007"/>
    <s v="Online"/>
  </r>
  <r>
    <n v="1197831"/>
    <d v="2021-05-07T00:00:00"/>
    <x v="1"/>
    <x v="11"/>
    <s v="Knoxville"/>
    <s v="Men's Apparel"/>
    <n v="32"/>
    <n v="880"/>
    <n v="2816"/>
    <n v="1436.16"/>
    <n v="0.51"/>
    <s v="Online"/>
  </r>
  <r>
    <n v="1197831"/>
    <d v="2021-05-08T00:00:00"/>
    <x v="1"/>
    <x v="11"/>
    <s v="Knoxville"/>
    <s v="Women's Apparel"/>
    <n v="43"/>
    <n v="1310"/>
    <n v="5633"/>
    <n v="3999.4300000000003"/>
    <n v="0.71000000000000008"/>
    <s v="Online"/>
  </r>
  <r>
    <n v="1197831"/>
    <d v="2021-05-09T00:00:00"/>
    <x v="1"/>
    <x v="11"/>
    <s v="Knoxville"/>
    <s v="Men's Street Footwear"/>
    <n v="29"/>
    <n v="1960"/>
    <n v="5684"/>
    <n v="3183.0399999999995"/>
    <n v="0.55999999999999994"/>
    <s v="Online"/>
  </r>
  <r>
    <n v="1197831"/>
    <d v="2021-05-10T00:00:00"/>
    <x v="1"/>
    <x v="11"/>
    <s v="Knoxville"/>
    <s v="Men's Athletic Footwear"/>
    <n v="29"/>
    <n v="1890"/>
    <n v="5481"/>
    <n v="3069.3599999999997"/>
    <n v="0.55999999999999994"/>
    <s v="Online"/>
  </r>
  <r>
    <n v="1197831"/>
    <d v="2021-05-11T00:00:00"/>
    <x v="1"/>
    <x v="11"/>
    <s v="Knoxville"/>
    <s v="Women's Street Footwear"/>
    <n v="50"/>
    <n v="1740"/>
    <n v="8700"/>
    <n v="4871.9999999999991"/>
    <n v="0.55999999999999994"/>
    <s v="Online"/>
  </r>
  <r>
    <n v="1197831"/>
    <d v="2021-05-12T00:00:00"/>
    <x v="1"/>
    <x v="11"/>
    <s v="Knoxville"/>
    <s v="Women's Athletic Footwear"/>
    <n v="52"/>
    <n v="1330"/>
    <n v="6916"/>
    <n v="4772.04"/>
    <n v="0.69000000000000006"/>
    <s v="Online"/>
  </r>
  <r>
    <n v="1197831"/>
    <d v="2021-05-13T00:00:00"/>
    <x v="1"/>
    <x v="11"/>
    <s v="Knoxville"/>
    <s v="Men's Apparel"/>
    <n v="51"/>
    <n v="1130"/>
    <n v="5763"/>
    <n v="3054.3900000000003"/>
    <n v="0.53"/>
    <s v="Online"/>
  </r>
  <r>
    <n v="1197831"/>
    <d v="2021-05-14T00:00:00"/>
    <x v="1"/>
    <x v="11"/>
    <s v="Knoxville"/>
    <s v="Women's Apparel"/>
    <n v="59"/>
    <n v="1690"/>
    <n v="9971"/>
    <n v="7079.4100000000008"/>
    <n v="0.71000000000000008"/>
    <s v="Online"/>
  </r>
  <r>
    <n v="1197831"/>
    <d v="2021-05-15T00:00:00"/>
    <x v="1"/>
    <x v="11"/>
    <s v="Knoxville"/>
    <s v="Men's Street Footwear"/>
    <n v="53"/>
    <n v="2000"/>
    <n v="10600"/>
    <n v="6148"/>
    <n v="0.57999999999999996"/>
    <s v="Online"/>
  </r>
  <r>
    <n v="1197831"/>
    <d v="2021-05-16T00:00:00"/>
    <x v="1"/>
    <x v="11"/>
    <s v="Knoxville"/>
    <s v="Men's Athletic Footwear"/>
    <n v="51"/>
    <n v="2400"/>
    <n v="12240"/>
    <n v="6731.9999999999991"/>
    <n v="0.54999999999999993"/>
    <s v="Online"/>
  </r>
  <r>
    <n v="1197831"/>
    <d v="2021-05-17T00:00:00"/>
    <x v="1"/>
    <x v="11"/>
    <s v="Knoxville"/>
    <s v="Women's Street Footwear"/>
    <n v="54"/>
    <n v="2100"/>
    <n v="11340"/>
    <n v="6236.9999999999991"/>
    <n v="0.54999999999999993"/>
    <s v="Online"/>
  </r>
  <r>
    <n v="1197831"/>
    <d v="2021-05-18T00:00:00"/>
    <x v="1"/>
    <x v="11"/>
    <s v="Knoxville"/>
    <s v="Women's Athletic Footwear"/>
    <n v="54"/>
    <n v="1490"/>
    <n v="8046"/>
    <n v="5551.7400000000007"/>
    <n v="0.69000000000000006"/>
    <s v="Online"/>
  </r>
  <r>
    <n v="1197831"/>
    <d v="2021-05-19T00:00:00"/>
    <x v="1"/>
    <x v="11"/>
    <s v="Knoxville"/>
    <s v="Men's Apparel"/>
    <n v="50"/>
    <n v="1400"/>
    <n v="7000"/>
    <n v="3500"/>
    <n v="0.5"/>
    <s v="Online"/>
  </r>
  <r>
    <n v="1197831"/>
    <d v="2021-05-20T00:00:00"/>
    <x v="1"/>
    <x v="11"/>
    <s v="Knoxville"/>
    <s v="Women's Apparel"/>
    <n v="61"/>
    <n v="2250"/>
    <n v="13725"/>
    <n v="10156.500000000002"/>
    <n v="0.7400000000000001"/>
    <s v="Online"/>
  </r>
  <r>
    <n v="1185732"/>
    <d v="2021-05-21T00:00:00"/>
    <x v="1"/>
    <x v="11"/>
    <s v="Knoxville"/>
    <s v="Men's Street Footwear"/>
    <n v="32"/>
    <n v="1190"/>
    <n v="3808"/>
    <n v="1904"/>
    <n v="0.5"/>
    <s v="Online"/>
  </r>
  <r>
    <n v="1185732"/>
    <d v="2021-05-22T00:00:00"/>
    <x v="1"/>
    <x v="11"/>
    <s v="Knoxville"/>
    <s v="Men's Athletic Footwear"/>
    <n v="32"/>
    <n v="560"/>
    <n v="1792"/>
    <n v="878.07999999999993"/>
    <n v="0.49"/>
    <s v="Online"/>
  </r>
  <r>
    <n v="1185732"/>
    <d v="2021-05-23T00:00:00"/>
    <x v="1"/>
    <x v="11"/>
    <s v="Knoxville"/>
    <s v="Women's Street Footwear"/>
    <n v="24"/>
    <n v="650"/>
    <n v="1560"/>
    <n v="748.8"/>
    <n v="0.48"/>
    <s v="Online"/>
  </r>
  <r>
    <n v="1185732"/>
    <d v="2021-05-24T00:00:00"/>
    <x v="1"/>
    <x v="11"/>
    <s v="Knoxville"/>
    <s v="Women's Athletic Footwear"/>
    <n v="27"/>
    <n v="190"/>
    <n v="513"/>
    <n v="271.89"/>
    <n v="0.53"/>
    <s v="Online"/>
  </r>
  <r>
    <n v="1185732"/>
    <d v="2021-05-25T00:00:00"/>
    <x v="3"/>
    <x v="12"/>
    <s v="Omaha"/>
    <s v="Men's Apparel"/>
    <n v="43"/>
    <n v="350"/>
    <n v="1505"/>
    <n v="677.24999999999989"/>
    <n v="0.44999999999999996"/>
    <s v="Online"/>
  </r>
  <r>
    <n v="1185732"/>
    <d v="2021-05-26T00:00:00"/>
    <x v="3"/>
    <x v="12"/>
    <s v="Omaha"/>
    <s v="Women's Apparel"/>
    <n v="32"/>
    <n v="680"/>
    <n v="2176"/>
    <n v="1327.36"/>
    <n v="0.61"/>
    <s v="Online"/>
  </r>
  <r>
    <n v="1185732"/>
    <d v="2021-05-27T00:00:00"/>
    <x v="3"/>
    <x v="12"/>
    <s v="Omaha"/>
    <s v="Men's Street Footwear"/>
    <n v="32"/>
    <n v="1190"/>
    <n v="3808"/>
    <n v="2056.3200000000002"/>
    <n v="0.54"/>
    <s v="Online"/>
  </r>
  <r>
    <n v="1185732"/>
    <d v="2021-05-28T00:00:00"/>
    <x v="3"/>
    <x v="12"/>
    <s v="Omaha"/>
    <s v="Men's Athletic Footwear"/>
    <n v="33"/>
    <n v="380"/>
    <n v="1254"/>
    <n v="627"/>
    <n v="0.5"/>
    <s v="Online"/>
  </r>
  <r>
    <n v="1185732"/>
    <d v="2021-05-29T00:00:00"/>
    <x v="3"/>
    <x v="12"/>
    <s v="Omaha"/>
    <s v="Women's Street Footwear"/>
    <n v="23"/>
    <n v="470"/>
    <n v="1081"/>
    <n v="540.5"/>
    <n v="0.5"/>
    <s v="Online"/>
  </r>
  <r>
    <n v="1185732"/>
    <d v="2021-05-30T00:00:00"/>
    <x v="3"/>
    <x v="12"/>
    <s v="Omaha"/>
    <s v="Women's Athletic Footwear"/>
    <n v="29"/>
    <n v="140"/>
    <n v="406"/>
    <n v="203"/>
    <n v="0.5"/>
    <s v="Online"/>
  </r>
  <r>
    <n v="1185732"/>
    <d v="2021-05-31T00:00:00"/>
    <x v="3"/>
    <x v="12"/>
    <s v="Omaha"/>
    <s v="Men's Apparel"/>
    <n v="41"/>
    <n v="310"/>
    <n v="1271"/>
    <n v="622.79"/>
    <n v="0.49"/>
    <s v="Online"/>
  </r>
  <r>
    <n v="1185732"/>
    <d v="2021-06-01T00:00:00"/>
    <x v="3"/>
    <x v="12"/>
    <s v="Omaha"/>
    <s v="Women's Apparel"/>
    <n v="32"/>
    <n v="600"/>
    <n v="1920"/>
    <n v="1190.4000000000001"/>
    <n v="0.62"/>
    <s v="Online"/>
  </r>
  <r>
    <n v="1185732"/>
    <d v="2021-06-02T00:00:00"/>
    <x v="3"/>
    <x v="12"/>
    <s v="Omaha"/>
    <s v="Men's Street Footwear"/>
    <n v="38"/>
    <n v="1220"/>
    <n v="4636"/>
    <n v="2503.44"/>
    <n v="0.54"/>
    <s v="Online"/>
  </r>
  <r>
    <n v="1185732"/>
    <d v="2021-06-03T00:00:00"/>
    <x v="3"/>
    <x v="12"/>
    <s v="Omaha"/>
    <s v="Men's Athletic Footwear"/>
    <n v="39"/>
    <n v="260"/>
    <n v="1014"/>
    <n v="466.43999999999994"/>
    <n v="0.45999999999999996"/>
    <s v="Online"/>
  </r>
  <r>
    <n v="1185732"/>
    <d v="2021-06-04T00:00:00"/>
    <x v="3"/>
    <x v="12"/>
    <s v="Omaha"/>
    <s v="Women's Street Footwear"/>
    <n v="29"/>
    <n v="390"/>
    <n v="1131"/>
    <n v="565.5"/>
    <n v="0.5"/>
    <s v="Online"/>
  </r>
  <r>
    <n v="1185732"/>
    <d v="2021-06-05T00:00:00"/>
    <x v="3"/>
    <x v="12"/>
    <s v="Omaha"/>
    <s v="Women's Athletic Footwear"/>
    <n v="33"/>
    <n v="0"/>
    <n v="0"/>
    <n v="0"/>
    <n v="0.55000000000000004"/>
    <s v="Online"/>
  </r>
  <r>
    <n v="1185732"/>
    <d v="2021-06-06T00:00:00"/>
    <x v="3"/>
    <x v="12"/>
    <s v="Omaha"/>
    <s v="Men's Apparel"/>
    <n v="45"/>
    <n v="130"/>
    <n v="585"/>
    <n v="274.95"/>
    <n v="0.47"/>
    <s v="Online"/>
  </r>
  <r>
    <n v="1185732"/>
    <d v="2021-06-07T00:00:00"/>
    <x v="3"/>
    <x v="12"/>
    <s v="Omaha"/>
    <s v="Women's Apparel"/>
    <n v="37"/>
    <n v="380"/>
    <n v="1406"/>
    <n v="857.66"/>
    <n v="0.61"/>
    <s v="Online"/>
  </r>
  <r>
    <n v="1185732"/>
    <d v="2021-06-08T00:00:00"/>
    <x v="3"/>
    <x v="12"/>
    <s v="Omaha"/>
    <s v="Men's Street Footwear"/>
    <n v="38"/>
    <n v="1050"/>
    <n v="3990"/>
    <n v="2114.7000000000003"/>
    <n v="0.53"/>
    <s v="Online"/>
  </r>
  <r>
    <n v="1185732"/>
    <d v="2021-06-09T00:00:00"/>
    <x v="3"/>
    <x v="12"/>
    <s v="Omaha"/>
    <s v="Men's Athletic Footwear"/>
    <n v="32"/>
    <n v="230"/>
    <n v="736"/>
    <n v="331.2"/>
    <n v="0.44999999999999996"/>
    <s v="Online"/>
  </r>
  <r>
    <n v="1185732"/>
    <d v="2021-06-10T00:00:00"/>
    <x v="3"/>
    <x v="12"/>
    <s v="Omaha"/>
    <s v="Women's Street Footwear"/>
    <n v="23"/>
    <n v="210"/>
    <n v="483"/>
    <n v="217.34999999999997"/>
    <n v="0.44999999999999996"/>
    <s v="Online"/>
  </r>
  <r>
    <n v="1185732"/>
    <d v="2021-06-11T00:00:00"/>
    <x v="3"/>
    <x v="12"/>
    <s v="Omaha"/>
    <s v="Women's Athletic Footwear"/>
    <n v="27"/>
    <n v="0"/>
    <n v="0"/>
    <n v="0"/>
    <n v="0.53"/>
    <s v="Online"/>
  </r>
  <r>
    <n v="1185732"/>
    <d v="2021-06-12T00:00:00"/>
    <x v="3"/>
    <x v="12"/>
    <s v="Omaha"/>
    <s v="Men's Apparel"/>
    <n v="42"/>
    <n v="60"/>
    <n v="252"/>
    <n v="120.96"/>
    <n v="0.48"/>
    <s v="Online"/>
  </r>
  <r>
    <n v="1185732"/>
    <d v="2021-06-13T00:00:00"/>
    <x v="3"/>
    <x v="12"/>
    <s v="Omaha"/>
    <s v="Women's Apparel"/>
    <n v="34"/>
    <n v="390"/>
    <n v="1326"/>
    <n v="822.12"/>
    <n v="0.62"/>
    <s v="Online"/>
  </r>
  <r>
    <n v="1185732"/>
    <d v="2021-06-14T00:00:00"/>
    <x v="3"/>
    <x v="12"/>
    <s v="Omaha"/>
    <s v="Men's Street Footwear"/>
    <n v="44"/>
    <n v="1180"/>
    <n v="5192"/>
    <n v="2803.6800000000003"/>
    <n v="0.54"/>
    <s v="Online"/>
  </r>
  <r>
    <n v="1185732"/>
    <d v="2021-06-15T00:00:00"/>
    <x v="3"/>
    <x v="12"/>
    <s v="Omaha"/>
    <s v="Men's Athletic Footwear"/>
    <n v="38"/>
    <n v="330"/>
    <n v="1254"/>
    <n v="627"/>
    <n v="0.5"/>
    <s v="Online"/>
  </r>
  <r>
    <n v="1185732"/>
    <d v="2021-06-16T00:00:00"/>
    <x v="3"/>
    <x v="12"/>
    <s v="Omaha"/>
    <s v="Women's Street Footwear"/>
    <n v="32"/>
    <n v="300"/>
    <n v="960"/>
    <n v="460.79999999999995"/>
    <n v="0.48"/>
    <s v="Online"/>
  </r>
  <r>
    <n v="1185732"/>
    <d v="2021-06-17T00:00:00"/>
    <x v="3"/>
    <x v="12"/>
    <s v="Omaha"/>
    <s v="Women's Athletic Footwear"/>
    <n v="34"/>
    <n v="70"/>
    <n v="238"/>
    <n v="126.14"/>
    <n v="0.53"/>
    <s v="Online"/>
  </r>
  <r>
    <n v="1185732"/>
    <d v="2021-06-18T00:00:00"/>
    <x v="3"/>
    <x v="12"/>
    <s v="Omaha"/>
    <s v="Men's Apparel"/>
    <n v="46"/>
    <n v="130"/>
    <n v="598"/>
    <n v="275.08"/>
    <n v="0.45999999999999996"/>
    <s v="Online"/>
  </r>
  <r>
    <n v="1185732"/>
    <d v="2021-06-19T00:00:00"/>
    <x v="3"/>
    <x v="12"/>
    <s v="Omaha"/>
    <s v="Women's Apparel"/>
    <n v="51"/>
    <n v="410"/>
    <n v="2091"/>
    <n v="1296.42"/>
    <n v="0.62"/>
    <s v="Online"/>
  </r>
  <r>
    <n v="1185732"/>
    <d v="2021-06-20T00:00:00"/>
    <x v="3"/>
    <x v="12"/>
    <s v="Omaha"/>
    <s v="Men's Street Footwear"/>
    <n v="36"/>
    <n v="1200"/>
    <n v="4320"/>
    <n v="2289.6"/>
    <n v="0.53"/>
    <s v="Online"/>
  </r>
  <r>
    <n v="1185732"/>
    <d v="2021-06-21T00:00:00"/>
    <x v="3"/>
    <x v="12"/>
    <s v="Omaha"/>
    <s v="Men's Athletic Footwear"/>
    <n v="32"/>
    <n v="450"/>
    <n v="1440"/>
    <n v="720"/>
    <n v="0.5"/>
    <s v="Online"/>
  </r>
  <r>
    <n v="1185732"/>
    <d v="2021-06-22T00:00:00"/>
    <x v="3"/>
    <x v="12"/>
    <s v="Omaha"/>
    <s v="Women's Street Footwear"/>
    <n v="27"/>
    <n v="460"/>
    <n v="1242"/>
    <n v="558.9"/>
    <n v="0.44999999999999996"/>
    <s v="Online"/>
  </r>
  <r>
    <n v="1185732"/>
    <d v="2021-06-23T00:00:00"/>
    <x v="3"/>
    <x v="12"/>
    <s v="Omaha"/>
    <s v="Women's Athletic Footwear"/>
    <n v="27"/>
    <n v="390"/>
    <n v="1053"/>
    <n v="568.62"/>
    <n v="0.54"/>
    <s v="Online"/>
  </r>
  <r>
    <n v="1185732"/>
    <d v="2021-06-24T00:00:00"/>
    <x v="3"/>
    <x v="12"/>
    <s v="Omaha"/>
    <s v="Men's Apparel"/>
    <n v="42"/>
    <n v="420"/>
    <n v="1764"/>
    <n v="882"/>
    <n v="0.5"/>
    <s v="Online"/>
  </r>
  <r>
    <n v="1185732"/>
    <d v="2021-06-25T00:00:00"/>
    <x v="3"/>
    <x v="12"/>
    <s v="Omaha"/>
    <s v="Women's Apparel"/>
    <n v="49"/>
    <n v="850"/>
    <n v="4165"/>
    <n v="2582.3000000000002"/>
    <n v="0.62"/>
    <s v="Online"/>
  </r>
  <r>
    <n v="1185732"/>
    <d v="2021-06-26T00:00:00"/>
    <x v="3"/>
    <x v="12"/>
    <s v="Omaha"/>
    <s v="Men's Street Footwear"/>
    <n v="43"/>
    <n v="1650"/>
    <n v="7095"/>
    <n v="3618.4500000000003"/>
    <n v="0.51"/>
    <s v="Online"/>
  </r>
  <r>
    <n v="1185732"/>
    <d v="2021-06-27T00:00:00"/>
    <x v="3"/>
    <x v="12"/>
    <s v="Omaha"/>
    <s v="Men's Athletic Footwear"/>
    <n v="37"/>
    <n v="810"/>
    <n v="2997"/>
    <n v="1348.6499999999999"/>
    <n v="0.44999999999999996"/>
    <s v="Online"/>
  </r>
  <r>
    <n v="1185732"/>
    <d v="2021-06-28T00:00:00"/>
    <x v="3"/>
    <x v="12"/>
    <s v="Omaha"/>
    <s v="Women's Street Footwear"/>
    <n v="34"/>
    <n v="630"/>
    <n v="2142"/>
    <n v="963.89999999999986"/>
    <n v="0.44999999999999996"/>
    <s v="Online"/>
  </r>
  <r>
    <n v="1185732"/>
    <d v="2021-06-29T00:00:00"/>
    <x v="3"/>
    <x v="12"/>
    <s v="Omaha"/>
    <s v="Women's Athletic Footwear"/>
    <n v="33"/>
    <n v="460"/>
    <n v="1518"/>
    <n v="789.36"/>
    <n v="0.52"/>
    <s v="Online"/>
  </r>
  <r>
    <n v="1185732"/>
    <d v="2021-06-30T00:00:00"/>
    <x v="3"/>
    <x v="12"/>
    <s v="Omaha"/>
    <s v="Men's Apparel"/>
    <n v="41"/>
    <n v="440"/>
    <n v="1804"/>
    <n v="883.96"/>
    <n v="0.49"/>
    <s v="Online"/>
  </r>
  <r>
    <n v="1185732"/>
    <d v="2021-07-01T00:00:00"/>
    <x v="3"/>
    <x v="12"/>
    <s v="Omaha"/>
    <s v="Women's Apparel"/>
    <n v="49"/>
    <n v="910"/>
    <n v="4459"/>
    <n v="2809.17"/>
    <n v="0.63"/>
    <s v="Online"/>
  </r>
  <r>
    <n v="1185732"/>
    <d v="2021-07-02T00:00:00"/>
    <x v="3"/>
    <x v="12"/>
    <s v="Omaha"/>
    <s v="Men's Street Footwear"/>
    <n v="41"/>
    <n v="1450"/>
    <n v="5945"/>
    <n v="3150.8500000000004"/>
    <n v="0.53"/>
    <s v="Online"/>
  </r>
  <r>
    <n v="1185732"/>
    <d v="2021-07-03T00:00:00"/>
    <x v="3"/>
    <x v="12"/>
    <s v="Omaha"/>
    <s v="Men's Athletic Footwear"/>
    <n v="42"/>
    <n v="800"/>
    <n v="3360"/>
    <n v="1646.3999999999999"/>
    <n v="0.49"/>
    <s v="Online"/>
  </r>
  <r>
    <n v="1185732"/>
    <d v="2021-07-04T00:00:00"/>
    <x v="3"/>
    <x v="12"/>
    <s v="Omaha"/>
    <s v="Women's Street Footwear"/>
    <n v="36"/>
    <n v="520"/>
    <n v="1872"/>
    <n v="898.56"/>
    <n v="0.48"/>
    <s v="Online"/>
  </r>
  <r>
    <n v="1185732"/>
    <d v="2021-07-05T00:00:00"/>
    <x v="3"/>
    <x v="12"/>
    <s v="Omaha"/>
    <s v="Women's Athletic Footwear"/>
    <n v="29"/>
    <n v="380"/>
    <n v="1102"/>
    <n v="562.02"/>
    <n v="0.51"/>
    <s v="Online"/>
  </r>
  <r>
    <n v="1185732"/>
    <d v="2021-07-06T00:00:00"/>
    <x v="3"/>
    <x v="12"/>
    <s v="Omaha"/>
    <s v="Men's Apparel"/>
    <n v="37"/>
    <n v="270"/>
    <n v="999"/>
    <n v="479.52"/>
    <n v="0.48"/>
    <s v="Online"/>
  </r>
  <r>
    <n v="1185732"/>
    <d v="2021-07-07T00:00:00"/>
    <x v="3"/>
    <x v="12"/>
    <s v="Omaha"/>
    <s v="Women's Apparel"/>
    <n v="44"/>
    <n v="690"/>
    <n v="3036"/>
    <n v="1821.6"/>
    <n v="0.6"/>
    <s v="Online"/>
  </r>
  <r>
    <n v="1185732"/>
    <d v="2021-07-08T00:00:00"/>
    <x v="3"/>
    <x v="12"/>
    <s v="Omaha"/>
    <s v="Men's Street Footwear"/>
    <n v="38"/>
    <n v="1120"/>
    <n v="4256"/>
    <n v="2298.2400000000002"/>
    <n v="0.54"/>
    <s v="Online"/>
  </r>
  <r>
    <n v="1185732"/>
    <d v="2021-07-09T00:00:00"/>
    <x v="3"/>
    <x v="12"/>
    <s v="Omaha"/>
    <s v="Men's Athletic Footwear"/>
    <n v="33"/>
    <n v="560"/>
    <n v="1848"/>
    <n v="850.07999999999993"/>
    <n v="0.45999999999999996"/>
    <s v="Online"/>
  </r>
  <r>
    <n v="1185732"/>
    <d v="2021-07-10T00:00:00"/>
    <x v="3"/>
    <x v="12"/>
    <s v="Omaha"/>
    <s v="Women's Street Footwear"/>
    <n v="18"/>
    <n v="250"/>
    <n v="450"/>
    <n v="216"/>
    <n v="0.48"/>
    <s v="Online"/>
  </r>
  <r>
    <n v="1185732"/>
    <d v="2021-07-11T00:00:00"/>
    <x v="3"/>
    <x v="12"/>
    <s v="Omaha"/>
    <s v="Women's Athletic Footwear"/>
    <n v="19"/>
    <n v="230"/>
    <n v="437"/>
    <n v="227.24"/>
    <n v="0.52"/>
    <s v="Online"/>
  </r>
  <r>
    <n v="1185732"/>
    <d v="2021-07-12T00:00:00"/>
    <x v="3"/>
    <x v="12"/>
    <s v="Omaha"/>
    <s v="Men's Apparel"/>
    <n v="29"/>
    <n v="210"/>
    <n v="609"/>
    <n v="292.32"/>
    <n v="0.48"/>
    <s v="Online"/>
  </r>
  <r>
    <n v="1185732"/>
    <d v="2021-07-13T00:00:00"/>
    <x v="3"/>
    <x v="12"/>
    <s v="Omaha"/>
    <s v="Women's Apparel"/>
    <n v="34"/>
    <n v="390"/>
    <n v="1326"/>
    <n v="822.12"/>
    <n v="0.62"/>
    <s v="Online"/>
  </r>
  <r>
    <n v="1185732"/>
    <d v="2021-07-14T00:00:00"/>
    <x v="3"/>
    <x v="12"/>
    <s v="Omaha"/>
    <s v="Men's Street Footwear"/>
    <n v="36"/>
    <n v="940"/>
    <n v="3384"/>
    <n v="1827.3600000000001"/>
    <n v="0.54"/>
    <s v="Online"/>
  </r>
  <r>
    <n v="1185732"/>
    <d v="2021-07-15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16T00:00:00"/>
    <x v="3"/>
    <x v="12"/>
    <s v="Omaha"/>
    <s v="Women's Street Footwear"/>
    <n v="29"/>
    <n v="140"/>
    <n v="406"/>
    <n v="203"/>
    <n v="0.5"/>
    <s v="Online"/>
  </r>
  <r>
    <n v="1185732"/>
    <d v="2021-07-17T00:00:00"/>
    <x v="3"/>
    <x v="12"/>
    <s v="Omaha"/>
    <s v="Women's Athletic Footwear"/>
    <n v="29"/>
    <n v="70"/>
    <n v="203"/>
    <n v="107.59"/>
    <n v="0.53"/>
    <s v="Online"/>
  </r>
  <r>
    <n v="1185732"/>
    <d v="2021-07-18T00:00:00"/>
    <x v="3"/>
    <x v="12"/>
    <s v="Omaha"/>
    <s v="Men's Apparel"/>
    <n v="37"/>
    <n v="70"/>
    <n v="259"/>
    <n v="124.32"/>
    <n v="0.48"/>
    <s v="Online"/>
  </r>
  <r>
    <n v="1185732"/>
    <d v="2021-07-19T00:00:00"/>
    <x v="3"/>
    <x v="12"/>
    <s v="Omaha"/>
    <s v="Women's Apparel"/>
    <n v="44"/>
    <n v="380"/>
    <n v="1672"/>
    <n v="1053.3599999999999"/>
    <n v="0.63"/>
    <s v="Online"/>
  </r>
  <r>
    <n v="1185732"/>
    <d v="2021-07-20T00:00:00"/>
    <x v="3"/>
    <x v="12"/>
    <s v="Omaha"/>
    <s v="Men's Street Footwear"/>
    <n v="37"/>
    <n v="840"/>
    <n v="3108"/>
    <n v="1678.3200000000002"/>
    <n v="0.54"/>
    <s v="Online"/>
  </r>
  <r>
    <n v="1185732"/>
    <d v="2021-07-21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22T00:00:00"/>
    <x v="3"/>
    <x v="12"/>
    <s v="Omaha"/>
    <s v="Women's Street Footwear"/>
    <n v="29"/>
    <n v="250"/>
    <n v="725"/>
    <n v="340.75"/>
    <n v="0.47"/>
    <s v="Online"/>
  </r>
  <r>
    <n v="1185732"/>
    <d v="2021-07-23T00:00:00"/>
    <x v="3"/>
    <x v="12"/>
    <s v="Omaha"/>
    <s v="Women's Athletic Footwear"/>
    <n v="27"/>
    <n v="360"/>
    <n v="972"/>
    <n v="534.6"/>
    <n v="0.55000000000000004"/>
    <s v="Online"/>
  </r>
  <r>
    <n v="1185732"/>
    <d v="2021-07-24T00:00:00"/>
    <x v="3"/>
    <x v="12"/>
    <s v="Omaha"/>
    <s v="Men's Apparel"/>
    <n v="48"/>
    <n v="270"/>
    <n v="1296"/>
    <n v="583.19999999999993"/>
    <n v="0.44999999999999996"/>
    <s v="Online"/>
  </r>
  <r>
    <n v="1185732"/>
    <d v="2021-07-25T00:00:00"/>
    <x v="3"/>
    <x v="12"/>
    <s v="Omaha"/>
    <s v="Women's Apparel"/>
    <n v="53"/>
    <n v="580"/>
    <n v="3074"/>
    <n v="1905.8799999999999"/>
    <n v="0.62"/>
    <s v="Online"/>
  </r>
  <r>
    <n v="1185732"/>
    <d v="2021-07-26T00:00:00"/>
    <x v="3"/>
    <x v="12"/>
    <s v="Omaha"/>
    <s v="Men's Street Footwear"/>
    <n v="49"/>
    <n v="1170"/>
    <n v="5733"/>
    <n v="2866.5"/>
    <n v="0.5"/>
    <s v="Online"/>
  </r>
  <r>
    <n v="1185732"/>
    <d v="2021-07-27T00:00:00"/>
    <x v="3"/>
    <x v="12"/>
    <s v="Omaha"/>
    <s v="Men's Athletic Footwear"/>
    <n v="36"/>
    <n v="630"/>
    <n v="2268"/>
    <n v="1134"/>
    <n v="0.5"/>
    <s v="Online"/>
  </r>
  <r>
    <n v="1185732"/>
    <d v="2021-07-28T00:00:00"/>
    <x v="3"/>
    <x v="12"/>
    <s v="Omaha"/>
    <s v="Women's Street Footwear"/>
    <n v="39"/>
    <n v="600"/>
    <n v="2340"/>
    <n v="1146.5999999999999"/>
    <n v="0.49"/>
    <s v="Online"/>
  </r>
  <r>
    <n v="1185732"/>
    <d v="2021-07-29T00:00:00"/>
    <x v="3"/>
    <x v="12"/>
    <s v="Omaha"/>
    <s v="Women's Athletic Footwear"/>
    <n v="38"/>
    <n v="380"/>
    <n v="1444"/>
    <n v="794.2"/>
    <n v="0.55000000000000004"/>
    <s v="Online"/>
  </r>
  <r>
    <n v="1185732"/>
    <d v="2021-07-30T00:00:00"/>
    <x v="3"/>
    <x v="12"/>
    <s v="Omaha"/>
    <s v="Men's Apparel"/>
    <n v="45"/>
    <n v="390"/>
    <n v="1755"/>
    <n v="842.4"/>
    <n v="0.48"/>
    <s v="Online"/>
  </r>
  <r>
    <n v="1185732"/>
    <d v="2021-07-31T00:00:00"/>
    <x v="3"/>
    <x v="12"/>
    <s v="Omaha"/>
    <s v="Women's Apparel"/>
    <n v="54"/>
    <n v="650"/>
    <n v="3510"/>
    <n v="2176.1999999999998"/>
    <n v="0.62"/>
    <s v="Online"/>
  </r>
  <r>
    <n v="1197831"/>
    <d v="2021-08-01T00:00:00"/>
    <x v="3"/>
    <x v="12"/>
    <s v="Omaha"/>
    <s v="Men's Street Footwear"/>
    <n v="19"/>
    <n v="2030"/>
    <n v="3857"/>
    <n v="2044.21"/>
    <n v="0.53"/>
    <s v="Online"/>
  </r>
  <r>
    <n v="1197831"/>
    <d v="2021-08-02T00:00:00"/>
    <x v="3"/>
    <x v="12"/>
    <s v="Omaha"/>
    <s v="Men's Athletic Footwear"/>
    <n v="29"/>
    <n v="1960"/>
    <n v="5684"/>
    <n v="3069.36"/>
    <n v="0.54"/>
    <s v="Online"/>
  </r>
  <r>
    <n v="1197831"/>
    <d v="2021-08-03T00:00:00"/>
    <x v="3"/>
    <x v="12"/>
    <s v="Omaha"/>
    <s v="Women's Street Footwear"/>
    <n v="28"/>
    <n v="1380"/>
    <n v="3864"/>
    <n v="2125.1999999999998"/>
    <n v="0.54999999999999993"/>
    <s v="Online"/>
  </r>
  <r>
    <n v="1197831"/>
    <d v="2021-08-04T00:00:00"/>
    <x v="3"/>
    <x v="12"/>
    <s v="Omaha"/>
    <s v="Women's Athletic Footwear"/>
    <n v="33"/>
    <n v="1380"/>
    <n v="4554"/>
    <n v="2914.56"/>
    <n v="0.64"/>
    <s v="Online"/>
  </r>
  <r>
    <n v="1197831"/>
    <d v="2021-08-05T00:00:00"/>
    <x v="1"/>
    <x v="13"/>
    <s v="Birmingham"/>
    <s v="Men's Apparel"/>
    <n v="37"/>
    <n v="880"/>
    <n v="3256"/>
    <n v="1562.8799999999999"/>
    <n v="0.48"/>
    <s v="Online"/>
  </r>
  <r>
    <n v="1197831"/>
    <d v="2021-08-06T00:00:00"/>
    <x v="1"/>
    <x v="13"/>
    <s v="Birmingham"/>
    <s v="Women's Apparel"/>
    <n v="32"/>
    <n v="1380"/>
    <n v="4416"/>
    <n v="3091.2000000000003"/>
    <n v="0.70000000000000007"/>
    <s v="Online"/>
  </r>
  <r>
    <n v="1197831"/>
    <d v="2021-08-07T00:00:00"/>
    <x v="1"/>
    <x v="13"/>
    <s v="Birmingham"/>
    <s v="Men's Street Footwear"/>
    <n v="24"/>
    <n v="1560"/>
    <n v="3744"/>
    <n v="2021.7600000000002"/>
    <n v="0.54"/>
    <s v="Online"/>
  </r>
  <r>
    <n v="1197831"/>
    <d v="2021-08-08T00:00:00"/>
    <x v="1"/>
    <x v="13"/>
    <s v="Birmingham"/>
    <s v="Men's Athletic Footwear"/>
    <n v="33"/>
    <n v="1740"/>
    <n v="5742"/>
    <n v="3100.6800000000003"/>
    <n v="0.54"/>
    <s v="Online"/>
  </r>
  <r>
    <n v="1197831"/>
    <d v="2021-08-09T00:00:00"/>
    <x v="1"/>
    <x v="13"/>
    <s v="Birmingham"/>
    <s v="Women's Street Footwear"/>
    <n v="32"/>
    <n v="1280"/>
    <n v="4096"/>
    <n v="2129.92"/>
    <n v="0.52"/>
    <s v="Online"/>
  </r>
  <r>
    <n v="1197831"/>
    <d v="2021-08-10T00:00:00"/>
    <x v="1"/>
    <x v="13"/>
    <s v="Birmingham"/>
    <s v="Women's Athletic Footwear"/>
    <n v="32"/>
    <n v="980"/>
    <n v="3136"/>
    <n v="1944.32"/>
    <n v="0.62"/>
    <s v="Online"/>
  </r>
  <r>
    <n v="1197831"/>
    <d v="2021-08-11T00:00:00"/>
    <x v="1"/>
    <x v="13"/>
    <s v="Birmingham"/>
    <s v="Men's Apparel"/>
    <n v="38"/>
    <n v="680"/>
    <n v="2584"/>
    <n v="1240.32"/>
    <n v="0.48"/>
    <s v="Online"/>
  </r>
  <r>
    <n v="1197831"/>
    <d v="2021-08-12T00:00:00"/>
    <x v="1"/>
    <x v="13"/>
    <s v="Birmingham"/>
    <s v="Women's Apparel"/>
    <n v="33"/>
    <n v="1260"/>
    <n v="4158"/>
    <n v="2785.86"/>
    <n v="0.67"/>
    <s v="Online"/>
  </r>
  <r>
    <n v="1197831"/>
    <d v="2021-08-13T00:00:00"/>
    <x v="1"/>
    <x v="13"/>
    <s v="Birmingham"/>
    <s v="Men's Street Footwear"/>
    <n v="28"/>
    <n v="1630"/>
    <n v="4564"/>
    <n v="2510.1999999999998"/>
    <n v="0.54999999999999993"/>
    <s v="Online"/>
  </r>
  <r>
    <n v="1197831"/>
    <d v="2021-08-14T00:00:00"/>
    <x v="1"/>
    <x v="13"/>
    <s v="Birmingham"/>
    <s v="Men's Athletic Footwear"/>
    <n v="36"/>
    <n v="1880"/>
    <n v="6768"/>
    <n v="3722.3999999999996"/>
    <n v="0.54999999999999993"/>
    <s v="Online"/>
  </r>
  <r>
    <n v="1197831"/>
    <d v="2021-08-15T00:00:00"/>
    <x v="1"/>
    <x v="13"/>
    <s v="Birmingham"/>
    <s v="Women's Street Footwear"/>
    <n v="27"/>
    <n v="1170"/>
    <n v="3159"/>
    <n v="1832.2199999999998"/>
    <n v="0.57999999999999996"/>
    <s v="Online"/>
  </r>
  <r>
    <n v="1197831"/>
    <d v="2021-08-16T00:00:00"/>
    <x v="1"/>
    <x v="13"/>
    <s v="Birmingham"/>
    <s v="Women's Athletic Footwear"/>
    <n v="33"/>
    <n v="1050"/>
    <n v="3465"/>
    <n v="2356.2000000000003"/>
    <n v="0.68"/>
    <s v="Online"/>
  </r>
  <r>
    <n v="1197831"/>
    <d v="2021-08-17T00:00:00"/>
    <x v="1"/>
    <x v="13"/>
    <s v="Birmingham"/>
    <s v="Men's Apparel"/>
    <n v="37"/>
    <n v="730"/>
    <n v="2701"/>
    <n v="1350.5"/>
    <n v="0.5"/>
    <s v="Online"/>
  </r>
  <r>
    <n v="1197831"/>
    <d v="2021-08-18T00:00:00"/>
    <x v="1"/>
    <x v="13"/>
    <s v="Birmingham"/>
    <s v="Women's Apparel"/>
    <n v="34"/>
    <n v="1040"/>
    <n v="3536"/>
    <n v="2652.0000000000005"/>
    <n v="0.75000000000000011"/>
    <s v="Online"/>
  </r>
  <r>
    <n v="1197831"/>
    <d v="2021-08-19T00:00:00"/>
    <x v="1"/>
    <x v="13"/>
    <s v="Birmingham"/>
    <s v="Men's Street Footwear"/>
    <n v="19"/>
    <n v="1950"/>
    <n v="3705"/>
    <n v="2148.8999999999996"/>
    <n v="0.57999999999999996"/>
    <s v="Online"/>
  </r>
  <r>
    <n v="1197831"/>
    <d v="2021-08-20T00:00:00"/>
    <x v="1"/>
    <x v="13"/>
    <s v="Birmingham"/>
    <s v="Men's Athletic Footwear"/>
    <n v="19"/>
    <n v="1890"/>
    <n v="3591"/>
    <n v="2082.7799999999997"/>
    <n v="0.57999999999999996"/>
    <s v="Online"/>
  </r>
  <r>
    <n v="1197831"/>
    <d v="2021-08-21T00:00:00"/>
    <x v="1"/>
    <x v="13"/>
    <s v="Birmingham"/>
    <s v="Women's Street Footwear"/>
    <n v="14"/>
    <n v="1190"/>
    <n v="1666"/>
    <n v="982.93999999999994"/>
    <n v="0.59"/>
    <s v="Online"/>
  </r>
  <r>
    <n v="1197831"/>
    <d v="2021-08-22T00:00:00"/>
    <x v="1"/>
    <x v="13"/>
    <s v="Birmingham"/>
    <s v="Women's Athletic Footwear"/>
    <n v="18"/>
    <n v="1130"/>
    <n v="2034"/>
    <n v="1342.44"/>
    <n v="0.66"/>
    <s v="Online"/>
  </r>
  <r>
    <n v="1197831"/>
    <d v="2021-08-23T00:00:00"/>
    <x v="1"/>
    <x v="13"/>
    <s v="Birmingham"/>
    <s v="Men's Apparel"/>
    <n v="23"/>
    <n v="740"/>
    <n v="1702"/>
    <n v="902.06000000000006"/>
    <n v="0.53"/>
    <s v="Online"/>
  </r>
  <r>
    <n v="1197831"/>
    <d v="2021-08-24T00:00:00"/>
    <x v="1"/>
    <x v="13"/>
    <s v="Birmingham"/>
    <s v="Women's Apparel"/>
    <n v="20"/>
    <n v="1490"/>
    <n v="2980"/>
    <n v="2235.0000000000005"/>
    <n v="0.75000000000000011"/>
    <s v="Online"/>
  </r>
  <r>
    <n v="1197831"/>
    <d v="2021-08-25T00:00:00"/>
    <x v="1"/>
    <x v="13"/>
    <s v="Birmingham"/>
    <s v="Men's Street Footwear"/>
    <n v="9"/>
    <n v="2030"/>
    <n v="1827"/>
    <n v="1077.9299999999998"/>
    <n v="0.59"/>
    <s v="Online"/>
  </r>
  <r>
    <n v="1197831"/>
    <d v="2021-08-26T00:00:00"/>
    <x v="1"/>
    <x v="13"/>
    <s v="Birmingham"/>
    <s v="Men's Athletic Footwear"/>
    <n v="19"/>
    <n v="1890"/>
    <n v="3591"/>
    <n v="2118.69"/>
    <n v="0.59"/>
    <s v="Online"/>
  </r>
  <r>
    <n v="1197831"/>
    <d v="2021-08-27T00:00:00"/>
    <x v="1"/>
    <x v="13"/>
    <s v="Birmingham"/>
    <s v="Women's Street Footwear"/>
    <n v="15"/>
    <n v="1730"/>
    <n v="2595"/>
    <n v="1453.1999999999998"/>
    <n v="0.55999999999999994"/>
    <s v="Online"/>
  </r>
  <r>
    <n v="1197831"/>
    <d v="2021-08-28T00:00:00"/>
    <x v="1"/>
    <x v="13"/>
    <s v="Birmingham"/>
    <s v="Women's Athletic Footwear"/>
    <n v="34"/>
    <n v="1350"/>
    <n v="4590"/>
    <n v="3121.2000000000003"/>
    <n v="0.68"/>
    <s v="Online"/>
  </r>
  <r>
    <n v="1197831"/>
    <d v="2021-08-29T00:00:00"/>
    <x v="1"/>
    <x v="13"/>
    <s v="Birmingham"/>
    <s v="Men's Apparel"/>
    <n v="49"/>
    <n v="1200"/>
    <n v="5880"/>
    <n v="3175.2000000000003"/>
    <n v="0.54"/>
    <s v="Online"/>
  </r>
  <r>
    <n v="1197831"/>
    <d v="2021-08-30T00:00:00"/>
    <x v="1"/>
    <x v="13"/>
    <s v="Birmingham"/>
    <s v="Women's Apparel"/>
    <n v="43"/>
    <n v="2030"/>
    <n v="8729"/>
    <n v="6284.880000000001"/>
    <n v="0.72000000000000008"/>
    <s v="Online"/>
  </r>
  <r>
    <n v="1197831"/>
    <d v="2021-08-31T00:00:00"/>
    <x v="1"/>
    <x v="13"/>
    <s v="Birmingham"/>
    <s v="Men's Street Footwear"/>
    <n v="43"/>
    <n v="2030"/>
    <n v="8729"/>
    <n v="4800.95"/>
    <n v="0.54999999999999993"/>
    <s v="Online"/>
  </r>
  <r>
    <n v="1197831"/>
    <d v="2021-09-01T00:00:00"/>
    <x v="1"/>
    <x v="13"/>
    <s v="Birmingham"/>
    <s v="Men's Athletic Footwear"/>
    <n v="49"/>
    <n v="2030"/>
    <n v="9947"/>
    <n v="5570.32"/>
    <n v="0.55999999999999994"/>
    <s v="Online"/>
  </r>
  <r>
    <n v="1197831"/>
    <d v="2021-09-02T00:00:00"/>
    <x v="1"/>
    <x v="13"/>
    <s v="Birmingham"/>
    <s v="Women's Street Footwear"/>
    <n v="44"/>
    <n v="1890"/>
    <n v="8316"/>
    <n v="4906.4399999999996"/>
    <n v="0.59"/>
    <s v="Online"/>
  </r>
  <r>
    <n v="1197831"/>
    <d v="2021-09-03T00:00:00"/>
    <x v="1"/>
    <x v="13"/>
    <s v="Birmingham"/>
    <s v="Women's Athletic Footwear"/>
    <n v="41"/>
    <n v="1800"/>
    <n v="7380"/>
    <n v="5092.2000000000007"/>
    <n v="0.69000000000000006"/>
    <s v="Online"/>
  </r>
  <r>
    <n v="1197831"/>
    <d v="2021-09-04T00:00:00"/>
    <x v="1"/>
    <x v="13"/>
    <s v="Birmingham"/>
    <s v="Men's Apparel"/>
    <n v="49"/>
    <n v="1450"/>
    <n v="7105"/>
    <n v="3907.7499999999995"/>
    <n v="0.54999999999999993"/>
    <s v="Online"/>
  </r>
  <r>
    <n v="1197831"/>
    <d v="2021-09-05T00:00:00"/>
    <x v="1"/>
    <x v="13"/>
    <s v="Birmingham"/>
    <s v="Women's Apparel"/>
    <n v="50"/>
    <n v="2450"/>
    <n v="12250"/>
    <n v="8820.0000000000018"/>
    <n v="0.72000000000000008"/>
    <s v="Online"/>
  </r>
  <r>
    <n v="1197831"/>
    <d v="2021-09-06T00:00:00"/>
    <x v="1"/>
    <x v="13"/>
    <s v="Birmingham"/>
    <s v="Men's Street Footwear"/>
    <n v="44"/>
    <n v="2060"/>
    <n v="9064"/>
    <n v="5800.9599999999991"/>
    <n v="0.6399999999999999"/>
    <s v="Online"/>
  </r>
  <r>
    <n v="1197831"/>
    <d v="2021-09-07T00:00:00"/>
    <x v="1"/>
    <x v="13"/>
    <s v="Birmingham"/>
    <s v="Men's Athletic Footwear"/>
    <n v="49"/>
    <n v="2150"/>
    <n v="10535"/>
    <n v="6742.3999999999987"/>
    <n v="0.6399999999999999"/>
    <s v="Online"/>
  </r>
  <r>
    <n v="1197831"/>
    <d v="2021-09-08T00:00:00"/>
    <x v="1"/>
    <x v="13"/>
    <s v="Birmingham"/>
    <s v="Women's Street Footwear"/>
    <n v="41"/>
    <n v="2540"/>
    <n v="10414"/>
    <n v="6560.8199999999988"/>
    <n v="0.62999999999999989"/>
    <s v="Online"/>
  </r>
  <r>
    <n v="1197831"/>
    <d v="2021-09-09T00:00:00"/>
    <x v="1"/>
    <x v="13"/>
    <s v="Birmingham"/>
    <s v="Women's Athletic Footwear"/>
    <n v="44"/>
    <n v="1730"/>
    <n v="7612"/>
    <n v="5632.880000000001"/>
    <n v="0.7400000000000001"/>
    <s v="Online"/>
  </r>
  <r>
    <n v="1197831"/>
    <d v="2021-09-10T00:00:00"/>
    <x v="1"/>
    <x v="13"/>
    <s v="Birmingham"/>
    <s v="Men's Apparel"/>
    <n v="45"/>
    <n v="1310"/>
    <n v="5895"/>
    <n v="3419.1"/>
    <n v="0.57999999999999996"/>
    <s v="Online"/>
  </r>
  <r>
    <n v="1197831"/>
    <d v="2021-09-11T00:00:00"/>
    <x v="1"/>
    <x v="13"/>
    <s v="Birmingham"/>
    <s v="Women's Apparel"/>
    <n v="56"/>
    <n v="2400"/>
    <n v="13440"/>
    <n v="10752.000000000002"/>
    <n v="0.80000000000000016"/>
    <s v="Online"/>
  </r>
  <r>
    <n v="1197831"/>
    <d v="2021-09-12T00:00:00"/>
    <x v="1"/>
    <x v="13"/>
    <s v="Birmingham"/>
    <s v="Men's Street Footwear"/>
    <n v="38"/>
    <n v="2250"/>
    <n v="8550"/>
    <n v="5215.5"/>
    <n v="0.61"/>
    <s v="Online"/>
  </r>
  <r>
    <n v="1197831"/>
    <d v="2021-09-13T00:00:00"/>
    <x v="1"/>
    <x v="13"/>
    <s v="Birmingham"/>
    <s v="Men's Athletic Footwear"/>
    <n v="52"/>
    <n v="2100"/>
    <n v="10920"/>
    <n v="7097.9999999999991"/>
    <n v="0.64999999999999991"/>
    <s v="Online"/>
  </r>
  <r>
    <n v="1197831"/>
    <d v="2021-09-14T00:00:00"/>
    <x v="1"/>
    <x v="13"/>
    <s v="Birmingham"/>
    <s v="Women's Street Footwear"/>
    <n v="51"/>
    <n v="2680"/>
    <n v="13668"/>
    <n v="8200.7999999999993"/>
    <n v="0.6"/>
    <s v="Online"/>
  </r>
  <r>
    <n v="1197831"/>
    <d v="2021-09-15T00:00:00"/>
    <x v="1"/>
    <x v="13"/>
    <s v="Birmingham"/>
    <s v="Women's Athletic Footwear"/>
    <n v="46"/>
    <n v="1190"/>
    <n v="5474"/>
    <n v="3886.5400000000004"/>
    <n v="0.71000000000000008"/>
    <s v="Online"/>
  </r>
  <r>
    <n v="1197831"/>
    <d v="2021-09-16T00:00:00"/>
    <x v="1"/>
    <x v="13"/>
    <s v="Birmingham"/>
    <s v="Men's Apparel"/>
    <n v="50"/>
    <n v="1230"/>
    <n v="6150"/>
    <n v="3628.5"/>
    <n v="0.59"/>
    <s v="Online"/>
  </r>
  <r>
    <n v="1197831"/>
    <d v="2021-09-17T00:00:00"/>
    <x v="1"/>
    <x v="13"/>
    <s v="Birmingham"/>
    <s v="Women's Apparel"/>
    <n v="59"/>
    <n v="1820"/>
    <n v="10738"/>
    <n v="8268.260000000002"/>
    <n v="0.77000000000000013"/>
    <s v="Online"/>
  </r>
  <r>
    <n v="1197831"/>
    <d v="2021-09-18T00:00:00"/>
    <x v="1"/>
    <x v="13"/>
    <s v="Birmingham"/>
    <s v="Men's Street Footwear"/>
    <n v="51"/>
    <n v="1750"/>
    <n v="8925"/>
    <n v="5355"/>
    <n v="0.6"/>
    <s v="Online"/>
  </r>
  <r>
    <n v="1197831"/>
    <d v="2021-09-19T00:00:00"/>
    <x v="1"/>
    <x v="13"/>
    <s v="Birmingham"/>
    <s v="Men's Athletic Footwear"/>
    <n v="50"/>
    <n v="1440"/>
    <n v="7200"/>
    <n v="4535.9999999999991"/>
    <n v="0.62999999999999989"/>
    <s v="Online"/>
  </r>
  <r>
    <n v="1197831"/>
    <d v="2021-09-20T00:00:00"/>
    <x v="1"/>
    <x v="13"/>
    <s v="Birmingham"/>
    <s v="Women's Street Footwear"/>
    <n v="59"/>
    <n v="1880"/>
    <n v="11092"/>
    <n v="6987.9599999999991"/>
    <n v="0.62999999999999989"/>
    <s v="Online"/>
  </r>
  <r>
    <n v="1197831"/>
    <d v="2021-09-21T00:00:00"/>
    <x v="1"/>
    <x v="13"/>
    <s v="Birmingham"/>
    <s v="Women's Athletic Footwear"/>
    <n v="58"/>
    <n v="950"/>
    <n v="5510"/>
    <n v="3912.1000000000004"/>
    <n v="0.71000000000000008"/>
    <s v="Online"/>
  </r>
  <r>
    <n v="1197831"/>
    <d v="2021-09-22T00:00:00"/>
    <x v="1"/>
    <x v="13"/>
    <s v="Birmingham"/>
    <s v="Men's Apparel"/>
    <n v="41"/>
    <n v="880"/>
    <n v="3608"/>
    <n v="2056.56"/>
    <n v="0.56999999999999995"/>
    <s v="Online"/>
  </r>
  <r>
    <n v="1197831"/>
    <d v="2021-09-23T00:00:00"/>
    <x v="1"/>
    <x v="13"/>
    <s v="Birmingham"/>
    <s v="Women's Apparel"/>
    <n v="37"/>
    <n v="1500"/>
    <n v="5550"/>
    <n v="4273.5000000000009"/>
    <n v="0.77000000000000013"/>
    <s v="Online"/>
  </r>
  <r>
    <n v="1197831"/>
    <d v="2021-09-24T00:00:00"/>
    <x v="1"/>
    <x v="13"/>
    <s v="Birmingham"/>
    <s v="Men's Street Footwear"/>
    <n v="29"/>
    <n v="1310"/>
    <n v="3799"/>
    <n v="2279.4"/>
    <n v="0.6"/>
    <s v="Online"/>
  </r>
  <r>
    <n v="1197831"/>
    <d v="2021-09-25T00:00:00"/>
    <x v="1"/>
    <x v="13"/>
    <s v="Birmingham"/>
    <s v="Men's Athletic Footwear"/>
    <n v="29"/>
    <n v="1580"/>
    <n v="4582"/>
    <n v="2886.6599999999994"/>
    <n v="0.62999999999999989"/>
    <s v="Online"/>
  </r>
  <r>
    <n v="1197831"/>
    <d v="2021-09-26T00:00:00"/>
    <x v="1"/>
    <x v="13"/>
    <s v="Birmingham"/>
    <s v="Women's Street Footwear"/>
    <n v="32"/>
    <n v="1240"/>
    <n v="3968"/>
    <n v="2380.7999999999997"/>
    <n v="0.6"/>
    <s v="Online"/>
  </r>
  <r>
    <n v="1197831"/>
    <d v="2021-09-27T00:00:00"/>
    <x v="1"/>
    <x v="13"/>
    <s v="Birmingham"/>
    <s v="Women's Athletic Footwear"/>
    <n v="32"/>
    <n v="910"/>
    <n v="2912"/>
    <n v="2125.7600000000002"/>
    <n v="0.73000000000000009"/>
    <s v="Online"/>
  </r>
  <r>
    <n v="1197831"/>
    <d v="2021-09-28T00:00:00"/>
    <x v="1"/>
    <x v="13"/>
    <s v="Birmingham"/>
    <s v="Men's Apparel"/>
    <n v="29"/>
    <n v="780"/>
    <n v="2262"/>
    <n v="1357.2"/>
    <n v="0.6"/>
    <s v="Online"/>
  </r>
  <r>
    <n v="1197831"/>
    <d v="2021-09-29T00:00:00"/>
    <x v="1"/>
    <x v="13"/>
    <s v="Birmingham"/>
    <s v="Women's Apparel"/>
    <n v="36"/>
    <n v="1430"/>
    <n v="5148"/>
    <n v="3861.0000000000005"/>
    <n v="0.75000000000000011"/>
    <s v="Online"/>
  </r>
  <r>
    <n v="1197831"/>
    <d v="2021-09-30T00:00:00"/>
    <x v="1"/>
    <x v="13"/>
    <s v="Birmingham"/>
    <s v="Men's Street Footwear"/>
    <n v="18"/>
    <n v="1690"/>
    <n v="3042"/>
    <n v="1946.8799999999997"/>
    <n v="0.6399999999999999"/>
    <s v="Online"/>
  </r>
  <r>
    <n v="1197831"/>
    <d v="2021-10-01T00:00:00"/>
    <x v="1"/>
    <x v="13"/>
    <s v="Birmingham"/>
    <s v="Men's Athletic Footwear"/>
    <n v="19"/>
    <n v="1690"/>
    <n v="3211"/>
    <n v="1958.71"/>
    <n v="0.61"/>
    <s v="Online"/>
  </r>
  <r>
    <n v="1197831"/>
    <d v="2021-10-02T00:00:00"/>
    <x v="1"/>
    <x v="13"/>
    <s v="Birmingham"/>
    <s v="Women's Street Footwear"/>
    <n v="43"/>
    <n v="1440"/>
    <n v="6192"/>
    <n v="3962.8799999999992"/>
    <n v="0.6399999999999999"/>
    <s v="Online"/>
  </r>
  <r>
    <n v="1197831"/>
    <d v="2021-10-03T00:00:00"/>
    <x v="1"/>
    <x v="13"/>
    <s v="Birmingham"/>
    <s v="Women's Athletic Footwear"/>
    <n v="44"/>
    <n v="1310"/>
    <n v="5764"/>
    <n v="4207.72"/>
    <n v="0.73000000000000009"/>
    <s v="Online"/>
  </r>
  <r>
    <n v="1197831"/>
    <d v="2021-10-04T00:00:00"/>
    <x v="1"/>
    <x v="13"/>
    <s v="Birmingham"/>
    <s v="Men's Apparel"/>
    <n v="48"/>
    <n v="1110"/>
    <n v="5328"/>
    <n v="3143.52"/>
    <n v="0.59"/>
    <s v="Online"/>
  </r>
  <r>
    <n v="1197831"/>
    <d v="2021-10-05T00:00:00"/>
    <x v="1"/>
    <x v="13"/>
    <s v="Birmingham"/>
    <s v="Women's Apparel"/>
    <n v="56"/>
    <n v="1880"/>
    <n v="10528"/>
    <n v="8317.1200000000008"/>
    <n v="0.79000000000000015"/>
    <s v="Online"/>
  </r>
  <r>
    <n v="1197831"/>
    <d v="2021-10-06T00:00:00"/>
    <x v="1"/>
    <x v="13"/>
    <s v="Birmingham"/>
    <s v="Men's Street Footwear"/>
    <n v="56"/>
    <n v="2330"/>
    <n v="13048"/>
    <n v="8220.239999999998"/>
    <n v="0.62999999999999989"/>
    <s v="Online"/>
  </r>
  <r>
    <n v="1197831"/>
    <d v="2021-10-07T00:00:00"/>
    <x v="1"/>
    <x v="13"/>
    <s v="Birmingham"/>
    <s v="Men's Athletic Footwear"/>
    <n v="58"/>
    <n v="2250"/>
    <n v="13050"/>
    <n v="8351.9999999999982"/>
    <n v="0.6399999999999999"/>
    <s v="Online"/>
  </r>
  <r>
    <n v="1197831"/>
    <d v="2021-10-08T00:00:00"/>
    <x v="1"/>
    <x v="13"/>
    <s v="Birmingham"/>
    <s v="Women's Street Footwear"/>
    <n v="64"/>
    <n v="1750"/>
    <n v="11200"/>
    <n v="6943.9999999999991"/>
    <n v="0.61999999999999988"/>
    <s v="Online"/>
  </r>
  <r>
    <n v="1197831"/>
    <d v="2021-10-09T00:00:00"/>
    <x v="1"/>
    <x v="13"/>
    <s v="Birmingham"/>
    <s v="Women's Athletic Footwear"/>
    <n v="63"/>
    <n v="1430"/>
    <n v="9009"/>
    <n v="6756.7500000000009"/>
    <n v="0.75000000000000011"/>
    <s v="Online"/>
  </r>
  <r>
    <n v="1197831"/>
    <d v="2021-10-10T00:00:00"/>
    <x v="1"/>
    <x v="13"/>
    <s v="Birmingham"/>
    <s v="Men's Apparel"/>
    <n v="58"/>
    <n v="1450"/>
    <n v="8410"/>
    <n v="4709.5999999999995"/>
    <n v="0.55999999999999994"/>
    <s v="Online"/>
  </r>
  <r>
    <n v="1197831"/>
    <d v="2021-10-11T00:00:00"/>
    <x v="1"/>
    <x v="13"/>
    <s v="Birmingham"/>
    <s v="Women's Apparel"/>
    <n v="68"/>
    <n v="2030"/>
    <n v="13804"/>
    <n v="11043.200000000003"/>
    <n v="0.80000000000000016"/>
    <s v="Online"/>
  </r>
  <r>
    <n v="1185732"/>
    <d v="2021-10-12T00:00:00"/>
    <x v="1"/>
    <x v="13"/>
    <s v="Birmingham"/>
    <s v="Men's Street Footwear"/>
    <n v="38"/>
    <n v="1170"/>
    <n v="4446"/>
    <n v="2223"/>
    <n v="0.5"/>
    <s v="Online"/>
  </r>
  <r>
    <n v="1185732"/>
    <d v="2021-10-13T00:00:00"/>
    <x v="1"/>
    <x v="13"/>
    <s v="Birmingham"/>
    <s v="Men's Athletic Footwear"/>
    <n v="38"/>
    <n v="750"/>
    <n v="2850"/>
    <n v="1311"/>
    <n v="0.45999999999999996"/>
    <s v="Online"/>
  </r>
  <r>
    <n v="1185732"/>
    <d v="2021-10-14T00:00:00"/>
    <x v="1"/>
    <x v="13"/>
    <s v="Birmingham"/>
    <s v="Women's Street Footwear"/>
    <n v="28"/>
    <n v="630"/>
    <n v="1764"/>
    <n v="917.28000000000009"/>
    <n v="0.52"/>
    <s v="Online"/>
  </r>
  <r>
    <n v="1185732"/>
    <d v="2021-10-15T00:00:00"/>
    <x v="1"/>
    <x v="13"/>
    <s v="Birmingham"/>
    <s v="Women's Athletic Footwear"/>
    <n v="34"/>
    <n v="280"/>
    <n v="952"/>
    <n v="390.32"/>
    <n v="0.41"/>
    <s v="Online"/>
  </r>
  <r>
    <n v="1185732"/>
    <d v="2021-10-16T00:00:00"/>
    <x v="0"/>
    <x v="14"/>
    <s v="Portland"/>
    <s v="Men's Apparel"/>
    <n v="47"/>
    <n v="420"/>
    <n v="1974"/>
    <n v="769.86"/>
    <n v="0.39"/>
    <s v="Online"/>
  </r>
  <r>
    <n v="1185732"/>
    <d v="2021-10-17T00:00:00"/>
    <x v="0"/>
    <x v="14"/>
    <s v="Portland"/>
    <s v="Women's Apparel"/>
    <n v="38"/>
    <n v="680"/>
    <n v="2584"/>
    <n v="1343.68"/>
    <n v="0.52"/>
    <s v="Online"/>
  </r>
  <r>
    <n v="1185732"/>
    <d v="2021-10-18T00:00:00"/>
    <x v="0"/>
    <x v="14"/>
    <s v="Portland"/>
    <s v="Men's Street Footwear"/>
    <n v="38"/>
    <n v="1400"/>
    <n v="5320"/>
    <n v="2606.7999999999997"/>
    <n v="0.49"/>
    <s v="Online"/>
  </r>
  <r>
    <n v="1185732"/>
    <d v="2021-10-19T00:00:00"/>
    <x v="0"/>
    <x v="14"/>
    <s v="Portland"/>
    <s v="Men's Athletic Footwear"/>
    <n v="38"/>
    <n v="450"/>
    <n v="1710"/>
    <n v="803.69999999999993"/>
    <n v="0.47"/>
    <s v="Online"/>
  </r>
  <r>
    <n v="1185732"/>
    <d v="2021-10-20T00:00:00"/>
    <x v="0"/>
    <x v="14"/>
    <s v="Portland"/>
    <s v="Women's Street Footwear"/>
    <n v="29"/>
    <n v="600"/>
    <n v="1740"/>
    <n v="922.2"/>
    <n v="0.53"/>
    <s v="Online"/>
  </r>
  <r>
    <n v="1185732"/>
    <d v="2021-10-21T00:00:00"/>
    <x v="0"/>
    <x v="14"/>
    <s v="Portland"/>
    <s v="Women's Athletic Footwear"/>
    <n v="34"/>
    <n v="190"/>
    <n v="646"/>
    <n v="271.32"/>
    <n v="0.42"/>
    <s v="Online"/>
  </r>
  <r>
    <n v="1185732"/>
    <d v="2021-10-22T00:00:00"/>
    <x v="0"/>
    <x v="14"/>
    <s v="Portland"/>
    <s v="Men's Apparel"/>
    <n v="46"/>
    <n v="450"/>
    <n v="2070"/>
    <n v="807.30000000000007"/>
    <n v="0.39"/>
    <s v="Online"/>
  </r>
  <r>
    <n v="1185732"/>
    <d v="2021-10-23T00:00:00"/>
    <x v="0"/>
    <x v="14"/>
    <s v="Portland"/>
    <s v="Women's Apparel"/>
    <n v="37"/>
    <n v="630"/>
    <n v="2331"/>
    <n v="1188.81"/>
    <n v="0.51"/>
    <s v="Online"/>
  </r>
  <r>
    <n v="1185732"/>
    <d v="2021-10-24T00:00:00"/>
    <x v="0"/>
    <x v="14"/>
    <s v="Portland"/>
    <s v="Men's Street Footwear"/>
    <n v="39"/>
    <n v="1270"/>
    <n v="4953"/>
    <n v="2426.9699999999998"/>
    <n v="0.49"/>
    <s v="Online"/>
  </r>
  <r>
    <n v="1185732"/>
    <d v="2021-10-25T00:00:00"/>
    <x v="0"/>
    <x v="14"/>
    <s v="Portland"/>
    <s v="Men's Athletic Footwear"/>
    <n v="39"/>
    <n v="460"/>
    <n v="1794"/>
    <n v="879.06"/>
    <n v="0.49"/>
    <s v="Online"/>
  </r>
  <r>
    <n v="1185732"/>
    <d v="2021-10-26T00:00:00"/>
    <x v="0"/>
    <x v="14"/>
    <s v="Portland"/>
    <s v="Women's Street Footwear"/>
    <n v="27"/>
    <n v="520"/>
    <n v="1404"/>
    <n v="772.19999999999993"/>
    <n v="0.54999999999999993"/>
    <s v="Online"/>
  </r>
  <r>
    <n v="1185732"/>
    <d v="2021-10-27T00:00:00"/>
    <x v="0"/>
    <x v="14"/>
    <s v="Portland"/>
    <s v="Women's Athletic Footwear"/>
    <n v="32"/>
    <n v="130"/>
    <n v="416"/>
    <n v="166.4"/>
    <n v="0.4"/>
    <s v="Online"/>
  </r>
  <r>
    <n v="1185732"/>
    <d v="2021-10-28T00:00:00"/>
    <x v="0"/>
    <x v="14"/>
    <s v="Portland"/>
    <s v="Men's Apparel"/>
    <n v="49"/>
    <n v="290"/>
    <n v="1421"/>
    <n v="511.56"/>
    <n v="0.36"/>
    <s v="Online"/>
  </r>
  <r>
    <n v="1185732"/>
    <d v="2021-10-29T00:00:00"/>
    <x v="0"/>
    <x v="14"/>
    <s v="Portland"/>
    <s v="Women's Apparel"/>
    <n v="36"/>
    <n v="500"/>
    <n v="1800"/>
    <n v="990.00000000000011"/>
    <n v="0.55000000000000004"/>
    <s v="Online"/>
  </r>
  <r>
    <n v="1185732"/>
    <d v="2021-10-30T00:00:00"/>
    <x v="0"/>
    <x v="14"/>
    <s v="Portland"/>
    <s v="Men's Street Footwear"/>
    <n v="37"/>
    <n v="1220"/>
    <n v="4514"/>
    <n v="2166.7199999999998"/>
    <n v="0.48"/>
    <s v="Online"/>
  </r>
  <r>
    <n v="1185732"/>
    <d v="2021-10-31T00:00:00"/>
    <x v="0"/>
    <x v="14"/>
    <s v="Portland"/>
    <s v="Men's Athletic Footwear"/>
    <n v="37"/>
    <n v="440"/>
    <n v="1628"/>
    <n v="765.16"/>
    <n v="0.47"/>
    <s v="Online"/>
  </r>
  <r>
    <n v="1185732"/>
    <d v="2021-11-01T00:00:00"/>
    <x v="0"/>
    <x v="14"/>
    <s v="Portland"/>
    <s v="Women's Street Footwear"/>
    <n v="27"/>
    <n v="440"/>
    <n v="1188"/>
    <n v="641.5200000000001"/>
    <n v="0.54"/>
    <s v="Online"/>
  </r>
  <r>
    <n v="1185732"/>
    <d v="2021-11-02T00:00:00"/>
    <x v="0"/>
    <x v="14"/>
    <s v="Portland"/>
    <s v="Women's Athletic Footwear"/>
    <n v="33"/>
    <n v="210"/>
    <n v="693"/>
    <n v="277.2"/>
    <n v="0.4"/>
    <s v="Online"/>
  </r>
  <r>
    <n v="1185732"/>
    <d v="2021-11-03T00:00:00"/>
    <x v="0"/>
    <x v="14"/>
    <s v="Portland"/>
    <s v="Men's Apparel"/>
    <n v="47"/>
    <n v="200"/>
    <n v="940"/>
    <n v="357.2"/>
    <n v="0.38"/>
    <s v="Online"/>
  </r>
  <r>
    <n v="1185732"/>
    <d v="2021-11-04T00:00:00"/>
    <x v="0"/>
    <x v="14"/>
    <s v="Portland"/>
    <s v="Women's Apparel"/>
    <n v="39"/>
    <n v="630"/>
    <n v="2457"/>
    <n v="1253.07"/>
    <n v="0.51"/>
    <s v="Online"/>
  </r>
  <r>
    <n v="1185732"/>
    <d v="2021-11-05T00:00:00"/>
    <x v="0"/>
    <x v="14"/>
    <s v="Portland"/>
    <s v="Men's Street Footwear"/>
    <n v="52"/>
    <n v="1440"/>
    <n v="7488"/>
    <n v="3369.5999999999995"/>
    <n v="0.44999999999999996"/>
    <s v="Online"/>
  </r>
  <r>
    <n v="1185732"/>
    <d v="2021-11-06T00:00:00"/>
    <x v="0"/>
    <x v="14"/>
    <s v="Portland"/>
    <s v="Men's Athletic Footwear"/>
    <n v="48"/>
    <n v="600"/>
    <n v="2880"/>
    <n v="1440"/>
    <n v="0.5"/>
    <s v="Online"/>
  </r>
  <r>
    <n v="1185732"/>
    <d v="2021-11-07T00:00:00"/>
    <x v="0"/>
    <x v="14"/>
    <s v="Portland"/>
    <s v="Women's Street Footwear"/>
    <n v="42"/>
    <n v="470"/>
    <n v="1974"/>
    <n v="1065.96"/>
    <n v="0.54"/>
    <s v="Online"/>
  </r>
  <r>
    <n v="1185732"/>
    <d v="2021-11-08T00:00:00"/>
    <x v="0"/>
    <x v="14"/>
    <s v="Portland"/>
    <s v="Women's Athletic Footwear"/>
    <n v="41"/>
    <n v="340"/>
    <n v="1394"/>
    <n v="557.6"/>
    <n v="0.4"/>
    <s v="Online"/>
  </r>
  <r>
    <n v="1185732"/>
    <d v="2021-11-09T00:00:00"/>
    <x v="0"/>
    <x v="14"/>
    <s v="Portland"/>
    <s v="Men's Apparel"/>
    <n v="51"/>
    <n v="420"/>
    <n v="2142"/>
    <n v="792.54"/>
    <n v="0.37"/>
    <s v="Online"/>
  </r>
  <r>
    <n v="1185732"/>
    <d v="2021-11-10T00:00:00"/>
    <x v="0"/>
    <x v="14"/>
    <s v="Portland"/>
    <s v="Women's Apparel"/>
    <n v="56"/>
    <n v="720"/>
    <n v="4032"/>
    <n v="2136.96"/>
    <n v="0.53"/>
    <s v="Online"/>
  </r>
  <r>
    <n v="1185732"/>
    <d v="2021-11-11T00:00:00"/>
    <x v="0"/>
    <x v="14"/>
    <s v="Portland"/>
    <s v="Men's Street Footwear"/>
    <n v="54"/>
    <n v="1580"/>
    <n v="8532"/>
    <n v="4010.04"/>
    <n v="0.47"/>
    <s v="Online"/>
  </r>
  <r>
    <n v="1185732"/>
    <d v="2021-11-12T00:00:00"/>
    <x v="0"/>
    <x v="14"/>
    <s v="Portland"/>
    <s v="Men's Athletic Footwear"/>
    <n v="48"/>
    <n v="770"/>
    <n v="3696"/>
    <n v="1811.04"/>
    <n v="0.49"/>
    <s v="Online"/>
  </r>
  <r>
    <n v="1185732"/>
    <d v="2021-11-13T00:00:00"/>
    <x v="0"/>
    <x v="14"/>
    <s v="Portland"/>
    <s v="Women's Street Footwear"/>
    <n v="42"/>
    <n v="580"/>
    <n v="2436"/>
    <n v="1242.3600000000001"/>
    <n v="0.51"/>
    <s v="Online"/>
  </r>
  <r>
    <n v="1185732"/>
    <d v="2021-11-14T00:00:00"/>
    <x v="0"/>
    <x v="14"/>
    <s v="Portland"/>
    <s v="Women's Athletic Footwear"/>
    <n v="41"/>
    <n v="510"/>
    <n v="2091"/>
    <n v="878.21999999999991"/>
    <n v="0.42"/>
    <s v="Online"/>
  </r>
  <r>
    <n v="1185732"/>
    <d v="2021-11-15T00:00:00"/>
    <x v="0"/>
    <x v="14"/>
    <s v="Portland"/>
    <s v="Men's Apparel"/>
    <n v="50"/>
    <n v="530"/>
    <n v="2650"/>
    <n v="954"/>
    <n v="0.36"/>
    <s v="Online"/>
  </r>
  <r>
    <n v="1185732"/>
    <d v="2021-11-16T00:00:00"/>
    <x v="0"/>
    <x v="14"/>
    <s v="Portland"/>
    <s v="Women's Apparel"/>
    <n v="56"/>
    <n v="850"/>
    <n v="4760"/>
    <n v="2427.6"/>
    <n v="0.51"/>
    <s v="Online"/>
  </r>
  <r>
    <n v="1185732"/>
    <d v="2021-11-17T00:00:00"/>
    <x v="0"/>
    <x v="14"/>
    <s v="Portland"/>
    <s v="Men's Street Footwear"/>
    <n v="51"/>
    <n v="1430"/>
    <n v="7293"/>
    <n v="3573.5699999999997"/>
    <n v="0.49"/>
    <s v="Online"/>
  </r>
  <r>
    <n v="1185732"/>
    <d v="2021-11-18T00:00:00"/>
    <x v="0"/>
    <x v="14"/>
    <s v="Portland"/>
    <s v="Men's Athletic Footwear"/>
    <n v="46"/>
    <n v="840"/>
    <n v="3864"/>
    <n v="1854.72"/>
    <n v="0.48"/>
    <s v="Online"/>
  </r>
  <r>
    <n v="1185732"/>
    <d v="2021-11-19T00:00:00"/>
    <x v="0"/>
    <x v="14"/>
    <s v="Portland"/>
    <s v="Women's Street Footwear"/>
    <n v="43"/>
    <n v="630"/>
    <n v="2709"/>
    <n v="1489.9499999999998"/>
    <n v="0.54999999999999993"/>
    <s v="Online"/>
  </r>
  <r>
    <n v="1185732"/>
    <d v="2021-11-20T00:00:00"/>
    <x v="0"/>
    <x v="14"/>
    <s v="Portland"/>
    <s v="Women's Athletic Footwear"/>
    <n v="43"/>
    <n v="440"/>
    <n v="1892"/>
    <n v="775.71999999999991"/>
    <n v="0.41"/>
    <s v="Online"/>
  </r>
  <r>
    <n v="1185732"/>
    <d v="2021-11-21T00:00:00"/>
    <x v="0"/>
    <x v="14"/>
    <s v="Portland"/>
    <s v="Men's Apparel"/>
    <n v="53"/>
    <n v="600"/>
    <n v="3180"/>
    <n v="1208.4000000000001"/>
    <n v="0.38"/>
    <s v="Online"/>
  </r>
  <r>
    <n v="1185732"/>
    <d v="2021-12-20T00:00:00"/>
    <x v="0"/>
    <x v="14"/>
    <s v="Portland"/>
    <s v="Women's Apparel"/>
    <n v="58"/>
    <n v="1130"/>
    <n v="6554"/>
    <n v="3539.1600000000003"/>
    <n v="0.54"/>
    <s v="Online"/>
  </r>
  <r>
    <n v="1185732"/>
    <d v="2021-12-21T00:00:00"/>
    <x v="0"/>
    <x v="14"/>
    <s v="Portland"/>
    <s v="Men's Street Footwear"/>
    <n v="50"/>
    <n v="1470"/>
    <n v="7350"/>
    <n v="3380.9999999999995"/>
    <n v="0.45999999999999996"/>
    <s v="Online"/>
  </r>
  <r>
    <n v="1185732"/>
    <d v="2021-12-22T00:00:00"/>
    <x v="0"/>
    <x v="14"/>
    <s v="Portland"/>
    <s v="Men's Athletic Footwear"/>
    <n v="49"/>
    <n v="900"/>
    <n v="4410"/>
    <n v="2072.6999999999998"/>
    <n v="0.47"/>
    <s v="Online"/>
  </r>
  <r>
    <n v="1185732"/>
    <d v="2021-12-23T00:00:00"/>
    <x v="0"/>
    <x v="14"/>
    <s v="Portland"/>
    <s v="Women's Street Footwear"/>
    <n v="41"/>
    <n v="680"/>
    <n v="2788"/>
    <n v="1394"/>
    <n v="0.5"/>
    <s v="Online"/>
  </r>
  <r>
    <n v="1185732"/>
    <d v="2021-12-24T00:00:00"/>
    <x v="0"/>
    <x v="14"/>
    <s v="Portland"/>
    <s v="Women's Athletic Footwear"/>
    <n v="41"/>
    <n v="510"/>
    <n v="2091"/>
    <n v="857.31"/>
    <n v="0.41"/>
    <s v="Online"/>
  </r>
  <r>
    <n v="1185732"/>
    <d v="2021-12-25T00:00:00"/>
    <x v="0"/>
    <x v="14"/>
    <s v="Portland"/>
    <s v="Men's Apparel"/>
    <n v="54"/>
    <n v="410"/>
    <n v="2214"/>
    <n v="819.18"/>
    <n v="0.37"/>
    <s v="Online"/>
  </r>
  <r>
    <n v="1185732"/>
    <d v="2021-12-26T00:00:00"/>
    <x v="0"/>
    <x v="14"/>
    <s v="Portland"/>
    <s v="Women's Apparel"/>
    <n v="54"/>
    <n v="910"/>
    <n v="4914"/>
    <n v="2653.5600000000004"/>
    <n v="0.54"/>
    <s v="Online"/>
  </r>
  <r>
    <n v="1185732"/>
    <d v="2021-12-27T00:00:00"/>
    <x v="0"/>
    <x v="14"/>
    <s v="Portland"/>
    <s v="Men's Street Footwear"/>
    <n v="53"/>
    <n v="1220"/>
    <n v="6466"/>
    <n v="3103.68"/>
    <n v="0.48"/>
    <s v="Online"/>
  </r>
  <r>
    <n v="1185732"/>
    <d v="2021-12-28T00:00:00"/>
    <x v="0"/>
    <x v="14"/>
    <s v="Portland"/>
    <s v="Men's Athletic Footwear"/>
    <n v="46"/>
    <n v="700"/>
    <n v="3220"/>
    <n v="1513.3999999999999"/>
    <n v="0.47"/>
    <s v="Online"/>
  </r>
  <r>
    <n v="1185732"/>
    <d v="2021-12-29T00:00:00"/>
    <x v="0"/>
    <x v="14"/>
    <s v="Portland"/>
    <s v="Women's Street Footwear"/>
    <n v="41"/>
    <n v="380"/>
    <n v="1558"/>
    <n v="856.89999999999986"/>
    <n v="0.54999999999999993"/>
    <s v="Online"/>
  </r>
  <r>
    <n v="1185732"/>
    <d v="2021-12-30T00:00:00"/>
    <x v="0"/>
    <x v="14"/>
    <s v="Portland"/>
    <s v="Women's Athletic Footwear"/>
    <n v="42"/>
    <n v="360"/>
    <n v="1512"/>
    <n v="680.4"/>
    <n v="0.44999999999999996"/>
    <s v="Online"/>
  </r>
  <r>
    <n v="1185732"/>
    <d v="2021-12-31T00:00:00"/>
    <x v="0"/>
    <x v="14"/>
    <s v="Portland"/>
    <s v="Men's Apparel"/>
    <n v="52"/>
    <n v="360"/>
    <n v="1872"/>
    <n v="692.64"/>
    <n v="0.37"/>
    <s v="Online"/>
  </r>
  <r>
    <n v="1185732"/>
    <d v="2021-09-17T00:00:00"/>
    <x v="0"/>
    <x v="14"/>
    <s v="Portland"/>
    <s v="Women's Apparel"/>
    <n v="57"/>
    <n v="590"/>
    <n v="3363"/>
    <n v="1748.76"/>
    <n v="0.52"/>
    <s v="Online"/>
  </r>
  <r>
    <n v="1185732"/>
    <d v="2021-10-19T00:00:00"/>
    <x v="0"/>
    <x v="14"/>
    <s v="Portland"/>
    <s v="Men's Street Footwear"/>
    <n v="55"/>
    <n v="1200"/>
    <n v="6600"/>
    <n v="3300"/>
    <n v="0.5"/>
    <s v="Online"/>
  </r>
  <r>
    <n v="1185732"/>
    <d v="2021-10-19T00:00:00"/>
    <x v="0"/>
    <x v="14"/>
    <s v="Portland"/>
    <s v="Men's Athletic Footwear"/>
    <n v="54"/>
    <n v="590"/>
    <n v="3186"/>
    <n v="1561.1399999999999"/>
    <n v="0.49"/>
    <s v="Online"/>
  </r>
  <r>
    <n v="1185732"/>
    <d v="2021-10-19T00:00:00"/>
    <x v="0"/>
    <x v="14"/>
    <s v="Portland"/>
    <s v="Women's Street Footwear"/>
    <n v="52"/>
    <n v="310"/>
    <n v="1612"/>
    <n v="886.59999999999991"/>
    <n v="0.54999999999999993"/>
    <s v="Online"/>
  </r>
  <r>
    <n v="1185732"/>
    <d v="2021-10-19T00:00:00"/>
    <x v="0"/>
    <x v="14"/>
    <s v="Portland"/>
    <s v="Women's Athletic Footwear"/>
    <n v="50"/>
    <n v="260"/>
    <n v="1300"/>
    <n v="520"/>
    <n v="0.4"/>
    <s v="Online"/>
  </r>
  <r>
    <n v="1185732"/>
    <d v="2021-10-19T00:00:00"/>
    <x v="0"/>
    <x v="14"/>
    <s v="Portland"/>
    <s v="Men's Apparel"/>
    <n v="61"/>
    <n v="270"/>
    <n v="1647"/>
    <n v="625.86"/>
    <n v="0.38"/>
    <s v="Online"/>
  </r>
  <r>
    <n v="1185732"/>
    <d v="2021-10-19T00:00:00"/>
    <x v="0"/>
    <x v="14"/>
    <s v="Portland"/>
    <s v="Women's Apparel"/>
    <n v="68"/>
    <n v="560"/>
    <n v="3808"/>
    <n v="2018.24"/>
    <n v="0.53"/>
    <s v="Online"/>
  </r>
  <r>
    <n v="1185732"/>
    <d v="2021-11-18T00:00:00"/>
    <x v="0"/>
    <x v="14"/>
    <s v="Portland"/>
    <s v="Men's Street Footwear"/>
    <n v="62"/>
    <n v="980"/>
    <n v="6076"/>
    <n v="2977.24"/>
    <n v="0.49"/>
    <s v="Online"/>
  </r>
  <r>
    <n v="1185732"/>
    <d v="2021-11-18T00:00:00"/>
    <x v="0"/>
    <x v="14"/>
    <s v="Portland"/>
    <s v="Men's Athletic Footwear"/>
    <n v="52"/>
    <n v="520"/>
    <n v="2704"/>
    <n v="1352"/>
    <n v="0.5"/>
    <s v="Online"/>
  </r>
  <r>
    <n v="1185732"/>
    <d v="2021-11-18T00:00:00"/>
    <x v="0"/>
    <x v="14"/>
    <s v="Portland"/>
    <s v="Women's Street Footwear"/>
    <n v="52"/>
    <n v="550"/>
    <n v="2860"/>
    <n v="1487.2"/>
    <n v="0.52"/>
    <s v="Online"/>
  </r>
  <r>
    <n v="1185732"/>
    <d v="2021-11-18T00:00:00"/>
    <x v="0"/>
    <x v="14"/>
    <s v="Portland"/>
    <s v="Women's Athletic Footwear"/>
    <n v="54"/>
    <n v="460"/>
    <n v="2484"/>
    <n v="1068.1199999999999"/>
    <n v="0.43"/>
    <s v="Online"/>
  </r>
  <r>
    <n v="1185732"/>
    <d v="2021-11-18T00:00:00"/>
    <x v="0"/>
    <x v="14"/>
    <s v="Portland"/>
    <s v="Men's Apparel"/>
    <n v="60"/>
    <n v="410"/>
    <n v="2460"/>
    <n v="885.6"/>
    <n v="0.36"/>
    <s v="Online"/>
  </r>
  <r>
    <n v="1185732"/>
    <d v="2021-11-18T00:00:00"/>
    <x v="0"/>
    <x v="14"/>
    <s v="Portland"/>
    <s v="Women's Apparel"/>
    <n v="67"/>
    <n v="630"/>
    <n v="4221"/>
    <n v="2279.34"/>
    <n v="0.54"/>
    <s v="Online"/>
  </r>
  <r>
    <n v="1185732"/>
    <d v="2021-12-17T00:00:00"/>
    <x v="0"/>
    <x v="14"/>
    <s v="Portland"/>
    <s v="Men's Street Footwear"/>
    <n v="62"/>
    <n v="1380"/>
    <n v="8556"/>
    <n v="4106.88"/>
    <n v="0.48"/>
    <s v="Online"/>
  </r>
  <r>
    <n v="1185732"/>
    <d v="2021-12-17T00:00:00"/>
    <x v="0"/>
    <x v="14"/>
    <s v="Portland"/>
    <s v="Men's Athletic Footwear"/>
    <n v="53"/>
    <n v="740"/>
    <n v="3922"/>
    <n v="1961"/>
    <n v="0.5"/>
    <s v="Online"/>
  </r>
  <r>
    <n v="1185732"/>
    <d v="2021-12-17T00:00:00"/>
    <x v="0"/>
    <x v="14"/>
    <s v="Portland"/>
    <s v="Women's Street Footwear"/>
    <n v="52"/>
    <n v="680"/>
    <n v="3536"/>
    <n v="1768"/>
    <n v="0.5"/>
    <s v="Online"/>
  </r>
  <r>
    <n v="1185732"/>
    <d v="2021-12-17T00:00:00"/>
    <x v="0"/>
    <x v="14"/>
    <s v="Portland"/>
    <s v="Women's Athletic Footwear"/>
    <n v="52"/>
    <n v="500"/>
    <n v="2600"/>
    <n v="1118"/>
    <n v="0.43"/>
    <s v="Online"/>
  </r>
  <r>
    <n v="1185732"/>
    <d v="2021-12-17T00:00:00"/>
    <x v="0"/>
    <x v="14"/>
    <s v="Portland"/>
    <s v="Men's Apparel"/>
    <n v="60"/>
    <n v="540"/>
    <n v="3240"/>
    <n v="1166.3999999999999"/>
    <n v="0.36"/>
    <s v="Online"/>
  </r>
  <r>
    <n v="1185732"/>
    <d v="2021-12-17T00:00:00"/>
    <x v="0"/>
    <x v="14"/>
    <s v="Portland"/>
    <s v="Women's Apparel"/>
    <n v="69"/>
    <n v="750"/>
    <n v="5175"/>
    <n v="2742.75"/>
    <n v="0.53"/>
    <s v="Online"/>
  </r>
  <r>
    <n v="1128299"/>
    <d v="2021-01-10T00:00:00"/>
    <x v="0"/>
    <x v="14"/>
    <s v="Portland"/>
    <s v="Men's Street Footwear"/>
    <n v="33"/>
    <n v="980"/>
    <n v="3234"/>
    <n v="1131.8999999999999"/>
    <n v="0.35"/>
    <s v="Online"/>
  </r>
  <r>
    <n v="1128299"/>
    <d v="2021-01-10T00:00:00"/>
    <x v="0"/>
    <x v="14"/>
    <s v="Portland"/>
    <s v="Men's Athletic Footwear"/>
    <n v="41"/>
    <n v="1090"/>
    <n v="4469"/>
    <n v="1474.77"/>
    <n v="0.33"/>
    <s v="Online"/>
  </r>
  <r>
    <n v="1128299"/>
    <d v="2021-01-10T00:00:00"/>
    <x v="0"/>
    <x v="14"/>
    <s v="Portland"/>
    <s v="Women's Street Footwear"/>
    <n v="43"/>
    <n v="1010"/>
    <n v="4343"/>
    <n v="1737.2"/>
    <n v="0.4"/>
    <s v="Online"/>
  </r>
  <r>
    <n v="1128299"/>
    <d v="2021-01-10T00:00:00"/>
    <x v="0"/>
    <x v="14"/>
    <s v="Portland"/>
    <s v="Women's Athletic Footwear"/>
    <n v="43"/>
    <n v="590"/>
    <n v="2537"/>
    <n v="989.43000000000006"/>
    <n v="0.39"/>
    <s v="Online"/>
  </r>
  <r>
    <n v="1185732"/>
    <d v="2021-01-24T00:00:00"/>
    <x v="2"/>
    <x v="15"/>
    <s v="Anchorage"/>
    <s v="Women's Apparel"/>
    <n v="52"/>
    <n v="840"/>
    <n v="4368"/>
    <n v="1790.8799999999999"/>
    <n v="0.41"/>
    <s v="Online"/>
  </r>
  <r>
    <n v="1185732"/>
    <d v="2021-02-22T00:00:00"/>
    <x v="2"/>
    <x v="15"/>
    <s v="Anchorage"/>
    <s v="Men's Street Footwear"/>
    <n v="51"/>
    <n v="1730"/>
    <n v="8823"/>
    <n v="4146.8100000000004"/>
    <n v="0.47000000000000003"/>
    <s v="Online"/>
  </r>
  <r>
    <n v="1185732"/>
    <d v="2021-02-22T00:00:00"/>
    <x v="2"/>
    <x v="15"/>
    <s v="Anchorage"/>
    <s v="Men's Athletic Footwear"/>
    <n v="53"/>
    <n v="650"/>
    <n v="3445"/>
    <n v="1653.6000000000001"/>
    <n v="0.48000000000000004"/>
    <s v="Online"/>
  </r>
  <r>
    <n v="1185732"/>
    <d v="2021-02-22T00:00:00"/>
    <x v="2"/>
    <x v="15"/>
    <s v="Anchorage"/>
    <s v="Women's Street Footwear"/>
    <n v="43"/>
    <n v="770"/>
    <n v="3311"/>
    <n v="1225.07"/>
    <n v="0.37"/>
    <s v="Online"/>
  </r>
  <r>
    <n v="1185732"/>
    <d v="2021-02-22T00:00:00"/>
    <x v="2"/>
    <x v="15"/>
    <s v="Anchorage"/>
    <s v="Women's Athletic Footwear"/>
    <n v="49"/>
    <n v="460"/>
    <n v="2254"/>
    <n v="879.06000000000006"/>
    <n v="0.39"/>
    <s v="Online"/>
  </r>
  <r>
    <n v="1185732"/>
    <d v="2021-02-22T00:00:00"/>
    <x v="2"/>
    <x v="15"/>
    <s v="Anchorage"/>
    <s v="Men's Apparel"/>
    <n v="60"/>
    <n v="750"/>
    <n v="4500"/>
    <n v="1710"/>
    <n v="0.38"/>
    <s v="Online"/>
  </r>
  <r>
    <n v="1185732"/>
    <d v="2021-02-22T00:00:00"/>
    <x v="2"/>
    <x v="15"/>
    <s v="Anchorage"/>
    <s v="Women's Apparel"/>
    <n v="52"/>
    <n v="1020"/>
    <n v="5304"/>
    <n v="2333.7600000000002"/>
    <n v="0.44"/>
    <s v="Online"/>
  </r>
  <r>
    <n v="1185732"/>
    <d v="2021-03-20T00:00:00"/>
    <x v="2"/>
    <x v="15"/>
    <s v="Anchorage"/>
    <s v="Men's Street Footwear"/>
    <n v="53"/>
    <n v="1530"/>
    <n v="8109"/>
    <n v="3973.4100000000003"/>
    <n v="0.49000000000000005"/>
    <s v="Online"/>
  </r>
  <r>
    <n v="1185732"/>
    <d v="2021-03-20T00:00:00"/>
    <x v="2"/>
    <x v="15"/>
    <s v="Anchorage"/>
    <s v="Men's Athletic Footwear"/>
    <n v="52"/>
    <n v="650"/>
    <n v="3380"/>
    <n v="1690"/>
    <n v="0.5"/>
    <s v="Online"/>
  </r>
  <r>
    <n v="1185732"/>
    <d v="2021-03-20T00:00:00"/>
    <x v="2"/>
    <x v="15"/>
    <s v="Anchorage"/>
    <s v="Women's Street Footwear"/>
    <n v="41"/>
    <n v="690"/>
    <n v="2829"/>
    <n v="1046.73"/>
    <n v="0.37"/>
    <s v="Online"/>
  </r>
  <r>
    <n v="1185732"/>
    <d v="2021-03-20T00:00:00"/>
    <x v="2"/>
    <x v="15"/>
    <s v="Anchorage"/>
    <s v="Women's Athletic Footwear"/>
    <n v="49"/>
    <n v="360"/>
    <n v="1764"/>
    <n v="670.32"/>
    <n v="0.38"/>
    <s v="Online"/>
  </r>
  <r>
    <n v="1185732"/>
    <d v="2021-03-20T00:00:00"/>
    <x v="2"/>
    <x v="15"/>
    <s v="Anchorage"/>
    <s v="Men's Apparel"/>
    <n v="64"/>
    <n v="530"/>
    <n v="3392"/>
    <n v="1322.88"/>
    <n v="0.39"/>
    <s v="Online"/>
  </r>
  <r>
    <n v="1185732"/>
    <d v="2021-03-20T00:00:00"/>
    <x v="2"/>
    <x v="15"/>
    <s v="Anchorage"/>
    <s v="Women's Apparel"/>
    <n v="53"/>
    <n v="720"/>
    <n v="3816"/>
    <n v="1526.4"/>
    <n v="0.4"/>
    <s v="Online"/>
  </r>
  <r>
    <n v="1185732"/>
    <d v="2021-04-21T00:00:00"/>
    <x v="2"/>
    <x v="15"/>
    <s v="Anchorage"/>
    <s v="Men's Street Footwear"/>
    <n v="54"/>
    <n v="1310"/>
    <n v="7074"/>
    <n v="3254.04"/>
    <n v="0.46"/>
    <s v="Online"/>
  </r>
  <r>
    <n v="1185732"/>
    <d v="2021-04-21T00:00:00"/>
    <x v="2"/>
    <x v="15"/>
    <s v="Anchorage"/>
    <s v="Men's Athletic Footwear"/>
    <n v="50"/>
    <n v="610"/>
    <n v="3050"/>
    <n v="1525"/>
    <n v="0.5"/>
    <s v="Online"/>
  </r>
  <r>
    <n v="1185732"/>
    <d v="2021-04-21T00:00:00"/>
    <x v="2"/>
    <x v="15"/>
    <s v="Anchorage"/>
    <s v="Women's Street Footwear"/>
    <n v="44"/>
    <n v="610"/>
    <n v="2684"/>
    <n v="1073.6000000000001"/>
    <n v="0.4"/>
    <s v="Online"/>
  </r>
  <r>
    <n v="1185732"/>
    <d v="2021-04-21T00:00:00"/>
    <x v="2"/>
    <x v="15"/>
    <s v="Anchorage"/>
    <s v="Women's Athletic Footwear"/>
    <n v="47"/>
    <n v="440"/>
    <n v="2068"/>
    <n v="765.16"/>
    <n v="0.37"/>
    <s v="Online"/>
  </r>
  <r>
    <n v="1185732"/>
    <d v="2021-04-21T00:00:00"/>
    <x v="2"/>
    <x v="15"/>
    <s v="Anchorage"/>
    <s v="Men's Apparel"/>
    <n v="56"/>
    <n v="410"/>
    <n v="2296"/>
    <n v="849.52"/>
    <n v="0.37"/>
    <s v="Online"/>
  </r>
  <r>
    <n v="1185732"/>
    <d v="2021-04-21T00:00:00"/>
    <x v="2"/>
    <x v="15"/>
    <s v="Anchorage"/>
    <s v="Women's Apparel"/>
    <n v="49"/>
    <n v="840"/>
    <n v="4116"/>
    <n v="1811.04"/>
    <n v="0.44"/>
    <s v="Online"/>
  </r>
  <r>
    <n v="1185732"/>
    <d v="2021-05-20T00:00:00"/>
    <x v="2"/>
    <x v="15"/>
    <s v="Anchorage"/>
    <s v="Men's Street Footwear"/>
    <n v="59"/>
    <n v="1600"/>
    <n v="9440"/>
    <n v="4720"/>
    <n v="0.5"/>
    <s v="Online"/>
  </r>
  <r>
    <n v="1185732"/>
    <d v="2021-05-20T00:00:00"/>
    <x v="2"/>
    <x v="15"/>
    <s v="Anchorage"/>
    <s v="Men's Athletic Footwear"/>
    <n v="56"/>
    <n v="720"/>
    <n v="4032"/>
    <n v="1814.4000000000003"/>
    <n v="0.45000000000000007"/>
    <s v="Online"/>
  </r>
  <r>
    <n v="1185732"/>
    <d v="2021-05-20T00:00:00"/>
    <x v="2"/>
    <x v="15"/>
    <s v="Anchorage"/>
    <s v="Women's Street Footwear"/>
    <n v="53"/>
    <n v="840"/>
    <n v="4452"/>
    <n v="1780.8000000000002"/>
    <n v="0.4"/>
    <s v="Online"/>
  </r>
  <r>
    <n v="1185732"/>
    <d v="2021-05-20T00:00:00"/>
    <x v="2"/>
    <x v="15"/>
    <s v="Anchorage"/>
    <s v="Women's Athletic Footwear"/>
    <n v="51"/>
    <n v="630"/>
    <n v="3213"/>
    <n v="1220.94"/>
    <n v="0.38"/>
    <s v="Online"/>
  </r>
  <r>
    <n v="1185732"/>
    <d v="2021-05-20T00:00:00"/>
    <x v="2"/>
    <x v="15"/>
    <s v="Anchorage"/>
    <s v="Men's Apparel"/>
    <n v="62"/>
    <n v="690"/>
    <n v="4278"/>
    <n v="1625.64"/>
    <n v="0.38"/>
    <s v="Online"/>
  </r>
  <r>
    <n v="1185732"/>
    <d v="2021-05-20T00:00:00"/>
    <x v="2"/>
    <x v="15"/>
    <s v="Anchorage"/>
    <s v="Women's Apparel"/>
    <n v="67"/>
    <n v="1000"/>
    <n v="6700"/>
    <n v="2747"/>
    <n v="0.41"/>
    <s v="Online"/>
  </r>
  <r>
    <n v="1185732"/>
    <d v="2021-06-22T00:00:00"/>
    <x v="2"/>
    <x v="15"/>
    <s v="Anchorage"/>
    <s v="Men's Street Footwear"/>
    <n v="59"/>
    <n v="1890"/>
    <n v="11151"/>
    <n v="5129.46"/>
    <n v="0.46"/>
    <s v="Online"/>
  </r>
  <r>
    <n v="1185732"/>
    <d v="2021-06-22T00:00:00"/>
    <x v="2"/>
    <x v="15"/>
    <s v="Anchorage"/>
    <s v="Men's Athletic Footwear"/>
    <n v="55"/>
    <n v="1120"/>
    <n v="6160"/>
    <n v="3080"/>
    <n v="0.5"/>
    <s v="Online"/>
  </r>
  <r>
    <n v="1185732"/>
    <d v="2021-06-22T00:00:00"/>
    <x v="2"/>
    <x v="15"/>
    <s v="Anchorage"/>
    <s v="Women's Street Footwear"/>
    <n v="53"/>
    <n v="810"/>
    <n v="4293"/>
    <n v="1545.48"/>
    <n v="0.36"/>
    <s v="Online"/>
  </r>
  <r>
    <n v="1185732"/>
    <d v="2021-06-22T00:00:00"/>
    <x v="2"/>
    <x v="15"/>
    <s v="Anchorage"/>
    <s v="Women's Athletic Footwear"/>
    <n v="53"/>
    <n v="900"/>
    <n v="4770"/>
    <n v="1717.2"/>
    <n v="0.36"/>
    <s v="Online"/>
  </r>
  <r>
    <n v="1185732"/>
    <d v="2021-06-22T00:00:00"/>
    <x v="2"/>
    <x v="15"/>
    <s v="Anchorage"/>
    <s v="Men's Apparel"/>
    <n v="60"/>
    <n v="840"/>
    <n v="5040"/>
    <n v="1814.3999999999999"/>
    <n v="0.36"/>
    <s v="Online"/>
  </r>
  <r>
    <n v="1185732"/>
    <d v="2021-06-22T00:00:00"/>
    <x v="2"/>
    <x v="15"/>
    <s v="Anchorage"/>
    <s v="Women's Apparel"/>
    <n v="67"/>
    <n v="1260"/>
    <n v="8442"/>
    <n v="3545.64"/>
    <n v="0.42"/>
    <s v="Online"/>
  </r>
  <r>
    <n v="1185732"/>
    <d v="2021-07-20T00:00:00"/>
    <x v="2"/>
    <x v="15"/>
    <s v="Anchorage"/>
    <s v="Men's Street Footwear"/>
    <n v="63"/>
    <n v="1820"/>
    <n v="11466"/>
    <n v="5274.3600000000006"/>
    <n v="0.46"/>
    <s v="Online"/>
  </r>
  <r>
    <n v="1185732"/>
    <d v="2021-07-20T00:00:00"/>
    <x v="2"/>
    <x v="15"/>
    <s v="Anchorage"/>
    <s v="Men's Athletic Footwear"/>
    <n v="59"/>
    <n v="1110"/>
    <n v="6549"/>
    <n v="3078.03"/>
    <n v="0.47000000000000003"/>
    <s v="Online"/>
  </r>
  <r>
    <n v="1185732"/>
    <d v="2021-07-20T00:00:00"/>
    <x v="2"/>
    <x v="15"/>
    <s v="Anchorage"/>
    <s v="Women's Street Footwear"/>
    <n v="53"/>
    <n v="1020"/>
    <n v="5406"/>
    <n v="1946.1599999999999"/>
    <n v="0.36"/>
    <s v="Online"/>
  </r>
  <r>
    <n v="1185732"/>
    <d v="2021-07-20T00:00:00"/>
    <x v="2"/>
    <x v="15"/>
    <s v="Anchorage"/>
    <s v="Women's Athletic Footwear"/>
    <n v="51"/>
    <n v="750"/>
    <n v="3825"/>
    <n v="1453.5"/>
    <n v="0.38"/>
    <s v="Online"/>
  </r>
  <r>
    <n v="1185732"/>
    <d v="2021-07-20T00:00:00"/>
    <x v="2"/>
    <x v="15"/>
    <s v="Anchorage"/>
    <s v="Men's Apparel"/>
    <n v="61"/>
    <n v="910"/>
    <n v="5551"/>
    <n v="2164.89"/>
    <n v="0.39"/>
    <s v="Online"/>
  </r>
  <r>
    <n v="1185732"/>
    <d v="2021-07-20T00:00:00"/>
    <x v="2"/>
    <x v="15"/>
    <s v="Anchorage"/>
    <s v="Women's Apparel"/>
    <n v="67"/>
    <n v="1300"/>
    <n v="8710"/>
    <n v="3919.4999999999995"/>
    <n v="0.44999999999999996"/>
    <s v="Online"/>
  </r>
  <r>
    <n v="1185732"/>
    <d v="2021-08-21T00:00:00"/>
    <x v="2"/>
    <x v="15"/>
    <s v="Anchorage"/>
    <s v="Men's Street Footwear"/>
    <n v="59"/>
    <n v="1630"/>
    <n v="9617"/>
    <n v="4327.6500000000005"/>
    <n v="0.45000000000000007"/>
    <s v="Online"/>
  </r>
  <r>
    <n v="1185732"/>
    <d v="2021-08-21T00:00:00"/>
    <x v="2"/>
    <x v="15"/>
    <s v="Anchorage"/>
    <s v="Men's Athletic Footwear"/>
    <n v="56"/>
    <n v="1060"/>
    <n v="5936"/>
    <n v="2671.2000000000003"/>
    <n v="0.45000000000000007"/>
    <s v="Online"/>
  </r>
  <r>
    <n v="1185732"/>
    <d v="2021-08-21T00:00:00"/>
    <x v="2"/>
    <x v="15"/>
    <s v="Anchorage"/>
    <s v="Women's Street Footwear"/>
    <n v="54"/>
    <n v="1020"/>
    <n v="5508"/>
    <n v="1982.8799999999999"/>
    <n v="0.36"/>
    <s v="Online"/>
  </r>
  <r>
    <n v="1185732"/>
    <d v="2021-08-21T00:00:00"/>
    <x v="2"/>
    <x v="15"/>
    <s v="Anchorage"/>
    <s v="Women's Athletic Footwear"/>
    <n v="53"/>
    <n v="680"/>
    <n v="3604"/>
    <n v="1441.6000000000001"/>
    <n v="0.4"/>
    <s v="Online"/>
  </r>
  <r>
    <n v="1185732"/>
    <d v="2021-08-21T00:00:00"/>
    <x v="2"/>
    <x v="15"/>
    <s v="Anchorage"/>
    <s v="Men's Apparel"/>
    <n v="62"/>
    <n v="650"/>
    <n v="4030"/>
    <n v="1531.4"/>
    <n v="0.38"/>
    <s v="Online"/>
  </r>
  <r>
    <n v="1185732"/>
    <d v="2021-08-21T00:00:00"/>
    <x v="2"/>
    <x v="15"/>
    <s v="Anchorage"/>
    <s v="Women's Apparel"/>
    <n v="67"/>
    <n v="1040"/>
    <n v="6968"/>
    <n v="2926.56"/>
    <n v="0.42"/>
    <s v="Online"/>
  </r>
  <r>
    <n v="1185732"/>
    <d v="2021-09-20T00:00:00"/>
    <x v="2"/>
    <x v="15"/>
    <s v="Anchorage"/>
    <s v="Men's Street Footwear"/>
    <n v="64"/>
    <n v="1310"/>
    <n v="8384"/>
    <n v="4024.32"/>
    <n v="0.48000000000000004"/>
    <s v="Online"/>
  </r>
  <r>
    <n v="1185732"/>
    <d v="2021-09-20T00:00:00"/>
    <x v="2"/>
    <x v="15"/>
    <s v="Anchorage"/>
    <s v="Men's Athletic Footwear"/>
    <n v="55"/>
    <n v="910"/>
    <n v="5005"/>
    <n v="2402.4"/>
    <n v="0.48000000000000004"/>
    <s v="Online"/>
  </r>
  <r>
    <n v="1185732"/>
    <d v="2021-09-20T00:00:00"/>
    <x v="2"/>
    <x v="15"/>
    <s v="Anchorage"/>
    <s v="Women's Street Footwear"/>
    <n v="50"/>
    <n v="590"/>
    <n v="2950"/>
    <n v="1121"/>
    <n v="0.38"/>
    <s v="Online"/>
  </r>
  <r>
    <n v="1185732"/>
    <d v="2021-09-20T00:00:00"/>
    <x v="2"/>
    <x v="15"/>
    <s v="Anchorage"/>
    <s v="Women's Athletic Footwear"/>
    <n v="50"/>
    <n v="560"/>
    <n v="2800"/>
    <n v="1092"/>
    <n v="0.39"/>
    <s v="Online"/>
  </r>
  <r>
    <n v="1185732"/>
    <d v="2021-09-20T00:00:00"/>
    <x v="2"/>
    <x v="15"/>
    <s v="Anchorage"/>
    <s v="Men's Apparel"/>
    <n v="62"/>
    <n v="600"/>
    <n v="3720"/>
    <n v="1488"/>
    <n v="0.4"/>
    <s v="Online"/>
  </r>
  <r>
    <n v="1185732"/>
    <d v="2021-09-20T00:00:00"/>
    <x v="2"/>
    <x v="15"/>
    <s v="Anchorage"/>
    <s v="Women's Apparel"/>
    <n v="64"/>
    <n v="840"/>
    <n v="5376"/>
    <n v="2204.16"/>
    <n v="0.41"/>
    <s v="Online"/>
  </r>
  <r>
    <n v="1185732"/>
    <d v="2021-10-22T00:00:00"/>
    <x v="2"/>
    <x v="15"/>
    <s v="Anchorage"/>
    <s v="Men's Street Footwear"/>
    <n v="68"/>
    <n v="1130"/>
    <n v="7684"/>
    <n v="3611.48"/>
    <n v="0.47000000000000003"/>
    <s v="Online"/>
  </r>
  <r>
    <n v="1185732"/>
    <d v="2021-10-22T00:00:00"/>
    <x v="2"/>
    <x v="15"/>
    <s v="Anchorage"/>
    <s v="Men's Athletic Footwear"/>
    <n v="60"/>
    <n v="770"/>
    <n v="4620"/>
    <n v="2217.6000000000004"/>
    <n v="0.48000000000000004"/>
    <s v="Online"/>
  </r>
  <r>
    <n v="1185732"/>
    <d v="2021-10-22T00:00:00"/>
    <x v="2"/>
    <x v="15"/>
    <s v="Anchorage"/>
    <s v="Women's Street Footwear"/>
    <n v="59"/>
    <n v="460"/>
    <n v="2714"/>
    <n v="1085.6000000000001"/>
    <n v="0.4"/>
    <s v="Online"/>
  </r>
  <r>
    <n v="1185732"/>
    <d v="2021-10-22T00:00:00"/>
    <x v="2"/>
    <x v="15"/>
    <s v="Anchorage"/>
    <s v="Women's Athletic Footwear"/>
    <n v="59"/>
    <n v="420"/>
    <n v="2478"/>
    <n v="892.07999999999993"/>
    <n v="0.36"/>
    <s v="Online"/>
  </r>
  <r>
    <n v="1185732"/>
    <d v="2021-10-22T00:00:00"/>
    <x v="2"/>
    <x v="15"/>
    <s v="Anchorage"/>
    <s v="Men's Apparel"/>
    <n v="71"/>
    <n v="440"/>
    <n v="3124"/>
    <n v="1093.3999999999999"/>
    <n v="0.35"/>
    <s v="Online"/>
  </r>
  <r>
    <n v="1185732"/>
    <d v="2021-10-22T00:00:00"/>
    <x v="2"/>
    <x v="15"/>
    <s v="Anchorage"/>
    <s v="Women's Apparel"/>
    <n v="73"/>
    <n v="830"/>
    <n v="6059"/>
    <n v="2423.6"/>
    <n v="0.4"/>
    <s v="Online"/>
  </r>
  <r>
    <n v="1185732"/>
    <d v="2021-11-21T00:00:00"/>
    <x v="2"/>
    <x v="15"/>
    <s v="Anchorage"/>
    <s v="Men's Street Footwear"/>
    <n v="68"/>
    <n v="1230"/>
    <n v="8364"/>
    <n v="4014.7200000000003"/>
    <n v="0.48000000000000004"/>
    <s v="Online"/>
  </r>
  <r>
    <n v="1185732"/>
    <d v="2021-11-21T00:00:00"/>
    <x v="2"/>
    <x v="15"/>
    <s v="Anchorage"/>
    <s v="Men's Athletic Footwear"/>
    <n v="59"/>
    <n v="810"/>
    <n v="4779"/>
    <n v="2198.34"/>
    <n v="0.46"/>
    <s v="Online"/>
  </r>
  <r>
    <n v="1185732"/>
    <d v="2021-11-21T00:00:00"/>
    <x v="2"/>
    <x v="15"/>
    <s v="Anchorage"/>
    <s v="Women's Street Footwear"/>
    <n v="59"/>
    <n v="930"/>
    <n v="5487"/>
    <n v="2139.9300000000003"/>
    <n v="0.39"/>
    <s v="Online"/>
  </r>
  <r>
    <n v="1185732"/>
    <d v="2021-11-21T00:00:00"/>
    <x v="2"/>
    <x v="15"/>
    <s v="Anchorage"/>
    <s v="Women's Athletic Footwear"/>
    <n v="62"/>
    <n v="900"/>
    <n v="5580"/>
    <n v="2120.4"/>
    <n v="0.38"/>
    <s v="Online"/>
  </r>
  <r>
    <n v="1185732"/>
    <d v="2021-11-21T00:00:00"/>
    <x v="2"/>
    <x v="15"/>
    <s v="Anchorage"/>
    <s v="Men's Apparel"/>
    <n v="69"/>
    <n v="830"/>
    <n v="5727"/>
    <n v="2004.4499999999998"/>
    <n v="0.35"/>
    <s v="Online"/>
  </r>
  <r>
    <n v="1185732"/>
    <d v="2021-11-21T00:00:00"/>
    <x v="2"/>
    <x v="15"/>
    <s v="Anchorage"/>
    <s v="Women's Apparel"/>
    <n v="74"/>
    <n v="1010"/>
    <n v="7474"/>
    <n v="3139.08"/>
    <n v="0.42"/>
    <s v="Online"/>
  </r>
  <r>
    <n v="1185732"/>
    <d v="2021-12-20T00:00:00"/>
    <x v="2"/>
    <x v="15"/>
    <s v="Anchorage"/>
    <s v="Men's Street Footwear"/>
    <n v="69"/>
    <n v="1740"/>
    <n v="12006"/>
    <n v="5642.8200000000006"/>
    <n v="0.47000000000000003"/>
    <s v="Online"/>
  </r>
  <r>
    <n v="1185732"/>
    <d v="2021-12-20T00:00:00"/>
    <x v="2"/>
    <x v="15"/>
    <s v="Anchorage"/>
    <s v="Men's Athletic Footwear"/>
    <n v="60"/>
    <n v="1120"/>
    <n v="6720"/>
    <n v="3158.4"/>
    <n v="0.47000000000000003"/>
    <s v="Online"/>
  </r>
  <r>
    <n v="1128299"/>
    <d v="2021-01-10T00:00:00"/>
    <x v="2"/>
    <x v="15"/>
    <s v="Anchorage"/>
    <s v="Men's Street Footwear"/>
    <n v="33"/>
    <n v="1090"/>
    <n v="3597"/>
    <n v="1366.8600000000001"/>
    <n v="0.38"/>
    <s v="Online"/>
  </r>
  <r>
    <n v="1128299"/>
    <d v="2021-01-10T00:00:00"/>
    <x v="2"/>
    <x v="15"/>
    <s v="Anchorage"/>
    <s v="Men's Athletic Footwear"/>
    <n v="43"/>
    <n v="1090"/>
    <n v="4687"/>
    <n v="1546.71"/>
    <n v="0.33"/>
    <s v="Online"/>
  </r>
  <r>
    <n v="1128299"/>
    <d v="2021-01-10T00:00:00"/>
    <x v="2"/>
    <x v="15"/>
    <s v="Anchorage"/>
    <s v="Women's Street Footwear"/>
    <n v="41"/>
    <n v="1130"/>
    <n v="4633"/>
    <n v="1667.8799999999999"/>
    <n v="0.36"/>
    <s v="Online"/>
  </r>
  <r>
    <n v="1128299"/>
    <d v="2021-01-10T00:00:00"/>
    <x v="2"/>
    <x v="15"/>
    <s v="Anchorage"/>
    <s v="Women's Athletic Footwear"/>
    <n v="43"/>
    <n v="560"/>
    <n v="2408"/>
    <n v="842.8"/>
    <n v="0.35"/>
    <s v="Online"/>
  </r>
  <r>
    <n v="1128299"/>
    <d v="2021-01-10T00:00:00"/>
    <x v="2"/>
    <x v="15"/>
    <s v="Anchorage"/>
    <s v="Men's Apparel"/>
    <n v="46"/>
    <n v="460"/>
    <n v="2116"/>
    <n v="634.79999999999995"/>
    <n v="0.3"/>
    <s v="Online"/>
  </r>
  <r>
    <n v="1128299"/>
    <d v="2021-01-10T00:00:00"/>
    <x v="2"/>
    <x v="15"/>
    <s v="Anchorage"/>
    <s v="Women's Apparel"/>
    <n v="42"/>
    <n v="1230"/>
    <n v="5166"/>
    <n v="2789.6400000000003"/>
    <n v="0.54"/>
    <s v="Online"/>
  </r>
  <r>
    <n v="1128299"/>
    <d v="2021-02-10T00:00:00"/>
    <x v="2"/>
    <x v="15"/>
    <s v="Anchorage"/>
    <s v="Men's Street Footwear"/>
    <n v="33"/>
    <n v="1430"/>
    <n v="4719"/>
    <n v="1698.84"/>
    <n v="0.36"/>
    <s v="Online"/>
  </r>
  <r>
    <n v="1128299"/>
    <d v="2021-02-10T00:00:00"/>
    <x v="2"/>
    <x v="15"/>
    <s v="Anchorage"/>
    <s v="Men's Athletic Footwear"/>
    <n v="42"/>
    <n v="980"/>
    <n v="4116"/>
    <n v="1317.1200000000001"/>
    <n v="0.32"/>
    <s v="Online"/>
  </r>
  <r>
    <n v="1128299"/>
    <d v="2021-02-10T00:00:00"/>
    <x v="2"/>
    <x v="15"/>
    <s v="Anchorage"/>
    <s v="Women's Street Footwear"/>
    <n v="44"/>
    <n v="940"/>
    <n v="4136"/>
    <n v="1488.96"/>
    <n v="0.36"/>
    <s v="Online"/>
  </r>
  <r>
    <n v="1128299"/>
    <d v="2021-02-10T00:00:00"/>
    <x v="2"/>
    <x v="16"/>
    <s v="Honolulu"/>
    <s v="Women's Athletic Footwear"/>
    <n v="41"/>
    <n v="560"/>
    <n v="2296"/>
    <n v="895.44"/>
    <n v="0.39"/>
    <s v="Online"/>
  </r>
  <r>
    <n v="1128299"/>
    <d v="2021-02-10T00:00:00"/>
    <x v="2"/>
    <x v="16"/>
    <s v="Honolulu"/>
    <s v="Men's Apparel"/>
    <n v="47"/>
    <n v="380"/>
    <n v="1786"/>
    <n v="535.79999999999995"/>
    <n v="0.3"/>
    <s v="Online"/>
  </r>
  <r>
    <n v="1128299"/>
    <d v="2021-02-10T00:00:00"/>
    <x v="2"/>
    <x v="16"/>
    <s v="Honolulu"/>
    <s v="Women's Apparel"/>
    <n v="44"/>
    <n v="1020"/>
    <n v="4488"/>
    <n v="2468.4"/>
    <n v="0.55000000000000004"/>
    <s v="Online"/>
  </r>
  <r>
    <n v="1128299"/>
    <d v="2021-03-09T00:00:00"/>
    <x v="2"/>
    <x v="16"/>
    <s v="Honolulu"/>
    <s v="Men's Street Footwear"/>
    <n v="44"/>
    <n v="1350"/>
    <n v="5940"/>
    <n v="2376"/>
    <n v="0.4"/>
    <s v="Online"/>
  </r>
  <r>
    <n v="1128299"/>
    <d v="2021-03-09T00:00:00"/>
    <x v="2"/>
    <x v="16"/>
    <s v="Honolulu"/>
    <s v="Men's Athletic Footwear"/>
    <n v="54"/>
    <n v="910"/>
    <n v="4914"/>
    <n v="1523.34"/>
    <n v="0.31"/>
    <s v="Online"/>
  </r>
  <r>
    <n v="1128299"/>
    <d v="2021-03-09T00:00:00"/>
    <x v="2"/>
    <x v="16"/>
    <s v="Honolulu"/>
    <s v="Women's Street Footwear"/>
    <n v="57"/>
    <n v="1010"/>
    <n v="5757"/>
    <n v="2245.23"/>
    <n v="0.39"/>
    <s v="Online"/>
  </r>
  <r>
    <n v="1128299"/>
    <d v="2021-03-09T00:00:00"/>
    <x v="2"/>
    <x v="16"/>
    <s v="Honolulu"/>
    <s v="Women's Athletic Footwear"/>
    <n v="52"/>
    <n v="690"/>
    <n v="3588"/>
    <n v="1291.68"/>
    <n v="0.36"/>
    <s v="Online"/>
  </r>
  <r>
    <n v="1128299"/>
    <d v="2021-03-09T00:00:00"/>
    <x v="2"/>
    <x v="16"/>
    <s v="Honolulu"/>
    <s v="Men's Apparel"/>
    <n v="55"/>
    <n v="360"/>
    <n v="1980"/>
    <n v="514.80000000000007"/>
    <n v="0.26"/>
    <s v="Online"/>
  </r>
  <r>
    <n v="1128299"/>
    <d v="2021-03-09T00:00:00"/>
    <x v="2"/>
    <x v="16"/>
    <s v="Honolulu"/>
    <s v="Women's Apparel"/>
    <n v="50"/>
    <n v="850"/>
    <n v="4250"/>
    <n v="2337.5"/>
    <n v="0.55000000000000004"/>
    <s v="Online"/>
  </r>
  <r>
    <n v="1128299"/>
    <d v="2021-04-10T00:00:00"/>
    <x v="2"/>
    <x v="16"/>
    <s v="Honolulu"/>
    <s v="Men's Street Footwear"/>
    <n v="59"/>
    <n v="1300"/>
    <n v="7670"/>
    <n v="2761.2"/>
    <n v="0.36"/>
    <s v="Online"/>
  </r>
  <r>
    <n v="1128299"/>
    <d v="2021-04-10T00:00:00"/>
    <x v="2"/>
    <x v="16"/>
    <s v="Honolulu"/>
    <s v="Men's Athletic Footwear"/>
    <n v="61"/>
    <n v="810"/>
    <n v="4941"/>
    <n v="1729.35"/>
    <n v="0.35"/>
    <s v="Online"/>
  </r>
  <r>
    <n v="1128299"/>
    <d v="2021-04-10T00:00:00"/>
    <x v="2"/>
    <x v="16"/>
    <s v="Honolulu"/>
    <s v="Women's Street Footwear"/>
    <n v="60"/>
    <n v="910"/>
    <n v="5460"/>
    <n v="2074.8000000000002"/>
    <n v="0.38"/>
    <s v="Online"/>
  </r>
  <r>
    <n v="1128299"/>
    <d v="2021-04-10T00:00:00"/>
    <x v="2"/>
    <x v="16"/>
    <s v="Honolulu"/>
    <s v="Women's Athletic Footwear"/>
    <n v="48"/>
    <n v="730"/>
    <n v="3504"/>
    <n v="1226.3999999999999"/>
    <n v="0.35"/>
    <s v="Online"/>
  </r>
  <r>
    <n v="1128299"/>
    <d v="2021-04-10T00:00:00"/>
    <x v="2"/>
    <x v="16"/>
    <s v="Honolulu"/>
    <s v="Men's Apparel"/>
    <n v="52"/>
    <n v="420"/>
    <n v="2184"/>
    <n v="589.68000000000006"/>
    <n v="0.27"/>
    <s v="Online"/>
  </r>
  <r>
    <n v="1128299"/>
    <d v="2021-04-10T00:00:00"/>
    <x v="2"/>
    <x v="16"/>
    <s v="Honolulu"/>
    <s v="Women's Apparel"/>
    <n v="66"/>
    <n v="940"/>
    <n v="6204"/>
    <n v="3102"/>
    <n v="0.5"/>
    <s v="Online"/>
  </r>
  <r>
    <n v="1128299"/>
    <d v="2021-05-11T00:00:00"/>
    <x v="2"/>
    <x v="16"/>
    <s v="Honolulu"/>
    <s v="Men's Street Footwear"/>
    <n v="51"/>
    <n v="1580"/>
    <n v="8058"/>
    <n v="2981.46"/>
    <n v="0.37"/>
    <s v="Online"/>
  </r>
  <r>
    <n v="1128299"/>
    <d v="2021-05-11T00:00:00"/>
    <x v="2"/>
    <x v="16"/>
    <s v="Honolulu"/>
    <s v="Men's Athletic Footwear"/>
    <n v="58"/>
    <n v="980"/>
    <n v="5684"/>
    <n v="1875.72"/>
    <n v="0.33"/>
    <s v="Online"/>
  </r>
  <r>
    <n v="1128299"/>
    <d v="2021-05-11T00:00:00"/>
    <x v="2"/>
    <x v="16"/>
    <s v="Honolulu"/>
    <s v="Women's Street Footwear"/>
    <n v="56"/>
    <n v="980"/>
    <n v="5488"/>
    <n v="2195.2000000000003"/>
    <n v="0.4"/>
    <s v="Online"/>
  </r>
  <r>
    <n v="1128299"/>
    <d v="2021-05-11T00:00:00"/>
    <x v="2"/>
    <x v="16"/>
    <s v="Honolulu"/>
    <s v="Women's Athletic Footwear"/>
    <n v="52"/>
    <n v="800"/>
    <n v="4160"/>
    <n v="1664"/>
    <n v="0.4"/>
    <s v="Online"/>
  </r>
  <r>
    <n v="1128299"/>
    <d v="2021-05-11T00:00:00"/>
    <x v="2"/>
    <x v="16"/>
    <s v="Honolulu"/>
    <s v="Men's Apparel"/>
    <n v="55"/>
    <n v="460"/>
    <n v="2530"/>
    <n v="708.40000000000009"/>
    <n v="0.28000000000000003"/>
    <s v="Online"/>
  </r>
  <r>
    <n v="1128299"/>
    <d v="2021-05-11T00:00:00"/>
    <x v="2"/>
    <x v="16"/>
    <s v="Honolulu"/>
    <s v="Women's Apparel"/>
    <n v="69"/>
    <n v="1430"/>
    <n v="9867"/>
    <n v="5426.85"/>
    <n v="0.55000000000000004"/>
    <s v="Online"/>
  </r>
  <r>
    <n v="1128299"/>
    <d v="2021-06-10T00:00:00"/>
    <x v="2"/>
    <x v="16"/>
    <s v="Honolulu"/>
    <s v="Men's Street Footwear"/>
    <n v="67"/>
    <n v="2100"/>
    <n v="14070"/>
    <n v="5628"/>
    <n v="0.4"/>
    <s v="Online"/>
  </r>
  <r>
    <n v="1128299"/>
    <d v="2021-06-10T00:00:00"/>
    <x v="2"/>
    <x v="16"/>
    <s v="Honolulu"/>
    <s v="Men's Athletic Footwear"/>
    <n v="72"/>
    <n v="1560"/>
    <n v="11232"/>
    <n v="3481.92"/>
    <n v="0.31"/>
    <s v="Online"/>
  </r>
  <r>
    <n v="1128299"/>
    <d v="2021-06-10T00:00:00"/>
    <x v="2"/>
    <x v="16"/>
    <s v="Honolulu"/>
    <s v="Women's Street Footwear"/>
    <n v="71"/>
    <n v="1800"/>
    <n v="12780"/>
    <n v="4600.8"/>
    <n v="0.36"/>
    <s v="Online"/>
  </r>
  <r>
    <n v="1128299"/>
    <d v="2021-06-10T00:00:00"/>
    <x v="2"/>
    <x v="16"/>
    <s v="Honolulu"/>
    <s v="Women's Athletic Footwear"/>
    <n v="74"/>
    <n v="1330"/>
    <n v="9842"/>
    <n v="3739.96"/>
    <n v="0.38"/>
    <s v="Online"/>
  </r>
  <r>
    <n v="1128299"/>
    <d v="2021-06-10T00:00:00"/>
    <x v="2"/>
    <x v="16"/>
    <s v="Honolulu"/>
    <s v="Men's Apparel"/>
    <n v="83"/>
    <n v="880"/>
    <n v="7304"/>
    <n v="2191.1999999999998"/>
    <n v="0.3"/>
    <s v="Online"/>
  </r>
  <r>
    <n v="1128299"/>
    <d v="2021-06-10T00:00:00"/>
    <x v="2"/>
    <x v="16"/>
    <s v="Honolulu"/>
    <s v="Women's Apparel"/>
    <n v="97"/>
    <n v="1690"/>
    <n v="16393"/>
    <n v="8524.36"/>
    <n v="0.52"/>
    <s v="Online"/>
  </r>
  <r>
    <n v="1128299"/>
    <d v="2021-07-09T00:00:00"/>
    <x v="2"/>
    <x v="16"/>
    <s v="Honolulu"/>
    <s v="Men's Street Footwear"/>
    <n v="74"/>
    <n v="2080"/>
    <n v="15392"/>
    <n v="5695.04"/>
    <n v="0.37"/>
    <s v="Online"/>
  </r>
  <r>
    <n v="1128299"/>
    <d v="2021-07-09T00:00:00"/>
    <x v="2"/>
    <x v="16"/>
    <s v="Honolulu"/>
    <s v="Men's Athletic Footwear"/>
    <n v="81"/>
    <n v="1820"/>
    <n v="14742"/>
    <n v="5012.2800000000007"/>
    <n v="0.34"/>
    <s v="Online"/>
  </r>
  <r>
    <n v="1128299"/>
    <d v="2021-07-09T00:00:00"/>
    <x v="2"/>
    <x v="16"/>
    <s v="Honolulu"/>
    <s v="Women's Street Footwear"/>
    <n v="79"/>
    <n v="1500"/>
    <n v="11850"/>
    <n v="4266"/>
    <n v="0.36"/>
    <s v="Online"/>
  </r>
  <r>
    <n v="1128299"/>
    <d v="2021-07-09T00:00:00"/>
    <x v="2"/>
    <x v="16"/>
    <s v="Honolulu"/>
    <s v="Women's Athletic Footwear"/>
    <n v="73"/>
    <n v="1300"/>
    <n v="9490"/>
    <n v="3796"/>
    <n v="0.4"/>
    <s v="Online"/>
  </r>
  <r>
    <n v="1128299"/>
    <d v="2021-07-09T00:00:00"/>
    <x v="2"/>
    <x v="16"/>
    <s v="Honolulu"/>
    <s v="Men's Apparel"/>
    <n v="80"/>
    <n v="1490"/>
    <n v="11920"/>
    <n v="3576"/>
    <n v="0.3"/>
    <s v="Online"/>
  </r>
  <r>
    <n v="1128299"/>
    <d v="2021-07-09T00:00:00"/>
    <x v="2"/>
    <x v="16"/>
    <s v="Honolulu"/>
    <s v="Women's Apparel"/>
    <n v="96"/>
    <n v="1540"/>
    <n v="14784"/>
    <n v="7687.68"/>
    <n v="0.52"/>
    <s v="Online"/>
  </r>
  <r>
    <n v="1128299"/>
    <d v="2021-08-10T00:00:00"/>
    <x v="2"/>
    <x v="16"/>
    <s v="Honolulu"/>
    <s v="Men's Street Footwear"/>
    <n v="79"/>
    <n v="2100"/>
    <n v="16590"/>
    <n v="6138.3"/>
    <n v="0.37"/>
    <s v="Online"/>
  </r>
  <r>
    <n v="1128299"/>
    <d v="2021-08-10T00:00:00"/>
    <x v="2"/>
    <x v="16"/>
    <s v="Honolulu"/>
    <s v="Men's Athletic Footwear"/>
    <n v="71"/>
    <n v="2180"/>
    <n v="15478"/>
    <n v="5262.52"/>
    <n v="0.34"/>
    <s v="Online"/>
  </r>
  <r>
    <n v="1128299"/>
    <d v="2021-08-10T00:00:00"/>
    <x v="2"/>
    <x v="16"/>
    <s v="Honolulu"/>
    <s v="Women's Street Footwear"/>
    <n v="64"/>
    <n v="1620"/>
    <n v="10368"/>
    <n v="4043.52"/>
    <n v="0.39"/>
    <s v="Online"/>
  </r>
  <r>
    <n v="1128299"/>
    <d v="2021-08-10T00:00:00"/>
    <x v="2"/>
    <x v="16"/>
    <s v="Honolulu"/>
    <s v="Women's Athletic Footwear"/>
    <n v="67"/>
    <n v="1420"/>
    <n v="9514"/>
    <n v="3615.32"/>
    <n v="0.38"/>
    <s v="Online"/>
  </r>
  <r>
    <n v="1128299"/>
    <d v="2021-08-10T00:00:00"/>
    <x v="2"/>
    <x v="16"/>
    <s v="Honolulu"/>
    <s v="Men's Apparel"/>
    <n v="69"/>
    <n v="1470"/>
    <n v="10143"/>
    <n v="2738.61"/>
    <n v="0.27"/>
    <s v="Online"/>
  </r>
  <r>
    <n v="1128299"/>
    <d v="2021-08-10T00:00:00"/>
    <x v="2"/>
    <x v="16"/>
    <s v="Honolulu"/>
    <s v="Women's Apparel"/>
    <n v="72"/>
    <n v="880"/>
    <n v="6336"/>
    <n v="3358.0800000000004"/>
    <n v="0.53"/>
    <s v="Online"/>
  </r>
  <r>
    <n v="1128299"/>
    <d v="2021-09-11T00:00:00"/>
    <x v="2"/>
    <x v="16"/>
    <s v="Honolulu"/>
    <s v="Men's Street Footwear"/>
    <n v="62"/>
    <n v="1490"/>
    <n v="9238"/>
    <n v="3325.68"/>
    <n v="0.36"/>
    <s v="Online"/>
  </r>
  <r>
    <n v="1128299"/>
    <d v="2021-09-11T00:00:00"/>
    <x v="2"/>
    <x v="16"/>
    <s v="Honolulu"/>
    <s v="Men's Athletic Footwear"/>
    <n v="69"/>
    <n v="1490"/>
    <n v="10281"/>
    <n v="3392.73"/>
    <n v="0.33"/>
    <s v="Online"/>
  </r>
  <r>
    <n v="1128299"/>
    <d v="2021-09-11T00:00:00"/>
    <x v="2"/>
    <x v="16"/>
    <s v="Honolulu"/>
    <s v="Women's Street Footwear"/>
    <n v="64"/>
    <n v="1050"/>
    <n v="6720"/>
    <n v="2620.8000000000002"/>
    <n v="0.39"/>
    <s v="Online"/>
  </r>
  <r>
    <n v="1128299"/>
    <d v="2021-09-11T00:00:00"/>
    <x v="2"/>
    <x v="16"/>
    <s v="Honolulu"/>
    <s v="Women's Athletic Footwear"/>
    <n v="62"/>
    <n v="850"/>
    <n v="5270"/>
    <n v="2108"/>
    <n v="0.4"/>
    <s v="Online"/>
  </r>
  <r>
    <n v="1128299"/>
    <d v="2021-09-11T00:00:00"/>
    <x v="2"/>
    <x v="16"/>
    <s v="Honolulu"/>
    <s v="Men's Apparel"/>
    <n v="71"/>
    <n v="910"/>
    <n v="6461"/>
    <n v="1938.3"/>
    <n v="0.3"/>
    <s v="Online"/>
  </r>
  <r>
    <n v="1128299"/>
    <d v="2021-09-11T00:00:00"/>
    <x v="2"/>
    <x v="16"/>
    <s v="Honolulu"/>
    <s v="Women's Apparel"/>
    <n v="56"/>
    <n v="1050"/>
    <n v="5880"/>
    <n v="3116.4"/>
    <n v="0.53"/>
    <s v="Online"/>
  </r>
  <r>
    <n v="1128299"/>
    <d v="2021-10-10T00:00:00"/>
    <x v="2"/>
    <x v="16"/>
    <s v="Honolulu"/>
    <s v="Men's Street Footwear"/>
    <n v="52"/>
    <n v="1240"/>
    <n v="6448"/>
    <n v="2579.2000000000003"/>
    <n v="0.4"/>
    <s v="Online"/>
  </r>
  <r>
    <n v="1128299"/>
    <d v="2021-10-10T00:00:00"/>
    <x v="2"/>
    <x v="16"/>
    <s v="Honolulu"/>
    <s v="Men's Athletic Footwear"/>
    <n v="61"/>
    <n v="1380"/>
    <n v="8418"/>
    <n v="2525.4000000000005"/>
    <n v="0.30000000000000004"/>
    <s v="Online"/>
  </r>
  <r>
    <n v="1128299"/>
    <d v="2021-10-10T00:00:00"/>
    <x v="2"/>
    <x v="16"/>
    <s v="Honolulu"/>
    <s v="Women's Street Footwear"/>
    <n v="56"/>
    <n v="870"/>
    <n v="4872"/>
    <n v="1705.1999999999998"/>
    <n v="0.35"/>
    <s v="Online"/>
  </r>
  <r>
    <n v="1128299"/>
    <d v="2021-10-10T00:00:00"/>
    <x v="2"/>
    <x v="16"/>
    <s v="Honolulu"/>
    <s v="Women's Athletic Footwear"/>
    <n v="50"/>
    <n v="830"/>
    <n v="4150"/>
    <n v="1535.5"/>
    <n v="0.37"/>
    <s v="Online"/>
  </r>
  <r>
    <n v="1128299"/>
    <d v="2021-10-10T00:00:00"/>
    <x v="2"/>
    <x v="16"/>
    <s v="Honolulu"/>
    <s v="Men's Apparel"/>
    <n v="63"/>
    <n v="700"/>
    <n v="4410"/>
    <n v="1234.8000000000002"/>
    <n v="0.28000000000000003"/>
    <s v="Online"/>
  </r>
  <r>
    <n v="1128299"/>
    <d v="2021-10-10T00:00:00"/>
    <x v="2"/>
    <x v="16"/>
    <s v="Honolulu"/>
    <s v="Women's Apparel"/>
    <n v="64"/>
    <n v="750"/>
    <n v="4800"/>
    <n v="2448"/>
    <n v="0.51"/>
    <s v="Online"/>
  </r>
  <r>
    <n v="1128299"/>
    <d v="2021-11-10T00:00:00"/>
    <x v="2"/>
    <x v="16"/>
    <s v="Honolulu"/>
    <s v="Men's Street Footwear"/>
    <n v="51"/>
    <n v="1580"/>
    <n v="8058"/>
    <n v="2981.46"/>
    <n v="0.37"/>
    <s v="Online"/>
  </r>
  <r>
    <n v="1128299"/>
    <d v="2021-11-10T00:00:00"/>
    <x v="2"/>
    <x v="16"/>
    <s v="Honolulu"/>
    <s v="Men's Athletic Footwear"/>
    <n v="56"/>
    <n v="1680"/>
    <n v="9408"/>
    <n v="3010.56"/>
    <n v="0.32"/>
    <s v="Online"/>
  </r>
  <r>
    <n v="1128299"/>
    <d v="2021-11-10T00:00:00"/>
    <x v="2"/>
    <x v="16"/>
    <s v="Honolulu"/>
    <s v="Women's Street Footwear"/>
    <n v="50"/>
    <n v="1230"/>
    <n v="6150"/>
    <n v="2460"/>
    <n v="0.4"/>
    <s v="Online"/>
  </r>
  <r>
    <n v="1128299"/>
    <d v="2021-11-10T00:00:00"/>
    <x v="2"/>
    <x v="16"/>
    <s v="Honolulu"/>
    <s v="Women's Athletic Footwear"/>
    <n v="60"/>
    <n v="1040"/>
    <n v="6240"/>
    <n v="2433.6"/>
    <n v="0.39"/>
    <s v="Online"/>
  </r>
  <r>
    <n v="1128299"/>
    <d v="2021-11-10T00:00:00"/>
    <x v="2"/>
    <x v="16"/>
    <s v="Honolulu"/>
    <s v="Men's Apparel"/>
    <n v="83"/>
    <n v="1130"/>
    <n v="9379"/>
    <n v="2813.7"/>
    <n v="0.3"/>
    <s v="Online"/>
  </r>
  <r>
    <n v="1128299"/>
    <d v="2021-11-10T00:00:00"/>
    <x v="2"/>
    <x v="16"/>
    <s v="Honolulu"/>
    <s v="Women's Apparel"/>
    <n v="82"/>
    <n v="1400"/>
    <n v="11480"/>
    <n v="5969.6"/>
    <n v="0.52"/>
    <s v="Online"/>
  </r>
  <r>
    <n v="1128299"/>
    <d v="2021-12-09T00:00:00"/>
    <x v="2"/>
    <x v="16"/>
    <s v="Honolulu"/>
    <s v="Men's Street Footwear"/>
    <n v="68"/>
    <n v="1890"/>
    <n v="12852"/>
    <n v="5140.8"/>
    <n v="0.4"/>
    <s v="Online"/>
  </r>
  <r>
    <n v="1128299"/>
    <d v="2021-12-09T00:00:00"/>
    <x v="2"/>
    <x v="16"/>
    <s v="Honolulu"/>
    <s v="Men's Athletic Footwear"/>
    <n v="77"/>
    <n v="1820"/>
    <n v="14014"/>
    <n v="4204.2000000000007"/>
    <n v="0.30000000000000004"/>
    <s v="Online"/>
  </r>
  <r>
    <n v="1128299"/>
    <d v="2021-12-09T00:00:00"/>
    <x v="2"/>
    <x v="16"/>
    <s v="Honolulu"/>
    <s v="Women's Street Footwear"/>
    <n v="74"/>
    <n v="1350"/>
    <n v="9990"/>
    <n v="3496.5"/>
    <n v="0.35"/>
    <s v="Online"/>
  </r>
  <r>
    <n v="1128299"/>
    <d v="2021-12-09T00:00:00"/>
    <x v="2"/>
    <x v="16"/>
    <s v="Honolulu"/>
    <s v="Women's Athletic Footwear"/>
    <n v="73"/>
    <n v="1450"/>
    <n v="10585"/>
    <n v="3704.7499999999995"/>
    <n v="0.35"/>
    <s v="Online"/>
  </r>
  <r>
    <n v="1128299"/>
    <d v="2021-12-09T00:00:00"/>
    <x v="2"/>
    <x v="16"/>
    <s v="Honolulu"/>
    <s v="Men's Apparel"/>
    <n v="84"/>
    <n v="1280"/>
    <n v="10752"/>
    <n v="2795.52"/>
    <n v="0.26"/>
    <s v="Online"/>
  </r>
  <r>
    <n v="1128299"/>
    <d v="2021-12-09T00:00:00"/>
    <x v="2"/>
    <x v="16"/>
    <s v="Honolulu"/>
    <s v="Women's Apparel"/>
    <n v="89"/>
    <n v="1420"/>
    <n v="12638"/>
    <n v="6319"/>
    <n v="0.5"/>
    <s v="Online"/>
  </r>
  <r>
    <n v="1128299"/>
    <d v="2021-01-17T00:00:00"/>
    <x v="2"/>
    <x v="16"/>
    <s v="Honolulu"/>
    <s v="Men's Street Footwear"/>
    <n v="38"/>
    <n v="1150"/>
    <n v="4370"/>
    <n v="1879.1"/>
    <n v="0.43"/>
    <s v="Online"/>
  </r>
  <r>
    <n v="1128299"/>
    <d v="2021-01-17T00:00:00"/>
    <x v="2"/>
    <x v="16"/>
    <s v="Honolulu"/>
    <s v="Men's Athletic Footwear"/>
    <n v="48"/>
    <n v="1230"/>
    <n v="5904"/>
    <n v="2066.4"/>
    <n v="0.35"/>
    <s v="Online"/>
  </r>
  <r>
    <n v="1128299"/>
    <d v="2021-01-17T00:00:00"/>
    <x v="2"/>
    <x v="16"/>
    <s v="Honolulu"/>
    <s v="Women's Street Footwear"/>
    <n v="45"/>
    <n v="1230"/>
    <n v="5535"/>
    <n v="2269.35"/>
    <n v="0.41"/>
    <s v="Online"/>
  </r>
  <r>
    <n v="1128299"/>
    <d v="2021-01-17T00:00:00"/>
    <x v="2"/>
    <x v="16"/>
    <s v="Honolulu"/>
    <s v="Women's Athletic Footwear"/>
    <n v="47"/>
    <n v="770"/>
    <n v="3619"/>
    <n v="1628.5499999999997"/>
    <n v="0.44999999999999996"/>
    <s v="Online"/>
  </r>
  <r>
    <n v="1128299"/>
    <d v="2021-01-17T00:00:00"/>
    <x v="2"/>
    <x v="16"/>
    <s v="Honolulu"/>
    <s v="Men's Apparel"/>
    <n v="54"/>
    <n v="680"/>
    <n v="3672"/>
    <n v="1101.6000000000001"/>
    <n v="0.30000000000000004"/>
    <s v="Online"/>
  </r>
  <r>
    <n v="1128299"/>
    <d v="2021-01-17T00:00:00"/>
    <x v="2"/>
    <x v="16"/>
    <s v="Honolulu"/>
    <s v="Women's Apparel"/>
    <n v="49"/>
    <n v="1240"/>
    <n v="6076"/>
    <n v="3584.8400000000006"/>
    <n v="0.59000000000000008"/>
    <s v="Online"/>
  </r>
  <r>
    <n v="1128299"/>
    <d v="2021-02-17T00:00:00"/>
    <x v="2"/>
    <x v="16"/>
    <s v="Honolulu"/>
    <s v="Men's Street Footwear"/>
    <n v="36"/>
    <n v="1370"/>
    <n v="4932"/>
    <n v="2071.44"/>
    <n v="0.42"/>
    <s v="Online"/>
  </r>
  <r>
    <n v="1128299"/>
    <d v="2021-02-17T00:00:00"/>
    <x v="2"/>
    <x v="16"/>
    <s v="Honolulu"/>
    <s v="Men's Athletic Footwear"/>
    <n v="49"/>
    <n v="1110"/>
    <n v="5439"/>
    <n v="1903.6499999999999"/>
    <n v="0.35"/>
    <s v="Online"/>
  </r>
  <r>
    <n v="1128299"/>
    <d v="2021-02-17T00:00:00"/>
    <x v="2"/>
    <x v="16"/>
    <s v="Honolulu"/>
    <s v="Women's Street Footwear"/>
    <n v="49"/>
    <n v="1110"/>
    <n v="5439"/>
    <n v="2175.6"/>
    <n v="0.4"/>
    <s v="Online"/>
  </r>
  <r>
    <n v="1128299"/>
    <d v="2021-02-17T00:00:00"/>
    <x v="4"/>
    <x v="8"/>
    <s v="Orlando"/>
    <s v="Women's Athletic Footwear"/>
    <n v="45"/>
    <n v="740"/>
    <n v="3330"/>
    <n v="1465.2"/>
    <n v="0.44"/>
    <s v="Online"/>
  </r>
  <r>
    <n v="1128299"/>
    <d v="2021-02-17T00:00:00"/>
    <x v="4"/>
    <x v="8"/>
    <s v="Orlando"/>
    <s v="Men's Apparel"/>
    <n v="52"/>
    <n v="600"/>
    <n v="3120"/>
    <n v="998.4"/>
    <n v="0.32"/>
    <s v="Online"/>
  </r>
  <r>
    <n v="1128299"/>
    <d v="2021-02-17T00:00:00"/>
    <x v="4"/>
    <x v="8"/>
    <s v="Orlando"/>
    <s v="Women's Apparel"/>
    <n v="47"/>
    <n v="1080"/>
    <n v="5076"/>
    <n v="2944.0800000000004"/>
    <n v="0.58000000000000007"/>
    <s v="Online"/>
  </r>
  <r>
    <n v="1128299"/>
    <d v="2021-03-16T00:00:00"/>
    <x v="4"/>
    <x v="8"/>
    <s v="Orlando"/>
    <s v="Men's Street Footwear"/>
    <n v="46"/>
    <n v="1600"/>
    <n v="7360"/>
    <n v="3017.6"/>
    <n v="0.41"/>
    <s v="Online"/>
  </r>
  <r>
    <n v="1128299"/>
    <d v="2021-03-16T00:00:00"/>
    <x v="4"/>
    <x v="8"/>
    <s v="Orlando"/>
    <s v="Men's Athletic Footwear"/>
    <n v="58"/>
    <n v="1000"/>
    <n v="5800"/>
    <n v="2204"/>
    <n v="0.38"/>
    <s v="Online"/>
  </r>
  <r>
    <n v="1128299"/>
    <d v="2021-03-16T00:00:00"/>
    <x v="4"/>
    <x v="8"/>
    <s v="Orlando"/>
    <s v="Women's Street Footwear"/>
    <n v="59"/>
    <n v="1150"/>
    <n v="6785"/>
    <n v="2917.55"/>
    <n v="0.43"/>
    <s v="Online"/>
  </r>
  <r>
    <n v="1128299"/>
    <d v="2021-03-16T00:00:00"/>
    <x v="4"/>
    <x v="8"/>
    <s v="Orlando"/>
    <s v="Women's Athletic Footwear"/>
    <n v="58"/>
    <n v="910"/>
    <n v="5278"/>
    <n v="2216.7599999999998"/>
    <n v="0.42"/>
    <s v="Online"/>
  </r>
  <r>
    <n v="1128299"/>
    <d v="2021-03-16T00:00:00"/>
    <x v="4"/>
    <x v="8"/>
    <s v="Orlando"/>
    <s v="Men's Apparel"/>
    <n v="61"/>
    <n v="440"/>
    <n v="2684"/>
    <n v="885.72"/>
    <n v="0.33"/>
    <s v="Online"/>
  </r>
  <r>
    <n v="1128299"/>
    <d v="2021-03-16T00:00:00"/>
    <x v="4"/>
    <x v="8"/>
    <s v="Orlando"/>
    <s v="Women's Apparel"/>
    <n v="54"/>
    <n v="1010"/>
    <n v="5454"/>
    <n v="3272.4"/>
    <n v="0.6"/>
    <s v="Online"/>
  </r>
  <r>
    <n v="1128299"/>
    <d v="2021-04-17T00:00:00"/>
    <x v="4"/>
    <x v="8"/>
    <s v="Orlando"/>
    <s v="Men's Street Footwear"/>
    <n v="62"/>
    <n v="1380"/>
    <n v="8556"/>
    <n v="3593.52"/>
    <n v="0.42"/>
    <s v="Online"/>
  </r>
  <r>
    <n v="1128299"/>
    <d v="2021-04-17T00:00:00"/>
    <x v="4"/>
    <x v="8"/>
    <s v="Orlando"/>
    <s v="Men's Athletic Footwear"/>
    <n v="66"/>
    <n v="980"/>
    <n v="6468"/>
    <n v="2263.7999999999997"/>
    <n v="0.35"/>
    <s v="Online"/>
  </r>
  <r>
    <n v="1128299"/>
    <d v="2021-04-17T00:00:00"/>
    <x v="4"/>
    <x v="8"/>
    <s v="Orlando"/>
    <s v="Women's Street Footwear"/>
    <n v="66"/>
    <n v="1200"/>
    <n v="7920"/>
    <n v="3247.2"/>
    <n v="0.41"/>
    <s v="Online"/>
  </r>
  <r>
    <n v="1128299"/>
    <d v="2021-04-17T00:00:00"/>
    <x v="4"/>
    <x v="8"/>
    <s v="Orlando"/>
    <s v="Women's Athletic Footwear"/>
    <n v="52"/>
    <n v="840"/>
    <n v="4368"/>
    <n v="1965.6"/>
    <n v="0.44999999999999996"/>
    <s v="Online"/>
  </r>
  <r>
    <n v="1128299"/>
    <d v="2021-04-17T00:00:00"/>
    <x v="4"/>
    <x v="8"/>
    <s v="Orlando"/>
    <s v="Men's Apparel"/>
    <n v="59"/>
    <n v="580"/>
    <n v="3422"/>
    <n v="1197.6999999999998"/>
    <n v="0.35"/>
    <s v="Online"/>
  </r>
  <r>
    <n v="1128299"/>
    <d v="2021-04-17T00:00:00"/>
    <x v="4"/>
    <x v="8"/>
    <s v="Orlando"/>
    <s v="Women's Apparel"/>
    <n v="72"/>
    <n v="1090"/>
    <n v="7848"/>
    <n v="4708.8"/>
    <n v="0.6"/>
    <s v="Online"/>
  </r>
  <r>
    <n v="1128299"/>
    <d v="2021-05-18T00:00:00"/>
    <x v="4"/>
    <x v="8"/>
    <s v="Orlando"/>
    <s v="Men's Street Footwear"/>
    <n v="58"/>
    <n v="1550"/>
    <n v="8990"/>
    <n v="3865.7"/>
    <n v="0.43"/>
    <s v="Online"/>
  </r>
  <r>
    <n v="1128299"/>
    <d v="2021-05-18T00:00:00"/>
    <x v="4"/>
    <x v="8"/>
    <s v="Orlando"/>
    <s v="Men's Athletic Footwear"/>
    <n v="60"/>
    <n v="1280"/>
    <n v="7680"/>
    <n v="3072"/>
    <n v="0.4"/>
    <s v="Online"/>
  </r>
  <r>
    <n v="1128299"/>
    <d v="2021-05-18T00:00:00"/>
    <x v="4"/>
    <x v="8"/>
    <s v="Orlando"/>
    <s v="Women's Street Footwear"/>
    <n v="59"/>
    <n v="1190"/>
    <n v="7021"/>
    <n v="3159.45"/>
    <n v="0.44999999999999996"/>
    <s v="Online"/>
  </r>
  <r>
    <n v="1128299"/>
    <d v="2021-05-18T00:00:00"/>
    <x v="4"/>
    <x v="8"/>
    <s v="Orlando"/>
    <s v="Women's Athletic Footwear"/>
    <n v="59"/>
    <n v="880"/>
    <n v="5192"/>
    <n v="2232.56"/>
    <n v="0.43"/>
    <s v="Online"/>
  </r>
  <r>
    <n v="1128299"/>
    <d v="2021-05-18T00:00:00"/>
    <x v="4"/>
    <x v="8"/>
    <s v="Orlando"/>
    <s v="Men's Apparel"/>
    <n v="52"/>
    <n v="680"/>
    <n v="3536"/>
    <n v="1131.52"/>
    <n v="0.32"/>
    <s v="Online"/>
  </r>
  <r>
    <n v="1128299"/>
    <d v="2021-05-18T00:00:00"/>
    <x v="4"/>
    <x v="8"/>
    <s v="Orlando"/>
    <s v="Women's Apparel"/>
    <n v="67"/>
    <n v="1730"/>
    <n v="11591"/>
    <n v="6722.7800000000007"/>
    <n v="0.58000000000000007"/>
    <s v="Online"/>
  </r>
  <r>
    <n v="1128299"/>
    <d v="2021-06-17T00:00:00"/>
    <x v="4"/>
    <x v="8"/>
    <s v="Orlando"/>
    <s v="Men's Street Footwear"/>
    <n v="61"/>
    <n v="2230"/>
    <n v="13603"/>
    <n v="6121.3499999999995"/>
    <n v="0.44999999999999996"/>
    <s v="Online"/>
  </r>
  <r>
    <n v="1128299"/>
    <d v="2021-06-17T00:00:00"/>
    <x v="4"/>
    <x v="8"/>
    <s v="Orlando"/>
    <s v="Men's Athletic Footwear"/>
    <n v="64"/>
    <n v="2030"/>
    <n v="12992"/>
    <n v="4547.2"/>
    <n v="0.35"/>
    <s v="Online"/>
  </r>
  <r>
    <n v="1128299"/>
    <d v="2021-06-17T00:00:00"/>
    <x v="4"/>
    <x v="8"/>
    <s v="Orlando"/>
    <s v="Women's Street Footwear"/>
    <n v="80"/>
    <n v="2100"/>
    <n v="16800"/>
    <n v="7224"/>
    <n v="0.43"/>
    <s v="Online"/>
  </r>
  <r>
    <n v="1128299"/>
    <d v="2021-06-17T00:00:00"/>
    <x v="4"/>
    <x v="8"/>
    <s v="Orlando"/>
    <s v="Women's Athletic Footwear"/>
    <n v="77"/>
    <n v="1550"/>
    <n v="11935"/>
    <n v="5012.7"/>
    <n v="0.42"/>
    <s v="Online"/>
  </r>
  <r>
    <n v="1128299"/>
    <d v="2021-06-17T00:00:00"/>
    <x v="4"/>
    <x v="8"/>
    <s v="Orlando"/>
    <s v="Men's Apparel"/>
    <n v="89"/>
    <n v="1260"/>
    <n v="11214"/>
    <n v="3588.48"/>
    <n v="0.32"/>
    <s v="Online"/>
  </r>
  <r>
    <n v="1128299"/>
    <d v="2021-06-17T00:00:00"/>
    <x v="4"/>
    <x v="8"/>
    <s v="Orlando"/>
    <s v="Women's Apparel"/>
    <n v="103"/>
    <n v="2180"/>
    <n v="22454"/>
    <n v="12574.240000000002"/>
    <n v="0.56000000000000005"/>
    <s v="Online"/>
  </r>
  <r>
    <n v="1128299"/>
    <d v="2021-07-16T00:00:00"/>
    <x v="4"/>
    <x v="8"/>
    <s v="Orlando"/>
    <s v="Men's Street Footwear"/>
    <n v="83"/>
    <n v="2610"/>
    <n v="21663"/>
    <n v="9531.7199999999993"/>
    <n v="0.44"/>
    <s v="Online"/>
  </r>
  <r>
    <n v="1128299"/>
    <d v="2021-07-16T00:00:00"/>
    <x v="4"/>
    <x v="8"/>
    <s v="Orlando"/>
    <s v="Men's Athletic Footwear"/>
    <n v="88"/>
    <n v="2250"/>
    <n v="19800"/>
    <n v="7920"/>
    <n v="0.4"/>
    <s v="Online"/>
  </r>
  <r>
    <n v="1128299"/>
    <d v="2021-07-16T00:00:00"/>
    <x v="4"/>
    <x v="8"/>
    <s v="Orlando"/>
    <s v="Women's Street Footwear"/>
    <n v="86"/>
    <n v="1890"/>
    <n v="16254"/>
    <n v="7151.76"/>
    <n v="0.44"/>
    <s v="Online"/>
  </r>
  <r>
    <n v="1128299"/>
    <d v="2021-07-16T00:00:00"/>
    <x v="4"/>
    <x v="8"/>
    <s v="Orlando"/>
    <s v="Women's Athletic Footwear"/>
    <n v="82"/>
    <n v="1800"/>
    <n v="14760"/>
    <n v="6346.8"/>
    <n v="0.43"/>
    <s v="Online"/>
  </r>
  <r>
    <n v="1128299"/>
    <d v="2021-07-16T00:00:00"/>
    <x v="4"/>
    <x v="8"/>
    <s v="Orlando"/>
    <s v="Men's Apparel"/>
    <n v="89"/>
    <n v="1950"/>
    <n v="17355"/>
    <n v="5553.6"/>
    <n v="0.32"/>
    <s v="Online"/>
  </r>
  <r>
    <n v="1128299"/>
    <d v="2021-07-16T00:00:00"/>
    <x v="4"/>
    <x v="8"/>
    <s v="Orlando"/>
    <s v="Women's Apparel"/>
    <n v="101"/>
    <n v="1630"/>
    <n v="16463"/>
    <n v="9383.9100000000017"/>
    <n v="0.57000000000000006"/>
    <s v="Online"/>
  </r>
  <r>
    <n v="1128299"/>
    <d v="2021-08-17T00:00:00"/>
    <x v="4"/>
    <x v="8"/>
    <s v="Orlando"/>
    <s v="Men's Street Footwear"/>
    <n v="87"/>
    <n v="2130"/>
    <n v="18531"/>
    <n v="7597.7099999999991"/>
    <n v="0.41"/>
    <s v="Online"/>
  </r>
  <r>
    <n v="1128299"/>
    <d v="2021-08-17T00:00:00"/>
    <x v="4"/>
    <x v="8"/>
    <s v="Orlando"/>
    <s v="Men's Athletic Footwear"/>
    <n v="77"/>
    <n v="2060"/>
    <n v="15862"/>
    <n v="5551.7"/>
    <n v="0.35"/>
    <s v="Online"/>
  </r>
  <r>
    <n v="1128299"/>
    <d v="2021-08-17T00:00:00"/>
    <x v="4"/>
    <x v="8"/>
    <s v="Orlando"/>
    <s v="Women's Street Footwear"/>
    <n v="78"/>
    <n v="1890"/>
    <n v="14742"/>
    <n v="6339.0599999999995"/>
    <n v="0.43"/>
    <s v="Online"/>
  </r>
  <r>
    <n v="1128299"/>
    <d v="2021-08-17T00:00:00"/>
    <x v="4"/>
    <x v="8"/>
    <s v="Orlando"/>
    <s v="Women's Athletic Footwear"/>
    <n v="77"/>
    <n v="1430"/>
    <n v="11011"/>
    <n v="4624.62"/>
    <n v="0.42"/>
    <s v="Online"/>
  </r>
  <r>
    <n v="1128299"/>
    <d v="2021-08-17T00:00:00"/>
    <x v="4"/>
    <x v="8"/>
    <s v="Orlando"/>
    <s v="Men's Apparel"/>
    <n v="74"/>
    <n v="1430"/>
    <n v="10582"/>
    <n v="3280.42"/>
    <n v="0.31"/>
    <s v="Online"/>
  </r>
  <r>
    <n v="1128299"/>
    <d v="2021-08-17T00:00:00"/>
    <x v="4"/>
    <x v="8"/>
    <s v="Orlando"/>
    <s v="Women's Apparel"/>
    <n v="81"/>
    <n v="870"/>
    <n v="7047"/>
    <n v="4087.2600000000007"/>
    <n v="0.58000000000000007"/>
    <s v="Online"/>
  </r>
  <r>
    <n v="1128299"/>
    <d v="2021-09-18T00:00:00"/>
    <x v="4"/>
    <x v="8"/>
    <s v="Orlando"/>
    <s v="Men's Street Footwear"/>
    <n v="58"/>
    <n v="1400"/>
    <n v="8120"/>
    <n v="3248"/>
    <n v="0.4"/>
    <s v="Online"/>
  </r>
  <r>
    <n v="1128299"/>
    <d v="2021-09-18T00:00:00"/>
    <x v="4"/>
    <x v="8"/>
    <s v="Orlando"/>
    <s v="Men's Athletic Footwear"/>
    <n v="60"/>
    <n v="1350"/>
    <n v="8100"/>
    <n v="2997"/>
    <n v="0.37"/>
    <s v="Online"/>
  </r>
  <r>
    <n v="1128299"/>
    <d v="2021-09-18T00:00:00"/>
    <x v="4"/>
    <x v="8"/>
    <s v="Orlando"/>
    <s v="Women's Street Footwear"/>
    <n v="54"/>
    <n v="750"/>
    <n v="4050"/>
    <n v="1822.4999999999998"/>
    <n v="0.44999999999999996"/>
    <s v="Online"/>
  </r>
  <r>
    <n v="1128299"/>
    <d v="2021-09-18T00:00:00"/>
    <x v="4"/>
    <x v="8"/>
    <s v="Orlando"/>
    <s v="Women's Athletic Footwear"/>
    <n v="54"/>
    <n v="650"/>
    <n v="3510"/>
    <n v="1544.4"/>
    <n v="0.44"/>
    <s v="Online"/>
  </r>
  <r>
    <n v="1128299"/>
    <d v="2021-09-18T00:00:00"/>
    <x v="4"/>
    <x v="8"/>
    <s v="Orlando"/>
    <s v="Men's Apparel"/>
    <n v="64"/>
    <n v="740"/>
    <n v="4736"/>
    <n v="1468.16"/>
    <n v="0.31"/>
    <s v="Online"/>
  </r>
  <r>
    <n v="1128299"/>
    <d v="2021-09-18T00:00:00"/>
    <x v="4"/>
    <x v="8"/>
    <s v="Orlando"/>
    <s v="Women's Apparel"/>
    <n v="51"/>
    <n v="750"/>
    <n v="3825"/>
    <n v="2103.75"/>
    <n v="0.55000000000000004"/>
    <s v="Online"/>
  </r>
  <r>
    <n v="1128299"/>
    <d v="2021-10-17T00:00:00"/>
    <x v="4"/>
    <x v="8"/>
    <s v="Orlando"/>
    <s v="Men's Street Footwear"/>
    <n v="47"/>
    <n v="1000"/>
    <n v="4700"/>
    <n v="2068"/>
    <n v="0.44"/>
    <s v="Online"/>
  </r>
  <r>
    <n v="1128299"/>
    <d v="2021-10-17T00:00:00"/>
    <x v="4"/>
    <x v="8"/>
    <s v="Orlando"/>
    <s v="Men's Athletic Footwear"/>
    <n v="59"/>
    <n v="1440"/>
    <n v="8496"/>
    <n v="3228.48"/>
    <n v="0.38"/>
    <s v="Online"/>
  </r>
  <r>
    <n v="1128299"/>
    <d v="2021-10-17T00:00:00"/>
    <x v="4"/>
    <x v="8"/>
    <s v="Orlando"/>
    <s v="Women's Street Footwear"/>
    <n v="55"/>
    <n v="1120"/>
    <n v="6160"/>
    <n v="2525.6"/>
    <n v="0.41"/>
    <s v="Online"/>
  </r>
  <r>
    <n v="1128299"/>
    <d v="2021-10-17T00:00:00"/>
    <x v="4"/>
    <x v="8"/>
    <s v="Orlando"/>
    <s v="Women's Athletic Footwear"/>
    <n v="51"/>
    <n v="1130"/>
    <n v="5763"/>
    <n v="2362.83"/>
    <n v="0.41"/>
    <s v="Online"/>
  </r>
  <r>
    <n v="1128299"/>
    <d v="2021-10-17T00:00:00"/>
    <x v="4"/>
    <x v="8"/>
    <s v="Orlando"/>
    <s v="Men's Apparel"/>
    <n v="59"/>
    <n v="980"/>
    <n v="5782"/>
    <n v="1792.42"/>
    <n v="0.31"/>
    <s v="Online"/>
  </r>
  <r>
    <n v="1128299"/>
    <d v="2021-10-17T00:00:00"/>
    <x v="4"/>
    <x v="8"/>
    <s v="Orlando"/>
    <s v="Women's Apparel"/>
    <n v="65"/>
    <n v="1040"/>
    <n v="6760"/>
    <n v="3920.8000000000006"/>
    <n v="0.58000000000000007"/>
    <s v="Online"/>
  </r>
  <r>
    <n v="1128299"/>
    <d v="2021-11-17T00:00:00"/>
    <x v="4"/>
    <x v="8"/>
    <s v="Orlando"/>
    <s v="Men's Street Footwear"/>
    <n v="52"/>
    <n v="1690"/>
    <n v="8788"/>
    <n v="3515.2000000000003"/>
    <n v="0.4"/>
    <s v="Online"/>
  </r>
  <r>
    <n v="1128299"/>
    <d v="2021-11-17T00:00:00"/>
    <x v="4"/>
    <x v="8"/>
    <s v="Orlando"/>
    <s v="Men's Athletic Footwear"/>
    <n v="54"/>
    <n v="1750"/>
    <n v="9450"/>
    <n v="3591"/>
    <n v="0.38"/>
    <s v="Online"/>
  </r>
  <r>
    <n v="1128299"/>
    <d v="2021-11-17T00:00:00"/>
    <x v="4"/>
    <x v="8"/>
    <s v="Orlando"/>
    <s v="Women's Street Footwear"/>
    <n v="53"/>
    <n v="1470"/>
    <n v="7791"/>
    <n v="3194.31"/>
    <n v="0.41"/>
    <s v="Online"/>
  </r>
  <r>
    <n v="1128299"/>
    <d v="2021-11-17T00:00:00"/>
    <x v="4"/>
    <x v="8"/>
    <s v="Orlando"/>
    <s v="Women's Athletic Footwear"/>
    <n v="64"/>
    <n v="1500"/>
    <n v="9600"/>
    <n v="4128"/>
    <n v="0.43"/>
    <s v="Online"/>
  </r>
  <r>
    <n v="1128299"/>
    <d v="2021-11-17T00:00:00"/>
    <x v="4"/>
    <x v="8"/>
    <s v="Orlando"/>
    <s v="Men's Apparel"/>
    <n v="77"/>
    <n v="1240"/>
    <n v="9548"/>
    <n v="2864.4000000000005"/>
    <n v="0.30000000000000004"/>
    <s v="Online"/>
  </r>
  <r>
    <n v="1128299"/>
    <d v="2021-11-17T00:00:00"/>
    <x v="4"/>
    <x v="8"/>
    <s v="Orlando"/>
    <s v="Women's Apparel"/>
    <n v="86"/>
    <n v="1620"/>
    <n v="13932"/>
    <n v="8219.880000000001"/>
    <n v="0.59000000000000008"/>
    <s v="Online"/>
  </r>
  <r>
    <n v="1128299"/>
    <d v="2021-12-16T00:00:00"/>
    <x v="4"/>
    <x v="8"/>
    <s v="Orlando"/>
    <s v="Men's Street Footwear"/>
    <n v="72"/>
    <n v="2160"/>
    <n v="15552"/>
    <n v="6220.8"/>
    <n v="0.4"/>
    <s v="Online"/>
  </r>
  <r>
    <n v="1128299"/>
    <d v="2021-12-16T00:00:00"/>
    <x v="4"/>
    <x v="8"/>
    <s v="Orlando"/>
    <s v="Men's Athletic Footwear"/>
    <n v="82"/>
    <n v="2000"/>
    <n v="16400"/>
    <n v="5740"/>
    <n v="0.35"/>
    <s v="Online"/>
  </r>
  <r>
    <n v="1128299"/>
    <d v="2021-12-16T00:00:00"/>
    <x v="4"/>
    <x v="8"/>
    <s v="Orlando"/>
    <s v="Women's Street Footwear"/>
    <n v="75"/>
    <n v="1740"/>
    <n v="13050"/>
    <n v="5220"/>
    <n v="0.4"/>
    <s v="Online"/>
  </r>
  <r>
    <n v="1128299"/>
    <d v="2021-12-16T00:00:00"/>
    <x v="4"/>
    <x v="8"/>
    <s v="Orlando"/>
    <s v="Women's Athletic Footwear"/>
    <n v="78"/>
    <n v="1800"/>
    <n v="14040"/>
    <n v="5756.4"/>
    <n v="0.41"/>
    <s v="Online"/>
  </r>
  <r>
    <n v="1128299"/>
    <d v="2021-12-16T00:00:00"/>
    <x v="4"/>
    <x v="8"/>
    <s v="Orlando"/>
    <s v="Men's Apparel"/>
    <n v="86"/>
    <n v="1470"/>
    <n v="12642"/>
    <n v="4424.7"/>
    <n v="0.35"/>
    <s v="Online"/>
  </r>
  <r>
    <n v="1128299"/>
    <d v="2021-12-16T00:00:00"/>
    <x v="4"/>
    <x v="8"/>
    <s v="Orlando"/>
    <s v="Women's Apparel"/>
    <n v="87"/>
    <n v="1560"/>
    <n v="13572"/>
    <n v="7464.6"/>
    <n v="0.55000000000000004"/>
    <s v="Online"/>
  </r>
  <r>
    <n v="1185732"/>
    <d v="2021-01-12T00:00:00"/>
    <x v="4"/>
    <x v="8"/>
    <s v="Orlando"/>
    <s v="Men's Street Footwear"/>
    <n v="41"/>
    <n v="2550"/>
    <n v="10455"/>
    <n v="5750.2500000000009"/>
    <n v="0.55000000000000004"/>
    <s v="Online"/>
  </r>
  <r>
    <n v="1185732"/>
    <d v="2021-01-12T00:00:00"/>
    <x v="4"/>
    <x v="8"/>
    <s v="Orlando"/>
    <s v="Men's Athletic Footwear"/>
    <n v="44"/>
    <n v="1890"/>
    <n v="8316"/>
    <n v="3908.52"/>
    <n v="0.47"/>
    <s v="Online"/>
  </r>
  <r>
    <n v="1185732"/>
    <d v="2021-01-12T00:00:00"/>
    <x v="4"/>
    <x v="8"/>
    <s v="Orlando"/>
    <s v="Women's Street Footwear"/>
    <n v="32"/>
    <n v="1690"/>
    <n v="5408"/>
    <n v="2055.04"/>
    <n v="0.38"/>
    <s v="Online"/>
  </r>
  <r>
    <n v="1185732"/>
    <d v="2021-01-12T00:00:00"/>
    <x v="4"/>
    <x v="8"/>
    <s v="Orlando"/>
    <s v="Women's Athletic Footwear"/>
    <n v="37"/>
    <n v="1450"/>
    <n v="5365"/>
    <n v="2199.65"/>
    <n v="0.41"/>
    <s v="Online"/>
  </r>
  <r>
    <n v="1185732"/>
    <d v="2021-01-12T00:00:00"/>
    <x v="4"/>
    <x v="8"/>
    <s v="Orlando"/>
    <s v="Men's Apparel"/>
    <n v="51"/>
    <n v="1650"/>
    <n v="8415"/>
    <n v="3786.7499999999995"/>
    <n v="0.44999999999999996"/>
    <s v="Online"/>
  </r>
  <r>
    <n v="1185732"/>
    <d v="2021-01-12T00:00:00"/>
    <x v="4"/>
    <x v="8"/>
    <s v="Orlando"/>
    <s v="Women's Apparel"/>
    <n v="44"/>
    <n v="1760"/>
    <n v="7744"/>
    <n v="5033.6000000000004"/>
    <n v="0.65"/>
    <s v="Online"/>
  </r>
  <r>
    <n v="1185732"/>
    <d v="2021-02-10T00:00:00"/>
    <x v="4"/>
    <x v="8"/>
    <s v="Orlando"/>
    <s v="Men's Street Footwear"/>
    <n v="44"/>
    <n v="2340"/>
    <n v="10296"/>
    <n v="5662.8"/>
    <n v="0.55000000000000004"/>
    <s v="Online"/>
  </r>
  <r>
    <n v="1185732"/>
    <d v="2021-02-10T00:00:00"/>
    <x v="4"/>
    <x v="8"/>
    <s v="Orlando"/>
    <s v="Men's Athletic Footwear"/>
    <n v="42"/>
    <n v="1380"/>
    <n v="5796"/>
    <n v="2840.04"/>
    <n v="0.49"/>
    <s v="Online"/>
  </r>
  <r>
    <n v="1185732"/>
    <d v="2021-02-10T00:00:00"/>
    <x v="4"/>
    <x v="8"/>
    <s v="Orlando"/>
    <s v="Women's Street Footwear"/>
    <n v="33"/>
    <n v="1740"/>
    <n v="5742"/>
    <n v="2124.54"/>
    <n v="0.37"/>
    <s v="Online"/>
  </r>
  <r>
    <n v="1185732"/>
    <d v="2021-02-10T00:00:00"/>
    <x v="0"/>
    <x v="0"/>
    <s v="Albany"/>
    <s v="Women's Athletic Footwear"/>
    <n v="37"/>
    <n v="1330"/>
    <n v="4921"/>
    <n v="2066.8199999999997"/>
    <n v="0.42"/>
    <s v="Online"/>
  </r>
  <r>
    <n v="1185732"/>
    <d v="2021-02-10T00:00:00"/>
    <x v="0"/>
    <x v="0"/>
    <s v="Albany"/>
    <s v="Men's Apparel"/>
    <n v="50"/>
    <n v="1540"/>
    <n v="7700"/>
    <n v="3541.9999999999995"/>
    <n v="0.45999999999999996"/>
    <s v="Online"/>
  </r>
  <r>
    <n v="1185732"/>
    <d v="2021-02-10T00:00:00"/>
    <x v="0"/>
    <x v="0"/>
    <s v="Albany"/>
    <s v="Women's Apparel"/>
    <n v="42"/>
    <n v="1820"/>
    <n v="7644"/>
    <n v="4892.16"/>
    <n v="0.64"/>
    <s v="Online"/>
  </r>
  <r>
    <n v="1185732"/>
    <d v="2021-03-08T00:00:00"/>
    <x v="0"/>
    <x v="0"/>
    <s v="Albany"/>
    <s v="Men's Street Footwear"/>
    <n v="44"/>
    <n v="2520"/>
    <n v="11088"/>
    <n v="6541.920000000001"/>
    <n v="0.59000000000000008"/>
    <s v="Online"/>
  </r>
  <r>
    <n v="1185732"/>
    <d v="2021-03-08T00:00:00"/>
    <x v="0"/>
    <x v="0"/>
    <s v="Albany"/>
    <s v="Men's Athletic Footwear"/>
    <n v="44"/>
    <n v="1650"/>
    <n v="7260"/>
    <n v="3339.6"/>
    <n v="0.45999999999999996"/>
    <s v="Online"/>
  </r>
  <r>
    <n v="1185732"/>
    <d v="2021-03-08T00:00:00"/>
    <x v="0"/>
    <x v="0"/>
    <s v="Albany"/>
    <s v="Women's Street Footwear"/>
    <n v="33"/>
    <n v="1610"/>
    <n v="5313"/>
    <n v="1912.6799999999998"/>
    <n v="0.36"/>
    <s v="Online"/>
  </r>
  <r>
    <n v="1185732"/>
    <d v="2021-03-08T00:00:00"/>
    <x v="0"/>
    <x v="0"/>
    <s v="Albany"/>
    <s v="Women's Athletic Footwear"/>
    <n v="39"/>
    <n v="1060"/>
    <n v="4134"/>
    <n v="1694.9399999999998"/>
    <n v="0.41"/>
    <s v="Online"/>
  </r>
  <r>
    <n v="1185732"/>
    <d v="2021-03-08T00:00:00"/>
    <x v="0"/>
    <x v="0"/>
    <s v="Albany"/>
    <s v="Men's Apparel"/>
    <n v="51"/>
    <n v="1330"/>
    <n v="6783"/>
    <n v="3323.67"/>
    <n v="0.49"/>
    <s v="Online"/>
  </r>
  <r>
    <n v="1185732"/>
    <d v="2021-03-08T00:00:00"/>
    <x v="0"/>
    <x v="0"/>
    <s v="Albany"/>
    <s v="Women's Apparel"/>
    <n v="43"/>
    <n v="1610"/>
    <n v="6923"/>
    <n v="4153.8"/>
    <n v="0.6"/>
    <s v="Online"/>
  </r>
  <r>
    <n v="1185732"/>
    <d v="2021-04-09T00:00:00"/>
    <x v="0"/>
    <x v="0"/>
    <s v="Albany"/>
    <s v="Men's Street Footwear"/>
    <n v="42"/>
    <n v="2480"/>
    <n v="10416"/>
    <n v="5832.9600000000009"/>
    <n v="0.56000000000000005"/>
    <s v="Online"/>
  </r>
  <r>
    <n v="1185732"/>
    <d v="2021-04-09T00:00:00"/>
    <x v="0"/>
    <x v="0"/>
    <s v="Albany"/>
    <s v="Men's Athletic Footwear"/>
    <n v="43"/>
    <n v="1470"/>
    <n v="6321"/>
    <n v="2844.45"/>
    <n v="0.44999999999999996"/>
    <s v="Online"/>
  </r>
  <r>
    <n v="1185732"/>
    <d v="2021-04-09T00:00:00"/>
    <x v="0"/>
    <x v="0"/>
    <s v="Albany"/>
    <s v="Women's Street Footwear"/>
    <n v="34"/>
    <n v="1520"/>
    <n v="5168"/>
    <n v="1860.48"/>
    <n v="0.36"/>
    <s v="Online"/>
  </r>
  <r>
    <n v="1185732"/>
    <d v="2021-04-09T00:00:00"/>
    <x v="0"/>
    <x v="0"/>
    <s v="Albany"/>
    <s v="Women's Athletic Footwear"/>
    <n v="37"/>
    <n v="1350"/>
    <n v="4995"/>
    <n v="2047.9499999999998"/>
    <n v="0.41"/>
    <s v="Online"/>
  </r>
  <r>
    <n v="1185732"/>
    <d v="2021-04-09T00:00:00"/>
    <x v="0"/>
    <x v="0"/>
    <s v="Albany"/>
    <s v="Men's Apparel"/>
    <n v="50"/>
    <n v="1240"/>
    <n v="6200"/>
    <n v="2914"/>
    <n v="0.47"/>
    <s v="Online"/>
  </r>
  <r>
    <n v="1185732"/>
    <d v="2021-04-09T00:00:00"/>
    <x v="0"/>
    <x v="0"/>
    <s v="Albany"/>
    <s v="Women's Apparel"/>
    <n v="41"/>
    <n v="1560"/>
    <n v="6396"/>
    <n v="4157.4000000000005"/>
    <n v="0.65"/>
    <s v="Online"/>
  </r>
  <r>
    <n v="1185732"/>
    <d v="2021-05-08T00:00:00"/>
    <x v="0"/>
    <x v="0"/>
    <s v="Albany"/>
    <s v="Men's Street Footwear"/>
    <n v="50"/>
    <n v="2610"/>
    <n v="13050"/>
    <n v="7830"/>
    <n v="0.6"/>
    <s v="Online"/>
  </r>
  <r>
    <n v="1185732"/>
    <d v="2021-05-08T00:00:00"/>
    <x v="0"/>
    <x v="0"/>
    <s v="Albany"/>
    <s v="Men's Athletic Footwear"/>
    <n v="53"/>
    <n v="1610"/>
    <n v="8533"/>
    <n v="4010.5099999999998"/>
    <n v="0.47"/>
    <s v="Online"/>
  </r>
  <r>
    <n v="1185732"/>
    <d v="2021-05-08T00:00:00"/>
    <x v="0"/>
    <x v="0"/>
    <s v="Albany"/>
    <s v="Women's Street Footwear"/>
    <n v="49"/>
    <n v="1600"/>
    <n v="7840"/>
    <n v="2822.4"/>
    <n v="0.36"/>
    <s v="Online"/>
  </r>
  <r>
    <n v="1185732"/>
    <d v="2021-05-08T00:00:00"/>
    <x v="0"/>
    <x v="0"/>
    <s v="Albany"/>
    <s v="Women's Athletic Footwear"/>
    <n v="47"/>
    <n v="1300"/>
    <n v="6110"/>
    <n v="2444"/>
    <n v="0.4"/>
    <s v="Online"/>
  </r>
  <r>
    <n v="1185732"/>
    <d v="2021-05-08T00:00:00"/>
    <x v="0"/>
    <x v="0"/>
    <s v="Albany"/>
    <s v="Men's Apparel"/>
    <n v="56"/>
    <n v="1370"/>
    <n v="7672"/>
    <n v="3759.2799999999997"/>
    <n v="0.49"/>
    <s v="Online"/>
  </r>
  <r>
    <n v="1185732"/>
    <d v="2021-05-08T00:00:00"/>
    <x v="0"/>
    <x v="0"/>
    <s v="Albany"/>
    <s v="Women's Apparel"/>
    <n v="59"/>
    <n v="1690"/>
    <n v="9971"/>
    <n v="6281.7300000000005"/>
    <n v="0.63"/>
    <s v="Online"/>
  </r>
  <r>
    <n v="1185732"/>
    <d v="2021-06-10T00:00:00"/>
    <x v="0"/>
    <x v="0"/>
    <s v="Albany"/>
    <s v="Men's Street Footwear"/>
    <n v="59"/>
    <n v="2630"/>
    <n v="15517"/>
    <n v="8689.52"/>
    <n v="0.56000000000000005"/>
    <s v="Online"/>
  </r>
  <r>
    <n v="1185732"/>
    <d v="2021-06-10T00:00:00"/>
    <x v="0"/>
    <x v="0"/>
    <s v="Albany"/>
    <s v="Men's Athletic Footwear"/>
    <n v="54"/>
    <n v="1750"/>
    <n v="9450"/>
    <n v="4536"/>
    <n v="0.48"/>
    <s v="Online"/>
  </r>
  <r>
    <n v="1185732"/>
    <d v="2021-06-10T00:00:00"/>
    <x v="0"/>
    <x v="0"/>
    <s v="Albany"/>
    <s v="Women's Street Footwear"/>
    <n v="48"/>
    <n v="1500"/>
    <n v="7200"/>
    <n v="2736"/>
    <n v="0.38"/>
    <s v="Online"/>
  </r>
  <r>
    <n v="1185732"/>
    <d v="2021-06-10T00:00:00"/>
    <x v="0"/>
    <x v="0"/>
    <s v="Albany"/>
    <s v="Women's Athletic Footwear"/>
    <n v="49"/>
    <n v="1440"/>
    <n v="7056"/>
    <n v="2892.96"/>
    <n v="0.41"/>
    <s v="Online"/>
  </r>
  <r>
    <n v="1185732"/>
    <d v="2021-06-10T00:00:00"/>
    <x v="0"/>
    <x v="0"/>
    <s v="Albany"/>
    <s v="Men's Apparel"/>
    <n v="62"/>
    <n v="1500"/>
    <n v="9300"/>
    <n v="4557"/>
    <n v="0.49"/>
    <s v="Online"/>
  </r>
  <r>
    <n v="1185732"/>
    <d v="2021-06-10T00:00:00"/>
    <x v="0"/>
    <x v="0"/>
    <s v="Albany"/>
    <s v="Women's Apparel"/>
    <n v="69"/>
    <n v="1810"/>
    <n v="12489"/>
    <n v="7743.18"/>
    <n v="0.62"/>
    <s v="Online"/>
  </r>
  <r>
    <n v="1185732"/>
    <d v="2021-07-08T00:00:00"/>
    <x v="0"/>
    <x v="0"/>
    <s v="Albany"/>
    <s v="Men's Street Footwear"/>
    <n v="59"/>
    <n v="2470"/>
    <n v="14573"/>
    <n v="8015.1500000000005"/>
    <n v="0.55000000000000004"/>
    <s v="Online"/>
  </r>
  <r>
    <n v="1185732"/>
    <d v="2021-07-08T00:00:00"/>
    <x v="0"/>
    <x v="0"/>
    <s v="Albany"/>
    <s v="Men's Athletic Footwear"/>
    <n v="56"/>
    <n v="1960"/>
    <n v="10976"/>
    <n v="4939.2"/>
    <n v="0.44999999999999996"/>
    <s v="Online"/>
  </r>
  <r>
    <n v="1185732"/>
    <d v="2021-07-08T00:00:00"/>
    <x v="0"/>
    <x v="0"/>
    <s v="Albany"/>
    <s v="Women's Street Footwear"/>
    <n v="51"/>
    <n v="1690"/>
    <n v="8619"/>
    <n v="3016.6499999999996"/>
    <n v="0.35"/>
    <s v="Online"/>
  </r>
  <r>
    <n v="1185732"/>
    <d v="2021-07-08T00:00:00"/>
    <x v="0"/>
    <x v="0"/>
    <s v="Albany"/>
    <s v="Women's Athletic Footwear"/>
    <n v="53"/>
    <n v="1500"/>
    <n v="7950"/>
    <n v="3418.5"/>
    <n v="0.43"/>
    <s v="Online"/>
  </r>
  <r>
    <n v="1185732"/>
    <d v="2021-07-08T00:00:00"/>
    <x v="0"/>
    <x v="0"/>
    <s v="Albany"/>
    <s v="Men's Apparel"/>
    <n v="62"/>
    <n v="1680"/>
    <n v="10416"/>
    <n v="4791.3599999999997"/>
    <n v="0.45999999999999996"/>
    <s v="Online"/>
  </r>
  <r>
    <n v="1185732"/>
    <d v="2021-07-08T00:00:00"/>
    <x v="0"/>
    <x v="0"/>
    <s v="Albany"/>
    <s v="Women's Apparel"/>
    <n v="66"/>
    <n v="1940"/>
    <n v="12804"/>
    <n v="8322.6"/>
    <n v="0.65"/>
    <s v="Online"/>
  </r>
  <r>
    <n v="1185732"/>
    <d v="2021-08-09T00:00:00"/>
    <x v="0"/>
    <x v="0"/>
    <s v="Albany"/>
    <s v="Men's Street Footwear"/>
    <n v="62"/>
    <n v="2500"/>
    <n v="15500"/>
    <n v="8680"/>
    <n v="0.56000000000000005"/>
    <s v="Online"/>
  </r>
  <r>
    <n v="1185732"/>
    <d v="2021-08-09T00:00:00"/>
    <x v="0"/>
    <x v="0"/>
    <s v="Albany"/>
    <s v="Men's Athletic Footwear"/>
    <n v="55"/>
    <n v="2100"/>
    <n v="11550"/>
    <n v="5197.4999999999991"/>
    <n v="0.44999999999999996"/>
    <s v="Online"/>
  </r>
  <r>
    <n v="1185732"/>
    <d v="2021-08-09T00:00:00"/>
    <x v="0"/>
    <x v="0"/>
    <s v="Albany"/>
    <s v="Women's Street Footwear"/>
    <n v="51"/>
    <n v="1880"/>
    <n v="9588"/>
    <n v="3451.68"/>
    <n v="0.36"/>
    <s v="Online"/>
  </r>
  <r>
    <n v="1185732"/>
    <d v="2021-08-09T00:00:00"/>
    <x v="0"/>
    <x v="0"/>
    <s v="Albany"/>
    <s v="Women's Athletic Footwear"/>
    <n v="41"/>
    <n v="1500"/>
    <n v="6150"/>
    <n v="2460"/>
    <n v="0.4"/>
    <s v="Online"/>
  </r>
  <r>
    <n v="1185732"/>
    <d v="2021-08-09T00:00:00"/>
    <x v="0"/>
    <x v="0"/>
    <s v="Albany"/>
    <s v="Men's Apparel"/>
    <n v="52"/>
    <n v="1490"/>
    <n v="7748"/>
    <n v="3719.04"/>
    <n v="0.48"/>
    <s v="Online"/>
  </r>
  <r>
    <n v="1185732"/>
    <d v="2021-08-09T00:00:00"/>
    <x v="0"/>
    <x v="0"/>
    <s v="Albany"/>
    <s v="Women's Apparel"/>
    <n v="55"/>
    <n v="2180"/>
    <n v="11990"/>
    <n v="7194"/>
    <n v="0.6"/>
    <s v="Online"/>
  </r>
  <r>
    <n v="1185732"/>
    <d v="2021-09-08T00:00:00"/>
    <x v="0"/>
    <x v="0"/>
    <s v="Albany"/>
    <s v="Men's Street Footwear"/>
    <n v="50"/>
    <n v="2380"/>
    <n v="11900"/>
    <n v="7021.0000000000009"/>
    <n v="0.59000000000000008"/>
    <s v="Online"/>
  </r>
  <r>
    <n v="1185732"/>
    <d v="2021-09-08T00:00:00"/>
    <x v="0"/>
    <x v="0"/>
    <s v="Albany"/>
    <s v="Men's Athletic Footwear"/>
    <n v="48"/>
    <n v="1630"/>
    <n v="7824"/>
    <n v="3520.7999999999997"/>
    <n v="0.44999999999999996"/>
    <s v="Online"/>
  </r>
  <r>
    <n v="1185732"/>
    <d v="2021-09-08T00:00:00"/>
    <x v="0"/>
    <x v="0"/>
    <s v="Albany"/>
    <s v="Women's Street Footwear"/>
    <n v="41"/>
    <n v="1380"/>
    <n v="5658"/>
    <n v="1980.3"/>
    <n v="0.35"/>
    <s v="Online"/>
  </r>
  <r>
    <n v="1185732"/>
    <d v="2021-09-08T00:00:00"/>
    <x v="0"/>
    <x v="0"/>
    <s v="Albany"/>
    <s v="Women's Athletic Footwear"/>
    <n v="44"/>
    <n v="1370"/>
    <n v="6028"/>
    <n v="2471.48"/>
    <n v="0.41"/>
    <s v="Online"/>
  </r>
  <r>
    <n v="1185732"/>
    <d v="2021-09-08T00:00:00"/>
    <x v="0"/>
    <x v="0"/>
    <s v="Albany"/>
    <s v="Men's Apparel"/>
    <n v="51"/>
    <n v="1310"/>
    <n v="6681"/>
    <n v="3206.8799999999997"/>
    <n v="0.48"/>
    <s v="Online"/>
  </r>
  <r>
    <n v="1185732"/>
    <d v="2021-09-08T00:00:00"/>
    <x v="0"/>
    <x v="0"/>
    <s v="Albany"/>
    <s v="Women's Apparel"/>
    <n v="59"/>
    <n v="1560"/>
    <n v="9204"/>
    <n v="5522.4"/>
    <n v="0.6"/>
    <s v="Online"/>
  </r>
  <r>
    <n v="1185732"/>
    <d v="2021-10-10T00:00:00"/>
    <x v="0"/>
    <x v="0"/>
    <s v="Albany"/>
    <s v="Men's Street Footwear"/>
    <n v="57"/>
    <n v="2080"/>
    <n v="11856"/>
    <n v="6757.920000000001"/>
    <n v="0.57000000000000006"/>
    <s v="Online"/>
  </r>
  <r>
    <n v="1185732"/>
    <d v="2021-10-10T00:00:00"/>
    <x v="0"/>
    <x v="0"/>
    <s v="Albany"/>
    <s v="Men's Athletic Footwear"/>
    <n v="46"/>
    <n v="1560"/>
    <n v="7176"/>
    <n v="3300.9599999999996"/>
    <n v="0.45999999999999996"/>
    <s v="Online"/>
  </r>
  <r>
    <n v="1185732"/>
    <d v="2021-10-10T00:00:00"/>
    <x v="0"/>
    <x v="0"/>
    <s v="Albany"/>
    <s v="Women's Street Footwear"/>
    <n v="46"/>
    <n v="1370"/>
    <n v="6302"/>
    <n v="2520.8000000000002"/>
    <n v="0.4"/>
    <s v="Online"/>
  </r>
  <r>
    <n v="1185732"/>
    <d v="2021-10-10T00:00:00"/>
    <x v="0"/>
    <x v="0"/>
    <s v="Albany"/>
    <s v="Women's Athletic Footwear"/>
    <n v="45"/>
    <n v="1350"/>
    <n v="6075"/>
    <n v="2490.75"/>
    <n v="0.41"/>
    <s v="Online"/>
  </r>
  <r>
    <n v="1185732"/>
    <d v="2021-10-10T00:00:00"/>
    <x v="0"/>
    <x v="0"/>
    <s v="Albany"/>
    <s v="Men's Apparel"/>
    <n v="59"/>
    <n v="1500"/>
    <n v="8850"/>
    <n v="4159.5"/>
    <n v="0.47"/>
    <s v="Online"/>
  </r>
  <r>
    <n v="1185732"/>
    <d v="2021-10-10T00:00:00"/>
    <x v="0"/>
    <x v="0"/>
    <s v="Albany"/>
    <s v="Women's Apparel"/>
    <n v="64"/>
    <n v="1560"/>
    <n v="9984"/>
    <n v="6190.08"/>
    <n v="0.62"/>
    <s v="Online"/>
  </r>
  <r>
    <n v="1185732"/>
    <d v="2021-11-09T00:00:00"/>
    <x v="0"/>
    <x v="0"/>
    <s v="Albany"/>
    <s v="Men's Street Footwear"/>
    <n v="56"/>
    <n v="2170"/>
    <n v="12152"/>
    <n v="6683.6"/>
    <n v="0.55000000000000004"/>
    <s v="Online"/>
  </r>
  <r>
    <n v="1185732"/>
    <d v="2021-11-09T00:00:00"/>
    <x v="0"/>
    <x v="0"/>
    <s v="Albany"/>
    <s v="Men's Athletic Footwear"/>
    <n v="49"/>
    <n v="1620"/>
    <n v="7938"/>
    <n v="3889.62"/>
    <n v="0.49"/>
    <s v="Online"/>
  </r>
  <r>
    <n v="1185732"/>
    <d v="2021-11-09T00:00:00"/>
    <x v="0"/>
    <x v="0"/>
    <s v="Albany"/>
    <s v="Women's Street Footwear"/>
    <n v="45"/>
    <n v="1470"/>
    <n v="6615"/>
    <n v="2381.4"/>
    <n v="0.36"/>
    <s v="Online"/>
  </r>
  <r>
    <n v="1185732"/>
    <d v="2021-11-09T00:00:00"/>
    <x v="0"/>
    <x v="0"/>
    <s v="Albany"/>
    <s v="Women's Athletic Footwear"/>
    <n v="47"/>
    <n v="1440"/>
    <n v="6768"/>
    <n v="2707.2000000000003"/>
    <n v="0.4"/>
    <s v="Online"/>
  </r>
  <r>
    <n v="1185732"/>
    <d v="2021-11-09T00:00:00"/>
    <x v="0"/>
    <x v="0"/>
    <s v="Albany"/>
    <s v="Men's Apparel"/>
    <n v="62"/>
    <n v="1540"/>
    <n v="9548"/>
    <n v="4296.5999999999995"/>
    <n v="0.44999999999999996"/>
    <s v="Online"/>
  </r>
  <r>
    <n v="1185732"/>
    <d v="2021-11-09T00:00:00"/>
    <x v="0"/>
    <x v="0"/>
    <s v="Albany"/>
    <s v="Women's Apparel"/>
    <n v="68"/>
    <n v="1760"/>
    <n v="11968"/>
    <n v="7659.52"/>
    <n v="0.64"/>
    <s v="Online"/>
  </r>
  <r>
    <n v="1185732"/>
    <d v="2021-12-08T00:00:00"/>
    <x v="0"/>
    <x v="0"/>
    <s v="Albany"/>
    <s v="Men's Street Footwear"/>
    <n v="59"/>
    <n v="2450"/>
    <n v="14455"/>
    <n v="8383.9000000000015"/>
    <n v="0.58000000000000007"/>
    <s v="Online"/>
  </r>
  <r>
    <n v="1185732"/>
    <d v="2021-12-08T00:00:00"/>
    <x v="0"/>
    <x v="0"/>
    <s v="Albany"/>
    <s v="Men's Athletic Footwear"/>
    <n v="51"/>
    <n v="1690"/>
    <n v="8619"/>
    <n v="4309.5"/>
    <n v="0.5"/>
    <s v="Online"/>
  </r>
  <r>
    <n v="1185732"/>
    <d v="2021-12-08T00:00:00"/>
    <x v="0"/>
    <x v="0"/>
    <s v="Albany"/>
    <s v="Women's Street Footwear"/>
    <n v="52"/>
    <n v="1630"/>
    <n v="8476"/>
    <n v="3305.6400000000003"/>
    <n v="0.39"/>
    <s v="Online"/>
  </r>
  <r>
    <n v="1185732"/>
    <d v="2021-12-08T00:00:00"/>
    <x v="0"/>
    <x v="0"/>
    <s v="Albany"/>
    <s v="Women's Athletic Footwear"/>
    <n v="54"/>
    <n v="1550"/>
    <n v="8370"/>
    <n v="3431.7"/>
    <n v="0.41"/>
    <s v="Online"/>
  </r>
  <r>
    <n v="1185732"/>
    <d v="2021-12-08T00:00:00"/>
    <x v="0"/>
    <x v="0"/>
    <s v="Albany"/>
    <s v="Men's Apparel"/>
    <n v="60"/>
    <n v="1550"/>
    <n v="9300"/>
    <n v="4278"/>
    <n v="0.45999999999999996"/>
    <s v="Online"/>
  </r>
  <r>
    <n v="1185732"/>
    <d v="2021-12-08T00:00:00"/>
    <x v="0"/>
    <x v="0"/>
    <s v="Albany"/>
    <s v="Women's Apparel"/>
    <n v="69"/>
    <n v="1820"/>
    <n v="12558"/>
    <n v="8037.12"/>
    <n v="0.64"/>
    <s v="Online"/>
  </r>
  <r>
    <n v="1185732"/>
    <d v="2021-01-14T00:00:00"/>
    <x v="0"/>
    <x v="0"/>
    <s v="Albany"/>
    <s v="Men's Street Footwear"/>
    <n v="39"/>
    <n v="2160"/>
    <n v="8424"/>
    <n v="5307.12"/>
    <n v="0.63"/>
    <s v="Online"/>
  </r>
  <r>
    <n v="1185732"/>
    <d v="2021-01-14T00:00:00"/>
    <x v="0"/>
    <x v="0"/>
    <s v="Albany"/>
    <s v="Men's Athletic Footwear"/>
    <n v="39"/>
    <n v="1560"/>
    <n v="6084"/>
    <n v="2737.7999999999997"/>
    <n v="0.44999999999999996"/>
    <s v="Online"/>
  </r>
  <r>
    <n v="1185732"/>
    <d v="2021-01-14T00:00:00"/>
    <x v="0"/>
    <x v="0"/>
    <s v="Albany"/>
    <s v="Women's Street Footwear"/>
    <n v="29"/>
    <n v="1680"/>
    <n v="4872"/>
    <n v="2338.56"/>
    <n v="0.48"/>
    <s v="Online"/>
  </r>
  <r>
    <n v="1185732"/>
    <d v="2021-01-14T00:00:00"/>
    <x v="0"/>
    <x v="0"/>
    <s v="Albany"/>
    <s v="Women's Athletic Footwear"/>
    <n v="34"/>
    <n v="1310"/>
    <n v="4454"/>
    <n v="2093.3799999999997"/>
    <n v="0.47"/>
    <s v="Online"/>
  </r>
  <r>
    <n v="1185732"/>
    <d v="2021-01-14T00:00:00"/>
    <x v="0"/>
    <x v="0"/>
    <s v="Albany"/>
    <s v="Men's Apparel"/>
    <n v="49"/>
    <n v="1450"/>
    <n v="7105"/>
    <n v="3197.2499999999995"/>
    <n v="0.44999999999999996"/>
    <s v="Online"/>
  </r>
  <r>
    <n v="1185732"/>
    <d v="2021-01-14T00:00:00"/>
    <x v="0"/>
    <x v="0"/>
    <s v="Albany"/>
    <s v="Women's Apparel"/>
    <n v="38"/>
    <n v="1560"/>
    <n v="5928"/>
    <n v="2371.2000000000003"/>
    <n v="0.4"/>
    <s v="Online"/>
  </r>
  <r>
    <n v="1185732"/>
    <d v="2021-02-12T00:00:00"/>
    <x v="0"/>
    <x v="0"/>
    <s v="Albany"/>
    <s v="Men's Street Footwear"/>
    <n v="37"/>
    <n v="2380"/>
    <n v="8806"/>
    <n v="5371.66"/>
    <n v="0.61"/>
    <s v="Online"/>
  </r>
  <r>
    <n v="1185732"/>
    <d v="2021-02-12T00:00:00"/>
    <x v="0"/>
    <x v="0"/>
    <s v="Albany"/>
    <s v="Men's Athletic Footwear"/>
    <n v="37"/>
    <n v="1450"/>
    <n v="5365"/>
    <n v="2199.65"/>
    <n v="0.41"/>
    <s v="Online"/>
  </r>
  <r>
    <n v="1185732"/>
    <d v="2021-02-12T00:00:00"/>
    <x v="0"/>
    <x v="0"/>
    <s v="Albany"/>
    <s v="Women's Street Footwear"/>
    <n v="29"/>
    <n v="1430"/>
    <n v="4147"/>
    <n v="2032.03"/>
    <n v="0.49"/>
    <s v="Online"/>
  </r>
  <r>
    <n v="1185732"/>
    <d v="2021-02-12T00:00:00"/>
    <x v="2"/>
    <x v="17"/>
    <s v="Cheyenne"/>
    <s v="Women's Athletic Footwear"/>
    <n v="32"/>
    <n v="1230"/>
    <n v="3936"/>
    <n v="1889.28"/>
    <n v="0.48"/>
    <s v="Online"/>
  </r>
  <r>
    <n v="1185732"/>
    <d v="2021-02-12T00:00:00"/>
    <x v="2"/>
    <x v="17"/>
    <s v="Cheyenne"/>
    <s v="Men's Apparel"/>
    <n v="47"/>
    <n v="1450"/>
    <n v="6815"/>
    <n v="2794.1499999999996"/>
    <n v="0.41"/>
    <s v="Online"/>
  </r>
  <r>
    <n v="1185732"/>
    <d v="2021-02-12T00:00:00"/>
    <x v="2"/>
    <x v="17"/>
    <s v="Cheyenne"/>
    <s v="Women's Apparel"/>
    <n v="38"/>
    <n v="1740"/>
    <n v="6612"/>
    <n v="2578.6800000000003"/>
    <n v="0.39"/>
    <s v="Online"/>
  </r>
  <r>
    <n v="1185732"/>
    <d v="2021-03-10T00:00:00"/>
    <x v="2"/>
    <x v="17"/>
    <s v="Cheyenne"/>
    <s v="Men's Street Footwear"/>
    <n v="38"/>
    <n v="2460"/>
    <n v="9348"/>
    <n v="5608.8"/>
    <n v="0.6"/>
    <s v="Online"/>
  </r>
  <r>
    <n v="1185732"/>
    <d v="2021-03-10T00:00:00"/>
    <x v="2"/>
    <x v="17"/>
    <s v="Cheyenne"/>
    <s v="Men's Athletic Footwear"/>
    <n v="37"/>
    <n v="1310"/>
    <n v="4847"/>
    <n v="2132.6799999999998"/>
    <n v="0.44"/>
    <s v="Online"/>
  </r>
  <r>
    <n v="1185732"/>
    <d v="2021-03-10T00:00:00"/>
    <x v="2"/>
    <x v="17"/>
    <s v="Cheyenne"/>
    <s v="Women's Street Footwear"/>
    <n v="27"/>
    <n v="1490"/>
    <n v="4023"/>
    <n v="1810.35"/>
    <n v="0.44999999999999996"/>
    <s v="Online"/>
  </r>
  <r>
    <n v="1185732"/>
    <d v="2021-03-10T00:00:00"/>
    <x v="2"/>
    <x v="17"/>
    <s v="Cheyenne"/>
    <s v="Women's Athletic Footwear"/>
    <n v="33"/>
    <n v="1120"/>
    <n v="3696"/>
    <n v="1737.12"/>
    <n v="0.47"/>
    <s v="Online"/>
  </r>
  <r>
    <n v="1185732"/>
    <d v="2021-03-10T00:00:00"/>
    <x v="2"/>
    <x v="17"/>
    <s v="Cheyenne"/>
    <s v="Men's Apparel"/>
    <n v="47"/>
    <n v="1260"/>
    <n v="5922"/>
    <n v="2664.8999999999996"/>
    <n v="0.44999999999999996"/>
    <s v="Online"/>
  </r>
  <r>
    <n v="1185732"/>
    <d v="2021-03-10T00:00:00"/>
    <x v="2"/>
    <x v="17"/>
    <s v="Cheyenne"/>
    <s v="Women's Apparel"/>
    <n v="37"/>
    <n v="1650"/>
    <n v="6105"/>
    <n v="2258.85"/>
    <n v="0.37"/>
    <s v="Online"/>
  </r>
  <r>
    <n v="1185732"/>
    <d v="2021-04-11T00:00:00"/>
    <x v="2"/>
    <x v="17"/>
    <s v="Cheyenne"/>
    <s v="Men's Street Footwear"/>
    <n v="39"/>
    <n v="2080"/>
    <n v="8112"/>
    <n v="5029.4399999999996"/>
    <n v="0.62"/>
    <s v="Online"/>
  </r>
  <r>
    <n v="1185732"/>
    <d v="2021-04-11T00:00:00"/>
    <x v="2"/>
    <x v="17"/>
    <s v="Cheyenne"/>
    <s v="Men's Athletic Footwear"/>
    <n v="39"/>
    <n v="1400"/>
    <n v="5460"/>
    <n v="2456.9999999999995"/>
    <n v="0.44999999999999996"/>
    <s v="Online"/>
  </r>
  <r>
    <n v="1185732"/>
    <d v="2021-04-11T00:00:00"/>
    <x v="2"/>
    <x v="17"/>
    <s v="Cheyenne"/>
    <s v="Women's Street Footwear"/>
    <n v="28"/>
    <n v="1450"/>
    <n v="4060"/>
    <n v="1867.6"/>
    <n v="0.45999999999999996"/>
    <s v="Online"/>
  </r>
  <r>
    <n v="1185732"/>
    <d v="2021-04-11T00:00:00"/>
    <x v="2"/>
    <x v="17"/>
    <s v="Cheyenne"/>
    <s v="Women's Athletic Footwear"/>
    <n v="33"/>
    <n v="1190"/>
    <n v="3927"/>
    <n v="1845.6899999999998"/>
    <n v="0.47"/>
    <s v="Online"/>
  </r>
  <r>
    <n v="1185732"/>
    <d v="2021-04-11T00:00:00"/>
    <x v="2"/>
    <x v="17"/>
    <s v="Cheyenne"/>
    <s v="Men's Apparel"/>
    <n v="47"/>
    <n v="1060"/>
    <n v="4982"/>
    <n v="2092.44"/>
    <n v="0.42"/>
    <s v="Online"/>
  </r>
  <r>
    <n v="1185732"/>
    <d v="2021-04-11T00:00:00"/>
    <x v="2"/>
    <x v="17"/>
    <s v="Cheyenne"/>
    <s v="Women's Apparel"/>
    <n v="36"/>
    <n v="1490"/>
    <n v="5364"/>
    <n v="1877.3999999999999"/>
    <n v="0.35"/>
    <s v="Online"/>
  </r>
  <r>
    <n v="1185732"/>
    <d v="2021-05-10T00:00:00"/>
    <x v="2"/>
    <x v="17"/>
    <s v="Cheyenne"/>
    <s v="Men's Street Footwear"/>
    <n v="45"/>
    <n v="2460"/>
    <n v="11070"/>
    <n v="7195.5"/>
    <n v="0.65"/>
    <s v="Online"/>
  </r>
  <r>
    <n v="1185732"/>
    <d v="2021-05-10T00:00:00"/>
    <x v="2"/>
    <x v="17"/>
    <s v="Cheyenne"/>
    <s v="Men's Athletic Footwear"/>
    <n v="41"/>
    <n v="1520"/>
    <n v="6232"/>
    <n v="2492.8000000000002"/>
    <n v="0.4"/>
    <s v="Online"/>
  </r>
  <r>
    <n v="1185732"/>
    <d v="2021-05-10T00:00:00"/>
    <x v="2"/>
    <x v="17"/>
    <s v="Cheyenne"/>
    <s v="Women's Street Footwear"/>
    <n v="39"/>
    <n v="1450"/>
    <n v="5655"/>
    <n v="2770.95"/>
    <n v="0.49"/>
    <s v="Online"/>
  </r>
  <r>
    <n v="1185732"/>
    <d v="2021-05-10T00:00:00"/>
    <x v="2"/>
    <x v="17"/>
    <s v="Cheyenne"/>
    <s v="Women's Athletic Footwear"/>
    <n v="39"/>
    <n v="1310"/>
    <n v="5109"/>
    <n v="2554.5"/>
    <n v="0.5"/>
    <s v="Online"/>
  </r>
  <r>
    <n v="1185732"/>
    <d v="2021-05-10T00:00:00"/>
    <x v="2"/>
    <x v="17"/>
    <s v="Cheyenne"/>
    <s v="Men's Apparel"/>
    <n v="45"/>
    <n v="1330"/>
    <n v="5985"/>
    <n v="2513.6999999999998"/>
    <n v="0.42"/>
    <s v="Online"/>
  </r>
  <r>
    <n v="1185732"/>
    <d v="2021-05-10T00:00:00"/>
    <x v="2"/>
    <x v="17"/>
    <s v="Cheyenne"/>
    <s v="Women's Apparel"/>
    <n v="52"/>
    <n v="1560"/>
    <n v="8112"/>
    <n v="3244.8"/>
    <n v="0.4"/>
    <s v="Online"/>
  </r>
  <r>
    <n v="1185732"/>
    <d v="2021-06-12T00:00:00"/>
    <x v="2"/>
    <x v="17"/>
    <s v="Cheyenne"/>
    <s v="Men's Street Footwear"/>
    <n v="46"/>
    <n v="2470"/>
    <n v="11362"/>
    <n v="7158.06"/>
    <n v="0.63"/>
    <s v="Online"/>
  </r>
  <r>
    <n v="1185732"/>
    <d v="2021-06-12T00:00:00"/>
    <x v="2"/>
    <x v="17"/>
    <s v="Cheyenne"/>
    <s v="Men's Athletic Footwear"/>
    <n v="42"/>
    <n v="1680"/>
    <n v="7056"/>
    <n v="2892.96"/>
    <n v="0.41"/>
    <s v="Online"/>
  </r>
  <r>
    <n v="1185732"/>
    <d v="2021-06-12T00:00:00"/>
    <x v="2"/>
    <x v="17"/>
    <s v="Cheyenne"/>
    <s v="Women's Street Footwear"/>
    <n v="38"/>
    <n v="1310"/>
    <n v="4978"/>
    <n v="2240.1"/>
    <n v="0.44999999999999996"/>
    <s v="Online"/>
  </r>
  <r>
    <n v="1185732"/>
    <d v="2021-06-12T00:00:00"/>
    <x v="2"/>
    <x v="17"/>
    <s v="Cheyenne"/>
    <s v="Women's Athletic Footwear"/>
    <n v="38"/>
    <n v="1400"/>
    <n v="5320"/>
    <n v="2500.3999999999996"/>
    <n v="0.47"/>
    <s v="Online"/>
  </r>
  <r>
    <n v="1185732"/>
    <d v="2021-06-12T00:00:00"/>
    <x v="2"/>
    <x v="17"/>
    <s v="Cheyenne"/>
    <s v="Men's Apparel"/>
    <n v="49"/>
    <n v="1350"/>
    <n v="6615"/>
    <n v="2910.6"/>
    <n v="0.44"/>
    <s v="Online"/>
  </r>
  <r>
    <n v="1185732"/>
    <d v="2021-06-12T00:00:00"/>
    <x v="2"/>
    <x v="17"/>
    <s v="Cheyenne"/>
    <s v="Women's Apparel"/>
    <n v="50"/>
    <n v="1630"/>
    <n v="8150"/>
    <n v="3015.5"/>
    <n v="0.37"/>
    <s v="Online"/>
  </r>
  <r>
    <n v="1185732"/>
    <d v="2021-07-10T00:00:00"/>
    <x v="2"/>
    <x v="17"/>
    <s v="Cheyenne"/>
    <s v="Men's Street Footwear"/>
    <n v="48"/>
    <n v="2280"/>
    <n v="10944"/>
    <n v="7004.16"/>
    <n v="0.64"/>
    <s v="Online"/>
  </r>
  <r>
    <n v="1185732"/>
    <d v="2021-07-10T00:00:00"/>
    <x v="2"/>
    <x v="17"/>
    <s v="Cheyenne"/>
    <s v="Men's Athletic Footwear"/>
    <n v="44"/>
    <n v="1630"/>
    <n v="7172"/>
    <n v="3083.96"/>
    <n v="0.43"/>
    <s v="Online"/>
  </r>
  <r>
    <n v="1185732"/>
    <d v="2021-07-10T00:00:00"/>
    <x v="2"/>
    <x v="17"/>
    <s v="Cheyenne"/>
    <s v="Women's Street Footwear"/>
    <n v="38"/>
    <n v="1490"/>
    <n v="5662"/>
    <n v="2717.7599999999998"/>
    <n v="0.48"/>
    <s v="Online"/>
  </r>
  <r>
    <n v="1185732"/>
    <d v="2021-07-10T00:00:00"/>
    <x v="2"/>
    <x v="17"/>
    <s v="Cheyenne"/>
    <s v="Women's Athletic Footwear"/>
    <n v="39"/>
    <n v="1500"/>
    <n v="5850"/>
    <n v="2749.5"/>
    <n v="0.47"/>
    <s v="Online"/>
  </r>
  <r>
    <n v="1185732"/>
    <d v="2021-07-10T00:00:00"/>
    <x v="2"/>
    <x v="17"/>
    <s v="Cheyenne"/>
    <s v="Men's Apparel"/>
    <n v="48"/>
    <n v="1370"/>
    <n v="6576"/>
    <n v="2761.92"/>
    <n v="0.42"/>
    <s v="Online"/>
  </r>
  <r>
    <n v="1185732"/>
    <d v="2021-07-10T00:00:00"/>
    <x v="2"/>
    <x v="17"/>
    <s v="Cheyenne"/>
    <s v="Women's Apparel"/>
    <n v="51"/>
    <n v="1960"/>
    <n v="9996"/>
    <n v="3598.56"/>
    <n v="0.36"/>
    <s v="Online"/>
  </r>
  <r>
    <n v="1185732"/>
    <d v="2021-08-11T00:00:00"/>
    <x v="2"/>
    <x v="17"/>
    <s v="Cheyenne"/>
    <s v="Men's Street Footwear"/>
    <n v="47"/>
    <n v="2550"/>
    <n v="11985"/>
    <n v="7670.4000000000005"/>
    <n v="0.64"/>
    <s v="Online"/>
  </r>
  <r>
    <n v="1185732"/>
    <d v="2021-08-11T00:00:00"/>
    <x v="2"/>
    <x v="17"/>
    <s v="Cheyenne"/>
    <s v="Men's Athletic Footwear"/>
    <n v="43"/>
    <n v="1630"/>
    <n v="7009"/>
    <n v="2873.69"/>
    <n v="0.41"/>
    <s v="Online"/>
  </r>
  <r>
    <n v="1185732"/>
    <d v="2021-08-11T00:00:00"/>
    <x v="2"/>
    <x v="17"/>
    <s v="Cheyenne"/>
    <s v="Women's Street Footwear"/>
    <n v="38"/>
    <n v="1430"/>
    <n v="5434"/>
    <n v="2445.2999999999997"/>
    <n v="0.44999999999999996"/>
    <s v="Online"/>
  </r>
  <r>
    <n v="1185732"/>
    <d v="2021-08-11T00:00:00"/>
    <x v="2"/>
    <x v="17"/>
    <s v="Cheyenne"/>
    <s v="Women's Athletic Footwear"/>
    <n v="38"/>
    <n v="1470"/>
    <n v="5586"/>
    <n v="2737.14"/>
    <n v="0.49"/>
    <s v="Online"/>
  </r>
  <r>
    <n v="1185732"/>
    <d v="2021-08-11T00:00:00"/>
    <x v="2"/>
    <x v="17"/>
    <s v="Cheyenne"/>
    <s v="Men's Apparel"/>
    <n v="47"/>
    <n v="1400"/>
    <n v="6580"/>
    <n v="2697.7999999999997"/>
    <n v="0.41"/>
    <s v="Online"/>
  </r>
  <r>
    <n v="1185732"/>
    <d v="2021-08-11T00:00:00"/>
    <x v="2"/>
    <x v="17"/>
    <s v="Cheyenne"/>
    <s v="Women's Apparel"/>
    <n v="52"/>
    <n v="1960"/>
    <n v="10192"/>
    <n v="4076.8"/>
    <n v="0.4"/>
    <s v="Online"/>
  </r>
  <r>
    <n v="1185732"/>
    <d v="2021-09-10T00:00:00"/>
    <x v="2"/>
    <x v="17"/>
    <s v="Cheyenne"/>
    <s v="Men's Street Footwear"/>
    <n v="48"/>
    <n v="2080"/>
    <n v="9984"/>
    <n v="6389.76"/>
    <n v="0.64"/>
    <s v="Online"/>
  </r>
  <r>
    <n v="1185732"/>
    <d v="2021-09-10T00:00:00"/>
    <x v="2"/>
    <x v="17"/>
    <s v="Cheyenne"/>
    <s v="Men's Athletic Footwear"/>
    <n v="44"/>
    <n v="1500"/>
    <n v="6600"/>
    <n v="2838"/>
    <n v="0.43"/>
    <s v="Online"/>
  </r>
  <r>
    <n v="1185732"/>
    <d v="2021-09-10T00:00:00"/>
    <x v="2"/>
    <x v="17"/>
    <s v="Cheyenne"/>
    <s v="Women's Street Footwear"/>
    <n v="38"/>
    <n v="1370"/>
    <n v="5206"/>
    <n v="2394.7599999999998"/>
    <n v="0.45999999999999996"/>
    <s v="Online"/>
  </r>
  <r>
    <n v="1185732"/>
    <d v="2021-09-10T00:00:00"/>
    <x v="2"/>
    <x v="17"/>
    <s v="Cheyenne"/>
    <s v="Women's Athletic Footwear"/>
    <n v="38"/>
    <n v="1350"/>
    <n v="5130"/>
    <n v="2513.6999999999998"/>
    <n v="0.49"/>
    <s v="Online"/>
  </r>
  <r>
    <n v="1185732"/>
    <d v="2021-09-10T00:00:00"/>
    <x v="2"/>
    <x v="17"/>
    <s v="Cheyenne"/>
    <s v="Men's Apparel"/>
    <n v="48"/>
    <n v="1250"/>
    <n v="6000"/>
    <n v="2580"/>
    <n v="0.43"/>
    <s v="Online"/>
  </r>
  <r>
    <n v="1185732"/>
    <d v="2021-09-10T00:00:00"/>
    <x v="2"/>
    <x v="17"/>
    <s v="Cheyenne"/>
    <s v="Women's Apparel"/>
    <n v="52"/>
    <n v="1740"/>
    <n v="9048"/>
    <n v="3619.2000000000003"/>
    <n v="0.4"/>
    <s v="Online"/>
  </r>
  <r>
    <n v="1185732"/>
    <d v="2021-10-12T00:00:00"/>
    <x v="2"/>
    <x v="17"/>
    <s v="Cheyenne"/>
    <s v="Men's Street Footwear"/>
    <n v="50"/>
    <n v="2020"/>
    <n v="10100"/>
    <n v="6464"/>
    <n v="0.64"/>
    <s v="Online"/>
  </r>
  <r>
    <n v="1185732"/>
    <d v="2021-10-12T00:00:00"/>
    <x v="2"/>
    <x v="17"/>
    <s v="Cheyenne"/>
    <s v="Men's Athletic Footwear"/>
    <n v="44"/>
    <n v="1740"/>
    <n v="7656"/>
    <n v="3062.4"/>
    <n v="0.4"/>
    <s v="Online"/>
  </r>
  <r>
    <n v="1185732"/>
    <d v="2021-10-12T00:00:00"/>
    <x v="2"/>
    <x v="17"/>
    <s v="Cheyenne"/>
    <s v="Women's Street Footwear"/>
    <n v="42"/>
    <n v="1250"/>
    <n v="5250"/>
    <n v="2415"/>
    <n v="0.45999999999999996"/>
    <s v="Online"/>
  </r>
  <r>
    <n v="1185732"/>
    <d v="2021-10-12T00:00:00"/>
    <x v="2"/>
    <x v="17"/>
    <s v="Cheyenne"/>
    <s v="Women's Athletic Footwear"/>
    <n v="41"/>
    <n v="1190"/>
    <n v="4879"/>
    <n v="2244.3399999999997"/>
    <n v="0.45999999999999996"/>
    <s v="Online"/>
  </r>
  <r>
    <n v="1185732"/>
    <d v="2021-10-12T00:00:00"/>
    <x v="2"/>
    <x v="17"/>
    <s v="Cheyenne"/>
    <s v="Men's Apparel"/>
    <n v="54"/>
    <n v="1280"/>
    <n v="6912"/>
    <n v="3041.28"/>
    <n v="0.44"/>
    <s v="Online"/>
  </r>
  <r>
    <n v="1185732"/>
    <d v="2021-10-12T00:00:00"/>
    <x v="2"/>
    <x v="17"/>
    <s v="Cheyenne"/>
    <s v="Women's Apparel"/>
    <n v="55"/>
    <n v="1500"/>
    <n v="8250"/>
    <n v="3052.5"/>
    <n v="0.37"/>
    <s v="Online"/>
  </r>
  <r>
    <n v="1185732"/>
    <d v="2021-11-11T00:00:00"/>
    <x v="2"/>
    <x v="17"/>
    <s v="Cheyenne"/>
    <s v="Men's Street Footwear"/>
    <n v="53"/>
    <n v="2180"/>
    <n v="11554"/>
    <n v="7047.94"/>
    <n v="0.61"/>
    <s v="Online"/>
  </r>
  <r>
    <n v="1185732"/>
    <d v="2021-11-11T00:00:00"/>
    <x v="2"/>
    <x v="17"/>
    <s v="Cheyenne"/>
    <s v="Men's Athletic Footwear"/>
    <n v="42"/>
    <n v="1670"/>
    <n v="7014"/>
    <n v="3016.02"/>
    <n v="0.43"/>
    <s v="Online"/>
  </r>
  <r>
    <n v="1185732"/>
    <d v="2021-11-11T00:00:00"/>
    <x v="2"/>
    <x v="17"/>
    <s v="Cheyenne"/>
    <s v="Women's Street Footwear"/>
    <n v="42"/>
    <n v="1460"/>
    <n v="6132"/>
    <n v="3066"/>
    <n v="0.5"/>
    <s v="Online"/>
  </r>
  <r>
    <n v="1185732"/>
    <d v="2021-11-11T00:00:00"/>
    <x v="2"/>
    <x v="17"/>
    <s v="Cheyenne"/>
    <s v="Women's Athletic Footwear"/>
    <n v="42"/>
    <n v="1350"/>
    <n v="5670"/>
    <n v="2778.2999999999997"/>
    <n v="0.49"/>
    <s v="Online"/>
  </r>
  <r>
    <n v="1185732"/>
    <d v="2021-11-11T00:00:00"/>
    <x v="2"/>
    <x v="17"/>
    <s v="Cheyenne"/>
    <s v="Men's Apparel"/>
    <n v="51"/>
    <n v="1430"/>
    <n v="7293"/>
    <n v="2990.1299999999997"/>
    <n v="0.41"/>
    <s v="Online"/>
  </r>
  <r>
    <n v="1185732"/>
    <d v="2021-11-11T00:00:00"/>
    <x v="2"/>
    <x v="17"/>
    <s v="Cheyenne"/>
    <s v="Women's Apparel"/>
    <n v="55"/>
    <n v="1610"/>
    <n v="8855"/>
    <n v="3453.4500000000003"/>
    <n v="0.39"/>
    <s v="Online"/>
  </r>
  <r>
    <n v="1185732"/>
    <d v="2021-12-10T00:00:00"/>
    <x v="2"/>
    <x v="17"/>
    <s v="Cheyenne"/>
    <s v="Men's Street Footwear"/>
    <n v="52"/>
    <n v="2240"/>
    <n v="11648"/>
    <n v="7105.28"/>
    <n v="0.61"/>
    <s v="Online"/>
  </r>
  <r>
    <n v="1185732"/>
    <d v="2021-12-10T00:00:00"/>
    <x v="2"/>
    <x v="17"/>
    <s v="Cheyenne"/>
    <s v="Men's Athletic Footwear"/>
    <n v="44"/>
    <n v="1680"/>
    <n v="7392"/>
    <n v="3030.72"/>
    <n v="0.41"/>
    <s v="Online"/>
  </r>
  <r>
    <n v="1185732"/>
    <d v="2021-12-10T00:00:00"/>
    <x v="2"/>
    <x v="17"/>
    <s v="Cheyenne"/>
    <s v="Women's Street Footwear"/>
    <n v="44"/>
    <n v="1650"/>
    <n v="7260"/>
    <n v="3339.6"/>
    <n v="0.45999999999999996"/>
    <s v="Online"/>
  </r>
  <r>
    <n v="1185732"/>
    <d v="2021-12-10T00:00:00"/>
    <x v="2"/>
    <x v="17"/>
    <s v="Cheyenne"/>
    <s v="Women's Athletic Footwear"/>
    <n v="44"/>
    <n v="1350"/>
    <n v="5940"/>
    <n v="2910.6"/>
    <n v="0.49"/>
    <s v="Online"/>
  </r>
  <r>
    <n v="1185732"/>
    <d v="2021-12-10T00:00:00"/>
    <x v="2"/>
    <x v="17"/>
    <s v="Cheyenne"/>
    <s v="Men's Apparel"/>
    <n v="54"/>
    <n v="1450"/>
    <n v="7830"/>
    <n v="3523.4999999999995"/>
    <n v="0.44999999999999996"/>
    <s v="Online"/>
  </r>
  <r>
    <n v="1185732"/>
    <d v="2021-12-10T00:00:00"/>
    <x v="2"/>
    <x v="17"/>
    <s v="Cheyenne"/>
    <s v="Women's Apparel"/>
    <n v="56"/>
    <n v="1740"/>
    <n v="9744"/>
    <n v="3507.8399999999997"/>
    <n v="0.36"/>
    <s v="Online"/>
  </r>
  <r>
    <n v="1128299"/>
    <d v="2021-01-24T00:00:00"/>
    <x v="2"/>
    <x v="17"/>
    <s v="Cheyenne"/>
    <s v="Men's Street Footwear"/>
    <n v="29"/>
    <n v="910"/>
    <n v="2639"/>
    <n v="1213.9399999999998"/>
    <n v="0.45999999999999996"/>
    <s v="Online"/>
  </r>
  <r>
    <n v="1128299"/>
    <d v="2021-01-24T00:00:00"/>
    <x v="2"/>
    <x v="17"/>
    <s v="Cheyenne"/>
    <s v="Men's Athletic Footwear"/>
    <n v="36"/>
    <n v="1050"/>
    <n v="3780"/>
    <n v="1738.8"/>
    <n v="0.45999999999999996"/>
    <s v="Online"/>
  </r>
  <r>
    <n v="1128299"/>
    <d v="2021-01-24T00:00:00"/>
    <x v="2"/>
    <x v="17"/>
    <s v="Cheyenne"/>
    <s v="Women's Street Footwear"/>
    <n v="39"/>
    <n v="910"/>
    <n v="3549"/>
    <n v="1597.05"/>
    <n v="0.44999999999999996"/>
    <s v="Online"/>
  </r>
  <r>
    <n v="1128299"/>
    <d v="2021-01-24T00:00:00"/>
    <x v="2"/>
    <x v="17"/>
    <s v="Cheyenne"/>
    <s v="Women's Athletic Footwear"/>
    <n v="38"/>
    <n v="540"/>
    <n v="2052"/>
    <n v="964.43999999999994"/>
    <n v="0.47"/>
    <s v="Online"/>
  </r>
  <r>
    <n v="1128299"/>
    <d v="2021-01-24T00:00:00"/>
    <x v="2"/>
    <x v="17"/>
    <s v="Cheyenne"/>
    <s v="Men's Apparel"/>
    <n v="42"/>
    <n v="450"/>
    <n v="1890"/>
    <n v="963.9"/>
    <n v="0.51"/>
    <s v="Online"/>
  </r>
  <r>
    <n v="1128299"/>
    <d v="2021-01-24T00:00:00"/>
    <x v="2"/>
    <x v="17"/>
    <s v="Cheyenne"/>
    <s v="Women's Apparel"/>
    <n v="38"/>
    <n v="1160"/>
    <n v="4408"/>
    <n v="1983.6"/>
    <n v="0.44999999999999996"/>
    <s v="Online"/>
  </r>
  <r>
    <n v="1128299"/>
    <d v="2021-02-24T00:00:00"/>
    <x v="2"/>
    <x v="17"/>
    <s v="Cheyenne"/>
    <s v="Men's Street Footwear"/>
    <n v="27"/>
    <n v="1130"/>
    <n v="3051"/>
    <n v="1403.4599999999998"/>
    <n v="0.45999999999999996"/>
    <s v="Online"/>
  </r>
  <r>
    <n v="1128299"/>
    <d v="2021-02-24T00:00:00"/>
    <x v="2"/>
    <x v="17"/>
    <s v="Cheyenne"/>
    <s v="Men's Athletic Footwear"/>
    <n v="36"/>
    <n v="1050"/>
    <n v="3780"/>
    <n v="1700.9999999999998"/>
    <n v="0.44999999999999996"/>
    <s v="Online"/>
  </r>
  <r>
    <n v="1128299"/>
    <d v="2021-02-24T00:00:00"/>
    <x v="2"/>
    <x v="17"/>
    <s v="Cheyenne"/>
    <s v="Women's Street Footwear"/>
    <n v="39"/>
    <n v="880"/>
    <n v="3432"/>
    <n v="1544.3999999999999"/>
    <n v="0.44999999999999996"/>
    <s v="Online"/>
  </r>
  <r>
    <n v="1128299"/>
    <d v="2021-02-24T00:00:00"/>
    <x v="4"/>
    <x v="18"/>
    <s v="Richmond"/>
    <s v="Women's Athletic Footwear"/>
    <n v="38"/>
    <n v="580"/>
    <n v="2204"/>
    <n v="1102"/>
    <n v="0.5"/>
    <s v="Online"/>
  </r>
  <r>
    <n v="1128299"/>
    <d v="2021-02-24T00:00:00"/>
    <x v="4"/>
    <x v="18"/>
    <s v="Richmond"/>
    <s v="Men's Apparel"/>
    <n v="42"/>
    <n v="380"/>
    <n v="1596"/>
    <n v="877.80000000000007"/>
    <n v="0.55000000000000004"/>
    <s v="Online"/>
  </r>
  <r>
    <n v="1128299"/>
    <d v="2021-02-24T00:00:00"/>
    <x v="4"/>
    <x v="18"/>
    <s v="Richmond"/>
    <s v="Women's Apparel"/>
    <n v="38"/>
    <n v="810"/>
    <n v="3078"/>
    <n v="1323.54"/>
    <n v="0.43"/>
    <s v="Online"/>
  </r>
  <r>
    <n v="1128299"/>
    <d v="2021-03-23T00:00:00"/>
    <x v="4"/>
    <x v="18"/>
    <s v="Richmond"/>
    <s v="Men's Street Footwear"/>
    <n v="38"/>
    <n v="1430"/>
    <n v="5434"/>
    <n v="2553.98"/>
    <n v="0.47"/>
    <s v="Online"/>
  </r>
  <r>
    <n v="1128299"/>
    <d v="2021-03-23T00:00:00"/>
    <x v="4"/>
    <x v="18"/>
    <s v="Richmond"/>
    <s v="Men's Athletic Footwear"/>
    <n v="45"/>
    <n v="850"/>
    <n v="3825"/>
    <n v="1797.75"/>
    <n v="0.47"/>
    <s v="Online"/>
  </r>
  <r>
    <n v="1128299"/>
    <d v="2021-03-23T00:00:00"/>
    <x v="4"/>
    <x v="18"/>
    <s v="Richmond"/>
    <s v="Women's Street Footwear"/>
    <n v="52"/>
    <n v="910"/>
    <n v="4732"/>
    <n v="2271.36"/>
    <n v="0.48"/>
    <s v="Online"/>
  </r>
  <r>
    <n v="1128299"/>
    <d v="2021-03-23T00:00:00"/>
    <x v="4"/>
    <x v="18"/>
    <s v="Richmond"/>
    <s v="Women's Athletic Footwear"/>
    <n v="48"/>
    <n v="650"/>
    <n v="3120"/>
    <n v="1435.1999999999998"/>
    <n v="0.45999999999999996"/>
    <s v="Online"/>
  </r>
  <r>
    <n v="1128299"/>
    <d v="2021-03-23T00:00:00"/>
    <x v="4"/>
    <x v="18"/>
    <s v="Richmond"/>
    <s v="Men's Apparel"/>
    <n v="51"/>
    <n v="300"/>
    <n v="1530"/>
    <n v="795.6"/>
    <n v="0.52"/>
    <s v="Online"/>
  </r>
  <r>
    <n v="1128299"/>
    <d v="2021-03-23T00:00:00"/>
    <x v="4"/>
    <x v="18"/>
    <s v="Richmond"/>
    <s v="Women's Apparel"/>
    <n v="49"/>
    <n v="780"/>
    <n v="3822"/>
    <n v="1605.24"/>
    <n v="0.42"/>
    <s v="Online"/>
  </r>
  <r>
    <n v="1128299"/>
    <d v="2021-04-24T00:00:00"/>
    <x v="4"/>
    <x v="18"/>
    <s v="Richmond"/>
    <s v="Men's Street Footwear"/>
    <n v="52"/>
    <n v="1240"/>
    <n v="6448"/>
    <n v="3095.04"/>
    <n v="0.48"/>
    <s v="Online"/>
  </r>
  <r>
    <n v="1128299"/>
    <d v="2021-04-24T00:00:00"/>
    <x v="4"/>
    <x v="18"/>
    <s v="Richmond"/>
    <s v="Men's Athletic Footwear"/>
    <n v="59"/>
    <n v="690"/>
    <n v="4071"/>
    <n v="1954.08"/>
    <n v="0.48"/>
    <s v="Online"/>
  </r>
  <r>
    <n v="1128299"/>
    <d v="2021-04-24T00:00:00"/>
    <x v="4"/>
    <x v="18"/>
    <s v="Richmond"/>
    <s v="Women's Street Footwear"/>
    <n v="57"/>
    <n v="850"/>
    <n v="4845"/>
    <n v="2374.0500000000002"/>
    <n v="0.49"/>
    <s v="Online"/>
  </r>
  <r>
    <n v="1128299"/>
    <d v="2021-04-24T00:00:00"/>
    <x v="4"/>
    <x v="18"/>
    <s v="Richmond"/>
    <s v="Women's Athletic Footwear"/>
    <n v="42"/>
    <n v="560"/>
    <n v="2352"/>
    <n v="1105.4399999999998"/>
    <n v="0.47"/>
    <s v="Online"/>
  </r>
  <r>
    <n v="1128299"/>
    <d v="2021-04-24T00:00:00"/>
    <x v="4"/>
    <x v="18"/>
    <s v="Richmond"/>
    <s v="Men's Apparel"/>
    <n v="49"/>
    <n v="350"/>
    <n v="1715"/>
    <n v="874.65"/>
    <n v="0.51"/>
    <s v="Online"/>
  </r>
  <r>
    <n v="1128299"/>
    <d v="2021-04-24T00:00:00"/>
    <x v="4"/>
    <x v="18"/>
    <s v="Richmond"/>
    <s v="Women's Apparel"/>
    <n v="64"/>
    <n v="780"/>
    <n v="4992"/>
    <n v="2196.48"/>
    <n v="0.44"/>
    <s v="Online"/>
  </r>
  <r>
    <n v="1128299"/>
    <d v="2021-05-25T00:00:00"/>
    <x v="4"/>
    <x v="18"/>
    <s v="Richmond"/>
    <s v="Men's Street Footwear"/>
    <n v="46"/>
    <n v="1250"/>
    <n v="5750"/>
    <n v="2645"/>
    <n v="0.45999999999999996"/>
    <s v="Online"/>
  </r>
  <r>
    <n v="1128299"/>
    <d v="2021-05-25T00:00:00"/>
    <x v="4"/>
    <x v="18"/>
    <s v="Richmond"/>
    <s v="Men's Athletic Footwear"/>
    <n v="51"/>
    <n v="980"/>
    <n v="4998"/>
    <n v="2249.1"/>
    <n v="0.44999999999999996"/>
    <s v="Online"/>
  </r>
  <r>
    <n v="1128299"/>
    <d v="2021-05-25T00:00:00"/>
    <x v="4"/>
    <x v="18"/>
    <s v="Richmond"/>
    <s v="Women's Street Footwear"/>
    <n v="50"/>
    <n v="880"/>
    <n v="4400"/>
    <n v="2200"/>
    <n v="0.5"/>
    <s v="Online"/>
  </r>
  <r>
    <n v="1128299"/>
    <d v="2021-05-25T00:00:00"/>
    <x v="4"/>
    <x v="18"/>
    <s v="Richmond"/>
    <s v="Women's Athletic Footwear"/>
    <n v="47"/>
    <n v="690"/>
    <n v="3243"/>
    <n v="1621.5"/>
    <n v="0.5"/>
    <s v="Online"/>
  </r>
  <r>
    <n v="1128299"/>
    <d v="2021-05-25T00:00:00"/>
    <x v="4"/>
    <x v="18"/>
    <s v="Richmond"/>
    <s v="Men's Apparel"/>
    <n v="44"/>
    <n v="490"/>
    <n v="2156"/>
    <n v="1164.24"/>
    <n v="0.54"/>
    <s v="Online"/>
  </r>
  <r>
    <n v="1128299"/>
    <d v="2021-05-25T00:00:00"/>
    <x v="4"/>
    <x v="18"/>
    <s v="Richmond"/>
    <s v="Women's Apparel"/>
    <n v="56"/>
    <n v="1520"/>
    <n v="8512"/>
    <n v="3660.16"/>
    <n v="0.43"/>
    <s v="Online"/>
  </r>
  <r>
    <n v="1128299"/>
    <d v="2021-06-24T00:00:00"/>
    <x v="4"/>
    <x v="18"/>
    <s v="Richmond"/>
    <s v="Men's Street Footwear"/>
    <n v="53"/>
    <n v="2330"/>
    <n v="12349"/>
    <n v="5804.03"/>
    <n v="0.47"/>
    <s v="Online"/>
  </r>
  <r>
    <n v="1128299"/>
    <d v="2021-06-24T00:00:00"/>
    <x v="4"/>
    <x v="18"/>
    <s v="Richmond"/>
    <s v="Men's Athletic Footwear"/>
    <n v="62"/>
    <n v="1760"/>
    <n v="10912"/>
    <n v="5019.5199999999995"/>
    <n v="0.45999999999999996"/>
    <s v="Online"/>
  </r>
  <r>
    <n v="1128299"/>
    <d v="2021-06-24T00:00:00"/>
    <x v="4"/>
    <x v="18"/>
    <s v="Richmond"/>
    <s v="Women's Street Footwear"/>
    <n v="73"/>
    <n v="1950"/>
    <n v="14235"/>
    <n v="6832.8"/>
    <n v="0.48"/>
    <s v="Online"/>
  </r>
  <r>
    <n v="1128299"/>
    <d v="2021-06-24T00:00:00"/>
    <x v="4"/>
    <x v="18"/>
    <s v="Richmond"/>
    <s v="Women's Athletic Footwear"/>
    <n v="72"/>
    <n v="1420"/>
    <n v="10224"/>
    <n v="5009.76"/>
    <n v="0.49"/>
    <s v="Online"/>
  </r>
  <r>
    <n v="1128299"/>
    <d v="2021-06-24T00:00:00"/>
    <x v="4"/>
    <x v="18"/>
    <s v="Richmond"/>
    <s v="Men's Apparel"/>
    <n v="81"/>
    <n v="1040"/>
    <n v="8424"/>
    <n v="4296.24"/>
    <n v="0.51"/>
    <s v="Online"/>
  </r>
  <r>
    <n v="1128299"/>
    <d v="2021-06-24T00:00:00"/>
    <x v="4"/>
    <x v="18"/>
    <s v="Richmond"/>
    <s v="Women's Apparel"/>
    <n v="96"/>
    <n v="1820"/>
    <n v="17472"/>
    <n v="6988.8"/>
    <n v="0.4"/>
    <s v="Online"/>
  </r>
  <r>
    <n v="1128299"/>
    <d v="2021-07-23T00:00:00"/>
    <x v="4"/>
    <x v="18"/>
    <s v="Richmond"/>
    <s v="Men's Street Footwear"/>
    <n v="79"/>
    <n v="2550"/>
    <n v="20145"/>
    <n v="10072.5"/>
    <n v="0.5"/>
    <s v="Online"/>
  </r>
  <r>
    <n v="1128299"/>
    <d v="2021-07-23T00:00:00"/>
    <x v="4"/>
    <x v="18"/>
    <s v="Richmond"/>
    <s v="Men's Athletic Footwear"/>
    <n v="81"/>
    <n v="2030"/>
    <n v="16443"/>
    <n v="8221.5"/>
    <n v="0.5"/>
    <s v="Online"/>
  </r>
  <r>
    <n v="1128299"/>
    <d v="2021-07-23T00:00:00"/>
    <x v="4"/>
    <x v="18"/>
    <s v="Richmond"/>
    <s v="Women's Street Footwear"/>
    <n v="86"/>
    <n v="1820"/>
    <n v="15652"/>
    <n v="7043.4"/>
    <n v="0.44999999999999996"/>
    <s v="Online"/>
  </r>
  <r>
    <n v="1128299"/>
    <d v="2021-07-23T00:00:00"/>
    <x v="4"/>
    <x v="18"/>
    <s v="Richmond"/>
    <s v="Women's Athletic Footwear"/>
    <n v="82"/>
    <n v="1490"/>
    <n v="12218"/>
    <n v="5620.28"/>
    <n v="0.45999999999999996"/>
    <s v="Online"/>
  </r>
  <r>
    <n v="1128299"/>
    <d v="2021-07-23T00:00:00"/>
    <x v="4"/>
    <x v="18"/>
    <s v="Richmond"/>
    <s v="Men's Apparel"/>
    <n v="85"/>
    <n v="1620"/>
    <n v="13770"/>
    <n v="7573.5000000000009"/>
    <n v="0.55000000000000004"/>
    <s v="Online"/>
  </r>
  <r>
    <n v="1128299"/>
    <d v="2021-07-23T00:00:00"/>
    <x v="4"/>
    <x v="18"/>
    <s v="Richmond"/>
    <s v="Women's Apparel"/>
    <n v="96"/>
    <n v="1800"/>
    <n v="17280"/>
    <n v="6912"/>
    <n v="0.4"/>
    <s v="Online"/>
  </r>
  <r>
    <n v="1128299"/>
    <d v="2021-08-24T00:00:00"/>
    <x v="4"/>
    <x v="18"/>
    <s v="Richmond"/>
    <s v="Men's Street Footwear"/>
    <n v="83"/>
    <n v="2400"/>
    <n v="19920"/>
    <n v="8964"/>
    <n v="0.44999999999999996"/>
    <s v="Online"/>
  </r>
  <r>
    <n v="1128299"/>
    <d v="2021-08-24T00:00:00"/>
    <x v="4"/>
    <x v="18"/>
    <s v="Richmond"/>
    <s v="Men's Athletic Footwear"/>
    <n v="76"/>
    <n v="2020"/>
    <n v="15352"/>
    <n v="7368.96"/>
    <n v="0.48"/>
    <s v="Online"/>
  </r>
  <r>
    <n v="1128299"/>
    <d v="2021-08-24T00:00:00"/>
    <x v="4"/>
    <x v="18"/>
    <s v="Richmond"/>
    <s v="Women's Street Footwear"/>
    <n v="69"/>
    <n v="1890"/>
    <n v="13041"/>
    <n v="6259.6799999999994"/>
    <n v="0.48"/>
    <s v="Online"/>
  </r>
  <r>
    <n v="1128299"/>
    <d v="2021-08-24T00:00:00"/>
    <x v="4"/>
    <x v="18"/>
    <s v="Richmond"/>
    <s v="Women's Athletic Footwear"/>
    <n v="66"/>
    <n v="1110"/>
    <n v="7326"/>
    <n v="3589.74"/>
    <n v="0.49"/>
    <s v="Online"/>
  </r>
  <r>
    <n v="1128299"/>
    <d v="2021-08-24T00:00:00"/>
    <x v="4"/>
    <x v="18"/>
    <s v="Richmond"/>
    <s v="Men's Apparel"/>
    <n v="64"/>
    <n v="1060"/>
    <n v="6784"/>
    <n v="3459.84"/>
    <n v="0.51"/>
    <s v="Online"/>
  </r>
  <r>
    <n v="1128299"/>
    <d v="2021-08-24T00:00:00"/>
    <x v="4"/>
    <x v="18"/>
    <s v="Richmond"/>
    <s v="Women's Apparel"/>
    <n v="73"/>
    <n v="750"/>
    <n v="5475"/>
    <n v="2299.5"/>
    <n v="0.42"/>
    <s v="Online"/>
  </r>
  <r>
    <n v="1128299"/>
    <d v="2021-09-25T00:00:00"/>
    <x v="4"/>
    <x v="18"/>
    <s v="Richmond"/>
    <s v="Men's Street Footwear"/>
    <n v="46"/>
    <n v="1130"/>
    <n v="5198"/>
    <n v="2599"/>
    <n v="0.5"/>
    <s v="Online"/>
  </r>
  <r>
    <n v="1128299"/>
    <d v="2021-09-25T00:00:00"/>
    <x v="4"/>
    <x v="18"/>
    <s v="Richmond"/>
    <s v="Men's Athletic Footwear"/>
    <n v="52"/>
    <n v="1130"/>
    <n v="5876"/>
    <n v="2702.9599999999996"/>
    <n v="0.45999999999999996"/>
    <s v="Online"/>
  </r>
  <r>
    <n v="1128299"/>
    <d v="2021-09-25T00:00:00"/>
    <x v="4"/>
    <x v="18"/>
    <s v="Richmond"/>
    <s v="Women's Street Footwear"/>
    <n v="47"/>
    <n v="650"/>
    <n v="3055"/>
    <n v="1435.85"/>
    <n v="0.47"/>
    <s v="Online"/>
  </r>
  <r>
    <n v="1128299"/>
    <d v="2021-09-25T00:00:00"/>
    <x v="4"/>
    <x v="18"/>
    <s v="Richmond"/>
    <s v="Women's Athletic Footwear"/>
    <n v="45"/>
    <n v="540"/>
    <n v="2430"/>
    <n v="1190.7"/>
    <n v="0.49"/>
    <s v="Online"/>
  </r>
  <r>
    <n v="1128299"/>
    <d v="2021-09-25T00:00:00"/>
    <x v="4"/>
    <x v="18"/>
    <s v="Richmond"/>
    <s v="Men's Apparel"/>
    <n v="58"/>
    <n v="560"/>
    <n v="3248"/>
    <n v="1624"/>
    <n v="0.5"/>
    <s v="Online"/>
  </r>
  <r>
    <n v="1128299"/>
    <d v="2021-09-25T00:00:00"/>
    <x v="4"/>
    <x v="18"/>
    <s v="Richmond"/>
    <s v="Women's Apparel"/>
    <n v="42"/>
    <n v="700"/>
    <n v="2940"/>
    <n v="1264.2"/>
    <n v="0.43"/>
    <s v="Online"/>
  </r>
  <r>
    <n v="1128299"/>
    <d v="2021-10-24T00:00:00"/>
    <x v="4"/>
    <x v="18"/>
    <s v="Richmond"/>
    <s v="Men's Street Footwear"/>
    <n v="38"/>
    <n v="1020"/>
    <n v="3876"/>
    <n v="1744.1999999999998"/>
    <n v="0.44999999999999996"/>
    <s v="Online"/>
  </r>
  <r>
    <n v="1128299"/>
    <d v="2021-10-24T00:00:00"/>
    <x v="4"/>
    <x v="18"/>
    <s v="Richmond"/>
    <s v="Men's Athletic Footwear"/>
    <n v="51"/>
    <n v="1420"/>
    <n v="7242"/>
    <n v="3548.58"/>
    <n v="0.49"/>
    <s v="Online"/>
  </r>
  <r>
    <n v="1128299"/>
    <d v="2021-10-24T00:00:00"/>
    <x v="4"/>
    <x v="18"/>
    <s v="Richmond"/>
    <s v="Women's Street Footwear"/>
    <n v="46"/>
    <n v="950"/>
    <n v="4370"/>
    <n v="2010.1999999999998"/>
    <n v="0.45999999999999996"/>
    <s v="Online"/>
  </r>
  <r>
    <n v="1128299"/>
    <d v="2021-10-24T00:00:00"/>
    <x v="4"/>
    <x v="18"/>
    <s v="Richmond"/>
    <s v="Women's Athletic Footwear"/>
    <n v="41"/>
    <n v="980"/>
    <n v="4018"/>
    <n v="1968.82"/>
    <n v="0.49"/>
    <s v="Online"/>
  </r>
  <r>
    <n v="1128299"/>
    <d v="2021-10-24T00:00:00"/>
    <x v="4"/>
    <x v="18"/>
    <s v="Richmond"/>
    <s v="Men's Apparel"/>
    <n v="53"/>
    <n v="870"/>
    <n v="4611"/>
    <n v="2489.94"/>
    <n v="0.54"/>
    <s v="Online"/>
  </r>
  <r>
    <n v="1128299"/>
    <d v="2021-10-24T00:00:00"/>
    <x v="4"/>
    <x v="18"/>
    <s v="Richmond"/>
    <s v="Women's Apparel"/>
    <n v="59"/>
    <n v="1020"/>
    <n v="6018"/>
    <n v="2647.92"/>
    <n v="0.44"/>
    <s v="Online"/>
  </r>
  <r>
    <n v="1128299"/>
    <d v="2021-11-24T00:00:00"/>
    <x v="4"/>
    <x v="18"/>
    <s v="Richmond"/>
    <s v="Men's Street Footwear"/>
    <n v="42"/>
    <n v="1550"/>
    <n v="6510"/>
    <n v="3059.7"/>
    <n v="0.47"/>
    <s v="Online"/>
  </r>
  <r>
    <n v="1128299"/>
    <d v="2021-11-24T00:00:00"/>
    <x v="4"/>
    <x v="18"/>
    <s v="Richmond"/>
    <s v="Men's Athletic Footwear"/>
    <n v="47"/>
    <n v="1690"/>
    <n v="7943"/>
    <n v="3892.0699999999997"/>
    <n v="0.49"/>
    <s v="Online"/>
  </r>
  <r>
    <n v="1128299"/>
    <d v="2021-11-24T00:00:00"/>
    <x v="4"/>
    <x v="18"/>
    <s v="Richmond"/>
    <s v="Women's Street Footwear"/>
    <n v="43"/>
    <n v="1380"/>
    <n v="5934"/>
    <n v="2848.3199999999997"/>
    <n v="0.48"/>
    <s v="Online"/>
  </r>
  <r>
    <n v="1128299"/>
    <d v="2021-11-24T00:00:00"/>
    <x v="4"/>
    <x v="18"/>
    <s v="Richmond"/>
    <s v="Women's Athletic Footwear"/>
    <n v="52"/>
    <n v="1130"/>
    <n v="5876"/>
    <n v="2820.48"/>
    <n v="0.48"/>
    <s v="Online"/>
  </r>
  <r>
    <n v="1128299"/>
    <d v="2021-11-24T00:00:00"/>
    <x v="4"/>
    <x v="18"/>
    <s v="Richmond"/>
    <s v="Men's Apparel"/>
    <n v="73"/>
    <n v="1110"/>
    <n v="8103"/>
    <n v="4456.6500000000005"/>
    <n v="0.55000000000000004"/>
    <s v="Online"/>
  </r>
  <r>
    <n v="1128299"/>
    <d v="2021-11-24T00:00:00"/>
    <x v="4"/>
    <x v="18"/>
    <s v="Richmond"/>
    <s v="Women's Apparel"/>
    <n v="74"/>
    <n v="1490"/>
    <n v="11026"/>
    <n v="4410.4000000000005"/>
    <n v="0.4"/>
    <s v="Online"/>
  </r>
  <r>
    <n v="1128299"/>
    <d v="2021-12-23T00:00:00"/>
    <x v="4"/>
    <x v="18"/>
    <s v="Richmond"/>
    <s v="Men's Street Footwear"/>
    <n v="60"/>
    <n v="2250"/>
    <n v="13500"/>
    <n v="6345"/>
    <n v="0.47"/>
    <s v="Online"/>
  </r>
  <r>
    <n v="1128299"/>
    <d v="2021-12-23T00:00:00"/>
    <x v="4"/>
    <x v="18"/>
    <s v="Richmond"/>
    <s v="Men's Athletic Footwear"/>
    <n v="74"/>
    <n v="2250"/>
    <n v="16650"/>
    <n v="7492.4999999999991"/>
    <n v="0.44999999999999996"/>
    <s v="Online"/>
  </r>
  <r>
    <n v="1128299"/>
    <d v="2021-12-23T00:00:00"/>
    <x v="4"/>
    <x v="18"/>
    <s v="Richmond"/>
    <s v="Women's Street Footwear"/>
    <n v="64"/>
    <n v="1540"/>
    <n v="9856"/>
    <n v="4730.88"/>
    <n v="0.48"/>
    <s v="Online"/>
  </r>
  <r>
    <n v="1128299"/>
    <d v="2021-12-23T00:00:00"/>
    <x v="4"/>
    <x v="18"/>
    <s v="Richmond"/>
    <s v="Women's Athletic Footwear"/>
    <n v="67"/>
    <n v="1600"/>
    <n v="10720"/>
    <n v="5360"/>
    <n v="0.5"/>
    <s v="Online"/>
  </r>
  <r>
    <n v="1128299"/>
    <d v="2021-12-23T00:00:00"/>
    <x v="4"/>
    <x v="18"/>
    <s v="Richmond"/>
    <s v="Men's Apparel"/>
    <n v="72"/>
    <n v="1330"/>
    <n v="9576"/>
    <n v="4883.76"/>
    <n v="0.51"/>
    <s v="Online"/>
  </r>
  <r>
    <n v="1128299"/>
    <d v="2021-12-23T00:00:00"/>
    <x v="4"/>
    <x v="18"/>
    <s v="Richmond"/>
    <s v="Women's Apparel"/>
    <n v="82"/>
    <n v="1500"/>
    <n v="12300"/>
    <n v="5289"/>
    <n v="0.43"/>
    <s v="Online"/>
  </r>
  <r>
    <n v="1185732"/>
    <d v="2021-01-19T00:00:00"/>
    <x v="4"/>
    <x v="18"/>
    <s v="Richmond"/>
    <s v="Men's Street Footwear"/>
    <n v="34"/>
    <n v="2030"/>
    <n v="6902"/>
    <n v="4210.22"/>
    <n v="0.61"/>
    <s v="Online"/>
  </r>
  <r>
    <n v="1185732"/>
    <d v="2021-01-19T00:00:00"/>
    <x v="4"/>
    <x v="18"/>
    <s v="Richmond"/>
    <s v="Men's Athletic Footwear"/>
    <n v="34"/>
    <n v="1540"/>
    <n v="5236"/>
    <n v="2670.36"/>
    <n v="0.51"/>
    <s v="Online"/>
  </r>
  <r>
    <n v="1185732"/>
    <d v="2021-01-19T00:00:00"/>
    <x v="4"/>
    <x v="18"/>
    <s v="Richmond"/>
    <s v="Women's Street Footwear"/>
    <n v="23"/>
    <n v="1490"/>
    <n v="3427"/>
    <n v="1370.8000000000002"/>
    <n v="0.4"/>
    <s v="Online"/>
  </r>
  <r>
    <n v="1185732"/>
    <d v="2021-01-19T00:00:00"/>
    <x v="4"/>
    <x v="18"/>
    <s v="Richmond"/>
    <s v="Women's Athletic Footwear"/>
    <n v="29"/>
    <n v="1160"/>
    <n v="3364"/>
    <n v="1682"/>
    <n v="0.5"/>
    <s v="Online"/>
  </r>
  <r>
    <n v="1185732"/>
    <d v="2021-01-19T00:00:00"/>
    <x v="4"/>
    <x v="18"/>
    <s v="Richmond"/>
    <s v="Men's Apparel"/>
    <n v="43"/>
    <n v="1220"/>
    <n v="5246"/>
    <n v="2727.92"/>
    <n v="0.52"/>
    <s v="Online"/>
  </r>
  <r>
    <n v="1185732"/>
    <d v="2021-01-19T00:00:00"/>
    <x v="4"/>
    <x v="18"/>
    <s v="Richmond"/>
    <s v="Women's Apparel"/>
    <n v="33"/>
    <n v="1380"/>
    <n v="4554"/>
    <n v="3096.7200000000003"/>
    <n v="0.68"/>
    <s v="Online"/>
  </r>
  <r>
    <n v="1185732"/>
    <d v="2021-02-17T00:00:00"/>
    <x v="4"/>
    <x v="18"/>
    <s v="Richmond"/>
    <s v="Men's Street Footwear"/>
    <n v="34"/>
    <n v="2000"/>
    <n v="6800"/>
    <n v="4284"/>
    <n v="0.63"/>
    <s v="Online"/>
  </r>
  <r>
    <n v="1185732"/>
    <d v="2021-02-17T00:00:00"/>
    <x v="4"/>
    <x v="18"/>
    <s v="Richmond"/>
    <s v="Men's Athletic Footwear"/>
    <n v="33"/>
    <n v="1170"/>
    <n v="3861"/>
    <n v="2007.72"/>
    <n v="0.52"/>
    <s v="Online"/>
  </r>
  <r>
    <n v="1185732"/>
    <d v="2021-02-17T00:00:00"/>
    <x v="4"/>
    <x v="18"/>
    <s v="Richmond"/>
    <s v="Women's Street Footwear"/>
    <n v="23"/>
    <n v="1500"/>
    <n v="3450"/>
    <n v="1483.5"/>
    <n v="0.43"/>
    <s v="Online"/>
  </r>
  <r>
    <n v="1185732"/>
    <d v="2021-02-17T00:00:00"/>
    <x v="3"/>
    <x v="19"/>
    <s v="Detroit"/>
    <s v="Women's Athletic Footwear"/>
    <n v="28"/>
    <n v="1090"/>
    <n v="3052"/>
    <n v="1495.48"/>
    <n v="0.49"/>
    <s v="Online"/>
  </r>
  <r>
    <n v="1185732"/>
    <d v="2021-02-17T00:00:00"/>
    <x v="3"/>
    <x v="19"/>
    <s v="Detroit"/>
    <s v="Men's Apparel"/>
    <n v="41"/>
    <n v="1260"/>
    <n v="5166"/>
    <n v="2841.2999999999997"/>
    <n v="0.54999999999999993"/>
    <s v="Online"/>
  </r>
  <r>
    <n v="1185732"/>
    <d v="2021-02-17T00:00:00"/>
    <x v="3"/>
    <x v="19"/>
    <s v="Detroit"/>
    <s v="Women's Apparel"/>
    <n v="33"/>
    <n v="1380"/>
    <n v="4554"/>
    <n v="3051.1800000000003"/>
    <n v="0.67"/>
    <s v="Online"/>
  </r>
  <r>
    <n v="1185732"/>
    <d v="2021-03-15T00:00:00"/>
    <x v="3"/>
    <x v="19"/>
    <s v="Detroit"/>
    <s v="Men's Street Footwear"/>
    <n v="34"/>
    <n v="2160"/>
    <n v="7344"/>
    <n v="4479.84"/>
    <n v="0.61"/>
    <s v="Online"/>
  </r>
  <r>
    <n v="1185732"/>
    <d v="2021-03-15T00:00:00"/>
    <x v="3"/>
    <x v="19"/>
    <s v="Detroit"/>
    <s v="Men's Athletic Footwear"/>
    <n v="32"/>
    <n v="1260"/>
    <n v="4032"/>
    <n v="2177.2800000000002"/>
    <n v="0.54"/>
    <s v="Online"/>
  </r>
  <r>
    <n v="1185732"/>
    <d v="2021-03-15T00:00:00"/>
    <x v="3"/>
    <x v="19"/>
    <s v="Detroit"/>
    <s v="Women's Street Footwear"/>
    <n v="25"/>
    <n v="1240"/>
    <n v="3100"/>
    <n v="1240"/>
    <n v="0.4"/>
    <s v="Online"/>
  </r>
  <r>
    <n v="1185732"/>
    <d v="2021-03-15T00:00:00"/>
    <x v="3"/>
    <x v="19"/>
    <s v="Detroit"/>
    <s v="Women's Athletic Footwear"/>
    <n v="29"/>
    <n v="910"/>
    <n v="2639"/>
    <n v="1266.72"/>
    <n v="0.48"/>
    <s v="Online"/>
  </r>
  <r>
    <n v="1185732"/>
    <d v="2021-03-15T00:00:00"/>
    <x v="3"/>
    <x v="19"/>
    <s v="Detroit"/>
    <s v="Men's Apparel"/>
    <n v="43"/>
    <n v="940"/>
    <n v="4042"/>
    <n v="2101.84"/>
    <n v="0.52"/>
    <s v="Online"/>
  </r>
  <r>
    <n v="1185732"/>
    <d v="2021-03-15T00:00:00"/>
    <x v="3"/>
    <x v="19"/>
    <s v="Detroit"/>
    <s v="Women's Apparel"/>
    <n v="33"/>
    <n v="1430"/>
    <n v="4719"/>
    <n v="3256.11"/>
    <n v="0.69000000000000006"/>
    <s v="Online"/>
  </r>
  <r>
    <n v="1185732"/>
    <d v="2021-04-16T00:00:00"/>
    <x v="3"/>
    <x v="19"/>
    <s v="Detroit"/>
    <s v="Men's Street Footwear"/>
    <n v="32"/>
    <n v="1810"/>
    <n v="5792"/>
    <n v="3475.2"/>
    <n v="0.6"/>
    <s v="Online"/>
  </r>
  <r>
    <n v="1185732"/>
    <d v="2021-04-16T00:00:00"/>
    <x v="3"/>
    <x v="19"/>
    <s v="Detroit"/>
    <s v="Men's Athletic Footwear"/>
    <n v="38"/>
    <n v="1110"/>
    <n v="4218"/>
    <n v="2235.54"/>
    <n v="0.53"/>
    <s v="Online"/>
  </r>
  <r>
    <n v="1185732"/>
    <d v="2021-04-16T00:00:00"/>
    <x v="3"/>
    <x v="19"/>
    <s v="Detroit"/>
    <s v="Women's Street Footwear"/>
    <n v="27"/>
    <n v="1350"/>
    <n v="3645"/>
    <n v="1530.8999999999999"/>
    <n v="0.42"/>
    <s v="Online"/>
  </r>
  <r>
    <n v="1185732"/>
    <d v="2021-04-16T00:00:00"/>
    <x v="3"/>
    <x v="19"/>
    <s v="Detroit"/>
    <s v="Women's Athletic Footwear"/>
    <n v="32"/>
    <n v="1090"/>
    <n v="3488"/>
    <n v="1604.4799999999998"/>
    <n v="0.45999999999999996"/>
    <s v="Online"/>
  </r>
  <r>
    <n v="1185732"/>
    <d v="2021-04-16T00:00:00"/>
    <x v="3"/>
    <x v="19"/>
    <s v="Detroit"/>
    <s v="Men's Apparel"/>
    <n v="45"/>
    <n v="1200"/>
    <n v="5400"/>
    <n v="2700"/>
    <n v="0.5"/>
    <s v="Online"/>
  </r>
  <r>
    <n v="1185732"/>
    <d v="2021-04-16T00:00:00"/>
    <x v="3"/>
    <x v="19"/>
    <s v="Detroit"/>
    <s v="Women's Apparel"/>
    <n v="37"/>
    <n v="1520"/>
    <n v="5624"/>
    <n v="3880.5600000000004"/>
    <n v="0.69000000000000006"/>
    <s v="Online"/>
  </r>
  <r>
    <n v="1185732"/>
    <d v="2021-05-15T00:00:00"/>
    <x v="3"/>
    <x v="19"/>
    <s v="Detroit"/>
    <s v="Men's Street Footwear"/>
    <n v="48"/>
    <n v="2070"/>
    <n v="9936"/>
    <n v="6060.96"/>
    <n v="0.61"/>
    <s v="Online"/>
  </r>
  <r>
    <n v="1185732"/>
    <d v="2021-05-15T00:00:00"/>
    <x v="3"/>
    <x v="19"/>
    <s v="Detroit"/>
    <s v="Men's Athletic Footwear"/>
    <n v="47"/>
    <n v="1500"/>
    <n v="7050"/>
    <n v="3877.4999999999995"/>
    <n v="0.54999999999999993"/>
    <s v="Online"/>
  </r>
  <r>
    <n v="1185732"/>
    <d v="2021-05-15T00:00:00"/>
    <x v="3"/>
    <x v="19"/>
    <s v="Detroit"/>
    <s v="Women's Street Footwear"/>
    <n v="44"/>
    <n v="1330"/>
    <n v="5852"/>
    <n v="2340.8000000000002"/>
    <n v="0.4"/>
    <s v="Online"/>
  </r>
  <r>
    <n v="1185732"/>
    <d v="2021-05-15T00:00:00"/>
    <x v="3"/>
    <x v="19"/>
    <s v="Detroit"/>
    <s v="Women's Athletic Footwear"/>
    <n v="42"/>
    <n v="1260"/>
    <n v="5292"/>
    <n v="2646"/>
    <n v="0.5"/>
    <s v="Online"/>
  </r>
  <r>
    <n v="1185732"/>
    <d v="2021-05-15T00:00:00"/>
    <x v="3"/>
    <x v="19"/>
    <s v="Detroit"/>
    <s v="Men's Apparel"/>
    <n v="52"/>
    <n v="1240"/>
    <n v="6448"/>
    <n v="3417.44"/>
    <n v="0.53"/>
    <s v="Online"/>
  </r>
  <r>
    <n v="1185732"/>
    <d v="2021-05-15T00:00:00"/>
    <x v="3"/>
    <x v="19"/>
    <s v="Detroit"/>
    <s v="Women's Apparel"/>
    <n v="55"/>
    <n v="1500"/>
    <n v="8250"/>
    <n v="5775.0000000000009"/>
    <n v="0.70000000000000007"/>
    <s v="Online"/>
  </r>
  <r>
    <n v="1185732"/>
    <d v="2021-06-17T00:00:00"/>
    <x v="3"/>
    <x v="19"/>
    <s v="Detroit"/>
    <s v="Men's Street Footwear"/>
    <n v="52"/>
    <n v="2060"/>
    <n v="10712"/>
    <n v="6641.44"/>
    <n v="0.62"/>
    <s v="Online"/>
  </r>
  <r>
    <n v="1185732"/>
    <d v="2021-06-17T00:00:00"/>
    <x v="3"/>
    <x v="19"/>
    <s v="Detroit"/>
    <s v="Men's Athletic Footwear"/>
    <n v="46"/>
    <n v="1670"/>
    <n v="7682"/>
    <n v="4148.2800000000007"/>
    <n v="0.54"/>
    <s v="Online"/>
  </r>
  <r>
    <n v="1185732"/>
    <d v="2021-06-17T00:00:00"/>
    <x v="3"/>
    <x v="19"/>
    <s v="Detroit"/>
    <s v="Women's Street Footwear"/>
    <n v="41"/>
    <n v="1380"/>
    <n v="5658"/>
    <n v="2489.52"/>
    <n v="0.44"/>
    <s v="Online"/>
  </r>
  <r>
    <n v="1185732"/>
    <d v="2021-06-17T00:00:00"/>
    <x v="3"/>
    <x v="19"/>
    <s v="Detroit"/>
    <s v="Women's Athletic Footwear"/>
    <n v="43"/>
    <n v="1580"/>
    <n v="6794"/>
    <n v="3261.12"/>
    <n v="0.48"/>
    <s v="Online"/>
  </r>
  <r>
    <n v="1185732"/>
    <d v="2021-06-17T00:00:00"/>
    <x v="3"/>
    <x v="19"/>
    <s v="Detroit"/>
    <s v="Men's Apparel"/>
    <n v="57"/>
    <n v="1520"/>
    <n v="8664"/>
    <n v="4765.2"/>
    <n v="0.54999999999999993"/>
    <s v="Online"/>
  </r>
  <r>
    <n v="1185732"/>
    <d v="2021-06-17T00:00:00"/>
    <x v="3"/>
    <x v="19"/>
    <s v="Detroit"/>
    <s v="Women's Apparel"/>
    <n v="60"/>
    <n v="1690"/>
    <n v="10140"/>
    <n v="6591"/>
    <n v="0.65"/>
    <s v="Online"/>
  </r>
  <r>
    <n v="1185732"/>
    <d v="2021-07-15T00:00:00"/>
    <x v="3"/>
    <x v="19"/>
    <s v="Detroit"/>
    <s v="Men's Street Footwear"/>
    <n v="57"/>
    <n v="2250"/>
    <n v="12825"/>
    <n v="7695"/>
    <n v="0.6"/>
    <s v="Online"/>
  </r>
  <r>
    <n v="1185732"/>
    <d v="2021-07-15T00:00:00"/>
    <x v="3"/>
    <x v="19"/>
    <s v="Detroit"/>
    <s v="Men's Athletic Footwear"/>
    <n v="53"/>
    <n v="1890"/>
    <n v="10017"/>
    <n v="5108.67"/>
    <n v="0.51"/>
    <s v="Online"/>
  </r>
  <r>
    <n v="1185732"/>
    <d v="2021-07-15T00:00:00"/>
    <x v="3"/>
    <x v="19"/>
    <s v="Detroit"/>
    <s v="Women's Street Footwear"/>
    <n v="46"/>
    <n v="1730"/>
    <n v="7958"/>
    <n v="3581.0999999999995"/>
    <n v="0.44999999999999996"/>
    <s v="Online"/>
  </r>
  <r>
    <n v="1185732"/>
    <d v="2021-07-15T00:00:00"/>
    <x v="3"/>
    <x v="19"/>
    <s v="Detroit"/>
    <s v="Women's Athletic Footwear"/>
    <n v="47"/>
    <n v="1580"/>
    <n v="7426"/>
    <n v="3341.7"/>
    <n v="0.44999999999999996"/>
    <s v="Online"/>
  </r>
  <r>
    <n v="1185732"/>
    <d v="2021-07-15T00:00:00"/>
    <x v="3"/>
    <x v="19"/>
    <s v="Detroit"/>
    <s v="Men's Apparel"/>
    <n v="54"/>
    <n v="1430"/>
    <n v="7722"/>
    <n v="3938.2200000000003"/>
    <n v="0.51"/>
    <s v="Online"/>
  </r>
  <r>
    <n v="1185732"/>
    <d v="2021-07-15T00:00:00"/>
    <x v="3"/>
    <x v="19"/>
    <s v="Detroit"/>
    <s v="Women's Apparel"/>
    <n v="62"/>
    <n v="2100"/>
    <n v="13020"/>
    <n v="8983.8000000000011"/>
    <n v="0.69000000000000006"/>
    <s v="Online"/>
  </r>
  <r>
    <n v="1185732"/>
    <d v="2021-08-16T00:00:00"/>
    <x v="3"/>
    <x v="19"/>
    <s v="Detroit"/>
    <s v="Men's Street Footwear"/>
    <n v="55"/>
    <n v="2630"/>
    <n v="14465"/>
    <n v="9257.6"/>
    <n v="0.64"/>
    <s v="Online"/>
  </r>
  <r>
    <n v="1185732"/>
    <d v="2021-08-16T00:00:00"/>
    <x v="3"/>
    <x v="19"/>
    <s v="Detroit"/>
    <s v="Men's Athletic Footwear"/>
    <n v="50"/>
    <n v="1950"/>
    <n v="9750"/>
    <n v="4875"/>
    <n v="0.5"/>
    <s v="Online"/>
  </r>
  <r>
    <n v="1185732"/>
    <d v="2021-08-16T00:00:00"/>
    <x v="3"/>
    <x v="19"/>
    <s v="Detroit"/>
    <s v="Women's Street Footwear"/>
    <n v="42"/>
    <n v="1440"/>
    <n v="6048"/>
    <n v="2540.16"/>
    <n v="0.42"/>
    <s v="Online"/>
  </r>
  <r>
    <n v="1185732"/>
    <d v="2021-08-16T00:00:00"/>
    <x v="3"/>
    <x v="19"/>
    <s v="Detroit"/>
    <s v="Women's Athletic Footwear"/>
    <n v="34"/>
    <n v="1420"/>
    <n v="4828"/>
    <n v="2172.6"/>
    <n v="0.44999999999999996"/>
    <s v="Online"/>
  </r>
  <r>
    <n v="1185732"/>
    <d v="2021-08-16T00:00:00"/>
    <x v="3"/>
    <x v="19"/>
    <s v="Detroit"/>
    <s v="Men's Apparel"/>
    <n v="42"/>
    <n v="1350"/>
    <n v="5670"/>
    <n v="3005.1000000000004"/>
    <n v="0.53"/>
    <s v="Online"/>
  </r>
  <r>
    <n v="1185732"/>
    <d v="2021-08-16T00:00:00"/>
    <x v="3"/>
    <x v="19"/>
    <s v="Detroit"/>
    <s v="Women's Apparel"/>
    <n v="45"/>
    <n v="1760"/>
    <n v="7920"/>
    <n v="5385.6"/>
    <n v="0.68"/>
    <s v="Online"/>
  </r>
  <r>
    <n v="1185732"/>
    <d v="2021-09-15T00:00:00"/>
    <x v="3"/>
    <x v="19"/>
    <s v="Detroit"/>
    <s v="Men's Street Footwear"/>
    <n v="42"/>
    <n v="2320"/>
    <n v="9744"/>
    <n v="6138.72"/>
    <n v="0.63"/>
    <s v="Online"/>
  </r>
  <r>
    <n v="1185732"/>
    <d v="2021-09-15T00:00:00"/>
    <x v="3"/>
    <x v="19"/>
    <s v="Detroit"/>
    <s v="Men's Athletic Footwear"/>
    <n v="37"/>
    <n v="1740"/>
    <n v="6438"/>
    <n v="3283.38"/>
    <n v="0.51"/>
    <s v="Online"/>
  </r>
  <r>
    <n v="1185732"/>
    <d v="2021-09-15T00:00:00"/>
    <x v="3"/>
    <x v="19"/>
    <s v="Detroit"/>
    <s v="Women's Street Footwear"/>
    <n v="34"/>
    <n v="1450"/>
    <n v="4930"/>
    <n v="2070.6"/>
    <n v="0.42"/>
    <s v="Online"/>
  </r>
  <r>
    <n v="1185732"/>
    <d v="2021-09-15T00:00:00"/>
    <x v="3"/>
    <x v="19"/>
    <s v="Detroit"/>
    <s v="Women's Athletic Footwear"/>
    <n v="34"/>
    <n v="1190"/>
    <n v="4046"/>
    <n v="1820.6999999999998"/>
    <n v="0.44999999999999996"/>
    <s v="Online"/>
  </r>
  <r>
    <n v="1185732"/>
    <d v="2021-09-15T00:00:00"/>
    <x v="3"/>
    <x v="19"/>
    <s v="Detroit"/>
    <s v="Men's Apparel"/>
    <n v="41"/>
    <n v="1280"/>
    <n v="5248"/>
    <n v="2624"/>
    <n v="0.5"/>
    <s v="Online"/>
  </r>
  <r>
    <n v="1185732"/>
    <d v="2021-09-15T00:00:00"/>
    <x v="3"/>
    <x v="19"/>
    <s v="Detroit"/>
    <s v="Women's Apparel"/>
    <n v="48"/>
    <n v="1730"/>
    <n v="8304"/>
    <n v="5397.6"/>
    <n v="0.65"/>
    <s v="Online"/>
  </r>
  <r>
    <n v="1185732"/>
    <d v="2021-10-17T00:00:00"/>
    <x v="3"/>
    <x v="19"/>
    <s v="Detroit"/>
    <s v="Men's Street Footwear"/>
    <n v="49"/>
    <n v="2250"/>
    <n v="11025"/>
    <n v="6725.25"/>
    <n v="0.61"/>
    <s v="Online"/>
  </r>
  <r>
    <n v="1185732"/>
    <d v="2021-10-17T00:00:00"/>
    <x v="3"/>
    <x v="19"/>
    <s v="Detroit"/>
    <s v="Men's Athletic Footwear"/>
    <n v="37"/>
    <n v="1670"/>
    <n v="6179"/>
    <n v="3151.29"/>
    <n v="0.51"/>
    <s v="Online"/>
  </r>
  <r>
    <n v="1185732"/>
    <d v="2021-10-17T00:00:00"/>
    <x v="3"/>
    <x v="19"/>
    <s v="Detroit"/>
    <s v="Women's Street Footwear"/>
    <n v="37"/>
    <n v="1230"/>
    <n v="4551"/>
    <n v="2047.9499999999998"/>
    <n v="0.44999999999999996"/>
    <s v="Online"/>
  </r>
  <r>
    <n v="1185732"/>
    <d v="2021-10-17T00:00:00"/>
    <x v="3"/>
    <x v="19"/>
    <s v="Detroit"/>
    <s v="Women's Athletic Footwear"/>
    <n v="38"/>
    <n v="1160"/>
    <n v="4408"/>
    <n v="2204"/>
    <n v="0.5"/>
    <s v="Online"/>
  </r>
  <r>
    <n v="1185732"/>
    <d v="2021-10-17T00:00:00"/>
    <x v="3"/>
    <x v="19"/>
    <s v="Detroit"/>
    <s v="Men's Apparel"/>
    <n v="48"/>
    <n v="1120"/>
    <n v="5376"/>
    <n v="2956.7999999999997"/>
    <n v="0.54999999999999993"/>
    <s v="Online"/>
  </r>
  <r>
    <n v="1185732"/>
    <d v="2021-10-17T00:00:00"/>
    <x v="3"/>
    <x v="19"/>
    <s v="Detroit"/>
    <s v="Women's Apparel"/>
    <n v="52"/>
    <n v="1370"/>
    <n v="7124"/>
    <n v="4986.8"/>
    <n v="0.70000000000000007"/>
    <s v="Online"/>
  </r>
  <r>
    <n v="1185732"/>
    <d v="2021-11-16T00:00:00"/>
    <x v="3"/>
    <x v="19"/>
    <s v="Detroit"/>
    <s v="Men's Street Footwear"/>
    <n v="49"/>
    <n v="1960"/>
    <n v="9604"/>
    <n v="6050.52"/>
    <n v="0.63"/>
    <s v="Online"/>
  </r>
  <r>
    <n v="1185732"/>
    <d v="2021-11-16T00:00:00"/>
    <x v="3"/>
    <x v="19"/>
    <s v="Detroit"/>
    <s v="Men's Athletic Footwear"/>
    <n v="42"/>
    <n v="1450"/>
    <n v="6090"/>
    <n v="3349.4999999999995"/>
    <n v="0.54999999999999993"/>
    <s v="Online"/>
  </r>
  <r>
    <n v="1185732"/>
    <d v="2021-11-16T00:00:00"/>
    <x v="3"/>
    <x v="19"/>
    <s v="Detroit"/>
    <s v="Women's Street Footwear"/>
    <n v="43"/>
    <n v="1200"/>
    <n v="5160"/>
    <n v="2321.9999999999995"/>
    <n v="0.44999999999999996"/>
    <s v="Online"/>
  </r>
  <r>
    <n v="1185732"/>
    <d v="2021-11-16T00:00:00"/>
    <x v="3"/>
    <x v="19"/>
    <s v="Detroit"/>
    <s v="Women's Athletic Footwear"/>
    <n v="41"/>
    <n v="1380"/>
    <n v="5658"/>
    <n v="2772.42"/>
    <n v="0.49"/>
    <s v="Online"/>
  </r>
  <r>
    <n v="1185732"/>
    <d v="2021-11-16T00:00:00"/>
    <x v="3"/>
    <x v="19"/>
    <s v="Detroit"/>
    <s v="Men's Apparel"/>
    <n v="59"/>
    <n v="1260"/>
    <n v="7434"/>
    <n v="4088.6999999999994"/>
    <n v="0.54999999999999993"/>
    <s v="Online"/>
  </r>
  <r>
    <n v="1185732"/>
    <d v="2021-11-16T00:00:00"/>
    <x v="3"/>
    <x v="19"/>
    <s v="Detroit"/>
    <s v="Women's Apparel"/>
    <n v="59"/>
    <n v="1690"/>
    <n v="9971"/>
    <n v="6879.9900000000007"/>
    <n v="0.69000000000000006"/>
    <s v="Online"/>
  </r>
  <r>
    <n v="1185732"/>
    <d v="2021-12-15T00:00:00"/>
    <x v="3"/>
    <x v="19"/>
    <s v="Detroit"/>
    <s v="Men's Street Footwear"/>
    <n v="55"/>
    <n v="2550"/>
    <n v="14025"/>
    <n v="8555.25"/>
    <n v="0.61"/>
    <s v="Online"/>
  </r>
  <r>
    <n v="1185732"/>
    <d v="2021-12-15T00:00:00"/>
    <x v="3"/>
    <x v="19"/>
    <s v="Detroit"/>
    <s v="Men's Athletic Footwear"/>
    <n v="46"/>
    <n v="1760"/>
    <n v="8096"/>
    <n v="4290.88"/>
    <n v="0.53"/>
    <s v="Online"/>
  </r>
  <r>
    <n v="1185732"/>
    <d v="2021-12-15T00:00:00"/>
    <x v="3"/>
    <x v="19"/>
    <s v="Detroit"/>
    <s v="Women's Street Footwear"/>
    <n v="48"/>
    <n v="1680"/>
    <n v="8064"/>
    <n v="3628.7999999999997"/>
    <n v="0.44999999999999996"/>
    <s v="Online"/>
  </r>
  <r>
    <n v="1185732"/>
    <d v="2021-12-15T00:00:00"/>
    <x v="3"/>
    <x v="19"/>
    <s v="Detroit"/>
    <s v="Women's Athletic Footwear"/>
    <n v="48"/>
    <n v="1380"/>
    <n v="6624"/>
    <n v="3179.52"/>
    <n v="0.48"/>
    <s v="Online"/>
  </r>
  <r>
    <n v="1185732"/>
    <d v="2021-12-15T00:00:00"/>
    <x v="3"/>
    <x v="19"/>
    <s v="Detroit"/>
    <s v="Men's Apparel"/>
    <n v="55"/>
    <n v="1430"/>
    <n v="7865"/>
    <n v="4089.8"/>
    <n v="0.52"/>
    <s v="Online"/>
  </r>
  <r>
    <n v="1185732"/>
    <d v="2021-12-15T00:00:00"/>
    <x v="3"/>
    <x v="19"/>
    <s v="Detroit"/>
    <s v="Women's Apparel"/>
    <n v="59"/>
    <n v="1630"/>
    <n v="9617"/>
    <n v="6251.05"/>
    <n v="0.65"/>
    <s v="Online"/>
  </r>
  <r>
    <n v="1185732"/>
    <d v="2021-01-18T00:00:00"/>
    <x v="3"/>
    <x v="19"/>
    <s v="Detroit"/>
    <s v="Men's Street Footwear"/>
    <n v="27"/>
    <n v="1560"/>
    <n v="4212"/>
    <n v="2106"/>
    <n v="0.5"/>
    <s v="Online"/>
  </r>
  <r>
    <n v="1185732"/>
    <d v="2021-01-18T00:00:00"/>
    <x v="3"/>
    <x v="19"/>
    <s v="Detroit"/>
    <s v="Men's Athletic Footwear"/>
    <n v="29"/>
    <n v="1230"/>
    <n v="3567"/>
    <n v="1676.49"/>
    <n v="0.47"/>
    <s v="Online"/>
  </r>
  <r>
    <n v="1185732"/>
    <d v="2021-01-18T00:00:00"/>
    <x v="3"/>
    <x v="19"/>
    <s v="Detroit"/>
    <s v="Women's Street Footwear"/>
    <n v="19"/>
    <n v="1230"/>
    <n v="2337"/>
    <n v="1051.6499999999999"/>
    <n v="0.44999999999999996"/>
    <s v="Online"/>
  </r>
  <r>
    <n v="1185732"/>
    <d v="2021-01-18T00:00:00"/>
    <x v="3"/>
    <x v="19"/>
    <s v="Detroit"/>
    <s v="Women's Athletic Footwear"/>
    <n v="24"/>
    <n v="770"/>
    <n v="1848"/>
    <n v="960.96"/>
    <n v="0.52"/>
    <s v="Online"/>
  </r>
  <r>
    <n v="1185732"/>
    <d v="2021-01-18T00:00:00"/>
    <x v="3"/>
    <x v="19"/>
    <s v="Detroit"/>
    <s v="Men's Apparel"/>
    <n v="39"/>
    <n v="980"/>
    <n v="3822"/>
    <n v="1872.78"/>
    <n v="0.49"/>
    <s v="Online"/>
  </r>
  <r>
    <n v="1185732"/>
    <d v="2021-01-18T00:00:00"/>
    <x v="3"/>
    <x v="19"/>
    <s v="Detroit"/>
    <s v="Women's Apparel"/>
    <n v="29"/>
    <n v="1230"/>
    <n v="3567"/>
    <n v="2247.21"/>
    <n v="0.63"/>
    <s v="Online"/>
  </r>
  <r>
    <n v="1185732"/>
    <d v="2021-02-18T00:00:00"/>
    <x v="3"/>
    <x v="19"/>
    <s v="Detroit"/>
    <s v="Men's Street Footwear"/>
    <n v="29"/>
    <n v="1820"/>
    <n v="5278"/>
    <n v="2797.34"/>
    <n v="0.53"/>
    <s v="Online"/>
  </r>
  <r>
    <n v="1185732"/>
    <d v="2021-02-18T00:00:00"/>
    <x v="3"/>
    <x v="19"/>
    <s v="Detroit"/>
    <s v="Men's Athletic Footwear"/>
    <n v="28"/>
    <n v="940"/>
    <n v="2632"/>
    <n v="1289.68"/>
    <n v="0.49"/>
    <s v="Online"/>
  </r>
  <r>
    <n v="1185732"/>
    <d v="2021-02-18T00:00:00"/>
    <x v="3"/>
    <x v="19"/>
    <s v="Detroit"/>
    <s v="Women's Street Footwear"/>
    <n v="19"/>
    <n v="1130"/>
    <n v="2147"/>
    <n v="966.14999999999986"/>
    <n v="0.44999999999999996"/>
    <s v="Online"/>
  </r>
  <r>
    <n v="1185732"/>
    <d v="2021-02-18T00:00:00"/>
    <x v="3"/>
    <x v="20"/>
    <s v="St. Louis"/>
    <s v="Women's Athletic Footwear"/>
    <n v="24"/>
    <n v="700"/>
    <n v="1680"/>
    <n v="873.6"/>
    <n v="0.52"/>
    <s v="Online"/>
  </r>
  <r>
    <n v="1185732"/>
    <d v="2021-02-18T00:00:00"/>
    <x v="3"/>
    <x v="20"/>
    <s v="St. Louis"/>
    <s v="Men's Apparel"/>
    <n v="38"/>
    <n v="880"/>
    <n v="3344"/>
    <n v="1504.8"/>
    <n v="0.44999999999999996"/>
    <s v="Online"/>
  </r>
  <r>
    <n v="1185732"/>
    <d v="2021-02-18T00:00:00"/>
    <x v="3"/>
    <x v="20"/>
    <s v="St. Louis"/>
    <s v="Women's Apparel"/>
    <n v="28"/>
    <n v="1200"/>
    <n v="3360"/>
    <n v="2116.8000000000002"/>
    <n v="0.63"/>
    <s v="Online"/>
  </r>
  <r>
    <n v="1185732"/>
    <d v="2021-03-17T00:00:00"/>
    <x v="3"/>
    <x v="20"/>
    <s v="St. Louis"/>
    <s v="Men's Street Footwear"/>
    <n v="34"/>
    <n v="1860"/>
    <n v="6324"/>
    <n v="3225.2400000000002"/>
    <n v="0.51"/>
    <s v="Online"/>
  </r>
  <r>
    <n v="1185732"/>
    <d v="2021-03-17T00:00:00"/>
    <x v="3"/>
    <x v="20"/>
    <s v="St. Louis"/>
    <s v="Men's Athletic Footwear"/>
    <n v="34"/>
    <n v="870"/>
    <n v="2958"/>
    <n v="1331.1"/>
    <n v="0.44999999999999996"/>
    <s v="Online"/>
  </r>
  <r>
    <n v="1185732"/>
    <d v="2021-03-17T00:00:00"/>
    <x v="3"/>
    <x v="20"/>
    <s v="St. Louis"/>
    <s v="Women's Street Footwear"/>
    <n v="23"/>
    <n v="950"/>
    <n v="2185"/>
    <n v="1005.0999999999999"/>
    <n v="0.45999999999999996"/>
    <s v="Online"/>
  </r>
  <r>
    <n v="1185732"/>
    <d v="2021-03-17T00:00:00"/>
    <x v="3"/>
    <x v="20"/>
    <s v="St. Louis"/>
    <s v="Women's Athletic Footwear"/>
    <n v="28"/>
    <n v="540"/>
    <n v="1512"/>
    <n v="771.12"/>
    <n v="0.51"/>
    <s v="Online"/>
  </r>
  <r>
    <n v="1185732"/>
    <d v="2021-03-17T00:00:00"/>
    <x v="3"/>
    <x v="20"/>
    <s v="St. Louis"/>
    <s v="Men's Apparel"/>
    <n v="41"/>
    <n v="750"/>
    <n v="3075"/>
    <n v="1506.75"/>
    <n v="0.49"/>
    <s v="Online"/>
  </r>
  <r>
    <n v="1185732"/>
    <d v="2021-03-17T00:00:00"/>
    <x v="3"/>
    <x v="20"/>
    <s v="St. Louis"/>
    <s v="Women's Apparel"/>
    <n v="34"/>
    <n v="1020"/>
    <n v="3468"/>
    <n v="2254.2000000000003"/>
    <n v="0.65"/>
    <s v="Online"/>
  </r>
  <r>
    <n v="1185732"/>
    <d v="2021-04-18T00:00:00"/>
    <x v="3"/>
    <x v="20"/>
    <s v="St. Louis"/>
    <s v="Men's Street Footwear"/>
    <n v="33"/>
    <n v="1440"/>
    <n v="4752"/>
    <n v="2471.04"/>
    <n v="0.52"/>
    <s v="Online"/>
  </r>
  <r>
    <n v="1185732"/>
    <d v="2021-04-18T00:00:00"/>
    <x v="3"/>
    <x v="20"/>
    <s v="St. Louis"/>
    <s v="Men's Athletic Footwear"/>
    <n v="27"/>
    <n v="720"/>
    <n v="1944"/>
    <n v="952.56"/>
    <n v="0.49"/>
    <s v="Online"/>
  </r>
  <r>
    <n v="1185732"/>
    <d v="2021-04-18T00:00:00"/>
    <x v="3"/>
    <x v="20"/>
    <s v="St. Louis"/>
    <s v="Women's Street Footwear"/>
    <n v="18"/>
    <n v="830"/>
    <n v="1494"/>
    <n v="732.06"/>
    <n v="0.49"/>
    <s v="Online"/>
  </r>
  <r>
    <n v="1185732"/>
    <d v="2021-04-18T00:00:00"/>
    <x v="3"/>
    <x v="20"/>
    <s v="St. Louis"/>
    <s v="Women's Athletic Footwear"/>
    <n v="23"/>
    <n v="520"/>
    <n v="1196"/>
    <n v="621.92000000000007"/>
    <n v="0.52"/>
    <s v="Online"/>
  </r>
  <r>
    <n v="1185732"/>
    <d v="2021-04-18T00:00:00"/>
    <x v="3"/>
    <x v="20"/>
    <s v="St. Louis"/>
    <s v="Men's Apparel"/>
    <n v="36"/>
    <n v="650"/>
    <n v="2340"/>
    <n v="1053"/>
    <n v="0.44999999999999996"/>
    <s v="Online"/>
  </r>
  <r>
    <n v="1185732"/>
    <d v="2021-04-18T00:00:00"/>
    <x v="3"/>
    <x v="20"/>
    <s v="St. Louis"/>
    <s v="Women's Apparel"/>
    <n v="28"/>
    <n v="1050"/>
    <n v="2940"/>
    <n v="1793.3999999999999"/>
    <n v="0.61"/>
    <s v="Online"/>
  </r>
  <r>
    <n v="1185732"/>
    <d v="2021-05-19T00:00:00"/>
    <x v="3"/>
    <x v="20"/>
    <s v="St. Louis"/>
    <s v="Men's Street Footwear"/>
    <n v="39"/>
    <n v="1800"/>
    <n v="7020"/>
    <n v="3580.2000000000003"/>
    <n v="0.51"/>
    <s v="Online"/>
  </r>
  <r>
    <n v="1185732"/>
    <d v="2021-05-19T00:00:00"/>
    <x v="3"/>
    <x v="20"/>
    <s v="St. Louis"/>
    <s v="Men's Athletic Footwear"/>
    <n v="34"/>
    <n v="880"/>
    <n v="2992"/>
    <n v="1406.24"/>
    <n v="0.47"/>
    <s v="Online"/>
  </r>
  <r>
    <n v="1185732"/>
    <d v="2021-05-19T00:00:00"/>
    <x v="3"/>
    <x v="20"/>
    <s v="St. Louis"/>
    <s v="Women's Street Footwear"/>
    <n v="29"/>
    <n v="870"/>
    <n v="2523"/>
    <n v="1160.58"/>
    <n v="0.45999999999999996"/>
    <s v="Online"/>
  </r>
  <r>
    <n v="1185732"/>
    <d v="2021-05-19T00:00:00"/>
    <x v="3"/>
    <x v="20"/>
    <s v="St. Louis"/>
    <s v="Women's Athletic Footwear"/>
    <n v="29"/>
    <n v="650"/>
    <n v="1885"/>
    <n v="1036.75"/>
    <n v="0.55000000000000004"/>
    <s v="Online"/>
  </r>
  <r>
    <n v="1185732"/>
    <d v="2021-05-19T00:00:00"/>
    <x v="3"/>
    <x v="20"/>
    <s v="St. Louis"/>
    <s v="Men's Apparel"/>
    <n v="44"/>
    <n v="700"/>
    <n v="3080"/>
    <n v="1478.3999999999999"/>
    <n v="0.48"/>
    <s v="Online"/>
  </r>
  <r>
    <n v="1185732"/>
    <d v="2021-05-19T00:00:00"/>
    <x v="3"/>
    <x v="20"/>
    <s v="St. Louis"/>
    <s v="Women's Apparel"/>
    <n v="45"/>
    <n v="1050"/>
    <n v="4725"/>
    <n v="2835"/>
    <n v="0.6"/>
    <s v="Online"/>
  </r>
  <r>
    <n v="1185732"/>
    <d v="2021-06-18T00:00:00"/>
    <x v="3"/>
    <x v="20"/>
    <s v="St. Louis"/>
    <s v="Men's Street Footwear"/>
    <n v="32"/>
    <n v="1680"/>
    <n v="5376"/>
    <n v="2903.04"/>
    <n v="0.54"/>
    <s v="Online"/>
  </r>
  <r>
    <n v="1185732"/>
    <d v="2021-06-18T00:00:00"/>
    <x v="3"/>
    <x v="20"/>
    <s v="St. Louis"/>
    <s v="Men's Athletic Footwear"/>
    <n v="27"/>
    <n v="910"/>
    <n v="2457"/>
    <n v="1130.2199999999998"/>
    <n v="0.45999999999999996"/>
    <s v="Online"/>
  </r>
  <r>
    <n v="1185732"/>
    <d v="2021-06-18T00:00:00"/>
    <x v="3"/>
    <x v="20"/>
    <s v="St. Louis"/>
    <s v="Women's Street Footwear"/>
    <n v="23"/>
    <n v="1130"/>
    <n v="2599"/>
    <n v="1273.51"/>
    <n v="0.49"/>
    <s v="Online"/>
  </r>
  <r>
    <n v="1185732"/>
    <d v="2021-06-18T00:00:00"/>
    <x v="3"/>
    <x v="20"/>
    <s v="St. Louis"/>
    <s v="Women's Athletic Footwear"/>
    <n v="23"/>
    <n v="910"/>
    <n v="2093"/>
    <n v="1046.5"/>
    <n v="0.5"/>
    <s v="Online"/>
  </r>
  <r>
    <n v="1185732"/>
    <d v="2021-06-18T00:00:00"/>
    <x v="3"/>
    <x v="20"/>
    <s v="St. Louis"/>
    <s v="Men's Apparel"/>
    <n v="38"/>
    <n v="1020"/>
    <n v="3876"/>
    <n v="1744.1999999999998"/>
    <n v="0.44999999999999996"/>
    <s v="Online"/>
  </r>
  <r>
    <n v="1185732"/>
    <d v="2021-06-18T00:00:00"/>
    <x v="3"/>
    <x v="20"/>
    <s v="St. Louis"/>
    <s v="Women's Apparel"/>
    <n v="42"/>
    <n v="1420"/>
    <n v="5964"/>
    <n v="3876.6"/>
    <n v="0.65"/>
    <s v="Online"/>
  </r>
  <r>
    <n v="1185732"/>
    <d v="2021-07-17T00:00:00"/>
    <x v="3"/>
    <x v="20"/>
    <s v="St. Louis"/>
    <s v="Men's Street Footwear"/>
    <n v="36"/>
    <n v="2030"/>
    <n v="7308"/>
    <n v="4019.4000000000005"/>
    <n v="0.55000000000000004"/>
    <s v="Online"/>
  </r>
  <r>
    <n v="1185732"/>
    <d v="2021-07-17T00:00:00"/>
    <x v="3"/>
    <x v="20"/>
    <s v="St. Louis"/>
    <s v="Men's Athletic Footwear"/>
    <n v="33"/>
    <n v="1300"/>
    <n v="4290"/>
    <n v="2016.3"/>
    <n v="0.47"/>
    <s v="Online"/>
  </r>
  <r>
    <n v="1185732"/>
    <d v="2021-07-17T00:00:00"/>
    <x v="3"/>
    <x v="20"/>
    <s v="St. Louis"/>
    <s v="Women's Street Footwear"/>
    <n v="29"/>
    <n v="1280"/>
    <n v="3712"/>
    <n v="1707.52"/>
    <n v="0.45999999999999996"/>
    <s v="Online"/>
  </r>
  <r>
    <n v="1185732"/>
    <d v="2021-07-17T00:00:00"/>
    <x v="3"/>
    <x v="20"/>
    <s v="St. Louis"/>
    <s v="Women's Athletic Footwear"/>
    <n v="29"/>
    <n v="1010"/>
    <n v="2929"/>
    <n v="1552.3700000000001"/>
    <n v="0.53"/>
    <s v="Online"/>
  </r>
  <r>
    <n v="1185732"/>
    <d v="2021-07-17T00:00:00"/>
    <x v="3"/>
    <x v="20"/>
    <s v="St. Louis"/>
    <s v="Men's Apparel"/>
    <n v="37"/>
    <n v="940"/>
    <n v="3478"/>
    <n v="1704.22"/>
    <n v="0.49"/>
    <s v="Online"/>
  </r>
  <r>
    <n v="1185732"/>
    <d v="2021-07-17T00:00:00"/>
    <x v="3"/>
    <x v="20"/>
    <s v="St. Louis"/>
    <s v="Women's Apparel"/>
    <n v="41"/>
    <n v="1600"/>
    <n v="6560"/>
    <n v="4001.6"/>
    <n v="0.61"/>
    <s v="Online"/>
  </r>
  <r>
    <n v="1185732"/>
    <d v="2021-08-18T00:00:00"/>
    <x v="3"/>
    <x v="20"/>
    <s v="St. Louis"/>
    <s v="Men's Street Footwear"/>
    <n v="38"/>
    <n v="2030"/>
    <n v="7714"/>
    <n v="3857"/>
    <n v="0.5"/>
    <s v="Online"/>
  </r>
  <r>
    <n v="1185732"/>
    <d v="2021-08-18T00:00:00"/>
    <x v="3"/>
    <x v="20"/>
    <s v="St. Louis"/>
    <s v="Men's Athletic Footwear"/>
    <n v="38"/>
    <n v="1430"/>
    <n v="5434"/>
    <n v="2499.64"/>
    <n v="0.45999999999999996"/>
    <s v="Online"/>
  </r>
  <r>
    <n v="1185732"/>
    <d v="2021-08-18T00:00:00"/>
    <x v="3"/>
    <x v="20"/>
    <s v="St. Louis"/>
    <s v="Women's Street Footwear"/>
    <n v="32"/>
    <n v="1200"/>
    <n v="3840"/>
    <n v="1766.3999999999999"/>
    <n v="0.45999999999999996"/>
    <s v="Online"/>
  </r>
  <r>
    <n v="1185732"/>
    <d v="2021-08-18T00:00:00"/>
    <x v="3"/>
    <x v="20"/>
    <s v="St. Louis"/>
    <s v="Women's Athletic Footwear"/>
    <n v="24"/>
    <n v="910"/>
    <n v="2184"/>
    <n v="1201.2"/>
    <n v="0.55000000000000004"/>
    <s v="Online"/>
  </r>
  <r>
    <n v="1185732"/>
    <d v="2021-08-18T00:00:00"/>
    <x v="3"/>
    <x v="20"/>
    <s v="St. Louis"/>
    <s v="Men's Apparel"/>
    <n v="34"/>
    <n v="810"/>
    <n v="2754"/>
    <n v="1294.3799999999999"/>
    <n v="0.47"/>
    <s v="Online"/>
  </r>
  <r>
    <n v="1185732"/>
    <d v="2021-08-18T00:00:00"/>
    <x v="3"/>
    <x v="20"/>
    <s v="St. Louis"/>
    <s v="Women's Apparel"/>
    <n v="36"/>
    <n v="1280"/>
    <n v="4608"/>
    <n v="2995.2000000000003"/>
    <n v="0.65"/>
    <s v="Online"/>
  </r>
  <r>
    <n v="1185732"/>
    <d v="2021-09-19T00:00:00"/>
    <x v="3"/>
    <x v="20"/>
    <s v="St. Louis"/>
    <s v="Men's Street Footwear"/>
    <n v="32"/>
    <n v="1740"/>
    <n v="5568"/>
    <n v="2784"/>
    <n v="0.5"/>
    <s v="Online"/>
  </r>
  <r>
    <n v="1185732"/>
    <d v="2021-09-19T00:00:00"/>
    <x v="3"/>
    <x v="20"/>
    <s v="St. Louis"/>
    <s v="Men's Athletic Footwear"/>
    <n v="28"/>
    <n v="1000"/>
    <n v="2800"/>
    <n v="1316"/>
    <n v="0.47"/>
    <s v="Online"/>
  </r>
  <r>
    <n v="1185732"/>
    <d v="2021-09-19T00:00:00"/>
    <x v="3"/>
    <x v="20"/>
    <s v="St. Louis"/>
    <s v="Women's Street Footwear"/>
    <n v="14"/>
    <n v="750"/>
    <n v="1050"/>
    <n v="514.5"/>
    <n v="0.49"/>
    <s v="Online"/>
  </r>
  <r>
    <n v="1185732"/>
    <d v="2021-09-19T00:00:00"/>
    <x v="3"/>
    <x v="20"/>
    <s v="St. Louis"/>
    <s v="Women's Athletic Footwear"/>
    <n v="14"/>
    <n v="830"/>
    <n v="1162"/>
    <n v="615.86"/>
    <n v="0.53"/>
    <s v="Online"/>
  </r>
  <r>
    <n v="1185732"/>
    <d v="2021-09-19T00:00:00"/>
    <x v="3"/>
    <x v="20"/>
    <s v="St. Louis"/>
    <s v="Men's Apparel"/>
    <n v="23"/>
    <n v="770"/>
    <n v="1771"/>
    <n v="832.37"/>
    <n v="0.47"/>
    <s v="Online"/>
  </r>
  <r>
    <n v="1185732"/>
    <d v="2021-09-19T00:00:00"/>
    <x v="3"/>
    <x v="20"/>
    <s v="St. Louis"/>
    <s v="Women's Apparel"/>
    <n v="28"/>
    <n v="950"/>
    <n v="2660"/>
    <n v="1702.4"/>
    <n v="0.64"/>
    <s v="Online"/>
  </r>
  <r>
    <n v="1185732"/>
    <d v="2021-10-18T00:00:00"/>
    <x v="3"/>
    <x v="20"/>
    <s v="St. Louis"/>
    <s v="Men's Street Footwear"/>
    <n v="34"/>
    <n v="1310"/>
    <n v="4454"/>
    <n v="2271.54"/>
    <n v="0.51"/>
    <s v="Online"/>
  </r>
  <r>
    <n v="1185732"/>
    <d v="2021-10-18T00:00:00"/>
    <x v="3"/>
    <x v="20"/>
    <s v="St. Louis"/>
    <s v="Men's Athletic Footwear"/>
    <n v="24"/>
    <n v="910"/>
    <n v="2184"/>
    <n v="1092"/>
    <n v="0.5"/>
    <s v="Online"/>
  </r>
  <r>
    <n v="1185732"/>
    <d v="2021-10-18T00:00:00"/>
    <x v="3"/>
    <x v="20"/>
    <s v="St. Louis"/>
    <s v="Women's Street Footwear"/>
    <n v="23"/>
    <n v="730"/>
    <n v="1679"/>
    <n v="805.92"/>
    <n v="0.48"/>
    <s v="Online"/>
  </r>
  <r>
    <n v="1185732"/>
    <d v="2021-10-18T00:00:00"/>
    <x v="3"/>
    <x v="20"/>
    <s v="St. Louis"/>
    <s v="Women's Athletic Footwear"/>
    <n v="23"/>
    <n v="590"/>
    <n v="1357"/>
    <n v="678.5"/>
    <n v="0.5"/>
    <s v="Online"/>
  </r>
  <r>
    <n v="1185732"/>
    <d v="2021-10-18T00:00:00"/>
    <x v="3"/>
    <x v="20"/>
    <s v="St. Louis"/>
    <s v="Men's Apparel"/>
    <n v="32"/>
    <n v="680"/>
    <n v="2176"/>
    <n v="1022.7199999999999"/>
    <n v="0.47"/>
    <s v="Online"/>
  </r>
  <r>
    <n v="1185732"/>
    <d v="2021-10-18T00:00:00"/>
    <x v="3"/>
    <x v="20"/>
    <s v="St. Louis"/>
    <s v="Women's Apparel"/>
    <n v="38"/>
    <n v="880"/>
    <n v="3344"/>
    <n v="2140.16"/>
    <n v="0.64"/>
    <s v="Online"/>
  </r>
  <r>
    <n v="1185732"/>
    <d v="2021-11-18T00:00:00"/>
    <x v="3"/>
    <x v="20"/>
    <s v="St. Louis"/>
    <s v="Men's Street Footwear"/>
    <n v="34"/>
    <n v="1500"/>
    <n v="5100"/>
    <n v="2601"/>
    <n v="0.51"/>
    <s v="Online"/>
  </r>
  <r>
    <n v="1185732"/>
    <d v="2021-11-18T00:00:00"/>
    <x v="3"/>
    <x v="20"/>
    <s v="St. Louis"/>
    <s v="Men's Athletic Footwear"/>
    <n v="23"/>
    <n v="880"/>
    <n v="2024"/>
    <n v="910.8"/>
    <n v="0.44999999999999996"/>
    <s v="Online"/>
  </r>
  <r>
    <n v="1185732"/>
    <d v="2021-11-18T00:00:00"/>
    <x v="3"/>
    <x v="20"/>
    <s v="St. Louis"/>
    <s v="Women's Street Footwear"/>
    <n v="23"/>
    <n v="800"/>
    <n v="1840"/>
    <n v="901.6"/>
    <n v="0.49"/>
    <s v="Online"/>
  </r>
  <r>
    <n v="1185732"/>
    <d v="2021-11-18T00:00:00"/>
    <x v="3"/>
    <x v="20"/>
    <s v="St. Louis"/>
    <s v="Women's Athletic Footwear"/>
    <n v="23"/>
    <n v="880"/>
    <n v="2024"/>
    <n v="1052.48"/>
    <n v="0.52"/>
    <s v="Online"/>
  </r>
  <r>
    <n v="1185732"/>
    <d v="2021-11-18T00:00:00"/>
    <x v="3"/>
    <x v="20"/>
    <s v="St. Louis"/>
    <s v="Men's Apparel"/>
    <n v="43"/>
    <n v="810"/>
    <n v="3483"/>
    <n v="1671.84"/>
    <n v="0.48"/>
    <s v="Online"/>
  </r>
  <r>
    <n v="1185732"/>
    <d v="2021-11-18T00:00:00"/>
    <x v="3"/>
    <x v="20"/>
    <s v="St. Louis"/>
    <s v="Women's Apparel"/>
    <n v="48"/>
    <n v="1080"/>
    <n v="5184"/>
    <n v="3265.92"/>
    <n v="0.63"/>
    <s v="Online"/>
  </r>
  <r>
    <n v="1185732"/>
    <d v="2021-12-17T00:00:00"/>
    <x v="3"/>
    <x v="20"/>
    <s v="St. Louis"/>
    <s v="Men's Street Footwear"/>
    <n v="41"/>
    <n v="1630"/>
    <n v="6683"/>
    <n v="3475.1600000000003"/>
    <n v="0.52"/>
    <s v="Online"/>
  </r>
  <r>
    <n v="1185732"/>
    <d v="2021-12-17T00:00:00"/>
    <x v="3"/>
    <x v="20"/>
    <s v="St. Louis"/>
    <s v="Men's Athletic Footwear"/>
    <n v="32"/>
    <n v="1130"/>
    <n v="3616"/>
    <n v="1735.6799999999998"/>
    <n v="0.48"/>
    <s v="Online"/>
  </r>
  <r>
    <n v="1185732"/>
    <d v="2021-12-17T00:00:00"/>
    <x v="3"/>
    <x v="20"/>
    <s v="St. Louis"/>
    <s v="Women's Street Footwear"/>
    <n v="32"/>
    <n v="1200"/>
    <n v="3840"/>
    <n v="1804.8"/>
    <n v="0.47"/>
    <s v="Online"/>
  </r>
  <r>
    <n v="1185732"/>
    <d v="2021-12-17T00:00:00"/>
    <x v="3"/>
    <x v="20"/>
    <s v="St. Louis"/>
    <s v="Women's Athletic Footwear"/>
    <n v="34"/>
    <n v="880"/>
    <n v="2992"/>
    <n v="1555.8400000000001"/>
    <n v="0.52"/>
    <s v="Online"/>
  </r>
  <r>
    <n v="1185732"/>
    <d v="2021-12-17T00:00:00"/>
    <x v="3"/>
    <x v="20"/>
    <s v="St. Louis"/>
    <s v="Men's Apparel"/>
    <n v="42"/>
    <n v="880"/>
    <n v="3696"/>
    <n v="1848"/>
    <n v="0.5"/>
    <s v="Online"/>
  </r>
  <r>
    <n v="1185732"/>
    <d v="2021-12-17T00:00:00"/>
    <x v="3"/>
    <x v="20"/>
    <s v="St. Louis"/>
    <s v="Women's Apparel"/>
    <n v="47"/>
    <n v="1260"/>
    <n v="5922"/>
    <n v="3612.42"/>
    <n v="0.61"/>
    <s v="Online"/>
  </r>
  <r>
    <n v="1185732"/>
    <d v="2021-01-11T00:00:00"/>
    <x v="3"/>
    <x v="20"/>
    <s v="St. Louis"/>
    <s v="Men's Street Footwear"/>
    <n v="23"/>
    <n v="1960"/>
    <n v="4508"/>
    <n v="2479.4"/>
    <n v="0.55000000000000004"/>
    <s v="Online"/>
  </r>
  <r>
    <n v="1185732"/>
    <d v="2021-01-11T00:00:00"/>
    <x v="3"/>
    <x v="20"/>
    <s v="St. Louis"/>
    <s v="Men's Athletic Footwear"/>
    <n v="23"/>
    <n v="1330"/>
    <n v="3059"/>
    <n v="1437.73"/>
    <n v="0.47"/>
    <s v="Online"/>
  </r>
  <r>
    <n v="1185732"/>
    <d v="2021-01-11T00:00:00"/>
    <x v="3"/>
    <x v="20"/>
    <s v="St. Louis"/>
    <s v="Women's Street Footwear"/>
    <n v="14"/>
    <n v="1430"/>
    <n v="2002"/>
    <n v="940.93999999999994"/>
    <n v="0.47"/>
    <s v="Online"/>
  </r>
  <r>
    <n v="1185732"/>
    <d v="2021-01-11T00:00:00"/>
    <x v="3"/>
    <x v="20"/>
    <s v="St. Louis"/>
    <s v="Women's Athletic Footwear"/>
    <n v="18"/>
    <n v="880"/>
    <n v="1584"/>
    <n v="823.68000000000006"/>
    <n v="0.52"/>
    <s v="Online"/>
  </r>
  <r>
    <n v="1185732"/>
    <d v="2021-01-11T00:00:00"/>
    <x v="3"/>
    <x v="20"/>
    <s v="St. Louis"/>
    <s v="Men's Apparel"/>
    <n v="33"/>
    <n v="980"/>
    <n v="3234"/>
    <n v="1519.98"/>
    <n v="0.47"/>
    <s v="Online"/>
  </r>
  <r>
    <n v="1185732"/>
    <d v="2021-01-11T00:00:00"/>
    <x v="3"/>
    <x v="20"/>
    <s v="St. Louis"/>
    <s v="Women's Apparel"/>
    <n v="24"/>
    <n v="1380"/>
    <n v="3312"/>
    <n v="2119.6799999999998"/>
    <n v="0.64"/>
    <s v="Online"/>
  </r>
  <r>
    <n v="1185732"/>
    <d v="2021-02-11T00:00:00"/>
    <x v="3"/>
    <x v="20"/>
    <s v="St. Louis"/>
    <s v="Men's Street Footwear"/>
    <n v="25"/>
    <n v="2180"/>
    <n v="5450"/>
    <n v="2888.5"/>
    <n v="0.53"/>
    <s v="Online"/>
  </r>
  <r>
    <n v="1185732"/>
    <d v="2021-02-11T00:00:00"/>
    <x v="3"/>
    <x v="20"/>
    <s v="St. Louis"/>
    <s v="Men's Athletic Footwear"/>
    <n v="24"/>
    <n v="1010"/>
    <n v="2424"/>
    <n v="1139.28"/>
    <n v="0.47"/>
    <s v="Online"/>
  </r>
  <r>
    <n v="1185732"/>
    <d v="2021-02-11T00:00:00"/>
    <x v="3"/>
    <x v="20"/>
    <s v="St. Louis"/>
    <s v="Women's Street Footwear"/>
    <n v="14"/>
    <n v="1150"/>
    <n v="1610"/>
    <n v="724.49999999999989"/>
    <n v="0.44999999999999996"/>
    <s v="Online"/>
  </r>
  <r>
    <n v="1185732"/>
    <d v="2021-02-11T00:00:00"/>
    <x v="2"/>
    <x v="21"/>
    <s v="Salt Lake City"/>
    <s v="Women's Athletic Footwear"/>
    <n v="19"/>
    <n v="870"/>
    <n v="1653"/>
    <n v="826.5"/>
    <n v="0.5"/>
    <s v="Online"/>
  </r>
  <r>
    <n v="1185732"/>
    <d v="2021-02-11T00:00:00"/>
    <x v="2"/>
    <x v="21"/>
    <s v="Salt Lake City"/>
    <s v="Men's Apparel"/>
    <n v="32"/>
    <n v="1010"/>
    <n v="3232"/>
    <n v="1454.3999999999999"/>
    <n v="0.44999999999999996"/>
    <s v="Online"/>
  </r>
  <r>
    <n v="1185732"/>
    <d v="2021-02-11T00:00:00"/>
    <x v="2"/>
    <x v="21"/>
    <s v="Salt Lake City"/>
    <s v="Women's Apparel"/>
    <n v="24"/>
    <n v="1310"/>
    <n v="3144"/>
    <n v="1949.28"/>
    <n v="0.62"/>
    <s v="Online"/>
  </r>
  <r>
    <n v="1185732"/>
    <d v="2021-03-10T00:00:00"/>
    <x v="2"/>
    <x v="21"/>
    <s v="Salt Lake City"/>
    <s v="Men's Street Footwear"/>
    <n v="29"/>
    <n v="1680"/>
    <n v="4872"/>
    <n v="2533.44"/>
    <n v="0.52"/>
    <s v="Online"/>
  </r>
  <r>
    <n v="1185732"/>
    <d v="2021-03-10T00:00:00"/>
    <x v="2"/>
    <x v="21"/>
    <s v="Salt Lake City"/>
    <s v="Men's Athletic Footwear"/>
    <n v="28"/>
    <n v="1020"/>
    <n v="2856"/>
    <n v="1428"/>
    <n v="0.5"/>
    <s v="Online"/>
  </r>
  <r>
    <n v="1185732"/>
    <d v="2021-03-10T00:00:00"/>
    <x v="2"/>
    <x v="21"/>
    <s v="Salt Lake City"/>
    <s v="Women's Street Footwear"/>
    <n v="18"/>
    <n v="1120"/>
    <n v="2016"/>
    <n v="1008"/>
    <n v="0.5"/>
    <s v="Online"/>
  </r>
  <r>
    <n v="1185732"/>
    <d v="2021-03-10T00:00:00"/>
    <x v="2"/>
    <x v="21"/>
    <s v="Salt Lake City"/>
    <s v="Women's Athletic Footwear"/>
    <n v="23"/>
    <n v="730"/>
    <n v="1679"/>
    <n v="889.87"/>
    <n v="0.53"/>
    <s v="Online"/>
  </r>
  <r>
    <n v="1185732"/>
    <d v="2021-03-10T00:00:00"/>
    <x v="2"/>
    <x v="21"/>
    <s v="Salt Lake City"/>
    <s v="Men's Apparel"/>
    <n v="38"/>
    <n v="750"/>
    <n v="2850"/>
    <n v="1425"/>
    <n v="0.5"/>
    <s v="Online"/>
  </r>
  <r>
    <n v="1185732"/>
    <d v="2021-03-10T00:00:00"/>
    <x v="2"/>
    <x v="21"/>
    <s v="Salt Lake City"/>
    <s v="Women's Apparel"/>
    <n v="29"/>
    <n v="1000"/>
    <n v="2900"/>
    <n v="1856"/>
    <n v="0.64"/>
    <s v="Online"/>
  </r>
  <r>
    <n v="1185732"/>
    <d v="2021-04-11T00:00:00"/>
    <x v="2"/>
    <x v="21"/>
    <s v="Salt Lake City"/>
    <s v="Men's Street Footwear"/>
    <n v="27"/>
    <n v="1810"/>
    <n v="4887"/>
    <n v="2443.5"/>
    <n v="0.5"/>
    <s v="Online"/>
  </r>
  <r>
    <n v="1185732"/>
    <d v="2021-04-11T00:00:00"/>
    <x v="2"/>
    <x v="21"/>
    <s v="Salt Lake City"/>
    <s v="Men's Athletic Footwear"/>
    <n v="25"/>
    <n v="940"/>
    <n v="2350"/>
    <n v="1057.5"/>
    <n v="0.44999999999999996"/>
    <s v="Online"/>
  </r>
  <r>
    <n v="1185732"/>
    <d v="2021-04-11T00:00:00"/>
    <x v="2"/>
    <x v="21"/>
    <s v="Salt Lake City"/>
    <s v="Women's Street Footwear"/>
    <n v="14"/>
    <n v="980"/>
    <n v="1372"/>
    <n v="631.12"/>
    <n v="0.45999999999999996"/>
    <s v="Online"/>
  </r>
  <r>
    <n v="1185732"/>
    <d v="2021-04-11T00:00:00"/>
    <x v="2"/>
    <x v="21"/>
    <s v="Salt Lake City"/>
    <s v="Women's Athletic Footwear"/>
    <n v="18"/>
    <n v="700"/>
    <n v="1260"/>
    <n v="667.80000000000007"/>
    <n v="0.53"/>
    <s v="Online"/>
  </r>
  <r>
    <n v="1185732"/>
    <d v="2021-04-11T00:00:00"/>
    <x v="2"/>
    <x v="21"/>
    <s v="Salt Lake City"/>
    <s v="Men's Apparel"/>
    <n v="33"/>
    <n v="740"/>
    <n v="2442"/>
    <n v="1123.32"/>
    <n v="0.45999999999999996"/>
    <s v="Online"/>
  </r>
  <r>
    <n v="1185732"/>
    <d v="2021-04-11T00:00:00"/>
    <x v="2"/>
    <x v="21"/>
    <s v="Salt Lake City"/>
    <s v="Women's Apparel"/>
    <n v="24"/>
    <n v="1120"/>
    <n v="2688"/>
    <n v="1612.8"/>
    <n v="0.6"/>
    <s v="Online"/>
  </r>
  <r>
    <n v="1185732"/>
    <d v="2021-05-12T00:00:00"/>
    <x v="2"/>
    <x v="21"/>
    <s v="Salt Lake City"/>
    <s v="Men's Street Footwear"/>
    <n v="32"/>
    <n v="1740"/>
    <n v="5568"/>
    <n v="2839.68"/>
    <n v="0.51"/>
    <s v="Online"/>
  </r>
  <r>
    <n v="1185732"/>
    <d v="2021-05-12T00:00:00"/>
    <x v="2"/>
    <x v="21"/>
    <s v="Salt Lake City"/>
    <s v="Men's Athletic Footwear"/>
    <n v="29"/>
    <n v="1010"/>
    <n v="2929"/>
    <n v="1435.21"/>
    <n v="0.49"/>
    <s v="Online"/>
  </r>
  <r>
    <n v="1185732"/>
    <d v="2021-05-12T00:00:00"/>
    <x v="2"/>
    <x v="21"/>
    <s v="Salt Lake City"/>
    <s v="Women's Street Footwear"/>
    <n v="25"/>
    <n v="980"/>
    <n v="2450"/>
    <n v="1225"/>
    <n v="0.5"/>
    <s v="Online"/>
  </r>
  <r>
    <n v="1185732"/>
    <d v="2021-05-12T00:00:00"/>
    <x v="2"/>
    <x v="21"/>
    <s v="Salt Lake City"/>
    <s v="Women's Athletic Footwear"/>
    <n v="23"/>
    <n v="720"/>
    <n v="1656"/>
    <n v="910.80000000000007"/>
    <n v="0.55000000000000004"/>
    <s v="Online"/>
  </r>
  <r>
    <n v="1185732"/>
    <d v="2021-05-12T00:00:00"/>
    <x v="2"/>
    <x v="21"/>
    <s v="Salt Lake City"/>
    <s v="Men's Apparel"/>
    <n v="39"/>
    <n v="750"/>
    <n v="2925"/>
    <n v="1462.5"/>
    <n v="0.5"/>
    <s v="Online"/>
  </r>
  <r>
    <n v="1185732"/>
    <d v="2021-05-12T00:00:00"/>
    <x v="2"/>
    <x v="21"/>
    <s v="Salt Lake City"/>
    <s v="Women's Apparel"/>
    <n v="44"/>
    <n v="1200"/>
    <n v="5280"/>
    <n v="3432"/>
    <n v="0.65"/>
    <s v="Online"/>
  </r>
  <r>
    <n v="1185732"/>
    <d v="2021-06-11T00:00:00"/>
    <x v="2"/>
    <x v="21"/>
    <s v="Salt Lake City"/>
    <s v="Men's Street Footwear"/>
    <n v="28"/>
    <n v="1820"/>
    <n v="5096"/>
    <n v="2598.96"/>
    <n v="0.51"/>
    <s v="Online"/>
  </r>
  <r>
    <n v="1185732"/>
    <d v="2021-06-11T00:00:00"/>
    <x v="2"/>
    <x v="21"/>
    <s v="Salt Lake City"/>
    <s v="Men's Athletic Footwear"/>
    <n v="24"/>
    <n v="1120"/>
    <n v="2688"/>
    <n v="1317.12"/>
    <n v="0.49"/>
    <s v="Online"/>
  </r>
  <r>
    <n v="1185732"/>
    <d v="2021-06-11T00:00:00"/>
    <x v="2"/>
    <x v="21"/>
    <s v="Salt Lake City"/>
    <s v="Women's Street Footwear"/>
    <n v="19"/>
    <n v="1150"/>
    <n v="2185"/>
    <n v="1070.6500000000001"/>
    <n v="0.49"/>
    <s v="Online"/>
  </r>
  <r>
    <n v="1185732"/>
    <d v="2021-06-11T00:00:00"/>
    <x v="2"/>
    <x v="21"/>
    <s v="Salt Lake City"/>
    <s v="Women's Athletic Footwear"/>
    <n v="19"/>
    <n v="1080"/>
    <n v="2052"/>
    <n v="1046.52"/>
    <n v="0.51"/>
    <s v="Online"/>
  </r>
  <r>
    <n v="1185732"/>
    <d v="2021-06-11T00:00:00"/>
    <x v="2"/>
    <x v="21"/>
    <s v="Salt Lake City"/>
    <s v="Men's Apparel"/>
    <n v="34"/>
    <n v="1080"/>
    <n v="3672"/>
    <n v="1652.3999999999999"/>
    <n v="0.44999999999999996"/>
    <s v="Online"/>
  </r>
  <r>
    <n v="1185732"/>
    <d v="2021-06-11T00:00:00"/>
    <x v="2"/>
    <x v="21"/>
    <s v="Salt Lake City"/>
    <s v="Women's Apparel"/>
    <n v="38"/>
    <n v="1500"/>
    <n v="5700"/>
    <n v="3420"/>
    <n v="0.6"/>
    <s v="Online"/>
  </r>
  <r>
    <n v="1185732"/>
    <d v="2021-07-10T00:00:00"/>
    <x v="2"/>
    <x v="21"/>
    <s v="Salt Lake City"/>
    <s v="Men's Street Footwear"/>
    <n v="34"/>
    <n v="2240"/>
    <n v="7616"/>
    <n v="3960.32"/>
    <n v="0.52"/>
    <s v="Online"/>
  </r>
  <r>
    <n v="1185732"/>
    <d v="2021-07-10T00:00:00"/>
    <x v="2"/>
    <x v="21"/>
    <s v="Salt Lake City"/>
    <s v="Men's Athletic Footwear"/>
    <n v="29"/>
    <n v="1600"/>
    <n v="4640"/>
    <n v="2227.1999999999998"/>
    <n v="0.48"/>
    <s v="Online"/>
  </r>
  <r>
    <n v="1185732"/>
    <d v="2021-07-10T00:00:00"/>
    <x v="2"/>
    <x v="21"/>
    <s v="Salt Lake City"/>
    <s v="Women's Street Footwear"/>
    <n v="24"/>
    <n v="1380"/>
    <n v="3312"/>
    <n v="1589.76"/>
    <n v="0.48"/>
    <s v="Online"/>
  </r>
  <r>
    <n v="1185732"/>
    <d v="2021-07-10T00:00:00"/>
    <x v="2"/>
    <x v="21"/>
    <s v="Salt Lake City"/>
    <s v="Women's Athletic Footwear"/>
    <n v="23"/>
    <n v="1150"/>
    <n v="2645"/>
    <n v="1322.5"/>
    <n v="0.5"/>
    <s v="Online"/>
  </r>
  <r>
    <n v="1185732"/>
    <d v="2021-07-10T00:00:00"/>
    <x v="2"/>
    <x v="21"/>
    <s v="Salt Lake City"/>
    <s v="Men's Apparel"/>
    <n v="32"/>
    <n v="1280"/>
    <n v="4096"/>
    <n v="1884.1599999999999"/>
    <n v="0.45999999999999996"/>
    <s v="Online"/>
  </r>
  <r>
    <n v="1185732"/>
    <d v="2021-07-10T00:00:00"/>
    <x v="2"/>
    <x v="21"/>
    <s v="Salt Lake City"/>
    <s v="Women's Apparel"/>
    <n v="38"/>
    <n v="1500"/>
    <n v="5700"/>
    <n v="3705"/>
    <n v="0.65"/>
    <s v="Online"/>
  </r>
  <r>
    <n v="1185732"/>
    <d v="2021-08-11T00:00:00"/>
    <x v="2"/>
    <x v="21"/>
    <s v="Salt Lake City"/>
    <s v="Men's Street Footwear"/>
    <n v="33"/>
    <n v="2030"/>
    <n v="6699"/>
    <n v="3349.5"/>
    <n v="0.5"/>
    <s v="Online"/>
  </r>
  <r>
    <n v="1185732"/>
    <d v="2021-08-11T00:00:00"/>
    <x v="2"/>
    <x v="21"/>
    <s v="Salt Lake City"/>
    <s v="Men's Athletic Footwear"/>
    <n v="34"/>
    <n v="1310"/>
    <n v="4454"/>
    <n v="2093.3799999999997"/>
    <n v="0.47"/>
    <s v="Online"/>
  </r>
  <r>
    <n v="1185732"/>
    <d v="2021-08-11T00:00:00"/>
    <x v="2"/>
    <x v="21"/>
    <s v="Salt Lake City"/>
    <s v="Women's Street Footwear"/>
    <n v="29"/>
    <n v="1130"/>
    <n v="3277"/>
    <n v="1605.73"/>
    <n v="0.49"/>
    <s v="Online"/>
  </r>
  <r>
    <n v="1185732"/>
    <d v="2021-08-11T00:00:00"/>
    <x v="2"/>
    <x v="21"/>
    <s v="Salt Lake City"/>
    <s v="Women's Athletic Footwear"/>
    <n v="19"/>
    <n v="1010"/>
    <n v="1919"/>
    <n v="1017.07"/>
    <n v="0.53"/>
    <s v="Online"/>
  </r>
  <r>
    <n v="1185732"/>
    <d v="2021-08-11T00:00:00"/>
    <x v="2"/>
    <x v="21"/>
    <s v="Salt Lake City"/>
    <s v="Men's Apparel"/>
    <n v="29"/>
    <n v="1050"/>
    <n v="3045"/>
    <n v="1400.6999999999998"/>
    <n v="0.45999999999999996"/>
    <s v="Online"/>
  </r>
  <r>
    <n v="1185732"/>
    <d v="2021-08-11T00:00:00"/>
    <x v="2"/>
    <x v="21"/>
    <s v="Salt Lake City"/>
    <s v="Women's Apparel"/>
    <n v="32"/>
    <n v="1520"/>
    <n v="4864"/>
    <n v="2918.4"/>
    <n v="0.6"/>
    <s v="Online"/>
  </r>
  <r>
    <n v="1185732"/>
    <d v="2021-09-12T00:00:00"/>
    <x v="2"/>
    <x v="21"/>
    <s v="Salt Lake City"/>
    <s v="Men's Street Footwear"/>
    <n v="29"/>
    <n v="1690"/>
    <n v="4901"/>
    <n v="2548.52"/>
    <n v="0.52"/>
    <s v="Online"/>
  </r>
  <r>
    <n v="1185732"/>
    <d v="2021-09-12T00:00:00"/>
    <x v="2"/>
    <x v="21"/>
    <s v="Salt Lake City"/>
    <s v="Men's Athletic Footwear"/>
    <n v="23"/>
    <n v="1220"/>
    <n v="2806"/>
    <n v="1262.6999999999998"/>
    <n v="0.44999999999999996"/>
    <s v="Online"/>
  </r>
  <r>
    <n v="1185732"/>
    <d v="2021-09-12T00:00:00"/>
    <x v="2"/>
    <x v="21"/>
    <s v="Salt Lake City"/>
    <s v="Women's Street Footwear"/>
    <n v="9"/>
    <n v="910"/>
    <n v="819"/>
    <n v="409.5"/>
    <n v="0.5"/>
    <s v="Online"/>
  </r>
  <r>
    <n v="1185732"/>
    <d v="2021-09-12T00:00:00"/>
    <x v="2"/>
    <x v="21"/>
    <s v="Salt Lake City"/>
    <s v="Women's Athletic Footwear"/>
    <n v="10"/>
    <n v="880"/>
    <n v="880"/>
    <n v="448.8"/>
    <n v="0.51"/>
    <s v="Online"/>
  </r>
  <r>
    <n v="1185732"/>
    <d v="2021-09-12T00:00:00"/>
    <x v="2"/>
    <x v="21"/>
    <s v="Salt Lake City"/>
    <s v="Men's Apparel"/>
    <n v="19"/>
    <n v="880"/>
    <n v="1672"/>
    <n v="836"/>
    <n v="0.5"/>
    <s v="Online"/>
  </r>
  <r>
    <n v="1185732"/>
    <d v="2021-09-12T00:00:00"/>
    <x v="2"/>
    <x v="21"/>
    <s v="Salt Lake City"/>
    <s v="Women's Apparel"/>
    <n v="24"/>
    <n v="1200"/>
    <n v="2880"/>
    <n v="1843.2"/>
    <n v="0.64"/>
    <s v="Online"/>
  </r>
  <r>
    <n v="1185732"/>
    <d v="2021-10-11T00:00:00"/>
    <x v="2"/>
    <x v="21"/>
    <s v="Salt Lake City"/>
    <s v="Men's Street Footwear"/>
    <n v="28"/>
    <n v="1730"/>
    <n v="4844"/>
    <n v="2470.44"/>
    <n v="0.51"/>
    <s v="Online"/>
  </r>
  <r>
    <n v="1185732"/>
    <d v="2021-10-11T00:00:00"/>
    <x v="2"/>
    <x v="21"/>
    <s v="Salt Lake City"/>
    <s v="Men's Athletic Footwear"/>
    <n v="19"/>
    <n v="1000"/>
    <n v="1900"/>
    <n v="950"/>
    <n v="0.5"/>
    <s v="Online"/>
  </r>
  <r>
    <n v="1185732"/>
    <d v="2021-10-11T00:00:00"/>
    <x v="2"/>
    <x v="21"/>
    <s v="Salt Lake City"/>
    <s v="Women's Street Footwear"/>
    <n v="19"/>
    <n v="870"/>
    <n v="1653"/>
    <n v="809.97"/>
    <n v="0.49"/>
    <s v="Online"/>
  </r>
  <r>
    <n v="1185732"/>
    <d v="2021-10-11T00:00:00"/>
    <x v="2"/>
    <x v="21"/>
    <s v="Salt Lake City"/>
    <s v="Women's Athletic Footwear"/>
    <n v="19"/>
    <n v="720"/>
    <n v="1368"/>
    <n v="752.40000000000009"/>
    <n v="0.55000000000000004"/>
    <s v="Online"/>
  </r>
  <r>
    <n v="1185732"/>
    <d v="2021-10-11T00:00:00"/>
    <x v="2"/>
    <x v="21"/>
    <s v="Salt Lake City"/>
    <s v="Men's Apparel"/>
    <n v="29"/>
    <n v="830"/>
    <n v="2407"/>
    <n v="1203.5"/>
    <n v="0.5"/>
    <s v="Online"/>
  </r>
  <r>
    <n v="1185732"/>
    <d v="2021-10-11T00:00:00"/>
    <x v="2"/>
    <x v="21"/>
    <s v="Salt Lake City"/>
    <s v="Women's Apparel"/>
    <n v="32"/>
    <n v="1040"/>
    <n v="3328"/>
    <n v="2063.36"/>
    <n v="0.62"/>
    <s v="Online"/>
  </r>
  <r>
    <n v="1185732"/>
    <d v="2021-11-11T00:00:00"/>
    <x v="2"/>
    <x v="21"/>
    <s v="Salt Lake City"/>
    <s v="Men's Street Footwear"/>
    <n v="29"/>
    <n v="1490"/>
    <n v="4321"/>
    <n v="2160.5"/>
    <n v="0.5"/>
    <s v="Online"/>
  </r>
  <r>
    <n v="1185732"/>
    <d v="2021-11-11T00:00:00"/>
    <x v="2"/>
    <x v="21"/>
    <s v="Salt Lake City"/>
    <s v="Men's Athletic Footwear"/>
    <n v="20"/>
    <n v="1080"/>
    <n v="2160"/>
    <n v="993.59999999999991"/>
    <n v="0.45999999999999996"/>
    <s v="Online"/>
  </r>
  <r>
    <n v="1185732"/>
    <d v="2021-11-11T00:00:00"/>
    <x v="2"/>
    <x v="21"/>
    <s v="Salt Lake City"/>
    <s v="Women's Street Footwear"/>
    <n v="19"/>
    <n v="930"/>
    <n v="1767"/>
    <n v="848.16"/>
    <n v="0.48"/>
    <s v="Online"/>
  </r>
  <r>
    <n v="1185732"/>
    <d v="2021-11-11T00:00:00"/>
    <x v="2"/>
    <x v="21"/>
    <s v="Salt Lake City"/>
    <s v="Women's Athletic Footwear"/>
    <n v="19"/>
    <n v="1130"/>
    <n v="2147"/>
    <n v="1094.97"/>
    <n v="0.51"/>
    <s v="Online"/>
  </r>
  <r>
    <n v="1185732"/>
    <d v="2021-11-11T00:00:00"/>
    <x v="2"/>
    <x v="21"/>
    <s v="Salt Lake City"/>
    <s v="Men's Apparel"/>
    <n v="39"/>
    <n v="910"/>
    <n v="3549"/>
    <n v="1739.01"/>
    <n v="0.49"/>
    <s v="Online"/>
  </r>
  <r>
    <n v="1185732"/>
    <d v="2021-11-11T00:00:00"/>
    <x v="2"/>
    <x v="21"/>
    <s v="Salt Lake City"/>
    <s v="Women's Apparel"/>
    <n v="43"/>
    <n v="1130"/>
    <n v="4859"/>
    <n v="3158.35"/>
    <n v="0.65"/>
    <s v="Online"/>
  </r>
  <r>
    <n v="1185732"/>
    <d v="2021-12-10T00:00:00"/>
    <x v="2"/>
    <x v="21"/>
    <s v="Salt Lake City"/>
    <s v="Men's Street Footwear"/>
    <n v="39"/>
    <n v="2030"/>
    <n v="7917"/>
    <n v="4354.3500000000004"/>
    <n v="0.55000000000000004"/>
    <s v="Online"/>
  </r>
  <r>
    <n v="1185732"/>
    <d v="2021-12-10T00:00:00"/>
    <x v="2"/>
    <x v="21"/>
    <s v="Salt Lake City"/>
    <s v="Men's Athletic Footwear"/>
    <n v="28"/>
    <n v="1450"/>
    <n v="4060"/>
    <n v="1989.3999999999999"/>
    <n v="0.49"/>
    <s v="Online"/>
  </r>
  <r>
    <n v="1185732"/>
    <d v="2021-12-10T00:00:00"/>
    <x v="2"/>
    <x v="21"/>
    <s v="Salt Lake City"/>
    <s v="Women's Street Footwear"/>
    <n v="29"/>
    <n v="1130"/>
    <n v="3277"/>
    <n v="1540.1899999999998"/>
    <n v="0.47"/>
    <s v="Online"/>
  </r>
  <r>
    <n v="1185732"/>
    <d v="2021-12-10T00:00:00"/>
    <x v="2"/>
    <x v="21"/>
    <s v="Salt Lake City"/>
    <s v="Women's Athletic Footwear"/>
    <n v="27"/>
    <n v="1120"/>
    <n v="3024"/>
    <n v="1542.24"/>
    <n v="0.51"/>
    <s v="Online"/>
  </r>
  <r>
    <n v="1185732"/>
    <d v="2021-12-10T00:00:00"/>
    <x v="2"/>
    <x v="21"/>
    <s v="Salt Lake City"/>
    <s v="Men's Apparel"/>
    <n v="38"/>
    <n v="1120"/>
    <n v="4256"/>
    <n v="2128"/>
    <n v="0.5"/>
    <s v="Online"/>
  </r>
  <r>
    <n v="1185732"/>
    <d v="2021-12-10T00:00:00"/>
    <x v="2"/>
    <x v="21"/>
    <s v="Salt Lake City"/>
    <s v="Women's Apparel"/>
    <n v="42"/>
    <n v="1250"/>
    <n v="5250"/>
    <n v="3202.5"/>
    <n v="0.61"/>
    <s v="Online"/>
  </r>
  <r>
    <n v="1128299"/>
    <d v="2021-01-24T00:00:00"/>
    <x v="2"/>
    <x v="21"/>
    <s v="Salt Lake City"/>
    <s v="Men's Street Footwear"/>
    <n v="27"/>
    <n v="980"/>
    <n v="2646"/>
    <n v="1270.08"/>
    <n v="0.48"/>
    <s v="Online"/>
  </r>
  <r>
    <n v="1128299"/>
    <d v="2021-01-24T00:00:00"/>
    <x v="2"/>
    <x v="21"/>
    <s v="Salt Lake City"/>
    <s v="Men's Athletic Footwear"/>
    <n v="39"/>
    <n v="1050"/>
    <n v="4095"/>
    <n v="2006.55"/>
    <n v="0.49"/>
    <s v="Online"/>
  </r>
  <r>
    <n v="1128299"/>
    <d v="2021-01-24T00:00:00"/>
    <x v="2"/>
    <x v="21"/>
    <s v="Salt Lake City"/>
    <s v="Women's Street Footwear"/>
    <n v="39"/>
    <n v="1050"/>
    <n v="4095"/>
    <n v="1965.6"/>
    <n v="0.48"/>
    <s v="Online"/>
  </r>
  <r>
    <n v="1128299"/>
    <d v="2021-01-24T00:00:00"/>
    <x v="2"/>
    <x v="21"/>
    <s v="Salt Lake City"/>
    <s v="Women's Athletic Footwear"/>
    <n v="39"/>
    <n v="580"/>
    <n v="2262"/>
    <n v="1040.52"/>
    <n v="0.45999999999999996"/>
    <s v="Online"/>
  </r>
  <r>
    <n v="1128299"/>
    <d v="2021-01-24T00:00:00"/>
    <x v="2"/>
    <x v="21"/>
    <s v="Salt Lake City"/>
    <s v="Men's Apparel"/>
    <n v="42"/>
    <n v="440"/>
    <n v="1848"/>
    <n v="1016.4000000000001"/>
    <n v="0.55000000000000004"/>
    <s v="Online"/>
  </r>
  <r>
    <n v="1128299"/>
    <d v="2021-01-24T00:00:00"/>
    <x v="2"/>
    <x v="21"/>
    <s v="Salt Lake City"/>
    <s v="Women's Apparel"/>
    <n v="39"/>
    <n v="1080"/>
    <n v="4212"/>
    <n v="1811.16"/>
    <n v="0.43"/>
    <s v="Online"/>
  </r>
  <r>
    <n v="1128299"/>
    <d v="2021-02-24T00:00:00"/>
    <x v="2"/>
    <x v="21"/>
    <s v="Salt Lake City"/>
    <s v="Men's Street Footwear"/>
    <n v="29"/>
    <n v="1170"/>
    <n v="3393"/>
    <n v="1526.85"/>
    <n v="0.44999999999999996"/>
    <s v="Online"/>
  </r>
  <r>
    <n v="1128299"/>
    <d v="2021-02-24T00:00:00"/>
    <x v="2"/>
    <x v="21"/>
    <s v="Salt Lake City"/>
    <s v="Men's Athletic Footwear"/>
    <n v="39"/>
    <n v="910"/>
    <n v="3549"/>
    <n v="1703.52"/>
    <n v="0.48"/>
    <s v="Online"/>
  </r>
  <r>
    <n v="1128299"/>
    <d v="2021-02-24T00:00:00"/>
    <x v="2"/>
    <x v="21"/>
    <s v="Salt Lake City"/>
    <s v="Women's Street Footwear"/>
    <n v="36"/>
    <n v="880"/>
    <n v="3168"/>
    <n v="1425.6"/>
    <n v="0.44999999999999996"/>
    <s v="Online"/>
  </r>
  <r>
    <n v="1128299"/>
    <d v="2021-02-24T00:00:00"/>
    <x v="2"/>
    <x v="22"/>
    <s v="Portland"/>
    <s v="Women's Athletic Footwear"/>
    <n v="39"/>
    <n v="580"/>
    <n v="2262"/>
    <n v="1085.76"/>
    <n v="0.48"/>
    <s v="Online"/>
  </r>
  <r>
    <n v="1128299"/>
    <d v="2021-02-24T00:00:00"/>
    <x v="2"/>
    <x v="22"/>
    <s v="Portland"/>
    <s v="Men's Apparel"/>
    <n v="42"/>
    <n v="380"/>
    <n v="1596"/>
    <n v="829.92000000000007"/>
    <n v="0.52"/>
    <s v="Online"/>
  </r>
  <r>
    <n v="1128299"/>
    <d v="2021-02-24T00:00:00"/>
    <x v="2"/>
    <x v="22"/>
    <s v="Portland"/>
    <s v="Women's Apparel"/>
    <n v="37"/>
    <n v="850"/>
    <n v="3145"/>
    <n v="1258"/>
    <n v="0.4"/>
    <s v="Online"/>
  </r>
  <r>
    <n v="1128299"/>
    <d v="2021-03-23T00:00:00"/>
    <x v="2"/>
    <x v="22"/>
    <s v="Portland"/>
    <s v="Men's Street Footwear"/>
    <n v="38"/>
    <n v="1280"/>
    <n v="4864"/>
    <n v="2383.36"/>
    <n v="0.49"/>
    <s v="Online"/>
  </r>
  <r>
    <n v="1128299"/>
    <d v="2021-03-23T00:00:00"/>
    <x v="2"/>
    <x v="22"/>
    <s v="Portland"/>
    <s v="Men's Athletic Footwear"/>
    <n v="45"/>
    <n v="850"/>
    <n v="3825"/>
    <n v="1836"/>
    <n v="0.48"/>
    <s v="Online"/>
  </r>
  <r>
    <n v="1128299"/>
    <d v="2021-03-23T00:00:00"/>
    <x v="2"/>
    <x v="22"/>
    <s v="Portland"/>
    <s v="Women's Street Footwear"/>
    <n v="54"/>
    <n v="880"/>
    <n v="4752"/>
    <n v="2138.3999999999996"/>
    <n v="0.44999999999999996"/>
    <s v="Online"/>
  </r>
  <r>
    <n v="1128299"/>
    <d v="2021-03-23T00:00:00"/>
    <x v="2"/>
    <x v="22"/>
    <s v="Portland"/>
    <s v="Women's Athletic Footwear"/>
    <n v="49"/>
    <n v="650"/>
    <n v="3185"/>
    <n v="1528.8"/>
    <n v="0.48"/>
    <s v="Online"/>
  </r>
  <r>
    <n v="1128299"/>
    <d v="2021-03-23T00:00:00"/>
    <x v="2"/>
    <x v="22"/>
    <s v="Portland"/>
    <s v="Men's Apparel"/>
    <n v="54"/>
    <n v="260"/>
    <n v="1404"/>
    <n v="744.12"/>
    <n v="0.53"/>
    <s v="Online"/>
  </r>
  <r>
    <n v="1128299"/>
    <d v="2021-03-23T00:00:00"/>
    <x v="2"/>
    <x v="22"/>
    <s v="Portland"/>
    <s v="Women's Apparel"/>
    <n v="49"/>
    <n v="870"/>
    <n v="4263"/>
    <n v="1790.46"/>
    <n v="0.42"/>
    <s v="Online"/>
  </r>
  <r>
    <n v="1128299"/>
    <d v="2021-04-24T00:00:00"/>
    <x v="2"/>
    <x v="22"/>
    <s v="Portland"/>
    <s v="Men's Street Footwear"/>
    <n v="51"/>
    <n v="1240"/>
    <n v="6324"/>
    <n v="2909.04"/>
    <n v="0.45999999999999996"/>
    <s v="Online"/>
  </r>
  <r>
    <n v="1128299"/>
    <d v="2021-04-24T00:00:00"/>
    <x v="2"/>
    <x v="22"/>
    <s v="Portland"/>
    <s v="Men's Athletic Footwear"/>
    <n v="54"/>
    <n v="830"/>
    <n v="4482"/>
    <n v="2196.1799999999998"/>
    <n v="0.49"/>
    <s v="Online"/>
  </r>
  <r>
    <n v="1128299"/>
    <d v="2021-04-24T00:00:00"/>
    <x v="2"/>
    <x v="22"/>
    <s v="Portland"/>
    <s v="Women's Street Footwear"/>
    <n v="55"/>
    <n v="850"/>
    <n v="4675"/>
    <n v="2244"/>
    <n v="0.48"/>
    <s v="Online"/>
  </r>
  <r>
    <n v="1128299"/>
    <d v="2021-04-24T00:00:00"/>
    <x v="2"/>
    <x v="22"/>
    <s v="Portland"/>
    <s v="Women's Athletic Footwear"/>
    <n v="41"/>
    <n v="630"/>
    <n v="2583"/>
    <n v="1291.5"/>
    <n v="0.5"/>
    <s v="Online"/>
  </r>
  <r>
    <n v="1128299"/>
    <d v="2021-04-24T00:00:00"/>
    <x v="2"/>
    <x v="22"/>
    <s v="Portland"/>
    <s v="Men's Apparel"/>
    <n v="48"/>
    <n v="360"/>
    <n v="1728"/>
    <n v="864"/>
    <n v="0.5"/>
    <s v="Online"/>
  </r>
  <r>
    <n v="1128299"/>
    <d v="2021-04-24T00:00:00"/>
    <x v="2"/>
    <x v="22"/>
    <s v="Portland"/>
    <s v="Women's Apparel"/>
    <n v="59"/>
    <n v="840"/>
    <n v="4956"/>
    <n v="2230.1999999999998"/>
    <n v="0.44999999999999996"/>
    <s v="Online"/>
  </r>
  <r>
    <n v="1128299"/>
    <d v="2021-05-25T00:00:00"/>
    <x v="2"/>
    <x v="22"/>
    <s v="Portland"/>
    <s v="Men's Street Footwear"/>
    <n v="48"/>
    <n v="1450"/>
    <n v="6960"/>
    <n v="3131.9999999999995"/>
    <n v="0.44999999999999996"/>
    <s v="Online"/>
  </r>
  <r>
    <n v="1128299"/>
    <d v="2021-05-25T00:00:00"/>
    <x v="2"/>
    <x v="22"/>
    <s v="Portland"/>
    <s v="Men's Athletic Footwear"/>
    <n v="50"/>
    <n v="1050"/>
    <n v="5250"/>
    <n v="2415"/>
    <n v="0.45999999999999996"/>
    <s v="Online"/>
  </r>
  <r>
    <n v="1128299"/>
    <d v="2021-05-25T00:00:00"/>
    <x v="2"/>
    <x v="22"/>
    <s v="Portland"/>
    <s v="Women's Street Footwear"/>
    <n v="50"/>
    <n v="950"/>
    <n v="4750"/>
    <n v="2375"/>
    <n v="0.5"/>
    <s v="Online"/>
  </r>
  <r>
    <n v="1128299"/>
    <d v="2021-05-25T00:00:00"/>
    <x v="2"/>
    <x v="22"/>
    <s v="Portland"/>
    <s v="Women's Athletic Footwear"/>
    <n v="49"/>
    <n v="830"/>
    <n v="4067"/>
    <n v="1952.1599999999999"/>
    <n v="0.48"/>
    <s v="Online"/>
  </r>
  <r>
    <n v="1128299"/>
    <d v="2021-05-25T00:00:00"/>
    <x v="2"/>
    <x v="22"/>
    <s v="Portland"/>
    <s v="Men's Apparel"/>
    <n v="41"/>
    <n v="440"/>
    <n v="1804"/>
    <n v="992.2"/>
    <n v="0.55000000000000004"/>
    <s v="Online"/>
  </r>
  <r>
    <n v="1128299"/>
    <d v="2021-05-25T00:00:00"/>
    <x v="2"/>
    <x v="22"/>
    <s v="Portland"/>
    <s v="Women's Apparel"/>
    <n v="54"/>
    <n v="1580"/>
    <n v="8532"/>
    <n v="3839.3999999999996"/>
    <n v="0.44999999999999996"/>
    <s v="Online"/>
  </r>
  <r>
    <n v="1128299"/>
    <d v="2021-06-24T00:00:00"/>
    <x v="2"/>
    <x v="22"/>
    <s v="Portland"/>
    <s v="Men's Street Footwear"/>
    <n v="51"/>
    <n v="2250"/>
    <n v="11475"/>
    <n v="5622.75"/>
    <n v="0.49"/>
    <s v="Online"/>
  </r>
  <r>
    <n v="1128299"/>
    <d v="2021-06-24T00:00:00"/>
    <x v="2"/>
    <x v="22"/>
    <s v="Portland"/>
    <s v="Men's Athletic Footwear"/>
    <n v="62"/>
    <n v="1690"/>
    <n v="10478"/>
    <n v="5134.22"/>
    <n v="0.49"/>
    <s v="Online"/>
  </r>
  <r>
    <n v="1128299"/>
    <d v="2021-06-24T00:00:00"/>
    <x v="2"/>
    <x v="22"/>
    <s v="Portland"/>
    <s v="Women's Street Footwear"/>
    <n v="78"/>
    <n v="1890"/>
    <n v="14742"/>
    <n v="6781.32"/>
    <n v="0.45999999999999996"/>
    <s v="Online"/>
  </r>
  <r>
    <n v="1128299"/>
    <d v="2021-06-24T00:00:00"/>
    <x v="2"/>
    <x v="22"/>
    <s v="Portland"/>
    <s v="Women's Athletic Footwear"/>
    <n v="74"/>
    <n v="1580"/>
    <n v="11692"/>
    <n v="5846"/>
    <n v="0.5"/>
    <s v="Online"/>
  </r>
  <r>
    <n v="1128299"/>
    <d v="2021-06-24T00:00:00"/>
    <x v="2"/>
    <x v="22"/>
    <s v="Portland"/>
    <s v="Men's Apparel"/>
    <n v="86"/>
    <n v="1080"/>
    <n v="9288"/>
    <n v="4922.6400000000003"/>
    <n v="0.53"/>
    <s v="Online"/>
  </r>
  <r>
    <n v="1128299"/>
    <d v="2021-06-24T00:00:00"/>
    <x v="2"/>
    <x v="22"/>
    <s v="Portland"/>
    <s v="Women's Apparel"/>
    <n v="95"/>
    <n v="1890"/>
    <n v="17955"/>
    <n v="8079.7499999999991"/>
    <n v="0.44999999999999996"/>
    <s v="Online"/>
  </r>
  <r>
    <n v="1128299"/>
    <d v="2021-07-23T00:00:00"/>
    <x v="2"/>
    <x v="22"/>
    <s v="Portland"/>
    <s v="Men's Street Footwear"/>
    <n v="79"/>
    <n v="2550"/>
    <n v="20145"/>
    <n v="9669.6"/>
    <n v="0.48"/>
    <s v="Online"/>
  </r>
  <r>
    <n v="1128299"/>
    <d v="2021-07-23T00:00:00"/>
    <x v="2"/>
    <x v="22"/>
    <s v="Portland"/>
    <s v="Men's Athletic Footwear"/>
    <n v="85"/>
    <n v="1960"/>
    <n v="16660"/>
    <n v="7830.2"/>
    <n v="0.47"/>
    <s v="Online"/>
  </r>
  <r>
    <n v="1128299"/>
    <d v="2021-07-23T00:00:00"/>
    <x v="2"/>
    <x v="22"/>
    <s v="Portland"/>
    <s v="Women's Street Footwear"/>
    <n v="86"/>
    <n v="1630"/>
    <n v="14018"/>
    <n v="6588.46"/>
    <n v="0.47"/>
    <s v="Online"/>
  </r>
  <r>
    <n v="1128299"/>
    <d v="2021-07-23T00:00:00"/>
    <x v="2"/>
    <x v="22"/>
    <s v="Portland"/>
    <s v="Women's Athletic Footwear"/>
    <n v="82"/>
    <n v="1650"/>
    <n v="13530"/>
    <n v="6494.4"/>
    <n v="0.48"/>
    <s v="Online"/>
  </r>
  <r>
    <n v="1128299"/>
    <d v="2021-07-23T00:00:00"/>
    <x v="2"/>
    <x v="22"/>
    <s v="Portland"/>
    <s v="Men's Apparel"/>
    <n v="84"/>
    <n v="1560"/>
    <n v="13104"/>
    <n v="6552"/>
    <n v="0.5"/>
    <s v="Online"/>
  </r>
  <r>
    <n v="1128299"/>
    <d v="2021-07-23T00:00:00"/>
    <x v="2"/>
    <x v="22"/>
    <s v="Portland"/>
    <s v="Women's Apparel"/>
    <n v="97"/>
    <n v="1500"/>
    <n v="14550"/>
    <n v="6111"/>
    <n v="0.42"/>
    <s v="Online"/>
  </r>
  <r>
    <n v="1128299"/>
    <d v="2021-08-24T00:00:00"/>
    <x v="2"/>
    <x v="22"/>
    <s v="Portland"/>
    <s v="Men's Street Footwear"/>
    <n v="81"/>
    <n v="2000"/>
    <n v="16200"/>
    <n v="7776"/>
    <n v="0.48"/>
    <s v="Online"/>
  </r>
  <r>
    <n v="1128299"/>
    <d v="2021-08-24T00:00:00"/>
    <x v="2"/>
    <x v="22"/>
    <s v="Portland"/>
    <s v="Men's Athletic Footwear"/>
    <n v="76"/>
    <n v="2330"/>
    <n v="17708"/>
    <n v="8676.92"/>
    <n v="0.49"/>
    <s v="Online"/>
  </r>
  <r>
    <n v="1128299"/>
    <d v="2021-08-24T00:00:00"/>
    <x v="2"/>
    <x v="22"/>
    <s v="Portland"/>
    <s v="Women's Street Footwear"/>
    <n v="68"/>
    <n v="1950"/>
    <n v="13260"/>
    <n v="6497.4"/>
    <n v="0.49"/>
    <s v="Online"/>
  </r>
  <r>
    <n v="1128299"/>
    <d v="2021-08-24T00:00:00"/>
    <x v="2"/>
    <x v="22"/>
    <s v="Portland"/>
    <s v="Women's Athletic Footwear"/>
    <n v="68"/>
    <n v="1190"/>
    <n v="8092"/>
    <n v="3722.3199999999997"/>
    <n v="0.45999999999999996"/>
    <s v="Online"/>
  </r>
  <r>
    <n v="1128299"/>
    <d v="2021-08-24T00:00:00"/>
    <x v="2"/>
    <x v="22"/>
    <s v="Portland"/>
    <s v="Men's Apparel"/>
    <n v="65"/>
    <n v="1280"/>
    <n v="8320"/>
    <n v="4409.6000000000004"/>
    <n v="0.53"/>
    <s v="Online"/>
  </r>
  <r>
    <n v="1128299"/>
    <d v="2021-08-24T00:00:00"/>
    <x v="2"/>
    <x v="22"/>
    <s v="Portland"/>
    <s v="Women's Apparel"/>
    <n v="69"/>
    <n v="730"/>
    <n v="5037"/>
    <n v="2216.2800000000002"/>
    <n v="0.44"/>
    <s v="Online"/>
  </r>
  <r>
    <n v="1128299"/>
    <d v="2021-09-25T00:00:00"/>
    <x v="2"/>
    <x v="22"/>
    <s v="Portland"/>
    <s v="Men's Street Footwear"/>
    <n v="46"/>
    <n v="1220"/>
    <n v="5612"/>
    <n v="2525.3999999999996"/>
    <n v="0.44999999999999996"/>
    <s v="Online"/>
  </r>
  <r>
    <n v="1128299"/>
    <d v="2021-09-25T00:00:00"/>
    <x v="2"/>
    <x v="22"/>
    <s v="Portland"/>
    <s v="Men's Athletic Footwear"/>
    <n v="51"/>
    <n v="1220"/>
    <n v="6222"/>
    <n v="2862.12"/>
    <n v="0.45999999999999996"/>
    <s v="Online"/>
  </r>
  <r>
    <n v="1128299"/>
    <d v="2021-09-25T00:00:00"/>
    <x v="2"/>
    <x v="22"/>
    <s v="Portland"/>
    <s v="Women's Street Footwear"/>
    <n v="49"/>
    <n v="750"/>
    <n v="3675"/>
    <n v="1653.7499999999998"/>
    <n v="0.44999999999999996"/>
    <s v="Online"/>
  </r>
  <r>
    <n v="1128299"/>
    <d v="2021-09-25T00:00:00"/>
    <x v="2"/>
    <x v="22"/>
    <s v="Portland"/>
    <s v="Women's Athletic Footwear"/>
    <n v="49"/>
    <n v="520"/>
    <n v="2548"/>
    <n v="1172.08"/>
    <n v="0.45999999999999996"/>
    <s v="Online"/>
  </r>
  <r>
    <n v="1128299"/>
    <d v="2021-09-25T00:00:00"/>
    <x v="2"/>
    <x v="22"/>
    <s v="Portland"/>
    <s v="Men's Apparel"/>
    <n v="58"/>
    <n v="590"/>
    <n v="3422"/>
    <n v="1813.66"/>
    <n v="0.53"/>
    <s v="Online"/>
  </r>
  <r>
    <n v="1128299"/>
    <d v="2021-09-25T00:00:00"/>
    <x v="2"/>
    <x v="22"/>
    <s v="Portland"/>
    <s v="Women's Apparel"/>
    <n v="41"/>
    <n v="730"/>
    <n v="2993"/>
    <n v="1257.06"/>
    <n v="0.42"/>
    <s v="Online"/>
  </r>
  <r>
    <n v="1128299"/>
    <d v="2021-10-24T00:00:00"/>
    <x v="2"/>
    <x v="22"/>
    <s v="Portland"/>
    <s v="Men's Street Footwear"/>
    <n v="38"/>
    <n v="1020"/>
    <n v="3876"/>
    <n v="1821.7199999999998"/>
    <n v="0.47"/>
    <s v="Online"/>
  </r>
  <r>
    <n v="1128299"/>
    <d v="2021-10-24T00:00:00"/>
    <x v="2"/>
    <x v="22"/>
    <s v="Portland"/>
    <s v="Men's Athletic Footwear"/>
    <n v="50"/>
    <n v="1420"/>
    <n v="7100"/>
    <n v="3265.9999999999995"/>
    <n v="0.45999999999999996"/>
    <s v="Online"/>
  </r>
  <r>
    <n v="1128299"/>
    <d v="2021-10-24T00:00:00"/>
    <x v="2"/>
    <x v="22"/>
    <s v="Portland"/>
    <s v="Women's Street Footwear"/>
    <n v="46"/>
    <n v="910"/>
    <n v="4186"/>
    <n v="2051.14"/>
    <n v="0.49"/>
    <s v="Online"/>
  </r>
  <r>
    <n v="1128299"/>
    <d v="2021-10-24T00:00:00"/>
    <x v="2"/>
    <x v="22"/>
    <s v="Portland"/>
    <s v="Women's Athletic Footwear"/>
    <n v="44"/>
    <n v="810"/>
    <n v="3564"/>
    <n v="1710.72"/>
    <n v="0.48"/>
    <s v="Online"/>
  </r>
  <r>
    <n v="1128299"/>
    <d v="2021-10-24T00:00:00"/>
    <x v="2"/>
    <x v="22"/>
    <s v="Portland"/>
    <s v="Men's Apparel"/>
    <n v="51"/>
    <n v="750"/>
    <n v="3825"/>
    <n v="2065.5"/>
    <n v="0.54"/>
    <s v="Online"/>
  </r>
  <r>
    <n v="1128299"/>
    <d v="2021-10-24T00:00:00"/>
    <x v="2"/>
    <x v="22"/>
    <s v="Portland"/>
    <s v="Women's Apparel"/>
    <n v="58"/>
    <n v="1050"/>
    <n v="6090"/>
    <n v="2618.6999999999998"/>
    <n v="0.43"/>
    <s v="Online"/>
  </r>
  <r>
    <n v="1128299"/>
    <d v="2021-11-24T00:00:00"/>
    <x v="2"/>
    <x v="22"/>
    <s v="Portland"/>
    <s v="Men's Street Footwear"/>
    <n v="44"/>
    <n v="1730"/>
    <n v="7612"/>
    <n v="3501.5199999999995"/>
    <n v="0.45999999999999996"/>
    <s v="Online"/>
  </r>
  <r>
    <n v="1128299"/>
    <d v="2021-11-24T00:00:00"/>
    <x v="2"/>
    <x v="22"/>
    <s v="Portland"/>
    <s v="Men's Athletic Footwear"/>
    <n v="48"/>
    <n v="1950"/>
    <n v="9360"/>
    <n v="4680"/>
    <n v="0.5"/>
    <s v="Online"/>
  </r>
  <r>
    <n v="1128299"/>
    <d v="2021-11-24T00:00:00"/>
    <x v="2"/>
    <x v="22"/>
    <s v="Portland"/>
    <s v="Women's Street Footwear"/>
    <n v="42"/>
    <n v="1280"/>
    <n v="5376"/>
    <n v="2688"/>
    <n v="0.5"/>
    <s v="Online"/>
  </r>
  <r>
    <n v="1128299"/>
    <d v="2021-11-24T00:00:00"/>
    <x v="2"/>
    <x v="22"/>
    <s v="Portland"/>
    <s v="Women's Athletic Footwear"/>
    <n v="51"/>
    <n v="1310"/>
    <n v="6681"/>
    <n v="3073.2599999999998"/>
    <n v="0.45999999999999996"/>
    <s v="Online"/>
  </r>
  <r>
    <n v="1128299"/>
    <d v="2021-11-24T00:00:00"/>
    <x v="2"/>
    <x v="22"/>
    <s v="Portland"/>
    <s v="Men's Apparel"/>
    <n v="68"/>
    <n v="1110"/>
    <n v="7548"/>
    <n v="4075.92"/>
    <n v="0.54"/>
    <s v="Online"/>
  </r>
  <r>
    <n v="1128299"/>
    <d v="2021-11-24T00:00:00"/>
    <x v="2"/>
    <x v="22"/>
    <s v="Portland"/>
    <s v="Women's Apparel"/>
    <n v="76"/>
    <n v="1490"/>
    <n v="11324"/>
    <n v="4756.08"/>
    <n v="0.42"/>
    <s v="Online"/>
  </r>
  <r>
    <n v="1128299"/>
    <d v="2021-12-23T00:00:00"/>
    <x v="2"/>
    <x v="22"/>
    <s v="Portland"/>
    <s v="Men's Street Footwear"/>
    <n v="61"/>
    <n v="1880"/>
    <n v="11468"/>
    <n v="5504.6399999999994"/>
    <n v="0.48"/>
    <s v="Online"/>
  </r>
  <r>
    <n v="1128299"/>
    <d v="2021-12-23T00:00:00"/>
    <x v="2"/>
    <x v="22"/>
    <s v="Portland"/>
    <s v="Men's Athletic Footwear"/>
    <n v="72"/>
    <n v="2180"/>
    <n v="15696"/>
    <n v="7377.12"/>
    <n v="0.47"/>
    <s v="Online"/>
  </r>
  <r>
    <n v="1128299"/>
    <d v="2021-12-23T00:00:00"/>
    <x v="2"/>
    <x v="22"/>
    <s v="Portland"/>
    <s v="Women's Street Footwear"/>
    <n v="67"/>
    <n v="1650"/>
    <n v="11055"/>
    <n v="4974.7499999999991"/>
    <n v="0.44999999999999996"/>
    <s v="Online"/>
  </r>
  <r>
    <n v="1128299"/>
    <d v="2021-12-23T00:00:00"/>
    <x v="2"/>
    <x v="22"/>
    <s v="Portland"/>
    <s v="Women's Athletic Footwear"/>
    <n v="67"/>
    <n v="1430"/>
    <n v="9581"/>
    <n v="4311.45"/>
    <n v="0.44999999999999996"/>
    <s v="Online"/>
  </r>
  <r>
    <n v="1128299"/>
    <d v="2021-12-23T00:00:00"/>
    <x v="2"/>
    <x v="22"/>
    <s v="Portland"/>
    <s v="Men's Apparel"/>
    <n v="72"/>
    <n v="1330"/>
    <n v="9576"/>
    <n v="4788"/>
    <n v="0.5"/>
    <s v="Online"/>
  </r>
  <r>
    <n v="1128299"/>
    <d v="2021-12-23T00:00:00"/>
    <x v="2"/>
    <x v="22"/>
    <s v="Portland"/>
    <s v="Women's Apparel"/>
    <n v="77"/>
    <n v="1730"/>
    <n v="13321"/>
    <n v="5328.4000000000005"/>
    <n v="0.4"/>
    <s v="Online"/>
  </r>
  <r>
    <n v="1128299"/>
    <d v="2021-01-17T00:00:00"/>
    <x v="2"/>
    <x v="22"/>
    <s v="Portland"/>
    <s v="Men's Street Footwear"/>
    <n v="33"/>
    <n v="1000"/>
    <n v="3300"/>
    <n v="1683"/>
    <n v="0.51"/>
    <s v="Online"/>
  </r>
  <r>
    <n v="1128299"/>
    <d v="2021-01-17T00:00:00"/>
    <x v="2"/>
    <x v="22"/>
    <s v="Portland"/>
    <s v="Men's Athletic Footwear"/>
    <n v="42"/>
    <n v="1000"/>
    <n v="4200"/>
    <n v="2268"/>
    <n v="0.54"/>
    <s v="Online"/>
  </r>
  <r>
    <n v="1128299"/>
    <d v="2021-01-17T00:00:00"/>
    <x v="2"/>
    <x v="22"/>
    <s v="Portland"/>
    <s v="Women's Street Footwear"/>
    <n v="43"/>
    <n v="1120"/>
    <n v="4816"/>
    <n v="2600.6400000000003"/>
    <n v="0.54"/>
    <s v="Online"/>
  </r>
  <r>
    <n v="1128299"/>
    <d v="2021-01-17T00:00:00"/>
    <x v="2"/>
    <x v="22"/>
    <s v="Portland"/>
    <s v="Women's Athletic Footwear"/>
    <n v="41"/>
    <n v="680"/>
    <n v="2788"/>
    <n v="1533.3999999999999"/>
    <n v="0.54999999999999993"/>
    <s v="Online"/>
  </r>
  <r>
    <n v="1128299"/>
    <d v="2021-01-17T00:00:00"/>
    <x v="2"/>
    <x v="22"/>
    <s v="Portland"/>
    <s v="Men's Apparel"/>
    <n v="46"/>
    <n v="580"/>
    <n v="2668"/>
    <n v="1574.1200000000001"/>
    <n v="0.59000000000000008"/>
    <s v="Online"/>
  </r>
  <r>
    <n v="1128299"/>
    <d v="2021-01-17T00:00:00"/>
    <x v="2"/>
    <x v="22"/>
    <s v="Portland"/>
    <s v="Women's Apparel"/>
    <n v="41"/>
    <n v="1220"/>
    <n v="5002"/>
    <n v="2400.96"/>
    <n v="0.48"/>
    <s v="Online"/>
  </r>
  <r>
    <n v="1128299"/>
    <d v="2021-02-17T00:00:00"/>
    <x v="2"/>
    <x v="22"/>
    <s v="Portland"/>
    <s v="Men's Street Footwear"/>
    <n v="33"/>
    <n v="1400"/>
    <n v="4620"/>
    <n v="2448.6"/>
    <n v="0.53"/>
    <s v="Online"/>
  </r>
  <r>
    <n v="1128299"/>
    <d v="2021-02-17T00:00:00"/>
    <x v="2"/>
    <x v="22"/>
    <s v="Portland"/>
    <s v="Men's Athletic Footwear"/>
    <n v="41"/>
    <n v="1160"/>
    <n v="4756"/>
    <n v="2425.56"/>
    <n v="0.51"/>
    <s v="Online"/>
  </r>
  <r>
    <n v="1128299"/>
    <d v="2021-02-17T00:00:00"/>
    <x v="2"/>
    <x v="22"/>
    <s v="Portland"/>
    <s v="Women's Street Footwear"/>
    <n v="41"/>
    <n v="1200"/>
    <n v="4920"/>
    <n v="2558.4"/>
    <n v="0.52"/>
    <s v="Online"/>
  </r>
  <r>
    <n v="1128299"/>
    <d v="2021-02-17T00:00:00"/>
    <x v="1"/>
    <x v="23"/>
    <s v="New Orleans"/>
    <s v="Women's Athletic Footwear"/>
    <n v="44"/>
    <n v="730"/>
    <n v="3212"/>
    <n v="1766.5999999999997"/>
    <n v="0.54999999999999993"/>
    <s v="Online"/>
  </r>
  <r>
    <n v="1128299"/>
    <d v="2021-02-17T00:00:00"/>
    <x v="1"/>
    <x v="23"/>
    <s v="New Orleans"/>
    <s v="Men's Apparel"/>
    <n v="48"/>
    <n v="510"/>
    <n v="2448"/>
    <n v="1468.8"/>
    <n v="0.6"/>
    <s v="Online"/>
  </r>
  <r>
    <n v="1128299"/>
    <d v="2021-02-17T00:00:00"/>
    <x v="1"/>
    <x v="23"/>
    <s v="New Orleans"/>
    <s v="Women's Apparel"/>
    <n v="44"/>
    <n v="1050"/>
    <n v="4620"/>
    <n v="2217.6"/>
    <n v="0.48"/>
    <s v="Online"/>
  </r>
  <r>
    <n v="1128299"/>
    <d v="2021-03-16T00:00:00"/>
    <x v="1"/>
    <x v="23"/>
    <s v="New Orleans"/>
    <s v="Men's Street Footwear"/>
    <n v="44"/>
    <n v="1470"/>
    <n v="6468"/>
    <n v="3298.68"/>
    <n v="0.51"/>
    <s v="Online"/>
  </r>
  <r>
    <n v="1128299"/>
    <d v="2021-03-16T00:00:00"/>
    <x v="1"/>
    <x v="23"/>
    <s v="New Orleans"/>
    <s v="Men's Athletic Footwear"/>
    <n v="51"/>
    <n v="1010"/>
    <n v="5151"/>
    <n v="2833.0499999999997"/>
    <n v="0.54999999999999993"/>
    <s v="Online"/>
  </r>
  <r>
    <n v="1128299"/>
    <d v="2021-03-16T00:00:00"/>
    <x v="1"/>
    <x v="23"/>
    <s v="New Orleans"/>
    <s v="Women's Street Footwear"/>
    <n v="56"/>
    <n v="1160"/>
    <n v="6496"/>
    <n v="3572.7999999999997"/>
    <n v="0.54999999999999993"/>
    <s v="Online"/>
  </r>
  <r>
    <n v="1128299"/>
    <d v="2021-03-16T00:00:00"/>
    <x v="1"/>
    <x v="23"/>
    <s v="New Orleans"/>
    <s v="Women's Athletic Footwear"/>
    <n v="50"/>
    <n v="840"/>
    <n v="4200"/>
    <n v="2309.9999999999995"/>
    <n v="0.54999999999999993"/>
    <s v="Online"/>
  </r>
  <r>
    <n v="1128299"/>
    <d v="2021-03-16T00:00:00"/>
    <x v="1"/>
    <x v="23"/>
    <s v="New Orleans"/>
    <s v="Men's Apparel"/>
    <n v="56"/>
    <n v="390"/>
    <n v="2184"/>
    <n v="1310.3999999999999"/>
    <n v="0.6"/>
    <s v="Online"/>
  </r>
  <r>
    <n v="1128299"/>
    <d v="2021-03-16T00:00:00"/>
    <x v="1"/>
    <x v="23"/>
    <s v="New Orleans"/>
    <s v="Women's Apparel"/>
    <n v="41"/>
    <n v="950"/>
    <n v="3895"/>
    <n v="1752.7499999999998"/>
    <n v="0.44999999999999996"/>
    <s v="Online"/>
  </r>
  <r>
    <n v="1128299"/>
    <d v="2021-04-17T00:00:00"/>
    <x v="1"/>
    <x v="23"/>
    <s v="New Orleans"/>
    <s v="Men's Street Footwear"/>
    <n v="48"/>
    <n v="1420"/>
    <n v="6816"/>
    <n v="3544.32"/>
    <n v="0.52"/>
    <s v="Online"/>
  </r>
  <r>
    <n v="1128299"/>
    <d v="2021-04-17T00:00:00"/>
    <x v="1"/>
    <x v="23"/>
    <s v="New Orleans"/>
    <s v="Men's Athletic Footwear"/>
    <n v="52"/>
    <n v="880"/>
    <n v="4576"/>
    <n v="2288"/>
    <n v="0.5"/>
    <s v="Online"/>
  </r>
  <r>
    <n v="1128299"/>
    <d v="2021-04-17T00:00:00"/>
    <x v="1"/>
    <x v="23"/>
    <s v="New Orleans"/>
    <s v="Women's Street Footwear"/>
    <n v="52"/>
    <n v="1050"/>
    <n v="5460"/>
    <n v="2784.6"/>
    <n v="0.51"/>
    <s v="Online"/>
  </r>
  <r>
    <n v="1128299"/>
    <d v="2021-04-17T00:00:00"/>
    <x v="1"/>
    <x v="23"/>
    <s v="New Orleans"/>
    <s v="Women's Athletic Footwear"/>
    <n v="39"/>
    <n v="740"/>
    <n v="2886"/>
    <n v="1529.5800000000002"/>
    <n v="0.53"/>
    <s v="Online"/>
  </r>
  <r>
    <n v="1128299"/>
    <d v="2021-04-17T00:00:00"/>
    <x v="1"/>
    <x v="23"/>
    <s v="New Orleans"/>
    <s v="Men's Apparel"/>
    <n v="43"/>
    <n v="530"/>
    <n v="2279"/>
    <n v="1299.0300000000002"/>
    <n v="0.57000000000000006"/>
    <s v="Online"/>
  </r>
  <r>
    <n v="1128299"/>
    <d v="2021-04-17T00:00:00"/>
    <x v="1"/>
    <x v="23"/>
    <s v="New Orleans"/>
    <s v="Women's Apparel"/>
    <n v="55"/>
    <n v="1050"/>
    <n v="5775"/>
    <n v="2887.5"/>
    <n v="0.5"/>
    <s v="Online"/>
  </r>
  <r>
    <n v="1128299"/>
    <d v="2021-05-18T00:00:00"/>
    <x v="1"/>
    <x v="23"/>
    <s v="New Orleans"/>
    <s v="Men's Street Footwear"/>
    <n v="43"/>
    <n v="1600"/>
    <n v="6880"/>
    <n v="3646.4"/>
    <n v="0.53"/>
    <s v="Online"/>
  </r>
  <r>
    <n v="1128299"/>
    <d v="2021-05-18T00:00:00"/>
    <x v="1"/>
    <x v="23"/>
    <s v="New Orleans"/>
    <s v="Men's Athletic Footwear"/>
    <n v="47"/>
    <n v="1000"/>
    <n v="4700"/>
    <n v="2444"/>
    <n v="0.52"/>
    <s v="Online"/>
  </r>
  <r>
    <n v="1128299"/>
    <d v="2021-05-18T00:00:00"/>
    <x v="1"/>
    <x v="23"/>
    <s v="New Orleans"/>
    <s v="Women's Street Footwear"/>
    <n v="49"/>
    <n v="1120"/>
    <n v="5488"/>
    <n v="2798.88"/>
    <n v="0.51"/>
    <s v="Online"/>
  </r>
  <r>
    <n v="1128299"/>
    <d v="2021-05-18T00:00:00"/>
    <x v="1"/>
    <x v="23"/>
    <s v="New Orleans"/>
    <s v="Women's Athletic Footwear"/>
    <n v="44"/>
    <n v="850"/>
    <n v="3740"/>
    <n v="1907.4"/>
    <n v="0.51"/>
    <s v="Online"/>
  </r>
  <r>
    <n v="1128299"/>
    <d v="2021-05-18T00:00:00"/>
    <x v="1"/>
    <x v="23"/>
    <s v="New Orleans"/>
    <s v="Men's Apparel"/>
    <n v="36"/>
    <n v="650"/>
    <n v="2340"/>
    <n v="1380.6000000000001"/>
    <n v="0.59000000000000008"/>
    <s v="Online"/>
  </r>
  <r>
    <n v="1128299"/>
    <d v="2021-05-18T00:00:00"/>
    <x v="1"/>
    <x v="23"/>
    <s v="New Orleans"/>
    <s v="Women's Apparel"/>
    <n v="59"/>
    <n v="1670"/>
    <n v="9853"/>
    <n v="4433.8499999999995"/>
    <n v="0.44999999999999996"/>
    <s v="Online"/>
  </r>
  <r>
    <n v="1128299"/>
    <d v="2021-06-17T00:00:00"/>
    <x v="1"/>
    <x v="23"/>
    <s v="New Orleans"/>
    <s v="Men's Street Footwear"/>
    <n v="58"/>
    <n v="2480"/>
    <n v="14384"/>
    <n v="7335.84"/>
    <n v="0.51"/>
    <s v="Online"/>
  </r>
  <r>
    <n v="1128299"/>
    <d v="2021-06-17T00:00:00"/>
    <x v="1"/>
    <x v="23"/>
    <s v="New Orleans"/>
    <s v="Men's Athletic Footwear"/>
    <n v="65"/>
    <n v="2100"/>
    <n v="13650"/>
    <n v="7098"/>
    <n v="0.52"/>
    <s v="Online"/>
  </r>
  <r>
    <n v="1128299"/>
    <d v="2021-06-17T00:00:00"/>
    <x v="1"/>
    <x v="23"/>
    <s v="New Orleans"/>
    <s v="Women's Street Footwear"/>
    <n v="83"/>
    <n v="2030"/>
    <n v="16849"/>
    <n v="9266.9499999999989"/>
    <n v="0.54999999999999993"/>
    <s v="Online"/>
  </r>
  <r>
    <n v="1128299"/>
    <d v="2021-06-17T00:00:00"/>
    <x v="1"/>
    <x v="23"/>
    <s v="New Orleans"/>
    <s v="Women's Athletic Footwear"/>
    <n v="82"/>
    <n v="1610"/>
    <n v="13202"/>
    <n v="7261.0999999999995"/>
    <n v="0.54999999999999993"/>
    <s v="Online"/>
  </r>
  <r>
    <n v="1128299"/>
    <d v="2021-06-17T00:00:00"/>
    <x v="1"/>
    <x v="23"/>
    <s v="New Orleans"/>
    <s v="Men's Apparel"/>
    <n v="92"/>
    <n v="1170"/>
    <n v="10764"/>
    <n v="6135.4800000000005"/>
    <n v="0.57000000000000006"/>
    <s v="Online"/>
  </r>
  <r>
    <n v="1128299"/>
    <d v="2021-06-17T00:00:00"/>
    <x v="1"/>
    <x v="23"/>
    <s v="New Orleans"/>
    <s v="Women's Apparel"/>
    <n v="100"/>
    <n v="1950"/>
    <n v="19500"/>
    <n v="9360"/>
    <n v="0.48"/>
    <s v="Online"/>
  </r>
  <r>
    <n v="1128299"/>
    <d v="2021-07-16T00:00:00"/>
    <x v="1"/>
    <x v="23"/>
    <s v="New Orleans"/>
    <s v="Men's Street Footwear"/>
    <n v="86"/>
    <n v="2700"/>
    <n v="23220"/>
    <n v="12306.6"/>
    <n v="0.53"/>
    <s v="Online"/>
  </r>
  <r>
    <n v="1128299"/>
    <d v="2021-07-16T00:00:00"/>
    <x v="1"/>
    <x v="23"/>
    <s v="New Orleans"/>
    <s v="Men's Athletic Footwear"/>
    <n v="92"/>
    <n v="2030"/>
    <n v="18676"/>
    <n v="10271.799999999999"/>
    <n v="0.54999999999999993"/>
    <s v="Online"/>
  </r>
  <r>
    <n v="1128299"/>
    <d v="2021-07-16T00:00:00"/>
    <x v="1"/>
    <x v="23"/>
    <s v="New Orleans"/>
    <s v="Women's Street Footwear"/>
    <n v="90"/>
    <n v="1960"/>
    <n v="17640"/>
    <n v="9525.6"/>
    <n v="0.54"/>
    <s v="Online"/>
  </r>
  <r>
    <n v="1128299"/>
    <d v="2021-07-16T00:00:00"/>
    <x v="1"/>
    <x v="23"/>
    <s v="New Orleans"/>
    <s v="Women's Athletic Footwear"/>
    <n v="86"/>
    <n v="1680"/>
    <n v="14448"/>
    <n v="7801.92"/>
    <n v="0.54"/>
    <s v="Online"/>
  </r>
  <r>
    <n v="1128299"/>
    <d v="2021-07-16T00:00:00"/>
    <x v="1"/>
    <x v="23"/>
    <s v="New Orleans"/>
    <s v="Men's Apparel"/>
    <n v="86"/>
    <n v="1890"/>
    <n v="16254"/>
    <n v="9427.3200000000015"/>
    <n v="0.58000000000000007"/>
    <s v="Online"/>
  </r>
  <r>
    <n v="1128299"/>
    <d v="2021-07-16T00:00:00"/>
    <x v="1"/>
    <x v="23"/>
    <s v="New Orleans"/>
    <s v="Women's Apparel"/>
    <n v="103"/>
    <n v="1630"/>
    <n v="16789"/>
    <n v="8058.7199999999993"/>
    <n v="0.48"/>
    <s v="Online"/>
  </r>
  <r>
    <n v="1128299"/>
    <d v="2021-08-17T00:00:00"/>
    <x v="1"/>
    <x v="23"/>
    <s v="New Orleans"/>
    <s v="Men's Street Footwear"/>
    <n v="86"/>
    <n v="2550"/>
    <n v="21930"/>
    <n v="11184.300000000001"/>
    <n v="0.51"/>
    <s v="Online"/>
  </r>
  <r>
    <n v="1128299"/>
    <d v="2021-08-17T00:00:00"/>
    <x v="1"/>
    <x v="23"/>
    <s v="New Orleans"/>
    <s v="Men's Athletic Footwear"/>
    <n v="77"/>
    <n v="2390"/>
    <n v="18403"/>
    <n v="9385.5300000000007"/>
    <n v="0.51"/>
    <s v="Online"/>
  </r>
  <r>
    <n v="1128299"/>
    <d v="2021-08-17T00:00:00"/>
    <x v="1"/>
    <x v="23"/>
    <s v="New Orleans"/>
    <s v="Women's Street Footwear"/>
    <n v="70"/>
    <n v="1890"/>
    <n v="13230"/>
    <n v="7276.4999999999991"/>
    <n v="0.54999999999999993"/>
    <s v="Online"/>
  </r>
  <r>
    <n v="1128299"/>
    <d v="2021-08-17T00:00:00"/>
    <x v="1"/>
    <x v="23"/>
    <s v="New Orleans"/>
    <s v="Women's Athletic Footwear"/>
    <n v="74"/>
    <n v="1280"/>
    <n v="9472"/>
    <n v="5020.16"/>
    <n v="0.53"/>
    <s v="Online"/>
  </r>
  <r>
    <n v="1128299"/>
    <d v="2021-08-17T00:00:00"/>
    <x v="1"/>
    <x v="23"/>
    <s v="New Orleans"/>
    <s v="Men's Apparel"/>
    <n v="64"/>
    <n v="1380"/>
    <n v="8832"/>
    <n v="5210.880000000001"/>
    <n v="0.59000000000000008"/>
    <s v="Online"/>
  </r>
  <r>
    <n v="1128299"/>
    <d v="2021-08-17T00:00:00"/>
    <x v="1"/>
    <x v="23"/>
    <s v="New Orleans"/>
    <s v="Women's Apparel"/>
    <n v="63"/>
    <n v="900"/>
    <n v="5670"/>
    <n v="2778.2999999999997"/>
    <n v="0.49"/>
    <s v="Online"/>
  </r>
  <r>
    <n v="1128299"/>
    <d v="2021-09-18T00:00:00"/>
    <x v="1"/>
    <x v="23"/>
    <s v="New Orleans"/>
    <s v="Men's Street Footwear"/>
    <n v="43"/>
    <n v="1450"/>
    <n v="6235"/>
    <n v="3429.2499999999995"/>
    <n v="0.54999999999999993"/>
    <s v="Online"/>
  </r>
  <r>
    <n v="1128299"/>
    <d v="2021-09-18T00:00:00"/>
    <x v="1"/>
    <x v="23"/>
    <s v="New Orleans"/>
    <s v="Men's Athletic Footwear"/>
    <n v="46"/>
    <n v="1250"/>
    <n v="5750"/>
    <n v="2932.5"/>
    <n v="0.51"/>
    <s v="Online"/>
  </r>
  <r>
    <n v="1128299"/>
    <d v="2021-09-18T00:00:00"/>
    <x v="1"/>
    <x v="23"/>
    <s v="New Orleans"/>
    <s v="Women's Street Footwear"/>
    <n v="43"/>
    <n v="780"/>
    <n v="3354"/>
    <n v="1744.0800000000002"/>
    <n v="0.52"/>
    <s v="Online"/>
  </r>
  <r>
    <n v="1128299"/>
    <d v="2021-09-18T00:00:00"/>
    <x v="1"/>
    <x v="23"/>
    <s v="New Orleans"/>
    <s v="Women's Athletic Footwear"/>
    <n v="41"/>
    <n v="630"/>
    <n v="2583"/>
    <n v="1317.33"/>
    <n v="0.51"/>
    <s v="Online"/>
  </r>
  <r>
    <n v="1128299"/>
    <d v="2021-09-18T00:00:00"/>
    <x v="1"/>
    <x v="23"/>
    <s v="New Orleans"/>
    <s v="Men's Apparel"/>
    <n v="51"/>
    <n v="770"/>
    <n v="3927"/>
    <n v="2159.8500000000004"/>
    <n v="0.55000000000000004"/>
    <s v="Online"/>
  </r>
  <r>
    <n v="1128299"/>
    <d v="2021-09-18T00:00:00"/>
    <x v="1"/>
    <x v="23"/>
    <s v="New Orleans"/>
    <s v="Women's Apparel"/>
    <n v="39"/>
    <n v="750"/>
    <n v="2925"/>
    <n v="1462.5"/>
    <n v="0.5"/>
    <s v="Online"/>
  </r>
  <r>
    <n v="1128299"/>
    <d v="2021-10-17T00:00:00"/>
    <x v="1"/>
    <x v="23"/>
    <s v="New Orleans"/>
    <s v="Men's Street Footwear"/>
    <n v="34"/>
    <n v="1120"/>
    <n v="3808"/>
    <n v="2056.3200000000002"/>
    <n v="0.54"/>
    <s v="Online"/>
  </r>
  <r>
    <n v="1128299"/>
    <d v="2021-10-17T00:00:00"/>
    <x v="1"/>
    <x v="23"/>
    <s v="New Orleans"/>
    <s v="Men's Athletic Footwear"/>
    <n v="45"/>
    <n v="1550"/>
    <n v="6975"/>
    <n v="3836.2499999999995"/>
    <n v="0.54999999999999993"/>
    <s v="Online"/>
  </r>
  <r>
    <n v="1128299"/>
    <d v="2021-10-17T00:00:00"/>
    <x v="1"/>
    <x v="23"/>
    <s v="New Orleans"/>
    <s v="Women's Street Footwear"/>
    <n v="42"/>
    <n v="1000"/>
    <n v="4200"/>
    <n v="2100"/>
    <n v="0.5"/>
    <s v="Online"/>
  </r>
  <r>
    <n v="1128299"/>
    <d v="2021-10-17T00:00:00"/>
    <x v="1"/>
    <x v="23"/>
    <s v="New Orleans"/>
    <s v="Women's Athletic Footwear"/>
    <n v="36"/>
    <n v="1050"/>
    <n v="3780"/>
    <n v="1890"/>
    <n v="0.5"/>
    <s v="Online"/>
  </r>
  <r>
    <n v="1128299"/>
    <d v="2021-10-17T00:00:00"/>
    <x v="1"/>
    <x v="23"/>
    <s v="New Orleans"/>
    <s v="Men's Apparel"/>
    <n v="47"/>
    <n v="950"/>
    <n v="4465"/>
    <n v="2634.3500000000004"/>
    <n v="0.59000000000000008"/>
    <s v="Online"/>
  </r>
  <r>
    <n v="1128299"/>
    <d v="2021-10-17T00:00:00"/>
    <x v="1"/>
    <x v="23"/>
    <s v="New Orleans"/>
    <s v="Women's Apparel"/>
    <n v="50"/>
    <n v="1080"/>
    <n v="5400"/>
    <n v="2538"/>
    <n v="0.47"/>
    <s v="Online"/>
  </r>
  <r>
    <n v="1128299"/>
    <d v="2021-11-17T00:00:00"/>
    <x v="1"/>
    <x v="23"/>
    <s v="New Orleans"/>
    <s v="Men's Street Footwear"/>
    <n v="39"/>
    <n v="1880"/>
    <n v="7332"/>
    <n v="3666"/>
    <n v="0.5"/>
    <s v="Online"/>
  </r>
  <r>
    <n v="1128299"/>
    <d v="2021-11-17T00:00:00"/>
    <x v="1"/>
    <x v="23"/>
    <s v="New Orleans"/>
    <s v="Men's Athletic Footwear"/>
    <n v="42"/>
    <n v="2100"/>
    <n v="8820"/>
    <n v="4586.4000000000005"/>
    <n v="0.52"/>
    <s v="Online"/>
  </r>
  <r>
    <n v="1128299"/>
    <d v="2021-11-17T00:00:00"/>
    <x v="1"/>
    <x v="23"/>
    <s v="New Orleans"/>
    <s v="Women's Street Footwear"/>
    <n v="38"/>
    <n v="1370"/>
    <n v="5206"/>
    <n v="2707.12"/>
    <n v="0.52"/>
    <s v="Online"/>
  </r>
  <r>
    <n v="1128299"/>
    <d v="2021-11-17T00:00:00"/>
    <x v="1"/>
    <x v="23"/>
    <s v="New Orleans"/>
    <s v="Women's Athletic Footwear"/>
    <n v="48"/>
    <n v="1250"/>
    <n v="6000"/>
    <n v="3000"/>
    <n v="0.5"/>
    <s v="Online"/>
  </r>
  <r>
    <n v="1128299"/>
    <d v="2021-11-17T00:00:00"/>
    <x v="1"/>
    <x v="23"/>
    <s v="New Orleans"/>
    <s v="Men's Apparel"/>
    <n v="68"/>
    <n v="1190"/>
    <n v="8092"/>
    <n v="4450.6000000000004"/>
    <n v="0.55000000000000004"/>
    <s v="Online"/>
  </r>
  <r>
    <n v="1128299"/>
    <d v="2021-11-17T00:00:00"/>
    <x v="1"/>
    <x v="23"/>
    <s v="New Orleans"/>
    <s v="Women's Apparel"/>
    <n v="81"/>
    <n v="1740"/>
    <n v="14094"/>
    <n v="6765.12"/>
    <n v="0.48"/>
    <s v="Online"/>
  </r>
  <r>
    <n v="1128299"/>
    <d v="2021-12-16T00:00:00"/>
    <x v="1"/>
    <x v="23"/>
    <s v="New Orleans"/>
    <s v="Men's Street Footwear"/>
    <n v="69"/>
    <n v="2400"/>
    <n v="16560"/>
    <n v="8611.2000000000007"/>
    <n v="0.52"/>
    <s v="Online"/>
  </r>
  <r>
    <n v="1128299"/>
    <d v="2021-12-16T00:00:00"/>
    <x v="1"/>
    <x v="23"/>
    <s v="New Orleans"/>
    <s v="Men's Athletic Footwear"/>
    <n v="72"/>
    <n v="2160"/>
    <n v="15552"/>
    <n v="7776"/>
    <n v="0.5"/>
    <s v="Online"/>
  </r>
  <r>
    <n v="1128299"/>
    <d v="2021-12-16T00:00:00"/>
    <x v="1"/>
    <x v="23"/>
    <s v="New Orleans"/>
    <s v="Women's Street Footwear"/>
    <n v="69"/>
    <n v="1620"/>
    <n v="11178"/>
    <n v="5812.56"/>
    <n v="0.52"/>
    <s v="Online"/>
  </r>
  <r>
    <n v="1128299"/>
    <d v="2021-12-16T00:00:00"/>
    <x v="1"/>
    <x v="23"/>
    <s v="New Orleans"/>
    <s v="Women's Athletic Footwear"/>
    <n v="72"/>
    <n v="1560"/>
    <n v="11232"/>
    <n v="6065.2800000000007"/>
    <n v="0.54"/>
    <s v="Online"/>
  </r>
  <r>
    <n v="1128299"/>
    <d v="2021-12-16T00:00:00"/>
    <x v="1"/>
    <x v="23"/>
    <s v="New Orleans"/>
    <s v="Men's Apparel"/>
    <n v="82"/>
    <n v="1310"/>
    <n v="10742"/>
    <n v="6230.3600000000006"/>
    <n v="0.58000000000000007"/>
    <s v="Online"/>
  </r>
  <r>
    <n v="1128299"/>
    <d v="2021-12-16T00:00:00"/>
    <x v="1"/>
    <x v="23"/>
    <s v="New Orleans"/>
    <s v="Women's Apparel"/>
    <n v="87"/>
    <n v="1750"/>
    <n v="15225"/>
    <n v="6851.2499999999991"/>
    <n v="0.44999999999999996"/>
    <s v="Online"/>
  </r>
  <r>
    <n v="1197831"/>
    <d v="2021-01-05T00:00:00"/>
    <x v="1"/>
    <x v="23"/>
    <s v="New Orleans"/>
    <s v="Men's Street Footwear"/>
    <n v="19"/>
    <n v="1820"/>
    <n v="3458"/>
    <n v="1486.94"/>
    <n v="0.43"/>
    <s v="Online"/>
  </r>
  <r>
    <n v="1197831"/>
    <d v="2021-01-05T00:00:00"/>
    <x v="1"/>
    <x v="23"/>
    <s v="New Orleans"/>
    <s v="Men's Athletic Footwear"/>
    <n v="28"/>
    <n v="1960"/>
    <n v="5488"/>
    <n v="2469.6"/>
    <n v="0.44999999999999996"/>
    <s v="Online"/>
  </r>
  <r>
    <n v="1197831"/>
    <d v="2021-01-05T00:00:00"/>
    <x v="1"/>
    <x v="23"/>
    <s v="New Orleans"/>
    <s v="Women's Street Footwear"/>
    <n v="28"/>
    <n v="1190"/>
    <n v="3332"/>
    <n v="1332.8000000000002"/>
    <n v="0.4"/>
    <s v="Online"/>
  </r>
  <r>
    <n v="1197831"/>
    <d v="2021-01-05T00:00:00"/>
    <x v="1"/>
    <x v="23"/>
    <s v="New Orleans"/>
    <s v="Women's Athletic Footwear"/>
    <n v="33"/>
    <n v="1330"/>
    <n v="4389"/>
    <n v="2326.17"/>
    <n v="0.53"/>
    <s v="Online"/>
  </r>
  <r>
    <n v="1197831"/>
    <d v="2021-01-05T00:00:00"/>
    <x v="1"/>
    <x v="23"/>
    <s v="New Orleans"/>
    <s v="Men's Apparel"/>
    <n v="36"/>
    <n v="850"/>
    <n v="3060"/>
    <n v="1132.2"/>
    <n v="0.37"/>
    <s v="Online"/>
  </r>
  <r>
    <n v="1197831"/>
    <d v="2021-01-05T00:00:00"/>
    <x v="1"/>
    <x v="23"/>
    <s v="New Orleans"/>
    <s v="Women's Apparel"/>
    <n v="34"/>
    <n v="1430"/>
    <n v="4862"/>
    <n v="2917.2"/>
    <n v="0.6"/>
    <s v="Online"/>
  </r>
  <r>
    <n v="1197831"/>
    <d v="2021-02-04T00:00:00"/>
    <x v="1"/>
    <x v="23"/>
    <s v="New Orleans"/>
    <s v="Men's Street Footwear"/>
    <n v="23"/>
    <n v="1630"/>
    <n v="3749"/>
    <n v="1499.6000000000001"/>
    <n v="0.4"/>
    <s v="Online"/>
  </r>
  <r>
    <n v="1197831"/>
    <d v="2021-02-04T00:00:00"/>
    <x v="1"/>
    <x v="23"/>
    <s v="New Orleans"/>
    <s v="Men's Athletic Footwear"/>
    <n v="32"/>
    <n v="1740"/>
    <n v="5568"/>
    <n v="2338.56"/>
    <n v="0.42"/>
    <s v="Online"/>
  </r>
  <r>
    <n v="1197831"/>
    <d v="2021-02-04T00:00:00"/>
    <x v="1"/>
    <x v="23"/>
    <s v="New Orleans"/>
    <s v="Women's Street Footwear"/>
    <n v="34"/>
    <n v="1280"/>
    <n v="4352"/>
    <n v="1784.32"/>
    <n v="0.41"/>
    <s v="Online"/>
  </r>
  <r>
    <n v="1197831"/>
    <d v="2021-02-04T00:00:00"/>
    <x v="2"/>
    <x v="24"/>
    <s v="Boise"/>
    <s v="Women's Athletic Footwear"/>
    <n v="32"/>
    <n v="1090"/>
    <n v="3488"/>
    <n v="1883.5200000000002"/>
    <n v="0.54"/>
    <s v="Online"/>
  </r>
  <r>
    <n v="1197831"/>
    <d v="2021-02-04T00:00:00"/>
    <x v="2"/>
    <x v="24"/>
    <s v="Boise"/>
    <s v="Men's Apparel"/>
    <n v="39"/>
    <n v="700"/>
    <n v="2730"/>
    <n v="955.49999999999989"/>
    <n v="0.35"/>
    <s v="Online"/>
  </r>
  <r>
    <n v="1197831"/>
    <d v="2021-02-04T00:00:00"/>
    <x v="2"/>
    <x v="24"/>
    <s v="Boise"/>
    <s v="Women's Apparel"/>
    <n v="34"/>
    <n v="1310"/>
    <n v="4454"/>
    <n v="2449.7000000000003"/>
    <n v="0.55000000000000004"/>
    <s v="Online"/>
  </r>
  <r>
    <n v="1197831"/>
    <d v="2021-03-06T00:00:00"/>
    <x v="2"/>
    <x v="24"/>
    <s v="Boise"/>
    <s v="Men's Street Footwear"/>
    <n v="28"/>
    <n v="1560"/>
    <n v="4368"/>
    <n v="1965.6"/>
    <n v="0.44999999999999996"/>
    <s v="Online"/>
  </r>
  <r>
    <n v="1197831"/>
    <d v="2021-03-06T00:00:00"/>
    <x v="2"/>
    <x v="24"/>
    <s v="Boise"/>
    <s v="Men's Athletic Footwear"/>
    <n v="36"/>
    <n v="1690"/>
    <n v="6084"/>
    <n v="2798.64"/>
    <n v="0.45999999999999996"/>
    <s v="Online"/>
  </r>
  <r>
    <n v="1197831"/>
    <d v="2021-03-06T00:00:00"/>
    <x v="2"/>
    <x v="24"/>
    <s v="Boise"/>
    <s v="Women's Street Footwear"/>
    <n v="28"/>
    <n v="1130"/>
    <n v="3164"/>
    <n v="1550.36"/>
    <n v="0.49"/>
    <s v="Online"/>
  </r>
  <r>
    <n v="1197831"/>
    <d v="2021-03-06T00:00:00"/>
    <x v="2"/>
    <x v="24"/>
    <s v="Boise"/>
    <s v="Women's Athletic Footwear"/>
    <n v="33"/>
    <n v="1050"/>
    <n v="3465"/>
    <n v="2009.7000000000003"/>
    <n v="0.58000000000000007"/>
    <s v="Online"/>
  </r>
  <r>
    <n v="1197831"/>
    <d v="2021-03-06T00:00:00"/>
    <x v="2"/>
    <x v="24"/>
    <s v="Boise"/>
    <s v="Men's Apparel"/>
    <n v="37"/>
    <n v="750"/>
    <n v="2775"/>
    <n v="1248.7499999999998"/>
    <n v="0.44999999999999996"/>
    <s v="Online"/>
  </r>
  <r>
    <n v="1197831"/>
    <d v="2021-03-06T00:00:00"/>
    <x v="2"/>
    <x v="24"/>
    <s v="Boise"/>
    <s v="Women's Apparel"/>
    <n v="33"/>
    <n v="1160"/>
    <n v="3828"/>
    <n v="2488.2000000000003"/>
    <n v="0.65"/>
    <s v="Online"/>
  </r>
  <r>
    <n v="1197831"/>
    <d v="2021-04-05T00:00:00"/>
    <x v="2"/>
    <x v="24"/>
    <s v="Boise"/>
    <s v="Men's Street Footwear"/>
    <n v="19"/>
    <n v="1950"/>
    <n v="3705"/>
    <n v="1741.35"/>
    <n v="0.47"/>
    <s v="Online"/>
  </r>
  <r>
    <n v="1197831"/>
    <d v="2021-04-05T00:00:00"/>
    <x v="2"/>
    <x v="24"/>
    <s v="Boise"/>
    <s v="Men's Athletic Footwear"/>
    <n v="29"/>
    <n v="1950"/>
    <n v="5655"/>
    <n v="2714.4"/>
    <n v="0.48"/>
    <s v="Online"/>
  </r>
  <r>
    <n v="1197831"/>
    <d v="2021-04-05T00:00:00"/>
    <x v="2"/>
    <x v="24"/>
    <s v="Boise"/>
    <s v="Women's Street Footwear"/>
    <n v="24"/>
    <n v="1380"/>
    <n v="3312"/>
    <n v="1556.6399999999999"/>
    <n v="0.47"/>
    <s v="Online"/>
  </r>
  <r>
    <n v="1197831"/>
    <d v="2021-04-05T00:00:00"/>
    <x v="2"/>
    <x v="24"/>
    <s v="Boise"/>
    <s v="Women's Athletic Footwear"/>
    <n v="29"/>
    <n v="1130"/>
    <n v="3277"/>
    <n v="1802.3500000000001"/>
    <n v="0.55000000000000004"/>
    <s v="Online"/>
  </r>
  <r>
    <n v="1197831"/>
    <d v="2021-04-05T00:00:00"/>
    <x v="2"/>
    <x v="24"/>
    <s v="Boise"/>
    <s v="Men's Apparel"/>
    <n v="34"/>
    <n v="720"/>
    <n v="2448"/>
    <n v="1052.6399999999999"/>
    <n v="0.43"/>
    <s v="Online"/>
  </r>
  <r>
    <n v="1197831"/>
    <d v="2021-04-05T00:00:00"/>
    <x v="2"/>
    <x v="24"/>
    <s v="Boise"/>
    <s v="Women's Apparel"/>
    <n v="28"/>
    <n v="1380"/>
    <n v="3864"/>
    <n v="2357.04"/>
    <n v="0.61"/>
    <s v="Online"/>
  </r>
  <r>
    <n v="1197831"/>
    <d v="2021-05-05T00:00:00"/>
    <x v="2"/>
    <x v="24"/>
    <s v="Boise"/>
    <s v="Men's Street Footwear"/>
    <n v="18"/>
    <n v="2030"/>
    <n v="3654"/>
    <n v="1827"/>
    <n v="0.5"/>
    <s v="Online"/>
  </r>
  <r>
    <n v="1197831"/>
    <d v="2021-05-05T00:00:00"/>
    <x v="2"/>
    <x v="24"/>
    <s v="Boise"/>
    <s v="Men's Athletic Footwear"/>
    <n v="28"/>
    <n v="1960"/>
    <n v="5488"/>
    <n v="2634.24"/>
    <n v="0.48"/>
    <s v="Online"/>
  </r>
  <r>
    <n v="1197831"/>
    <d v="2021-05-05T00:00:00"/>
    <x v="2"/>
    <x v="24"/>
    <s v="Boise"/>
    <s v="Women's Street Footwear"/>
    <n v="23"/>
    <n v="1670"/>
    <n v="3841"/>
    <n v="1805.27"/>
    <n v="0.47"/>
    <s v="Online"/>
  </r>
  <r>
    <n v="1197831"/>
    <d v="2021-05-05T00:00:00"/>
    <x v="2"/>
    <x v="24"/>
    <s v="Boise"/>
    <s v="Women's Athletic Footwear"/>
    <n v="33"/>
    <n v="1300"/>
    <n v="4290"/>
    <n v="2359.5"/>
    <n v="0.55000000000000004"/>
    <s v="Online"/>
  </r>
  <r>
    <n v="1197831"/>
    <d v="2021-05-05T00:00:00"/>
    <x v="2"/>
    <x v="24"/>
    <s v="Boise"/>
    <s v="Men's Apparel"/>
    <n v="47"/>
    <n v="1200"/>
    <n v="5640"/>
    <n v="2256"/>
    <n v="0.4"/>
    <s v="Online"/>
  </r>
  <r>
    <n v="1197831"/>
    <d v="2021-05-05T00:00:00"/>
    <x v="2"/>
    <x v="24"/>
    <s v="Boise"/>
    <s v="Women's Apparel"/>
    <n v="42"/>
    <n v="2180"/>
    <n v="9156"/>
    <n v="5768.28"/>
    <n v="0.63"/>
    <s v="Online"/>
  </r>
  <r>
    <n v="1197831"/>
    <d v="2021-06-04T00:00:00"/>
    <x v="2"/>
    <x v="24"/>
    <s v="Boise"/>
    <s v="Men's Street Footwear"/>
    <n v="42"/>
    <n v="1950"/>
    <n v="8190"/>
    <n v="4013.1"/>
    <n v="0.49"/>
    <s v="Online"/>
  </r>
  <r>
    <n v="1197831"/>
    <d v="2021-06-04T00:00:00"/>
    <x v="2"/>
    <x v="24"/>
    <s v="Boise"/>
    <s v="Men's Athletic Footwear"/>
    <n v="46"/>
    <n v="1880"/>
    <n v="8648"/>
    <n v="4151.04"/>
    <n v="0.48"/>
    <s v="Online"/>
  </r>
  <r>
    <n v="1197831"/>
    <d v="2021-06-04T00:00:00"/>
    <x v="2"/>
    <x v="24"/>
    <s v="Boise"/>
    <s v="Women's Street Footwear"/>
    <n v="47"/>
    <n v="1740"/>
    <n v="8178"/>
    <n v="3925.44"/>
    <n v="0.48"/>
    <s v="Online"/>
  </r>
  <r>
    <n v="1197831"/>
    <d v="2021-06-04T00:00:00"/>
    <x v="2"/>
    <x v="24"/>
    <s v="Boise"/>
    <s v="Women's Athletic Footwear"/>
    <n v="48"/>
    <n v="1430"/>
    <n v="6864"/>
    <n v="4049.7600000000007"/>
    <n v="0.59000000000000008"/>
    <s v="Online"/>
  </r>
  <r>
    <n v="1197831"/>
    <d v="2021-06-04T00:00:00"/>
    <x v="2"/>
    <x v="24"/>
    <s v="Boise"/>
    <s v="Men's Apparel"/>
    <n v="52"/>
    <n v="1170"/>
    <n v="6084"/>
    <n v="2616.12"/>
    <n v="0.43"/>
    <s v="Online"/>
  </r>
  <r>
    <n v="1197831"/>
    <d v="2021-06-04T00:00:00"/>
    <x v="2"/>
    <x v="24"/>
    <s v="Boise"/>
    <s v="Women's Apparel"/>
    <n v="55"/>
    <n v="2310"/>
    <n v="12705"/>
    <n v="7750.05"/>
    <n v="0.61"/>
    <s v="Online"/>
  </r>
  <r>
    <n v="1197831"/>
    <d v="2021-07-06T00:00:00"/>
    <x v="2"/>
    <x v="24"/>
    <s v="Boise"/>
    <s v="Men's Street Footwear"/>
    <n v="48"/>
    <n v="2170"/>
    <n v="10416"/>
    <n v="5208"/>
    <n v="0.5"/>
    <s v="Online"/>
  </r>
  <r>
    <n v="1197831"/>
    <d v="2021-07-06T00:00:00"/>
    <x v="2"/>
    <x v="24"/>
    <s v="Boise"/>
    <s v="Men's Athletic Footwear"/>
    <n v="52"/>
    <n v="2020"/>
    <n v="10504"/>
    <n v="5462.08"/>
    <n v="0.52"/>
    <s v="Online"/>
  </r>
  <r>
    <n v="1197831"/>
    <d v="2021-07-06T00:00:00"/>
    <x v="2"/>
    <x v="24"/>
    <s v="Boise"/>
    <s v="Women's Street Footwear"/>
    <n v="46"/>
    <n v="2410"/>
    <n v="11086"/>
    <n v="6097.2999999999993"/>
    <n v="0.54999999999999993"/>
    <s v="Online"/>
  </r>
  <r>
    <n v="1197831"/>
    <d v="2021-07-06T00:00:00"/>
    <x v="2"/>
    <x v="24"/>
    <s v="Boise"/>
    <s v="Women's Athletic Footwear"/>
    <n v="47"/>
    <n v="1370"/>
    <n v="6439"/>
    <n v="4120.96"/>
    <n v="0.64"/>
    <s v="Online"/>
  </r>
  <r>
    <n v="1197831"/>
    <d v="2021-07-06T00:00:00"/>
    <x v="2"/>
    <x v="24"/>
    <s v="Boise"/>
    <s v="Men's Apparel"/>
    <n v="53"/>
    <n v="1310"/>
    <n v="6943"/>
    <n v="3332.64"/>
    <n v="0.48"/>
    <s v="Online"/>
  </r>
  <r>
    <n v="1197831"/>
    <d v="2021-07-06T00:00:00"/>
    <x v="2"/>
    <x v="24"/>
    <s v="Boise"/>
    <s v="Women's Apparel"/>
    <n v="64"/>
    <n v="2080"/>
    <n v="13312"/>
    <n v="9185.2800000000007"/>
    <n v="0.69000000000000006"/>
    <s v="Online"/>
  </r>
  <r>
    <n v="1197831"/>
    <d v="2021-08-08T00:00:00"/>
    <x v="2"/>
    <x v="24"/>
    <s v="Boise"/>
    <s v="Men's Street Footwear"/>
    <n v="46"/>
    <n v="2100"/>
    <n v="9660"/>
    <n v="5312.9999999999991"/>
    <n v="0.54999999999999993"/>
    <s v="Online"/>
  </r>
  <r>
    <n v="1197831"/>
    <d v="2021-08-08T00:00:00"/>
    <x v="2"/>
    <x v="24"/>
    <s v="Boise"/>
    <s v="Men's Athletic Footwear"/>
    <n v="53"/>
    <n v="1950"/>
    <n v="10335"/>
    <n v="5477.55"/>
    <n v="0.53"/>
    <s v="Online"/>
  </r>
  <r>
    <n v="1197831"/>
    <d v="2021-08-08T00:00:00"/>
    <x v="2"/>
    <x v="24"/>
    <s v="Boise"/>
    <s v="Women's Street Footwear"/>
    <n v="46"/>
    <n v="2500"/>
    <n v="11500"/>
    <n v="6095"/>
    <n v="0.53"/>
    <s v="Online"/>
  </r>
  <r>
    <n v="1197831"/>
    <d v="2021-08-08T00:00:00"/>
    <x v="2"/>
    <x v="24"/>
    <s v="Boise"/>
    <s v="Women's Athletic Footwear"/>
    <n v="48"/>
    <n v="1240"/>
    <n v="5952"/>
    <n v="3868.8"/>
    <n v="0.65"/>
    <s v="Online"/>
  </r>
  <r>
    <n v="1197831"/>
    <d v="2021-08-08T00:00:00"/>
    <x v="2"/>
    <x v="24"/>
    <s v="Boise"/>
    <s v="Men's Apparel"/>
    <n v="52"/>
    <n v="1330"/>
    <n v="6916"/>
    <n v="3181.3599999999997"/>
    <n v="0.45999999999999996"/>
    <s v="Online"/>
  </r>
  <r>
    <n v="1197831"/>
    <d v="2021-08-08T00:00:00"/>
    <x v="2"/>
    <x v="24"/>
    <s v="Boise"/>
    <s v="Women's Apparel"/>
    <n v="54"/>
    <n v="1960"/>
    <n v="10584"/>
    <n v="7197.1200000000008"/>
    <n v="0.68"/>
    <s v="Online"/>
  </r>
  <r>
    <n v="1197831"/>
    <d v="2021-09-05T00:00:00"/>
    <x v="2"/>
    <x v="24"/>
    <s v="Boise"/>
    <s v="Men's Street Footwear"/>
    <n v="50"/>
    <n v="1760"/>
    <n v="8800"/>
    <n v="4400"/>
    <n v="0.5"/>
    <s v="Online"/>
  </r>
  <r>
    <n v="1197831"/>
    <d v="2021-09-05T00:00:00"/>
    <x v="2"/>
    <x v="24"/>
    <s v="Boise"/>
    <s v="Men's Athletic Footwear"/>
    <n v="50"/>
    <n v="1880"/>
    <n v="9400"/>
    <n v="4888"/>
    <n v="0.52"/>
    <s v="Online"/>
  </r>
  <r>
    <n v="1197831"/>
    <d v="2021-09-05T00:00:00"/>
    <x v="2"/>
    <x v="24"/>
    <s v="Boise"/>
    <s v="Women's Street Footwear"/>
    <n v="56"/>
    <n v="1820"/>
    <n v="10192"/>
    <n v="5299.84"/>
    <n v="0.52"/>
    <s v="Online"/>
  </r>
  <r>
    <n v="1197831"/>
    <d v="2021-09-05T00:00:00"/>
    <x v="2"/>
    <x v="24"/>
    <s v="Boise"/>
    <s v="Women's Athletic Footwear"/>
    <n v="55"/>
    <n v="1160"/>
    <n v="6380"/>
    <n v="4019.4"/>
    <n v="0.63"/>
    <s v="Online"/>
  </r>
  <r>
    <n v="1197831"/>
    <d v="2021-09-05T00:00:00"/>
    <x v="2"/>
    <x v="24"/>
    <s v="Boise"/>
    <s v="Men's Apparel"/>
    <n v="50"/>
    <n v="1040"/>
    <n v="5200"/>
    <n v="2392"/>
    <n v="0.45999999999999996"/>
    <s v="Online"/>
  </r>
  <r>
    <n v="1197831"/>
    <d v="2021-09-05T00:00:00"/>
    <x v="2"/>
    <x v="24"/>
    <s v="Boise"/>
    <s v="Women's Apparel"/>
    <n v="49"/>
    <n v="1810"/>
    <n v="8869"/>
    <n v="5942.2300000000005"/>
    <n v="0.67"/>
    <s v="Online"/>
  </r>
  <r>
    <n v="1197831"/>
    <d v="2021-10-04T00:00:00"/>
    <x v="2"/>
    <x v="24"/>
    <s v="Boise"/>
    <s v="Men's Street Footwear"/>
    <n v="36"/>
    <n v="1670"/>
    <n v="6012"/>
    <n v="3066.12"/>
    <n v="0.51"/>
    <s v="Online"/>
  </r>
  <r>
    <n v="1197831"/>
    <d v="2021-10-04T00:00:00"/>
    <x v="2"/>
    <x v="24"/>
    <s v="Boise"/>
    <s v="Men's Athletic Footwear"/>
    <n v="37"/>
    <n v="1730"/>
    <n v="6401"/>
    <n v="3456.5400000000004"/>
    <n v="0.54"/>
    <s v="Online"/>
  </r>
  <r>
    <n v="1197831"/>
    <d v="2021-10-04T00:00:00"/>
    <x v="2"/>
    <x v="24"/>
    <s v="Boise"/>
    <s v="Women's Street Footwear"/>
    <n v="41"/>
    <n v="1310"/>
    <n v="5371"/>
    <n v="2739.21"/>
    <n v="0.51"/>
    <s v="Online"/>
  </r>
  <r>
    <n v="1197831"/>
    <d v="2021-10-04T00:00:00"/>
    <x v="2"/>
    <x v="24"/>
    <s v="Boise"/>
    <s v="Women's Athletic Footwear"/>
    <n v="44"/>
    <n v="1010"/>
    <n v="4444"/>
    <n v="2888.6"/>
    <n v="0.65"/>
    <s v="Online"/>
  </r>
  <r>
    <n v="1197831"/>
    <d v="2021-10-04T00:00:00"/>
    <x v="2"/>
    <x v="24"/>
    <s v="Boise"/>
    <s v="Men's Apparel"/>
    <n v="32"/>
    <n v="910"/>
    <n v="2912"/>
    <n v="1397.76"/>
    <n v="0.48"/>
    <s v="Online"/>
  </r>
  <r>
    <n v="1197831"/>
    <d v="2021-10-04T00:00:00"/>
    <x v="2"/>
    <x v="24"/>
    <s v="Boise"/>
    <s v="Women's Apparel"/>
    <n v="42"/>
    <n v="1420"/>
    <n v="5964"/>
    <n v="3936.2400000000002"/>
    <n v="0.66"/>
    <s v="Online"/>
  </r>
  <r>
    <n v="1197831"/>
    <d v="2021-11-05T00:00:00"/>
    <x v="2"/>
    <x v="24"/>
    <s v="Boise"/>
    <s v="Men's Street Footwear"/>
    <n v="33"/>
    <n v="1820"/>
    <n v="6006"/>
    <n v="3303.2999999999997"/>
    <n v="0.54999999999999993"/>
    <s v="Online"/>
  </r>
  <r>
    <n v="1197831"/>
    <d v="2021-11-05T00:00:00"/>
    <x v="2"/>
    <x v="24"/>
    <s v="Boise"/>
    <s v="Men's Athletic Footwear"/>
    <n v="32"/>
    <n v="1890"/>
    <n v="6048"/>
    <n v="3144.96"/>
    <n v="0.52"/>
    <s v="Online"/>
  </r>
  <r>
    <n v="1197831"/>
    <d v="2021-11-05T00:00:00"/>
    <x v="2"/>
    <x v="24"/>
    <s v="Boise"/>
    <s v="Women's Street Footwear"/>
    <n v="58"/>
    <n v="1500"/>
    <n v="8700"/>
    <n v="4698"/>
    <n v="0.54"/>
    <s v="Online"/>
  </r>
  <r>
    <n v="1197831"/>
    <d v="2021-11-05T00:00:00"/>
    <x v="2"/>
    <x v="24"/>
    <s v="Boise"/>
    <s v="Women's Athletic Footwear"/>
    <n v="54"/>
    <n v="1220"/>
    <n v="6588"/>
    <n v="4018.68"/>
    <n v="0.61"/>
    <s v="Online"/>
  </r>
  <r>
    <n v="1197831"/>
    <d v="2021-11-05T00:00:00"/>
    <x v="2"/>
    <x v="24"/>
    <s v="Boise"/>
    <s v="Men's Apparel"/>
    <n v="54"/>
    <n v="1060"/>
    <n v="5724"/>
    <n v="2862"/>
    <n v="0.5"/>
    <s v="Online"/>
  </r>
  <r>
    <n v="1197831"/>
    <d v="2021-11-05T00:00:00"/>
    <x v="2"/>
    <x v="24"/>
    <s v="Boise"/>
    <s v="Women's Apparel"/>
    <n v="63"/>
    <n v="1630"/>
    <n v="10269"/>
    <n v="6880.2300000000005"/>
    <n v="0.67"/>
    <s v="Online"/>
  </r>
  <r>
    <n v="1197831"/>
    <d v="2021-12-04T00:00:00"/>
    <x v="2"/>
    <x v="24"/>
    <s v="Boise"/>
    <s v="Men's Street Footwear"/>
    <n v="54"/>
    <n v="2330"/>
    <n v="12582"/>
    <n v="6794.2800000000007"/>
    <n v="0.54"/>
    <s v="Online"/>
  </r>
  <r>
    <n v="1197831"/>
    <d v="2021-12-04T00:00:00"/>
    <x v="2"/>
    <x v="24"/>
    <s v="Boise"/>
    <s v="Men's Athletic Footwear"/>
    <n v="51"/>
    <n v="2090"/>
    <n v="10659"/>
    <n v="5755.8600000000006"/>
    <n v="0.54"/>
    <s v="Online"/>
  </r>
  <r>
    <n v="1197831"/>
    <d v="2021-12-04T00:00:00"/>
    <x v="2"/>
    <x v="24"/>
    <s v="Boise"/>
    <s v="Women's Street Footwear"/>
    <n v="56"/>
    <n v="1760"/>
    <n v="9856"/>
    <n v="5125.12"/>
    <n v="0.52"/>
    <s v="Online"/>
  </r>
  <r>
    <n v="1197831"/>
    <d v="2021-12-04T00:00:00"/>
    <x v="2"/>
    <x v="24"/>
    <s v="Boise"/>
    <s v="Women's Athletic Footwear"/>
    <n v="59"/>
    <n v="1420"/>
    <n v="8378"/>
    <n v="5445.7"/>
    <n v="0.65"/>
    <s v="Online"/>
  </r>
  <r>
    <n v="1197831"/>
    <d v="2021-12-04T00:00:00"/>
    <x v="2"/>
    <x v="24"/>
    <s v="Boise"/>
    <s v="Men's Apparel"/>
    <n v="50"/>
    <n v="1330"/>
    <n v="6650"/>
    <n v="3258.5"/>
    <n v="0.49"/>
    <s v="Online"/>
  </r>
  <r>
    <n v="1197831"/>
    <d v="2021-12-04T00:00:00"/>
    <x v="2"/>
    <x v="24"/>
    <s v="Boise"/>
    <s v="Women's Apparel"/>
    <n v="60"/>
    <n v="1960"/>
    <n v="11760"/>
    <n v="8114.4000000000005"/>
    <n v="0.69000000000000006"/>
    <s v="Online"/>
  </r>
  <r>
    <n v="1128299"/>
    <d v="2021-01-23T00:00:00"/>
    <x v="2"/>
    <x v="24"/>
    <s v="Boise"/>
    <s v="Men's Street Footwear"/>
    <n v="29"/>
    <n v="1190"/>
    <n v="3451"/>
    <n v="1656.48"/>
    <n v="0.48"/>
    <s v="Online"/>
  </r>
  <r>
    <n v="1128299"/>
    <d v="2021-01-23T00:00:00"/>
    <x v="2"/>
    <x v="24"/>
    <s v="Boise"/>
    <s v="Men's Athletic Footwear"/>
    <n v="37"/>
    <n v="1060"/>
    <n v="3922"/>
    <n v="2000.22"/>
    <n v="0.51"/>
    <s v="Online"/>
  </r>
  <r>
    <n v="1128299"/>
    <d v="2021-01-23T00:00:00"/>
    <x v="2"/>
    <x v="24"/>
    <s v="Boise"/>
    <s v="Women's Street Footwear"/>
    <n v="37"/>
    <n v="1060"/>
    <n v="3922"/>
    <n v="1921.78"/>
    <n v="0.49"/>
    <s v="Online"/>
  </r>
  <r>
    <n v="1128299"/>
    <d v="2021-01-23T00:00:00"/>
    <x v="2"/>
    <x v="24"/>
    <s v="Boise"/>
    <s v="Women's Athletic Footwear"/>
    <n v="38"/>
    <n v="770"/>
    <n v="2926"/>
    <n v="1345.9599999999998"/>
    <n v="0.45999999999999996"/>
    <s v="Online"/>
  </r>
  <r>
    <n v="1128299"/>
    <d v="2021-01-23T00:00:00"/>
    <x v="2"/>
    <x v="24"/>
    <s v="Boise"/>
    <s v="Men's Apparel"/>
    <n v="42"/>
    <n v="630"/>
    <n v="2646"/>
    <n v="1190.6999999999998"/>
    <n v="0.44999999999999996"/>
    <s v="Online"/>
  </r>
  <r>
    <n v="1128299"/>
    <d v="2021-01-23T00:00:00"/>
    <x v="2"/>
    <x v="24"/>
    <s v="Boise"/>
    <s v="Women's Apparel"/>
    <n v="36"/>
    <n v="1110"/>
    <n v="3996"/>
    <n v="1398.6"/>
    <n v="0.35"/>
    <s v="Online"/>
  </r>
  <r>
    <n v="1128299"/>
    <d v="2021-02-23T00:00:00"/>
    <x v="2"/>
    <x v="24"/>
    <s v="Boise"/>
    <s v="Men's Street Footwear"/>
    <n v="29"/>
    <n v="1430"/>
    <n v="4147"/>
    <n v="2073.5"/>
    <n v="0.5"/>
    <s v="Online"/>
  </r>
  <r>
    <n v="1128299"/>
    <d v="2021-02-23T00:00:00"/>
    <x v="2"/>
    <x v="24"/>
    <s v="Boise"/>
    <s v="Men's Athletic Footwear"/>
    <n v="38"/>
    <n v="1130"/>
    <n v="4294"/>
    <n v="2318.7600000000002"/>
    <n v="0.54"/>
    <s v="Online"/>
  </r>
  <r>
    <n v="1128299"/>
    <d v="2021-02-23T00:00:00"/>
    <x v="2"/>
    <x v="24"/>
    <s v="Boise"/>
    <s v="Women's Street Footwear"/>
    <n v="38"/>
    <n v="1050"/>
    <n v="3990"/>
    <n v="1875.3"/>
    <n v="0.47"/>
    <s v="Online"/>
  </r>
  <r>
    <n v="1128299"/>
    <d v="2021-02-23T00:00:00"/>
    <x v="2"/>
    <x v="25"/>
    <s v="Phoenix"/>
    <s v="Women's Athletic Footwear"/>
    <n v="38"/>
    <n v="630"/>
    <n v="2394"/>
    <n v="1149.1199999999999"/>
    <n v="0.48"/>
    <s v="Online"/>
  </r>
  <r>
    <n v="1128299"/>
    <d v="2021-02-23T00:00:00"/>
    <x v="2"/>
    <x v="25"/>
    <s v="Phoenix"/>
    <s v="Men's Apparel"/>
    <n v="42"/>
    <n v="440"/>
    <n v="1848"/>
    <n v="813.12"/>
    <n v="0.44"/>
    <s v="Online"/>
  </r>
  <r>
    <n v="1128299"/>
    <d v="2021-02-23T00:00:00"/>
    <x v="2"/>
    <x v="25"/>
    <s v="Phoenix"/>
    <s v="Women's Apparel"/>
    <n v="38"/>
    <n v="880"/>
    <n v="3344"/>
    <n v="1203.8399999999999"/>
    <n v="0.36"/>
    <s v="Online"/>
  </r>
  <r>
    <n v="1128299"/>
    <d v="2021-03-22T00:00:00"/>
    <x v="2"/>
    <x v="25"/>
    <s v="Phoenix"/>
    <s v="Men's Street Footwear"/>
    <n v="37"/>
    <n v="1450"/>
    <n v="5365"/>
    <n v="2521.5499999999997"/>
    <n v="0.47"/>
    <s v="Online"/>
  </r>
  <r>
    <n v="1128299"/>
    <d v="2021-03-22T00:00:00"/>
    <x v="2"/>
    <x v="25"/>
    <s v="Phoenix"/>
    <s v="Men's Athletic Footwear"/>
    <n v="48"/>
    <n v="950"/>
    <n v="4560"/>
    <n v="2508"/>
    <n v="0.55000000000000004"/>
    <s v="Online"/>
  </r>
  <r>
    <n v="1128299"/>
    <d v="2021-03-22T00:00:00"/>
    <x v="2"/>
    <x v="25"/>
    <s v="Phoenix"/>
    <s v="Women's Street Footwear"/>
    <n v="49"/>
    <n v="910"/>
    <n v="4459"/>
    <n v="2229.5"/>
    <n v="0.5"/>
    <s v="Online"/>
  </r>
  <r>
    <n v="1128299"/>
    <d v="2021-03-22T00:00:00"/>
    <x v="2"/>
    <x v="25"/>
    <s v="Phoenix"/>
    <s v="Women's Athletic Footwear"/>
    <n v="47"/>
    <n v="680"/>
    <n v="3196"/>
    <n v="1470.1599999999999"/>
    <n v="0.45999999999999996"/>
    <s v="Online"/>
  </r>
  <r>
    <n v="1128299"/>
    <d v="2021-03-22T00:00:00"/>
    <x v="2"/>
    <x v="25"/>
    <s v="Phoenix"/>
    <s v="Men's Apparel"/>
    <n v="54"/>
    <n v="310"/>
    <n v="1674"/>
    <n v="686.33999999999992"/>
    <n v="0.41"/>
    <s v="Online"/>
  </r>
  <r>
    <n v="1128299"/>
    <d v="2021-03-22T00:00:00"/>
    <x v="2"/>
    <x v="25"/>
    <s v="Phoenix"/>
    <s v="Women's Apparel"/>
    <n v="47"/>
    <n v="880"/>
    <n v="4136"/>
    <n v="1654.4"/>
    <n v="0.4"/>
    <s v="Online"/>
  </r>
  <r>
    <n v="1128299"/>
    <d v="2021-04-23T00:00:00"/>
    <x v="2"/>
    <x v="25"/>
    <s v="Phoenix"/>
    <s v="Men's Street Footwear"/>
    <n v="48"/>
    <n v="1300"/>
    <n v="6240"/>
    <n v="2807.9999999999995"/>
    <n v="0.44999999999999996"/>
    <s v="Online"/>
  </r>
  <r>
    <n v="1128299"/>
    <d v="2021-04-23T00:00:00"/>
    <x v="2"/>
    <x v="25"/>
    <s v="Phoenix"/>
    <s v="Men's Athletic Footwear"/>
    <n v="53"/>
    <n v="900"/>
    <n v="4770"/>
    <n v="2385"/>
    <n v="0.5"/>
    <s v="Online"/>
  </r>
  <r>
    <n v="1128299"/>
    <d v="2021-04-23T00:00:00"/>
    <x v="2"/>
    <x v="25"/>
    <s v="Phoenix"/>
    <s v="Women's Street Footwear"/>
    <n v="50"/>
    <n v="1020"/>
    <n v="5100"/>
    <n v="2550"/>
    <n v="0.5"/>
    <s v="Online"/>
  </r>
  <r>
    <n v="1128299"/>
    <d v="2021-04-23T00:00:00"/>
    <x v="2"/>
    <x v="25"/>
    <s v="Phoenix"/>
    <s v="Women's Athletic Footwear"/>
    <n v="46"/>
    <n v="750"/>
    <n v="3450"/>
    <n v="1725"/>
    <n v="0.5"/>
    <s v="Online"/>
  </r>
  <r>
    <n v="1128299"/>
    <d v="2021-04-23T00:00:00"/>
    <x v="2"/>
    <x v="25"/>
    <s v="Phoenix"/>
    <s v="Men's Apparel"/>
    <n v="50"/>
    <n v="390"/>
    <n v="1950"/>
    <n v="819"/>
    <n v="0.42"/>
    <s v="Online"/>
  </r>
  <r>
    <n v="1128299"/>
    <d v="2021-04-23T00:00:00"/>
    <x v="2"/>
    <x v="25"/>
    <s v="Phoenix"/>
    <s v="Women's Apparel"/>
    <n v="67"/>
    <n v="940"/>
    <n v="6298"/>
    <n v="2267.2799999999997"/>
    <n v="0.36"/>
    <s v="Online"/>
  </r>
  <r>
    <n v="1128299"/>
    <d v="2021-05-24T00:00:00"/>
    <x v="2"/>
    <x v="25"/>
    <s v="Phoenix"/>
    <s v="Men's Street Footwear"/>
    <n v="47"/>
    <n v="1470"/>
    <n v="6909"/>
    <n v="3247.23"/>
    <n v="0.47"/>
    <s v="Online"/>
  </r>
  <r>
    <n v="1128299"/>
    <d v="2021-05-24T00:00:00"/>
    <x v="2"/>
    <x v="25"/>
    <s v="Phoenix"/>
    <s v="Men's Athletic Footwear"/>
    <n v="53"/>
    <n v="1130"/>
    <n v="5989"/>
    <n v="3234.0600000000004"/>
    <n v="0.54"/>
    <s v="Online"/>
  </r>
  <r>
    <n v="1128299"/>
    <d v="2021-05-24T00:00:00"/>
    <x v="2"/>
    <x v="25"/>
    <s v="Phoenix"/>
    <s v="Women's Street Footwear"/>
    <n v="50"/>
    <n v="1200"/>
    <n v="6000"/>
    <n v="2820"/>
    <n v="0.47"/>
    <s v="Online"/>
  </r>
  <r>
    <n v="1128299"/>
    <d v="2021-05-24T00:00:00"/>
    <x v="2"/>
    <x v="25"/>
    <s v="Phoenix"/>
    <s v="Women's Athletic Footwear"/>
    <n v="49"/>
    <n v="900"/>
    <n v="4410"/>
    <n v="2205"/>
    <n v="0.5"/>
    <s v="Online"/>
  </r>
  <r>
    <n v="1128299"/>
    <d v="2021-05-24T00:00:00"/>
    <x v="2"/>
    <x v="25"/>
    <s v="Phoenix"/>
    <s v="Men's Apparel"/>
    <n v="51"/>
    <n v="580"/>
    <n v="2958"/>
    <n v="1212.78"/>
    <n v="0.41"/>
    <s v="Online"/>
  </r>
  <r>
    <n v="1128299"/>
    <d v="2021-05-24T00:00:00"/>
    <x v="2"/>
    <x v="25"/>
    <s v="Phoenix"/>
    <s v="Women's Apparel"/>
    <n v="64"/>
    <n v="980"/>
    <n v="6272"/>
    <n v="2257.92"/>
    <n v="0.36"/>
    <s v="Online"/>
  </r>
  <r>
    <n v="1128299"/>
    <d v="2021-06-23T00:00:00"/>
    <x v="2"/>
    <x v="25"/>
    <s v="Phoenix"/>
    <s v="Men's Street Footwear"/>
    <n v="48"/>
    <n v="1560"/>
    <n v="7488"/>
    <n v="3669.12"/>
    <n v="0.49"/>
    <s v="Online"/>
  </r>
  <r>
    <n v="1128299"/>
    <d v="2021-06-23T00:00:00"/>
    <x v="2"/>
    <x v="25"/>
    <s v="Phoenix"/>
    <s v="Men's Athletic Footwear"/>
    <n v="51"/>
    <n v="1380"/>
    <n v="7038"/>
    <n v="3659.76"/>
    <n v="0.52"/>
    <s v="Online"/>
  </r>
  <r>
    <n v="1128299"/>
    <d v="2021-06-23T00:00:00"/>
    <x v="2"/>
    <x v="25"/>
    <s v="Phoenix"/>
    <s v="Women's Street Footwear"/>
    <n v="51"/>
    <n v="1380"/>
    <n v="7038"/>
    <n v="3167.1"/>
    <n v="0.44999999999999996"/>
    <s v="Online"/>
  </r>
  <r>
    <n v="1128299"/>
    <d v="2021-06-23T00:00:00"/>
    <x v="2"/>
    <x v="25"/>
    <s v="Phoenix"/>
    <s v="Women's Athletic Footwear"/>
    <n v="46"/>
    <n v="950"/>
    <n v="4370"/>
    <n v="2185"/>
    <n v="0.5"/>
    <s v="Online"/>
  </r>
  <r>
    <n v="1128299"/>
    <d v="2021-06-23T00:00:00"/>
    <x v="2"/>
    <x v="25"/>
    <s v="Phoenix"/>
    <s v="Men's Apparel"/>
    <n v="51"/>
    <n v="680"/>
    <n v="3468"/>
    <n v="1456.56"/>
    <n v="0.42"/>
    <s v="Online"/>
  </r>
  <r>
    <n v="1128299"/>
    <d v="2021-06-23T00:00:00"/>
    <x v="2"/>
    <x v="25"/>
    <s v="Phoenix"/>
    <s v="Women's Apparel"/>
    <n v="69"/>
    <n v="1310"/>
    <n v="9039"/>
    <n v="3525.21"/>
    <n v="0.39"/>
    <s v="Online"/>
  </r>
  <r>
    <n v="1128299"/>
    <d v="2021-07-22T00:00:00"/>
    <x v="2"/>
    <x v="25"/>
    <s v="Phoenix"/>
    <s v="Men's Street Footwear"/>
    <n v="49"/>
    <n v="1960"/>
    <n v="9604"/>
    <n v="4705.96"/>
    <n v="0.49"/>
    <s v="Online"/>
  </r>
  <r>
    <n v="1128299"/>
    <d v="2021-07-22T00:00:00"/>
    <x v="2"/>
    <x v="25"/>
    <s v="Phoenix"/>
    <s v="Men's Athletic Footwear"/>
    <n v="50"/>
    <n v="1420"/>
    <n v="7100"/>
    <n v="3621"/>
    <n v="0.51"/>
    <s v="Online"/>
  </r>
  <r>
    <n v="1128299"/>
    <d v="2021-07-22T00:00:00"/>
    <x v="2"/>
    <x v="25"/>
    <s v="Phoenix"/>
    <s v="Women's Street Footwear"/>
    <n v="51"/>
    <n v="1330"/>
    <n v="6783"/>
    <n v="3188.0099999999998"/>
    <n v="0.47"/>
    <s v="Online"/>
  </r>
  <r>
    <n v="1128299"/>
    <d v="2021-07-22T00:00:00"/>
    <x v="2"/>
    <x v="25"/>
    <s v="Phoenix"/>
    <s v="Women's Athletic Footwear"/>
    <n v="48"/>
    <n v="1010"/>
    <n v="4848"/>
    <n v="2181.6"/>
    <n v="0.44999999999999996"/>
    <s v="Online"/>
  </r>
  <r>
    <n v="1128299"/>
    <d v="2021-07-22T00:00:00"/>
    <x v="2"/>
    <x v="25"/>
    <s v="Phoenix"/>
    <s v="Men's Apparel"/>
    <n v="52"/>
    <n v="1280"/>
    <n v="6656"/>
    <n v="2862.08"/>
    <n v="0.43"/>
    <s v="Online"/>
  </r>
  <r>
    <n v="1128299"/>
    <d v="2021-07-22T00:00:00"/>
    <x v="2"/>
    <x v="25"/>
    <s v="Phoenix"/>
    <s v="Women's Apparel"/>
    <n v="67"/>
    <n v="1230"/>
    <n v="8241"/>
    <n v="3131.58"/>
    <n v="0.38"/>
    <s v="Online"/>
  </r>
  <r>
    <n v="1128299"/>
    <d v="2021-08-23T00:00:00"/>
    <x v="2"/>
    <x v="25"/>
    <s v="Phoenix"/>
    <s v="Men's Street Footwear"/>
    <n v="50"/>
    <n v="1630"/>
    <n v="8150"/>
    <n v="4075"/>
    <n v="0.5"/>
    <s v="Online"/>
  </r>
  <r>
    <n v="1128299"/>
    <d v="2021-08-23T00:00:00"/>
    <x v="2"/>
    <x v="25"/>
    <s v="Phoenix"/>
    <s v="Men's Athletic Footwear"/>
    <n v="57"/>
    <n v="1610"/>
    <n v="9177"/>
    <n v="4588.5"/>
    <n v="0.5"/>
    <s v="Online"/>
  </r>
  <r>
    <n v="1128299"/>
    <d v="2021-08-23T00:00:00"/>
    <x v="2"/>
    <x v="25"/>
    <s v="Phoenix"/>
    <s v="Women's Street Footwear"/>
    <n v="54"/>
    <n v="1130"/>
    <n v="6102"/>
    <n v="2989.98"/>
    <n v="0.49"/>
    <s v="Online"/>
  </r>
  <r>
    <n v="1128299"/>
    <d v="2021-08-23T00:00:00"/>
    <x v="2"/>
    <x v="25"/>
    <s v="Phoenix"/>
    <s v="Women's Athletic Footwear"/>
    <n v="52"/>
    <n v="1120"/>
    <n v="5824"/>
    <n v="2853.7599999999998"/>
    <n v="0.49"/>
    <s v="Online"/>
  </r>
  <r>
    <n v="1128299"/>
    <d v="2021-08-23T00:00:00"/>
    <x v="2"/>
    <x v="25"/>
    <s v="Phoenix"/>
    <s v="Men's Apparel"/>
    <n v="59"/>
    <n v="1160"/>
    <n v="6844"/>
    <n v="2806.04"/>
    <n v="0.41"/>
    <s v="Online"/>
  </r>
  <r>
    <n v="1128299"/>
    <d v="2021-08-23T00:00:00"/>
    <x v="2"/>
    <x v="25"/>
    <s v="Phoenix"/>
    <s v="Women's Apparel"/>
    <n v="65"/>
    <n v="940"/>
    <n v="6110"/>
    <n v="2444"/>
    <n v="0.4"/>
    <s v="Online"/>
  </r>
  <r>
    <n v="1128299"/>
    <d v="2021-09-24T00:00:00"/>
    <x v="2"/>
    <x v="25"/>
    <s v="Phoenix"/>
    <s v="Men's Street Footwear"/>
    <n v="41"/>
    <n v="1670"/>
    <n v="6847"/>
    <n v="3355.0299999999997"/>
    <n v="0.49"/>
    <s v="Online"/>
  </r>
  <r>
    <n v="1128299"/>
    <d v="2021-09-24T00:00:00"/>
    <x v="2"/>
    <x v="25"/>
    <s v="Phoenix"/>
    <s v="Men's Athletic Footwear"/>
    <n v="45"/>
    <n v="1610"/>
    <n v="7245"/>
    <n v="3839.8500000000004"/>
    <n v="0.53"/>
    <s v="Online"/>
  </r>
  <r>
    <n v="1128299"/>
    <d v="2021-09-24T00:00:00"/>
    <x v="2"/>
    <x v="25"/>
    <s v="Phoenix"/>
    <s v="Women's Street Footwear"/>
    <n v="43"/>
    <n v="1280"/>
    <n v="5504"/>
    <n v="2476.7999999999997"/>
    <n v="0.44999999999999996"/>
    <s v="Online"/>
  </r>
  <r>
    <n v="1128299"/>
    <d v="2021-09-24T00:00:00"/>
    <x v="2"/>
    <x v="25"/>
    <s v="Phoenix"/>
    <s v="Women's Athletic Footwear"/>
    <n v="41"/>
    <n v="1130"/>
    <n v="4633"/>
    <n v="2177.5099999999998"/>
    <n v="0.47"/>
    <s v="Online"/>
  </r>
  <r>
    <n v="1128299"/>
    <d v="2021-09-24T00:00:00"/>
    <x v="2"/>
    <x v="25"/>
    <s v="Phoenix"/>
    <s v="Men's Apparel"/>
    <n v="54"/>
    <n v="1050"/>
    <n v="5670"/>
    <n v="2494.8000000000002"/>
    <n v="0.44"/>
    <s v="Online"/>
  </r>
  <r>
    <n v="1128299"/>
    <d v="2021-09-24T00:00:00"/>
    <x v="2"/>
    <x v="25"/>
    <s v="Phoenix"/>
    <s v="Women's Apparel"/>
    <n v="56"/>
    <n v="1190"/>
    <n v="6664"/>
    <n v="2465.6799999999998"/>
    <n v="0.37"/>
    <s v="Online"/>
  </r>
  <r>
    <n v="1128299"/>
    <d v="2021-10-23T00:00:00"/>
    <x v="2"/>
    <x v="25"/>
    <s v="Phoenix"/>
    <s v="Men's Street Footwear"/>
    <n v="41"/>
    <n v="1350"/>
    <n v="5535"/>
    <n v="2656.7999999999997"/>
    <n v="0.48"/>
    <s v="Online"/>
  </r>
  <r>
    <n v="1128299"/>
    <d v="2021-10-23T00:00:00"/>
    <x v="2"/>
    <x v="25"/>
    <s v="Phoenix"/>
    <s v="Men's Athletic Footwear"/>
    <n v="47"/>
    <n v="1450"/>
    <n v="6815"/>
    <n v="3611.9500000000003"/>
    <n v="0.53"/>
    <s v="Online"/>
  </r>
  <r>
    <n v="1128299"/>
    <d v="2021-10-23T00:00:00"/>
    <x v="2"/>
    <x v="25"/>
    <s v="Phoenix"/>
    <s v="Women's Street Footwear"/>
    <n v="44"/>
    <n v="910"/>
    <n v="4004"/>
    <n v="1921.9199999999998"/>
    <n v="0.48"/>
    <s v="Online"/>
  </r>
  <r>
    <n v="1128299"/>
    <d v="2021-10-23T00:00:00"/>
    <x v="2"/>
    <x v="25"/>
    <s v="Phoenix"/>
    <s v="Women's Athletic Footwear"/>
    <n v="43"/>
    <n v="900"/>
    <n v="3870"/>
    <n v="1896.3"/>
    <n v="0.49"/>
    <s v="Online"/>
  </r>
  <r>
    <n v="1128299"/>
    <d v="2021-10-23T00:00:00"/>
    <x v="2"/>
    <x v="25"/>
    <s v="Phoenix"/>
    <s v="Men's Apparel"/>
    <n v="53"/>
    <n v="690"/>
    <n v="3657"/>
    <n v="1462.8000000000002"/>
    <n v="0.4"/>
    <s v="Online"/>
  </r>
  <r>
    <n v="1128299"/>
    <d v="2021-10-23T00:00:00"/>
    <x v="2"/>
    <x v="25"/>
    <s v="Phoenix"/>
    <s v="Women's Apparel"/>
    <n v="56"/>
    <n v="850"/>
    <n v="4760"/>
    <n v="1808.8"/>
    <n v="0.38"/>
    <s v="Online"/>
  </r>
  <r>
    <n v="1128299"/>
    <d v="2021-11-23T00:00:00"/>
    <x v="2"/>
    <x v="25"/>
    <s v="Phoenix"/>
    <s v="Men's Street Footwear"/>
    <n v="42"/>
    <n v="1350"/>
    <n v="5670"/>
    <n v="2664.8999999999996"/>
    <n v="0.47"/>
    <s v="Online"/>
  </r>
  <r>
    <n v="1128299"/>
    <d v="2021-11-23T00:00:00"/>
    <x v="2"/>
    <x v="25"/>
    <s v="Phoenix"/>
    <s v="Men's Athletic Footwear"/>
    <n v="46"/>
    <n v="1470"/>
    <n v="6762"/>
    <n v="3516.2400000000002"/>
    <n v="0.52"/>
    <s v="Online"/>
  </r>
  <r>
    <n v="1128299"/>
    <d v="2021-11-23T00:00:00"/>
    <x v="2"/>
    <x v="25"/>
    <s v="Phoenix"/>
    <s v="Women's Street Footwear"/>
    <n v="44"/>
    <n v="1050"/>
    <n v="4620"/>
    <n v="2125.1999999999998"/>
    <n v="0.45999999999999996"/>
    <s v="Online"/>
  </r>
  <r>
    <n v="1128299"/>
    <d v="2021-11-23T00:00:00"/>
    <x v="2"/>
    <x v="25"/>
    <s v="Phoenix"/>
    <s v="Women's Athletic Footwear"/>
    <n v="42"/>
    <n v="980"/>
    <n v="4116"/>
    <n v="1934.52"/>
    <n v="0.47"/>
    <s v="Online"/>
  </r>
  <r>
    <n v="1128299"/>
    <d v="2021-11-23T00:00:00"/>
    <x v="2"/>
    <x v="25"/>
    <s v="Phoenix"/>
    <s v="Men's Apparel"/>
    <n v="53"/>
    <n v="870"/>
    <n v="4611"/>
    <n v="1890.51"/>
    <n v="0.41"/>
    <s v="Online"/>
  </r>
  <r>
    <n v="1128299"/>
    <d v="2021-11-23T00:00:00"/>
    <x v="2"/>
    <x v="25"/>
    <s v="Phoenix"/>
    <s v="Women's Apparel"/>
    <n v="55"/>
    <n v="1110"/>
    <n v="6105"/>
    <n v="2258.85"/>
    <n v="0.37"/>
    <s v="Online"/>
  </r>
  <r>
    <n v="1128299"/>
    <d v="2021-12-22T00:00:00"/>
    <x v="2"/>
    <x v="25"/>
    <s v="Phoenix"/>
    <s v="Men's Street Footwear"/>
    <n v="44"/>
    <n v="1810"/>
    <n v="7964"/>
    <n v="3663.4399999999996"/>
    <n v="0.45999999999999996"/>
    <s v="Online"/>
  </r>
  <r>
    <n v="1128299"/>
    <d v="2021-12-22T00:00:00"/>
    <x v="2"/>
    <x v="25"/>
    <s v="Phoenix"/>
    <s v="Men's Athletic Footwear"/>
    <n v="49"/>
    <n v="1750"/>
    <n v="8575"/>
    <n v="4630.5"/>
    <n v="0.54"/>
    <s v="Online"/>
  </r>
  <r>
    <n v="1128299"/>
    <d v="2021-12-22T00:00:00"/>
    <x v="2"/>
    <x v="25"/>
    <s v="Phoenix"/>
    <s v="Women's Street Footwear"/>
    <n v="43"/>
    <n v="1230"/>
    <n v="5289"/>
    <n v="2538.7199999999998"/>
    <n v="0.48"/>
    <s v="Online"/>
  </r>
  <r>
    <n v="1128299"/>
    <d v="2021-12-22T00:00:00"/>
    <x v="2"/>
    <x v="25"/>
    <s v="Phoenix"/>
    <s v="Women's Athletic Footwear"/>
    <n v="44"/>
    <n v="1150"/>
    <n v="5060"/>
    <n v="2277"/>
    <n v="0.44999999999999996"/>
    <s v="Online"/>
  </r>
  <r>
    <n v="1128299"/>
    <d v="2021-12-22T00:00:00"/>
    <x v="2"/>
    <x v="25"/>
    <s v="Phoenix"/>
    <s v="Men's Apparel"/>
    <n v="52"/>
    <n v="880"/>
    <n v="4576"/>
    <n v="1967.68"/>
    <n v="0.43"/>
    <s v="Online"/>
  </r>
  <r>
    <n v="1128299"/>
    <d v="2021-12-22T00:00:00"/>
    <x v="2"/>
    <x v="25"/>
    <s v="Phoenix"/>
    <s v="Women's Apparel"/>
    <n v="58"/>
    <n v="1350"/>
    <n v="7830"/>
    <n v="2897.1"/>
    <n v="0.37"/>
    <s v="Online"/>
  </r>
  <r>
    <n v="1128299"/>
    <d v="2021-01-26T00:00:00"/>
    <x v="2"/>
    <x v="25"/>
    <s v="Phoenix"/>
    <s v="Men's Street Footwear"/>
    <n v="33"/>
    <n v="1330"/>
    <n v="4389"/>
    <n v="2150.61"/>
    <n v="0.49"/>
    <s v="Online"/>
  </r>
  <r>
    <n v="1128299"/>
    <d v="2021-01-26T00:00:00"/>
    <x v="2"/>
    <x v="25"/>
    <s v="Phoenix"/>
    <s v="Men's Athletic Footwear"/>
    <n v="42"/>
    <n v="1380"/>
    <n v="5796"/>
    <n v="3071.88"/>
    <n v="0.53"/>
    <s v="Online"/>
  </r>
  <r>
    <n v="1128299"/>
    <d v="2021-01-26T00:00:00"/>
    <x v="2"/>
    <x v="25"/>
    <s v="Phoenix"/>
    <s v="Women's Street Footwear"/>
    <n v="42"/>
    <n v="1380"/>
    <n v="5796"/>
    <n v="2666.16"/>
    <n v="0.45999999999999996"/>
    <s v="Online"/>
  </r>
  <r>
    <n v="1128299"/>
    <d v="2021-01-26T00:00:00"/>
    <x v="2"/>
    <x v="25"/>
    <s v="Phoenix"/>
    <s v="Women's Athletic Footwear"/>
    <n v="43"/>
    <n v="850"/>
    <n v="3655"/>
    <n v="1790.95"/>
    <n v="0.49"/>
    <s v="Online"/>
  </r>
  <r>
    <n v="1128299"/>
    <d v="2021-01-26T00:00:00"/>
    <x v="2"/>
    <x v="25"/>
    <s v="Phoenix"/>
    <s v="Men's Apparel"/>
    <n v="45"/>
    <n v="800"/>
    <n v="3600"/>
    <n v="1476"/>
    <n v="0.41"/>
    <s v="Online"/>
  </r>
  <r>
    <n v="1128299"/>
    <d v="2021-01-26T00:00:00"/>
    <x v="2"/>
    <x v="25"/>
    <s v="Phoenix"/>
    <s v="Women's Apparel"/>
    <n v="42"/>
    <n v="1280"/>
    <n v="5376"/>
    <n v="1935.36"/>
    <n v="0.36"/>
    <s v="Online"/>
  </r>
  <r>
    <n v="1128299"/>
    <d v="2021-02-26T00:00:00"/>
    <x v="2"/>
    <x v="25"/>
    <s v="Phoenix"/>
    <s v="Men's Street Footwear"/>
    <n v="33"/>
    <n v="1470"/>
    <n v="4851"/>
    <n v="2376.9899999999998"/>
    <n v="0.49"/>
    <s v="Online"/>
  </r>
  <r>
    <n v="1128299"/>
    <d v="2021-02-26T00:00:00"/>
    <x v="2"/>
    <x v="25"/>
    <s v="Phoenix"/>
    <s v="Men's Athletic Footwear"/>
    <n v="44"/>
    <n v="1060"/>
    <n v="4664"/>
    <n v="2565.2000000000003"/>
    <n v="0.55000000000000004"/>
    <s v="Online"/>
  </r>
  <r>
    <n v="1128299"/>
    <d v="2021-02-26T00:00:00"/>
    <x v="2"/>
    <x v="25"/>
    <s v="Phoenix"/>
    <s v="Women's Street Footwear"/>
    <n v="41"/>
    <n v="1110"/>
    <n v="4551"/>
    <n v="2093.46"/>
    <n v="0.45999999999999996"/>
    <s v="Online"/>
  </r>
  <r>
    <n v="1128299"/>
    <d v="2021-02-26T00:00:00"/>
    <x v="2"/>
    <x v="26"/>
    <s v="Albuquerque"/>
    <s v="Women's Athletic Footwear"/>
    <n v="43"/>
    <n v="740"/>
    <n v="3182"/>
    <n v="1559.18"/>
    <n v="0.49"/>
    <s v="Online"/>
  </r>
  <r>
    <n v="1128299"/>
    <d v="2021-02-26T00:00:00"/>
    <x v="2"/>
    <x v="26"/>
    <s v="Albuquerque"/>
    <s v="Men's Apparel"/>
    <n v="45"/>
    <n v="540"/>
    <n v="2430"/>
    <n v="1069.2"/>
    <n v="0.44"/>
    <s v="Online"/>
  </r>
  <r>
    <n v="1128299"/>
    <d v="2021-02-26T00:00:00"/>
    <x v="2"/>
    <x v="26"/>
    <s v="Albuquerque"/>
    <s v="Women's Apparel"/>
    <n v="41"/>
    <n v="1040"/>
    <n v="4264"/>
    <n v="1620.32"/>
    <n v="0.38"/>
    <s v="Online"/>
  </r>
  <r>
    <n v="1128299"/>
    <d v="2021-03-25T00:00:00"/>
    <x v="2"/>
    <x v="26"/>
    <s v="Albuquerque"/>
    <s v="Men's Street Footwear"/>
    <n v="44"/>
    <n v="1650"/>
    <n v="7260"/>
    <n v="3630"/>
    <n v="0.5"/>
    <s v="Online"/>
  </r>
  <r>
    <n v="1128299"/>
    <d v="2021-03-25T00:00:00"/>
    <x v="2"/>
    <x v="26"/>
    <s v="Albuquerque"/>
    <s v="Men's Athletic Footwear"/>
    <n v="51"/>
    <n v="1120"/>
    <n v="5712"/>
    <n v="3027.36"/>
    <n v="0.53"/>
    <s v="Online"/>
  </r>
  <r>
    <n v="1128299"/>
    <d v="2021-03-25T00:00:00"/>
    <x v="2"/>
    <x v="26"/>
    <s v="Albuquerque"/>
    <s v="Women's Street Footwear"/>
    <n v="52"/>
    <n v="1120"/>
    <n v="5824"/>
    <n v="2853.7599999999998"/>
    <n v="0.49"/>
    <s v="Online"/>
  </r>
  <r>
    <n v="1128299"/>
    <d v="2021-03-25T00:00:00"/>
    <x v="2"/>
    <x v="26"/>
    <s v="Albuquerque"/>
    <s v="Women's Athletic Footwear"/>
    <n v="50"/>
    <n v="830"/>
    <n v="4150"/>
    <n v="1908.9999999999998"/>
    <n v="0.45999999999999996"/>
    <s v="Online"/>
  </r>
  <r>
    <n v="1128299"/>
    <d v="2021-03-25T00:00:00"/>
    <x v="2"/>
    <x v="26"/>
    <s v="Albuquerque"/>
    <s v="Men's Apparel"/>
    <n v="55"/>
    <n v="530"/>
    <n v="2915"/>
    <n v="1253.45"/>
    <n v="0.43"/>
    <s v="Online"/>
  </r>
  <r>
    <n v="1128299"/>
    <d v="2021-03-25T00:00:00"/>
    <x v="2"/>
    <x v="26"/>
    <s v="Albuquerque"/>
    <s v="Women's Apparel"/>
    <n v="50"/>
    <n v="980"/>
    <n v="4900"/>
    <n v="1862"/>
    <n v="0.38"/>
    <s v="Online"/>
  </r>
  <r>
    <n v="1128299"/>
    <d v="2021-04-26T00:00:00"/>
    <x v="2"/>
    <x v="26"/>
    <s v="Albuquerque"/>
    <s v="Men's Street Footwear"/>
    <n v="51"/>
    <n v="1540"/>
    <n v="7854"/>
    <n v="3534.2999999999997"/>
    <n v="0.44999999999999996"/>
    <s v="Online"/>
  </r>
  <r>
    <n v="1128299"/>
    <d v="2021-04-26T00:00:00"/>
    <x v="2"/>
    <x v="26"/>
    <s v="Albuquerque"/>
    <s v="Men's Athletic Footwear"/>
    <n v="59"/>
    <n v="980"/>
    <n v="5782"/>
    <n v="2891"/>
    <n v="0.5"/>
    <s v="Online"/>
  </r>
  <r>
    <n v="1128299"/>
    <d v="2021-04-26T00:00:00"/>
    <x v="2"/>
    <x v="26"/>
    <s v="Albuquerque"/>
    <s v="Women's Street Footwear"/>
    <n v="55"/>
    <n v="1160"/>
    <n v="6380"/>
    <n v="3190"/>
    <n v="0.5"/>
    <s v="Online"/>
  </r>
  <r>
    <n v="1128299"/>
    <d v="2021-04-26T00:00:00"/>
    <x v="2"/>
    <x v="26"/>
    <s v="Albuquerque"/>
    <s v="Women's Athletic Footwear"/>
    <n v="54"/>
    <n v="870"/>
    <n v="4698"/>
    <n v="2161.08"/>
    <n v="0.45999999999999996"/>
    <s v="Online"/>
  </r>
  <r>
    <n v="1128299"/>
    <d v="2021-04-26T00:00:00"/>
    <x v="2"/>
    <x v="26"/>
    <s v="Albuquerque"/>
    <s v="Men's Apparel"/>
    <n v="56"/>
    <n v="580"/>
    <n v="3248"/>
    <n v="1331.6799999999998"/>
    <n v="0.41"/>
    <s v="Online"/>
  </r>
  <r>
    <n v="1128299"/>
    <d v="2021-04-26T00:00:00"/>
    <x v="2"/>
    <x v="26"/>
    <s v="Albuquerque"/>
    <s v="Women's Apparel"/>
    <n v="69"/>
    <n v="1010"/>
    <n v="6969"/>
    <n v="2648.2200000000003"/>
    <n v="0.38"/>
    <s v="Online"/>
  </r>
  <r>
    <n v="1128299"/>
    <d v="2021-05-27T00:00:00"/>
    <x v="2"/>
    <x v="26"/>
    <s v="Albuquerque"/>
    <s v="Men's Street Footwear"/>
    <n v="51"/>
    <n v="1500"/>
    <n v="7650"/>
    <n v="3442.4999999999995"/>
    <n v="0.44999999999999996"/>
    <s v="Online"/>
  </r>
  <r>
    <n v="1128299"/>
    <d v="2021-05-27T00:00:00"/>
    <x v="2"/>
    <x v="26"/>
    <s v="Albuquerque"/>
    <s v="Men's Athletic Footwear"/>
    <n v="58"/>
    <n v="1110"/>
    <n v="6438"/>
    <n v="3283.38"/>
    <n v="0.51"/>
    <s v="Online"/>
  </r>
  <r>
    <n v="1128299"/>
    <d v="2021-05-27T00:00:00"/>
    <x v="2"/>
    <x v="26"/>
    <s v="Albuquerque"/>
    <s v="Women's Street Footwear"/>
    <n v="56"/>
    <n v="1260"/>
    <n v="7056"/>
    <n v="3316.3199999999997"/>
    <n v="0.47"/>
    <s v="Online"/>
  </r>
  <r>
    <n v="1128299"/>
    <d v="2021-05-27T00:00:00"/>
    <x v="2"/>
    <x v="26"/>
    <s v="Albuquerque"/>
    <s v="Women's Athletic Footwear"/>
    <n v="51"/>
    <n v="910"/>
    <n v="4641"/>
    <n v="2134.8599999999997"/>
    <n v="0.45999999999999996"/>
    <s v="Online"/>
  </r>
  <r>
    <n v="1128299"/>
    <d v="2021-05-27T00:00:00"/>
    <x v="2"/>
    <x v="26"/>
    <s v="Albuquerque"/>
    <s v="Men's Apparel"/>
    <n v="56"/>
    <n v="650"/>
    <n v="3640"/>
    <n v="1528.8"/>
    <n v="0.42"/>
    <s v="Online"/>
  </r>
  <r>
    <n v="1128299"/>
    <d v="2021-05-27T00:00:00"/>
    <x v="2"/>
    <x v="26"/>
    <s v="Albuquerque"/>
    <s v="Women's Apparel"/>
    <n v="69"/>
    <n v="1150"/>
    <n v="7935"/>
    <n v="3094.65"/>
    <n v="0.39"/>
    <s v="Online"/>
  </r>
  <r>
    <n v="1128299"/>
    <d v="2021-06-26T00:00:00"/>
    <x v="2"/>
    <x v="26"/>
    <s v="Albuquerque"/>
    <s v="Men's Street Footwear"/>
    <n v="52"/>
    <n v="2030"/>
    <n v="10556"/>
    <n v="5066.88"/>
    <n v="0.48"/>
    <s v="Online"/>
  </r>
  <r>
    <n v="1128299"/>
    <d v="2021-06-26T00:00:00"/>
    <x v="2"/>
    <x v="26"/>
    <s v="Albuquerque"/>
    <s v="Men's Athletic Footwear"/>
    <n v="54"/>
    <n v="1540"/>
    <n v="8316"/>
    <n v="4324.32"/>
    <n v="0.52"/>
    <s v="Online"/>
  </r>
  <r>
    <n v="1128299"/>
    <d v="2021-06-26T00:00:00"/>
    <x v="2"/>
    <x v="26"/>
    <s v="Albuquerque"/>
    <s v="Women's Street Footwear"/>
    <n v="54"/>
    <n v="1490"/>
    <n v="8046"/>
    <n v="4023"/>
    <n v="0.5"/>
    <s v="Online"/>
  </r>
  <r>
    <n v="1128299"/>
    <d v="2021-06-26T00:00:00"/>
    <x v="2"/>
    <x v="26"/>
    <s v="Albuquerque"/>
    <s v="Women's Athletic Footwear"/>
    <n v="54"/>
    <n v="1060"/>
    <n v="5724"/>
    <n v="2575.7999999999997"/>
    <n v="0.44999999999999996"/>
    <s v="Online"/>
  </r>
  <r>
    <n v="1128299"/>
    <d v="2021-06-26T00:00:00"/>
    <x v="2"/>
    <x v="26"/>
    <s v="Albuquerque"/>
    <s v="Men's Apparel"/>
    <n v="56"/>
    <n v="870"/>
    <n v="4872"/>
    <n v="2094.96"/>
    <n v="0.43"/>
    <s v="Online"/>
  </r>
  <r>
    <n v="1128299"/>
    <d v="2021-06-26T00:00:00"/>
    <x v="2"/>
    <x v="26"/>
    <s v="Albuquerque"/>
    <s v="Women's Apparel"/>
    <n v="74"/>
    <n v="1620"/>
    <n v="11988"/>
    <n v="4315.68"/>
    <n v="0.36"/>
    <s v="Online"/>
  </r>
  <r>
    <n v="1128299"/>
    <d v="2021-07-25T00:00:00"/>
    <x v="2"/>
    <x v="26"/>
    <s v="Albuquerque"/>
    <s v="Men's Street Footwear"/>
    <n v="54"/>
    <n v="2030"/>
    <n v="10962"/>
    <n v="5152.1399999999994"/>
    <n v="0.47"/>
    <s v="Online"/>
  </r>
  <r>
    <n v="1128299"/>
    <d v="2021-07-25T00:00:00"/>
    <x v="2"/>
    <x v="26"/>
    <s v="Albuquerque"/>
    <s v="Men's Athletic Footwear"/>
    <n v="56"/>
    <n v="1800"/>
    <n v="10080"/>
    <n v="5443.2000000000007"/>
    <n v="0.54"/>
    <s v="Online"/>
  </r>
  <r>
    <n v="1128299"/>
    <d v="2021-07-25T00:00:00"/>
    <x v="2"/>
    <x v="26"/>
    <s v="Albuquerque"/>
    <s v="Women's Street Footwear"/>
    <n v="58"/>
    <n v="1600"/>
    <n v="9280"/>
    <n v="4454.3999999999996"/>
    <n v="0.48"/>
    <s v="Online"/>
  </r>
  <r>
    <n v="1128299"/>
    <d v="2021-07-25T00:00:00"/>
    <x v="2"/>
    <x v="26"/>
    <s v="Albuquerque"/>
    <s v="Women's Athletic Footwear"/>
    <n v="54"/>
    <n v="1350"/>
    <n v="7290"/>
    <n v="3280.4999999999995"/>
    <n v="0.44999999999999996"/>
    <s v="Online"/>
  </r>
  <r>
    <n v="1128299"/>
    <d v="2021-07-25T00:00:00"/>
    <x v="2"/>
    <x v="26"/>
    <s v="Albuquerque"/>
    <s v="Men's Apparel"/>
    <n v="57"/>
    <n v="1450"/>
    <n v="8265"/>
    <n v="3553.95"/>
    <n v="0.43"/>
    <s v="Online"/>
  </r>
  <r>
    <n v="1128299"/>
    <d v="2021-07-25T00:00:00"/>
    <x v="2"/>
    <x v="26"/>
    <s v="Albuquerque"/>
    <s v="Women's Apparel"/>
    <n v="69"/>
    <n v="1400"/>
    <n v="9660"/>
    <n v="3670.8"/>
    <n v="0.38"/>
    <s v="Online"/>
  </r>
  <r>
    <n v="1128299"/>
    <d v="2021-08-26T00:00:00"/>
    <x v="2"/>
    <x v="26"/>
    <s v="Albuquerque"/>
    <s v="Men's Street Footwear"/>
    <n v="56"/>
    <n v="1750"/>
    <n v="9800"/>
    <n v="4900"/>
    <n v="0.5"/>
    <s v="Online"/>
  </r>
  <r>
    <n v="1128299"/>
    <d v="2021-08-26T00:00:00"/>
    <x v="2"/>
    <x v="26"/>
    <s v="Albuquerque"/>
    <s v="Men's Athletic Footwear"/>
    <n v="60"/>
    <n v="1760"/>
    <n v="10560"/>
    <n v="5491.2"/>
    <n v="0.52"/>
    <s v="Online"/>
  </r>
  <r>
    <n v="1128299"/>
    <d v="2021-08-26T00:00:00"/>
    <x v="2"/>
    <x v="26"/>
    <s v="Albuquerque"/>
    <s v="Women's Street Footwear"/>
    <n v="58"/>
    <n v="1420"/>
    <n v="8236"/>
    <n v="3788.5599999999995"/>
    <n v="0.45999999999999996"/>
    <s v="Online"/>
  </r>
  <r>
    <n v="1128299"/>
    <d v="2021-08-26T00:00:00"/>
    <x v="2"/>
    <x v="26"/>
    <s v="Albuquerque"/>
    <s v="Women's Athletic Footwear"/>
    <n v="55"/>
    <n v="1430"/>
    <n v="7865"/>
    <n v="3696.5499999999997"/>
    <n v="0.47"/>
    <s v="Online"/>
  </r>
  <r>
    <n v="1128299"/>
    <d v="2021-08-26T00:00:00"/>
    <x v="2"/>
    <x v="26"/>
    <s v="Albuquerque"/>
    <s v="Men's Apparel"/>
    <n v="67"/>
    <n v="1240"/>
    <n v="8308"/>
    <n v="3323.2000000000003"/>
    <n v="0.4"/>
    <s v="Online"/>
  </r>
  <r>
    <n v="1128299"/>
    <d v="2021-08-26T00:00:00"/>
    <x v="2"/>
    <x v="26"/>
    <s v="Albuquerque"/>
    <s v="Women's Apparel"/>
    <n v="70"/>
    <n v="1260"/>
    <n v="8820"/>
    <n v="3351.6"/>
    <n v="0.38"/>
    <s v="Online"/>
  </r>
  <r>
    <n v="1128299"/>
    <d v="2021-09-27T00:00:00"/>
    <x v="2"/>
    <x v="26"/>
    <s v="Albuquerque"/>
    <s v="Men's Street Footwear"/>
    <n v="49"/>
    <n v="1630"/>
    <n v="7987"/>
    <n v="3594.1499999999996"/>
    <n v="0.44999999999999996"/>
    <s v="Online"/>
  </r>
  <r>
    <n v="1128299"/>
    <d v="2021-09-27T00:00:00"/>
    <x v="2"/>
    <x v="26"/>
    <s v="Albuquerque"/>
    <s v="Men's Athletic Footwear"/>
    <n v="51"/>
    <n v="1560"/>
    <n v="7956"/>
    <n v="4057.56"/>
    <n v="0.51"/>
    <s v="Online"/>
  </r>
  <r>
    <n v="1128299"/>
    <d v="2021-09-27T00:00:00"/>
    <x v="2"/>
    <x v="26"/>
    <s v="Albuquerque"/>
    <s v="Women's Street Footwear"/>
    <n v="46"/>
    <n v="1430"/>
    <n v="6578"/>
    <n v="3091.66"/>
    <n v="0.47"/>
    <s v="Online"/>
  </r>
  <r>
    <n v="1128299"/>
    <d v="2021-09-27T00:00:00"/>
    <x v="2"/>
    <x v="26"/>
    <s v="Albuquerque"/>
    <s v="Women's Athletic Footwear"/>
    <n v="49"/>
    <n v="1230"/>
    <n v="6027"/>
    <n v="2832.69"/>
    <n v="0.47"/>
    <s v="Online"/>
  </r>
  <r>
    <n v="1128299"/>
    <d v="2021-09-27T00:00:00"/>
    <x v="2"/>
    <x v="26"/>
    <s v="Albuquerque"/>
    <s v="Men's Apparel"/>
    <n v="54"/>
    <n v="1110"/>
    <n v="5994"/>
    <n v="2397.6"/>
    <n v="0.4"/>
    <s v="Online"/>
  </r>
  <r>
    <n v="1128299"/>
    <d v="2021-09-27T00:00:00"/>
    <x v="2"/>
    <x v="26"/>
    <s v="Albuquerque"/>
    <s v="Women's Apparel"/>
    <n v="59"/>
    <n v="1330"/>
    <n v="7847"/>
    <n v="2824.92"/>
    <n v="0.36"/>
    <s v="Online"/>
  </r>
  <r>
    <n v="1128299"/>
    <d v="2021-10-26T00:00:00"/>
    <x v="2"/>
    <x v="26"/>
    <s v="Albuquerque"/>
    <s v="Men's Street Footwear"/>
    <n v="48"/>
    <n v="1650"/>
    <n v="7920"/>
    <n v="3960"/>
    <n v="0.5"/>
    <s v="Online"/>
  </r>
  <r>
    <n v="1128299"/>
    <d v="2021-10-26T00:00:00"/>
    <x v="2"/>
    <x v="26"/>
    <s v="Albuquerque"/>
    <s v="Men's Athletic Footwear"/>
    <n v="50"/>
    <n v="1490"/>
    <n v="7450"/>
    <n v="3948.5"/>
    <n v="0.53"/>
    <s v="Online"/>
  </r>
  <r>
    <n v="1128299"/>
    <d v="2021-10-26T00:00:00"/>
    <x v="2"/>
    <x v="26"/>
    <s v="Albuquerque"/>
    <s v="Women's Street Footwear"/>
    <n v="48"/>
    <n v="1050"/>
    <n v="5040"/>
    <n v="2368.7999999999997"/>
    <n v="0.47"/>
    <s v="Online"/>
  </r>
  <r>
    <n v="1128299"/>
    <d v="2021-10-26T00:00:00"/>
    <x v="2"/>
    <x v="26"/>
    <s v="Albuquerque"/>
    <s v="Women's Athletic Footwear"/>
    <n v="46"/>
    <n v="950"/>
    <n v="4370"/>
    <n v="2141.3000000000002"/>
    <n v="0.49"/>
    <s v="Online"/>
  </r>
  <r>
    <n v="1128299"/>
    <d v="2021-10-26T00:00:00"/>
    <x v="2"/>
    <x v="26"/>
    <s v="Albuquerque"/>
    <s v="Men's Apparel"/>
    <n v="56"/>
    <n v="910"/>
    <n v="5096"/>
    <n v="2242.2400000000002"/>
    <n v="0.44"/>
    <s v="Online"/>
  </r>
  <r>
    <n v="1128299"/>
    <d v="2021-10-26T00:00:00"/>
    <x v="2"/>
    <x v="26"/>
    <s v="Albuquerque"/>
    <s v="Women's Apparel"/>
    <n v="68"/>
    <n v="1050"/>
    <n v="7140"/>
    <n v="2641.8"/>
    <n v="0.37"/>
    <s v="Online"/>
  </r>
  <r>
    <n v="1128299"/>
    <d v="2021-11-26T00:00:00"/>
    <x v="2"/>
    <x v="26"/>
    <s v="Albuquerque"/>
    <s v="Men's Street Footwear"/>
    <n v="58"/>
    <n v="1600"/>
    <n v="9280"/>
    <n v="4547.2"/>
    <n v="0.49"/>
    <s v="Online"/>
  </r>
  <r>
    <n v="1128299"/>
    <d v="2021-11-26T00:00:00"/>
    <x v="2"/>
    <x v="26"/>
    <s v="Albuquerque"/>
    <s v="Men's Athletic Footwear"/>
    <n v="59"/>
    <n v="1500"/>
    <n v="8850"/>
    <n v="4779"/>
    <n v="0.54"/>
    <s v="Online"/>
  </r>
  <r>
    <n v="1128299"/>
    <d v="2021-11-26T00:00:00"/>
    <x v="2"/>
    <x v="26"/>
    <s v="Albuquerque"/>
    <s v="Women's Street Footwear"/>
    <n v="54"/>
    <n v="1170"/>
    <n v="6318"/>
    <n v="3032.64"/>
    <n v="0.48"/>
    <s v="Online"/>
  </r>
  <r>
    <n v="1128299"/>
    <d v="2021-11-26T00:00:00"/>
    <x v="2"/>
    <x v="26"/>
    <s v="Albuquerque"/>
    <s v="Women's Athletic Footwear"/>
    <n v="55"/>
    <n v="1150"/>
    <n v="6325"/>
    <n v="2972.75"/>
    <n v="0.47"/>
    <s v="Online"/>
  </r>
  <r>
    <n v="1128299"/>
    <d v="2021-11-26T00:00:00"/>
    <x v="2"/>
    <x v="26"/>
    <s v="Albuquerque"/>
    <s v="Men's Apparel"/>
    <n v="65"/>
    <n v="1130"/>
    <n v="7345"/>
    <n v="3231.8"/>
    <n v="0.44"/>
    <s v="Online"/>
  </r>
  <r>
    <n v="1128299"/>
    <d v="2021-11-26T00:00:00"/>
    <x v="2"/>
    <x v="26"/>
    <s v="Albuquerque"/>
    <s v="Women's Apparel"/>
    <n v="72"/>
    <n v="1400"/>
    <n v="10080"/>
    <n v="3931.2000000000003"/>
    <n v="0.39"/>
    <s v="Online"/>
  </r>
  <r>
    <n v="1128299"/>
    <d v="2021-12-25T00:00:00"/>
    <x v="2"/>
    <x v="26"/>
    <s v="Albuquerque"/>
    <s v="Men's Street Footwear"/>
    <n v="55"/>
    <n v="2100"/>
    <n v="11550"/>
    <n v="5313"/>
    <n v="0.45999999999999996"/>
    <s v="Online"/>
  </r>
  <r>
    <n v="1128299"/>
    <d v="2021-12-25T00:00:00"/>
    <x v="2"/>
    <x v="26"/>
    <s v="Albuquerque"/>
    <s v="Men's Athletic Footwear"/>
    <n v="61"/>
    <n v="1820"/>
    <n v="11102"/>
    <n v="5551"/>
    <n v="0.5"/>
    <s v="Online"/>
  </r>
  <r>
    <n v="1128299"/>
    <d v="2021-12-25T00:00:00"/>
    <x v="2"/>
    <x v="26"/>
    <s v="Albuquerque"/>
    <s v="Women's Street Footwear"/>
    <n v="59"/>
    <n v="1300"/>
    <n v="7670"/>
    <n v="3758.2999999999997"/>
    <n v="0.49"/>
    <s v="Online"/>
  </r>
  <r>
    <n v="1128299"/>
    <d v="2021-12-25T00:00:00"/>
    <x v="2"/>
    <x v="26"/>
    <s v="Albuquerque"/>
    <s v="Women's Athletic Footwear"/>
    <n v="55"/>
    <n v="1450"/>
    <n v="7975"/>
    <n v="3668.4999999999995"/>
    <n v="0.45999999999999996"/>
    <s v="Online"/>
  </r>
  <r>
    <n v="1128299"/>
    <d v="2021-12-25T00:00:00"/>
    <x v="2"/>
    <x v="26"/>
    <s v="Albuquerque"/>
    <s v="Men's Apparel"/>
    <n v="64"/>
    <n v="1190"/>
    <n v="7616"/>
    <n v="3427.2"/>
    <n v="0.44999999999999996"/>
    <s v="Online"/>
  </r>
  <r>
    <n v="1128299"/>
    <d v="2021-12-25T00:00:00"/>
    <x v="2"/>
    <x v="26"/>
    <s v="Albuquerque"/>
    <s v="Women's Apparel"/>
    <n v="72"/>
    <n v="1310"/>
    <n v="9432"/>
    <n v="3301.2"/>
    <n v="0.35"/>
    <s v="Online"/>
  </r>
  <r>
    <n v="1128299"/>
    <d v="2021-01-13T00:00:00"/>
    <x v="2"/>
    <x v="26"/>
    <s v="Albuquerque"/>
    <s v="Men's Street Footwear"/>
    <n v="29"/>
    <n v="1310"/>
    <n v="3799"/>
    <n v="1937.49"/>
    <n v="0.51"/>
    <s v="Online"/>
  </r>
  <r>
    <n v="1128299"/>
    <d v="2021-01-13T00:00:00"/>
    <x v="2"/>
    <x v="26"/>
    <s v="Albuquerque"/>
    <s v="Men's Athletic Footwear"/>
    <n v="39"/>
    <n v="1350"/>
    <n v="5265"/>
    <n v="2685.15"/>
    <n v="0.51"/>
    <s v="Online"/>
  </r>
  <r>
    <n v="1128299"/>
    <d v="2021-01-13T00:00:00"/>
    <x v="2"/>
    <x v="26"/>
    <s v="Albuquerque"/>
    <s v="Women's Street Footwear"/>
    <n v="38"/>
    <n v="1260"/>
    <n v="4788"/>
    <n v="2154.6"/>
    <n v="0.44999999999999996"/>
    <s v="Online"/>
  </r>
  <r>
    <n v="1128299"/>
    <d v="2021-01-13T00:00:00"/>
    <x v="2"/>
    <x v="26"/>
    <s v="Albuquerque"/>
    <s v="Women's Athletic Footwear"/>
    <n v="39"/>
    <n v="750"/>
    <n v="2925"/>
    <n v="1462.5"/>
    <n v="0.5"/>
    <s v="Online"/>
  </r>
  <r>
    <n v="1128299"/>
    <d v="2021-01-13T00:00:00"/>
    <x v="2"/>
    <x v="26"/>
    <s v="Albuquerque"/>
    <s v="Men's Apparel"/>
    <n v="41"/>
    <n v="630"/>
    <n v="2583"/>
    <n v="1162.3499999999999"/>
    <n v="0.44999999999999996"/>
    <s v="Online"/>
  </r>
  <r>
    <n v="1128299"/>
    <d v="2021-01-13T00:00:00"/>
    <x v="2"/>
    <x v="26"/>
    <s v="Albuquerque"/>
    <s v="Women's Apparel"/>
    <n v="36"/>
    <n v="1170"/>
    <n v="4212"/>
    <n v="1642.68"/>
    <n v="0.39"/>
    <s v="Online"/>
  </r>
  <r>
    <n v="1128299"/>
    <d v="2021-02-13T00:00:00"/>
    <x v="2"/>
    <x v="26"/>
    <s v="Albuquerque"/>
    <s v="Men's Street Footwear"/>
    <n v="29"/>
    <n v="1450"/>
    <n v="4205"/>
    <n v="2228.65"/>
    <n v="0.53"/>
    <s v="Online"/>
  </r>
  <r>
    <n v="1128299"/>
    <d v="2021-02-13T00:00:00"/>
    <x v="2"/>
    <x v="26"/>
    <s v="Albuquerque"/>
    <s v="Men's Athletic Footwear"/>
    <n v="37"/>
    <n v="1120"/>
    <n v="4144"/>
    <n v="2279.2000000000003"/>
    <n v="0.55000000000000004"/>
    <s v="Online"/>
  </r>
  <r>
    <n v="1128299"/>
    <d v="2021-02-13T00:00:00"/>
    <x v="2"/>
    <x v="26"/>
    <s v="Albuquerque"/>
    <s v="Women's Street Footwear"/>
    <n v="37"/>
    <n v="1040"/>
    <n v="3848"/>
    <n v="1924"/>
    <n v="0.5"/>
    <s v="Online"/>
  </r>
  <r>
    <n v="1128299"/>
    <d v="2021-02-13T00:00:00"/>
    <x v="4"/>
    <x v="27"/>
    <s v="Atlanta"/>
    <s v="Women's Athletic Footwear"/>
    <n v="36"/>
    <n v="630"/>
    <n v="2268"/>
    <n v="1179.3600000000001"/>
    <n v="0.52"/>
    <s v="Online"/>
  </r>
  <r>
    <n v="1128299"/>
    <d v="2021-02-13T00:00:00"/>
    <x v="4"/>
    <x v="27"/>
    <s v="Atlanta"/>
    <s v="Men's Apparel"/>
    <n v="41"/>
    <n v="510"/>
    <n v="2091"/>
    <n v="1003.68"/>
    <n v="0.48"/>
    <s v="Online"/>
  </r>
  <r>
    <n v="1128299"/>
    <d v="2021-02-13T00:00:00"/>
    <x v="4"/>
    <x v="27"/>
    <s v="Atlanta"/>
    <s v="Women's Apparel"/>
    <n v="37"/>
    <n v="980"/>
    <n v="3626"/>
    <n v="1305.3599999999999"/>
    <n v="0.36"/>
    <s v="Online"/>
  </r>
  <r>
    <n v="1128299"/>
    <d v="2021-03-12T00:00:00"/>
    <x v="4"/>
    <x v="27"/>
    <s v="Atlanta"/>
    <s v="Men's Street Footwear"/>
    <n v="37"/>
    <n v="1370"/>
    <n v="5069"/>
    <n v="2534.5"/>
    <n v="0.5"/>
    <s v="Online"/>
  </r>
  <r>
    <n v="1128299"/>
    <d v="2021-03-12T00:00:00"/>
    <x v="4"/>
    <x v="27"/>
    <s v="Atlanta"/>
    <s v="Men's Athletic Footwear"/>
    <n v="46"/>
    <n v="1010"/>
    <n v="4646"/>
    <n v="2462.38"/>
    <n v="0.53"/>
    <s v="Online"/>
  </r>
  <r>
    <n v="1128299"/>
    <d v="2021-03-12T00:00:00"/>
    <x v="4"/>
    <x v="27"/>
    <s v="Atlanta"/>
    <s v="Women's Street Footwear"/>
    <n v="49"/>
    <n v="1130"/>
    <n v="5537"/>
    <n v="2713.13"/>
    <n v="0.49"/>
    <s v="Online"/>
  </r>
  <r>
    <n v="1128299"/>
    <d v="2021-03-12T00:00:00"/>
    <x v="4"/>
    <x v="27"/>
    <s v="Atlanta"/>
    <s v="Women's Athletic Footwear"/>
    <n v="47"/>
    <n v="730"/>
    <n v="3431"/>
    <n v="1784.1200000000001"/>
    <n v="0.52"/>
    <s v="Online"/>
  </r>
  <r>
    <n v="1128299"/>
    <d v="2021-03-12T00:00:00"/>
    <x v="4"/>
    <x v="27"/>
    <s v="Atlanta"/>
    <s v="Men's Apparel"/>
    <n v="51"/>
    <n v="390"/>
    <n v="1989"/>
    <n v="934.82999999999993"/>
    <n v="0.47"/>
    <s v="Online"/>
  </r>
  <r>
    <n v="1128299"/>
    <d v="2021-03-12T00:00:00"/>
    <x v="4"/>
    <x v="27"/>
    <s v="Atlanta"/>
    <s v="Women's Apparel"/>
    <n v="48"/>
    <n v="950"/>
    <n v="4560"/>
    <n v="1641.6"/>
    <n v="0.36"/>
    <s v="Online"/>
  </r>
  <r>
    <n v="1128299"/>
    <d v="2021-04-13T00:00:00"/>
    <x v="4"/>
    <x v="27"/>
    <s v="Atlanta"/>
    <s v="Men's Street Footwear"/>
    <n v="45"/>
    <n v="1420"/>
    <n v="6390"/>
    <n v="3258.9"/>
    <n v="0.51"/>
    <s v="Online"/>
  </r>
  <r>
    <n v="1128299"/>
    <d v="2021-04-13T00:00:00"/>
    <x v="4"/>
    <x v="27"/>
    <s v="Atlanta"/>
    <s v="Men's Athletic Footwear"/>
    <n v="51"/>
    <n v="880"/>
    <n v="4488"/>
    <n v="2244"/>
    <n v="0.5"/>
    <s v="Online"/>
  </r>
  <r>
    <n v="1128299"/>
    <d v="2021-04-13T00:00:00"/>
    <x v="4"/>
    <x v="27"/>
    <s v="Atlanta"/>
    <s v="Women's Street Footwear"/>
    <n v="50"/>
    <n v="940"/>
    <n v="4700"/>
    <n v="2350"/>
    <n v="0.5"/>
    <s v="Online"/>
  </r>
  <r>
    <n v="1128299"/>
    <d v="2021-04-13T00:00:00"/>
    <x v="4"/>
    <x v="27"/>
    <s v="Atlanta"/>
    <s v="Women's Athletic Footwear"/>
    <n v="48"/>
    <n v="690"/>
    <n v="3312"/>
    <n v="1821.6000000000001"/>
    <n v="0.55000000000000004"/>
    <s v="Online"/>
  </r>
  <r>
    <n v="1128299"/>
    <d v="2021-04-13T00:00:00"/>
    <x v="4"/>
    <x v="27"/>
    <s v="Atlanta"/>
    <s v="Men's Apparel"/>
    <n v="52"/>
    <n v="530"/>
    <n v="2756"/>
    <n v="1322.8799999999999"/>
    <n v="0.48"/>
    <s v="Online"/>
  </r>
  <r>
    <n v="1128299"/>
    <d v="2021-04-13T00:00:00"/>
    <x v="4"/>
    <x v="27"/>
    <s v="Atlanta"/>
    <s v="Women's Apparel"/>
    <n v="63"/>
    <n v="1050"/>
    <n v="6615"/>
    <n v="2646"/>
    <n v="0.4"/>
    <s v="Online"/>
  </r>
  <r>
    <n v="1128299"/>
    <d v="2021-05-14T00:00:00"/>
    <x v="4"/>
    <x v="27"/>
    <s v="Atlanta"/>
    <s v="Men's Street Footwear"/>
    <n v="47"/>
    <n v="1600"/>
    <n v="7520"/>
    <n v="4060.8"/>
    <n v="0.54"/>
    <s v="Online"/>
  </r>
  <r>
    <n v="1128299"/>
    <d v="2021-05-14T00:00:00"/>
    <x v="4"/>
    <x v="27"/>
    <s v="Atlanta"/>
    <s v="Men's Athletic Footwear"/>
    <n v="52"/>
    <n v="1080"/>
    <n v="5616"/>
    <n v="2920.32"/>
    <n v="0.52"/>
    <s v="Online"/>
  </r>
  <r>
    <n v="1128299"/>
    <d v="2021-05-14T00:00:00"/>
    <x v="4"/>
    <x v="27"/>
    <s v="Atlanta"/>
    <s v="Women's Street Footwear"/>
    <n v="52"/>
    <n v="1230"/>
    <n v="6396"/>
    <n v="3198"/>
    <n v="0.5"/>
    <s v="Online"/>
  </r>
  <r>
    <n v="1128299"/>
    <d v="2021-05-14T00:00:00"/>
    <x v="4"/>
    <x v="27"/>
    <s v="Atlanta"/>
    <s v="Women's Athletic Footwear"/>
    <n v="47"/>
    <n v="910"/>
    <n v="4277"/>
    <n v="2309.58"/>
    <n v="0.54"/>
    <s v="Online"/>
  </r>
  <r>
    <n v="1128299"/>
    <d v="2021-05-14T00:00:00"/>
    <x v="4"/>
    <x v="27"/>
    <s v="Atlanta"/>
    <s v="Men's Apparel"/>
    <n v="50"/>
    <n v="560"/>
    <n v="2800"/>
    <n v="1344"/>
    <n v="0.48"/>
    <s v="Online"/>
  </r>
  <r>
    <n v="1128299"/>
    <d v="2021-05-14T00:00:00"/>
    <x v="4"/>
    <x v="27"/>
    <s v="Atlanta"/>
    <s v="Women's Apparel"/>
    <n v="64"/>
    <n v="1200"/>
    <n v="7680"/>
    <n v="3072"/>
    <n v="0.4"/>
    <s v="Online"/>
  </r>
  <r>
    <n v="1128299"/>
    <d v="2021-06-13T00:00:00"/>
    <x v="4"/>
    <x v="27"/>
    <s v="Atlanta"/>
    <s v="Men's Street Footwear"/>
    <n v="46"/>
    <n v="1760"/>
    <n v="8096"/>
    <n v="4290.88"/>
    <n v="0.53"/>
    <s v="Online"/>
  </r>
  <r>
    <n v="1128299"/>
    <d v="2021-06-13T00:00:00"/>
    <x v="4"/>
    <x v="27"/>
    <s v="Atlanta"/>
    <s v="Men's Athletic Footwear"/>
    <n v="54"/>
    <n v="1470"/>
    <n v="7938"/>
    <n v="4048.38"/>
    <n v="0.51"/>
    <s v="Online"/>
  </r>
  <r>
    <n v="1128299"/>
    <d v="2021-06-13T00:00:00"/>
    <x v="4"/>
    <x v="27"/>
    <s v="Atlanta"/>
    <s v="Women's Street Footwear"/>
    <n v="52"/>
    <n v="1420"/>
    <n v="7384"/>
    <n v="3544.3199999999997"/>
    <n v="0.48"/>
    <s v="Online"/>
  </r>
  <r>
    <n v="1128299"/>
    <d v="2021-06-13T00:00:00"/>
    <x v="4"/>
    <x v="27"/>
    <s v="Atlanta"/>
    <s v="Women's Athletic Footwear"/>
    <n v="49"/>
    <n v="1200"/>
    <n v="5880"/>
    <n v="2998.8"/>
    <n v="0.51"/>
    <s v="Online"/>
  </r>
  <r>
    <n v="1128299"/>
    <d v="2021-06-13T00:00:00"/>
    <x v="4"/>
    <x v="27"/>
    <s v="Atlanta"/>
    <s v="Men's Apparel"/>
    <n v="51"/>
    <n v="720"/>
    <n v="3672"/>
    <n v="1762.56"/>
    <n v="0.48"/>
    <s v="Online"/>
  </r>
  <r>
    <n v="1128299"/>
    <d v="2021-06-13T00:00:00"/>
    <x v="4"/>
    <x v="27"/>
    <s v="Atlanta"/>
    <s v="Women's Apparel"/>
    <n v="67"/>
    <n v="1500"/>
    <n v="10050"/>
    <n v="3517.5"/>
    <n v="0.35"/>
    <s v="Online"/>
  </r>
  <r>
    <n v="1128299"/>
    <d v="2021-07-12T00:00:00"/>
    <x v="4"/>
    <x v="27"/>
    <s v="Atlanta"/>
    <s v="Men's Street Footwear"/>
    <n v="47"/>
    <n v="1960"/>
    <n v="9212"/>
    <n v="4606"/>
    <n v="0.5"/>
    <s v="Online"/>
  </r>
  <r>
    <n v="1128299"/>
    <d v="2021-07-12T00:00:00"/>
    <x v="4"/>
    <x v="27"/>
    <s v="Atlanta"/>
    <s v="Men's Athletic Footwear"/>
    <n v="51"/>
    <n v="1730"/>
    <n v="8823"/>
    <n v="4499.7300000000005"/>
    <n v="0.51"/>
    <s v="Online"/>
  </r>
  <r>
    <n v="1128299"/>
    <d v="2021-07-12T00:00:00"/>
    <x v="4"/>
    <x v="27"/>
    <s v="Atlanta"/>
    <s v="Women's Street Footwear"/>
    <n v="50"/>
    <n v="1370"/>
    <n v="6850"/>
    <n v="3425"/>
    <n v="0.5"/>
    <s v="Online"/>
  </r>
  <r>
    <n v="1128299"/>
    <d v="2021-07-12T00:00:00"/>
    <x v="4"/>
    <x v="27"/>
    <s v="Atlanta"/>
    <s v="Women's Athletic Footwear"/>
    <n v="46"/>
    <n v="1280"/>
    <n v="5888"/>
    <n v="3002.88"/>
    <n v="0.51"/>
    <s v="Online"/>
  </r>
  <r>
    <n v="1128299"/>
    <d v="2021-07-12T00:00:00"/>
    <x v="4"/>
    <x v="27"/>
    <s v="Atlanta"/>
    <s v="Men's Apparel"/>
    <n v="54"/>
    <n v="1380"/>
    <n v="7452"/>
    <n v="3576.96"/>
    <n v="0.48"/>
    <s v="Online"/>
  </r>
  <r>
    <n v="1128299"/>
    <d v="2021-07-12T00:00:00"/>
    <x v="4"/>
    <x v="27"/>
    <s v="Atlanta"/>
    <s v="Women's Apparel"/>
    <n v="67"/>
    <n v="1430"/>
    <n v="9581"/>
    <n v="3640.78"/>
    <n v="0.38"/>
    <s v="Online"/>
  </r>
  <r>
    <n v="1128299"/>
    <d v="2021-08-13T00:00:00"/>
    <x v="4"/>
    <x v="27"/>
    <s v="Atlanta"/>
    <s v="Men's Street Footwear"/>
    <n v="53"/>
    <n v="1820"/>
    <n v="9646"/>
    <n v="4919.46"/>
    <n v="0.51"/>
    <s v="Online"/>
  </r>
  <r>
    <n v="1128299"/>
    <d v="2021-08-13T00:00:00"/>
    <x v="4"/>
    <x v="27"/>
    <s v="Atlanta"/>
    <s v="Men's Athletic Footwear"/>
    <n v="58"/>
    <n v="1750"/>
    <n v="10150"/>
    <n v="5278"/>
    <n v="0.52"/>
    <s v="Online"/>
  </r>
  <r>
    <n v="1128299"/>
    <d v="2021-08-13T00:00:00"/>
    <x v="4"/>
    <x v="27"/>
    <s v="Atlanta"/>
    <s v="Women's Street Footwear"/>
    <n v="54"/>
    <n v="1500"/>
    <n v="8100"/>
    <n v="3725.9999999999995"/>
    <n v="0.45999999999999996"/>
    <s v="Online"/>
  </r>
  <r>
    <n v="1128299"/>
    <d v="2021-08-13T00:00:00"/>
    <x v="4"/>
    <x v="27"/>
    <s v="Atlanta"/>
    <s v="Women's Athletic Footwear"/>
    <n v="53"/>
    <n v="1130"/>
    <n v="5989"/>
    <n v="3114.28"/>
    <n v="0.52"/>
    <s v="Online"/>
  </r>
  <r>
    <n v="1128299"/>
    <d v="2021-08-13T00:00:00"/>
    <x v="4"/>
    <x v="27"/>
    <s v="Atlanta"/>
    <s v="Men's Apparel"/>
    <n v="60"/>
    <n v="1260"/>
    <n v="7560"/>
    <n v="3628.7999999999997"/>
    <n v="0.48"/>
    <s v="Online"/>
  </r>
  <r>
    <n v="1128299"/>
    <d v="2021-08-13T00:00:00"/>
    <x v="4"/>
    <x v="27"/>
    <s v="Atlanta"/>
    <s v="Women's Apparel"/>
    <n v="68"/>
    <n v="1190"/>
    <n v="8092"/>
    <n v="2832.2"/>
    <n v="0.35"/>
    <s v="Online"/>
  </r>
  <r>
    <n v="1128299"/>
    <d v="2021-09-14T00:00:00"/>
    <x v="4"/>
    <x v="27"/>
    <s v="Atlanta"/>
    <s v="Men's Street Footwear"/>
    <n v="43"/>
    <n v="1800"/>
    <n v="7740"/>
    <n v="4179.6000000000004"/>
    <n v="0.54"/>
    <s v="Online"/>
  </r>
  <r>
    <n v="1128299"/>
    <d v="2021-09-14T00:00:00"/>
    <x v="4"/>
    <x v="27"/>
    <s v="Atlanta"/>
    <s v="Men's Athletic Footwear"/>
    <n v="47"/>
    <n v="1560"/>
    <n v="7332"/>
    <n v="4032.6000000000004"/>
    <n v="0.55000000000000004"/>
    <s v="Online"/>
  </r>
  <r>
    <n v="1128299"/>
    <d v="2021-09-14T00:00:00"/>
    <x v="4"/>
    <x v="27"/>
    <s v="Atlanta"/>
    <s v="Women's Street Footwear"/>
    <n v="42"/>
    <n v="1350"/>
    <n v="5670"/>
    <n v="2664.8999999999996"/>
    <n v="0.47"/>
    <s v="Online"/>
  </r>
  <r>
    <n v="1128299"/>
    <d v="2021-09-14T00:00:00"/>
    <x v="4"/>
    <x v="27"/>
    <s v="Atlanta"/>
    <s v="Women's Athletic Footwear"/>
    <n v="43"/>
    <n v="1200"/>
    <n v="5160"/>
    <n v="2786.4"/>
    <n v="0.54"/>
    <s v="Online"/>
  </r>
  <r>
    <n v="1128299"/>
    <d v="2021-09-14T00:00:00"/>
    <x v="4"/>
    <x v="27"/>
    <s v="Atlanta"/>
    <s v="Men's Apparel"/>
    <n v="54"/>
    <n v="1000"/>
    <n v="5400"/>
    <n v="2592"/>
    <n v="0.48"/>
    <s v="Online"/>
  </r>
  <r>
    <n v="1128299"/>
    <d v="2021-09-14T00:00:00"/>
    <x v="4"/>
    <x v="27"/>
    <s v="Atlanta"/>
    <s v="Women's Apparel"/>
    <n v="59"/>
    <n v="1310"/>
    <n v="7729"/>
    <n v="3091.6000000000004"/>
    <n v="0.4"/>
    <s v="Online"/>
  </r>
  <r>
    <n v="1128299"/>
    <d v="2021-10-13T00:00:00"/>
    <x v="4"/>
    <x v="27"/>
    <s v="Atlanta"/>
    <s v="Men's Street Footwear"/>
    <n v="42"/>
    <n v="1310"/>
    <n v="5502"/>
    <n v="2806.02"/>
    <n v="0.51"/>
    <s v="Online"/>
  </r>
  <r>
    <n v="1128299"/>
    <d v="2021-10-13T00:00:00"/>
    <x v="4"/>
    <x v="27"/>
    <s v="Atlanta"/>
    <s v="Men's Athletic Footwear"/>
    <n v="47"/>
    <n v="1420"/>
    <n v="6674"/>
    <n v="3470.48"/>
    <n v="0.52"/>
    <s v="Online"/>
  </r>
  <r>
    <n v="1128299"/>
    <d v="2021-10-13T00:00:00"/>
    <x v="4"/>
    <x v="27"/>
    <s v="Atlanta"/>
    <s v="Women's Street Footwear"/>
    <n v="42"/>
    <n v="1050"/>
    <n v="4410"/>
    <n v="2072.6999999999998"/>
    <n v="0.47"/>
    <s v="Online"/>
  </r>
  <r>
    <n v="1128299"/>
    <d v="2021-10-13T00:00:00"/>
    <x v="4"/>
    <x v="27"/>
    <s v="Atlanta"/>
    <s v="Women's Athletic Footwear"/>
    <n v="44"/>
    <n v="880"/>
    <n v="3872"/>
    <n v="1936"/>
    <n v="0.5"/>
    <s v="Online"/>
  </r>
  <r>
    <n v="1128299"/>
    <d v="2021-10-13T00:00:00"/>
    <x v="4"/>
    <x v="27"/>
    <s v="Atlanta"/>
    <s v="Men's Apparel"/>
    <n v="50"/>
    <n v="900"/>
    <n v="4500"/>
    <n v="2070"/>
    <n v="0.45999999999999996"/>
    <s v="Online"/>
  </r>
  <r>
    <n v="1128299"/>
    <d v="2021-10-13T00:00:00"/>
    <x v="4"/>
    <x v="27"/>
    <s v="Atlanta"/>
    <s v="Women's Apparel"/>
    <n v="64"/>
    <n v="1020"/>
    <n v="6528"/>
    <n v="2545.92"/>
    <n v="0.39"/>
    <s v="Online"/>
  </r>
  <r>
    <n v="1128299"/>
    <d v="2021-11-13T00:00:00"/>
    <x v="4"/>
    <x v="27"/>
    <s v="Atlanta"/>
    <s v="Men's Street Footwear"/>
    <n v="51"/>
    <n v="1370"/>
    <n v="6987"/>
    <n v="3563.37"/>
    <n v="0.51"/>
    <s v="Online"/>
  </r>
  <r>
    <n v="1128299"/>
    <d v="2021-11-13T00:00:00"/>
    <x v="4"/>
    <x v="27"/>
    <s v="Atlanta"/>
    <s v="Men's Athletic Footwear"/>
    <n v="58"/>
    <n v="1730"/>
    <n v="10034"/>
    <n v="5418.3600000000006"/>
    <n v="0.54"/>
    <s v="Online"/>
  </r>
  <r>
    <n v="1128299"/>
    <d v="2021-11-13T00:00:00"/>
    <x v="4"/>
    <x v="27"/>
    <s v="Atlanta"/>
    <s v="Women's Street Footwear"/>
    <n v="54"/>
    <n v="1150"/>
    <n v="6210"/>
    <n v="2918.7"/>
    <n v="0.47"/>
    <s v="Online"/>
  </r>
  <r>
    <n v="1128299"/>
    <d v="2021-11-13T00:00:00"/>
    <x v="4"/>
    <x v="27"/>
    <s v="Atlanta"/>
    <s v="Women's Athletic Footwear"/>
    <n v="51"/>
    <n v="1160"/>
    <n v="5916"/>
    <n v="3076.32"/>
    <n v="0.52"/>
    <s v="Online"/>
  </r>
  <r>
    <n v="1128299"/>
    <d v="2021-11-13T00:00:00"/>
    <x v="4"/>
    <x v="27"/>
    <s v="Atlanta"/>
    <s v="Men's Apparel"/>
    <n v="60"/>
    <n v="1020"/>
    <n v="6120"/>
    <n v="2876.3999999999996"/>
    <n v="0.47"/>
    <s v="Online"/>
  </r>
  <r>
    <n v="1128299"/>
    <d v="2021-11-13T00:00:00"/>
    <x v="4"/>
    <x v="27"/>
    <s v="Atlanta"/>
    <s v="Women's Apparel"/>
    <n v="65"/>
    <n v="1240"/>
    <n v="8060"/>
    <n v="2821"/>
    <n v="0.35"/>
    <s v="Online"/>
  </r>
  <r>
    <n v="1128299"/>
    <d v="2021-12-12T00:00:00"/>
    <x v="4"/>
    <x v="27"/>
    <s v="Atlanta"/>
    <s v="Men's Street Footwear"/>
    <n v="50"/>
    <n v="2030"/>
    <n v="10150"/>
    <n v="5582.5"/>
    <n v="0.55000000000000004"/>
    <s v="Online"/>
  </r>
  <r>
    <n v="1128299"/>
    <d v="2021-12-12T00:00:00"/>
    <x v="4"/>
    <x v="27"/>
    <s v="Atlanta"/>
    <s v="Men's Athletic Footwear"/>
    <n v="58"/>
    <n v="1890"/>
    <n v="10962"/>
    <n v="5809.8600000000006"/>
    <n v="0.53"/>
    <s v="Online"/>
  </r>
  <r>
    <n v="1128299"/>
    <d v="2021-12-12T00:00:00"/>
    <x v="4"/>
    <x v="27"/>
    <s v="Atlanta"/>
    <s v="Women's Street Footwear"/>
    <n v="53"/>
    <n v="1380"/>
    <n v="7314"/>
    <n v="3657"/>
    <n v="0.5"/>
    <s v="Online"/>
  </r>
  <r>
    <n v="1128299"/>
    <d v="2021-12-12T00:00:00"/>
    <x v="4"/>
    <x v="27"/>
    <s v="Atlanta"/>
    <s v="Women's Athletic Footwear"/>
    <n v="51"/>
    <n v="1280"/>
    <n v="6528"/>
    <n v="3264"/>
    <n v="0.5"/>
    <s v="Online"/>
  </r>
  <r>
    <n v="1128299"/>
    <d v="2021-12-12T00:00:00"/>
    <x v="4"/>
    <x v="27"/>
    <s v="Atlanta"/>
    <s v="Men's Apparel"/>
    <n v="64"/>
    <n v="1160"/>
    <n v="7424"/>
    <n v="3712"/>
    <n v="0.5"/>
    <s v="Online"/>
  </r>
  <r>
    <n v="1128299"/>
    <d v="2021-12-12T00:00:00"/>
    <x v="4"/>
    <x v="27"/>
    <s v="Atlanta"/>
    <s v="Women's Apparel"/>
    <n v="64"/>
    <n v="1350"/>
    <n v="8640"/>
    <n v="3024"/>
    <n v="0.35"/>
    <s v="Online"/>
  </r>
  <r>
    <n v="1185732"/>
    <d v="2021-01-09T00:00:00"/>
    <x v="4"/>
    <x v="27"/>
    <s v="Atlanta"/>
    <s v="Men's Street Footwear"/>
    <n v="39"/>
    <n v="2560"/>
    <n v="9984"/>
    <n v="5790.7200000000012"/>
    <n v="0.58000000000000007"/>
    <s v="Online"/>
  </r>
  <r>
    <n v="1185732"/>
    <d v="2021-01-09T00:00:00"/>
    <x v="4"/>
    <x v="27"/>
    <s v="Atlanta"/>
    <s v="Men's Athletic Footwear"/>
    <n v="37"/>
    <n v="2060"/>
    <n v="7622"/>
    <n v="3429.8999999999996"/>
    <n v="0.44999999999999996"/>
    <s v="Online"/>
  </r>
  <r>
    <n v="1185732"/>
    <d v="2021-01-09T00:00:00"/>
    <x v="4"/>
    <x v="27"/>
    <s v="Atlanta"/>
    <s v="Women's Street Footwear"/>
    <n v="29"/>
    <n v="2480"/>
    <n v="7192"/>
    <n v="2804.88"/>
    <n v="0.39"/>
    <s v="Online"/>
  </r>
  <r>
    <n v="1185732"/>
    <d v="2021-01-09T00:00:00"/>
    <x v="4"/>
    <x v="27"/>
    <s v="Atlanta"/>
    <s v="Women's Athletic Footwear"/>
    <n v="34"/>
    <n v="2030"/>
    <n v="6902"/>
    <n v="3036.88"/>
    <n v="0.44"/>
    <s v="Online"/>
  </r>
  <r>
    <n v="1185732"/>
    <d v="2021-01-09T00:00:00"/>
    <x v="4"/>
    <x v="27"/>
    <s v="Atlanta"/>
    <s v="Men's Apparel"/>
    <n v="47"/>
    <n v="1890"/>
    <n v="8883"/>
    <n v="4175.01"/>
    <n v="0.47"/>
    <s v="Online"/>
  </r>
  <r>
    <n v="1185732"/>
    <d v="2021-01-09T00:00:00"/>
    <x v="4"/>
    <x v="27"/>
    <s v="Atlanta"/>
    <s v="Women's Apparel"/>
    <n v="37"/>
    <n v="2390"/>
    <n v="8843"/>
    <n v="5305.8"/>
    <n v="0.6"/>
    <s v="Online"/>
  </r>
  <r>
    <n v="1185732"/>
    <d v="2021-02-07T00:00:00"/>
    <x v="4"/>
    <x v="27"/>
    <s v="Atlanta"/>
    <s v="Men's Street Footwear"/>
    <n v="38"/>
    <n v="3120"/>
    <n v="11856"/>
    <n v="6995.0400000000009"/>
    <n v="0.59000000000000008"/>
    <s v="Online"/>
  </r>
  <r>
    <n v="1185732"/>
    <d v="2021-02-07T00:00:00"/>
    <x v="4"/>
    <x v="27"/>
    <s v="Atlanta"/>
    <s v="Men's Athletic Footwear"/>
    <n v="39"/>
    <n v="2180"/>
    <n v="8502"/>
    <n v="3910.9199999999996"/>
    <n v="0.45999999999999996"/>
    <s v="Online"/>
  </r>
  <r>
    <n v="1185732"/>
    <d v="2021-02-07T00:00:00"/>
    <x v="4"/>
    <x v="27"/>
    <s v="Atlanta"/>
    <s v="Women's Street Footwear"/>
    <n v="29"/>
    <n v="2170"/>
    <n v="6293"/>
    <n v="2328.41"/>
    <n v="0.37"/>
    <s v="Online"/>
  </r>
  <r>
    <n v="1185732"/>
    <d v="2021-02-07T00:00:00"/>
    <x v="4"/>
    <x v="28"/>
    <s v="Charleston"/>
    <s v="Women's Athletic Footwear"/>
    <n v="33"/>
    <n v="1690"/>
    <n v="5577"/>
    <n v="2509.6499999999996"/>
    <n v="0.44999999999999996"/>
    <s v="Online"/>
  </r>
  <r>
    <n v="1185732"/>
    <d v="2021-02-07T00:00:00"/>
    <x v="4"/>
    <x v="28"/>
    <s v="Charleston"/>
    <s v="Men's Apparel"/>
    <n v="49"/>
    <n v="1890"/>
    <n v="9261"/>
    <n v="4352.67"/>
    <n v="0.47"/>
    <s v="Online"/>
  </r>
  <r>
    <n v="1185732"/>
    <d v="2021-02-07T00:00:00"/>
    <x v="4"/>
    <x v="28"/>
    <s v="Charleston"/>
    <s v="Women's Apparel"/>
    <n v="34"/>
    <n v="2160"/>
    <n v="7344"/>
    <n v="4773.6000000000004"/>
    <n v="0.65"/>
    <s v="Online"/>
  </r>
  <r>
    <n v="1185732"/>
    <d v="2021-03-05T00:00:00"/>
    <x v="4"/>
    <x v="28"/>
    <s v="Charleston"/>
    <s v="Men's Street Footwear"/>
    <n v="33"/>
    <n v="2650"/>
    <n v="8745"/>
    <n v="5072.1000000000004"/>
    <n v="0.58000000000000007"/>
    <s v="Online"/>
  </r>
  <r>
    <n v="1185732"/>
    <d v="2021-03-05T00:00:00"/>
    <x v="4"/>
    <x v="28"/>
    <s v="Charleston"/>
    <s v="Men's Athletic Footwear"/>
    <n v="32"/>
    <n v="2100"/>
    <n v="6720"/>
    <n v="3292.7999999999997"/>
    <n v="0.49"/>
    <s v="Online"/>
  </r>
  <r>
    <n v="1185732"/>
    <d v="2021-03-05T00:00:00"/>
    <x v="4"/>
    <x v="28"/>
    <s v="Charleston"/>
    <s v="Women's Street Footwear"/>
    <n v="24"/>
    <n v="1810"/>
    <n v="4344"/>
    <n v="1650.72"/>
    <n v="0.38"/>
    <s v="Online"/>
  </r>
  <r>
    <n v="1185732"/>
    <d v="2021-03-05T00:00:00"/>
    <x v="4"/>
    <x v="28"/>
    <s v="Charleston"/>
    <s v="Women's Athletic Footwear"/>
    <n v="27"/>
    <n v="1440"/>
    <n v="3888"/>
    <n v="1632.96"/>
    <n v="0.42"/>
    <s v="Online"/>
  </r>
  <r>
    <n v="1185732"/>
    <d v="2021-03-05T00:00:00"/>
    <x v="4"/>
    <x v="28"/>
    <s v="Charleston"/>
    <s v="Men's Apparel"/>
    <n v="41"/>
    <n v="1810"/>
    <n v="7421"/>
    <n v="3562.08"/>
    <n v="0.48"/>
    <s v="Online"/>
  </r>
  <r>
    <n v="1185732"/>
    <d v="2021-03-05T00:00:00"/>
    <x v="4"/>
    <x v="28"/>
    <s v="Charleston"/>
    <s v="Women's Apparel"/>
    <n v="32"/>
    <n v="1890"/>
    <n v="6048"/>
    <n v="3810.2400000000002"/>
    <n v="0.63"/>
    <s v="Online"/>
  </r>
  <r>
    <n v="1185732"/>
    <d v="2021-04-06T00:00:00"/>
    <x v="4"/>
    <x v="28"/>
    <s v="Charleston"/>
    <s v="Men's Street Footwear"/>
    <n v="33"/>
    <n v="2830"/>
    <n v="9339"/>
    <n v="5323.2300000000005"/>
    <n v="0.57000000000000006"/>
    <s v="Online"/>
  </r>
  <r>
    <n v="1185732"/>
    <d v="2021-04-06T00:00:00"/>
    <x v="4"/>
    <x v="28"/>
    <s v="Charleston"/>
    <s v="Men's Athletic Footwear"/>
    <n v="34"/>
    <n v="1820"/>
    <n v="6188"/>
    <n v="2846.4799999999996"/>
    <n v="0.45999999999999996"/>
    <s v="Online"/>
  </r>
  <r>
    <n v="1185732"/>
    <d v="2021-04-06T00:00:00"/>
    <x v="4"/>
    <x v="28"/>
    <s v="Charleston"/>
    <s v="Women's Street Footwear"/>
    <n v="24"/>
    <n v="1820"/>
    <n v="4368"/>
    <n v="1659.84"/>
    <n v="0.38"/>
    <s v="Online"/>
  </r>
  <r>
    <n v="1185732"/>
    <d v="2021-04-06T00:00:00"/>
    <x v="4"/>
    <x v="28"/>
    <s v="Charleston"/>
    <s v="Women's Athletic Footwear"/>
    <n v="27"/>
    <n v="1800"/>
    <n v="4860"/>
    <n v="2089.8000000000002"/>
    <n v="0.43"/>
    <s v="Online"/>
  </r>
  <r>
    <n v="1185732"/>
    <d v="2021-04-06T00:00:00"/>
    <x v="4"/>
    <x v="28"/>
    <s v="Charleston"/>
    <s v="Men's Apparel"/>
    <n v="47"/>
    <n v="1880"/>
    <n v="8836"/>
    <n v="4418"/>
    <n v="0.5"/>
    <s v="Online"/>
  </r>
  <r>
    <n v="1185732"/>
    <d v="2021-04-06T00:00:00"/>
    <x v="4"/>
    <x v="28"/>
    <s v="Charleston"/>
    <s v="Women's Apparel"/>
    <n v="39"/>
    <n v="2090"/>
    <n v="8151"/>
    <n v="5135.13"/>
    <n v="0.63"/>
    <s v="Online"/>
  </r>
  <r>
    <n v="1185732"/>
    <d v="2021-05-05T00:00:00"/>
    <x v="4"/>
    <x v="28"/>
    <s v="Charleston"/>
    <s v="Men's Street Footwear"/>
    <n v="48"/>
    <n v="2820"/>
    <n v="13536"/>
    <n v="7444.8"/>
    <n v="0.55000000000000004"/>
    <s v="Online"/>
  </r>
  <r>
    <n v="1185732"/>
    <d v="2021-05-05T00:00:00"/>
    <x v="4"/>
    <x v="28"/>
    <s v="Charleston"/>
    <s v="Men's Athletic Footwear"/>
    <n v="45"/>
    <n v="1880"/>
    <n v="8460"/>
    <n v="3806.9999999999995"/>
    <n v="0.44999999999999996"/>
    <s v="Online"/>
  </r>
  <r>
    <n v="1185732"/>
    <d v="2021-05-05T00:00:00"/>
    <x v="4"/>
    <x v="28"/>
    <s v="Charleston"/>
    <s v="Women's Street Footwear"/>
    <n v="41"/>
    <n v="2100"/>
    <n v="8610"/>
    <n v="3185.7"/>
    <n v="0.37"/>
    <s v="Online"/>
  </r>
  <r>
    <n v="1185732"/>
    <d v="2021-05-05T00:00:00"/>
    <x v="4"/>
    <x v="28"/>
    <s v="Charleston"/>
    <s v="Women's Athletic Footwear"/>
    <n v="43"/>
    <n v="1820"/>
    <n v="7826"/>
    <n v="3286.92"/>
    <n v="0.42"/>
    <s v="Online"/>
  </r>
  <r>
    <n v="1185732"/>
    <d v="2021-05-05T00:00:00"/>
    <x v="4"/>
    <x v="28"/>
    <s v="Charleston"/>
    <s v="Men's Apparel"/>
    <n v="53"/>
    <n v="1960"/>
    <n v="10388"/>
    <n v="5194"/>
    <n v="0.5"/>
    <s v="Online"/>
  </r>
  <r>
    <n v="1185732"/>
    <d v="2021-05-05T00:00:00"/>
    <x v="4"/>
    <x v="28"/>
    <s v="Charleston"/>
    <s v="Women's Apparel"/>
    <n v="59"/>
    <n v="2000"/>
    <n v="11800"/>
    <n v="7080"/>
    <n v="0.6"/>
    <s v="Online"/>
  </r>
  <r>
    <n v="1185732"/>
    <d v="2021-06-07T00:00:00"/>
    <x v="4"/>
    <x v="28"/>
    <s v="Charleston"/>
    <s v="Men's Street Footwear"/>
    <n v="51"/>
    <n v="2730"/>
    <n v="13923"/>
    <n v="7796.880000000001"/>
    <n v="0.56000000000000005"/>
    <s v="Online"/>
  </r>
  <r>
    <n v="1185732"/>
    <d v="2021-06-07T00:00:00"/>
    <x v="4"/>
    <x v="28"/>
    <s v="Charleston"/>
    <s v="Men's Athletic Footwear"/>
    <n v="49"/>
    <n v="2000"/>
    <n v="9800"/>
    <n v="4410"/>
    <n v="0.44999999999999996"/>
    <s v="Online"/>
  </r>
  <r>
    <n v="1185732"/>
    <d v="2021-06-07T00:00:00"/>
    <x v="4"/>
    <x v="28"/>
    <s v="Charleston"/>
    <s v="Women's Street Footwear"/>
    <n v="47"/>
    <n v="2090"/>
    <n v="9823"/>
    <n v="3536.2799999999997"/>
    <n v="0.36"/>
    <s v="Online"/>
  </r>
  <r>
    <n v="1185732"/>
    <d v="2021-06-07T00:00:00"/>
    <x v="4"/>
    <x v="28"/>
    <s v="Charleston"/>
    <s v="Women's Athletic Footwear"/>
    <n v="47"/>
    <n v="2180"/>
    <n v="10246"/>
    <n v="4610.7"/>
    <n v="0.44999999999999996"/>
    <s v="Online"/>
  </r>
  <r>
    <n v="1185732"/>
    <d v="2021-06-07T00:00:00"/>
    <x v="4"/>
    <x v="28"/>
    <s v="Charleston"/>
    <s v="Men's Apparel"/>
    <n v="62"/>
    <n v="1950"/>
    <n v="12090"/>
    <n v="5440.4999999999991"/>
    <n v="0.44999999999999996"/>
    <s v="Online"/>
  </r>
  <r>
    <n v="1185732"/>
    <d v="2021-06-07T00:00:00"/>
    <x v="4"/>
    <x v="28"/>
    <s v="Charleston"/>
    <s v="Women's Apparel"/>
    <n v="65"/>
    <n v="2500"/>
    <n v="16250"/>
    <n v="10400"/>
    <n v="0.64"/>
    <s v="Online"/>
  </r>
  <r>
    <n v="1185732"/>
    <d v="2021-07-05T00:00:00"/>
    <x v="4"/>
    <x v="28"/>
    <s v="Charleston"/>
    <s v="Men's Street Footwear"/>
    <n v="63"/>
    <n v="3110"/>
    <n v="19593"/>
    <n v="11559.87"/>
    <n v="0.59000000000000008"/>
    <s v="Online"/>
  </r>
  <r>
    <n v="1185732"/>
    <d v="2021-07-05T00:00:00"/>
    <x v="4"/>
    <x v="28"/>
    <s v="Charleston"/>
    <s v="Men's Athletic Footwear"/>
    <n v="58"/>
    <n v="2700"/>
    <n v="15660"/>
    <n v="7673.4"/>
    <n v="0.49"/>
    <s v="Online"/>
  </r>
  <r>
    <n v="1185732"/>
    <d v="2021-07-05T00:00:00"/>
    <x v="4"/>
    <x v="28"/>
    <s v="Charleston"/>
    <s v="Women's Street Footwear"/>
    <n v="51"/>
    <n v="2480"/>
    <n v="12648"/>
    <n v="4553.28"/>
    <n v="0.36"/>
    <s v="Online"/>
  </r>
  <r>
    <n v="1185732"/>
    <d v="2021-07-05T00:00:00"/>
    <x v="4"/>
    <x v="28"/>
    <s v="Charleston"/>
    <s v="Women's Athletic Footwear"/>
    <n v="52"/>
    <n v="2020"/>
    <n v="10504"/>
    <n v="4411.68"/>
    <n v="0.42"/>
    <s v="Online"/>
  </r>
  <r>
    <n v="1185732"/>
    <d v="2021-07-05T00:00:00"/>
    <x v="4"/>
    <x v="28"/>
    <s v="Charleston"/>
    <s v="Men's Apparel"/>
    <n v="64"/>
    <n v="2400"/>
    <n v="15360"/>
    <n v="6911.9999999999991"/>
    <n v="0.44999999999999996"/>
    <s v="Online"/>
  </r>
  <r>
    <n v="1185732"/>
    <d v="2021-07-05T00:00:00"/>
    <x v="4"/>
    <x v="28"/>
    <s v="Charleston"/>
    <s v="Women's Apparel"/>
    <n v="66"/>
    <n v="2440"/>
    <n v="16104"/>
    <n v="10467.6"/>
    <n v="0.65"/>
    <s v="Online"/>
  </r>
  <r>
    <n v="1185732"/>
    <d v="2021-08-06T00:00:00"/>
    <x v="4"/>
    <x v="28"/>
    <s v="Charleston"/>
    <s v="Men's Street Footwear"/>
    <n v="62"/>
    <n v="3260"/>
    <n v="20212"/>
    <n v="11520.840000000002"/>
    <n v="0.57000000000000006"/>
    <s v="Online"/>
  </r>
  <r>
    <n v="1185732"/>
    <d v="2021-08-06T00:00:00"/>
    <x v="4"/>
    <x v="28"/>
    <s v="Charleston"/>
    <s v="Men's Athletic Footwear"/>
    <n v="54"/>
    <n v="2430"/>
    <n v="13122"/>
    <n v="6429.78"/>
    <n v="0.49"/>
    <s v="Online"/>
  </r>
  <r>
    <n v="1185732"/>
    <d v="2021-08-06T00:00:00"/>
    <x v="4"/>
    <x v="28"/>
    <s v="Charleston"/>
    <s v="Women's Street Footwear"/>
    <n v="50"/>
    <n v="2310"/>
    <n v="11550"/>
    <n v="4620"/>
    <n v="0.4"/>
    <s v="Online"/>
  </r>
  <r>
    <n v="1185732"/>
    <d v="2021-08-06T00:00:00"/>
    <x v="4"/>
    <x v="28"/>
    <s v="Charleston"/>
    <s v="Women's Athletic Footwear"/>
    <n v="44"/>
    <n v="2330"/>
    <n v="10252"/>
    <n v="4203.32"/>
    <n v="0.41"/>
    <s v="Online"/>
  </r>
  <r>
    <n v="1185732"/>
    <d v="2021-08-06T00:00:00"/>
    <x v="4"/>
    <x v="28"/>
    <s v="Charleston"/>
    <s v="Men's Apparel"/>
    <n v="51"/>
    <n v="2250"/>
    <n v="11475"/>
    <n v="5278.5"/>
    <n v="0.45999999999999996"/>
    <s v="Online"/>
  </r>
  <r>
    <n v="1185732"/>
    <d v="2021-08-06T00:00:00"/>
    <x v="4"/>
    <x v="28"/>
    <s v="Charleston"/>
    <s v="Women's Apparel"/>
    <n v="58"/>
    <n v="2780"/>
    <n v="16124"/>
    <n v="9835.64"/>
    <n v="0.61"/>
    <s v="Online"/>
  </r>
  <r>
    <n v="1185732"/>
    <d v="2021-09-05T00:00:00"/>
    <x v="4"/>
    <x v="28"/>
    <s v="Charleston"/>
    <s v="Men's Street Footwear"/>
    <n v="51"/>
    <n v="2870"/>
    <n v="14637"/>
    <n v="8489.4600000000009"/>
    <n v="0.58000000000000007"/>
    <s v="Online"/>
  </r>
  <r>
    <n v="1185732"/>
    <d v="2021-09-05T00:00:00"/>
    <x v="4"/>
    <x v="28"/>
    <s v="Charleston"/>
    <s v="Men's Athletic Footwear"/>
    <n v="48"/>
    <n v="2230"/>
    <n v="10704"/>
    <n v="5137.92"/>
    <n v="0.48"/>
    <s v="Online"/>
  </r>
  <r>
    <n v="1185732"/>
    <d v="2021-09-05T00:00:00"/>
    <x v="4"/>
    <x v="28"/>
    <s v="Charleston"/>
    <s v="Women's Street Footwear"/>
    <n v="38"/>
    <n v="1960"/>
    <n v="7448"/>
    <n v="2904.7200000000003"/>
    <n v="0.39"/>
    <s v="Online"/>
  </r>
  <r>
    <n v="1185732"/>
    <d v="2021-09-05T00:00:00"/>
    <x v="4"/>
    <x v="28"/>
    <s v="Charleston"/>
    <s v="Women's Athletic Footwear"/>
    <n v="39"/>
    <n v="2100"/>
    <n v="8190"/>
    <n v="3276"/>
    <n v="0.4"/>
    <s v="Online"/>
  </r>
  <r>
    <n v="1185732"/>
    <d v="2021-09-05T00:00:00"/>
    <x v="4"/>
    <x v="28"/>
    <s v="Charleston"/>
    <s v="Men's Apparel"/>
    <n v="48"/>
    <n v="1750"/>
    <n v="8400"/>
    <n v="3863.9999999999995"/>
    <n v="0.45999999999999996"/>
    <s v="Online"/>
  </r>
  <r>
    <n v="1185732"/>
    <d v="2021-09-05T00:00:00"/>
    <x v="4"/>
    <x v="28"/>
    <s v="Charleston"/>
    <s v="Women's Apparel"/>
    <n v="52"/>
    <n v="2320"/>
    <n v="12064"/>
    <n v="7238.4"/>
    <n v="0.6"/>
    <s v="Online"/>
  </r>
  <r>
    <n v="1185732"/>
    <d v="2021-10-07T00:00:00"/>
    <x v="4"/>
    <x v="28"/>
    <s v="Charleston"/>
    <s v="Men's Street Footwear"/>
    <n v="50"/>
    <n v="2440"/>
    <n v="12200"/>
    <n v="7320"/>
    <n v="0.6"/>
    <s v="Online"/>
  </r>
  <r>
    <n v="1185732"/>
    <d v="2021-10-07T00:00:00"/>
    <x v="4"/>
    <x v="28"/>
    <s v="Charleston"/>
    <s v="Men's Athletic Footwear"/>
    <n v="42"/>
    <n v="2080"/>
    <n v="8736"/>
    <n v="4368"/>
    <n v="0.5"/>
    <s v="Online"/>
  </r>
  <r>
    <n v="1185732"/>
    <d v="2021-10-07T00:00:00"/>
    <x v="4"/>
    <x v="28"/>
    <s v="Charleston"/>
    <s v="Women's Street Footwear"/>
    <n v="41"/>
    <n v="1760"/>
    <n v="7216"/>
    <n v="2814.2400000000002"/>
    <n v="0.39"/>
    <s v="Online"/>
  </r>
  <r>
    <n v="1185732"/>
    <d v="2021-10-07T00:00:00"/>
    <x v="4"/>
    <x v="28"/>
    <s v="Charleston"/>
    <s v="Women's Athletic Footwear"/>
    <n v="41"/>
    <n v="1760"/>
    <n v="7216"/>
    <n v="2886.4"/>
    <n v="0.4"/>
    <s v="Online"/>
  </r>
  <r>
    <n v="1185732"/>
    <d v="2021-10-07T00:00:00"/>
    <x v="4"/>
    <x v="28"/>
    <s v="Charleston"/>
    <s v="Men's Apparel"/>
    <n v="52"/>
    <n v="1890"/>
    <n v="9828"/>
    <n v="4717.4399999999996"/>
    <n v="0.48"/>
    <s v="Online"/>
  </r>
  <r>
    <n v="1185732"/>
    <d v="2021-10-07T00:00:00"/>
    <x v="4"/>
    <x v="28"/>
    <s v="Charleston"/>
    <s v="Women's Apparel"/>
    <n v="56"/>
    <n v="2250"/>
    <n v="12600"/>
    <n v="8190"/>
    <n v="0.65"/>
    <s v="Online"/>
  </r>
  <r>
    <n v="1185732"/>
    <d v="2021-11-06T00:00:00"/>
    <x v="4"/>
    <x v="28"/>
    <s v="Charleston"/>
    <s v="Men's Street Footwear"/>
    <n v="50"/>
    <n v="2780"/>
    <n v="13900"/>
    <n v="7923.0000000000009"/>
    <n v="0.57000000000000006"/>
    <s v="Online"/>
  </r>
  <r>
    <n v="1185732"/>
    <d v="2021-11-06T00:00:00"/>
    <x v="4"/>
    <x v="28"/>
    <s v="Charleston"/>
    <s v="Men's Athletic Footwear"/>
    <n v="44"/>
    <n v="1880"/>
    <n v="8272"/>
    <n v="3722.3999999999996"/>
    <n v="0.44999999999999996"/>
    <s v="Online"/>
  </r>
  <r>
    <n v="1185732"/>
    <d v="2021-11-06T00:00:00"/>
    <x v="4"/>
    <x v="28"/>
    <s v="Charleston"/>
    <s v="Women's Street Footwear"/>
    <n v="43"/>
    <n v="2020"/>
    <n v="8686"/>
    <n v="3040.1"/>
    <n v="0.35"/>
    <s v="Online"/>
  </r>
  <r>
    <n v="1185732"/>
    <d v="2021-11-06T00:00:00"/>
    <x v="4"/>
    <x v="28"/>
    <s v="Charleston"/>
    <s v="Women's Athletic Footwear"/>
    <n v="53"/>
    <n v="2250"/>
    <n v="11925"/>
    <n v="5008.5"/>
    <n v="0.42"/>
    <s v="Online"/>
  </r>
  <r>
    <n v="1185732"/>
    <d v="2021-11-06T00:00:00"/>
    <x v="4"/>
    <x v="28"/>
    <s v="Charleston"/>
    <s v="Men's Apparel"/>
    <n v="66"/>
    <n v="1960"/>
    <n v="12936"/>
    <n v="6079.92"/>
    <n v="0.47"/>
    <s v="Online"/>
  </r>
  <r>
    <n v="1185732"/>
    <d v="2021-11-06T00:00:00"/>
    <x v="4"/>
    <x v="28"/>
    <s v="Charleston"/>
    <s v="Women's Apparel"/>
    <n v="74"/>
    <n v="2060"/>
    <n v="15244"/>
    <n v="9603.7199999999993"/>
    <n v="0.63"/>
    <s v="Online"/>
  </r>
  <r>
    <n v="1185732"/>
    <d v="2021-12-05T00:00:00"/>
    <x v="4"/>
    <x v="28"/>
    <s v="Charleston"/>
    <s v="Men's Street Footwear"/>
    <n v="67"/>
    <n v="2900"/>
    <n v="19430"/>
    <n v="11658"/>
    <n v="0.6"/>
    <s v="Online"/>
  </r>
  <r>
    <n v="1185732"/>
    <d v="2021-12-05T00:00:00"/>
    <x v="4"/>
    <x v="28"/>
    <s v="Charleston"/>
    <s v="Men's Athletic Footwear"/>
    <n v="58"/>
    <n v="2190"/>
    <n v="12702"/>
    <n v="5715.9"/>
    <n v="0.44999999999999996"/>
    <s v="Online"/>
  </r>
  <r>
    <n v="1185732"/>
    <d v="2021-12-05T00:00:00"/>
    <x v="4"/>
    <x v="28"/>
    <s v="Charleston"/>
    <s v="Women's Street Footwear"/>
    <n v="56"/>
    <n v="2150"/>
    <n v="12040"/>
    <n v="4214"/>
    <n v="0.35"/>
    <s v="Online"/>
  </r>
  <r>
    <n v="1185732"/>
    <d v="2021-12-05T00:00:00"/>
    <x v="4"/>
    <x v="28"/>
    <s v="Charleston"/>
    <s v="Women's Athletic Footwear"/>
    <n v="59"/>
    <n v="1940"/>
    <n v="11446"/>
    <n v="5150.7"/>
    <n v="0.44999999999999996"/>
    <s v="Online"/>
  </r>
  <r>
    <n v="1185732"/>
    <d v="2021-12-05T00:00:00"/>
    <x v="4"/>
    <x v="28"/>
    <s v="Charleston"/>
    <s v="Men's Apparel"/>
    <n v="66"/>
    <n v="2250"/>
    <n v="14850"/>
    <n v="6682.4999999999991"/>
    <n v="0.44999999999999996"/>
    <s v="Online"/>
  </r>
  <r>
    <n v="1185732"/>
    <d v="2021-12-05T00:00:00"/>
    <x v="4"/>
    <x v="28"/>
    <s v="Charleston"/>
    <s v="Women's Apparel"/>
    <n v="68"/>
    <n v="2280"/>
    <n v="15504"/>
    <n v="9302.4"/>
    <n v="0.6"/>
    <s v="Online"/>
  </r>
  <r>
    <n v="1185732"/>
    <d v="2021-01-06T00:00:00"/>
    <x v="4"/>
    <x v="28"/>
    <s v="Charleston"/>
    <s v="Men's Street Footwear"/>
    <n v="33"/>
    <n v="2310"/>
    <n v="7623"/>
    <n v="3811.5"/>
    <n v="0.5"/>
    <s v="Online"/>
  </r>
  <r>
    <n v="1185732"/>
    <d v="2021-01-06T00:00:00"/>
    <x v="4"/>
    <x v="28"/>
    <s v="Charleston"/>
    <s v="Men's Athletic Footwear"/>
    <n v="34"/>
    <n v="1810"/>
    <n v="6154"/>
    <n v="3077"/>
    <n v="0.5"/>
    <s v="Online"/>
  </r>
  <r>
    <n v="1185732"/>
    <d v="2021-01-06T00:00:00"/>
    <x v="4"/>
    <x v="28"/>
    <s v="Charleston"/>
    <s v="Women's Street Footwear"/>
    <n v="24"/>
    <n v="1890"/>
    <n v="4536"/>
    <n v="2449.44"/>
    <n v="0.54"/>
    <s v="Online"/>
  </r>
  <r>
    <n v="1185732"/>
    <d v="2021-01-06T00:00:00"/>
    <x v="4"/>
    <x v="28"/>
    <s v="Charleston"/>
    <s v="Women's Athletic Footwear"/>
    <n v="29"/>
    <n v="1730"/>
    <n v="5017"/>
    <n v="2759.3500000000004"/>
    <n v="0.55000000000000004"/>
    <s v="Online"/>
  </r>
  <r>
    <n v="1185732"/>
    <d v="2021-01-06T00:00:00"/>
    <x v="4"/>
    <x v="28"/>
    <s v="Charleston"/>
    <s v="Men's Apparel"/>
    <n v="42"/>
    <n v="1560"/>
    <n v="6552"/>
    <n v="3013.9199999999996"/>
    <n v="0.45999999999999996"/>
    <s v="Online"/>
  </r>
  <r>
    <n v="1185732"/>
    <d v="2021-01-06T00:00:00"/>
    <x v="4"/>
    <x v="28"/>
    <s v="Charleston"/>
    <s v="Women's Apparel"/>
    <n v="34"/>
    <n v="1960"/>
    <n v="6664"/>
    <n v="4264.96"/>
    <n v="0.64"/>
    <s v="Online"/>
  </r>
  <r>
    <n v="1185732"/>
    <d v="2021-02-04T00:00:00"/>
    <x v="4"/>
    <x v="28"/>
    <s v="Charleston"/>
    <s v="Men's Street Footwear"/>
    <n v="34"/>
    <n v="2630"/>
    <n v="8942"/>
    <n v="4471"/>
    <n v="0.5"/>
    <s v="Online"/>
  </r>
  <r>
    <n v="1185732"/>
    <d v="2021-02-04T00:00:00"/>
    <x v="4"/>
    <x v="28"/>
    <s v="Charleston"/>
    <s v="Men's Athletic Footwear"/>
    <n v="34"/>
    <n v="1880"/>
    <n v="6392"/>
    <n v="3068.16"/>
    <n v="0.48"/>
    <s v="Online"/>
  </r>
  <r>
    <n v="1185732"/>
    <d v="2021-02-04T00:00:00"/>
    <x v="4"/>
    <x v="28"/>
    <s v="Charleston"/>
    <s v="Women's Street Footwear"/>
    <n v="23"/>
    <n v="1690"/>
    <n v="3887"/>
    <n v="2137.8500000000004"/>
    <n v="0.55000000000000004"/>
    <s v="Online"/>
  </r>
  <r>
    <n v="1185732"/>
    <d v="2021-02-04T00:00:00"/>
    <x v="4"/>
    <x v="29"/>
    <s v="Charlotte"/>
    <s v="Women's Athletic Footwear"/>
    <n v="29"/>
    <n v="1420"/>
    <n v="4118"/>
    <n v="2059"/>
    <n v="0.5"/>
    <s v="Online"/>
  </r>
  <r>
    <n v="1185732"/>
    <d v="2021-02-04T00:00:00"/>
    <x v="4"/>
    <x v="29"/>
    <s v="Charlotte"/>
    <s v="Men's Apparel"/>
    <n v="44"/>
    <n v="1800"/>
    <n v="7920"/>
    <n v="3960"/>
    <n v="0.5"/>
    <s v="Online"/>
  </r>
  <r>
    <n v="1185732"/>
    <d v="2021-02-04T00:00:00"/>
    <x v="4"/>
    <x v="29"/>
    <s v="Charlotte"/>
    <s v="Women's Apparel"/>
    <n v="29"/>
    <n v="2030"/>
    <n v="5887"/>
    <n v="3532.2"/>
    <n v="0.6"/>
    <s v="Online"/>
  </r>
  <r>
    <n v="1185732"/>
    <d v="2021-03-02T00:00:00"/>
    <x v="4"/>
    <x v="29"/>
    <s v="Charlotte"/>
    <s v="Men's Street Footwear"/>
    <n v="28"/>
    <n v="2760"/>
    <n v="7728"/>
    <n v="4173.12"/>
    <n v="0.54"/>
    <s v="Online"/>
  </r>
  <r>
    <n v="1185732"/>
    <d v="2021-03-02T00:00:00"/>
    <x v="4"/>
    <x v="29"/>
    <s v="Charlotte"/>
    <s v="Men's Athletic Footwear"/>
    <n v="29"/>
    <n v="1500"/>
    <n v="4350"/>
    <n v="1957.4999999999998"/>
    <n v="0.44999999999999996"/>
    <s v="Online"/>
  </r>
  <r>
    <n v="1185732"/>
    <d v="2021-03-02T00:00:00"/>
    <x v="4"/>
    <x v="29"/>
    <s v="Charlotte"/>
    <s v="Women's Street Footwear"/>
    <n v="19"/>
    <n v="1810"/>
    <n v="3439"/>
    <n v="1788.28"/>
    <n v="0.52"/>
    <s v="Online"/>
  </r>
  <r>
    <n v="1185732"/>
    <d v="2021-03-02T00:00:00"/>
    <x v="4"/>
    <x v="29"/>
    <s v="Charlotte"/>
    <s v="Women's Athletic Footwear"/>
    <n v="25"/>
    <n v="1240"/>
    <n v="3100"/>
    <n v="1674"/>
    <n v="0.54"/>
    <s v="Online"/>
  </r>
  <r>
    <n v="1185732"/>
    <d v="2021-03-02T00:00:00"/>
    <x v="4"/>
    <x v="29"/>
    <s v="Charlotte"/>
    <s v="Men's Apparel"/>
    <n v="37"/>
    <n v="1580"/>
    <n v="5846"/>
    <n v="2630.7"/>
    <n v="0.44999999999999996"/>
    <s v="Online"/>
  </r>
  <r>
    <n v="1185732"/>
    <d v="2021-03-02T00:00:00"/>
    <x v="4"/>
    <x v="29"/>
    <s v="Charlotte"/>
    <s v="Women's Apparel"/>
    <n v="27"/>
    <n v="1690"/>
    <n v="4563"/>
    <n v="2829.06"/>
    <n v="0.62"/>
    <s v="Online"/>
  </r>
  <r>
    <n v="1185732"/>
    <d v="2021-04-03T00:00:00"/>
    <x v="4"/>
    <x v="29"/>
    <s v="Charlotte"/>
    <s v="Men's Street Footwear"/>
    <n v="27"/>
    <n v="2630"/>
    <n v="7101"/>
    <n v="3834.5400000000004"/>
    <n v="0.54"/>
    <s v="Online"/>
  </r>
  <r>
    <n v="1185732"/>
    <d v="2021-04-03T00:00:00"/>
    <x v="4"/>
    <x v="29"/>
    <s v="Charlotte"/>
    <s v="Men's Athletic Footwear"/>
    <n v="28"/>
    <n v="1550"/>
    <n v="4340"/>
    <n v="2039.8"/>
    <n v="0.47"/>
    <s v="Online"/>
  </r>
  <r>
    <n v="1185732"/>
    <d v="2021-04-03T00:00:00"/>
    <x v="4"/>
    <x v="29"/>
    <s v="Charlotte"/>
    <s v="Women's Street Footwear"/>
    <n v="20"/>
    <n v="1440"/>
    <n v="2880"/>
    <n v="1584.0000000000002"/>
    <n v="0.55000000000000004"/>
    <s v="Online"/>
  </r>
  <r>
    <n v="1185732"/>
    <d v="2021-04-03T00:00:00"/>
    <x v="4"/>
    <x v="29"/>
    <s v="Charlotte"/>
    <s v="Women's Athletic Footwear"/>
    <n v="24"/>
    <n v="1400"/>
    <n v="3360"/>
    <n v="1814.4"/>
    <n v="0.54"/>
    <s v="Online"/>
  </r>
  <r>
    <n v="1185732"/>
    <d v="2021-04-03T00:00:00"/>
    <x v="4"/>
    <x v="29"/>
    <s v="Charlotte"/>
    <s v="Men's Apparel"/>
    <n v="42"/>
    <n v="1310"/>
    <n v="5502"/>
    <n v="2751"/>
    <n v="0.5"/>
    <s v="Online"/>
  </r>
  <r>
    <n v="1185732"/>
    <d v="2021-04-03T00:00:00"/>
    <x v="4"/>
    <x v="29"/>
    <s v="Charlotte"/>
    <s v="Women's Apparel"/>
    <n v="32"/>
    <n v="1890"/>
    <n v="6048"/>
    <n v="3689.2799999999997"/>
    <n v="0.61"/>
    <s v="Online"/>
  </r>
  <r>
    <n v="1185732"/>
    <d v="2021-05-02T00:00:00"/>
    <x v="4"/>
    <x v="29"/>
    <s v="Charlotte"/>
    <s v="Men's Street Footwear"/>
    <n v="41"/>
    <n v="2460"/>
    <n v="10086"/>
    <n v="5547.3"/>
    <n v="0.55000000000000004"/>
    <s v="Online"/>
  </r>
  <r>
    <n v="1185732"/>
    <d v="2021-05-02T00:00:00"/>
    <x v="4"/>
    <x v="29"/>
    <s v="Charlotte"/>
    <s v="Men's Athletic Footwear"/>
    <n v="42"/>
    <n v="1820"/>
    <n v="7644"/>
    <n v="3516.24"/>
    <n v="0.45999999999999996"/>
    <s v="Online"/>
  </r>
  <r>
    <n v="1185732"/>
    <d v="2021-05-02T00:00:00"/>
    <x v="4"/>
    <x v="29"/>
    <s v="Charlotte"/>
    <s v="Women's Street Footwear"/>
    <n v="37"/>
    <n v="1690"/>
    <n v="6253"/>
    <n v="3314.09"/>
    <n v="0.53"/>
    <s v="Online"/>
  </r>
  <r>
    <n v="1185732"/>
    <d v="2021-05-02T00:00:00"/>
    <x v="4"/>
    <x v="29"/>
    <s v="Charlotte"/>
    <s v="Women's Athletic Footwear"/>
    <n v="38"/>
    <n v="1500"/>
    <n v="5700"/>
    <n v="3078"/>
    <n v="0.54"/>
    <s v="Online"/>
  </r>
  <r>
    <n v="1185732"/>
    <d v="2021-05-02T00:00:00"/>
    <x v="4"/>
    <x v="29"/>
    <s v="Charlotte"/>
    <s v="Men's Apparel"/>
    <n v="46"/>
    <n v="1500"/>
    <n v="6900"/>
    <n v="3381"/>
    <n v="0.49"/>
    <s v="Online"/>
  </r>
  <r>
    <n v="1185732"/>
    <d v="2021-05-02T00:00:00"/>
    <x v="4"/>
    <x v="29"/>
    <s v="Charlotte"/>
    <s v="Women's Apparel"/>
    <n v="51"/>
    <n v="2030"/>
    <n v="10353"/>
    <n v="6418.86"/>
    <n v="0.62"/>
    <s v="Online"/>
  </r>
  <r>
    <n v="1185732"/>
    <d v="2021-06-04T00:00:00"/>
    <x v="4"/>
    <x v="29"/>
    <s v="Charlotte"/>
    <s v="Men's Street Footwear"/>
    <n v="46"/>
    <n v="2380"/>
    <n v="10948"/>
    <n v="6021.4000000000005"/>
    <n v="0.55000000000000004"/>
    <s v="Online"/>
  </r>
  <r>
    <n v="1185732"/>
    <d v="2021-06-04T00:00:00"/>
    <x v="4"/>
    <x v="29"/>
    <s v="Charlotte"/>
    <s v="Men's Athletic Footwear"/>
    <n v="42"/>
    <n v="1820"/>
    <n v="7644"/>
    <n v="3592.68"/>
    <n v="0.47"/>
    <s v="Online"/>
  </r>
  <r>
    <n v="1185732"/>
    <d v="2021-06-04T00:00:00"/>
    <x v="4"/>
    <x v="29"/>
    <s v="Charlotte"/>
    <s v="Women's Street Footwear"/>
    <n v="47"/>
    <n v="1690"/>
    <n v="7943"/>
    <n v="4289.22"/>
    <n v="0.54"/>
    <s v="Online"/>
  </r>
  <r>
    <n v="1185732"/>
    <d v="2021-06-04T00:00:00"/>
    <x v="4"/>
    <x v="29"/>
    <s v="Charlotte"/>
    <s v="Women's Athletic Footwear"/>
    <n v="49"/>
    <n v="1690"/>
    <n v="8281"/>
    <n v="4223.3100000000004"/>
    <n v="0.51"/>
    <s v="Online"/>
  </r>
  <r>
    <n v="1185732"/>
    <d v="2021-06-04T00:00:00"/>
    <x v="4"/>
    <x v="29"/>
    <s v="Charlotte"/>
    <s v="Men's Apparel"/>
    <n v="61"/>
    <n v="1630"/>
    <n v="9943"/>
    <n v="4872.07"/>
    <n v="0.49"/>
    <s v="Online"/>
  </r>
  <r>
    <n v="1185732"/>
    <d v="2021-06-04T00:00:00"/>
    <x v="4"/>
    <x v="29"/>
    <s v="Charlotte"/>
    <s v="Women's Apparel"/>
    <n v="67"/>
    <n v="2310"/>
    <n v="15477"/>
    <n v="9286.1999999999989"/>
    <n v="0.6"/>
    <s v="Online"/>
  </r>
  <r>
    <n v="1185732"/>
    <d v="2021-07-02T00:00:00"/>
    <x v="4"/>
    <x v="29"/>
    <s v="Charlotte"/>
    <s v="Men's Street Footwear"/>
    <n v="60"/>
    <n v="2940"/>
    <n v="17640"/>
    <n v="8820"/>
    <n v="0.5"/>
    <s v="Online"/>
  </r>
  <r>
    <n v="1185732"/>
    <d v="2021-07-02T00:00:00"/>
    <x v="4"/>
    <x v="29"/>
    <s v="Charlotte"/>
    <s v="Men's Athletic Footwear"/>
    <n v="58"/>
    <n v="2240"/>
    <n v="12992"/>
    <n v="6496"/>
    <n v="0.5"/>
    <s v="Online"/>
  </r>
  <r>
    <n v="1185732"/>
    <d v="2021-07-02T00:00:00"/>
    <x v="4"/>
    <x v="29"/>
    <s v="Charlotte"/>
    <s v="Women's Street Footwear"/>
    <n v="53"/>
    <n v="1960"/>
    <n v="10388"/>
    <n v="5713.4000000000005"/>
    <n v="0.55000000000000004"/>
    <s v="Online"/>
  </r>
  <r>
    <n v="1185732"/>
    <d v="2021-07-02T00:00:00"/>
    <x v="4"/>
    <x v="29"/>
    <s v="Charlotte"/>
    <s v="Women's Athletic Footwear"/>
    <n v="52"/>
    <n v="2030"/>
    <n v="10556"/>
    <n v="5383.56"/>
    <n v="0.51"/>
    <s v="Online"/>
  </r>
  <r>
    <n v="1185732"/>
    <d v="2021-07-02T00:00:00"/>
    <x v="4"/>
    <x v="29"/>
    <s v="Charlotte"/>
    <s v="Men's Apparel"/>
    <n v="59"/>
    <n v="1820"/>
    <n v="10738"/>
    <n v="5261.62"/>
    <n v="0.49"/>
    <s v="Online"/>
  </r>
  <r>
    <n v="1185732"/>
    <d v="2021-07-02T00:00:00"/>
    <x v="4"/>
    <x v="29"/>
    <s v="Charlotte"/>
    <s v="Women's Apparel"/>
    <n v="64"/>
    <n v="2630"/>
    <n v="16832"/>
    <n v="10604.16"/>
    <n v="0.63"/>
    <s v="Online"/>
  </r>
  <r>
    <n v="1185732"/>
    <d v="2021-08-03T00:00:00"/>
    <x v="4"/>
    <x v="29"/>
    <s v="Charlotte"/>
    <s v="Men's Street Footwear"/>
    <n v="61"/>
    <n v="3080"/>
    <n v="18788"/>
    <n v="9957.6400000000012"/>
    <n v="0.53"/>
    <s v="Online"/>
  </r>
  <r>
    <n v="1185732"/>
    <d v="2021-08-03T00:00:00"/>
    <x v="4"/>
    <x v="29"/>
    <s v="Charlotte"/>
    <s v="Men's Athletic Footwear"/>
    <n v="58"/>
    <n v="2000"/>
    <n v="11600"/>
    <n v="5219.9999999999991"/>
    <n v="0.44999999999999996"/>
    <s v="Online"/>
  </r>
  <r>
    <n v="1185732"/>
    <d v="2021-08-03T00:00:00"/>
    <x v="4"/>
    <x v="29"/>
    <s v="Charlotte"/>
    <s v="Women's Street Footwear"/>
    <n v="54"/>
    <n v="2100"/>
    <n v="11340"/>
    <n v="6010.2000000000007"/>
    <n v="0.53"/>
    <s v="Online"/>
  </r>
  <r>
    <n v="1185732"/>
    <d v="2021-08-03T00:00:00"/>
    <x v="4"/>
    <x v="29"/>
    <s v="Charlotte"/>
    <s v="Women's Athletic Footwear"/>
    <n v="44"/>
    <n v="1820"/>
    <n v="8008"/>
    <n v="4244.24"/>
    <n v="0.53"/>
    <s v="Online"/>
  </r>
  <r>
    <n v="1185732"/>
    <d v="2021-08-03T00:00:00"/>
    <x v="4"/>
    <x v="29"/>
    <s v="Charlotte"/>
    <s v="Men's Apparel"/>
    <n v="53"/>
    <n v="1760"/>
    <n v="9328"/>
    <n v="4477.4399999999996"/>
    <n v="0.48"/>
    <s v="Online"/>
  </r>
  <r>
    <n v="1185732"/>
    <d v="2021-08-03T00:00:00"/>
    <x v="4"/>
    <x v="29"/>
    <s v="Charlotte"/>
    <s v="Women's Apparel"/>
    <n v="54"/>
    <n v="2310"/>
    <n v="12474"/>
    <n v="7983.3600000000006"/>
    <n v="0.64"/>
    <s v="Online"/>
  </r>
  <r>
    <n v="1185732"/>
    <d v="2021-09-02T00:00:00"/>
    <x v="4"/>
    <x v="29"/>
    <s v="Charlotte"/>
    <s v="Men's Street Footwear"/>
    <n v="53"/>
    <n v="2500"/>
    <n v="13250"/>
    <n v="6890"/>
    <n v="0.52"/>
    <s v="Online"/>
  </r>
  <r>
    <n v="1185732"/>
    <d v="2021-09-02T00:00:00"/>
    <x v="4"/>
    <x v="29"/>
    <s v="Charlotte"/>
    <s v="Men's Athletic Footwear"/>
    <n v="49"/>
    <n v="1810"/>
    <n v="8869"/>
    <n v="4434.5"/>
    <n v="0.5"/>
    <s v="Online"/>
  </r>
  <r>
    <n v="1185732"/>
    <d v="2021-09-02T00:00:00"/>
    <x v="4"/>
    <x v="29"/>
    <s v="Charlotte"/>
    <s v="Women's Street Footwear"/>
    <n v="28"/>
    <n v="1750"/>
    <n v="4900"/>
    <n v="2499"/>
    <n v="0.51"/>
    <s v="Online"/>
  </r>
  <r>
    <n v="1185732"/>
    <d v="2021-09-02T00:00:00"/>
    <x v="4"/>
    <x v="29"/>
    <s v="Charlotte"/>
    <s v="Women's Athletic Footwear"/>
    <n v="28"/>
    <n v="1500"/>
    <n v="4200"/>
    <n v="2100"/>
    <n v="0.5"/>
    <s v="Online"/>
  </r>
  <r>
    <n v="1185732"/>
    <d v="2021-09-02T00:00:00"/>
    <x v="4"/>
    <x v="29"/>
    <s v="Charlotte"/>
    <s v="Men's Apparel"/>
    <n v="38"/>
    <n v="1560"/>
    <n v="5928"/>
    <n v="2726.8799999999997"/>
    <n v="0.45999999999999996"/>
    <s v="Online"/>
  </r>
  <r>
    <n v="1185732"/>
    <d v="2021-09-02T00:00:00"/>
    <x v="4"/>
    <x v="29"/>
    <s v="Charlotte"/>
    <s v="Women's Apparel"/>
    <n v="41"/>
    <n v="2030"/>
    <n v="8323"/>
    <n v="5077.03"/>
    <n v="0.61"/>
    <s v="Online"/>
  </r>
  <r>
    <n v="1185732"/>
    <d v="2021-10-04T00:00:00"/>
    <x v="4"/>
    <x v="29"/>
    <s v="Charlotte"/>
    <s v="Men's Street Footwear"/>
    <n v="42"/>
    <n v="2450"/>
    <n v="10290"/>
    <n v="5556.6"/>
    <n v="0.54"/>
    <s v="Online"/>
  </r>
  <r>
    <n v="1185732"/>
    <d v="2021-10-04T00:00:00"/>
    <x v="4"/>
    <x v="29"/>
    <s v="Charlotte"/>
    <s v="Men's Athletic Footwear"/>
    <n v="33"/>
    <n v="1960"/>
    <n v="6468"/>
    <n v="2975.2799999999997"/>
    <n v="0.45999999999999996"/>
    <s v="Online"/>
  </r>
  <r>
    <n v="1185732"/>
    <d v="2021-10-04T00:00:00"/>
    <x v="4"/>
    <x v="29"/>
    <s v="Charlotte"/>
    <s v="Women's Street Footwear"/>
    <n v="34"/>
    <n v="1500"/>
    <n v="5100"/>
    <n v="2601"/>
    <n v="0.51"/>
    <s v="Online"/>
  </r>
  <r>
    <n v="1185732"/>
    <d v="2021-10-04T00:00:00"/>
    <x v="4"/>
    <x v="29"/>
    <s v="Charlotte"/>
    <s v="Women's Athletic Footwear"/>
    <n v="34"/>
    <n v="1600"/>
    <n v="5440"/>
    <n v="2937.6000000000004"/>
    <n v="0.54"/>
    <s v="Online"/>
  </r>
  <r>
    <n v="1185732"/>
    <d v="2021-10-04T00:00:00"/>
    <x v="4"/>
    <x v="29"/>
    <s v="Charlotte"/>
    <s v="Men's Apparel"/>
    <n v="42"/>
    <n v="1490"/>
    <n v="6258"/>
    <n v="2941.2599999999998"/>
    <n v="0.47"/>
    <s v="Online"/>
  </r>
  <r>
    <n v="1185732"/>
    <d v="2021-10-04T00:00:00"/>
    <x v="4"/>
    <x v="29"/>
    <s v="Charlotte"/>
    <s v="Women's Apparel"/>
    <n v="48"/>
    <n v="1760"/>
    <n v="8448"/>
    <n v="5322.24"/>
    <n v="0.63"/>
    <s v="Online"/>
  </r>
  <r>
    <n v="1185732"/>
    <d v="2021-11-03T00:00:00"/>
    <x v="4"/>
    <x v="29"/>
    <s v="Charlotte"/>
    <s v="Men's Street Footwear"/>
    <n v="44"/>
    <n v="2150"/>
    <n v="9460"/>
    <n v="5203"/>
    <n v="0.55000000000000004"/>
    <s v="Online"/>
  </r>
  <r>
    <n v="1185732"/>
    <d v="2021-11-03T00:00:00"/>
    <x v="4"/>
    <x v="29"/>
    <s v="Charlotte"/>
    <s v="Men's Athletic Footwear"/>
    <n v="32"/>
    <n v="1950"/>
    <n v="6240"/>
    <n v="2932.7999999999997"/>
    <n v="0.47"/>
    <s v="Online"/>
  </r>
  <r>
    <n v="1185732"/>
    <d v="2021-11-03T00:00:00"/>
    <x v="4"/>
    <x v="29"/>
    <s v="Charlotte"/>
    <s v="Women's Street Footwear"/>
    <n v="38"/>
    <n v="1670"/>
    <n v="6346"/>
    <n v="3426.84"/>
    <n v="0.54"/>
    <s v="Online"/>
  </r>
  <r>
    <n v="1185732"/>
    <d v="2021-11-03T00:00:00"/>
    <x v="4"/>
    <x v="29"/>
    <s v="Charlotte"/>
    <s v="Women's Athletic Footwear"/>
    <n v="55"/>
    <n v="1630"/>
    <n v="8965"/>
    <n v="4572.1499999999996"/>
    <n v="0.51"/>
    <s v="Online"/>
  </r>
  <r>
    <n v="1185732"/>
    <d v="2021-11-03T00:00:00"/>
    <x v="4"/>
    <x v="29"/>
    <s v="Charlotte"/>
    <s v="Men's Apparel"/>
    <n v="72"/>
    <n v="1630"/>
    <n v="11736"/>
    <n v="5750.64"/>
    <n v="0.49"/>
    <s v="Online"/>
  </r>
  <r>
    <n v="1185732"/>
    <d v="2021-11-03T00:00:00"/>
    <x v="4"/>
    <x v="29"/>
    <s v="Charlotte"/>
    <s v="Women's Apparel"/>
    <n v="72"/>
    <n v="2100"/>
    <n v="15120"/>
    <n v="9676.8000000000011"/>
    <n v="0.64"/>
    <s v="Online"/>
  </r>
  <r>
    <n v="1185732"/>
    <d v="2021-12-02T00:00:00"/>
    <x v="4"/>
    <x v="29"/>
    <s v="Charlotte"/>
    <s v="Men's Street Footwear"/>
    <n v="64"/>
    <n v="2440"/>
    <n v="15616"/>
    <n v="7964.16"/>
    <n v="0.51"/>
    <s v="Online"/>
  </r>
  <r>
    <n v="1185732"/>
    <d v="2021-12-02T00:00:00"/>
    <x v="4"/>
    <x v="29"/>
    <s v="Charlotte"/>
    <s v="Men's Athletic Footwear"/>
    <n v="55"/>
    <n v="2020"/>
    <n v="11110"/>
    <n v="4999.4999999999991"/>
    <n v="0.44999999999999996"/>
    <s v="Online"/>
  </r>
  <r>
    <n v="1185732"/>
    <d v="2021-12-02T00:00:00"/>
    <x v="4"/>
    <x v="29"/>
    <s v="Charlotte"/>
    <s v="Women's Street Footwear"/>
    <n v="55"/>
    <n v="2180"/>
    <n v="11990"/>
    <n v="6114.9000000000005"/>
    <n v="0.51"/>
    <s v="Online"/>
  </r>
  <r>
    <n v="1185732"/>
    <d v="2021-12-02T00:00:00"/>
    <x v="4"/>
    <x v="29"/>
    <s v="Charlotte"/>
    <s v="Women's Athletic Footwear"/>
    <n v="55"/>
    <n v="1960"/>
    <n v="10780"/>
    <n v="5821.2000000000007"/>
    <n v="0.54"/>
    <s v="Online"/>
  </r>
  <r>
    <n v="1185732"/>
    <d v="2021-12-02T00:00:00"/>
    <x v="4"/>
    <x v="29"/>
    <s v="Charlotte"/>
    <s v="Men's Apparel"/>
    <n v="65"/>
    <n v="1690"/>
    <n v="10985"/>
    <n v="5382.65"/>
    <n v="0.49"/>
    <s v="Online"/>
  </r>
  <r>
    <n v="1185732"/>
    <d v="2021-12-02T00:00:00"/>
    <x v="4"/>
    <x v="29"/>
    <s v="Charlotte"/>
    <s v="Women's Apparel"/>
    <n v="69"/>
    <n v="2250"/>
    <n v="15525"/>
    <n v="10091.25"/>
    <n v="0.65"/>
    <s v="Online"/>
  </r>
  <r>
    <n v="1185732"/>
    <d v="2021-01-13T00:00:00"/>
    <x v="4"/>
    <x v="29"/>
    <s v="Charlotte"/>
    <s v="Men's Street Footwear"/>
    <n v="32"/>
    <n v="1940"/>
    <n v="6208"/>
    <n v="3228.1600000000003"/>
    <n v="0.52"/>
    <s v="Online"/>
  </r>
  <r>
    <n v="1185732"/>
    <d v="2021-01-13T00:00:00"/>
    <x v="4"/>
    <x v="29"/>
    <s v="Charlotte"/>
    <s v="Men's Athletic Footwear"/>
    <n v="33"/>
    <n v="1500"/>
    <n v="4950"/>
    <n v="2475"/>
    <n v="0.5"/>
    <s v="Online"/>
  </r>
  <r>
    <n v="1185732"/>
    <d v="2021-01-13T00:00:00"/>
    <x v="4"/>
    <x v="29"/>
    <s v="Charlotte"/>
    <s v="Women's Street Footwear"/>
    <n v="24"/>
    <n v="1670"/>
    <n v="4008"/>
    <n v="2164.3200000000002"/>
    <n v="0.54"/>
    <s v="Online"/>
  </r>
  <r>
    <n v="1185732"/>
    <d v="2021-01-13T00:00:00"/>
    <x v="4"/>
    <x v="29"/>
    <s v="Charlotte"/>
    <s v="Women's Athletic Footwear"/>
    <n v="29"/>
    <n v="1230"/>
    <n v="3567"/>
    <n v="1854.8400000000001"/>
    <n v="0.52"/>
    <s v="Online"/>
  </r>
  <r>
    <n v="1185732"/>
    <d v="2021-01-13T00:00:00"/>
    <x v="4"/>
    <x v="29"/>
    <s v="Charlotte"/>
    <s v="Men's Apparel"/>
    <n v="44"/>
    <n v="1280"/>
    <n v="5632"/>
    <n v="2816"/>
    <n v="0.5"/>
    <s v="Online"/>
  </r>
  <r>
    <n v="1185732"/>
    <d v="2021-01-13T00:00:00"/>
    <x v="4"/>
    <x v="29"/>
    <s v="Charlotte"/>
    <s v="Women's Apparel"/>
    <n v="32"/>
    <n v="1730"/>
    <n v="5536"/>
    <n v="3598.4"/>
    <n v="0.65"/>
    <s v="Online"/>
  </r>
  <r>
    <n v="1185732"/>
    <d v="2021-02-11T00:00:00"/>
    <x v="4"/>
    <x v="29"/>
    <s v="Charlotte"/>
    <s v="Men's Street Footwear"/>
    <n v="32"/>
    <n v="2310"/>
    <n v="7392"/>
    <n v="3696"/>
    <n v="0.5"/>
    <s v="Online"/>
  </r>
  <r>
    <n v="1185732"/>
    <d v="2021-02-11T00:00:00"/>
    <x v="4"/>
    <x v="29"/>
    <s v="Charlotte"/>
    <s v="Men's Athletic Footwear"/>
    <n v="33"/>
    <n v="1430"/>
    <n v="4719"/>
    <n v="2359.5"/>
    <n v="0.5"/>
    <s v="Online"/>
  </r>
  <r>
    <n v="1185732"/>
    <d v="2021-02-11T00:00:00"/>
    <x v="4"/>
    <x v="29"/>
    <s v="Charlotte"/>
    <s v="Women's Street Footwear"/>
    <n v="23"/>
    <n v="1580"/>
    <n v="3634"/>
    <n v="1817"/>
    <n v="0.5"/>
    <s v="Online"/>
  </r>
  <r>
    <n v="1185732"/>
    <d v="2021-02-11T00:00:00"/>
    <x v="3"/>
    <x v="30"/>
    <s v="Columbus"/>
    <s v="Women's Athletic Footwear"/>
    <n v="29"/>
    <n v="1010"/>
    <n v="2929"/>
    <n v="1464.5"/>
    <n v="0.5"/>
    <s v="Online"/>
  </r>
  <r>
    <n v="1185732"/>
    <d v="2021-02-11T00:00:00"/>
    <x v="3"/>
    <x v="30"/>
    <s v="Columbus"/>
    <s v="Men's Apparel"/>
    <n v="41"/>
    <n v="1220"/>
    <n v="5002"/>
    <n v="2300.9199999999996"/>
    <n v="0.45999999999999996"/>
    <s v="Online"/>
  </r>
  <r>
    <n v="1185732"/>
    <d v="2021-02-11T00:00:00"/>
    <x v="3"/>
    <x v="30"/>
    <s v="Columbus"/>
    <s v="Women's Apparel"/>
    <n v="29"/>
    <n v="1430"/>
    <n v="4147"/>
    <n v="2529.67"/>
    <n v="0.61"/>
    <s v="Online"/>
  </r>
  <r>
    <n v="1185732"/>
    <d v="2021-03-09T00:00:00"/>
    <x v="3"/>
    <x v="30"/>
    <s v="Columbus"/>
    <s v="Men's Street Footwear"/>
    <n v="27"/>
    <n v="2310"/>
    <n v="6237"/>
    <n v="3243.2400000000002"/>
    <n v="0.52"/>
    <s v="Online"/>
  </r>
  <r>
    <n v="1185732"/>
    <d v="2021-03-09T00:00:00"/>
    <x v="3"/>
    <x v="30"/>
    <s v="Columbus"/>
    <s v="Men's Athletic Footwear"/>
    <n v="27"/>
    <n v="1260"/>
    <n v="3402"/>
    <n v="1530.8999999999999"/>
    <n v="0.44999999999999996"/>
    <s v="Online"/>
  </r>
  <r>
    <n v="1185732"/>
    <d v="2021-03-09T00:00:00"/>
    <x v="3"/>
    <x v="30"/>
    <s v="Columbus"/>
    <s v="Women's Street Footwear"/>
    <n v="20"/>
    <n v="1240"/>
    <n v="2480"/>
    <n v="1314.4"/>
    <n v="0.53"/>
    <s v="Online"/>
  </r>
  <r>
    <n v="1185732"/>
    <d v="2021-03-09T00:00:00"/>
    <x v="3"/>
    <x v="30"/>
    <s v="Columbus"/>
    <s v="Women's Athletic Footwear"/>
    <n v="24"/>
    <n v="980"/>
    <n v="2352"/>
    <n v="1223.04"/>
    <n v="0.52"/>
    <s v="Online"/>
  </r>
  <r>
    <n v="1185732"/>
    <d v="2021-03-09T00:00:00"/>
    <x v="3"/>
    <x v="30"/>
    <s v="Columbus"/>
    <s v="Men's Apparel"/>
    <n v="37"/>
    <n v="1130"/>
    <n v="4181"/>
    <n v="2048.69"/>
    <n v="0.49"/>
    <s v="Online"/>
  </r>
  <r>
    <n v="1185732"/>
    <d v="2021-03-09T00:00:00"/>
    <x v="3"/>
    <x v="30"/>
    <s v="Columbus"/>
    <s v="Women's Apparel"/>
    <n v="28"/>
    <n v="1280"/>
    <n v="3584"/>
    <n v="2186.2399999999998"/>
    <n v="0.61"/>
    <s v="Online"/>
  </r>
  <r>
    <n v="1185732"/>
    <d v="2021-04-10T00:00:00"/>
    <x v="3"/>
    <x v="30"/>
    <s v="Columbus"/>
    <s v="Men's Street Footwear"/>
    <n v="28"/>
    <n v="2180"/>
    <n v="6104"/>
    <n v="3357.2000000000003"/>
    <n v="0.55000000000000004"/>
    <s v="Online"/>
  </r>
  <r>
    <n v="1185732"/>
    <d v="2021-04-10T00:00:00"/>
    <x v="3"/>
    <x v="30"/>
    <s v="Columbus"/>
    <s v="Men's Athletic Footwear"/>
    <n v="28"/>
    <n v="1110"/>
    <n v="3108"/>
    <n v="1522.92"/>
    <n v="0.49"/>
    <s v="Online"/>
  </r>
  <r>
    <n v="1185732"/>
    <d v="2021-04-10T00:00:00"/>
    <x v="3"/>
    <x v="30"/>
    <s v="Columbus"/>
    <s v="Women's Street Footwear"/>
    <n v="19"/>
    <n v="1060"/>
    <n v="2014"/>
    <n v="1067.42"/>
    <n v="0.53"/>
    <s v="Online"/>
  </r>
  <r>
    <n v="1185732"/>
    <d v="2021-04-10T00:00:00"/>
    <x v="3"/>
    <x v="30"/>
    <s v="Columbus"/>
    <s v="Women's Athletic Footwear"/>
    <n v="24"/>
    <n v="1020"/>
    <n v="2448"/>
    <n v="1224"/>
    <n v="0.5"/>
    <s v="Online"/>
  </r>
  <r>
    <n v="1185732"/>
    <d v="2021-04-10T00:00:00"/>
    <x v="3"/>
    <x v="30"/>
    <s v="Columbus"/>
    <s v="Men's Apparel"/>
    <n v="42"/>
    <n v="1010"/>
    <n v="4242"/>
    <n v="1993.7399999999998"/>
    <n v="0.47"/>
    <s v="Online"/>
  </r>
  <r>
    <n v="1185732"/>
    <d v="2021-04-10T00:00:00"/>
    <x v="3"/>
    <x v="30"/>
    <s v="Columbus"/>
    <s v="Women's Apparel"/>
    <n v="34"/>
    <n v="1370"/>
    <n v="4658"/>
    <n v="3027.7000000000003"/>
    <n v="0.65"/>
    <s v="Online"/>
  </r>
  <r>
    <n v="1185732"/>
    <d v="2021-05-09T00:00:00"/>
    <x v="3"/>
    <x v="30"/>
    <s v="Columbus"/>
    <s v="Men's Street Footwear"/>
    <n v="42"/>
    <n v="2070"/>
    <n v="8694"/>
    <n v="4347"/>
    <n v="0.5"/>
    <s v="Online"/>
  </r>
  <r>
    <n v="1185732"/>
    <d v="2021-05-09T00:00:00"/>
    <x v="3"/>
    <x v="30"/>
    <s v="Columbus"/>
    <s v="Men's Athletic Footwear"/>
    <n v="44"/>
    <n v="1350"/>
    <n v="5940"/>
    <n v="2910.6"/>
    <n v="0.49"/>
    <s v="Online"/>
  </r>
  <r>
    <n v="1185732"/>
    <d v="2021-05-09T00:00:00"/>
    <x v="3"/>
    <x v="30"/>
    <s v="Columbus"/>
    <s v="Women's Street Footwear"/>
    <n v="39"/>
    <n v="1430"/>
    <n v="5577"/>
    <n v="2844.27"/>
    <n v="0.51"/>
    <s v="Online"/>
  </r>
  <r>
    <n v="1185732"/>
    <d v="2021-05-09T00:00:00"/>
    <x v="3"/>
    <x v="30"/>
    <s v="Columbus"/>
    <s v="Women's Athletic Footwear"/>
    <n v="38"/>
    <n v="1230"/>
    <n v="4674"/>
    <n v="2570.7000000000003"/>
    <n v="0.55000000000000004"/>
    <s v="Online"/>
  </r>
  <r>
    <n v="1185732"/>
    <d v="2021-05-09T00:00:00"/>
    <x v="3"/>
    <x v="30"/>
    <s v="Columbus"/>
    <s v="Men's Apparel"/>
    <n v="49"/>
    <n v="1260"/>
    <n v="6174"/>
    <n v="2840.04"/>
    <n v="0.45999999999999996"/>
    <s v="Online"/>
  </r>
  <r>
    <n v="1185732"/>
    <d v="2021-05-09T00:00:00"/>
    <x v="3"/>
    <x v="30"/>
    <s v="Columbus"/>
    <s v="Women's Apparel"/>
    <n v="53"/>
    <n v="1430"/>
    <n v="7579"/>
    <n v="4850.5600000000004"/>
    <n v="0.64"/>
    <s v="Online"/>
  </r>
  <r>
    <n v="1185732"/>
    <d v="2021-06-11T00:00:00"/>
    <x v="3"/>
    <x v="30"/>
    <s v="Columbus"/>
    <s v="Men's Street Footwear"/>
    <n v="49"/>
    <n v="2320"/>
    <n v="11368"/>
    <n v="6025.04"/>
    <n v="0.53"/>
    <s v="Online"/>
  </r>
  <r>
    <n v="1185732"/>
    <d v="2021-06-11T00:00:00"/>
    <x v="3"/>
    <x v="30"/>
    <s v="Columbus"/>
    <s v="Men's Athletic Footwear"/>
    <n v="41"/>
    <n v="1380"/>
    <n v="5658"/>
    <n v="2602.6799999999998"/>
    <n v="0.45999999999999996"/>
    <s v="Online"/>
  </r>
  <r>
    <n v="1185732"/>
    <d v="2021-06-11T00:00:00"/>
    <x v="3"/>
    <x v="30"/>
    <s v="Columbus"/>
    <s v="Women's Street Footwear"/>
    <n v="49"/>
    <n v="1420"/>
    <n v="6958"/>
    <n v="3757.32"/>
    <n v="0.54"/>
    <s v="Online"/>
  </r>
  <r>
    <n v="1185732"/>
    <d v="2021-06-11T00:00:00"/>
    <x v="3"/>
    <x v="30"/>
    <s v="Columbus"/>
    <s v="Women's Athletic Footwear"/>
    <n v="49"/>
    <n v="1400"/>
    <n v="6860"/>
    <n v="3498.6"/>
    <n v="0.51"/>
    <s v="Online"/>
  </r>
  <r>
    <n v="1185732"/>
    <d v="2021-06-11T00:00:00"/>
    <x v="3"/>
    <x v="30"/>
    <s v="Columbus"/>
    <s v="Men's Apparel"/>
    <n v="62"/>
    <n v="1500"/>
    <n v="9300"/>
    <n v="4371"/>
    <n v="0.47"/>
    <s v="Online"/>
  </r>
  <r>
    <n v="1185732"/>
    <d v="2021-06-11T00:00:00"/>
    <x v="3"/>
    <x v="30"/>
    <s v="Columbus"/>
    <s v="Women's Apparel"/>
    <n v="64"/>
    <n v="1960"/>
    <n v="12544"/>
    <n v="7777.28"/>
    <n v="0.62"/>
    <s v="Online"/>
  </r>
  <r>
    <n v="1185732"/>
    <d v="2021-07-09T00:00:00"/>
    <x v="3"/>
    <x v="30"/>
    <s v="Columbus"/>
    <s v="Men's Street Footwear"/>
    <n v="63"/>
    <n v="2520"/>
    <n v="15876"/>
    <n v="8255.52"/>
    <n v="0.52"/>
    <s v="Online"/>
  </r>
  <r>
    <n v="1185732"/>
    <d v="2021-07-09T00:00:00"/>
    <x v="3"/>
    <x v="30"/>
    <s v="Columbus"/>
    <s v="Men's Athletic Footwear"/>
    <n v="56"/>
    <n v="1950"/>
    <n v="10920"/>
    <n v="5132.3999999999996"/>
    <n v="0.47"/>
    <s v="Online"/>
  </r>
  <r>
    <n v="1185732"/>
    <d v="2021-07-09T00:00:00"/>
    <x v="3"/>
    <x v="30"/>
    <s v="Columbus"/>
    <s v="Women's Street Footwear"/>
    <n v="51"/>
    <n v="1730"/>
    <n v="8823"/>
    <n v="4499.7300000000005"/>
    <n v="0.51"/>
    <s v="Online"/>
  </r>
  <r>
    <n v="1185732"/>
    <d v="2021-07-09T00:00:00"/>
    <x v="3"/>
    <x v="30"/>
    <s v="Columbus"/>
    <s v="Women's Athletic Footwear"/>
    <n v="53"/>
    <n v="1520"/>
    <n v="8056"/>
    <n v="4350.2400000000007"/>
    <n v="0.54"/>
    <s v="Online"/>
  </r>
  <r>
    <n v="1185732"/>
    <d v="2021-07-09T00:00:00"/>
    <x v="3"/>
    <x v="30"/>
    <s v="Columbus"/>
    <s v="Men's Apparel"/>
    <n v="59"/>
    <n v="1540"/>
    <n v="9086"/>
    <n v="4179.5599999999995"/>
    <n v="0.45999999999999996"/>
    <s v="Online"/>
  </r>
  <r>
    <n v="1185732"/>
    <d v="2021-07-09T00:00:00"/>
    <x v="3"/>
    <x v="30"/>
    <s v="Columbus"/>
    <s v="Women's Apparel"/>
    <n v="69"/>
    <n v="1810"/>
    <n v="12489"/>
    <n v="7868.07"/>
    <n v="0.63"/>
    <s v="Online"/>
  </r>
  <r>
    <n v="1185732"/>
    <d v="2021-08-10T00:00:00"/>
    <x v="3"/>
    <x v="30"/>
    <s v="Columbus"/>
    <s v="Men's Street Footwear"/>
    <n v="61"/>
    <n v="2280"/>
    <n v="13908"/>
    <n v="6954"/>
    <n v="0.5"/>
    <s v="Online"/>
  </r>
  <r>
    <n v="1185732"/>
    <d v="2021-08-10T00:00:00"/>
    <x v="3"/>
    <x v="30"/>
    <s v="Columbus"/>
    <s v="Men's Athletic Footwear"/>
    <n v="58"/>
    <n v="1950"/>
    <n v="11310"/>
    <n v="5202.5999999999995"/>
    <n v="0.45999999999999996"/>
    <s v="Online"/>
  </r>
  <r>
    <n v="1185732"/>
    <d v="2021-08-10T00:00:00"/>
    <x v="3"/>
    <x v="30"/>
    <s v="Columbus"/>
    <s v="Women's Street Footwear"/>
    <n v="53"/>
    <n v="1500"/>
    <n v="7950"/>
    <n v="4054.5"/>
    <n v="0.51"/>
    <s v="Online"/>
  </r>
  <r>
    <n v="1185732"/>
    <d v="2021-08-10T00:00:00"/>
    <x v="3"/>
    <x v="30"/>
    <s v="Columbus"/>
    <s v="Women's Athletic Footwear"/>
    <n v="41"/>
    <n v="1580"/>
    <n v="6478"/>
    <n v="3303.78"/>
    <n v="0.51"/>
    <s v="Online"/>
  </r>
  <r>
    <n v="1185732"/>
    <d v="2021-08-10T00:00:00"/>
    <x v="3"/>
    <x v="30"/>
    <s v="Columbus"/>
    <s v="Men's Apparel"/>
    <n v="50"/>
    <n v="1350"/>
    <n v="6750"/>
    <n v="3307.5"/>
    <n v="0.49"/>
    <s v="Online"/>
  </r>
  <r>
    <n v="1185732"/>
    <d v="2021-08-10T00:00:00"/>
    <x v="3"/>
    <x v="30"/>
    <s v="Columbus"/>
    <s v="Women's Apparel"/>
    <n v="54"/>
    <n v="1690"/>
    <n v="9126"/>
    <n v="5566.86"/>
    <n v="0.61"/>
    <s v="Online"/>
  </r>
  <r>
    <n v="1185732"/>
    <d v="2021-09-09T00:00:00"/>
    <x v="3"/>
    <x v="30"/>
    <s v="Columbus"/>
    <s v="Men's Street Footwear"/>
    <n v="50"/>
    <n v="2250"/>
    <n v="11250"/>
    <n v="6075"/>
    <n v="0.54"/>
    <s v="Online"/>
  </r>
  <r>
    <n v="1185732"/>
    <d v="2021-09-09T00:00:00"/>
    <x v="3"/>
    <x v="30"/>
    <s v="Columbus"/>
    <s v="Men's Athletic Footwear"/>
    <n v="47"/>
    <n v="1730"/>
    <n v="8131"/>
    <n v="3821.5699999999997"/>
    <n v="0.47"/>
    <s v="Online"/>
  </r>
  <r>
    <n v="1185732"/>
    <d v="2021-09-09T00:00:00"/>
    <x v="3"/>
    <x v="30"/>
    <s v="Columbus"/>
    <s v="Women's Street Footwear"/>
    <n v="23"/>
    <n v="1380"/>
    <n v="3174"/>
    <n v="1745.7"/>
    <n v="0.55000000000000004"/>
    <s v="Online"/>
  </r>
  <r>
    <n v="1185732"/>
    <d v="2021-09-09T00:00:00"/>
    <x v="3"/>
    <x v="30"/>
    <s v="Columbus"/>
    <s v="Women's Athletic Footwear"/>
    <n v="24"/>
    <n v="1130"/>
    <n v="2712"/>
    <n v="1383.1200000000001"/>
    <n v="0.51"/>
    <s v="Online"/>
  </r>
  <r>
    <n v="1185732"/>
    <d v="2021-09-09T00:00:00"/>
    <x v="3"/>
    <x v="30"/>
    <s v="Columbus"/>
    <s v="Men's Apparel"/>
    <n v="32"/>
    <n v="1220"/>
    <n v="3904"/>
    <n v="1873.9199999999998"/>
    <n v="0.48"/>
    <s v="Online"/>
  </r>
  <r>
    <n v="1185732"/>
    <d v="2021-09-09T00:00:00"/>
    <x v="3"/>
    <x v="30"/>
    <s v="Columbus"/>
    <s v="Women's Apparel"/>
    <n v="37"/>
    <n v="1380"/>
    <n v="5106"/>
    <n v="3165.72"/>
    <n v="0.62"/>
    <s v="Online"/>
  </r>
  <r>
    <n v="1185732"/>
    <d v="2021-10-11T00:00:00"/>
    <x v="3"/>
    <x v="30"/>
    <s v="Columbus"/>
    <s v="Men's Street Footwear"/>
    <n v="36"/>
    <n v="2100"/>
    <n v="7560"/>
    <n v="3931.2000000000003"/>
    <n v="0.52"/>
    <s v="Online"/>
  </r>
  <r>
    <n v="1185732"/>
    <d v="2021-10-11T00:00:00"/>
    <x v="3"/>
    <x v="30"/>
    <s v="Columbus"/>
    <s v="Men's Athletic Footwear"/>
    <n v="29"/>
    <n v="1380"/>
    <n v="4002"/>
    <n v="1880.9399999999998"/>
    <n v="0.47"/>
    <s v="Online"/>
  </r>
  <r>
    <n v="1185732"/>
    <d v="2021-10-11T00:00:00"/>
    <x v="3"/>
    <x v="30"/>
    <s v="Columbus"/>
    <s v="Women's Street Footwear"/>
    <n v="27"/>
    <n v="1060"/>
    <n v="2862"/>
    <n v="1516.8600000000001"/>
    <n v="0.53"/>
    <s v="Online"/>
  </r>
  <r>
    <n v="1185732"/>
    <d v="2021-10-11T00:00:00"/>
    <x v="3"/>
    <x v="30"/>
    <s v="Columbus"/>
    <s v="Women's Athletic Footwear"/>
    <n v="29"/>
    <n v="1120"/>
    <n v="3248"/>
    <n v="1656.48"/>
    <n v="0.51"/>
    <s v="Online"/>
  </r>
  <r>
    <n v="1185732"/>
    <d v="2021-10-11T00:00:00"/>
    <x v="3"/>
    <x v="30"/>
    <s v="Columbus"/>
    <s v="Men's Apparel"/>
    <n v="37"/>
    <n v="1160"/>
    <n v="4292"/>
    <n v="1974.32"/>
    <n v="0.45999999999999996"/>
    <s v="Online"/>
  </r>
  <r>
    <n v="1185732"/>
    <d v="2021-10-11T00:00:00"/>
    <x v="3"/>
    <x v="30"/>
    <s v="Columbus"/>
    <s v="Women's Apparel"/>
    <n v="38"/>
    <n v="1470"/>
    <n v="5586"/>
    <n v="3519.18"/>
    <n v="0.63"/>
    <s v="Online"/>
  </r>
  <r>
    <n v="1185732"/>
    <d v="2021-11-10T00:00:00"/>
    <x v="3"/>
    <x v="30"/>
    <s v="Columbus"/>
    <s v="Men's Street Footwear"/>
    <n v="34"/>
    <n v="1690"/>
    <n v="5746"/>
    <n v="2987.92"/>
    <n v="0.52"/>
    <s v="Online"/>
  </r>
  <r>
    <n v="1185732"/>
    <d v="2021-11-10T00:00:00"/>
    <x v="3"/>
    <x v="30"/>
    <s v="Columbus"/>
    <s v="Men's Athletic Footwear"/>
    <n v="24"/>
    <n v="1400"/>
    <n v="3360"/>
    <n v="1511.9999999999998"/>
    <n v="0.44999999999999996"/>
    <s v="Online"/>
  </r>
  <r>
    <n v="1185732"/>
    <d v="2021-11-10T00:00:00"/>
    <x v="3"/>
    <x v="30"/>
    <s v="Columbus"/>
    <s v="Women's Street Footwear"/>
    <n v="32"/>
    <n v="1160"/>
    <n v="3712"/>
    <n v="1856"/>
    <n v="0.5"/>
    <s v="Online"/>
  </r>
  <r>
    <n v="1185732"/>
    <d v="2021-11-10T00:00:00"/>
    <x v="3"/>
    <x v="30"/>
    <s v="Columbus"/>
    <s v="Women's Athletic Footwear"/>
    <n v="59"/>
    <n v="1350"/>
    <n v="7965"/>
    <n v="3982.5"/>
    <n v="0.5"/>
    <s v="Online"/>
  </r>
  <r>
    <n v="1185732"/>
    <d v="2021-11-10T00:00:00"/>
    <x v="3"/>
    <x v="30"/>
    <s v="Columbus"/>
    <s v="Men's Apparel"/>
    <n v="76"/>
    <n v="1380"/>
    <n v="10488"/>
    <n v="5139.12"/>
    <n v="0.49"/>
    <s v="Online"/>
  </r>
  <r>
    <n v="1185732"/>
    <d v="2021-11-10T00:00:00"/>
    <x v="3"/>
    <x v="30"/>
    <s v="Columbus"/>
    <s v="Women's Apparel"/>
    <n v="74"/>
    <n v="1670"/>
    <n v="12358"/>
    <n v="7909.12"/>
    <n v="0.64"/>
    <s v="Online"/>
  </r>
  <r>
    <n v="1185732"/>
    <d v="2021-12-09T00:00:00"/>
    <x v="3"/>
    <x v="30"/>
    <s v="Columbus"/>
    <s v="Men's Street Footwear"/>
    <n v="70"/>
    <n v="2310"/>
    <n v="16170"/>
    <n v="8085"/>
    <n v="0.5"/>
    <s v="Online"/>
  </r>
  <r>
    <n v="1185732"/>
    <d v="2021-12-09T00:00:00"/>
    <x v="3"/>
    <x v="30"/>
    <s v="Columbus"/>
    <s v="Men's Athletic Footwear"/>
    <n v="60"/>
    <n v="1810"/>
    <n v="10860"/>
    <n v="5104.2"/>
    <n v="0.47"/>
    <s v="Online"/>
  </r>
  <r>
    <n v="1185732"/>
    <d v="2021-12-09T00:00:00"/>
    <x v="3"/>
    <x v="30"/>
    <s v="Columbus"/>
    <s v="Women's Street Footwear"/>
    <n v="59"/>
    <n v="1610"/>
    <n v="9499"/>
    <n v="4939.4800000000005"/>
    <n v="0.52"/>
    <s v="Online"/>
  </r>
  <r>
    <n v="1185732"/>
    <d v="2021-12-09T00:00:00"/>
    <x v="3"/>
    <x v="30"/>
    <s v="Columbus"/>
    <s v="Women's Athletic Footwear"/>
    <n v="63"/>
    <n v="1470"/>
    <n v="9261"/>
    <n v="4630.5"/>
    <n v="0.5"/>
    <s v="Online"/>
  </r>
  <r>
    <n v="1185732"/>
    <d v="2021-12-09T00:00:00"/>
    <x v="3"/>
    <x v="30"/>
    <s v="Columbus"/>
    <s v="Men's Apparel"/>
    <n v="68"/>
    <n v="1420"/>
    <n v="9656"/>
    <n v="4731.4399999999996"/>
    <n v="0.49"/>
    <s v="Online"/>
  </r>
  <r>
    <n v="1185732"/>
    <d v="2021-12-09T00:00:00"/>
    <x v="3"/>
    <x v="30"/>
    <s v="Columbus"/>
    <s v="Women's Apparel"/>
    <n v="74"/>
    <n v="1560"/>
    <n v="11544"/>
    <n v="6926.4"/>
    <n v="0.6"/>
    <s v="Online"/>
  </r>
  <r>
    <n v="1185732"/>
    <d v="2021-01-22T00:00:00"/>
    <x v="3"/>
    <x v="30"/>
    <s v="Columbus"/>
    <s v="Men's Street Footwear"/>
    <n v="37"/>
    <n v="1350"/>
    <n v="4995"/>
    <n v="2697.3"/>
    <n v="0.54"/>
    <s v="Online"/>
  </r>
  <r>
    <n v="1185732"/>
    <d v="2021-01-22T00:00:00"/>
    <x v="3"/>
    <x v="30"/>
    <s v="Columbus"/>
    <s v="Men's Athletic Footwear"/>
    <n v="38"/>
    <n v="780"/>
    <n v="2964"/>
    <n v="1393.08"/>
    <n v="0.47"/>
    <s v="Online"/>
  </r>
  <r>
    <n v="1185732"/>
    <d v="2021-01-22T00:00:00"/>
    <x v="3"/>
    <x v="30"/>
    <s v="Columbus"/>
    <s v="Women's Street Footwear"/>
    <n v="28"/>
    <n v="750"/>
    <n v="2100"/>
    <n v="1092"/>
    <n v="0.52"/>
    <s v="Online"/>
  </r>
  <r>
    <n v="1185732"/>
    <d v="2021-01-22T00:00:00"/>
    <x v="3"/>
    <x v="30"/>
    <s v="Columbus"/>
    <s v="Women's Athletic Footwear"/>
    <n v="34"/>
    <n v="420"/>
    <n v="1428"/>
    <n v="714"/>
    <n v="0.5"/>
    <s v="Online"/>
  </r>
  <r>
    <n v="1185732"/>
    <d v="2021-01-22T00:00:00"/>
    <x v="3"/>
    <x v="30"/>
    <s v="Columbus"/>
    <s v="Men's Apparel"/>
    <n v="46"/>
    <n v="520"/>
    <n v="2392"/>
    <n v="1124.24"/>
    <n v="0.47"/>
    <s v="Online"/>
  </r>
  <r>
    <n v="1185732"/>
    <d v="2021-01-22T00:00:00"/>
    <x v="3"/>
    <x v="30"/>
    <s v="Columbus"/>
    <s v="Women's Apparel"/>
    <n v="37"/>
    <n v="810"/>
    <n v="2997"/>
    <n v="1618.38"/>
    <n v="0.54"/>
    <s v="Online"/>
  </r>
  <r>
    <n v="1185732"/>
    <d v="2021-02-22T00:00:00"/>
    <x v="3"/>
    <x v="30"/>
    <s v="Columbus"/>
    <s v="Men's Street Footwear"/>
    <n v="38"/>
    <n v="1380"/>
    <n v="5244"/>
    <n v="2779.32"/>
    <n v="0.53"/>
    <s v="Online"/>
  </r>
  <r>
    <n v="1185732"/>
    <d v="2021-02-22T00:00:00"/>
    <x v="3"/>
    <x v="30"/>
    <s v="Columbus"/>
    <s v="Men's Athletic Footwear"/>
    <n v="38"/>
    <n v="580"/>
    <n v="2204"/>
    <n v="1013.8399999999999"/>
    <n v="0.45999999999999996"/>
    <s v="Online"/>
  </r>
  <r>
    <n v="1185732"/>
    <d v="2021-02-22T00:00:00"/>
    <x v="3"/>
    <x v="30"/>
    <s v="Columbus"/>
    <s v="Women's Street Footwear"/>
    <n v="29"/>
    <n v="630"/>
    <n v="1827"/>
    <n v="968.31000000000006"/>
    <n v="0.53"/>
    <s v="Online"/>
  </r>
  <r>
    <n v="1185732"/>
    <d v="2021-02-22T00:00:00"/>
    <x v="4"/>
    <x v="31"/>
    <s v="Louisville"/>
    <s v="Women's Athletic Footwear"/>
    <n v="34"/>
    <n v="340"/>
    <n v="1156"/>
    <n v="624.24"/>
    <n v="0.54"/>
    <s v="Online"/>
  </r>
  <r>
    <n v="1185732"/>
    <d v="2021-02-22T00:00:00"/>
    <x v="4"/>
    <x v="31"/>
    <s v="Louisville"/>
    <s v="Men's Apparel"/>
    <n v="48"/>
    <n v="540"/>
    <n v="2592"/>
    <n v="1218.24"/>
    <n v="0.47"/>
    <s v="Online"/>
  </r>
  <r>
    <n v="1185732"/>
    <d v="2021-02-22T00:00:00"/>
    <x v="4"/>
    <x v="31"/>
    <s v="Louisville"/>
    <s v="Women's Apparel"/>
    <n v="39"/>
    <n v="780"/>
    <n v="3042"/>
    <n v="1551.42"/>
    <n v="0.51"/>
    <s v="Online"/>
  </r>
  <r>
    <n v="1185732"/>
    <d v="2021-03-21T00:00:00"/>
    <x v="4"/>
    <x v="31"/>
    <s v="Louisville"/>
    <s v="Men's Street Footwear"/>
    <n v="41"/>
    <n v="1560"/>
    <n v="6396"/>
    <n v="3261.96"/>
    <n v="0.51"/>
    <s v="Online"/>
  </r>
  <r>
    <n v="1185732"/>
    <d v="2021-03-21T00:00:00"/>
    <x v="4"/>
    <x v="31"/>
    <s v="Louisville"/>
    <s v="Men's Athletic Footwear"/>
    <n v="41"/>
    <n v="590"/>
    <n v="2419"/>
    <n v="1185.31"/>
    <n v="0.49"/>
    <s v="Online"/>
  </r>
  <r>
    <n v="1185732"/>
    <d v="2021-03-21T00:00:00"/>
    <x v="4"/>
    <x v="31"/>
    <s v="Louisville"/>
    <s v="Women's Street Footwear"/>
    <n v="34"/>
    <n v="730"/>
    <n v="2482"/>
    <n v="1241"/>
    <n v="0.5"/>
    <s v="Online"/>
  </r>
  <r>
    <n v="1185732"/>
    <d v="2021-03-21T00:00:00"/>
    <x v="4"/>
    <x v="31"/>
    <s v="Louisville"/>
    <s v="Women's Athletic Footwear"/>
    <n v="36"/>
    <n v="270"/>
    <n v="972"/>
    <n v="505.44"/>
    <n v="0.52"/>
    <s v="Online"/>
  </r>
  <r>
    <n v="1185732"/>
    <d v="2021-03-21T00:00:00"/>
    <x v="4"/>
    <x v="31"/>
    <s v="Louisville"/>
    <s v="Men's Apparel"/>
    <n v="52"/>
    <n v="440"/>
    <n v="2288"/>
    <n v="1052.48"/>
    <n v="0.45999999999999996"/>
    <s v="Online"/>
  </r>
  <r>
    <n v="1185732"/>
    <d v="2021-03-21T00:00:00"/>
    <x v="4"/>
    <x v="31"/>
    <s v="Louisville"/>
    <s v="Women's Apparel"/>
    <n v="42"/>
    <n v="650"/>
    <n v="2730"/>
    <n v="1392.3"/>
    <n v="0.51"/>
    <s v="Online"/>
  </r>
  <r>
    <n v="1185732"/>
    <d v="2021-04-22T00:00:00"/>
    <x v="4"/>
    <x v="31"/>
    <s v="Louisville"/>
    <s v="Men's Street Footwear"/>
    <n v="41"/>
    <n v="1190"/>
    <n v="4879"/>
    <n v="2683.4500000000003"/>
    <n v="0.55000000000000004"/>
    <s v="Online"/>
  </r>
  <r>
    <n v="1185732"/>
    <d v="2021-04-22T00:00:00"/>
    <x v="4"/>
    <x v="31"/>
    <s v="Louisville"/>
    <s v="Men's Athletic Footwear"/>
    <n v="41"/>
    <n v="490"/>
    <n v="2009"/>
    <n v="964.31999999999994"/>
    <n v="0.48"/>
    <s v="Online"/>
  </r>
  <r>
    <n v="1185732"/>
    <d v="2021-04-22T00:00:00"/>
    <x v="4"/>
    <x v="31"/>
    <s v="Louisville"/>
    <s v="Women's Street Footwear"/>
    <n v="38"/>
    <n v="490"/>
    <n v="1862"/>
    <n v="1024.1000000000001"/>
    <n v="0.55000000000000004"/>
    <s v="Online"/>
  </r>
  <r>
    <n v="1185732"/>
    <d v="2021-04-22T00:00:00"/>
    <x v="4"/>
    <x v="31"/>
    <s v="Louisville"/>
    <s v="Women's Athletic Footwear"/>
    <n v="42"/>
    <n v="290"/>
    <n v="1218"/>
    <n v="609"/>
    <n v="0.5"/>
    <s v="Online"/>
  </r>
  <r>
    <n v="1185732"/>
    <d v="2021-04-22T00:00:00"/>
    <x v="4"/>
    <x v="31"/>
    <s v="Louisville"/>
    <s v="Men's Apparel"/>
    <n v="47"/>
    <n v="350"/>
    <n v="1645"/>
    <n v="806.05"/>
    <n v="0.49"/>
    <s v="Online"/>
  </r>
  <r>
    <n v="1185732"/>
    <d v="2021-04-22T00:00:00"/>
    <x v="4"/>
    <x v="31"/>
    <s v="Louisville"/>
    <s v="Women's Apparel"/>
    <n v="36"/>
    <n v="750"/>
    <n v="2700"/>
    <n v="1350"/>
    <n v="0.5"/>
    <s v="Online"/>
  </r>
  <r>
    <n v="1185732"/>
    <d v="2021-05-23T00:00:00"/>
    <x v="4"/>
    <x v="31"/>
    <s v="Louisville"/>
    <s v="Men's Street Footwear"/>
    <n v="49"/>
    <n v="1560"/>
    <n v="7644"/>
    <n v="3898.44"/>
    <n v="0.51"/>
    <s v="Online"/>
  </r>
  <r>
    <n v="1185732"/>
    <d v="2021-05-23T00:00:00"/>
    <x v="4"/>
    <x v="31"/>
    <s v="Louisville"/>
    <s v="Men's Athletic Footwear"/>
    <n v="42"/>
    <n v="680"/>
    <n v="2856"/>
    <n v="1428"/>
    <n v="0.5"/>
    <s v="Online"/>
  </r>
  <r>
    <n v="1185732"/>
    <d v="2021-05-23T00:00:00"/>
    <x v="4"/>
    <x v="31"/>
    <s v="Louisville"/>
    <s v="Women's Street Footwear"/>
    <n v="38"/>
    <n v="580"/>
    <n v="2204"/>
    <n v="1146.08"/>
    <n v="0.52"/>
    <s v="Online"/>
  </r>
  <r>
    <n v="1185732"/>
    <d v="2021-05-23T00:00:00"/>
    <x v="4"/>
    <x v="31"/>
    <s v="Louisville"/>
    <s v="Women's Athletic Footwear"/>
    <n v="38"/>
    <n v="380"/>
    <n v="1444"/>
    <n v="779.7600000000001"/>
    <n v="0.54"/>
    <s v="Online"/>
  </r>
  <r>
    <n v="1185732"/>
    <d v="2021-05-23T00:00:00"/>
    <x v="4"/>
    <x v="31"/>
    <s v="Louisville"/>
    <s v="Men's Apparel"/>
    <n v="46"/>
    <n v="420"/>
    <n v="1932"/>
    <n v="888.71999999999991"/>
    <n v="0.45999999999999996"/>
    <s v="Online"/>
  </r>
  <r>
    <n v="1185732"/>
    <d v="2021-05-23T00:00:00"/>
    <x v="4"/>
    <x v="31"/>
    <s v="Louisville"/>
    <s v="Women's Apparel"/>
    <n v="51"/>
    <n v="830"/>
    <n v="4233"/>
    <n v="2158.83"/>
    <n v="0.51"/>
    <s v="Online"/>
  </r>
  <r>
    <n v="1185732"/>
    <d v="2021-06-22T00:00:00"/>
    <x v="4"/>
    <x v="31"/>
    <s v="Louisville"/>
    <s v="Men's Street Footwear"/>
    <n v="36"/>
    <n v="1420"/>
    <n v="5112"/>
    <n v="2556"/>
    <n v="0.5"/>
    <s v="Online"/>
  </r>
  <r>
    <n v="1185732"/>
    <d v="2021-06-22T00:00:00"/>
    <x v="4"/>
    <x v="31"/>
    <s v="Louisville"/>
    <s v="Men's Athletic Footwear"/>
    <n v="33"/>
    <n v="770"/>
    <n v="2541"/>
    <n v="1245.0899999999999"/>
    <n v="0.49"/>
    <s v="Online"/>
  </r>
  <r>
    <n v="1185732"/>
    <d v="2021-06-22T00:00:00"/>
    <x v="4"/>
    <x v="31"/>
    <s v="Louisville"/>
    <s v="Women's Street Footwear"/>
    <n v="28"/>
    <n v="560"/>
    <n v="1568"/>
    <n v="862.40000000000009"/>
    <n v="0.55000000000000004"/>
    <s v="Online"/>
  </r>
  <r>
    <n v="1185732"/>
    <d v="2021-06-22T00:00:00"/>
    <x v="4"/>
    <x v="31"/>
    <s v="Louisville"/>
    <s v="Women's Athletic Footwear"/>
    <n v="29"/>
    <n v="520"/>
    <n v="1508"/>
    <n v="829.40000000000009"/>
    <n v="0.55000000000000004"/>
    <s v="Online"/>
  </r>
  <r>
    <n v="1185732"/>
    <d v="2021-06-22T00:00:00"/>
    <x v="4"/>
    <x v="31"/>
    <s v="Louisville"/>
    <s v="Men's Apparel"/>
    <n v="49"/>
    <n v="540"/>
    <n v="2646"/>
    <n v="1296.54"/>
    <n v="0.49"/>
    <s v="Online"/>
  </r>
  <r>
    <n v="1185732"/>
    <d v="2021-06-22T00:00:00"/>
    <x v="4"/>
    <x v="31"/>
    <s v="Louisville"/>
    <s v="Women's Apparel"/>
    <n v="52"/>
    <n v="1010"/>
    <n v="5252"/>
    <n v="2731.04"/>
    <n v="0.52"/>
    <s v="Online"/>
  </r>
  <r>
    <n v="1185732"/>
    <d v="2021-07-21T00:00:00"/>
    <x v="4"/>
    <x v="31"/>
    <s v="Louisville"/>
    <s v="Men's Street Footwear"/>
    <n v="47"/>
    <n v="1680"/>
    <n v="7896"/>
    <n v="4342.8"/>
    <n v="0.55000000000000004"/>
    <s v="Online"/>
  </r>
  <r>
    <n v="1185732"/>
    <d v="2021-07-21T00:00:00"/>
    <x v="4"/>
    <x v="31"/>
    <s v="Louisville"/>
    <s v="Men's Athletic Footwear"/>
    <n v="44"/>
    <n v="950"/>
    <n v="4180"/>
    <n v="2048.1999999999998"/>
    <n v="0.49"/>
    <s v="Online"/>
  </r>
  <r>
    <n v="1185732"/>
    <d v="2021-07-21T00:00:00"/>
    <x v="4"/>
    <x v="31"/>
    <s v="Louisville"/>
    <s v="Women's Street Footwear"/>
    <n v="38"/>
    <n v="690"/>
    <n v="2622"/>
    <n v="1363.44"/>
    <n v="0.52"/>
    <s v="Online"/>
  </r>
  <r>
    <n v="1185732"/>
    <d v="2021-07-21T00:00:00"/>
    <x v="4"/>
    <x v="31"/>
    <s v="Louisville"/>
    <s v="Women's Athletic Footwear"/>
    <n v="37"/>
    <n v="630"/>
    <n v="2331"/>
    <n v="1258.74"/>
    <n v="0.54"/>
    <s v="Online"/>
  </r>
  <r>
    <n v="1185732"/>
    <d v="2021-07-21T00:00:00"/>
    <x v="4"/>
    <x v="31"/>
    <s v="Louisville"/>
    <s v="Men's Apparel"/>
    <n v="46"/>
    <n v="750"/>
    <n v="3450"/>
    <n v="1586.9999999999998"/>
    <n v="0.45999999999999996"/>
    <s v="Online"/>
  </r>
  <r>
    <n v="1185732"/>
    <d v="2021-07-21T00:00:00"/>
    <x v="4"/>
    <x v="31"/>
    <s v="Louisville"/>
    <s v="Women's Apparel"/>
    <n v="50"/>
    <n v="1150"/>
    <n v="5750"/>
    <n v="3105"/>
    <n v="0.54"/>
    <s v="Online"/>
  </r>
  <r>
    <n v="1185732"/>
    <d v="2021-08-22T00:00:00"/>
    <x v="4"/>
    <x v="31"/>
    <s v="Louisville"/>
    <s v="Men's Street Footwear"/>
    <n v="46"/>
    <n v="1670"/>
    <n v="7682"/>
    <n v="4148.2800000000007"/>
    <n v="0.54"/>
    <s v="Online"/>
  </r>
  <r>
    <n v="1185732"/>
    <d v="2021-08-22T00:00:00"/>
    <x v="4"/>
    <x v="31"/>
    <s v="Louisville"/>
    <s v="Men's Athletic Footwear"/>
    <n v="41"/>
    <n v="910"/>
    <n v="3731"/>
    <n v="1753.57"/>
    <n v="0.47"/>
    <s v="Online"/>
  </r>
  <r>
    <n v="1185732"/>
    <d v="2021-08-22T00:00:00"/>
    <x v="4"/>
    <x v="31"/>
    <s v="Louisville"/>
    <s v="Women's Street Footwear"/>
    <n v="36"/>
    <n v="800"/>
    <n v="2880"/>
    <n v="1555.2"/>
    <n v="0.54"/>
    <s v="Online"/>
  </r>
  <r>
    <n v="1185732"/>
    <d v="2021-08-22T00:00:00"/>
    <x v="4"/>
    <x v="31"/>
    <s v="Louisville"/>
    <s v="Women's Athletic Footwear"/>
    <n v="38"/>
    <n v="750"/>
    <n v="2850"/>
    <n v="1425"/>
    <n v="0.5"/>
    <s v="Online"/>
  </r>
  <r>
    <n v="1185732"/>
    <d v="2021-08-22T00:00:00"/>
    <x v="4"/>
    <x v="31"/>
    <s v="Louisville"/>
    <s v="Men's Apparel"/>
    <n v="49"/>
    <n v="650"/>
    <n v="3185"/>
    <n v="1560.6499999999999"/>
    <n v="0.49"/>
    <s v="Online"/>
  </r>
  <r>
    <n v="1185732"/>
    <d v="2021-08-22T00:00:00"/>
    <x v="4"/>
    <x v="31"/>
    <s v="Louisville"/>
    <s v="Women's Apparel"/>
    <n v="51"/>
    <n v="1200"/>
    <n v="6120"/>
    <n v="3304.8"/>
    <n v="0.54"/>
    <s v="Online"/>
  </r>
  <r>
    <n v="1185732"/>
    <d v="2021-09-23T00:00:00"/>
    <x v="4"/>
    <x v="31"/>
    <s v="Louisville"/>
    <s v="Men's Street Footwear"/>
    <n v="48"/>
    <n v="1370"/>
    <n v="6576"/>
    <n v="3485.28"/>
    <n v="0.53"/>
    <s v="Online"/>
  </r>
  <r>
    <n v="1185732"/>
    <d v="2021-09-23T00:00:00"/>
    <x v="4"/>
    <x v="31"/>
    <s v="Louisville"/>
    <s v="Men's Athletic Footwear"/>
    <n v="44"/>
    <n v="940"/>
    <n v="4136"/>
    <n v="2026.6399999999999"/>
    <n v="0.49"/>
    <s v="Online"/>
  </r>
  <r>
    <n v="1185732"/>
    <d v="2021-09-23T00:00:00"/>
    <x v="4"/>
    <x v="31"/>
    <s v="Louisville"/>
    <s v="Women's Street Footwear"/>
    <n v="33"/>
    <n v="650"/>
    <n v="2145"/>
    <n v="1136.8500000000001"/>
    <n v="0.53"/>
    <s v="Online"/>
  </r>
  <r>
    <n v="1185732"/>
    <d v="2021-09-23T00:00:00"/>
    <x v="4"/>
    <x v="31"/>
    <s v="Louisville"/>
    <s v="Women's Athletic Footwear"/>
    <n v="32"/>
    <n v="540"/>
    <n v="1728"/>
    <n v="881.28"/>
    <n v="0.51"/>
    <s v="Online"/>
  </r>
  <r>
    <n v="1185732"/>
    <d v="2021-09-23T00:00:00"/>
    <x v="4"/>
    <x v="31"/>
    <s v="Louisville"/>
    <s v="Men's Apparel"/>
    <n v="43"/>
    <n v="580"/>
    <n v="2494"/>
    <n v="1172.1799999999998"/>
    <n v="0.47"/>
    <s v="Online"/>
  </r>
  <r>
    <n v="1185732"/>
    <d v="2021-09-23T00:00:00"/>
    <x v="4"/>
    <x v="31"/>
    <s v="Louisville"/>
    <s v="Women's Apparel"/>
    <n v="49"/>
    <n v="740"/>
    <n v="3626"/>
    <n v="1885.52"/>
    <n v="0.52"/>
    <s v="Online"/>
  </r>
  <r>
    <n v="1185732"/>
    <d v="2021-10-22T00:00:00"/>
    <x v="4"/>
    <x v="31"/>
    <s v="Louisville"/>
    <s v="Men's Street Footwear"/>
    <n v="53"/>
    <n v="1260"/>
    <n v="6678"/>
    <n v="3672.9"/>
    <n v="0.55000000000000004"/>
    <s v="Online"/>
  </r>
  <r>
    <n v="1185732"/>
    <d v="2021-10-22T00:00:00"/>
    <x v="4"/>
    <x v="31"/>
    <s v="Louisville"/>
    <s v="Men's Athletic Footwear"/>
    <n v="41"/>
    <n v="830"/>
    <n v="3403"/>
    <n v="1701.5"/>
    <n v="0.5"/>
    <s v="Online"/>
  </r>
  <r>
    <n v="1185732"/>
    <d v="2021-10-22T00:00:00"/>
    <x v="4"/>
    <x v="31"/>
    <s v="Louisville"/>
    <s v="Women's Street Footwear"/>
    <n v="43"/>
    <n v="470"/>
    <n v="2021"/>
    <n v="1091.3400000000001"/>
    <n v="0.54"/>
    <s v="Online"/>
  </r>
  <r>
    <n v="1185732"/>
    <d v="2021-10-22T00:00:00"/>
    <x v="4"/>
    <x v="31"/>
    <s v="Louisville"/>
    <s v="Women's Athletic Footwear"/>
    <n v="41"/>
    <n v="420"/>
    <n v="1722"/>
    <n v="895.44"/>
    <n v="0.52"/>
    <s v="Online"/>
  </r>
  <r>
    <n v="1185732"/>
    <d v="2021-10-22T00:00:00"/>
    <x v="4"/>
    <x v="31"/>
    <s v="Louisville"/>
    <s v="Men's Apparel"/>
    <n v="53"/>
    <n v="410"/>
    <n v="2173"/>
    <n v="1064.77"/>
    <n v="0.49"/>
    <s v="Online"/>
  </r>
  <r>
    <n v="1185732"/>
    <d v="2021-10-22T00:00:00"/>
    <x v="4"/>
    <x v="31"/>
    <s v="Louisville"/>
    <s v="Women's Apparel"/>
    <n v="53"/>
    <n v="830"/>
    <n v="4399"/>
    <n v="2199.5"/>
    <n v="0.5"/>
    <s v="Online"/>
  </r>
  <r>
    <n v="1185732"/>
    <d v="2021-11-22T00:00:00"/>
    <x v="4"/>
    <x v="31"/>
    <s v="Louisville"/>
    <s v="Men's Street Footwear"/>
    <n v="48"/>
    <n v="1230"/>
    <n v="5904"/>
    <n v="3070.08"/>
    <n v="0.52"/>
    <s v="Online"/>
  </r>
  <r>
    <n v="1185732"/>
    <d v="2021-11-22T00:00:00"/>
    <x v="4"/>
    <x v="31"/>
    <s v="Louisville"/>
    <s v="Men's Athletic Footwear"/>
    <n v="39"/>
    <n v="720"/>
    <n v="2808"/>
    <n v="1319.76"/>
    <n v="0.47"/>
    <s v="Online"/>
  </r>
  <r>
    <n v="1185732"/>
    <d v="2021-11-22T00:00:00"/>
    <x v="4"/>
    <x v="31"/>
    <s v="Louisville"/>
    <s v="Women's Street Footwear"/>
    <n v="41"/>
    <n v="570"/>
    <n v="2337"/>
    <n v="1191.8700000000001"/>
    <n v="0.51"/>
    <s v="Online"/>
  </r>
  <r>
    <n v="1185732"/>
    <d v="2021-11-22T00:00:00"/>
    <x v="4"/>
    <x v="31"/>
    <s v="Louisville"/>
    <s v="Women's Athletic Footwear"/>
    <n v="52"/>
    <n v="520"/>
    <n v="2704"/>
    <n v="1352"/>
    <n v="0.5"/>
    <s v="Online"/>
  </r>
  <r>
    <n v="1185732"/>
    <d v="2021-11-22T00:00:00"/>
    <x v="4"/>
    <x v="31"/>
    <s v="Louisville"/>
    <s v="Men's Apparel"/>
    <n v="59"/>
    <n v="530"/>
    <n v="3127"/>
    <n v="1500.96"/>
    <n v="0.48"/>
    <s v="Online"/>
  </r>
  <r>
    <n v="1185732"/>
    <d v="2021-11-22T00:00:00"/>
    <x v="4"/>
    <x v="31"/>
    <s v="Louisville"/>
    <s v="Women's Apparel"/>
    <n v="66"/>
    <n v="800"/>
    <n v="5280"/>
    <n v="2851.2000000000003"/>
    <n v="0.54"/>
    <s v="Online"/>
  </r>
  <r>
    <n v="1185732"/>
    <d v="2021-12-21T00:00:00"/>
    <x v="4"/>
    <x v="31"/>
    <s v="Louisville"/>
    <s v="Men's Street Footwear"/>
    <n v="59"/>
    <n v="1580"/>
    <n v="9322"/>
    <n v="5127.1000000000004"/>
    <n v="0.55000000000000004"/>
    <s v="Online"/>
  </r>
  <r>
    <n v="1185732"/>
    <d v="2021-12-21T00:00:00"/>
    <x v="4"/>
    <x v="31"/>
    <s v="Louisville"/>
    <s v="Men's Athletic Footwear"/>
    <n v="52"/>
    <n v="980"/>
    <n v="5096"/>
    <n v="2446.08"/>
    <n v="0.48"/>
    <s v="Online"/>
  </r>
  <r>
    <n v="1185732"/>
    <d v="2021-12-21T00:00:00"/>
    <x v="4"/>
    <x v="31"/>
    <s v="Louisville"/>
    <s v="Women's Street Footwear"/>
    <n v="51"/>
    <n v="740"/>
    <n v="3774"/>
    <n v="2075.7000000000003"/>
    <n v="0.55000000000000004"/>
    <s v="Online"/>
  </r>
  <r>
    <n v="1185732"/>
    <d v="2021-12-21T00:00:00"/>
    <x v="4"/>
    <x v="31"/>
    <s v="Louisville"/>
    <s v="Women's Athletic Footwear"/>
    <n v="49"/>
    <n v="680"/>
    <n v="3332"/>
    <n v="1765.96"/>
    <n v="0.53"/>
    <s v="Online"/>
  </r>
  <r>
    <n v="1185732"/>
    <d v="2021-12-21T00:00:00"/>
    <x v="4"/>
    <x v="31"/>
    <s v="Louisville"/>
    <s v="Men's Apparel"/>
    <n v="54"/>
    <n v="680"/>
    <n v="3672"/>
    <n v="1725.84"/>
    <n v="0.47"/>
    <s v="Online"/>
  </r>
  <r>
    <n v="1185732"/>
    <d v="2021-12-21T00:00:00"/>
    <x v="4"/>
    <x v="31"/>
    <s v="Louisville"/>
    <s v="Women's Apparel"/>
    <n v="64"/>
    <n v="980"/>
    <n v="6272"/>
    <n v="3324.1600000000003"/>
    <n v="0.53"/>
    <s v="Online"/>
  </r>
  <r>
    <n v="1185732"/>
    <d v="2021-01-20T00:00:00"/>
    <x v="4"/>
    <x v="31"/>
    <s v="Louisville"/>
    <s v="Men's Street Footwear"/>
    <n v="29"/>
    <n v="1890"/>
    <n v="5481"/>
    <n v="2959.7400000000002"/>
    <n v="0.54"/>
    <s v="Online"/>
  </r>
  <r>
    <n v="1185732"/>
    <d v="2021-01-20T00:00:00"/>
    <x v="4"/>
    <x v="31"/>
    <s v="Louisville"/>
    <s v="Men's Athletic Footwear"/>
    <n v="29"/>
    <n v="1420"/>
    <n v="4118"/>
    <n v="1853.1"/>
    <n v="0.44999999999999996"/>
    <s v="Online"/>
  </r>
  <r>
    <n v="1185732"/>
    <d v="2021-01-20T00:00:00"/>
    <x v="4"/>
    <x v="31"/>
    <s v="Louisville"/>
    <s v="Women's Street Footwear"/>
    <n v="18"/>
    <n v="1580"/>
    <n v="2844"/>
    <n v="1564.2"/>
    <n v="0.55000000000000004"/>
    <s v="Online"/>
  </r>
  <r>
    <n v="1185732"/>
    <d v="2021-01-20T00:00:00"/>
    <x v="4"/>
    <x v="31"/>
    <s v="Louisville"/>
    <s v="Women's Athletic Footwear"/>
    <n v="23"/>
    <n v="1010"/>
    <n v="2323"/>
    <n v="1231.19"/>
    <n v="0.53"/>
    <s v="Online"/>
  </r>
  <r>
    <n v="1185732"/>
    <d v="2021-01-20T00:00:00"/>
    <x v="4"/>
    <x v="31"/>
    <s v="Louisville"/>
    <s v="Men's Apparel"/>
    <n v="38"/>
    <n v="1150"/>
    <n v="4370"/>
    <n v="2097.6"/>
    <n v="0.48"/>
    <s v="Online"/>
  </r>
  <r>
    <n v="1185732"/>
    <d v="2021-01-20T00:00:00"/>
    <x v="4"/>
    <x v="31"/>
    <s v="Louisville"/>
    <s v="Women's Apparel"/>
    <n v="29"/>
    <n v="1580"/>
    <n v="4582"/>
    <n v="2840.84"/>
    <n v="0.62"/>
    <s v="Online"/>
  </r>
  <r>
    <n v="1185732"/>
    <d v="2021-02-18T00:00:00"/>
    <x v="4"/>
    <x v="31"/>
    <s v="Louisville"/>
    <s v="Men's Street Footwear"/>
    <n v="28"/>
    <n v="2250"/>
    <n v="6300"/>
    <n v="3276"/>
    <n v="0.52"/>
    <s v="Online"/>
  </r>
  <r>
    <n v="1185732"/>
    <d v="2021-02-18T00:00:00"/>
    <x v="4"/>
    <x v="31"/>
    <s v="Louisville"/>
    <s v="Men's Athletic Footwear"/>
    <n v="27"/>
    <n v="1060"/>
    <n v="2862"/>
    <n v="1373.76"/>
    <n v="0.48"/>
    <s v="Online"/>
  </r>
  <r>
    <n v="1185732"/>
    <d v="2021-02-18T00:00:00"/>
    <x v="4"/>
    <x v="31"/>
    <s v="Louisville"/>
    <s v="Women's Street Footwear"/>
    <n v="18"/>
    <n v="1240"/>
    <n v="2232"/>
    <n v="1227.6000000000001"/>
    <n v="0.55000000000000004"/>
    <s v="Online"/>
  </r>
  <r>
    <n v="1185732"/>
    <d v="2021-02-18T00:00:00"/>
    <x v="1"/>
    <x v="32"/>
    <s v="Jackson"/>
    <s v="Women's Athletic Footwear"/>
    <n v="25"/>
    <n v="910"/>
    <n v="2275"/>
    <n v="1137.5"/>
    <n v="0.5"/>
    <s v="Online"/>
  </r>
  <r>
    <n v="1185732"/>
    <d v="2021-02-18T00:00:00"/>
    <x v="1"/>
    <x v="32"/>
    <s v="Jackson"/>
    <s v="Men's Apparel"/>
    <n v="39"/>
    <n v="1080"/>
    <n v="4212"/>
    <n v="1937.5199999999998"/>
    <n v="0.45999999999999996"/>
    <s v="Online"/>
  </r>
  <r>
    <n v="1185732"/>
    <d v="2021-02-18T00:00:00"/>
    <x v="1"/>
    <x v="32"/>
    <s v="Jackson"/>
    <s v="Women's Apparel"/>
    <n v="24"/>
    <n v="1250"/>
    <n v="3000"/>
    <n v="1800"/>
    <n v="0.6"/>
    <s v="Online"/>
  </r>
  <r>
    <n v="1185732"/>
    <d v="2021-03-16T00:00:00"/>
    <x v="1"/>
    <x v="32"/>
    <s v="Jackson"/>
    <s v="Men's Street Footwear"/>
    <n v="23"/>
    <n v="1870"/>
    <n v="4301"/>
    <n v="2365.5500000000002"/>
    <n v="0.55000000000000004"/>
    <s v="Online"/>
  </r>
  <r>
    <n v="1185732"/>
    <d v="2021-03-16T00:00:00"/>
    <x v="1"/>
    <x v="32"/>
    <s v="Jackson"/>
    <s v="Men's Athletic Footwear"/>
    <n v="24"/>
    <n v="1000"/>
    <n v="2400"/>
    <n v="1128"/>
    <n v="0.47"/>
    <s v="Online"/>
  </r>
  <r>
    <n v="1185732"/>
    <d v="2021-03-16T00:00:00"/>
    <x v="1"/>
    <x v="32"/>
    <s v="Jackson"/>
    <s v="Women's Street Footwear"/>
    <n v="14"/>
    <n v="1280"/>
    <n v="1792"/>
    <n v="949.76"/>
    <n v="0.53"/>
    <s v="Online"/>
  </r>
  <r>
    <n v="1185732"/>
    <d v="2021-03-16T00:00:00"/>
    <x v="1"/>
    <x v="32"/>
    <s v="Jackson"/>
    <s v="Women's Athletic Footwear"/>
    <n v="19"/>
    <n v="800"/>
    <n v="1520"/>
    <n v="790.4"/>
    <n v="0.52"/>
    <s v="Online"/>
  </r>
  <r>
    <n v="1185732"/>
    <d v="2021-03-16T00:00:00"/>
    <x v="1"/>
    <x v="32"/>
    <s v="Jackson"/>
    <s v="Men's Apparel"/>
    <n v="32"/>
    <n v="810"/>
    <n v="2592"/>
    <n v="1192.32"/>
    <n v="0.45999999999999996"/>
    <s v="Online"/>
  </r>
  <r>
    <n v="1185732"/>
    <d v="2021-03-16T00:00:00"/>
    <x v="1"/>
    <x v="32"/>
    <s v="Jackson"/>
    <s v="Women's Apparel"/>
    <n v="24"/>
    <n v="1230"/>
    <n v="2952"/>
    <n v="1830.24"/>
    <n v="0.62"/>
    <s v="Online"/>
  </r>
  <r>
    <n v="1185732"/>
    <d v="2021-04-17T00:00:00"/>
    <x v="1"/>
    <x v="32"/>
    <s v="Jackson"/>
    <s v="Men's Street Footwear"/>
    <n v="23"/>
    <n v="1690"/>
    <n v="3887"/>
    <n v="2098.98"/>
    <n v="0.54"/>
    <s v="Online"/>
  </r>
  <r>
    <n v="1185732"/>
    <d v="2021-04-17T00:00:00"/>
    <x v="1"/>
    <x v="32"/>
    <s v="Jackson"/>
    <s v="Men's Athletic Footwear"/>
    <n v="23"/>
    <n v="1090"/>
    <n v="2507"/>
    <n v="1253.5"/>
    <n v="0.5"/>
    <s v="Online"/>
  </r>
  <r>
    <n v="1185732"/>
    <d v="2021-04-17T00:00:00"/>
    <x v="1"/>
    <x v="32"/>
    <s v="Jackson"/>
    <s v="Women's Street Footwear"/>
    <n v="14"/>
    <n v="1010"/>
    <n v="1414"/>
    <n v="777.7"/>
    <n v="0.55000000000000004"/>
    <s v="Online"/>
  </r>
  <r>
    <n v="1185732"/>
    <d v="2021-04-17T00:00:00"/>
    <x v="1"/>
    <x v="32"/>
    <s v="Jackson"/>
    <s v="Women's Athletic Footwear"/>
    <n v="19"/>
    <n v="750"/>
    <n v="1425"/>
    <n v="741"/>
    <n v="0.52"/>
    <s v="Online"/>
  </r>
  <r>
    <n v="1185732"/>
    <d v="2021-04-17T00:00:00"/>
    <x v="1"/>
    <x v="32"/>
    <s v="Jackson"/>
    <s v="Men's Apparel"/>
    <n v="38"/>
    <n v="810"/>
    <n v="3078"/>
    <n v="1477.44"/>
    <n v="0.48"/>
    <s v="Online"/>
  </r>
  <r>
    <n v="1185732"/>
    <d v="2021-04-17T00:00:00"/>
    <x v="1"/>
    <x v="32"/>
    <s v="Jackson"/>
    <s v="Women's Apparel"/>
    <n v="28"/>
    <n v="1240"/>
    <n v="3472"/>
    <n v="2117.92"/>
    <n v="0.61"/>
    <s v="Online"/>
  </r>
  <r>
    <n v="1185732"/>
    <d v="2021-05-16T00:00:00"/>
    <x v="1"/>
    <x v="32"/>
    <s v="Jackson"/>
    <s v="Men's Street Footwear"/>
    <n v="39"/>
    <n v="1940"/>
    <n v="7566"/>
    <n v="4161.3"/>
    <n v="0.55000000000000004"/>
    <s v="Online"/>
  </r>
  <r>
    <n v="1185732"/>
    <d v="2021-05-16T00:00:00"/>
    <x v="1"/>
    <x v="32"/>
    <s v="Jackson"/>
    <s v="Men's Athletic Footwear"/>
    <n v="37"/>
    <n v="1310"/>
    <n v="4847"/>
    <n v="2181.1499999999996"/>
    <n v="0.44999999999999996"/>
    <s v="Online"/>
  </r>
  <r>
    <n v="1185732"/>
    <d v="2021-05-16T00:00:00"/>
    <x v="1"/>
    <x v="32"/>
    <s v="Jackson"/>
    <s v="Women's Street Footwear"/>
    <n v="33"/>
    <n v="1190"/>
    <n v="3927"/>
    <n v="2120.58"/>
    <n v="0.54"/>
    <s v="Online"/>
  </r>
  <r>
    <n v="1185732"/>
    <d v="2021-05-16T00:00:00"/>
    <x v="1"/>
    <x v="32"/>
    <s v="Jackson"/>
    <s v="Women's Athletic Footwear"/>
    <n v="33"/>
    <n v="1010"/>
    <n v="3333"/>
    <n v="1699.83"/>
    <n v="0.51"/>
    <s v="Online"/>
  </r>
  <r>
    <n v="1185732"/>
    <d v="2021-05-16T00:00:00"/>
    <x v="1"/>
    <x v="32"/>
    <s v="Jackson"/>
    <s v="Men's Apparel"/>
    <n v="41"/>
    <n v="1160"/>
    <n v="4756"/>
    <n v="2235.3199999999997"/>
    <n v="0.47"/>
    <s v="Online"/>
  </r>
  <r>
    <n v="1185732"/>
    <d v="2021-05-16T00:00:00"/>
    <x v="1"/>
    <x v="32"/>
    <s v="Jackson"/>
    <s v="Women's Apparel"/>
    <n v="47"/>
    <n v="1400"/>
    <n v="6580"/>
    <n v="4211.2"/>
    <n v="0.64"/>
    <s v="Online"/>
  </r>
  <r>
    <n v="1185732"/>
    <d v="2021-06-18T00:00:00"/>
    <x v="1"/>
    <x v="32"/>
    <s v="Jackson"/>
    <s v="Men's Street Footwear"/>
    <n v="44"/>
    <n v="2100"/>
    <n v="9240"/>
    <n v="4804.8"/>
    <n v="0.52"/>
    <s v="Online"/>
  </r>
  <r>
    <n v="1185732"/>
    <d v="2021-06-18T00:00:00"/>
    <x v="1"/>
    <x v="32"/>
    <s v="Jackson"/>
    <s v="Men's Athletic Footwear"/>
    <n v="37"/>
    <n v="1250"/>
    <n v="4625"/>
    <n v="2173.75"/>
    <n v="0.47"/>
    <s v="Online"/>
  </r>
  <r>
    <n v="1185732"/>
    <d v="2021-06-18T00:00:00"/>
    <x v="1"/>
    <x v="32"/>
    <s v="Jackson"/>
    <s v="Women's Street Footwear"/>
    <n v="41"/>
    <n v="1430"/>
    <n v="5863"/>
    <n v="3224.65"/>
    <n v="0.55000000000000004"/>
    <s v="Online"/>
  </r>
  <r>
    <n v="1185732"/>
    <d v="2021-06-18T00:00:00"/>
    <x v="1"/>
    <x v="32"/>
    <s v="Jackson"/>
    <s v="Women's Athletic Footwear"/>
    <n v="43"/>
    <n v="1170"/>
    <n v="5031"/>
    <n v="2515.5"/>
    <n v="0.5"/>
    <s v="Online"/>
  </r>
  <r>
    <n v="1185732"/>
    <d v="2021-06-18T00:00:00"/>
    <x v="1"/>
    <x v="32"/>
    <s v="Jackson"/>
    <s v="Men's Apparel"/>
    <n v="57"/>
    <n v="1350"/>
    <n v="7695"/>
    <n v="3462.7499999999995"/>
    <n v="0.44999999999999996"/>
    <s v="Online"/>
  </r>
  <r>
    <n v="1185732"/>
    <d v="2021-06-18T00:00:00"/>
    <x v="1"/>
    <x v="32"/>
    <s v="Jackson"/>
    <s v="Women's Apparel"/>
    <n v="60"/>
    <n v="1880"/>
    <n v="11280"/>
    <n v="7106.4"/>
    <n v="0.63"/>
    <s v="Online"/>
  </r>
  <r>
    <n v="1185732"/>
    <d v="2021-07-16T00:00:00"/>
    <x v="1"/>
    <x v="32"/>
    <s v="Jackson"/>
    <s v="Men's Street Footwear"/>
    <n v="58"/>
    <n v="2210"/>
    <n v="12818"/>
    <n v="6537.18"/>
    <n v="0.51"/>
    <s v="Online"/>
  </r>
  <r>
    <n v="1185732"/>
    <d v="2021-07-16T00:00:00"/>
    <x v="1"/>
    <x v="32"/>
    <s v="Jackson"/>
    <s v="Men's Athletic Footwear"/>
    <n v="53"/>
    <n v="1560"/>
    <n v="8268"/>
    <n v="3720.5999999999995"/>
    <n v="0.44999999999999996"/>
    <s v="Online"/>
  </r>
  <r>
    <n v="1185732"/>
    <d v="2021-07-16T00:00:00"/>
    <x v="1"/>
    <x v="32"/>
    <s v="Jackson"/>
    <s v="Women's Street Footwear"/>
    <n v="48"/>
    <n v="1420"/>
    <n v="6816"/>
    <n v="3408"/>
    <n v="0.5"/>
    <s v="Online"/>
  </r>
  <r>
    <n v="1185732"/>
    <d v="2021-07-16T00:00:00"/>
    <x v="1"/>
    <x v="32"/>
    <s v="Jackson"/>
    <s v="Women's Athletic Footwear"/>
    <n v="48"/>
    <n v="1240"/>
    <n v="5952"/>
    <n v="3154.56"/>
    <n v="0.53"/>
    <s v="Online"/>
  </r>
  <r>
    <n v="1185732"/>
    <d v="2021-07-16T00:00:00"/>
    <x v="1"/>
    <x v="32"/>
    <s v="Jackson"/>
    <s v="Men's Apparel"/>
    <n v="59"/>
    <n v="1500"/>
    <n v="8850"/>
    <n v="4248"/>
    <n v="0.48"/>
    <s v="Online"/>
  </r>
  <r>
    <n v="1185732"/>
    <d v="2021-07-16T00:00:00"/>
    <x v="1"/>
    <x v="32"/>
    <s v="Jackson"/>
    <s v="Women's Apparel"/>
    <n v="61"/>
    <n v="1760"/>
    <n v="10736"/>
    <n v="6548.96"/>
    <n v="0.61"/>
    <s v="Online"/>
  </r>
  <r>
    <n v="1185732"/>
    <d v="2021-08-17T00:00:00"/>
    <x v="1"/>
    <x v="32"/>
    <s v="Jackson"/>
    <s v="Men's Street Footwear"/>
    <n v="56"/>
    <n v="2150"/>
    <n v="12040"/>
    <n v="6501.6"/>
    <n v="0.54"/>
    <s v="Online"/>
  </r>
  <r>
    <n v="1185732"/>
    <d v="2021-08-17T00:00:00"/>
    <x v="1"/>
    <x v="32"/>
    <s v="Jackson"/>
    <s v="Men's Athletic Footwear"/>
    <n v="50"/>
    <n v="1680"/>
    <n v="8400"/>
    <n v="4032"/>
    <n v="0.48"/>
    <s v="Online"/>
  </r>
  <r>
    <n v="1185732"/>
    <d v="2021-08-17T00:00:00"/>
    <x v="1"/>
    <x v="32"/>
    <s v="Jackson"/>
    <s v="Women's Street Footwear"/>
    <n v="48"/>
    <n v="1470"/>
    <n v="7056"/>
    <n v="3669.1200000000003"/>
    <n v="0.52"/>
    <s v="Online"/>
  </r>
  <r>
    <n v="1185732"/>
    <d v="2021-08-17T00:00:00"/>
    <x v="1"/>
    <x v="32"/>
    <s v="Jackson"/>
    <s v="Women's Athletic Footwear"/>
    <n v="39"/>
    <n v="1280"/>
    <n v="4992"/>
    <n v="2595.84"/>
    <n v="0.52"/>
    <s v="Online"/>
  </r>
  <r>
    <n v="1185732"/>
    <d v="2021-08-17T00:00:00"/>
    <x v="1"/>
    <x v="32"/>
    <s v="Jackson"/>
    <s v="Men's Apparel"/>
    <n v="46"/>
    <n v="1220"/>
    <n v="5612"/>
    <n v="2525.3999999999996"/>
    <n v="0.44999999999999996"/>
    <s v="Online"/>
  </r>
  <r>
    <n v="1185732"/>
    <d v="2021-08-17T00:00:00"/>
    <x v="1"/>
    <x v="32"/>
    <s v="Jackson"/>
    <s v="Women's Apparel"/>
    <n v="53"/>
    <n v="1690"/>
    <n v="8957"/>
    <n v="5822.05"/>
    <n v="0.65"/>
    <s v="Online"/>
  </r>
  <r>
    <n v="1185732"/>
    <d v="2021-09-16T00:00:00"/>
    <x v="1"/>
    <x v="32"/>
    <s v="Jackson"/>
    <s v="Men's Street Footwear"/>
    <n v="47"/>
    <n v="2030"/>
    <n v="9541"/>
    <n v="5152.1400000000003"/>
    <n v="0.54"/>
    <s v="Online"/>
  </r>
  <r>
    <n v="1185732"/>
    <d v="2021-09-16T00:00:00"/>
    <x v="1"/>
    <x v="32"/>
    <s v="Jackson"/>
    <s v="Men's Athletic Footwear"/>
    <n v="42"/>
    <n v="1470"/>
    <n v="6174"/>
    <n v="2778.2999999999997"/>
    <n v="0.44999999999999996"/>
    <s v="Online"/>
  </r>
  <r>
    <n v="1185732"/>
    <d v="2021-09-16T00:00:00"/>
    <x v="1"/>
    <x v="32"/>
    <s v="Jackson"/>
    <s v="Women's Street Footwear"/>
    <n v="19"/>
    <n v="1230"/>
    <n v="2337"/>
    <n v="1168.5"/>
    <n v="0.5"/>
    <s v="Online"/>
  </r>
  <r>
    <n v="1185732"/>
    <d v="2021-09-16T00:00:00"/>
    <x v="1"/>
    <x v="32"/>
    <s v="Jackson"/>
    <s v="Women's Athletic Footwear"/>
    <n v="19"/>
    <n v="1000"/>
    <n v="1900"/>
    <n v="1045"/>
    <n v="0.55000000000000004"/>
    <s v="Online"/>
  </r>
  <r>
    <n v="1185732"/>
    <d v="2021-09-16T00:00:00"/>
    <x v="1"/>
    <x v="32"/>
    <s v="Jackson"/>
    <s v="Men's Apparel"/>
    <n v="29"/>
    <n v="1080"/>
    <n v="3132"/>
    <n v="1503.36"/>
    <n v="0.48"/>
    <s v="Online"/>
  </r>
  <r>
    <n v="1185732"/>
    <d v="2021-09-16T00:00:00"/>
    <x v="1"/>
    <x v="32"/>
    <s v="Jackson"/>
    <s v="Women's Apparel"/>
    <n v="32"/>
    <n v="1300"/>
    <n v="4160"/>
    <n v="2579.1999999999998"/>
    <n v="0.62"/>
    <s v="Online"/>
  </r>
  <r>
    <n v="1185732"/>
    <d v="2021-10-18T00:00:00"/>
    <x v="1"/>
    <x v="32"/>
    <s v="Jackson"/>
    <s v="Men's Street Footwear"/>
    <n v="32"/>
    <n v="1760"/>
    <n v="5632"/>
    <n v="3041.28"/>
    <n v="0.54"/>
    <s v="Online"/>
  </r>
  <r>
    <n v="1185732"/>
    <d v="2021-10-18T00:00:00"/>
    <x v="1"/>
    <x v="32"/>
    <s v="Jackson"/>
    <s v="Men's Athletic Footwear"/>
    <n v="25"/>
    <n v="1450"/>
    <n v="3625"/>
    <n v="1631.2499999999998"/>
    <n v="0.44999999999999996"/>
    <s v="Online"/>
  </r>
  <r>
    <n v="1185732"/>
    <d v="2021-10-18T00:00:00"/>
    <x v="1"/>
    <x v="32"/>
    <s v="Jackson"/>
    <s v="Women's Street Footwear"/>
    <n v="24"/>
    <n v="980"/>
    <n v="2352"/>
    <n v="1270.0800000000002"/>
    <n v="0.54"/>
    <s v="Online"/>
  </r>
  <r>
    <n v="1185732"/>
    <d v="2021-10-18T00:00:00"/>
    <x v="1"/>
    <x v="32"/>
    <s v="Jackson"/>
    <s v="Women's Athletic Footwear"/>
    <n v="23"/>
    <n v="1050"/>
    <n v="2415"/>
    <n v="1207.5"/>
    <n v="0.5"/>
    <s v="Online"/>
  </r>
  <r>
    <n v="1185732"/>
    <d v="2021-10-18T00:00:00"/>
    <x v="1"/>
    <x v="32"/>
    <s v="Jackson"/>
    <s v="Men's Apparel"/>
    <n v="32"/>
    <n v="980"/>
    <n v="3136"/>
    <n v="1568"/>
    <n v="0.5"/>
    <s v="Online"/>
  </r>
  <r>
    <n v="1185732"/>
    <d v="2021-10-18T00:00:00"/>
    <x v="1"/>
    <x v="32"/>
    <s v="Jackson"/>
    <s v="Women's Apparel"/>
    <n v="33"/>
    <n v="1240"/>
    <n v="4092"/>
    <n v="2618.88"/>
    <n v="0.64"/>
    <s v="Online"/>
  </r>
  <r>
    <n v="1185732"/>
    <d v="2021-11-17T00:00:00"/>
    <x v="1"/>
    <x v="32"/>
    <s v="Jackson"/>
    <s v="Men's Street Footwear"/>
    <n v="28"/>
    <n v="1630"/>
    <n v="4564"/>
    <n v="2464.56"/>
    <n v="0.54"/>
    <s v="Online"/>
  </r>
  <r>
    <n v="1185732"/>
    <d v="2021-11-17T00:00:00"/>
    <x v="1"/>
    <x v="32"/>
    <s v="Jackson"/>
    <s v="Men's Athletic Footwear"/>
    <n v="18"/>
    <n v="1170"/>
    <n v="2106"/>
    <n v="947.69999999999993"/>
    <n v="0.44999999999999996"/>
    <s v="Online"/>
  </r>
  <r>
    <n v="1185732"/>
    <d v="2021-11-17T00:00:00"/>
    <x v="1"/>
    <x v="32"/>
    <s v="Jackson"/>
    <s v="Women's Street Footwear"/>
    <n v="28"/>
    <n v="1110"/>
    <n v="3108"/>
    <n v="1678.3200000000002"/>
    <n v="0.54"/>
    <s v="Online"/>
  </r>
  <r>
    <n v="1185732"/>
    <d v="2021-11-17T00:00:00"/>
    <x v="1"/>
    <x v="32"/>
    <s v="Jackson"/>
    <s v="Women's Athletic Footwear"/>
    <n v="54"/>
    <n v="1170"/>
    <n v="6318"/>
    <n v="3348.54"/>
    <n v="0.53"/>
    <s v="Online"/>
  </r>
  <r>
    <n v="1185732"/>
    <d v="2021-11-17T00:00:00"/>
    <x v="1"/>
    <x v="32"/>
    <s v="Jackson"/>
    <s v="Men's Apparel"/>
    <n v="71"/>
    <n v="1230"/>
    <n v="8733"/>
    <n v="3929.8499999999995"/>
    <n v="0.44999999999999996"/>
    <s v="Online"/>
  </r>
  <r>
    <n v="1185732"/>
    <d v="2021-11-17T00:00:00"/>
    <x v="1"/>
    <x v="32"/>
    <s v="Jackson"/>
    <s v="Women's Apparel"/>
    <n v="68"/>
    <n v="1580"/>
    <n v="10744"/>
    <n v="6553.84"/>
    <n v="0.61"/>
    <s v="Online"/>
  </r>
  <r>
    <n v="1185732"/>
    <d v="2021-12-16T00:00:00"/>
    <x v="1"/>
    <x v="32"/>
    <s v="Jackson"/>
    <s v="Men's Street Footwear"/>
    <n v="68"/>
    <n v="1940"/>
    <n v="13192"/>
    <n v="6991.76"/>
    <n v="0.53"/>
    <s v="Online"/>
  </r>
  <r>
    <n v="1185732"/>
    <d v="2021-12-16T00:00:00"/>
    <x v="1"/>
    <x v="32"/>
    <s v="Jackson"/>
    <s v="Men's Athletic Footwear"/>
    <n v="58"/>
    <n v="1550"/>
    <n v="8990"/>
    <n v="4405.1000000000004"/>
    <n v="0.49"/>
    <s v="Online"/>
  </r>
  <r>
    <n v="1185732"/>
    <d v="2021-12-16T00:00:00"/>
    <x v="1"/>
    <x v="32"/>
    <s v="Jackson"/>
    <s v="Women's Street Footwear"/>
    <n v="59"/>
    <n v="1370"/>
    <n v="8083"/>
    <n v="4364.8200000000006"/>
    <n v="0.54"/>
    <s v="Online"/>
  </r>
  <r>
    <n v="1185732"/>
    <d v="2021-12-16T00:00:00"/>
    <x v="1"/>
    <x v="32"/>
    <s v="Jackson"/>
    <s v="Women's Athletic Footwear"/>
    <n v="56"/>
    <n v="1330"/>
    <n v="7448"/>
    <n v="3872.96"/>
    <n v="0.52"/>
    <s v="Online"/>
  </r>
  <r>
    <n v="1185732"/>
    <d v="2021-12-16T00:00:00"/>
    <x v="1"/>
    <x v="32"/>
    <s v="Jackson"/>
    <s v="Men's Apparel"/>
    <n v="65"/>
    <n v="1240"/>
    <n v="8060"/>
    <n v="4030"/>
    <n v="0.5"/>
    <s v="Online"/>
  </r>
  <r>
    <n v="1185732"/>
    <d v="2021-12-16T00:00:00"/>
    <x v="1"/>
    <x v="32"/>
    <s v="Jackson"/>
    <s v="Women's Apparel"/>
    <n v="71"/>
    <n v="1440"/>
    <n v="10224"/>
    <n v="6236.6399999999994"/>
    <n v="0.61"/>
    <s v="Online"/>
  </r>
  <r>
    <n v="1197831"/>
    <d v="2021-01-23T00:00:00"/>
    <x v="1"/>
    <x v="32"/>
    <s v="Jackson"/>
    <s v="Men's Street Footwear"/>
    <n v="24"/>
    <n v="1760"/>
    <n v="4224"/>
    <n v="2154.2400000000002"/>
    <n v="0.51"/>
    <s v="Online"/>
  </r>
  <r>
    <n v="1197831"/>
    <d v="2021-01-23T00:00:00"/>
    <x v="1"/>
    <x v="32"/>
    <s v="Jackson"/>
    <s v="Men's Athletic Footwear"/>
    <n v="25"/>
    <n v="1310"/>
    <n v="3275"/>
    <n v="1473.7499999999998"/>
    <n v="0.44999999999999996"/>
    <s v="Online"/>
  </r>
  <r>
    <n v="1197831"/>
    <d v="2021-01-23T00:00:00"/>
    <x v="1"/>
    <x v="32"/>
    <s v="Jackson"/>
    <s v="Women's Street Footwear"/>
    <n v="14"/>
    <n v="1170"/>
    <n v="1638"/>
    <n v="835.38"/>
    <n v="0.51"/>
    <s v="Online"/>
  </r>
  <r>
    <n v="1197831"/>
    <d v="2021-01-23T00:00:00"/>
    <x v="1"/>
    <x v="32"/>
    <s v="Jackson"/>
    <s v="Women's Athletic Footwear"/>
    <n v="19"/>
    <n v="780"/>
    <n v="1482"/>
    <n v="785.46"/>
    <n v="0.53"/>
    <s v="Online"/>
  </r>
  <r>
    <n v="1197831"/>
    <d v="2021-01-23T00:00:00"/>
    <x v="1"/>
    <x v="32"/>
    <s v="Jackson"/>
    <s v="Men's Apparel"/>
    <n v="34"/>
    <n v="950"/>
    <n v="3230"/>
    <n v="1550.3999999999999"/>
    <n v="0.48"/>
    <s v="Online"/>
  </r>
  <r>
    <n v="1197831"/>
    <d v="2021-01-23T00:00:00"/>
    <x v="1"/>
    <x v="32"/>
    <s v="Jackson"/>
    <s v="Women's Apparel"/>
    <n v="23"/>
    <n v="1220"/>
    <n v="2806"/>
    <n v="1459.1200000000001"/>
    <n v="0.52"/>
    <s v="Online"/>
  </r>
  <r>
    <n v="1197831"/>
    <d v="2021-02-21T00:00:00"/>
    <x v="1"/>
    <x v="32"/>
    <s v="Jackson"/>
    <s v="Men's Street Footwear"/>
    <n v="24"/>
    <n v="1890"/>
    <n v="4536"/>
    <n v="2313.36"/>
    <n v="0.51"/>
    <s v="Online"/>
  </r>
  <r>
    <n v="1197831"/>
    <d v="2021-02-21T00:00:00"/>
    <x v="1"/>
    <x v="32"/>
    <s v="Jackson"/>
    <s v="Men's Athletic Footwear"/>
    <n v="24"/>
    <n v="1050"/>
    <n v="2520"/>
    <n v="1134"/>
    <n v="0.44999999999999996"/>
    <s v="Online"/>
  </r>
  <r>
    <n v="1197831"/>
    <d v="2021-02-21T00:00:00"/>
    <x v="1"/>
    <x v="32"/>
    <s v="Jackson"/>
    <s v="Women's Street Footwear"/>
    <n v="14"/>
    <n v="1200"/>
    <n v="1680"/>
    <n v="840"/>
    <n v="0.5"/>
    <s v="Online"/>
  </r>
  <r>
    <n v="1197831"/>
    <d v="2021-02-21T00:00:00"/>
    <x v="1"/>
    <x v="33"/>
    <s v="Little Rock"/>
    <s v="Women's Athletic Footwear"/>
    <n v="18"/>
    <n v="700"/>
    <n v="1260"/>
    <n v="630"/>
    <n v="0.5"/>
    <s v="Online"/>
  </r>
  <r>
    <n v="1197831"/>
    <d v="2021-02-21T00:00:00"/>
    <x v="1"/>
    <x v="33"/>
    <s v="Little Rock"/>
    <s v="Men's Apparel"/>
    <n v="34"/>
    <n v="980"/>
    <n v="3332"/>
    <n v="1499.3999999999999"/>
    <n v="0.44999999999999996"/>
    <s v="Online"/>
  </r>
  <r>
    <n v="1197831"/>
    <d v="2021-02-21T00:00:00"/>
    <x v="1"/>
    <x v="33"/>
    <s v="Little Rock"/>
    <s v="Women's Apparel"/>
    <n v="19"/>
    <n v="1150"/>
    <n v="2185"/>
    <n v="1179.9000000000001"/>
    <n v="0.54"/>
    <s v="Online"/>
  </r>
  <r>
    <n v="1197831"/>
    <d v="2021-03-19T00:00:00"/>
    <x v="1"/>
    <x v="33"/>
    <s v="Little Rock"/>
    <s v="Men's Street Footwear"/>
    <n v="18"/>
    <n v="1810"/>
    <n v="3258"/>
    <n v="1726.74"/>
    <n v="0.53"/>
    <s v="Online"/>
  </r>
  <r>
    <n v="1197831"/>
    <d v="2021-03-19T00:00:00"/>
    <x v="1"/>
    <x v="33"/>
    <s v="Little Rock"/>
    <s v="Men's Athletic Footwear"/>
    <n v="20"/>
    <n v="980"/>
    <n v="1960"/>
    <n v="881.99999999999989"/>
    <n v="0.44999999999999996"/>
    <s v="Online"/>
  </r>
  <r>
    <n v="1197831"/>
    <d v="2021-03-19T00:00:00"/>
    <x v="1"/>
    <x v="33"/>
    <s v="Little Rock"/>
    <s v="Women's Street Footwear"/>
    <n v="10"/>
    <n v="880"/>
    <n v="880"/>
    <n v="475.20000000000005"/>
    <n v="0.54"/>
    <s v="Online"/>
  </r>
  <r>
    <n v="1197831"/>
    <d v="2021-03-19T00:00:00"/>
    <x v="1"/>
    <x v="33"/>
    <s v="Little Rock"/>
    <s v="Women's Athletic Footwear"/>
    <n v="19"/>
    <n v="600"/>
    <n v="1140"/>
    <n v="592.80000000000007"/>
    <n v="0.52"/>
    <s v="Online"/>
  </r>
  <r>
    <n v="1197831"/>
    <d v="2021-03-19T00:00:00"/>
    <x v="1"/>
    <x v="33"/>
    <s v="Little Rock"/>
    <s v="Men's Apparel"/>
    <n v="32"/>
    <n v="650"/>
    <n v="2080"/>
    <n v="956.8"/>
    <n v="0.45999999999999996"/>
    <s v="Online"/>
  </r>
  <r>
    <n v="1197831"/>
    <d v="2021-03-19T00:00:00"/>
    <x v="1"/>
    <x v="33"/>
    <s v="Little Rock"/>
    <s v="Women's Apparel"/>
    <n v="24"/>
    <n v="1020"/>
    <n v="2448"/>
    <n v="1248.48"/>
    <n v="0.51"/>
    <s v="Online"/>
  </r>
  <r>
    <n v="1197831"/>
    <d v="2021-04-20T00:00:00"/>
    <x v="1"/>
    <x v="33"/>
    <s v="Little Rock"/>
    <s v="Men's Street Footwear"/>
    <n v="23"/>
    <n v="1740"/>
    <n v="4002"/>
    <n v="2161.08"/>
    <n v="0.54"/>
    <s v="Online"/>
  </r>
  <r>
    <n v="1197831"/>
    <d v="2021-04-20T00:00:00"/>
    <x v="1"/>
    <x v="33"/>
    <s v="Little Rock"/>
    <s v="Men's Athletic Footwear"/>
    <n v="24"/>
    <n v="810"/>
    <n v="1944"/>
    <n v="952.56"/>
    <n v="0.49"/>
    <s v="Online"/>
  </r>
  <r>
    <n v="1197831"/>
    <d v="2021-04-20T00:00:00"/>
    <x v="1"/>
    <x v="33"/>
    <s v="Little Rock"/>
    <s v="Women's Street Footwear"/>
    <n v="14"/>
    <n v="750"/>
    <n v="1050"/>
    <n v="546"/>
    <n v="0.52"/>
    <s v="Online"/>
  </r>
  <r>
    <n v="1197831"/>
    <d v="2021-04-20T00:00:00"/>
    <x v="1"/>
    <x v="33"/>
    <s v="Little Rock"/>
    <s v="Women's Athletic Footwear"/>
    <n v="20"/>
    <n v="630"/>
    <n v="1260"/>
    <n v="667.80000000000007"/>
    <n v="0.53"/>
    <s v="Online"/>
  </r>
  <r>
    <n v="1197831"/>
    <d v="2021-04-20T00:00:00"/>
    <x v="1"/>
    <x v="33"/>
    <s v="Little Rock"/>
    <s v="Men's Apparel"/>
    <n v="37"/>
    <n v="730"/>
    <n v="2701"/>
    <n v="1296.48"/>
    <n v="0.48"/>
    <s v="Online"/>
  </r>
  <r>
    <n v="1197831"/>
    <d v="2021-04-20T00:00:00"/>
    <x v="1"/>
    <x v="33"/>
    <s v="Little Rock"/>
    <s v="Women's Apparel"/>
    <n v="28"/>
    <n v="1160"/>
    <n v="3248"/>
    <n v="1656.48"/>
    <n v="0.51"/>
    <s v="Online"/>
  </r>
  <r>
    <n v="1197831"/>
    <d v="2021-05-19T00:00:00"/>
    <x v="1"/>
    <x v="33"/>
    <s v="Little Rock"/>
    <s v="Men's Street Footwear"/>
    <n v="39"/>
    <n v="1810"/>
    <n v="7059"/>
    <n v="3811.86"/>
    <n v="0.54"/>
    <s v="Online"/>
  </r>
  <r>
    <n v="1197831"/>
    <d v="2021-05-19T00:00:00"/>
    <x v="1"/>
    <x v="33"/>
    <s v="Little Rock"/>
    <s v="Men's Athletic Footwear"/>
    <n v="38"/>
    <n v="1130"/>
    <n v="4294"/>
    <n v="2147"/>
    <n v="0.5"/>
    <s v="Online"/>
  </r>
  <r>
    <n v="1197831"/>
    <d v="2021-05-19T00:00:00"/>
    <x v="1"/>
    <x v="33"/>
    <s v="Little Rock"/>
    <s v="Women's Street Footwear"/>
    <n v="34"/>
    <n v="910"/>
    <n v="3094"/>
    <n v="1701.7"/>
    <n v="0.55000000000000004"/>
    <s v="Online"/>
  </r>
  <r>
    <n v="1197831"/>
    <d v="2021-05-19T00:00:00"/>
    <x v="1"/>
    <x v="33"/>
    <s v="Little Rock"/>
    <s v="Women's Athletic Footwear"/>
    <n v="34"/>
    <n v="780"/>
    <n v="2652"/>
    <n v="1405.5600000000002"/>
    <n v="0.53"/>
    <s v="Online"/>
  </r>
  <r>
    <n v="1197831"/>
    <d v="2021-05-19T00:00:00"/>
    <x v="1"/>
    <x v="33"/>
    <s v="Little Rock"/>
    <s v="Men's Apparel"/>
    <n v="42"/>
    <n v="850"/>
    <n v="3570"/>
    <n v="1677.8999999999999"/>
    <n v="0.47"/>
    <s v="Online"/>
  </r>
  <r>
    <n v="1197831"/>
    <d v="2021-05-19T00:00:00"/>
    <x v="1"/>
    <x v="33"/>
    <s v="Little Rock"/>
    <s v="Women's Apparel"/>
    <n v="44"/>
    <n v="1110"/>
    <n v="4884"/>
    <n v="2686.2000000000003"/>
    <n v="0.55000000000000004"/>
    <s v="Online"/>
  </r>
  <r>
    <n v="1197831"/>
    <d v="2021-06-21T00:00:00"/>
    <x v="1"/>
    <x v="33"/>
    <s v="Little Rock"/>
    <s v="Men's Street Footwear"/>
    <n v="36"/>
    <n v="2030"/>
    <n v="7308"/>
    <n v="3654"/>
    <n v="0.5"/>
    <s v="Online"/>
  </r>
  <r>
    <n v="1197831"/>
    <d v="2021-06-21T00:00:00"/>
    <x v="1"/>
    <x v="33"/>
    <s v="Little Rock"/>
    <s v="Men's Athletic Footwear"/>
    <n v="32"/>
    <n v="1060"/>
    <n v="3392"/>
    <n v="1662.08"/>
    <n v="0.49"/>
    <s v="Online"/>
  </r>
  <r>
    <n v="1197831"/>
    <d v="2021-06-21T00:00:00"/>
    <x v="1"/>
    <x v="33"/>
    <s v="Little Rock"/>
    <s v="Women's Street Footwear"/>
    <n v="38"/>
    <n v="1040"/>
    <n v="3952"/>
    <n v="2134.08"/>
    <n v="0.54"/>
    <s v="Online"/>
  </r>
  <r>
    <n v="1197831"/>
    <d v="2021-06-21T00:00:00"/>
    <x v="1"/>
    <x v="33"/>
    <s v="Little Rock"/>
    <s v="Women's Athletic Footwear"/>
    <n v="37"/>
    <n v="980"/>
    <n v="3626"/>
    <n v="1885.52"/>
    <n v="0.52"/>
    <s v="Online"/>
  </r>
  <r>
    <n v="1197831"/>
    <d v="2021-06-21T00:00:00"/>
    <x v="1"/>
    <x v="33"/>
    <s v="Little Rock"/>
    <s v="Men's Apparel"/>
    <n v="54"/>
    <n v="980"/>
    <n v="5292"/>
    <n v="2540.16"/>
    <n v="0.48"/>
    <s v="Online"/>
  </r>
  <r>
    <n v="1197831"/>
    <d v="2021-06-21T00:00:00"/>
    <x v="1"/>
    <x v="33"/>
    <s v="Little Rock"/>
    <s v="Women's Apparel"/>
    <n v="54"/>
    <n v="1600"/>
    <n v="8640"/>
    <n v="4665.6000000000004"/>
    <n v="0.54"/>
    <s v="Online"/>
  </r>
  <r>
    <n v="1197831"/>
    <d v="2021-07-19T00:00:00"/>
    <x v="1"/>
    <x v="33"/>
    <s v="Little Rock"/>
    <s v="Men's Street Footwear"/>
    <n v="50"/>
    <n v="2330"/>
    <n v="11650"/>
    <n v="5825"/>
    <n v="0.5"/>
    <s v="Online"/>
  </r>
  <r>
    <n v="1197831"/>
    <d v="2021-07-19T00:00:00"/>
    <x v="1"/>
    <x v="33"/>
    <s v="Little Rock"/>
    <s v="Men's Athletic Footwear"/>
    <n v="47"/>
    <n v="1470"/>
    <n v="6909"/>
    <n v="3109.0499999999997"/>
    <n v="0.44999999999999996"/>
    <s v="Online"/>
  </r>
  <r>
    <n v="1197831"/>
    <d v="2021-07-19T00:00:00"/>
    <x v="1"/>
    <x v="33"/>
    <s v="Little Rock"/>
    <s v="Women's Street Footwear"/>
    <n v="43"/>
    <n v="1260"/>
    <n v="5418"/>
    <n v="2763.18"/>
    <n v="0.51"/>
    <s v="Online"/>
  </r>
  <r>
    <n v="1197831"/>
    <d v="2021-07-19T00:00:00"/>
    <x v="1"/>
    <x v="33"/>
    <s v="Little Rock"/>
    <s v="Women's Athletic Footwear"/>
    <n v="41"/>
    <n v="1160"/>
    <n v="4756"/>
    <n v="2568.2400000000002"/>
    <n v="0.54"/>
    <s v="Online"/>
  </r>
  <r>
    <n v="1197831"/>
    <d v="2021-07-19T00:00:00"/>
    <x v="1"/>
    <x v="33"/>
    <s v="Little Rock"/>
    <s v="Men's Apparel"/>
    <n v="55"/>
    <n v="1190"/>
    <n v="6545"/>
    <n v="3207.0499999999997"/>
    <n v="0.49"/>
    <s v="Online"/>
  </r>
  <r>
    <n v="1197831"/>
    <d v="2021-07-19T00:00:00"/>
    <x v="1"/>
    <x v="33"/>
    <s v="Little Rock"/>
    <s v="Women's Apparel"/>
    <n v="63"/>
    <n v="1500"/>
    <n v="9450"/>
    <n v="5103"/>
    <n v="0.54"/>
    <s v="Online"/>
  </r>
  <r>
    <n v="1197831"/>
    <d v="2021-08-20T00:00:00"/>
    <x v="1"/>
    <x v="33"/>
    <s v="Little Rock"/>
    <s v="Men's Street Footwear"/>
    <n v="55"/>
    <n v="2100"/>
    <n v="11550"/>
    <n v="6237"/>
    <n v="0.54"/>
    <s v="Online"/>
  </r>
  <r>
    <n v="1197831"/>
    <d v="2021-08-20T00:00:00"/>
    <x v="1"/>
    <x v="33"/>
    <s v="Little Rock"/>
    <s v="Men's Athletic Footwear"/>
    <n v="50"/>
    <n v="1520"/>
    <n v="7600"/>
    <n v="3648"/>
    <n v="0.48"/>
    <s v="Online"/>
  </r>
  <r>
    <n v="1197831"/>
    <d v="2021-08-20T00:00:00"/>
    <x v="1"/>
    <x v="33"/>
    <s v="Little Rock"/>
    <s v="Women's Street Footwear"/>
    <n v="47"/>
    <n v="1260"/>
    <n v="5922"/>
    <n v="3079.44"/>
    <n v="0.52"/>
    <s v="Online"/>
  </r>
  <r>
    <n v="1197831"/>
    <d v="2021-08-20T00:00:00"/>
    <x v="1"/>
    <x v="33"/>
    <s v="Little Rock"/>
    <s v="Women's Athletic Footwear"/>
    <n v="39"/>
    <n v="1040"/>
    <n v="4056"/>
    <n v="2028"/>
    <n v="0.5"/>
    <s v="Online"/>
  </r>
  <r>
    <n v="1197831"/>
    <d v="2021-08-20T00:00:00"/>
    <x v="1"/>
    <x v="33"/>
    <s v="Little Rock"/>
    <s v="Men's Apparel"/>
    <n v="48"/>
    <n v="1130"/>
    <n v="5424"/>
    <n v="2657.7599999999998"/>
    <n v="0.49"/>
    <s v="Online"/>
  </r>
  <r>
    <n v="1197831"/>
    <d v="2021-08-20T00:00:00"/>
    <x v="1"/>
    <x v="33"/>
    <s v="Little Rock"/>
    <s v="Women's Apparel"/>
    <n v="50"/>
    <n v="1430"/>
    <n v="7150"/>
    <n v="3718"/>
    <n v="0.52"/>
    <s v="Online"/>
  </r>
  <r>
    <n v="1197831"/>
    <d v="2021-09-19T00:00:00"/>
    <x v="1"/>
    <x v="33"/>
    <s v="Little Rock"/>
    <s v="Men's Street Footwear"/>
    <n v="48"/>
    <n v="1820"/>
    <n v="8736"/>
    <n v="4542.72"/>
    <n v="0.52"/>
    <s v="Online"/>
  </r>
  <r>
    <n v="1197831"/>
    <d v="2021-09-19T00:00:00"/>
    <x v="1"/>
    <x v="33"/>
    <s v="Little Rock"/>
    <s v="Men's Athletic Footwear"/>
    <n v="39"/>
    <n v="1260"/>
    <n v="4914"/>
    <n v="2358.7199999999998"/>
    <n v="0.48"/>
    <s v="Online"/>
  </r>
  <r>
    <n v="1197831"/>
    <d v="2021-09-19T00:00:00"/>
    <x v="1"/>
    <x v="33"/>
    <s v="Little Rock"/>
    <s v="Women's Street Footwear"/>
    <n v="14"/>
    <n v="880"/>
    <n v="1232"/>
    <n v="640.64"/>
    <n v="0.52"/>
    <s v="Online"/>
  </r>
  <r>
    <n v="1197831"/>
    <d v="2021-09-19T00:00:00"/>
    <x v="1"/>
    <x v="33"/>
    <s v="Little Rock"/>
    <s v="Women's Athletic Footwear"/>
    <n v="14"/>
    <n v="880"/>
    <n v="1232"/>
    <n v="640.64"/>
    <n v="0.52"/>
    <s v="Online"/>
  </r>
  <r>
    <n v="1197831"/>
    <d v="2021-09-19T00:00:00"/>
    <x v="1"/>
    <x v="33"/>
    <s v="Little Rock"/>
    <s v="Men's Apparel"/>
    <n v="23"/>
    <n v="940"/>
    <n v="2162"/>
    <n v="1081"/>
    <n v="0.5"/>
    <s v="Online"/>
  </r>
  <r>
    <n v="1197831"/>
    <d v="2021-09-19T00:00:00"/>
    <x v="1"/>
    <x v="33"/>
    <s v="Little Rock"/>
    <s v="Women's Apparel"/>
    <n v="29"/>
    <n v="1190"/>
    <n v="3451"/>
    <n v="1863.5400000000002"/>
    <n v="0.54"/>
    <s v="Online"/>
  </r>
  <r>
    <n v="1197831"/>
    <d v="2021-10-21T00:00:00"/>
    <x v="1"/>
    <x v="33"/>
    <s v="Little Rock"/>
    <s v="Men's Street Footwear"/>
    <n v="27"/>
    <n v="1500"/>
    <n v="4050"/>
    <n v="2025"/>
    <n v="0.5"/>
    <s v="Online"/>
  </r>
  <r>
    <n v="1197831"/>
    <d v="2021-10-21T00:00:00"/>
    <x v="1"/>
    <x v="33"/>
    <s v="Little Rock"/>
    <s v="Men's Athletic Footwear"/>
    <n v="19"/>
    <n v="1060"/>
    <n v="2014"/>
    <n v="906.3"/>
    <n v="0.44999999999999996"/>
    <s v="Online"/>
  </r>
  <r>
    <n v="1197831"/>
    <d v="2021-10-21T00:00:00"/>
    <x v="1"/>
    <x v="33"/>
    <s v="Little Rock"/>
    <s v="Women's Street Footwear"/>
    <n v="19"/>
    <n v="780"/>
    <n v="1482"/>
    <n v="741"/>
    <n v="0.5"/>
    <s v="Online"/>
  </r>
  <r>
    <n v="1197831"/>
    <d v="2021-10-21T00:00:00"/>
    <x v="1"/>
    <x v="33"/>
    <s v="Little Rock"/>
    <s v="Women's Athletic Footwear"/>
    <n v="19"/>
    <n v="720"/>
    <n v="1368"/>
    <n v="725.04000000000008"/>
    <n v="0.53"/>
    <s v="Online"/>
  </r>
  <r>
    <n v="1197831"/>
    <d v="2021-10-21T00:00:00"/>
    <x v="1"/>
    <x v="33"/>
    <s v="Little Rock"/>
    <s v="Men's Apparel"/>
    <n v="27"/>
    <n v="830"/>
    <n v="2241"/>
    <n v="1053.27"/>
    <n v="0.47"/>
    <s v="Online"/>
  </r>
  <r>
    <n v="1197831"/>
    <d v="2021-10-21T00:00:00"/>
    <x v="1"/>
    <x v="33"/>
    <s v="Little Rock"/>
    <s v="Women's Apparel"/>
    <n v="29"/>
    <n v="1040"/>
    <n v="3016"/>
    <n v="1598.48"/>
    <n v="0.53"/>
    <s v="Online"/>
  </r>
  <r>
    <n v="1197831"/>
    <d v="2021-11-20T00:00:00"/>
    <x v="1"/>
    <x v="33"/>
    <s v="Little Rock"/>
    <s v="Men's Street Footwear"/>
    <n v="24"/>
    <n v="1430"/>
    <n v="3432"/>
    <n v="1716"/>
    <n v="0.5"/>
    <s v="Online"/>
  </r>
  <r>
    <n v="1197831"/>
    <d v="2021-11-20T00:00:00"/>
    <x v="1"/>
    <x v="33"/>
    <s v="Little Rock"/>
    <s v="Men's Athletic Footwear"/>
    <n v="14"/>
    <n v="940"/>
    <n v="1316"/>
    <n v="658"/>
    <n v="0.5"/>
    <s v="Online"/>
  </r>
  <r>
    <n v="1197831"/>
    <d v="2021-11-20T00:00:00"/>
    <x v="1"/>
    <x v="33"/>
    <s v="Little Rock"/>
    <s v="Women's Street Footwear"/>
    <n v="23"/>
    <n v="900"/>
    <n v="2070"/>
    <n v="1055.7"/>
    <n v="0.51"/>
    <s v="Online"/>
  </r>
  <r>
    <n v="1197831"/>
    <d v="2021-11-20T00:00:00"/>
    <x v="1"/>
    <x v="33"/>
    <s v="Little Rock"/>
    <s v="Women's Athletic Footwear"/>
    <n v="51"/>
    <n v="1090"/>
    <n v="5559"/>
    <n v="2779.5"/>
    <n v="0.5"/>
    <s v="Online"/>
  </r>
  <r>
    <n v="1197831"/>
    <d v="2021-11-20T00:00:00"/>
    <x v="1"/>
    <x v="33"/>
    <s v="Little Rock"/>
    <s v="Men's Apparel"/>
    <n v="69"/>
    <n v="910"/>
    <n v="6279"/>
    <n v="2951.1299999999997"/>
    <n v="0.47"/>
    <s v="Online"/>
  </r>
  <r>
    <n v="1197831"/>
    <d v="2021-11-20T00:00:00"/>
    <x v="1"/>
    <x v="33"/>
    <s v="Little Rock"/>
    <s v="Women's Apparel"/>
    <n v="73"/>
    <n v="1170"/>
    <n v="8541"/>
    <n v="4526.7300000000005"/>
    <n v="0.53"/>
    <s v="Online"/>
  </r>
  <r>
    <n v="1197831"/>
    <d v="2021-12-19T00:00:00"/>
    <x v="1"/>
    <x v="33"/>
    <s v="Little Rock"/>
    <s v="Men's Street Footwear"/>
    <n v="67"/>
    <n v="2030"/>
    <n v="13601"/>
    <n v="7480.55"/>
    <n v="0.55000000000000004"/>
    <s v="Online"/>
  </r>
  <r>
    <n v="1197831"/>
    <d v="2021-12-19T00:00:00"/>
    <x v="1"/>
    <x v="33"/>
    <s v="Little Rock"/>
    <s v="Men's Athletic Footwear"/>
    <n v="54"/>
    <n v="1400"/>
    <n v="7560"/>
    <n v="3553.2"/>
    <n v="0.47"/>
    <s v="Online"/>
  </r>
  <r>
    <n v="1197831"/>
    <d v="2021-12-19T00:00:00"/>
    <x v="1"/>
    <x v="33"/>
    <s v="Little Rock"/>
    <s v="Women's Street Footwear"/>
    <n v="55"/>
    <n v="1260"/>
    <n v="6930"/>
    <n v="3742.2000000000003"/>
    <n v="0.54"/>
    <s v="Online"/>
  </r>
  <r>
    <n v="1197831"/>
    <d v="2021-12-19T00:00:00"/>
    <x v="1"/>
    <x v="33"/>
    <s v="Little Rock"/>
    <s v="Women's Athletic Footwear"/>
    <n v="57"/>
    <n v="1200"/>
    <n v="6840"/>
    <n v="3488.4"/>
    <n v="0.51"/>
    <s v="Online"/>
  </r>
  <r>
    <n v="1197831"/>
    <d v="2021-12-19T00:00:00"/>
    <x v="1"/>
    <x v="33"/>
    <s v="Little Rock"/>
    <s v="Men's Apparel"/>
    <n v="64"/>
    <n v="1120"/>
    <n v="7168"/>
    <n v="3512.3199999999997"/>
    <n v="0.49"/>
    <s v="Online"/>
  </r>
  <r>
    <n v="1197831"/>
    <d v="2021-12-19T00:00:00"/>
    <x v="1"/>
    <x v="33"/>
    <s v="Little Rock"/>
    <s v="Women's Apparel"/>
    <n v="70"/>
    <n v="1500"/>
    <n v="10500"/>
    <n v="5355"/>
    <n v="0.51"/>
    <s v="Online"/>
  </r>
  <r>
    <n v="1197831"/>
    <d v="2021-01-23T00:00:00"/>
    <x v="1"/>
    <x v="33"/>
    <s v="Little Rock"/>
    <s v="Men's Street Footwear"/>
    <n v="24"/>
    <n v="1670"/>
    <n v="4008"/>
    <n v="2124.2400000000002"/>
    <n v="0.53"/>
    <s v="Online"/>
  </r>
  <r>
    <n v="1197831"/>
    <d v="2021-01-23T00:00:00"/>
    <x v="1"/>
    <x v="33"/>
    <s v="Little Rock"/>
    <s v="Men's Athletic Footwear"/>
    <n v="25"/>
    <n v="1090"/>
    <n v="2725"/>
    <n v="1226.2499999999998"/>
    <n v="0.44999999999999996"/>
    <s v="Online"/>
  </r>
  <r>
    <n v="1197831"/>
    <d v="2021-01-23T00:00:00"/>
    <x v="1"/>
    <x v="33"/>
    <s v="Little Rock"/>
    <s v="Women's Street Footwear"/>
    <n v="15"/>
    <n v="980"/>
    <n v="1470"/>
    <n v="808.50000000000011"/>
    <n v="0.55000000000000004"/>
    <s v="Online"/>
  </r>
  <r>
    <n v="1197831"/>
    <d v="2021-01-23T00:00:00"/>
    <x v="1"/>
    <x v="33"/>
    <s v="Little Rock"/>
    <s v="Women's Athletic Footwear"/>
    <n v="18"/>
    <n v="650"/>
    <n v="1170"/>
    <n v="643.5"/>
    <n v="0.55000000000000004"/>
    <s v="Online"/>
  </r>
  <r>
    <n v="1197831"/>
    <d v="2021-01-23T00:00:00"/>
    <x v="1"/>
    <x v="33"/>
    <s v="Little Rock"/>
    <s v="Men's Apparel"/>
    <n v="33"/>
    <n v="800"/>
    <n v="2640"/>
    <n v="1320"/>
    <n v="0.5"/>
    <s v="Online"/>
  </r>
  <r>
    <n v="1197831"/>
    <d v="2021-01-23T00:00:00"/>
    <x v="1"/>
    <x v="33"/>
    <s v="Little Rock"/>
    <s v="Women's Apparel"/>
    <n v="23"/>
    <n v="1010"/>
    <n v="2323"/>
    <n v="1207.96"/>
    <n v="0.52"/>
    <s v="Online"/>
  </r>
  <r>
    <n v="1197831"/>
    <d v="2021-02-21T00:00:00"/>
    <x v="1"/>
    <x v="33"/>
    <s v="Little Rock"/>
    <s v="Men's Street Footwear"/>
    <n v="24"/>
    <n v="1690"/>
    <n v="4056"/>
    <n v="2109.12"/>
    <n v="0.52"/>
    <s v="Online"/>
  </r>
  <r>
    <n v="1197831"/>
    <d v="2021-02-21T00:00:00"/>
    <x v="1"/>
    <x v="33"/>
    <s v="Little Rock"/>
    <s v="Men's Athletic Footwear"/>
    <n v="23"/>
    <n v="800"/>
    <n v="1840"/>
    <n v="846.4"/>
    <n v="0.45999999999999996"/>
    <s v="Online"/>
  </r>
  <r>
    <n v="1197831"/>
    <d v="2021-02-21T00:00:00"/>
    <x v="1"/>
    <x v="33"/>
    <s v="Little Rock"/>
    <s v="Women's Street Footwear"/>
    <n v="15"/>
    <n v="910"/>
    <n v="1365"/>
    <n v="682.5"/>
    <n v="0.5"/>
    <s v="Online"/>
  </r>
  <r>
    <n v="1197831"/>
    <d v="2021-02-21T00:00:00"/>
    <x v="1"/>
    <x v="34"/>
    <s v="Oklahoma City"/>
    <s v="Women's Athletic Footwear"/>
    <n v="19"/>
    <n v="490"/>
    <n v="931"/>
    <n v="474.81"/>
    <n v="0.51"/>
    <s v="Online"/>
  </r>
  <r>
    <n v="1197831"/>
    <d v="2021-02-21T00:00:00"/>
    <x v="1"/>
    <x v="34"/>
    <s v="Oklahoma City"/>
    <s v="Men's Apparel"/>
    <n v="34"/>
    <n v="750"/>
    <n v="2550"/>
    <n v="1198.5"/>
    <n v="0.47"/>
    <s v="Online"/>
  </r>
  <r>
    <n v="1197831"/>
    <d v="2021-02-21T00:00:00"/>
    <x v="1"/>
    <x v="34"/>
    <s v="Oklahoma City"/>
    <s v="Women's Apparel"/>
    <n v="18"/>
    <n v="980"/>
    <n v="1764"/>
    <n v="899.64"/>
    <n v="0.51"/>
    <s v="Online"/>
  </r>
  <r>
    <n v="1197831"/>
    <d v="2021-03-19T00:00:00"/>
    <x v="1"/>
    <x v="34"/>
    <s v="Oklahoma City"/>
    <s v="Men's Street Footwear"/>
    <n v="19"/>
    <n v="1540"/>
    <n v="2926"/>
    <n v="1463"/>
    <n v="0.5"/>
    <s v="Online"/>
  </r>
  <r>
    <n v="1197831"/>
    <d v="2021-03-19T00:00:00"/>
    <x v="1"/>
    <x v="34"/>
    <s v="Oklahoma City"/>
    <s v="Men's Athletic Footwear"/>
    <n v="19"/>
    <n v="730"/>
    <n v="1387"/>
    <n v="665.76"/>
    <n v="0.48"/>
    <s v="Online"/>
  </r>
  <r>
    <n v="1197831"/>
    <d v="2021-03-19T00:00:00"/>
    <x v="1"/>
    <x v="34"/>
    <s v="Oklahoma City"/>
    <s v="Women's Street Footwear"/>
    <n v="9"/>
    <n v="800"/>
    <n v="720"/>
    <n v="360"/>
    <n v="0.5"/>
    <s v="Online"/>
  </r>
  <r>
    <n v="1197831"/>
    <d v="2021-03-19T00:00:00"/>
    <x v="1"/>
    <x v="34"/>
    <s v="Oklahoma City"/>
    <s v="Women's Athletic Footwear"/>
    <n v="20"/>
    <n v="340"/>
    <n v="680"/>
    <n v="340"/>
    <n v="0.5"/>
    <s v="Online"/>
  </r>
  <r>
    <n v="1197831"/>
    <d v="2021-03-19T00:00:00"/>
    <x v="1"/>
    <x v="34"/>
    <s v="Oklahoma City"/>
    <s v="Men's Apparel"/>
    <n v="34"/>
    <n v="490"/>
    <n v="1666"/>
    <n v="783.02"/>
    <n v="0.47"/>
    <s v="Online"/>
  </r>
  <r>
    <n v="1197831"/>
    <d v="2021-03-19T00:00:00"/>
    <x v="1"/>
    <x v="34"/>
    <s v="Oklahoma City"/>
    <s v="Women's Apparel"/>
    <n v="23"/>
    <n v="690"/>
    <n v="1587"/>
    <n v="856.98"/>
    <n v="0.54"/>
    <s v="Online"/>
  </r>
  <r>
    <n v="1197831"/>
    <d v="2021-04-20T00:00:00"/>
    <x v="1"/>
    <x v="34"/>
    <s v="Oklahoma City"/>
    <s v="Men's Street Footwear"/>
    <n v="24"/>
    <n v="1520"/>
    <n v="3648"/>
    <n v="1933.44"/>
    <n v="0.53"/>
    <s v="Online"/>
  </r>
  <r>
    <n v="1197831"/>
    <d v="2021-04-20T00:00:00"/>
    <x v="1"/>
    <x v="34"/>
    <s v="Oklahoma City"/>
    <s v="Men's Athletic Footwear"/>
    <n v="23"/>
    <n v="650"/>
    <n v="1495"/>
    <n v="717.6"/>
    <n v="0.48"/>
    <s v="Online"/>
  </r>
  <r>
    <n v="1197831"/>
    <d v="2021-04-20T00:00:00"/>
    <x v="1"/>
    <x v="34"/>
    <s v="Oklahoma City"/>
    <s v="Women's Street Footwear"/>
    <n v="14"/>
    <n v="680"/>
    <n v="952"/>
    <n v="504.56"/>
    <n v="0.53"/>
    <s v="Online"/>
  </r>
  <r>
    <n v="1197831"/>
    <d v="2021-04-20T00:00:00"/>
    <x v="1"/>
    <x v="34"/>
    <s v="Oklahoma City"/>
    <s v="Women's Athletic Footwear"/>
    <n v="18"/>
    <n v="450"/>
    <n v="810"/>
    <n v="429.3"/>
    <n v="0.53"/>
    <s v="Online"/>
  </r>
  <r>
    <n v="1197831"/>
    <d v="2021-04-20T00:00:00"/>
    <x v="1"/>
    <x v="34"/>
    <s v="Oklahoma City"/>
    <s v="Men's Apparel"/>
    <n v="38"/>
    <n v="530"/>
    <n v="2014"/>
    <n v="1007"/>
    <n v="0.5"/>
    <s v="Online"/>
  </r>
  <r>
    <n v="1197831"/>
    <d v="2021-04-20T00:00:00"/>
    <x v="1"/>
    <x v="34"/>
    <s v="Oklahoma City"/>
    <s v="Women's Apparel"/>
    <n v="28"/>
    <n v="940"/>
    <n v="2632"/>
    <n v="1447.6000000000001"/>
    <n v="0.55000000000000004"/>
    <s v="Online"/>
  </r>
  <r>
    <n v="1197831"/>
    <d v="2021-05-19T00:00:00"/>
    <x v="1"/>
    <x v="34"/>
    <s v="Oklahoma City"/>
    <s v="Men's Street Footwear"/>
    <n v="36"/>
    <n v="1670"/>
    <n v="6012"/>
    <n v="3246.48"/>
    <n v="0.54"/>
    <s v="Online"/>
  </r>
  <r>
    <n v="1197831"/>
    <d v="2021-05-19T00:00:00"/>
    <x v="1"/>
    <x v="34"/>
    <s v="Oklahoma City"/>
    <s v="Men's Athletic Footwear"/>
    <n v="39"/>
    <n v="870"/>
    <n v="3393"/>
    <n v="1526.85"/>
    <n v="0.44999999999999996"/>
    <s v="Online"/>
  </r>
  <r>
    <n v="1197831"/>
    <d v="2021-05-19T00:00:00"/>
    <x v="1"/>
    <x v="34"/>
    <s v="Oklahoma City"/>
    <s v="Women's Street Footwear"/>
    <n v="34"/>
    <n v="720"/>
    <n v="2448"/>
    <n v="1272.96"/>
    <n v="0.52"/>
    <s v="Online"/>
  </r>
  <r>
    <n v="1197831"/>
    <d v="2021-05-19T00:00:00"/>
    <x v="1"/>
    <x v="34"/>
    <s v="Oklahoma City"/>
    <s v="Women's Athletic Footwear"/>
    <n v="34"/>
    <n v="590"/>
    <n v="2006"/>
    <n v="1103.3000000000002"/>
    <n v="0.55000000000000004"/>
    <s v="Online"/>
  </r>
  <r>
    <n v="1197831"/>
    <d v="2021-05-19T00:00:00"/>
    <x v="1"/>
    <x v="34"/>
    <s v="Oklahoma City"/>
    <s v="Men's Apparel"/>
    <n v="43"/>
    <n v="750"/>
    <n v="3225"/>
    <n v="1451.2499999999998"/>
    <n v="0.44999999999999996"/>
    <s v="Online"/>
  </r>
  <r>
    <n v="1197831"/>
    <d v="2021-05-19T00:00:00"/>
    <x v="1"/>
    <x v="34"/>
    <s v="Oklahoma City"/>
    <s v="Women's Apparel"/>
    <n v="42"/>
    <n v="980"/>
    <n v="4116"/>
    <n v="2140.3200000000002"/>
    <n v="0.52"/>
    <s v="Online"/>
  </r>
  <r>
    <n v="1197831"/>
    <d v="2021-06-21T00:00:00"/>
    <x v="1"/>
    <x v="34"/>
    <s v="Oklahoma City"/>
    <s v="Men's Street Footwear"/>
    <n v="38"/>
    <n v="1560"/>
    <n v="5928"/>
    <n v="3023.28"/>
    <n v="0.51"/>
    <s v="Online"/>
  </r>
  <r>
    <n v="1197831"/>
    <d v="2021-06-21T00:00:00"/>
    <x v="1"/>
    <x v="34"/>
    <s v="Oklahoma City"/>
    <s v="Men's Athletic Footwear"/>
    <n v="33"/>
    <n v="880"/>
    <n v="2904"/>
    <n v="1306.8"/>
    <n v="0.44999999999999996"/>
    <s v="Online"/>
  </r>
  <r>
    <n v="1197831"/>
    <d v="2021-06-21T00:00:00"/>
    <x v="1"/>
    <x v="34"/>
    <s v="Oklahoma City"/>
    <s v="Women's Street Footwear"/>
    <n v="36"/>
    <n v="880"/>
    <n v="3168"/>
    <n v="1647.3600000000001"/>
    <n v="0.52"/>
    <s v="Online"/>
  </r>
  <r>
    <n v="1197831"/>
    <d v="2021-06-21T00:00:00"/>
    <x v="1"/>
    <x v="34"/>
    <s v="Oklahoma City"/>
    <s v="Women's Athletic Footwear"/>
    <n v="38"/>
    <n v="870"/>
    <n v="3306"/>
    <n v="1653"/>
    <n v="0.5"/>
    <s v="Online"/>
  </r>
  <r>
    <n v="1197831"/>
    <d v="2021-06-21T00:00:00"/>
    <x v="1"/>
    <x v="34"/>
    <s v="Oklahoma City"/>
    <s v="Men's Apparel"/>
    <n v="51"/>
    <n v="870"/>
    <n v="4437"/>
    <n v="2085.39"/>
    <n v="0.47"/>
    <s v="Online"/>
  </r>
  <r>
    <n v="1197831"/>
    <d v="2021-06-21T00:00:00"/>
    <x v="1"/>
    <x v="34"/>
    <s v="Oklahoma City"/>
    <s v="Women's Apparel"/>
    <n v="55"/>
    <n v="1240"/>
    <n v="6820"/>
    <n v="3478.2000000000003"/>
    <n v="0.51"/>
    <s v="Online"/>
  </r>
  <r>
    <n v="1197831"/>
    <d v="2021-07-19T00:00:00"/>
    <x v="1"/>
    <x v="34"/>
    <s v="Oklahoma City"/>
    <s v="Men's Street Footwear"/>
    <n v="50"/>
    <n v="1820"/>
    <n v="9100"/>
    <n v="4732"/>
    <n v="0.52"/>
    <s v="Online"/>
  </r>
  <r>
    <n v="1197831"/>
    <d v="2021-07-19T00:00:00"/>
    <x v="1"/>
    <x v="34"/>
    <s v="Oklahoma City"/>
    <s v="Men's Athletic Footwear"/>
    <n v="45"/>
    <n v="1170"/>
    <n v="5265"/>
    <n v="2632.5"/>
    <n v="0.5"/>
    <s v="Online"/>
  </r>
  <r>
    <n v="1197831"/>
    <d v="2021-07-19T00:00:00"/>
    <x v="1"/>
    <x v="34"/>
    <s v="Oklahoma City"/>
    <s v="Women's Street Footwear"/>
    <n v="44"/>
    <n v="940"/>
    <n v="4136"/>
    <n v="2233.44"/>
    <n v="0.54"/>
    <s v="Online"/>
  </r>
  <r>
    <n v="1197831"/>
    <d v="2021-07-19T00:00:00"/>
    <x v="1"/>
    <x v="34"/>
    <s v="Oklahoma City"/>
    <s v="Women's Athletic Footwear"/>
    <n v="41"/>
    <n v="850"/>
    <n v="3485"/>
    <n v="1847.0500000000002"/>
    <n v="0.53"/>
    <s v="Online"/>
  </r>
  <r>
    <n v="1197831"/>
    <d v="2021-07-19T00:00:00"/>
    <x v="1"/>
    <x v="34"/>
    <s v="Oklahoma City"/>
    <s v="Men's Apparel"/>
    <n v="59"/>
    <n v="980"/>
    <n v="5782"/>
    <n v="2659.72"/>
    <n v="0.45999999999999996"/>
    <s v="Online"/>
  </r>
  <r>
    <n v="1197831"/>
    <d v="2021-07-19T00:00:00"/>
    <x v="1"/>
    <x v="34"/>
    <s v="Oklahoma City"/>
    <s v="Women's Apparel"/>
    <n v="61"/>
    <n v="1420"/>
    <n v="8662"/>
    <n v="4677.4800000000005"/>
    <n v="0.54"/>
    <s v="Online"/>
  </r>
  <r>
    <n v="1197831"/>
    <d v="2021-08-20T00:00:00"/>
    <x v="1"/>
    <x v="34"/>
    <s v="Oklahoma City"/>
    <s v="Men's Street Footwear"/>
    <n v="56"/>
    <n v="1890"/>
    <n v="10584"/>
    <n v="5397.84"/>
    <n v="0.51"/>
    <s v="Online"/>
  </r>
  <r>
    <n v="1197831"/>
    <d v="2021-08-20T00:00:00"/>
    <x v="1"/>
    <x v="34"/>
    <s v="Oklahoma City"/>
    <s v="Men's Athletic Footwear"/>
    <n v="51"/>
    <n v="1130"/>
    <n v="5763"/>
    <n v="2708.6099999999997"/>
    <n v="0.47"/>
    <s v="Online"/>
  </r>
  <r>
    <n v="1197831"/>
    <d v="2021-08-20T00:00:00"/>
    <x v="1"/>
    <x v="34"/>
    <s v="Oklahoma City"/>
    <s v="Women's Street Footwear"/>
    <n v="47"/>
    <n v="1130"/>
    <n v="5311"/>
    <n v="2814.83"/>
    <n v="0.53"/>
    <s v="Online"/>
  </r>
  <r>
    <n v="1197831"/>
    <d v="2021-08-20T00:00:00"/>
    <x v="1"/>
    <x v="34"/>
    <s v="Oklahoma City"/>
    <s v="Women's Athletic Footwear"/>
    <n v="37"/>
    <n v="880"/>
    <n v="3256"/>
    <n v="1693.1200000000001"/>
    <n v="0.52"/>
    <s v="Online"/>
  </r>
  <r>
    <n v="1197831"/>
    <d v="2021-08-20T00:00:00"/>
    <x v="1"/>
    <x v="34"/>
    <s v="Oklahoma City"/>
    <s v="Men's Apparel"/>
    <n v="47"/>
    <n v="810"/>
    <n v="3807"/>
    <n v="1713.1499999999999"/>
    <n v="0.44999999999999996"/>
    <s v="Online"/>
  </r>
  <r>
    <n v="1197831"/>
    <d v="2021-08-20T00:00:00"/>
    <x v="1"/>
    <x v="34"/>
    <s v="Oklahoma City"/>
    <s v="Women's Apparel"/>
    <n v="50"/>
    <n v="1240"/>
    <n v="6200"/>
    <n v="3224"/>
    <n v="0.52"/>
    <s v="Online"/>
  </r>
  <r>
    <n v="1197831"/>
    <d v="2021-09-19T00:00:00"/>
    <x v="1"/>
    <x v="34"/>
    <s v="Oklahoma City"/>
    <s v="Men's Street Footwear"/>
    <n v="49"/>
    <n v="1500"/>
    <n v="7350"/>
    <n v="3969.0000000000005"/>
    <n v="0.54"/>
    <s v="Online"/>
  </r>
  <r>
    <n v="1197831"/>
    <d v="2021-09-19T00:00:00"/>
    <x v="1"/>
    <x v="34"/>
    <s v="Oklahoma City"/>
    <s v="Men's Athletic Footwear"/>
    <n v="38"/>
    <n v="980"/>
    <n v="3724"/>
    <n v="1675.7999999999997"/>
    <n v="0.44999999999999996"/>
    <s v="Online"/>
  </r>
  <r>
    <n v="1197831"/>
    <d v="2021-09-19T00:00:00"/>
    <x v="1"/>
    <x v="34"/>
    <s v="Oklahoma City"/>
    <s v="Women's Street Footwear"/>
    <n v="14"/>
    <n v="690"/>
    <n v="966"/>
    <n v="492.66"/>
    <n v="0.51"/>
    <s v="Online"/>
  </r>
  <r>
    <n v="1197831"/>
    <d v="2021-09-19T00:00:00"/>
    <x v="1"/>
    <x v="34"/>
    <s v="Oklahoma City"/>
    <s v="Women's Athletic Footwear"/>
    <n v="14"/>
    <n v="630"/>
    <n v="882"/>
    <n v="449.82"/>
    <n v="0.51"/>
    <s v="Online"/>
  </r>
  <r>
    <n v="1197831"/>
    <d v="2021-09-19T00:00:00"/>
    <x v="1"/>
    <x v="34"/>
    <s v="Oklahoma City"/>
    <s v="Men's Apparel"/>
    <n v="23"/>
    <n v="680"/>
    <n v="1564"/>
    <n v="703.8"/>
    <n v="0.44999999999999996"/>
    <s v="Online"/>
  </r>
  <r>
    <n v="1197831"/>
    <d v="2021-09-19T00:00:00"/>
    <x v="1"/>
    <x v="34"/>
    <s v="Oklahoma City"/>
    <s v="Women's Apparel"/>
    <n v="28"/>
    <n v="910"/>
    <n v="2548"/>
    <n v="1324.96"/>
    <n v="0.52"/>
    <s v="Online"/>
  </r>
  <r>
    <n v="1197831"/>
    <d v="2021-10-21T00:00:00"/>
    <x v="1"/>
    <x v="34"/>
    <s v="Oklahoma City"/>
    <s v="Men's Street Footwear"/>
    <n v="29"/>
    <n v="1370"/>
    <n v="3973"/>
    <n v="2145.42"/>
    <n v="0.54"/>
    <s v="Online"/>
  </r>
  <r>
    <n v="1197831"/>
    <d v="2021-10-21T00:00:00"/>
    <x v="1"/>
    <x v="34"/>
    <s v="Oklahoma City"/>
    <s v="Men's Athletic Footwear"/>
    <n v="19"/>
    <n v="880"/>
    <n v="1672"/>
    <n v="769.11999999999989"/>
    <n v="0.45999999999999996"/>
    <s v="Online"/>
  </r>
  <r>
    <n v="1197831"/>
    <d v="2021-10-21T00:00:00"/>
    <x v="1"/>
    <x v="34"/>
    <s v="Oklahoma City"/>
    <s v="Women's Street Footwear"/>
    <n v="20"/>
    <n v="560"/>
    <n v="1120"/>
    <n v="571.20000000000005"/>
    <n v="0.51"/>
    <s v="Online"/>
  </r>
  <r>
    <n v="1197831"/>
    <d v="2021-10-21T00:00:00"/>
    <x v="1"/>
    <x v="34"/>
    <s v="Oklahoma City"/>
    <s v="Women's Athletic Footwear"/>
    <n v="18"/>
    <n v="520"/>
    <n v="936"/>
    <n v="486.72"/>
    <n v="0.52"/>
    <s v="Online"/>
  </r>
  <r>
    <n v="1197831"/>
    <d v="2021-10-21T00:00:00"/>
    <x v="1"/>
    <x v="34"/>
    <s v="Oklahoma City"/>
    <s v="Men's Apparel"/>
    <n v="29"/>
    <n v="500"/>
    <n v="1450"/>
    <n v="696"/>
    <n v="0.48"/>
    <s v="Online"/>
  </r>
  <r>
    <n v="1197831"/>
    <d v="2021-10-21T00:00:00"/>
    <x v="1"/>
    <x v="34"/>
    <s v="Oklahoma City"/>
    <s v="Women's Apparel"/>
    <n v="29"/>
    <n v="910"/>
    <n v="2639"/>
    <n v="1451.45"/>
    <n v="0.55000000000000004"/>
    <s v="Online"/>
  </r>
  <r>
    <n v="1197831"/>
    <d v="2021-11-20T00:00:00"/>
    <x v="1"/>
    <x v="34"/>
    <s v="Oklahoma City"/>
    <s v="Men's Street Footwear"/>
    <n v="23"/>
    <n v="1330"/>
    <n v="3059"/>
    <n v="1651.8600000000001"/>
    <n v="0.54"/>
    <s v="Online"/>
  </r>
  <r>
    <n v="1197831"/>
    <d v="2021-11-20T00:00:00"/>
    <x v="1"/>
    <x v="34"/>
    <s v="Oklahoma City"/>
    <s v="Men's Athletic Footwear"/>
    <n v="14"/>
    <n v="780"/>
    <n v="1092"/>
    <n v="513.24"/>
    <n v="0.47"/>
    <s v="Online"/>
  </r>
  <r>
    <n v="1197831"/>
    <d v="2021-11-20T00:00:00"/>
    <x v="1"/>
    <x v="34"/>
    <s v="Oklahoma City"/>
    <s v="Women's Street Footwear"/>
    <n v="23"/>
    <n v="740"/>
    <n v="1702"/>
    <n v="919.08"/>
    <n v="0.54"/>
    <s v="Online"/>
  </r>
  <r>
    <n v="1197831"/>
    <d v="2021-11-20T00:00:00"/>
    <x v="1"/>
    <x v="34"/>
    <s v="Oklahoma City"/>
    <s v="Women's Athletic Footwear"/>
    <n v="52"/>
    <n v="750"/>
    <n v="3900"/>
    <n v="2067"/>
    <n v="0.53"/>
    <s v="Online"/>
  </r>
  <r>
    <n v="1197831"/>
    <d v="2021-11-20T00:00:00"/>
    <x v="1"/>
    <x v="34"/>
    <s v="Oklahoma City"/>
    <s v="Men's Apparel"/>
    <n v="71"/>
    <n v="770"/>
    <n v="5467"/>
    <n v="2678.83"/>
    <n v="0.49"/>
    <s v="Online"/>
  </r>
  <r>
    <n v="1197831"/>
    <d v="2021-11-20T00:00:00"/>
    <x v="1"/>
    <x v="34"/>
    <s v="Oklahoma City"/>
    <s v="Women's Apparel"/>
    <n v="72"/>
    <n v="1050"/>
    <n v="7560"/>
    <n v="3780"/>
    <n v="0.5"/>
    <s v="Online"/>
  </r>
  <r>
    <n v="1197831"/>
    <d v="2021-12-19T00:00:00"/>
    <x v="1"/>
    <x v="34"/>
    <s v="Oklahoma City"/>
    <s v="Men's Street Footwear"/>
    <n v="64"/>
    <n v="1690"/>
    <n v="10816"/>
    <n v="5948.8"/>
    <n v="0.55000000000000004"/>
    <s v="Online"/>
  </r>
  <r>
    <n v="1197831"/>
    <d v="2021-12-19T00:00:00"/>
    <x v="1"/>
    <x v="34"/>
    <s v="Oklahoma City"/>
    <s v="Men's Athletic Footwear"/>
    <n v="58"/>
    <n v="1190"/>
    <n v="6902"/>
    <n v="3105.8999999999996"/>
    <n v="0.44999999999999996"/>
    <s v="Online"/>
  </r>
  <r>
    <n v="1197831"/>
    <d v="2021-12-19T00:00:00"/>
    <x v="1"/>
    <x v="34"/>
    <s v="Oklahoma City"/>
    <s v="Women's Street Footwear"/>
    <n v="55"/>
    <n v="1010"/>
    <n v="5555"/>
    <n v="2777.5"/>
    <n v="0.5"/>
    <s v="Online"/>
  </r>
  <r>
    <n v="1197831"/>
    <d v="2021-12-19T00:00:00"/>
    <x v="1"/>
    <x v="34"/>
    <s v="Oklahoma City"/>
    <s v="Women's Athletic Footwear"/>
    <n v="54"/>
    <n v="940"/>
    <n v="5076"/>
    <n v="2690.28"/>
    <n v="0.53"/>
    <s v="Online"/>
  </r>
  <r>
    <n v="1197831"/>
    <d v="2021-12-19T00:00:00"/>
    <x v="1"/>
    <x v="34"/>
    <s v="Oklahoma City"/>
    <s v="Men's Apparel"/>
    <n v="69"/>
    <n v="810"/>
    <n v="5589"/>
    <n v="2682.72"/>
    <n v="0.48"/>
    <s v="Online"/>
  </r>
  <r>
    <n v="1197831"/>
    <d v="2021-12-19T00:00:00"/>
    <x v="1"/>
    <x v="34"/>
    <s v="Oklahoma City"/>
    <s v="Women's Apparel"/>
    <n v="68"/>
    <n v="1230"/>
    <n v="8364"/>
    <n v="4182"/>
    <n v="0.5"/>
    <s v="Online"/>
  </r>
  <r>
    <n v="1197831"/>
    <d v="2021-01-16T00:00:00"/>
    <x v="1"/>
    <x v="34"/>
    <s v="Oklahoma City"/>
    <s v="Men's Street Footwear"/>
    <n v="23"/>
    <n v="1490"/>
    <n v="3427"/>
    <n v="1679.23"/>
    <n v="0.49"/>
    <s v="Online"/>
  </r>
  <r>
    <n v="1197831"/>
    <d v="2021-01-16T00:00:00"/>
    <x v="1"/>
    <x v="34"/>
    <s v="Oklahoma City"/>
    <s v="Men's Athletic Footwear"/>
    <n v="23"/>
    <n v="910"/>
    <n v="2093"/>
    <n v="1025.57"/>
    <n v="0.49"/>
    <s v="Online"/>
  </r>
  <r>
    <n v="1197831"/>
    <d v="2021-01-16T00:00:00"/>
    <x v="1"/>
    <x v="34"/>
    <s v="Oklahoma City"/>
    <s v="Women's Street Footwear"/>
    <n v="14"/>
    <n v="880"/>
    <n v="1232"/>
    <n v="591.36"/>
    <n v="0.48"/>
    <s v="Online"/>
  </r>
  <r>
    <n v="1197831"/>
    <d v="2021-01-16T00:00:00"/>
    <x v="1"/>
    <x v="34"/>
    <s v="Oklahoma City"/>
    <s v="Women's Athletic Footwear"/>
    <n v="19"/>
    <n v="560"/>
    <n v="1064"/>
    <n v="521.36"/>
    <n v="0.49"/>
    <s v="Online"/>
  </r>
  <r>
    <n v="1197831"/>
    <d v="2021-01-16T00:00:00"/>
    <x v="1"/>
    <x v="34"/>
    <s v="Oklahoma City"/>
    <s v="Men's Apparel"/>
    <n v="33"/>
    <n v="650"/>
    <n v="2145"/>
    <n v="1029.5999999999999"/>
    <n v="0.48"/>
    <s v="Online"/>
  </r>
  <r>
    <n v="1197831"/>
    <d v="2021-01-16T00:00:00"/>
    <x v="1"/>
    <x v="34"/>
    <s v="Oklahoma City"/>
    <s v="Women's Apparel"/>
    <n v="23"/>
    <n v="1020"/>
    <n v="2346"/>
    <n v="1173"/>
    <n v="0.5"/>
    <s v="Online"/>
  </r>
  <r>
    <n v="1197831"/>
    <d v="2021-02-14T00:00:00"/>
    <x v="1"/>
    <x v="34"/>
    <s v="Oklahoma City"/>
    <s v="Men's Street Footwear"/>
    <n v="23"/>
    <n v="1620"/>
    <n v="3726"/>
    <n v="1751.2199999999998"/>
    <n v="0.47"/>
    <s v="Online"/>
  </r>
  <r>
    <n v="1197831"/>
    <d v="2021-02-14T00:00:00"/>
    <x v="1"/>
    <x v="34"/>
    <s v="Oklahoma City"/>
    <s v="Men's Athletic Footwear"/>
    <n v="23"/>
    <n v="650"/>
    <n v="1495"/>
    <n v="747.5"/>
    <n v="0.5"/>
    <s v="Online"/>
  </r>
  <r>
    <n v="1197831"/>
    <d v="2021-02-14T00:00:00"/>
    <x v="1"/>
    <x v="34"/>
    <s v="Oklahoma City"/>
    <s v="Women's Street Footwear"/>
    <n v="14"/>
    <n v="750"/>
    <n v="1050"/>
    <n v="514.5"/>
    <n v="0.49"/>
    <s v="Online"/>
  </r>
  <r>
    <n v="1197831"/>
    <d v="2021-02-14T00:00:00"/>
    <x v="3"/>
    <x v="35"/>
    <s v="Wichita"/>
    <s v="Women's Athletic Footwear"/>
    <n v="20"/>
    <n v="420"/>
    <n v="840"/>
    <n v="377.99999999999994"/>
    <n v="0.44999999999999996"/>
    <s v="Online"/>
  </r>
  <r>
    <n v="1197831"/>
    <d v="2021-02-14T00:00:00"/>
    <x v="3"/>
    <x v="35"/>
    <s v="Wichita"/>
    <s v="Men's Apparel"/>
    <n v="32"/>
    <n v="680"/>
    <n v="2176"/>
    <n v="1044.48"/>
    <n v="0.48"/>
    <s v="Online"/>
  </r>
  <r>
    <n v="1197831"/>
    <d v="2021-02-14T00:00:00"/>
    <x v="3"/>
    <x v="35"/>
    <s v="Wichita"/>
    <s v="Women's Apparel"/>
    <n v="18"/>
    <n v="980"/>
    <n v="1764"/>
    <n v="864.36"/>
    <n v="0.49"/>
    <s v="Online"/>
  </r>
  <r>
    <n v="1197831"/>
    <d v="2021-03-12T00:00:00"/>
    <x v="3"/>
    <x v="35"/>
    <s v="Wichita"/>
    <s v="Men's Street Footwear"/>
    <n v="20"/>
    <n v="1530"/>
    <n v="3060"/>
    <n v="1499.3999999999999"/>
    <n v="0.49"/>
    <s v="Online"/>
  </r>
  <r>
    <n v="1197831"/>
    <d v="2021-03-12T00:00:00"/>
    <x v="3"/>
    <x v="35"/>
    <s v="Wichita"/>
    <s v="Men's Athletic Footwear"/>
    <n v="19"/>
    <n v="590"/>
    <n v="1121"/>
    <n v="526.87"/>
    <n v="0.47"/>
    <s v="Online"/>
  </r>
  <r>
    <n v="1197831"/>
    <d v="2021-03-12T00:00:00"/>
    <x v="3"/>
    <x v="35"/>
    <s v="Wichita"/>
    <s v="Women's Street Footwear"/>
    <n v="9"/>
    <n v="750"/>
    <n v="675"/>
    <n v="310.5"/>
    <n v="0.45999999999999996"/>
    <s v="Online"/>
  </r>
  <r>
    <n v="1197831"/>
    <d v="2021-03-12T00:00:00"/>
    <x v="3"/>
    <x v="35"/>
    <s v="Wichita"/>
    <s v="Women's Athletic Footwear"/>
    <n v="20"/>
    <n v="260"/>
    <n v="520"/>
    <n v="249.6"/>
    <n v="0.48"/>
    <s v="Online"/>
  </r>
  <r>
    <n v="1197831"/>
    <d v="2021-03-12T00:00:00"/>
    <x v="3"/>
    <x v="35"/>
    <s v="Wichita"/>
    <s v="Men's Apparel"/>
    <n v="32"/>
    <n v="410"/>
    <n v="1312"/>
    <n v="603.52"/>
    <n v="0.45999999999999996"/>
    <s v="Online"/>
  </r>
  <r>
    <n v="1197831"/>
    <d v="2021-03-12T00:00:00"/>
    <x v="3"/>
    <x v="35"/>
    <s v="Wichita"/>
    <s v="Women's Apparel"/>
    <n v="23"/>
    <n v="650"/>
    <n v="1495"/>
    <n v="747.5"/>
    <n v="0.5"/>
    <s v="Online"/>
  </r>
  <r>
    <n v="1197831"/>
    <d v="2021-04-13T00:00:00"/>
    <x v="3"/>
    <x v="35"/>
    <s v="Wichita"/>
    <s v="Men's Street Footwear"/>
    <n v="24"/>
    <n v="1500"/>
    <n v="3600"/>
    <n v="1619.9999999999998"/>
    <n v="0.44999999999999996"/>
    <s v="Online"/>
  </r>
  <r>
    <n v="1197831"/>
    <d v="2021-04-13T00:00:00"/>
    <x v="3"/>
    <x v="35"/>
    <s v="Wichita"/>
    <s v="Men's Athletic Footwear"/>
    <n v="25"/>
    <n v="580"/>
    <n v="1450"/>
    <n v="696"/>
    <n v="0.48"/>
    <s v="Online"/>
  </r>
  <r>
    <n v="1197831"/>
    <d v="2021-04-13T00:00:00"/>
    <x v="3"/>
    <x v="35"/>
    <s v="Wichita"/>
    <s v="Women's Street Footwear"/>
    <n v="14"/>
    <n v="600"/>
    <n v="840"/>
    <n v="420"/>
    <n v="0.5"/>
    <s v="Online"/>
  </r>
  <r>
    <n v="1197831"/>
    <d v="2021-04-13T00:00:00"/>
    <x v="3"/>
    <x v="35"/>
    <s v="Wichita"/>
    <s v="Women's Athletic Footwear"/>
    <n v="19"/>
    <n v="350"/>
    <n v="665"/>
    <n v="299.24999999999994"/>
    <n v="0.44999999999999996"/>
    <s v="Online"/>
  </r>
  <r>
    <n v="1197831"/>
    <d v="2021-04-13T00:00:00"/>
    <x v="3"/>
    <x v="35"/>
    <s v="Wichita"/>
    <s v="Men's Apparel"/>
    <n v="39"/>
    <n v="380"/>
    <n v="1482"/>
    <n v="726.18"/>
    <n v="0.49"/>
    <s v="Online"/>
  </r>
  <r>
    <n v="1197831"/>
    <d v="2021-04-13T00:00:00"/>
    <x v="3"/>
    <x v="35"/>
    <s v="Wichita"/>
    <s v="Women's Apparel"/>
    <n v="29"/>
    <n v="810"/>
    <n v="2349"/>
    <n v="1151.01"/>
    <n v="0.49"/>
    <s v="Online"/>
  </r>
  <r>
    <n v="1197831"/>
    <d v="2021-05-12T00:00:00"/>
    <x v="3"/>
    <x v="35"/>
    <s v="Wichita"/>
    <s v="Men's Street Footwear"/>
    <n v="36"/>
    <n v="1430"/>
    <n v="5148"/>
    <n v="2316.6"/>
    <n v="0.44999999999999996"/>
    <s v="Online"/>
  </r>
  <r>
    <n v="1197831"/>
    <d v="2021-05-12T00:00:00"/>
    <x v="3"/>
    <x v="35"/>
    <s v="Wichita"/>
    <s v="Men's Athletic Footwear"/>
    <n v="39"/>
    <n v="770"/>
    <n v="3003"/>
    <n v="1441.44"/>
    <n v="0.48"/>
    <s v="Online"/>
  </r>
  <r>
    <n v="1197831"/>
    <d v="2021-05-12T00:00:00"/>
    <x v="3"/>
    <x v="35"/>
    <s v="Wichita"/>
    <s v="Women's Street Footwear"/>
    <n v="32"/>
    <n v="650"/>
    <n v="2080"/>
    <n v="1019.1999999999999"/>
    <n v="0.49"/>
    <s v="Online"/>
  </r>
  <r>
    <n v="1197831"/>
    <d v="2021-05-12T00:00:00"/>
    <x v="3"/>
    <x v="35"/>
    <s v="Wichita"/>
    <s v="Women's Athletic Footwear"/>
    <n v="32"/>
    <n v="580"/>
    <n v="1856"/>
    <n v="928"/>
    <n v="0.5"/>
    <s v="Online"/>
  </r>
  <r>
    <n v="1197831"/>
    <d v="2021-05-12T00:00:00"/>
    <x v="3"/>
    <x v="35"/>
    <s v="Wichita"/>
    <s v="Men's Apparel"/>
    <n v="43"/>
    <n v="560"/>
    <n v="2408"/>
    <n v="1204"/>
    <n v="0.5"/>
    <s v="Online"/>
  </r>
  <r>
    <n v="1197831"/>
    <d v="2021-05-12T00:00:00"/>
    <x v="3"/>
    <x v="35"/>
    <s v="Wichita"/>
    <s v="Women's Apparel"/>
    <n v="42"/>
    <n v="940"/>
    <n v="3948"/>
    <n v="1776.6"/>
    <n v="0.44999999999999996"/>
    <s v="Online"/>
  </r>
  <r>
    <n v="1197831"/>
    <d v="2021-06-14T00:00:00"/>
    <x v="3"/>
    <x v="35"/>
    <s v="Wichita"/>
    <s v="Men's Street Footwear"/>
    <n v="37"/>
    <n v="1440"/>
    <n v="5328"/>
    <n v="2664"/>
    <n v="0.5"/>
    <s v="Online"/>
  </r>
  <r>
    <n v="1197831"/>
    <d v="2021-06-14T00:00:00"/>
    <x v="3"/>
    <x v="35"/>
    <s v="Wichita"/>
    <s v="Men's Athletic Footwear"/>
    <n v="32"/>
    <n v="940"/>
    <n v="3008"/>
    <n v="1443.84"/>
    <n v="0.48"/>
    <s v="Online"/>
  </r>
  <r>
    <n v="1197831"/>
    <d v="2021-06-14T00:00:00"/>
    <x v="3"/>
    <x v="35"/>
    <s v="Wichita"/>
    <s v="Women's Street Footwear"/>
    <n v="37"/>
    <n v="810"/>
    <n v="2997"/>
    <n v="1378.62"/>
    <n v="0.45999999999999996"/>
    <s v="Online"/>
  </r>
  <r>
    <n v="1197831"/>
    <d v="2021-06-14T00:00:00"/>
    <x v="3"/>
    <x v="35"/>
    <s v="Wichita"/>
    <s v="Women's Athletic Footwear"/>
    <n v="38"/>
    <n v="800"/>
    <n v="3040"/>
    <n v="1367.9999999999998"/>
    <n v="0.44999999999999996"/>
    <s v="Online"/>
  </r>
  <r>
    <n v="1197831"/>
    <d v="2021-06-14T00:00:00"/>
    <x v="3"/>
    <x v="35"/>
    <s v="Wichita"/>
    <s v="Men's Apparel"/>
    <n v="54"/>
    <n v="830"/>
    <n v="4482"/>
    <n v="2151.36"/>
    <n v="0.48"/>
    <s v="Online"/>
  </r>
  <r>
    <n v="1197831"/>
    <d v="2021-06-14T00:00:00"/>
    <x v="3"/>
    <x v="35"/>
    <s v="Wichita"/>
    <s v="Women's Apparel"/>
    <n v="58"/>
    <n v="1170"/>
    <n v="6786"/>
    <n v="3325.14"/>
    <n v="0.49"/>
    <s v="Online"/>
  </r>
  <r>
    <n v="1197831"/>
    <d v="2021-07-12T00:00:00"/>
    <x v="3"/>
    <x v="35"/>
    <s v="Wichita"/>
    <s v="Men's Street Footwear"/>
    <n v="51"/>
    <n v="1820"/>
    <n v="9282"/>
    <n v="4641"/>
    <n v="0.5"/>
    <s v="Online"/>
  </r>
  <r>
    <n v="1197831"/>
    <d v="2021-07-12T00:00:00"/>
    <x v="3"/>
    <x v="35"/>
    <s v="Wichita"/>
    <s v="Men's Athletic Footwear"/>
    <n v="49"/>
    <n v="1190"/>
    <n v="5831"/>
    <n v="2915.5"/>
    <n v="0.5"/>
    <s v="Online"/>
  </r>
  <r>
    <n v="1197831"/>
    <d v="2021-07-12T00:00:00"/>
    <x v="3"/>
    <x v="35"/>
    <s v="Wichita"/>
    <s v="Women's Street Footwear"/>
    <n v="42"/>
    <n v="1020"/>
    <n v="4284"/>
    <n v="1970.6399999999999"/>
    <n v="0.45999999999999996"/>
    <s v="Online"/>
  </r>
  <r>
    <n v="1197831"/>
    <d v="2021-07-12T00:00:00"/>
    <x v="3"/>
    <x v="35"/>
    <s v="Wichita"/>
    <s v="Women's Athletic Footwear"/>
    <n v="43"/>
    <n v="750"/>
    <n v="3225"/>
    <n v="1580.25"/>
    <n v="0.49"/>
    <s v="Online"/>
  </r>
  <r>
    <n v="1197831"/>
    <d v="2021-07-12T00:00:00"/>
    <x v="3"/>
    <x v="35"/>
    <s v="Wichita"/>
    <s v="Men's Apparel"/>
    <n v="56"/>
    <n v="910"/>
    <n v="5096"/>
    <n v="2344.16"/>
    <n v="0.45999999999999996"/>
    <s v="Online"/>
  </r>
  <r>
    <n v="1197831"/>
    <d v="2021-07-12T00:00:00"/>
    <x v="3"/>
    <x v="35"/>
    <s v="Wichita"/>
    <s v="Women's Apparel"/>
    <n v="60"/>
    <n v="1400"/>
    <n v="8400"/>
    <n v="4116"/>
    <n v="0.49"/>
    <s v="Online"/>
  </r>
  <r>
    <n v="1197831"/>
    <d v="2021-08-13T00:00:00"/>
    <x v="3"/>
    <x v="35"/>
    <s v="Wichita"/>
    <s v="Men's Street Footwear"/>
    <n v="56"/>
    <n v="1890"/>
    <n v="10584"/>
    <n v="5292"/>
    <n v="0.5"/>
    <s v="Online"/>
  </r>
  <r>
    <n v="1197831"/>
    <d v="2021-08-13T00:00:00"/>
    <x v="3"/>
    <x v="35"/>
    <s v="Wichita"/>
    <s v="Men's Athletic Footwear"/>
    <n v="51"/>
    <n v="1110"/>
    <n v="5661"/>
    <n v="2547.4499999999998"/>
    <n v="0.44999999999999996"/>
    <s v="Online"/>
  </r>
  <r>
    <n v="1197831"/>
    <d v="2021-08-13T00:00:00"/>
    <x v="3"/>
    <x v="35"/>
    <s v="Wichita"/>
    <s v="Women's Street Footwear"/>
    <n v="47"/>
    <n v="1020"/>
    <n v="4794"/>
    <n v="2397"/>
    <n v="0.5"/>
    <s v="Online"/>
  </r>
  <r>
    <n v="1197831"/>
    <d v="2021-08-13T00:00:00"/>
    <x v="3"/>
    <x v="35"/>
    <s v="Wichita"/>
    <s v="Women's Athletic Footwear"/>
    <n v="37"/>
    <n v="900"/>
    <n v="3330"/>
    <n v="1631.7"/>
    <n v="0.49"/>
    <s v="Online"/>
  </r>
  <r>
    <n v="1197831"/>
    <d v="2021-08-13T00:00:00"/>
    <x v="3"/>
    <x v="35"/>
    <s v="Wichita"/>
    <s v="Men's Apparel"/>
    <n v="47"/>
    <n v="690"/>
    <n v="3243"/>
    <n v="1621.5"/>
    <n v="0.5"/>
    <s v="Online"/>
  </r>
  <r>
    <n v="1197831"/>
    <d v="2021-08-13T00:00:00"/>
    <x v="3"/>
    <x v="35"/>
    <s v="Wichita"/>
    <s v="Women's Apparel"/>
    <n v="52"/>
    <n v="1130"/>
    <n v="5876"/>
    <n v="2938"/>
    <n v="0.5"/>
    <s v="Online"/>
  </r>
  <r>
    <n v="1197831"/>
    <d v="2021-09-12T00:00:00"/>
    <x v="3"/>
    <x v="35"/>
    <s v="Wichita"/>
    <s v="Men's Street Footwear"/>
    <n v="47"/>
    <n v="1650"/>
    <n v="7755"/>
    <n v="3877.5"/>
    <n v="0.5"/>
    <s v="Online"/>
  </r>
  <r>
    <n v="1197831"/>
    <d v="2021-09-12T00:00:00"/>
    <x v="3"/>
    <x v="35"/>
    <s v="Wichita"/>
    <s v="Men's Athletic Footwear"/>
    <n v="38"/>
    <n v="910"/>
    <n v="3458"/>
    <n v="1556.1"/>
    <n v="0.44999999999999996"/>
    <s v="Online"/>
  </r>
  <r>
    <n v="1197831"/>
    <d v="2021-09-12T00:00:00"/>
    <x v="3"/>
    <x v="35"/>
    <s v="Wichita"/>
    <s v="Women's Street Footwear"/>
    <n v="15"/>
    <n v="750"/>
    <n v="1125"/>
    <n v="528.75"/>
    <n v="0.47"/>
    <s v="Online"/>
  </r>
  <r>
    <n v="1197831"/>
    <d v="2021-09-12T00:00:00"/>
    <x v="3"/>
    <x v="35"/>
    <s v="Wichita"/>
    <s v="Women's Athletic Footwear"/>
    <n v="14"/>
    <n v="650"/>
    <n v="910"/>
    <n v="427.7"/>
    <n v="0.47"/>
    <s v="Online"/>
  </r>
  <r>
    <n v="1197831"/>
    <d v="2021-09-12T00:00:00"/>
    <x v="3"/>
    <x v="35"/>
    <s v="Wichita"/>
    <s v="Men's Apparel"/>
    <n v="24"/>
    <n v="610"/>
    <n v="1464"/>
    <n v="717.36"/>
    <n v="0.49"/>
    <s v="Online"/>
  </r>
  <r>
    <n v="1197831"/>
    <d v="2021-09-12T00:00:00"/>
    <x v="3"/>
    <x v="35"/>
    <s v="Wichita"/>
    <s v="Women's Apparel"/>
    <n v="29"/>
    <n v="940"/>
    <n v="2726"/>
    <n v="1335.74"/>
    <n v="0.49"/>
    <s v="Online"/>
  </r>
  <r>
    <n v="1197831"/>
    <d v="2021-10-14T00:00:00"/>
    <x v="3"/>
    <x v="35"/>
    <s v="Wichita"/>
    <s v="Men's Street Footwear"/>
    <n v="29"/>
    <n v="1450"/>
    <n v="4205"/>
    <n v="1934.3"/>
    <n v="0.45999999999999996"/>
    <s v="Online"/>
  </r>
  <r>
    <n v="1197831"/>
    <d v="2021-10-14T00:00:00"/>
    <x v="3"/>
    <x v="35"/>
    <s v="Wichita"/>
    <s v="Men's Athletic Footwear"/>
    <n v="19"/>
    <n v="850"/>
    <n v="1615"/>
    <n v="742.9"/>
    <n v="0.45999999999999996"/>
    <s v="Online"/>
  </r>
  <r>
    <n v="1197831"/>
    <d v="2021-10-14T00:00:00"/>
    <x v="3"/>
    <x v="35"/>
    <s v="Wichita"/>
    <s v="Women's Street Footwear"/>
    <n v="19"/>
    <n v="600"/>
    <n v="1140"/>
    <n v="535.79999999999995"/>
    <n v="0.47"/>
    <s v="Online"/>
  </r>
  <r>
    <n v="1197831"/>
    <d v="2021-10-14T00:00:00"/>
    <x v="3"/>
    <x v="35"/>
    <s v="Wichita"/>
    <s v="Women's Athletic Footwear"/>
    <n v="19"/>
    <n v="470"/>
    <n v="893"/>
    <n v="428.64"/>
    <n v="0.48"/>
    <s v="Online"/>
  </r>
  <r>
    <n v="1197831"/>
    <d v="2021-10-14T00:00:00"/>
    <x v="3"/>
    <x v="35"/>
    <s v="Wichita"/>
    <s v="Men's Apparel"/>
    <n v="29"/>
    <n v="460"/>
    <n v="1334"/>
    <n v="653.66"/>
    <n v="0.49"/>
    <s v="Online"/>
  </r>
  <r>
    <n v="1197831"/>
    <d v="2021-10-14T00:00:00"/>
    <x v="3"/>
    <x v="35"/>
    <s v="Wichita"/>
    <s v="Women's Apparel"/>
    <n v="28"/>
    <n v="900"/>
    <n v="2520"/>
    <n v="1209.5999999999999"/>
    <n v="0.48"/>
    <s v="Online"/>
  </r>
  <r>
    <n v="1197831"/>
    <d v="2021-11-13T00:00:00"/>
    <x v="3"/>
    <x v="35"/>
    <s v="Wichita"/>
    <s v="Men's Street Footwear"/>
    <n v="23"/>
    <n v="1220"/>
    <n v="2806"/>
    <n v="1318.82"/>
    <n v="0.47"/>
    <s v="Online"/>
  </r>
  <r>
    <n v="1197831"/>
    <d v="2021-11-13T00:00:00"/>
    <x v="3"/>
    <x v="35"/>
    <s v="Wichita"/>
    <s v="Men's Athletic Footwear"/>
    <n v="14"/>
    <n v="720"/>
    <n v="1008"/>
    <n v="504"/>
    <n v="0.5"/>
    <s v="Online"/>
  </r>
  <r>
    <n v="1197831"/>
    <d v="2021-11-13T00:00:00"/>
    <x v="3"/>
    <x v="35"/>
    <s v="Wichita"/>
    <s v="Women's Street Footwear"/>
    <n v="23"/>
    <n v="550"/>
    <n v="1265"/>
    <n v="632.5"/>
    <n v="0.5"/>
    <s v="Online"/>
  </r>
  <r>
    <n v="1197831"/>
    <d v="2021-11-13T00:00:00"/>
    <x v="3"/>
    <x v="35"/>
    <s v="Wichita"/>
    <s v="Women's Athletic Footwear"/>
    <n v="54"/>
    <n v="830"/>
    <n v="4482"/>
    <n v="2151.36"/>
    <n v="0.48"/>
    <s v="Online"/>
  </r>
  <r>
    <n v="1197831"/>
    <d v="2021-11-13T00:00:00"/>
    <x v="3"/>
    <x v="35"/>
    <s v="Wichita"/>
    <s v="Men's Apparel"/>
    <n v="68"/>
    <n v="700"/>
    <n v="4760"/>
    <n v="2189.6"/>
    <n v="0.45999999999999996"/>
    <s v="Online"/>
  </r>
  <r>
    <n v="1197831"/>
    <d v="2021-11-13T00:00:00"/>
    <x v="3"/>
    <x v="35"/>
    <s v="Wichita"/>
    <s v="Women's Apparel"/>
    <n v="73"/>
    <n v="880"/>
    <n v="6424"/>
    <n v="2955.04"/>
    <n v="0.45999999999999996"/>
    <s v="Online"/>
  </r>
  <r>
    <n v="1197831"/>
    <d v="2021-12-12T00:00:00"/>
    <x v="3"/>
    <x v="35"/>
    <s v="Wichita"/>
    <s v="Men's Street Footwear"/>
    <n v="66"/>
    <n v="1500"/>
    <n v="9900"/>
    <n v="4950"/>
    <n v="0.5"/>
    <s v="Online"/>
  </r>
  <r>
    <n v="1197831"/>
    <d v="2021-12-12T00:00:00"/>
    <x v="3"/>
    <x v="35"/>
    <s v="Wichita"/>
    <s v="Men's Athletic Footwear"/>
    <n v="59"/>
    <n v="1200"/>
    <n v="7080"/>
    <n v="3540"/>
    <n v="0.5"/>
    <s v="Online"/>
  </r>
  <r>
    <n v="1197831"/>
    <d v="2021-12-12T00:00:00"/>
    <x v="3"/>
    <x v="35"/>
    <s v="Wichita"/>
    <s v="Women's Street Footwear"/>
    <n v="58"/>
    <n v="950"/>
    <n v="5510"/>
    <n v="2534.6"/>
    <n v="0.45999999999999996"/>
    <s v="Online"/>
  </r>
  <r>
    <n v="1197831"/>
    <d v="2021-12-12T00:00:00"/>
    <x v="3"/>
    <x v="35"/>
    <s v="Wichita"/>
    <s v="Women's Athletic Footwear"/>
    <n v="59"/>
    <n v="900"/>
    <n v="5310"/>
    <n v="2389.4999999999995"/>
    <n v="0.44999999999999996"/>
    <s v="Online"/>
  </r>
  <r>
    <n v="1197831"/>
    <d v="2021-12-12T00:00:00"/>
    <x v="3"/>
    <x v="35"/>
    <s v="Wichita"/>
    <s v="Men's Apparel"/>
    <n v="64"/>
    <n v="810"/>
    <n v="5184"/>
    <n v="2592"/>
    <n v="0.5"/>
    <s v="Online"/>
  </r>
  <r>
    <n v="1197831"/>
    <d v="2021-12-12T00:00:00"/>
    <x v="3"/>
    <x v="35"/>
    <s v="Wichita"/>
    <s v="Women's Apparel"/>
    <n v="68"/>
    <n v="1120"/>
    <n v="7616"/>
    <n v="3503.3599999999997"/>
    <n v="0.45999999999999996"/>
    <s v="Online"/>
  </r>
  <r>
    <n v="1185732"/>
    <d v="2021-01-12T00:00:00"/>
    <x v="3"/>
    <x v="35"/>
    <s v="Wichita"/>
    <s v="Men's Street Footwear"/>
    <n v="38"/>
    <n v="1380"/>
    <n v="5244"/>
    <n v="2569.56"/>
    <n v="0.49"/>
    <s v="Online"/>
  </r>
  <r>
    <n v="1185732"/>
    <d v="2021-01-12T00:00:00"/>
    <x v="3"/>
    <x v="35"/>
    <s v="Wichita"/>
    <s v="Men's Athletic Footwear"/>
    <n v="37"/>
    <n v="800"/>
    <n v="2960"/>
    <n v="1184"/>
    <n v="0.4"/>
    <s v="Online"/>
  </r>
  <r>
    <n v="1185732"/>
    <d v="2021-01-12T00:00:00"/>
    <x v="3"/>
    <x v="35"/>
    <s v="Wichita"/>
    <s v="Women's Street Footwear"/>
    <n v="27"/>
    <n v="830"/>
    <n v="2241"/>
    <n v="986.04"/>
    <n v="0.44"/>
    <s v="Online"/>
  </r>
  <r>
    <n v="1185732"/>
    <d v="2021-01-12T00:00:00"/>
    <x v="3"/>
    <x v="35"/>
    <s v="Wichita"/>
    <s v="Women's Athletic Footwear"/>
    <n v="34"/>
    <n v="360"/>
    <n v="1224"/>
    <n v="489.6"/>
    <n v="0.4"/>
    <s v="Online"/>
  </r>
  <r>
    <n v="1185732"/>
    <d v="2021-01-12T00:00:00"/>
    <x v="3"/>
    <x v="35"/>
    <s v="Wichita"/>
    <s v="Men's Apparel"/>
    <n v="48"/>
    <n v="440"/>
    <n v="2112"/>
    <n v="992.64"/>
    <n v="0.47"/>
    <s v="Online"/>
  </r>
  <r>
    <n v="1185732"/>
    <d v="2021-01-12T00:00:00"/>
    <x v="3"/>
    <x v="35"/>
    <s v="Wichita"/>
    <s v="Women's Apparel"/>
    <n v="37"/>
    <n v="720"/>
    <n v="2664"/>
    <n v="1465.2"/>
    <n v="0.55000000000000004"/>
    <s v="Online"/>
  </r>
  <r>
    <n v="1185732"/>
    <d v="2021-02-12T00:00:00"/>
    <x v="3"/>
    <x v="35"/>
    <s v="Wichita"/>
    <s v="Men's Street Footwear"/>
    <n v="37"/>
    <n v="1580"/>
    <n v="5846"/>
    <n v="2923"/>
    <n v="0.5"/>
    <s v="Online"/>
  </r>
  <r>
    <n v="1185732"/>
    <d v="2021-02-12T00:00:00"/>
    <x v="3"/>
    <x v="35"/>
    <s v="Wichita"/>
    <s v="Men's Athletic Footwear"/>
    <n v="39"/>
    <n v="470"/>
    <n v="1833"/>
    <n v="806.52"/>
    <n v="0.44"/>
    <s v="Online"/>
  </r>
  <r>
    <n v="1185732"/>
    <d v="2021-02-12T00:00:00"/>
    <x v="3"/>
    <x v="35"/>
    <s v="Wichita"/>
    <s v="Women's Street Footwear"/>
    <n v="29"/>
    <n v="590"/>
    <n v="1711"/>
    <n v="735.73"/>
    <n v="0.43"/>
    <s v="Online"/>
  </r>
  <r>
    <n v="1185732"/>
    <d v="2021-02-12T00:00:00"/>
    <x v="3"/>
    <x v="36"/>
    <s v="Sioux Falls"/>
    <s v="Women's Athletic Footwear"/>
    <n v="33"/>
    <n v="250"/>
    <n v="825"/>
    <n v="363"/>
    <n v="0.44"/>
    <s v="Online"/>
  </r>
  <r>
    <n v="1185732"/>
    <d v="2021-02-12T00:00:00"/>
    <x v="3"/>
    <x v="36"/>
    <s v="Sioux Falls"/>
    <s v="Men's Apparel"/>
    <n v="48"/>
    <n v="460"/>
    <n v="2208"/>
    <n v="993.59999999999991"/>
    <n v="0.44999999999999996"/>
    <s v="Online"/>
  </r>
  <r>
    <n v="1185732"/>
    <d v="2021-02-12T00:00:00"/>
    <x v="3"/>
    <x v="36"/>
    <s v="Sioux Falls"/>
    <s v="Women's Apparel"/>
    <n v="32"/>
    <n v="800"/>
    <n v="2560"/>
    <n v="1408"/>
    <n v="0.55000000000000004"/>
    <s v="Online"/>
  </r>
  <r>
    <n v="1185732"/>
    <d v="2021-03-11T00:00:00"/>
    <x v="3"/>
    <x v="36"/>
    <s v="Sioux Falls"/>
    <s v="Men's Street Footwear"/>
    <n v="39"/>
    <n v="1240"/>
    <n v="4836"/>
    <n v="2369.64"/>
    <n v="0.49"/>
    <s v="Online"/>
  </r>
  <r>
    <n v="1185732"/>
    <d v="2021-03-11T00:00:00"/>
    <x v="3"/>
    <x v="36"/>
    <s v="Sioux Falls"/>
    <s v="Men's Athletic Footwear"/>
    <n v="37"/>
    <n v="500"/>
    <n v="1850"/>
    <n v="777"/>
    <n v="0.42"/>
    <s v="Online"/>
  </r>
  <r>
    <n v="1185732"/>
    <d v="2021-03-11T00:00:00"/>
    <x v="3"/>
    <x v="36"/>
    <s v="Sioux Falls"/>
    <s v="Women's Street Footwear"/>
    <n v="27"/>
    <n v="590"/>
    <n v="1593"/>
    <n v="669.06"/>
    <n v="0.42"/>
    <s v="Online"/>
  </r>
  <r>
    <n v="1185732"/>
    <d v="2021-03-11T00:00:00"/>
    <x v="3"/>
    <x v="36"/>
    <s v="Sioux Falls"/>
    <s v="Women's Athletic Footwear"/>
    <n v="33"/>
    <n v="230"/>
    <n v="759"/>
    <n v="333.96"/>
    <n v="0.44"/>
    <s v="Online"/>
  </r>
  <r>
    <n v="1185732"/>
    <d v="2021-03-11T00:00:00"/>
    <x v="3"/>
    <x v="36"/>
    <s v="Sioux Falls"/>
    <s v="Men's Apparel"/>
    <n v="47"/>
    <n v="310"/>
    <n v="1457"/>
    <n v="728.5"/>
    <n v="0.5"/>
    <s v="Online"/>
  </r>
  <r>
    <n v="1185732"/>
    <d v="2021-03-11T00:00:00"/>
    <x v="3"/>
    <x v="36"/>
    <s v="Sioux Falls"/>
    <s v="Women's Apparel"/>
    <n v="37"/>
    <n v="590"/>
    <n v="2183"/>
    <n v="1156.99"/>
    <n v="0.53"/>
    <s v="Online"/>
  </r>
  <r>
    <n v="1185732"/>
    <d v="2021-04-12T00:00:00"/>
    <x v="3"/>
    <x v="36"/>
    <s v="Sioux Falls"/>
    <s v="Men's Street Footwear"/>
    <n v="38"/>
    <n v="1130"/>
    <n v="4294"/>
    <n v="1975.2399999999998"/>
    <n v="0.45999999999999996"/>
    <s v="Online"/>
  </r>
  <r>
    <n v="1185732"/>
    <d v="2021-04-12T00:00:00"/>
    <x v="3"/>
    <x v="36"/>
    <s v="Sioux Falls"/>
    <s v="Men's Athletic Footwear"/>
    <n v="39"/>
    <n v="420"/>
    <n v="1638"/>
    <n v="671.57999999999993"/>
    <n v="0.41"/>
    <s v="Online"/>
  </r>
  <r>
    <n v="1185732"/>
    <d v="2021-04-12T00:00:00"/>
    <x v="3"/>
    <x v="36"/>
    <s v="Sioux Falls"/>
    <s v="Women's Street Footwear"/>
    <n v="29"/>
    <n v="450"/>
    <n v="1305"/>
    <n v="522"/>
    <n v="0.4"/>
    <s v="Online"/>
  </r>
  <r>
    <n v="1185732"/>
    <d v="2021-04-12T00:00:00"/>
    <x v="3"/>
    <x v="36"/>
    <s v="Sioux Falls"/>
    <s v="Women's Athletic Footwear"/>
    <n v="34"/>
    <n v="200"/>
    <n v="680"/>
    <n v="292.39999999999998"/>
    <n v="0.43"/>
    <s v="Online"/>
  </r>
  <r>
    <n v="1185732"/>
    <d v="2021-04-12T00:00:00"/>
    <x v="3"/>
    <x v="36"/>
    <s v="Sioux Falls"/>
    <s v="Men's Apparel"/>
    <n v="56"/>
    <n v="290"/>
    <n v="1624"/>
    <n v="747.04"/>
    <n v="0.45999999999999996"/>
    <s v="Online"/>
  </r>
  <r>
    <n v="1185732"/>
    <d v="2021-04-12T00:00:00"/>
    <x v="3"/>
    <x v="36"/>
    <s v="Sioux Falls"/>
    <s v="Women's Apparel"/>
    <n v="48"/>
    <n v="610"/>
    <n v="2928"/>
    <n v="1551.8400000000001"/>
    <n v="0.53"/>
    <s v="Online"/>
  </r>
  <r>
    <n v="1185732"/>
    <d v="2021-05-13T00:00:00"/>
    <x v="3"/>
    <x v="36"/>
    <s v="Sioux Falls"/>
    <s v="Men's Street Footwear"/>
    <n v="58"/>
    <n v="1390"/>
    <n v="8062"/>
    <n v="3789.14"/>
    <n v="0.47"/>
    <s v="Online"/>
  </r>
  <r>
    <n v="1185732"/>
    <d v="2021-05-13T00:00:00"/>
    <x v="3"/>
    <x v="36"/>
    <s v="Sioux Falls"/>
    <s v="Men's Athletic Footwear"/>
    <n v="45"/>
    <n v="600"/>
    <n v="2700"/>
    <n v="1214.9999999999998"/>
    <n v="0.44999999999999996"/>
    <s v="Online"/>
  </r>
  <r>
    <n v="1185732"/>
    <d v="2021-05-13T00:00:00"/>
    <x v="3"/>
    <x v="36"/>
    <s v="Sioux Falls"/>
    <s v="Women's Street Footwear"/>
    <n v="43"/>
    <n v="460"/>
    <n v="1978"/>
    <n v="830.76"/>
    <n v="0.42"/>
    <s v="Online"/>
  </r>
  <r>
    <n v="1185732"/>
    <d v="2021-05-13T00:00:00"/>
    <x v="3"/>
    <x v="36"/>
    <s v="Sioux Falls"/>
    <s v="Women's Athletic Footwear"/>
    <n v="43"/>
    <n v="260"/>
    <n v="1118"/>
    <n v="503.09999999999997"/>
    <n v="0.44999999999999996"/>
    <s v="Online"/>
  </r>
  <r>
    <n v="1185732"/>
    <d v="2021-05-13T00:00:00"/>
    <x v="3"/>
    <x v="36"/>
    <s v="Sioux Falls"/>
    <s v="Men's Apparel"/>
    <n v="51"/>
    <n v="380"/>
    <n v="1938"/>
    <n v="969"/>
    <n v="0.5"/>
    <s v="Online"/>
  </r>
  <r>
    <n v="1185732"/>
    <d v="2021-05-13T00:00:00"/>
    <x v="3"/>
    <x v="36"/>
    <s v="Sioux Falls"/>
    <s v="Women's Apparel"/>
    <n v="58"/>
    <n v="680"/>
    <n v="3944"/>
    <n v="2011.44"/>
    <n v="0.51"/>
    <s v="Online"/>
  </r>
  <r>
    <n v="1185732"/>
    <d v="2021-06-12T00:00:00"/>
    <x v="3"/>
    <x v="36"/>
    <s v="Sioux Falls"/>
    <s v="Men's Street Footwear"/>
    <n v="41"/>
    <n v="1350"/>
    <n v="5535"/>
    <n v="2546.1"/>
    <n v="0.45999999999999996"/>
    <s v="Online"/>
  </r>
  <r>
    <n v="1185732"/>
    <d v="2021-06-12T00:00:00"/>
    <x v="3"/>
    <x v="36"/>
    <s v="Sioux Falls"/>
    <s v="Men's Athletic Footwear"/>
    <n v="39"/>
    <n v="700"/>
    <n v="2730"/>
    <n v="1092"/>
    <n v="0.4"/>
    <s v="Online"/>
  </r>
  <r>
    <n v="1185732"/>
    <d v="2021-06-12T00:00:00"/>
    <x v="3"/>
    <x v="36"/>
    <s v="Sioux Falls"/>
    <s v="Women's Street Footwear"/>
    <n v="32"/>
    <n v="540"/>
    <n v="1728"/>
    <n v="743.04"/>
    <n v="0.43"/>
    <s v="Online"/>
  </r>
  <r>
    <n v="1185732"/>
    <d v="2021-06-12T00:00:00"/>
    <x v="3"/>
    <x v="36"/>
    <s v="Sioux Falls"/>
    <s v="Women's Athletic Footwear"/>
    <n v="32"/>
    <n v="490"/>
    <n v="1568"/>
    <n v="705.59999999999991"/>
    <n v="0.44999999999999996"/>
    <s v="Online"/>
  </r>
  <r>
    <n v="1185732"/>
    <d v="2021-06-12T00:00:00"/>
    <x v="3"/>
    <x v="36"/>
    <s v="Sioux Falls"/>
    <s v="Men's Apparel"/>
    <n v="41"/>
    <n v="510"/>
    <n v="2091"/>
    <n v="940.94999999999993"/>
    <n v="0.44999999999999996"/>
    <s v="Online"/>
  </r>
  <r>
    <n v="1185732"/>
    <d v="2021-06-12T00:00:00"/>
    <x v="3"/>
    <x v="36"/>
    <s v="Sioux Falls"/>
    <s v="Women's Apparel"/>
    <n v="50"/>
    <n v="940"/>
    <n v="4700"/>
    <n v="2491"/>
    <n v="0.53"/>
    <s v="Online"/>
  </r>
  <r>
    <n v="1185732"/>
    <d v="2021-07-11T00:00:00"/>
    <x v="3"/>
    <x v="36"/>
    <s v="Sioux Falls"/>
    <s v="Men's Street Footwear"/>
    <n v="47"/>
    <n v="1540"/>
    <n v="7238"/>
    <n v="3329.4799999999996"/>
    <n v="0.45999999999999996"/>
    <s v="Online"/>
  </r>
  <r>
    <n v="1185732"/>
    <d v="2021-07-11T00:00:00"/>
    <x v="3"/>
    <x v="36"/>
    <s v="Sioux Falls"/>
    <s v="Men's Athletic Footwear"/>
    <n v="44"/>
    <n v="810"/>
    <n v="3564"/>
    <n v="1603.8"/>
    <n v="0.44999999999999996"/>
    <s v="Online"/>
  </r>
  <r>
    <n v="1185732"/>
    <d v="2021-07-11T00:00:00"/>
    <x v="3"/>
    <x v="36"/>
    <s v="Sioux Falls"/>
    <s v="Women's Street Footwear"/>
    <n v="37"/>
    <n v="610"/>
    <n v="2257"/>
    <n v="947.93999999999994"/>
    <n v="0.42"/>
    <s v="Online"/>
  </r>
  <r>
    <n v="1185732"/>
    <d v="2021-07-11T00:00:00"/>
    <x v="3"/>
    <x v="36"/>
    <s v="Sioux Falls"/>
    <s v="Women's Athletic Footwear"/>
    <n v="38"/>
    <n v="440"/>
    <n v="1672"/>
    <n v="718.96"/>
    <n v="0.43"/>
    <s v="Online"/>
  </r>
  <r>
    <n v="1185732"/>
    <d v="2021-07-11T00:00:00"/>
    <x v="3"/>
    <x v="36"/>
    <s v="Sioux Falls"/>
    <s v="Men's Apparel"/>
    <n v="49"/>
    <n v="520"/>
    <n v="2548"/>
    <n v="1172.08"/>
    <n v="0.45999999999999996"/>
    <s v="Online"/>
  </r>
  <r>
    <n v="1185732"/>
    <d v="2021-07-11T00:00:00"/>
    <x v="3"/>
    <x v="36"/>
    <s v="Sioux Falls"/>
    <s v="Women's Apparel"/>
    <n v="53"/>
    <n v="940"/>
    <n v="4982"/>
    <n v="2640.46"/>
    <n v="0.53"/>
    <s v="Online"/>
  </r>
  <r>
    <n v="1185732"/>
    <d v="2021-08-12T00:00:00"/>
    <x v="3"/>
    <x v="36"/>
    <s v="Sioux Falls"/>
    <s v="Men's Street Footwear"/>
    <n v="49"/>
    <n v="1310"/>
    <n v="6419"/>
    <n v="3081.12"/>
    <n v="0.48"/>
    <s v="Online"/>
  </r>
  <r>
    <n v="1185732"/>
    <d v="2021-08-12T00:00:00"/>
    <x v="3"/>
    <x v="36"/>
    <s v="Sioux Falls"/>
    <s v="Men's Athletic Footwear"/>
    <n v="42"/>
    <n v="780"/>
    <n v="3276"/>
    <n v="1474.1999999999998"/>
    <n v="0.44999999999999996"/>
    <s v="Online"/>
  </r>
  <r>
    <n v="1185732"/>
    <d v="2021-08-12T00:00:00"/>
    <x v="3"/>
    <x v="36"/>
    <s v="Sioux Falls"/>
    <s v="Women's Street Footwear"/>
    <n v="36"/>
    <n v="650"/>
    <n v="2340"/>
    <n v="936"/>
    <n v="0.4"/>
    <s v="Online"/>
  </r>
  <r>
    <n v="1185732"/>
    <d v="2021-08-12T00:00:00"/>
    <x v="3"/>
    <x v="36"/>
    <s v="Sioux Falls"/>
    <s v="Women's Athletic Footwear"/>
    <n v="38"/>
    <n v="580"/>
    <n v="2204"/>
    <n v="947.72"/>
    <n v="0.43"/>
    <s v="Online"/>
  </r>
  <r>
    <n v="1185732"/>
    <d v="2021-08-12T00:00:00"/>
    <x v="3"/>
    <x v="36"/>
    <s v="Sioux Falls"/>
    <s v="Men's Apparel"/>
    <n v="47"/>
    <n v="460"/>
    <n v="2162"/>
    <n v="994.51999999999987"/>
    <n v="0.45999999999999996"/>
    <s v="Online"/>
  </r>
  <r>
    <n v="1185732"/>
    <d v="2021-08-12T00:00:00"/>
    <x v="3"/>
    <x v="36"/>
    <s v="Sioux Falls"/>
    <s v="Women's Apparel"/>
    <n v="53"/>
    <n v="880"/>
    <n v="4664"/>
    <n v="2332"/>
    <n v="0.5"/>
    <s v="Online"/>
  </r>
  <r>
    <n v="1185732"/>
    <d v="2021-09-13T00:00:00"/>
    <x v="3"/>
    <x v="36"/>
    <s v="Sioux Falls"/>
    <s v="Men's Street Footwear"/>
    <n v="42"/>
    <n v="1380"/>
    <n v="5796"/>
    <n v="2608.1999999999998"/>
    <n v="0.44999999999999996"/>
    <s v="Online"/>
  </r>
  <r>
    <n v="1185732"/>
    <d v="2021-09-13T00:00:00"/>
    <x v="3"/>
    <x v="36"/>
    <s v="Sioux Falls"/>
    <s v="Men's Athletic Footwear"/>
    <n v="39"/>
    <n v="800"/>
    <n v="3120"/>
    <n v="1248"/>
    <n v="0.4"/>
    <s v="Online"/>
  </r>
  <r>
    <n v="1185732"/>
    <d v="2021-09-13T00:00:00"/>
    <x v="3"/>
    <x v="36"/>
    <s v="Sioux Falls"/>
    <s v="Women's Street Footwear"/>
    <n v="32"/>
    <n v="530"/>
    <n v="1696"/>
    <n v="678.40000000000009"/>
    <n v="0.4"/>
    <s v="Online"/>
  </r>
  <r>
    <n v="1185732"/>
    <d v="2021-09-13T00:00:00"/>
    <x v="3"/>
    <x v="36"/>
    <s v="Sioux Falls"/>
    <s v="Women's Athletic Footwear"/>
    <n v="34"/>
    <n v="390"/>
    <n v="1326"/>
    <n v="530.4"/>
    <n v="0.4"/>
    <s v="Online"/>
  </r>
  <r>
    <n v="1185732"/>
    <d v="2021-09-13T00:00:00"/>
    <x v="3"/>
    <x v="36"/>
    <s v="Sioux Falls"/>
    <s v="Men's Apparel"/>
    <n v="41"/>
    <n v="420"/>
    <n v="1722"/>
    <n v="861"/>
    <n v="0.5"/>
    <s v="Online"/>
  </r>
  <r>
    <n v="1185732"/>
    <d v="2021-09-13T00:00:00"/>
    <x v="3"/>
    <x v="36"/>
    <s v="Sioux Falls"/>
    <s v="Women's Apparel"/>
    <n v="46"/>
    <n v="650"/>
    <n v="2990"/>
    <n v="1495"/>
    <n v="0.5"/>
    <s v="Online"/>
  </r>
  <r>
    <n v="1185732"/>
    <d v="2021-10-12T00:00:00"/>
    <x v="3"/>
    <x v="36"/>
    <s v="Sioux Falls"/>
    <s v="Men's Street Footwear"/>
    <n v="54"/>
    <n v="1040"/>
    <n v="5616"/>
    <n v="2583.3599999999997"/>
    <n v="0.45999999999999996"/>
    <s v="Online"/>
  </r>
  <r>
    <n v="1185732"/>
    <d v="2021-10-12T00:00:00"/>
    <x v="3"/>
    <x v="36"/>
    <s v="Sioux Falls"/>
    <s v="Men's Athletic Footwear"/>
    <n v="41"/>
    <n v="750"/>
    <n v="3075"/>
    <n v="1291.5"/>
    <n v="0.42"/>
    <s v="Online"/>
  </r>
  <r>
    <n v="1185732"/>
    <d v="2021-10-12T00:00:00"/>
    <x v="3"/>
    <x v="36"/>
    <s v="Sioux Falls"/>
    <s v="Women's Street Footwear"/>
    <n v="43"/>
    <n v="420"/>
    <n v="1806"/>
    <n v="722.40000000000009"/>
    <n v="0.4"/>
    <s v="Online"/>
  </r>
  <r>
    <n v="1185732"/>
    <d v="2021-10-12T00:00:00"/>
    <x v="3"/>
    <x v="36"/>
    <s v="Sioux Falls"/>
    <s v="Women's Athletic Footwear"/>
    <n v="43"/>
    <n v="360"/>
    <n v="1548"/>
    <n v="696.59999999999991"/>
    <n v="0.44999999999999996"/>
    <s v="Online"/>
  </r>
  <r>
    <n v="1185732"/>
    <d v="2021-10-12T00:00:00"/>
    <x v="3"/>
    <x v="36"/>
    <s v="Sioux Falls"/>
    <s v="Men's Apparel"/>
    <n v="54"/>
    <n v="380"/>
    <n v="2052"/>
    <n v="964.43999999999994"/>
    <n v="0.47"/>
    <s v="Online"/>
  </r>
  <r>
    <n v="1185732"/>
    <d v="2021-10-12T00:00:00"/>
    <x v="3"/>
    <x v="36"/>
    <s v="Sioux Falls"/>
    <s v="Women's Apparel"/>
    <n v="55"/>
    <n v="700"/>
    <n v="3850"/>
    <n v="2117.5"/>
    <n v="0.55000000000000004"/>
    <s v="Online"/>
  </r>
  <r>
    <n v="1185732"/>
    <d v="2021-11-12T00:00:00"/>
    <x v="3"/>
    <x v="36"/>
    <s v="Sioux Falls"/>
    <s v="Men's Street Footwear"/>
    <n v="53"/>
    <n v="1040"/>
    <n v="5512"/>
    <n v="2700.88"/>
    <n v="0.49"/>
    <s v="Online"/>
  </r>
  <r>
    <n v="1185732"/>
    <d v="2021-11-12T00:00:00"/>
    <x v="3"/>
    <x v="36"/>
    <s v="Sioux Falls"/>
    <s v="Men's Athletic Footwear"/>
    <n v="41"/>
    <n v="630"/>
    <n v="2583"/>
    <n v="1059.03"/>
    <n v="0.41"/>
    <s v="Online"/>
  </r>
  <r>
    <n v="1185732"/>
    <d v="2021-11-12T00:00:00"/>
    <x v="3"/>
    <x v="36"/>
    <s v="Sioux Falls"/>
    <s v="Women's Street Footwear"/>
    <n v="43"/>
    <n v="570"/>
    <n v="2451"/>
    <n v="1078.44"/>
    <n v="0.44"/>
    <s v="Online"/>
  </r>
  <r>
    <n v="1185732"/>
    <d v="2021-11-12T00:00:00"/>
    <x v="3"/>
    <x v="36"/>
    <s v="Sioux Falls"/>
    <s v="Women's Athletic Footwear"/>
    <n v="43"/>
    <n v="440"/>
    <n v="1892"/>
    <n v="832.48"/>
    <n v="0.44"/>
    <s v="Online"/>
  </r>
  <r>
    <n v="1185732"/>
    <d v="2021-11-12T00:00:00"/>
    <x v="3"/>
    <x v="36"/>
    <s v="Sioux Falls"/>
    <s v="Men's Apparel"/>
    <n v="59"/>
    <n v="450"/>
    <n v="2655"/>
    <n v="1221.3"/>
    <n v="0.45999999999999996"/>
    <s v="Online"/>
  </r>
  <r>
    <n v="1185732"/>
    <d v="2021-11-12T00:00:00"/>
    <x v="3"/>
    <x v="36"/>
    <s v="Sioux Falls"/>
    <s v="Women's Apparel"/>
    <n v="61"/>
    <n v="650"/>
    <n v="3965"/>
    <n v="1982.5"/>
    <n v="0.5"/>
    <s v="Online"/>
  </r>
  <r>
    <n v="1185732"/>
    <d v="2021-12-11T00:00:00"/>
    <x v="3"/>
    <x v="36"/>
    <s v="Sioux Falls"/>
    <s v="Men's Street Footwear"/>
    <n v="58"/>
    <n v="1400"/>
    <n v="8120"/>
    <n v="3735.2"/>
    <n v="0.45999999999999996"/>
    <s v="Online"/>
  </r>
  <r>
    <n v="1185732"/>
    <d v="2021-12-11T00:00:00"/>
    <x v="3"/>
    <x v="36"/>
    <s v="Sioux Falls"/>
    <s v="Men's Athletic Footwear"/>
    <n v="45"/>
    <n v="750"/>
    <n v="3375"/>
    <n v="1451.25"/>
    <n v="0.43"/>
    <s v="Online"/>
  </r>
  <r>
    <n v="1185732"/>
    <d v="2021-12-11T00:00:00"/>
    <x v="3"/>
    <x v="36"/>
    <s v="Sioux Falls"/>
    <s v="Women's Street Footwear"/>
    <n v="45"/>
    <n v="730"/>
    <n v="3285"/>
    <n v="1379.7"/>
    <n v="0.42"/>
    <s v="Online"/>
  </r>
  <r>
    <n v="1185732"/>
    <d v="2021-12-11T00:00:00"/>
    <x v="3"/>
    <x v="36"/>
    <s v="Sioux Falls"/>
    <s v="Women's Athletic Footwear"/>
    <n v="45"/>
    <n v="500"/>
    <n v="2250"/>
    <n v="1012.4999999999999"/>
    <n v="0.44999999999999996"/>
    <s v="Online"/>
  </r>
  <r>
    <n v="1185732"/>
    <d v="2021-12-11T00:00:00"/>
    <x v="3"/>
    <x v="36"/>
    <s v="Sioux Falls"/>
    <s v="Men's Apparel"/>
    <n v="56"/>
    <n v="500"/>
    <n v="2800"/>
    <n v="1259.9999999999998"/>
    <n v="0.44999999999999996"/>
    <s v="Online"/>
  </r>
  <r>
    <n v="1185732"/>
    <d v="2021-12-11T00:00:00"/>
    <x v="3"/>
    <x v="36"/>
    <s v="Sioux Falls"/>
    <s v="Women's Apparel"/>
    <n v="64"/>
    <n v="750"/>
    <n v="4800"/>
    <n v="2496"/>
    <n v="0.52"/>
    <s v="Online"/>
  </r>
  <r>
    <n v="1185732"/>
    <d v="2021-01-09T00:00:00"/>
    <x v="3"/>
    <x v="36"/>
    <s v="Sioux Falls"/>
    <s v="Men's Street Footwear"/>
    <n v="33"/>
    <n v="1280"/>
    <n v="4224"/>
    <n v="1900.7999999999997"/>
    <n v="0.44999999999999996"/>
    <s v="Online"/>
  </r>
  <r>
    <n v="1185732"/>
    <d v="2021-01-09T00:00:00"/>
    <x v="3"/>
    <x v="36"/>
    <s v="Sioux Falls"/>
    <s v="Men's Athletic Footwear"/>
    <n v="32"/>
    <n v="740"/>
    <n v="2368"/>
    <n v="1041.92"/>
    <n v="0.44"/>
    <s v="Online"/>
  </r>
  <r>
    <n v="1185732"/>
    <d v="2021-01-09T00:00:00"/>
    <x v="3"/>
    <x v="36"/>
    <s v="Sioux Falls"/>
    <s v="Women's Street Footwear"/>
    <n v="25"/>
    <n v="740"/>
    <n v="1850"/>
    <n v="740"/>
    <n v="0.4"/>
    <s v="Online"/>
  </r>
  <r>
    <n v="1185732"/>
    <d v="2021-01-09T00:00:00"/>
    <x v="3"/>
    <x v="36"/>
    <s v="Sioux Falls"/>
    <s v="Women's Athletic Footwear"/>
    <n v="28"/>
    <n v="330"/>
    <n v="924"/>
    <n v="415.79999999999995"/>
    <n v="0.44999999999999996"/>
    <s v="Online"/>
  </r>
  <r>
    <n v="1185732"/>
    <d v="2021-01-09T00:00:00"/>
    <x v="3"/>
    <x v="36"/>
    <s v="Sioux Falls"/>
    <s v="Men's Apparel"/>
    <n v="43"/>
    <n v="490"/>
    <n v="2107"/>
    <n v="1032.43"/>
    <n v="0.49"/>
    <s v="Online"/>
  </r>
  <r>
    <n v="1185732"/>
    <d v="2021-01-09T00:00:00"/>
    <x v="3"/>
    <x v="36"/>
    <s v="Sioux Falls"/>
    <s v="Women's Apparel"/>
    <n v="33"/>
    <n v="720"/>
    <n v="2376"/>
    <n v="1211.76"/>
    <n v="0.51"/>
    <s v="Online"/>
  </r>
  <r>
    <n v="1185732"/>
    <d v="2021-02-09T00:00:00"/>
    <x v="3"/>
    <x v="36"/>
    <s v="Sioux Falls"/>
    <s v="Men's Street Footwear"/>
    <n v="34"/>
    <n v="1520"/>
    <n v="5168"/>
    <n v="2325.6"/>
    <n v="0.44999999999999996"/>
    <s v="Online"/>
  </r>
  <r>
    <n v="1185732"/>
    <d v="2021-02-09T00:00:00"/>
    <x v="3"/>
    <x v="36"/>
    <s v="Sioux Falls"/>
    <s v="Men's Athletic Footwear"/>
    <n v="34"/>
    <n v="510"/>
    <n v="1734"/>
    <n v="745.62"/>
    <n v="0.43"/>
    <s v="Online"/>
  </r>
  <r>
    <n v="1185732"/>
    <d v="2021-02-09T00:00:00"/>
    <x v="3"/>
    <x v="36"/>
    <s v="Sioux Falls"/>
    <s v="Women's Street Footwear"/>
    <n v="24"/>
    <n v="680"/>
    <n v="1632"/>
    <n v="685.43999999999994"/>
    <n v="0.42"/>
    <s v="Online"/>
  </r>
  <r>
    <n v="1185732"/>
    <d v="2021-02-09T00:00:00"/>
    <x v="3"/>
    <x v="37"/>
    <s v="Fargo"/>
    <s v="Women's Athletic Footwear"/>
    <n v="29"/>
    <n v="300"/>
    <n v="870"/>
    <n v="391.49999999999994"/>
    <n v="0.44999999999999996"/>
    <s v="Online"/>
  </r>
  <r>
    <n v="1185732"/>
    <d v="2021-02-09T00:00:00"/>
    <x v="3"/>
    <x v="37"/>
    <s v="Fargo"/>
    <s v="Men's Apparel"/>
    <n v="42"/>
    <n v="510"/>
    <n v="2142"/>
    <n v="1049.58"/>
    <n v="0.49"/>
    <s v="Online"/>
  </r>
  <r>
    <n v="1185732"/>
    <d v="2021-02-09T00:00:00"/>
    <x v="3"/>
    <x v="37"/>
    <s v="Fargo"/>
    <s v="Women's Apparel"/>
    <n v="23"/>
    <n v="690"/>
    <n v="1587"/>
    <n v="809.37"/>
    <n v="0.51"/>
    <s v="Online"/>
  </r>
  <r>
    <n v="1185732"/>
    <d v="2021-03-08T00:00:00"/>
    <x v="3"/>
    <x v="37"/>
    <s v="Fargo"/>
    <s v="Men's Street Footwear"/>
    <n v="29"/>
    <n v="1340"/>
    <n v="3886"/>
    <n v="1826.4199999999998"/>
    <n v="0.47"/>
    <s v="Online"/>
  </r>
  <r>
    <n v="1185732"/>
    <d v="2021-03-08T00:00:00"/>
    <x v="3"/>
    <x v="37"/>
    <s v="Fargo"/>
    <s v="Men's Athletic Footwear"/>
    <n v="27"/>
    <n v="580"/>
    <n v="1566"/>
    <n v="657.72"/>
    <n v="0.42"/>
    <s v="Online"/>
  </r>
  <r>
    <n v="1185732"/>
    <d v="2021-03-08T00:00:00"/>
    <x v="3"/>
    <x v="37"/>
    <s v="Fargo"/>
    <s v="Women's Street Footwear"/>
    <n v="19"/>
    <n v="560"/>
    <n v="1064"/>
    <n v="446.88"/>
    <n v="0.42"/>
    <s v="Online"/>
  </r>
  <r>
    <n v="1185732"/>
    <d v="2021-03-08T00:00:00"/>
    <x v="3"/>
    <x v="37"/>
    <s v="Fargo"/>
    <s v="Women's Athletic Footwear"/>
    <n v="25"/>
    <n v="220"/>
    <n v="550"/>
    <n v="231"/>
    <n v="0.42"/>
    <s v="Online"/>
  </r>
  <r>
    <n v="1185732"/>
    <d v="2021-03-08T00:00:00"/>
    <x v="3"/>
    <x v="37"/>
    <s v="Fargo"/>
    <s v="Men's Apparel"/>
    <n v="36"/>
    <n v="360"/>
    <n v="1296"/>
    <n v="648"/>
    <n v="0.5"/>
    <s v="Online"/>
  </r>
  <r>
    <n v="1185732"/>
    <d v="2021-03-08T00:00:00"/>
    <x v="3"/>
    <x v="37"/>
    <s v="Fargo"/>
    <s v="Women's Apparel"/>
    <n v="28"/>
    <n v="630"/>
    <n v="1764"/>
    <n v="917.28000000000009"/>
    <n v="0.52"/>
    <s v="Online"/>
  </r>
  <r>
    <n v="1185732"/>
    <d v="2021-04-09T00:00:00"/>
    <x v="3"/>
    <x v="37"/>
    <s v="Fargo"/>
    <s v="Men's Street Footwear"/>
    <n v="28"/>
    <n v="1130"/>
    <n v="3164"/>
    <n v="1550.36"/>
    <n v="0.49"/>
    <s v="Online"/>
  </r>
  <r>
    <n v="1185732"/>
    <d v="2021-04-09T00:00:00"/>
    <x v="3"/>
    <x v="37"/>
    <s v="Fargo"/>
    <s v="Men's Athletic Footwear"/>
    <n v="28"/>
    <n v="440"/>
    <n v="1232"/>
    <n v="529.76"/>
    <n v="0.43"/>
    <s v="Online"/>
  </r>
  <r>
    <n v="1185732"/>
    <d v="2021-04-09T00:00:00"/>
    <x v="3"/>
    <x v="37"/>
    <s v="Fargo"/>
    <s v="Women's Street Footwear"/>
    <n v="19"/>
    <n v="410"/>
    <n v="779"/>
    <n v="327.18"/>
    <n v="0.42"/>
    <s v="Online"/>
  </r>
  <r>
    <n v="1185732"/>
    <d v="2021-04-09T00:00:00"/>
    <x v="3"/>
    <x v="37"/>
    <s v="Fargo"/>
    <s v="Women's Athletic Footwear"/>
    <n v="24"/>
    <n v="220"/>
    <n v="528"/>
    <n v="227.04"/>
    <n v="0.43"/>
    <s v="Online"/>
  </r>
  <r>
    <n v="1185732"/>
    <d v="2021-04-09T00:00:00"/>
    <x v="3"/>
    <x v="37"/>
    <s v="Fargo"/>
    <s v="Men's Apparel"/>
    <n v="58"/>
    <n v="300"/>
    <n v="1740"/>
    <n v="835.19999999999993"/>
    <n v="0.48"/>
    <s v="Online"/>
  </r>
  <r>
    <n v="1185732"/>
    <d v="2021-04-09T00:00:00"/>
    <x v="3"/>
    <x v="37"/>
    <s v="Fargo"/>
    <s v="Women's Apparel"/>
    <n v="49"/>
    <n v="680"/>
    <n v="3332"/>
    <n v="1765.96"/>
    <n v="0.53"/>
    <s v="Online"/>
  </r>
  <r>
    <n v="1185732"/>
    <d v="2021-05-10T00:00:00"/>
    <x v="3"/>
    <x v="37"/>
    <s v="Fargo"/>
    <s v="Men's Street Footwear"/>
    <n v="55"/>
    <n v="1290"/>
    <n v="7095"/>
    <n v="3405.6"/>
    <n v="0.48"/>
    <s v="Online"/>
  </r>
  <r>
    <n v="1185732"/>
    <d v="2021-05-10T00:00:00"/>
    <x v="3"/>
    <x v="37"/>
    <s v="Fargo"/>
    <s v="Men's Athletic Footwear"/>
    <n v="41"/>
    <n v="540"/>
    <n v="2214"/>
    <n v="974.16"/>
    <n v="0.44"/>
    <s v="Online"/>
  </r>
  <r>
    <n v="1185732"/>
    <d v="2021-05-10T00:00:00"/>
    <x v="3"/>
    <x v="37"/>
    <s v="Fargo"/>
    <s v="Women's Street Footwear"/>
    <n v="37"/>
    <n v="510"/>
    <n v="1887"/>
    <n v="811.41"/>
    <n v="0.43"/>
    <s v="Online"/>
  </r>
  <r>
    <n v="1185732"/>
    <d v="2021-05-10T00:00:00"/>
    <x v="3"/>
    <x v="37"/>
    <s v="Fargo"/>
    <s v="Women's Athletic Footwear"/>
    <n v="36"/>
    <n v="260"/>
    <n v="936"/>
    <n v="411.84"/>
    <n v="0.44"/>
    <s v="Online"/>
  </r>
  <r>
    <n v="1185732"/>
    <d v="2021-05-10T00:00:00"/>
    <x v="3"/>
    <x v="37"/>
    <s v="Fargo"/>
    <s v="Men's Apparel"/>
    <n v="46"/>
    <n v="310"/>
    <n v="1426"/>
    <n v="684.48"/>
    <n v="0.48"/>
    <s v="Online"/>
  </r>
  <r>
    <n v="1185732"/>
    <d v="2021-05-10T00:00:00"/>
    <x v="3"/>
    <x v="37"/>
    <s v="Fargo"/>
    <s v="Women's Apparel"/>
    <n v="52"/>
    <n v="750"/>
    <n v="3900"/>
    <n v="1989"/>
    <n v="0.51"/>
    <s v="Online"/>
  </r>
  <r>
    <n v="1185732"/>
    <d v="2021-06-09T00:00:00"/>
    <x v="3"/>
    <x v="37"/>
    <s v="Fargo"/>
    <s v="Men's Street Footwear"/>
    <n v="36"/>
    <n v="1250"/>
    <n v="4500"/>
    <n v="2024.9999999999998"/>
    <n v="0.44999999999999996"/>
    <s v="Online"/>
  </r>
  <r>
    <n v="1185732"/>
    <d v="2021-06-09T00:00:00"/>
    <x v="3"/>
    <x v="37"/>
    <s v="Fargo"/>
    <s v="Men's Athletic Footwear"/>
    <n v="32"/>
    <n v="650"/>
    <n v="2080"/>
    <n v="894.4"/>
    <n v="0.43"/>
    <s v="Online"/>
  </r>
  <r>
    <n v="1185732"/>
    <d v="2021-06-09T00:00:00"/>
    <x v="3"/>
    <x v="37"/>
    <s v="Fargo"/>
    <s v="Women's Street Footwear"/>
    <n v="27"/>
    <n v="600"/>
    <n v="1620"/>
    <n v="648"/>
    <n v="0.4"/>
    <s v="Online"/>
  </r>
  <r>
    <n v="1185732"/>
    <d v="2021-06-09T00:00:00"/>
    <x v="3"/>
    <x v="37"/>
    <s v="Fargo"/>
    <s v="Women's Athletic Footwear"/>
    <n v="29"/>
    <n v="510"/>
    <n v="1479"/>
    <n v="621.17999999999995"/>
    <n v="0.42"/>
    <s v="Online"/>
  </r>
  <r>
    <n v="1185732"/>
    <d v="2021-06-09T00:00:00"/>
    <x v="3"/>
    <x v="37"/>
    <s v="Fargo"/>
    <s v="Men's Apparel"/>
    <n v="38"/>
    <n v="470"/>
    <n v="1786"/>
    <n v="821.56"/>
    <n v="0.45999999999999996"/>
    <s v="Online"/>
  </r>
  <r>
    <n v="1185732"/>
    <d v="2021-06-09T00:00:00"/>
    <x v="3"/>
    <x v="37"/>
    <s v="Fargo"/>
    <s v="Women's Apparel"/>
    <n v="51"/>
    <n v="910"/>
    <n v="4641"/>
    <n v="2506.1400000000003"/>
    <n v="0.54"/>
    <s v="Online"/>
  </r>
  <r>
    <n v="1185732"/>
    <d v="2021-07-08T00:00:00"/>
    <x v="3"/>
    <x v="37"/>
    <s v="Fargo"/>
    <s v="Men's Street Footwear"/>
    <n v="48"/>
    <n v="1600"/>
    <n v="7680"/>
    <n v="3763.2"/>
    <n v="0.49"/>
    <s v="Online"/>
  </r>
  <r>
    <n v="1185732"/>
    <d v="2021-07-08T00:00:00"/>
    <x v="3"/>
    <x v="37"/>
    <s v="Fargo"/>
    <s v="Men's Athletic Footwear"/>
    <n v="44"/>
    <n v="840"/>
    <n v="3696"/>
    <n v="1589.28"/>
    <n v="0.43"/>
    <s v="Online"/>
  </r>
  <r>
    <n v="1185732"/>
    <d v="2021-07-08T00:00:00"/>
    <x v="3"/>
    <x v="37"/>
    <s v="Fargo"/>
    <s v="Women's Street Footwear"/>
    <n v="37"/>
    <n v="590"/>
    <n v="2183"/>
    <n v="873.2"/>
    <n v="0.4"/>
    <s v="Online"/>
  </r>
  <r>
    <n v="1185732"/>
    <d v="2021-07-08T00:00:00"/>
    <x v="3"/>
    <x v="37"/>
    <s v="Fargo"/>
    <s v="Women's Athletic Footwear"/>
    <n v="38"/>
    <n v="530"/>
    <n v="2014"/>
    <n v="866.02"/>
    <n v="0.43"/>
    <s v="Online"/>
  </r>
  <r>
    <n v="1185732"/>
    <d v="2021-07-08T00:00:00"/>
    <x v="3"/>
    <x v="37"/>
    <s v="Fargo"/>
    <s v="Men's Apparel"/>
    <n v="49"/>
    <n v="600"/>
    <n v="2940"/>
    <n v="1352.3999999999999"/>
    <n v="0.45999999999999996"/>
    <s v="Online"/>
  </r>
  <r>
    <n v="1185732"/>
    <d v="2021-07-08T00:00:00"/>
    <x v="3"/>
    <x v="37"/>
    <s v="Fargo"/>
    <s v="Women's Apparel"/>
    <n v="54"/>
    <n v="980"/>
    <n v="5292"/>
    <n v="2857.6800000000003"/>
    <n v="0.54"/>
    <s v="Online"/>
  </r>
  <r>
    <n v="1185732"/>
    <d v="2021-08-09T00:00:00"/>
    <x v="3"/>
    <x v="37"/>
    <s v="Fargo"/>
    <s v="Men's Street Footwear"/>
    <n v="46"/>
    <n v="1470"/>
    <n v="6762"/>
    <n v="3313.38"/>
    <n v="0.49"/>
    <s v="Online"/>
  </r>
  <r>
    <n v="1185732"/>
    <d v="2021-08-09T00:00:00"/>
    <x v="3"/>
    <x v="37"/>
    <s v="Fargo"/>
    <s v="Men's Athletic Footwear"/>
    <n v="42"/>
    <n v="900"/>
    <n v="3780"/>
    <n v="1512"/>
    <n v="0.4"/>
    <s v="Online"/>
  </r>
  <r>
    <n v="1185732"/>
    <d v="2021-08-09T00:00:00"/>
    <x v="3"/>
    <x v="37"/>
    <s v="Fargo"/>
    <s v="Women's Street Footwear"/>
    <n v="37"/>
    <n v="630"/>
    <n v="2331"/>
    <n v="955.70999999999992"/>
    <n v="0.41"/>
    <s v="Online"/>
  </r>
  <r>
    <n v="1185732"/>
    <d v="2021-08-09T00:00:00"/>
    <x v="3"/>
    <x v="37"/>
    <s v="Fargo"/>
    <s v="Women's Athletic Footwear"/>
    <n v="38"/>
    <n v="520"/>
    <n v="1976"/>
    <n v="810.16"/>
    <n v="0.41"/>
    <s v="Online"/>
  </r>
  <r>
    <n v="1185732"/>
    <d v="2021-08-09T00:00:00"/>
    <x v="3"/>
    <x v="37"/>
    <s v="Fargo"/>
    <s v="Men's Apparel"/>
    <n v="46"/>
    <n v="440"/>
    <n v="2024"/>
    <n v="931.04"/>
    <n v="0.45999999999999996"/>
    <s v="Online"/>
  </r>
  <r>
    <n v="1185732"/>
    <d v="2021-08-09T00:00:00"/>
    <x v="3"/>
    <x v="37"/>
    <s v="Fargo"/>
    <s v="Women's Apparel"/>
    <n v="54"/>
    <n v="950"/>
    <n v="5130"/>
    <n v="2718.9"/>
    <n v="0.53"/>
    <s v="Online"/>
  </r>
  <r>
    <n v="1185732"/>
    <d v="2021-09-10T00:00:00"/>
    <x v="3"/>
    <x v="37"/>
    <s v="Fargo"/>
    <s v="Men's Street Footwear"/>
    <n v="36"/>
    <n v="1330"/>
    <n v="4788"/>
    <n v="2394"/>
    <n v="0.5"/>
    <s v="Online"/>
  </r>
  <r>
    <n v="1185732"/>
    <d v="2021-09-10T00:00:00"/>
    <x v="3"/>
    <x v="37"/>
    <s v="Fargo"/>
    <s v="Men's Athletic Footwear"/>
    <n v="34"/>
    <n v="720"/>
    <n v="2448"/>
    <n v="1052.6399999999999"/>
    <n v="0.43"/>
    <s v="Online"/>
  </r>
  <r>
    <n v="1185732"/>
    <d v="2021-09-10T00:00:00"/>
    <x v="3"/>
    <x v="37"/>
    <s v="Fargo"/>
    <s v="Women's Street Footwear"/>
    <n v="27"/>
    <n v="510"/>
    <n v="1377"/>
    <n v="605.88"/>
    <n v="0.44"/>
    <s v="Online"/>
  </r>
  <r>
    <n v="1185732"/>
    <d v="2021-09-10T00:00:00"/>
    <x v="3"/>
    <x v="37"/>
    <s v="Fargo"/>
    <s v="Women's Athletic Footwear"/>
    <n v="28"/>
    <n v="440"/>
    <n v="1232"/>
    <n v="505.11999999999995"/>
    <n v="0.41"/>
    <s v="Online"/>
  </r>
  <r>
    <n v="1185732"/>
    <d v="2021-09-10T00:00:00"/>
    <x v="3"/>
    <x v="37"/>
    <s v="Fargo"/>
    <s v="Men's Apparel"/>
    <n v="36"/>
    <n v="420"/>
    <n v="1512"/>
    <n v="740.88"/>
    <n v="0.49"/>
    <s v="Online"/>
  </r>
  <r>
    <n v="1185732"/>
    <d v="2021-09-10T00:00:00"/>
    <x v="3"/>
    <x v="37"/>
    <s v="Fargo"/>
    <s v="Women's Apparel"/>
    <n v="44"/>
    <n v="630"/>
    <n v="2772"/>
    <n v="1524.6000000000001"/>
    <n v="0.55000000000000004"/>
    <s v="Online"/>
  </r>
  <r>
    <n v="1185732"/>
    <d v="2021-10-09T00:00:00"/>
    <x v="3"/>
    <x v="37"/>
    <s v="Fargo"/>
    <s v="Men's Street Footwear"/>
    <n v="49"/>
    <n v="1160"/>
    <n v="5684"/>
    <n v="2671.48"/>
    <n v="0.47"/>
    <s v="Online"/>
  </r>
  <r>
    <n v="1185732"/>
    <d v="2021-10-09T00:00:00"/>
    <x v="3"/>
    <x v="37"/>
    <s v="Fargo"/>
    <s v="Men's Athletic Footwear"/>
    <n v="36"/>
    <n v="730"/>
    <n v="2628"/>
    <n v="1077.48"/>
    <n v="0.41"/>
    <s v="Online"/>
  </r>
  <r>
    <n v="1185732"/>
    <d v="2021-10-09T00:00:00"/>
    <x v="3"/>
    <x v="37"/>
    <s v="Fargo"/>
    <s v="Women's Street Footwear"/>
    <n v="39"/>
    <n v="390"/>
    <n v="1521"/>
    <n v="669.24"/>
    <n v="0.44"/>
    <s v="Online"/>
  </r>
  <r>
    <n v="1185732"/>
    <d v="2021-10-09T00:00:00"/>
    <x v="3"/>
    <x v="37"/>
    <s v="Fargo"/>
    <s v="Women's Athletic Footwear"/>
    <n v="38"/>
    <n v="330"/>
    <n v="1254"/>
    <n v="501.6"/>
    <n v="0.4"/>
    <s v="Online"/>
  </r>
  <r>
    <n v="1185732"/>
    <d v="2021-10-09T00:00:00"/>
    <x v="3"/>
    <x v="37"/>
    <s v="Fargo"/>
    <s v="Men's Apparel"/>
    <n v="45"/>
    <n v="340"/>
    <n v="1530"/>
    <n v="719.09999999999991"/>
    <n v="0.47"/>
    <s v="Online"/>
  </r>
  <r>
    <n v="1185732"/>
    <d v="2021-10-09T00:00:00"/>
    <x v="3"/>
    <x v="37"/>
    <s v="Fargo"/>
    <s v="Women's Apparel"/>
    <n v="53"/>
    <n v="730"/>
    <n v="3869"/>
    <n v="2050.5700000000002"/>
    <n v="0.53"/>
    <s v="Online"/>
  </r>
  <r>
    <n v="1185732"/>
    <d v="2021-11-09T00:00:00"/>
    <x v="3"/>
    <x v="37"/>
    <s v="Fargo"/>
    <s v="Men's Street Footwear"/>
    <n v="49"/>
    <n v="1200"/>
    <n v="5880"/>
    <n v="2940"/>
    <n v="0.5"/>
    <s v="Online"/>
  </r>
  <r>
    <n v="1185732"/>
    <d v="2021-11-09T00:00:00"/>
    <x v="3"/>
    <x v="37"/>
    <s v="Fargo"/>
    <s v="Men's Athletic Footwear"/>
    <n v="36"/>
    <n v="730"/>
    <n v="2628"/>
    <n v="1182.5999999999999"/>
    <n v="0.44999999999999996"/>
    <s v="Online"/>
  </r>
  <r>
    <n v="1185732"/>
    <d v="2021-11-09T00:00:00"/>
    <x v="3"/>
    <x v="37"/>
    <s v="Fargo"/>
    <s v="Women's Street Footwear"/>
    <n v="39"/>
    <n v="530"/>
    <n v="2067"/>
    <n v="909.48"/>
    <n v="0.44"/>
    <s v="Online"/>
  </r>
  <r>
    <n v="1185732"/>
    <d v="2021-11-09T00:00:00"/>
    <x v="3"/>
    <x v="37"/>
    <s v="Fargo"/>
    <s v="Women's Athletic Footwear"/>
    <n v="39"/>
    <n v="470"/>
    <n v="1833"/>
    <n v="788.18999999999994"/>
    <n v="0.43"/>
    <s v="Online"/>
  </r>
  <r>
    <n v="1185732"/>
    <d v="2021-11-09T00:00:00"/>
    <x v="3"/>
    <x v="37"/>
    <s v="Fargo"/>
    <s v="Men's Apparel"/>
    <n v="55"/>
    <n v="440"/>
    <n v="2420"/>
    <n v="1089"/>
    <n v="0.44999999999999996"/>
    <s v="Online"/>
  </r>
  <r>
    <n v="1185732"/>
    <d v="2021-11-09T00:00:00"/>
    <x v="3"/>
    <x v="37"/>
    <s v="Fargo"/>
    <s v="Women's Apparel"/>
    <n v="60"/>
    <n v="650"/>
    <n v="3900"/>
    <n v="1989"/>
    <n v="0.51"/>
    <s v="Online"/>
  </r>
  <r>
    <n v="1185732"/>
    <d v="2021-12-08T00:00:00"/>
    <x v="3"/>
    <x v="37"/>
    <s v="Fargo"/>
    <s v="Men's Street Footwear"/>
    <n v="55"/>
    <n v="1500"/>
    <n v="8250"/>
    <n v="3794.9999999999995"/>
    <n v="0.45999999999999996"/>
    <s v="Online"/>
  </r>
  <r>
    <n v="1185732"/>
    <d v="2021-12-08T00:00:00"/>
    <x v="3"/>
    <x v="37"/>
    <s v="Fargo"/>
    <s v="Men's Athletic Footwear"/>
    <n v="46"/>
    <n v="750"/>
    <n v="3450"/>
    <n v="1552.4999999999998"/>
    <n v="0.44999999999999996"/>
    <s v="Online"/>
  </r>
  <r>
    <n v="1185732"/>
    <d v="2021-12-08T00:00:00"/>
    <x v="3"/>
    <x v="37"/>
    <s v="Fargo"/>
    <s v="Women's Street Footwear"/>
    <n v="48"/>
    <n v="730"/>
    <n v="3504"/>
    <n v="1576.8"/>
    <n v="0.44999999999999996"/>
    <s v="Online"/>
  </r>
  <r>
    <n v="1185732"/>
    <d v="2021-12-08T00:00:00"/>
    <x v="3"/>
    <x v="37"/>
    <s v="Fargo"/>
    <s v="Women's Athletic Footwear"/>
    <n v="47"/>
    <n v="540"/>
    <n v="2538"/>
    <n v="1040.58"/>
    <n v="0.41"/>
    <s v="Online"/>
  </r>
  <r>
    <n v="1185732"/>
    <d v="2021-12-08T00:00:00"/>
    <x v="3"/>
    <x v="37"/>
    <s v="Fargo"/>
    <s v="Men's Apparel"/>
    <n v="58"/>
    <n v="540"/>
    <n v="3132"/>
    <n v="1409.3999999999999"/>
    <n v="0.44999999999999996"/>
    <s v="Online"/>
  </r>
  <r>
    <n v="1185732"/>
    <d v="2021-12-08T00:00:00"/>
    <x v="3"/>
    <x v="37"/>
    <s v="Fargo"/>
    <s v="Women's Apparel"/>
    <n v="63"/>
    <n v="780"/>
    <n v="4914"/>
    <n v="2604.42"/>
    <n v="0.53"/>
    <s v="Online"/>
  </r>
  <r>
    <n v="1185732"/>
    <d v="2021-01-06T00:00:00"/>
    <x v="3"/>
    <x v="37"/>
    <s v="Fargo"/>
    <s v="Men's Street Footwear"/>
    <n v="27"/>
    <n v="1130"/>
    <n v="3051"/>
    <n v="1372.9499999999998"/>
    <n v="0.44999999999999996"/>
    <s v="Online"/>
  </r>
  <r>
    <n v="1185732"/>
    <d v="2021-01-06T00:00:00"/>
    <x v="3"/>
    <x v="37"/>
    <s v="Fargo"/>
    <s v="Men's Athletic Footwear"/>
    <n v="29"/>
    <n v="700"/>
    <n v="2030"/>
    <n v="933.8"/>
    <n v="0.45999999999999996"/>
    <s v="Online"/>
  </r>
  <r>
    <n v="1185732"/>
    <d v="2021-01-06T00:00:00"/>
    <x v="3"/>
    <x v="37"/>
    <s v="Fargo"/>
    <s v="Women's Street Footwear"/>
    <n v="19"/>
    <n v="680"/>
    <n v="1292"/>
    <n v="581.4"/>
    <n v="0.44999999999999996"/>
    <s v="Online"/>
  </r>
  <r>
    <n v="1185732"/>
    <d v="2021-01-06T00:00:00"/>
    <x v="3"/>
    <x v="37"/>
    <s v="Fargo"/>
    <s v="Women's Athletic Footwear"/>
    <n v="24"/>
    <n v="260"/>
    <n v="624"/>
    <n v="280.79999999999995"/>
    <n v="0.44999999999999996"/>
    <s v="Online"/>
  </r>
  <r>
    <n v="1185732"/>
    <d v="2021-01-06T00:00:00"/>
    <x v="3"/>
    <x v="37"/>
    <s v="Fargo"/>
    <s v="Men's Apparel"/>
    <n v="38"/>
    <n v="420"/>
    <n v="1596"/>
    <n v="1005.48"/>
    <n v="0.63"/>
    <s v="Online"/>
  </r>
  <r>
    <n v="1185732"/>
    <d v="2021-01-06T00:00:00"/>
    <x v="3"/>
    <x v="37"/>
    <s v="Fargo"/>
    <s v="Women's Apparel"/>
    <n v="28"/>
    <n v="750"/>
    <n v="2100"/>
    <n v="1092"/>
    <n v="0.52"/>
    <s v="Online"/>
  </r>
  <r>
    <n v="1185732"/>
    <d v="2021-02-06T00:00:00"/>
    <x v="3"/>
    <x v="37"/>
    <s v="Fargo"/>
    <s v="Men's Street Footwear"/>
    <n v="28"/>
    <n v="1450"/>
    <n v="4060"/>
    <n v="1786.4"/>
    <n v="0.44"/>
    <s v="Online"/>
  </r>
  <r>
    <n v="1185732"/>
    <d v="2021-02-06T00:00:00"/>
    <x v="3"/>
    <x v="37"/>
    <s v="Fargo"/>
    <s v="Men's Athletic Footwear"/>
    <n v="28"/>
    <n v="450"/>
    <n v="1260"/>
    <n v="579.59999999999991"/>
    <n v="0.45999999999999996"/>
    <s v="Online"/>
  </r>
  <r>
    <n v="1185732"/>
    <d v="2021-02-06T00:00:00"/>
    <x v="3"/>
    <x v="37"/>
    <s v="Fargo"/>
    <s v="Women's Street Footwear"/>
    <n v="19"/>
    <n v="560"/>
    <n v="1064"/>
    <n v="436.23999999999995"/>
    <n v="0.41"/>
    <s v="Online"/>
  </r>
  <r>
    <n v="1185732"/>
    <d v="2021-02-06T00:00:00"/>
    <x v="3"/>
    <x v="38"/>
    <s v="Des Moines"/>
    <s v="Women's Athletic Footwear"/>
    <n v="25"/>
    <n v="230"/>
    <n v="575"/>
    <n v="253"/>
    <n v="0.44"/>
    <s v="Online"/>
  </r>
  <r>
    <n v="1185732"/>
    <d v="2021-02-06T00:00:00"/>
    <x v="3"/>
    <x v="38"/>
    <s v="Des Moines"/>
    <s v="Men's Apparel"/>
    <n v="38"/>
    <n v="380"/>
    <n v="1444"/>
    <n v="938.6"/>
    <n v="0.65"/>
    <s v="Online"/>
  </r>
  <r>
    <n v="1185732"/>
    <d v="2021-02-06T00:00:00"/>
    <x v="3"/>
    <x v="38"/>
    <s v="Des Moines"/>
    <s v="Women's Apparel"/>
    <n v="14"/>
    <n v="680"/>
    <n v="952"/>
    <n v="514.08000000000004"/>
    <n v="0.54"/>
    <s v="Online"/>
  </r>
  <r>
    <n v="1185732"/>
    <d v="2021-03-05T00:00:00"/>
    <x v="3"/>
    <x v="38"/>
    <s v="Des Moines"/>
    <s v="Men's Street Footwear"/>
    <n v="19"/>
    <n v="1360"/>
    <n v="2584"/>
    <n v="1033.6000000000001"/>
    <n v="0.4"/>
    <s v="Online"/>
  </r>
  <r>
    <n v="1185732"/>
    <d v="2021-03-05T00:00:00"/>
    <x v="3"/>
    <x v="38"/>
    <s v="Des Moines"/>
    <s v="Men's Athletic Footwear"/>
    <n v="19"/>
    <n v="470"/>
    <n v="893"/>
    <n v="401.84999999999997"/>
    <n v="0.44999999999999996"/>
    <s v="Online"/>
  </r>
  <r>
    <n v="1185732"/>
    <d v="2021-03-05T00:00:00"/>
    <x v="3"/>
    <x v="38"/>
    <s v="Des Moines"/>
    <s v="Women's Street Footwear"/>
    <n v="9"/>
    <n v="650"/>
    <n v="585"/>
    <n v="234"/>
    <n v="0.4"/>
    <s v="Online"/>
  </r>
  <r>
    <n v="1185732"/>
    <d v="2021-03-05T00:00:00"/>
    <x v="3"/>
    <x v="38"/>
    <s v="Des Moines"/>
    <s v="Women's Athletic Footwear"/>
    <n v="14"/>
    <n v="280"/>
    <n v="392"/>
    <n v="164.64"/>
    <n v="0.42"/>
    <s v="Online"/>
  </r>
  <r>
    <n v="1185732"/>
    <d v="2021-03-05T00:00:00"/>
    <x v="3"/>
    <x v="38"/>
    <s v="Des Moines"/>
    <s v="Men's Apparel"/>
    <n v="28"/>
    <n v="390"/>
    <n v="1092"/>
    <n v="698.88"/>
    <n v="0.64"/>
    <s v="Online"/>
  </r>
  <r>
    <n v="1185732"/>
    <d v="2021-03-05T00:00:00"/>
    <x v="3"/>
    <x v="38"/>
    <s v="Des Moines"/>
    <s v="Women's Apparel"/>
    <n v="20"/>
    <n v="680"/>
    <n v="1360"/>
    <n v="720.80000000000007"/>
    <n v="0.53"/>
    <s v="Online"/>
  </r>
  <r>
    <n v="1185732"/>
    <d v="2021-04-06T00:00:00"/>
    <x v="3"/>
    <x v="38"/>
    <s v="Des Moines"/>
    <s v="Men's Street Footwear"/>
    <n v="20"/>
    <n v="1240"/>
    <n v="2480"/>
    <n v="1116"/>
    <n v="0.44999999999999996"/>
    <s v="Online"/>
  </r>
  <r>
    <n v="1185732"/>
    <d v="2021-04-06T00:00:00"/>
    <x v="3"/>
    <x v="38"/>
    <s v="Des Moines"/>
    <s v="Men's Athletic Footwear"/>
    <n v="18"/>
    <n v="490"/>
    <n v="882"/>
    <n v="432.18"/>
    <n v="0.49"/>
    <s v="Online"/>
  </r>
  <r>
    <n v="1185732"/>
    <d v="2021-04-06T00:00:00"/>
    <x v="3"/>
    <x v="38"/>
    <s v="Des Moines"/>
    <s v="Women's Street Footwear"/>
    <n v="10"/>
    <n v="530"/>
    <n v="530"/>
    <n v="233.2"/>
    <n v="0.44"/>
    <s v="Online"/>
  </r>
  <r>
    <n v="1185732"/>
    <d v="2021-04-06T00:00:00"/>
    <x v="3"/>
    <x v="38"/>
    <s v="Des Moines"/>
    <s v="Women's Athletic Footwear"/>
    <n v="15"/>
    <n v="280"/>
    <n v="420"/>
    <n v="188.99999999999997"/>
    <n v="0.44999999999999996"/>
    <s v="Online"/>
  </r>
  <r>
    <n v="1185732"/>
    <d v="2021-04-06T00:00:00"/>
    <x v="3"/>
    <x v="38"/>
    <s v="Des Moines"/>
    <s v="Men's Apparel"/>
    <n v="55"/>
    <n v="340"/>
    <n v="1870"/>
    <n v="1140.7"/>
    <n v="0.61"/>
    <s v="Online"/>
  </r>
  <r>
    <n v="1185732"/>
    <d v="2021-04-06T00:00:00"/>
    <x v="3"/>
    <x v="38"/>
    <s v="Des Moines"/>
    <s v="Women's Apparel"/>
    <n v="46"/>
    <n v="630"/>
    <n v="2898"/>
    <n v="1506.96"/>
    <n v="0.52"/>
    <s v="Online"/>
  </r>
  <r>
    <n v="1185732"/>
    <d v="2021-05-07T00:00:00"/>
    <x v="3"/>
    <x v="38"/>
    <s v="Des Moines"/>
    <s v="Men's Street Footwear"/>
    <n v="57"/>
    <n v="1460"/>
    <n v="8322"/>
    <n v="3495.24"/>
    <n v="0.42"/>
    <s v="Online"/>
  </r>
  <r>
    <n v="1185732"/>
    <d v="2021-05-07T00:00:00"/>
    <x v="3"/>
    <x v="38"/>
    <s v="Des Moines"/>
    <s v="Men's Athletic Footwear"/>
    <n v="37"/>
    <n v="630"/>
    <n v="2331"/>
    <n v="1072.26"/>
    <n v="0.45999999999999996"/>
    <s v="Online"/>
  </r>
  <r>
    <n v="1185732"/>
    <d v="2021-05-07T00:00:00"/>
    <x v="3"/>
    <x v="38"/>
    <s v="Des Moines"/>
    <s v="Women's Street Footwear"/>
    <n v="33"/>
    <n v="540"/>
    <n v="1782"/>
    <n v="730.62"/>
    <n v="0.41"/>
    <s v="Online"/>
  </r>
  <r>
    <n v="1185732"/>
    <d v="2021-05-07T00:00:00"/>
    <x v="3"/>
    <x v="38"/>
    <s v="Des Moines"/>
    <s v="Women's Athletic Footwear"/>
    <n v="33"/>
    <n v="340"/>
    <n v="1122"/>
    <n v="493.68"/>
    <n v="0.44"/>
    <s v="Online"/>
  </r>
  <r>
    <n v="1185732"/>
    <d v="2021-05-07T00:00:00"/>
    <x v="3"/>
    <x v="38"/>
    <s v="Des Moines"/>
    <s v="Men's Apparel"/>
    <n v="43"/>
    <n v="420"/>
    <n v="1806"/>
    <n v="1173.9000000000001"/>
    <n v="0.65"/>
    <s v="Online"/>
  </r>
  <r>
    <n v="1185732"/>
    <d v="2021-05-07T00:00:00"/>
    <x v="3"/>
    <x v="38"/>
    <s v="Des Moines"/>
    <s v="Women's Apparel"/>
    <n v="46"/>
    <n v="690"/>
    <n v="3174"/>
    <n v="1650.48"/>
    <n v="0.52"/>
    <s v="Online"/>
  </r>
  <r>
    <n v="1185732"/>
    <d v="2021-06-06T00:00:00"/>
    <x v="3"/>
    <x v="38"/>
    <s v="Des Moines"/>
    <s v="Men's Street Footwear"/>
    <n v="32"/>
    <n v="1370"/>
    <n v="4384"/>
    <n v="1841.28"/>
    <n v="0.42"/>
    <s v="Online"/>
  </r>
  <r>
    <n v="1185732"/>
    <d v="2021-06-06T00:00:00"/>
    <x v="3"/>
    <x v="38"/>
    <s v="Des Moines"/>
    <s v="Men's Athletic Footwear"/>
    <n v="28"/>
    <n v="770"/>
    <n v="2156"/>
    <n v="1034.8799999999999"/>
    <n v="0.48"/>
    <s v="Online"/>
  </r>
  <r>
    <n v="1185732"/>
    <d v="2021-06-06T00:00:00"/>
    <x v="3"/>
    <x v="38"/>
    <s v="Des Moines"/>
    <s v="Women's Street Footwear"/>
    <n v="23"/>
    <n v="500"/>
    <n v="1150"/>
    <n v="517.5"/>
    <n v="0.44999999999999996"/>
    <s v="Online"/>
  </r>
  <r>
    <n v="1185732"/>
    <d v="2021-06-06T00:00:00"/>
    <x v="3"/>
    <x v="38"/>
    <s v="Des Moines"/>
    <s v="Women's Athletic Footwear"/>
    <n v="24"/>
    <n v="440"/>
    <n v="1056"/>
    <n v="464.64"/>
    <n v="0.44"/>
    <s v="Online"/>
  </r>
  <r>
    <n v="1185732"/>
    <d v="2021-06-06T00:00:00"/>
    <x v="3"/>
    <x v="38"/>
    <s v="Des Moines"/>
    <s v="Men's Apparel"/>
    <n v="34"/>
    <n v="440"/>
    <n v="1496"/>
    <n v="957.44"/>
    <n v="0.64"/>
    <s v="Online"/>
  </r>
  <r>
    <n v="1185732"/>
    <d v="2021-06-06T00:00:00"/>
    <x v="3"/>
    <x v="38"/>
    <s v="Des Moines"/>
    <s v="Women's Apparel"/>
    <n v="51"/>
    <n v="850"/>
    <n v="4335"/>
    <n v="2297.5500000000002"/>
    <n v="0.53"/>
    <s v="Online"/>
  </r>
  <r>
    <n v="1185732"/>
    <d v="2021-07-05T00:00:00"/>
    <x v="3"/>
    <x v="38"/>
    <s v="Des Moines"/>
    <s v="Men's Street Footwear"/>
    <n v="49"/>
    <n v="1380"/>
    <n v="6762"/>
    <n v="2975.28"/>
    <n v="0.44"/>
    <s v="Online"/>
  </r>
  <r>
    <n v="1185732"/>
    <d v="2021-07-05T00:00:00"/>
    <x v="3"/>
    <x v="38"/>
    <s v="Des Moines"/>
    <s v="Men's Athletic Footwear"/>
    <n v="44"/>
    <n v="870"/>
    <n v="3828"/>
    <n v="1875.72"/>
    <n v="0.49"/>
    <s v="Online"/>
  </r>
  <r>
    <n v="1185732"/>
    <d v="2021-07-05T00:00:00"/>
    <x v="3"/>
    <x v="38"/>
    <s v="Des Moines"/>
    <s v="Women's Street Footwear"/>
    <n v="36"/>
    <n v="680"/>
    <n v="2448"/>
    <n v="1077.1200000000001"/>
    <n v="0.44"/>
    <s v="Online"/>
  </r>
  <r>
    <n v="1185732"/>
    <d v="2021-07-05T00:00:00"/>
    <x v="3"/>
    <x v="38"/>
    <s v="Des Moines"/>
    <s v="Women's Athletic Footwear"/>
    <n v="37"/>
    <n v="470"/>
    <n v="1739"/>
    <n v="712.99"/>
    <n v="0.41"/>
    <s v="Online"/>
  </r>
  <r>
    <n v="1185732"/>
    <d v="2021-07-05T00:00:00"/>
    <x v="3"/>
    <x v="38"/>
    <s v="Des Moines"/>
    <s v="Men's Apparel"/>
    <n v="46"/>
    <n v="600"/>
    <n v="2760"/>
    <n v="1656"/>
    <n v="0.6"/>
    <s v="Online"/>
  </r>
  <r>
    <n v="1185732"/>
    <d v="2021-07-05T00:00:00"/>
    <x v="3"/>
    <x v="38"/>
    <s v="Des Moines"/>
    <s v="Women's Apparel"/>
    <n v="51"/>
    <n v="940"/>
    <n v="4794"/>
    <n v="2397"/>
    <n v="0.5"/>
    <s v="Online"/>
  </r>
  <r>
    <n v="1185732"/>
    <d v="2021-08-06T00:00:00"/>
    <x v="3"/>
    <x v="38"/>
    <s v="Des Moines"/>
    <s v="Men's Street Footwear"/>
    <n v="49"/>
    <n v="1310"/>
    <n v="6419"/>
    <n v="2695.98"/>
    <n v="0.42"/>
    <s v="Online"/>
  </r>
  <r>
    <n v="1185732"/>
    <d v="2021-08-06T00:00:00"/>
    <x v="3"/>
    <x v="38"/>
    <s v="Des Moines"/>
    <s v="Men's Athletic Footwear"/>
    <n v="42"/>
    <n v="780"/>
    <n v="3276"/>
    <n v="1506.9599999999998"/>
    <n v="0.45999999999999996"/>
    <s v="Online"/>
  </r>
  <r>
    <n v="1185732"/>
    <d v="2021-08-06T00:00:00"/>
    <x v="3"/>
    <x v="38"/>
    <s v="Des Moines"/>
    <s v="Women's Street Footwear"/>
    <n v="39"/>
    <n v="610"/>
    <n v="2379"/>
    <n v="1022.97"/>
    <n v="0.43"/>
    <s v="Online"/>
  </r>
  <r>
    <n v="1185732"/>
    <d v="2021-08-06T00:00:00"/>
    <x v="3"/>
    <x v="38"/>
    <s v="Des Moines"/>
    <s v="Women's Athletic Footwear"/>
    <n v="37"/>
    <n v="540"/>
    <n v="1998"/>
    <n v="819.18"/>
    <n v="0.41"/>
    <s v="Online"/>
  </r>
  <r>
    <n v="1185732"/>
    <d v="2021-08-06T00:00:00"/>
    <x v="3"/>
    <x v="38"/>
    <s v="Des Moines"/>
    <s v="Men's Apparel"/>
    <n v="48"/>
    <n v="510"/>
    <n v="2448"/>
    <n v="1468.8"/>
    <n v="0.6"/>
    <s v="Online"/>
  </r>
  <r>
    <n v="1185732"/>
    <d v="2021-08-06T00:00:00"/>
    <x v="3"/>
    <x v="38"/>
    <s v="Des Moines"/>
    <s v="Women's Apparel"/>
    <n v="53"/>
    <n v="980"/>
    <n v="5194"/>
    <n v="2856.7000000000003"/>
    <n v="0.55000000000000004"/>
    <s v="Online"/>
  </r>
  <r>
    <n v="1185732"/>
    <d v="2021-09-07T00:00:00"/>
    <x v="3"/>
    <x v="38"/>
    <s v="Des Moines"/>
    <s v="Men's Street Footwear"/>
    <n v="34"/>
    <n v="1330"/>
    <n v="4522"/>
    <n v="1808.8000000000002"/>
    <n v="0.4"/>
    <s v="Online"/>
  </r>
  <r>
    <n v="1185732"/>
    <d v="2021-09-07T00:00:00"/>
    <x v="3"/>
    <x v="38"/>
    <s v="Des Moines"/>
    <s v="Men's Athletic Footwear"/>
    <n v="27"/>
    <n v="770"/>
    <n v="2079"/>
    <n v="977.13"/>
    <n v="0.47"/>
    <s v="Online"/>
  </r>
  <r>
    <n v="1185732"/>
    <d v="2021-09-07T00:00:00"/>
    <x v="3"/>
    <x v="38"/>
    <s v="Des Moines"/>
    <s v="Women's Street Footwear"/>
    <n v="24"/>
    <n v="490"/>
    <n v="1176"/>
    <n v="470.40000000000003"/>
    <n v="0.4"/>
    <s v="Online"/>
  </r>
  <r>
    <n v="1185732"/>
    <d v="2021-09-07T00:00:00"/>
    <x v="3"/>
    <x v="38"/>
    <s v="Des Moines"/>
    <s v="Women's Athletic Footwear"/>
    <n v="23"/>
    <n v="380"/>
    <n v="874"/>
    <n v="393.29999999999995"/>
    <n v="0.44999999999999996"/>
    <s v="Online"/>
  </r>
  <r>
    <n v="1185732"/>
    <d v="2021-09-07T00:00:00"/>
    <x v="3"/>
    <x v="38"/>
    <s v="Des Moines"/>
    <s v="Men's Apparel"/>
    <n v="34"/>
    <n v="450"/>
    <n v="1530"/>
    <n v="933.3"/>
    <n v="0.61"/>
    <s v="Online"/>
  </r>
  <r>
    <n v="1185732"/>
    <d v="2021-09-07T00:00:00"/>
    <x v="3"/>
    <x v="38"/>
    <s v="Des Moines"/>
    <s v="Women's Apparel"/>
    <n v="36"/>
    <n v="610"/>
    <n v="2196"/>
    <n v="1098"/>
    <n v="0.5"/>
    <s v="Online"/>
  </r>
  <r>
    <n v="1185732"/>
    <d v="2021-10-06T00:00:00"/>
    <x v="3"/>
    <x v="38"/>
    <s v="Des Moines"/>
    <s v="Men's Street Footwear"/>
    <n v="43"/>
    <n v="1120"/>
    <n v="4816"/>
    <n v="1974.56"/>
    <n v="0.41"/>
    <s v="Online"/>
  </r>
  <r>
    <n v="1185732"/>
    <d v="2021-10-06T00:00:00"/>
    <x v="3"/>
    <x v="38"/>
    <s v="Des Moines"/>
    <s v="Men's Athletic Footwear"/>
    <n v="32"/>
    <n v="750"/>
    <n v="2400"/>
    <n v="1104"/>
    <n v="0.45999999999999996"/>
    <s v="Online"/>
  </r>
  <r>
    <n v="1185732"/>
    <d v="2021-10-06T00:00:00"/>
    <x v="3"/>
    <x v="38"/>
    <s v="Des Moines"/>
    <s v="Women's Street Footwear"/>
    <n v="34"/>
    <n v="390"/>
    <n v="1326"/>
    <n v="543.66"/>
    <n v="0.41"/>
    <s v="Online"/>
  </r>
  <r>
    <n v="1185732"/>
    <d v="2021-10-06T00:00:00"/>
    <x v="3"/>
    <x v="38"/>
    <s v="Des Moines"/>
    <s v="Women's Athletic Footwear"/>
    <n v="34"/>
    <n v="310"/>
    <n v="1054"/>
    <n v="442.68"/>
    <n v="0.42"/>
    <s v="Online"/>
  </r>
  <r>
    <n v="1185732"/>
    <d v="2021-10-06T00:00:00"/>
    <x v="3"/>
    <x v="38"/>
    <s v="Des Moines"/>
    <s v="Men's Apparel"/>
    <n v="42"/>
    <n v="380"/>
    <n v="1596"/>
    <n v="1021.44"/>
    <n v="0.64"/>
    <s v="Online"/>
  </r>
  <r>
    <n v="1185732"/>
    <d v="2021-10-06T00:00:00"/>
    <x v="3"/>
    <x v="38"/>
    <s v="Des Moines"/>
    <s v="Women's Apparel"/>
    <n v="49"/>
    <n v="730"/>
    <n v="3577"/>
    <n v="1895.8100000000002"/>
    <n v="0.53"/>
    <s v="Online"/>
  </r>
  <r>
    <n v="1185732"/>
    <d v="2021-11-06T00:00:00"/>
    <x v="3"/>
    <x v="38"/>
    <s v="Des Moines"/>
    <s v="Men's Street Footwear"/>
    <n v="41"/>
    <n v="1120"/>
    <n v="4592"/>
    <n v="2020.48"/>
    <n v="0.44"/>
    <s v="Online"/>
  </r>
  <r>
    <n v="1185732"/>
    <d v="2021-11-06T00:00:00"/>
    <x v="3"/>
    <x v="38"/>
    <s v="Des Moines"/>
    <s v="Men's Athletic Footwear"/>
    <n v="32"/>
    <n v="720"/>
    <n v="2304"/>
    <n v="1128.96"/>
    <n v="0.49"/>
    <s v="Online"/>
  </r>
  <r>
    <n v="1185732"/>
    <d v="2021-11-06T00:00:00"/>
    <x v="3"/>
    <x v="38"/>
    <s v="Des Moines"/>
    <s v="Women's Street Footwear"/>
    <n v="32"/>
    <n v="570"/>
    <n v="1824"/>
    <n v="802.56000000000006"/>
    <n v="0.44"/>
    <s v="Online"/>
  </r>
  <r>
    <n v="1185732"/>
    <d v="2021-11-06T00:00:00"/>
    <x v="3"/>
    <x v="38"/>
    <s v="Des Moines"/>
    <s v="Women's Athletic Footwear"/>
    <n v="34"/>
    <n v="520"/>
    <n v="1768"/>
    <n v="724.88"/>
    <n v="0.41"/>
    <s v="Online"/>
  </r>
  <r>
    <n v="1185732"/>
    <d v="2021-11-06T00:00:00"/>
    <x v="3"/>
    <x v="38"/>
    <s v="Des Moines"/>
    <s v="Men's Apparel"/>
    <n v="55"/>
    <n v="490"/>
    <n v="2695"/>
    <n v="1617"/>
    <n v="0.6"/>
    <s v="Online"/>
  </r>
  <r>
    <n v="1185732"/>
    <d v="2021-11-06T00:00:00"/>
    <x v="3"/>
    <x v="38"/>
    <s v="Des Moines"/>
    <s v="Women's Apparel"/>
    <n v="59"/>
    <n v="720"/>
    <n v="4248"/>
    <n v="2208.96"/>
    <n v="0.52"/>
    <s v="Online"/>
  </r>
  <r>
    <n v="1185732"/>
    <d v="2021-12-05T00:00:00"/>
    <x v="3"/>
    <x v="38"/>
    <s v="Des Moines"/>
    <s v="Men's Street Footwear"/>
    <n v="54"/>
    <n v="1470"/>
    <n v="7938"/>
    <n v="3333.96"/>
    <n v="0.42"/>
    <s v="Online"/>
  </r>
  <r>
    <n v="1185732"/>
    <d v="2021-12-05T00:00:00"/>
    <x v="3"/>
    <x v="38"/>
    <s v="Des Moines"/>
    <s v="Men's Athletic Footwear"/>
    <n v="47"/>
    <n v="910"/>
    <n v="4277"/>
    <n v="2010.1899999999998"/>
    <n v="0.47"/>
    <s v="Online"/>
  </r>
  <r>
    <n v="1185732"/>
    <d v="2021-12-05T00:00:00"/>
    <x v="3"/>
    <x v="38"/>
    <s v="Des Moines"/>
    <s v="Women's Street Footwear"/>
    <n v="47"/>
    <n v="830"/>
    <n v="3901"/>
    <n v="1638.4199999999998"/>
    <n v="0.42"/>
    <s v="Online"/>
  </r>
  <r>
    <n v="1185732"/>
    <d v="2021-12-05T00:00:00"/>
    <x v="3"/>
    <x v="38"/>
    <s v="Des Moines"/>
    <s v="Women's Athletic Footwear"/>
    <n v="49"/>
    <n v="610"/>
    <n v="2989"/>
    <n v="1285.27"/>
    <n v="0.43"/>
    <s v="Online"/>
  </r>
  <r>
    <n v="1185732"/>
    <d v="2021-12-05T00:00:00"/>
    <x v="3"/>
    <x v="38"/>
    <s v="Des Moines"/>
    <s v="Men's Apparel"/>
    <n v="59"/>
    <n v="590"/>
    <n v="3481"/>
    <n v="2123.41"/>
    <n v="0.61"/>
    <s v="Online"/>
  </r>
  <r>
    <n v="1185732"/>
    <d v="2021-12-05T00:00:00"/>
    <x v="3"/>
    <x v="38"/>
    <s v="Des Moines"/>
    <s v="Women's Apparel"/>
    <n v="59"/>
    <n v="880"/>
    <n v="5192"/>
    <n v="2855.6000000000004"/>
    <n v="0.55000000000000004"/>
    <s v="Online"/>
  </r>
  <r>
    <n v="1185732"/>
    <d v="2021-01-03T00:00:00"/>
    <x v="3"/>
    <x v="38"/>
    <s v="Des Moines"/>
    <s v="Men's Street Footwear"/>
    <n v="28"/>
    <n v="1260"/>
    <n v="3528"/>
    <n v="1587.6"/>
    <n v="0.44999999999999996"/>
    <s v="Online"/>
  </r>
  <r>
    <n v="1185732"/>
    <d v="2021-01-03T00:00:00"/>
    <x v="3"/>
    <x v="38"/>
    <s v="Des Moines"/>
    <s v="Men's Athletic Footwear"/>
    <n v="29"/>
    <n v="700"/>
    <n v="2030"/>
    <n v="933.8"/>
    <n v="0.45999999999999996"/>
    <s v="Online"/>
  </r>
  <r>
    <n v="1185732"/>
    <d v="2021-01-03T00:00:00"/>
    <x v="3"/>
    <x v="38"/>
    <s v="Des Moines"/>
    <s v="Women's Street Footwear"/>
    <n v="18"/>
    <n v="650"/>
    <n v="1170"/>
    <n v="479.7"/>
    <n v="0.41"/>
    <s v="Online"/>
  </r>
  <r>
    <n v="1185732"/>
    <d v="2021-01-03T00:00:00"/>
    <x v="3"/>
    <x v="38"/>
    <s v="Des Moines"/>
    <s v="Women's Athletic Footwear"/>
    <n v="23"/>
    <n v="290"/>
    <n v="667"/>
    <n v="300.14999999999998"/>
    <n v="0.44999999999999996"/>
    <s v="Online"/>
  </r>
  <r>
    <n v="1185732"/>
    <d v="2021-01-03T00:00:00"/>
    <x v="3"/>
    <x v="38"/>
    <s v="Des Moines"/>
    <s v="Men's Apparel"/>
    <n v="38"/>
    <n v="450"/>
    <n v="1710"/>
    <n v="1060.2"/>
    <n v="0.62"/>
    <s v="Online"/>
  </r>
  <r>
    <n v="1185732"/>
    <d v="2021-01-03T00:00:00"/>
    <x v="3"/>
    <x v="38"/>
    <s v="Des Moines"/>
    <s v="Women's Apparel"/>
    <n v="28"/>
    <n v="730"/>
    <n v="2044"/>
    <n v="1124.2"/>
    <n v="0.55000000000000004"/>
    <s v="Online"/>
  </r>
  <r>
    <n v="1185732"/>
    <d v="2021-02-03T00:00:00"/>
    <x v="3"/>
    <x v="38"/>
    <s v="Des Moines"/>
    <s v="Men's Street Footwear"/>
    <n v="29"/>
    <n v="1400"/>
    <n v="4060"/>
    <n v="1664.6"/>
    <n v="0.41"/>
    <s v="Online"/>
  </r>
  <r>
    <n v="1185732"/>
    <d v="2021-02-03T00:00:00"/>
    <x v="3"/>
    <x v="38"/>
    <s v="Des Moines"/>
    <s v="Men's Athletic Footwear"/>
    <n v="29"/>
    <n v="390"/>
    <n v="1131"/>
    <n v="554.18999999999994"/>
    <n v="0.49"/>
    <s v="Online"/>
  </r>
  <r>
    <n v="1185732"/>
    <d v="2021-02-03T00:00:00"/>
    <x v="3"/>
    <x v="38"/>
    <s v="Des Moines"/>
    <s v="Women's Street Footwear"/>
    <n v="20"/>
    <n v="600"/>
    <n v="1200"/>
    <n v="516"/>
    <n v="0.43"/>
    <s v="Online"/>
  </r>
  <r>
    <n v="1185732"/>
    <d v="2021-02-03T00:00:00"/>
    <x v="3"/>
    <x v="39"/>
    <s v="Milwaukee"/>
    <s v="Women's Athletic Footwear"/>
    <n v="23"/>
    <n v="200"/>
    <n v="460"/>
    <n v="197.79999999999998"/>
    <n v="0.43"/>
    <s v="Online"/>
  </r>
  <r>
    <n v="1185732"/>
    <d v="2021-02-03T00:00:00"/>
    <x v="3"/>
    <x v="39"/>
    <s v="Milwaukee"/>
    <s v="Men's Apparel"/>
    <n v="38"/>
    <n v="380"/>
    <n v="1444"/>
    <n v="880.84"/>
    <n v="0.61"/>
    <s v="Online"/>
  </r>
  <r>
    <n v="1185732"/>
    <d v="2021-02-03T00:00:00"/>
    <x v="3"/>
    <x v="39"/>
    <s v="Milwaukee"/>
    <s v="Women's Apparel"/>
    <n v="14"/>
    <n v="650"/>
    <n v="910"/>
    <n v="464.1"/>
    <n v="0.51"/>
    <s v="Online"/>
  </r>
  <r>
    <n v="1185732"/>
    <d v="2021-03-02T00:00:00"/>
    <x v="3"/>
    <x v="39"/>
    <s v="Milwaukee"/>
    <s v="Men's Street Footwear"/>
    <n v="19"/>
    <n v="1410"/>
    <n v="2679"/>
    <n v="1098.3899999999999"/>
    <n v="0.41"/>
    <s v="Online"/>
  </r>
  <r>
    <n v="1185732"/>
    <d v="2021-03-02T00:00:00"/>
    <x v="3"/>
    <x v="39"/>
    <s v="Milwaukee"/>
    <s v="Men's Athletic Footwear"/>
    <n v="19"/>
    <n v="440"/>
    <n v="836"/>
    <n v="418"/>
    <n v="0.5"/>
    <s v="Online"/>
  </r>
  <r>
    <n v="1185732"/>
    <d v="2021-03-02T00:00:00"/>
    <x v="3"/>
    <x v="39"/>
    <s v="Milwaukee"/>
    <s v="Women's Street Footwear"/>
    <n v="9"/>
    <n v="590"/>
    <n v="531"/>
    <n v="233.64000000000001"/>
    <n v="0.44"/>
    <s v="Online"/>
  </r>
  <r>
    <n v="1185732"/>
    <d v="2021-03-02T00:00:00"/>
    <x v="3"/>
    <x v="39"/>
    <s v="Milwaukee"/>
    <s v="Women's Athletic Footwear"/>
    <n v="14"/>
    <n v="200"/>
    <n v="280"/>
    <n v="114.8"/>
    <n v="0.41"/>
    <s v="Online"/>
  </r>
  <r>
    <n v="1185732"/>
    <d v="2021-03-02T00:00:00"/>
    <x v="3"/>
    <x v="39"/>
    <s v="Milwaukee"/>
    <s v="Men's Apparel"/>
    <n v="29"/>
    <n v="340"/>
    <n v="986"/>
    <n v="601.46"/>
    <n v="0.61"/>
    <s v="Online"/>
  </r>
  <r>
    <n v="1185732"/>
    <d v="2021-03-02T00:00:00"/>
    <x v="3"/>
    <x v="39"/>
    <s v="Milwaukee"/>
    <s v="Women's Apparel"/>
    <n v="18"/>
    <n v="630"/>
    <n v="1134"/>
    <n v="612.36"/>
    <n v="0.54"/>
    <s v="Online"/>
  </r>
  <r>
    <n v="1185732"/>
    <d v="2021-04-03T00:00:00"/>
    <x v="3"/>
    <x v="39"/>
    <s v="Milwaukee"/>
    <s v="Men's Street Footwear"/>
    <n v="18"/>
    <n v="1220"/>
    <n v="2196"/>
    <n v="900.3599999999999"/>
    <n v="0.41"/>
    <s v="Online"/>
  </r>
  <r>
    <n v="1185732"/>
    <d v="2021-04-03T00:00:00"/>
    <x v="3"/>
    <x v="39"/>
    <s v="Milwaukee"/>
    <s v="Men's Athletic Footwear"/>
    <n v="20"/>
    <n v="390"/>
    <n v="780"/>
    <n v="358.79999999999995"/>
    <n v="0.45999999999999996"/>
    <s v="Online"/>
  </r>
  <r>
    <n v="1185732"/>
    <d v="2021-04-03T00:00:00"/>
    <x v="3"/>
    <x v="39"/>
    <s v="Milwaukee"/>
    <s v="Women's Street Footwear"/>
    <n v="9"/>
    <n v="410"/>
    <n v="369"/>
    <n v="158.66999999999999"/>
    <n v="0.43"/>
    <s v="Online"/>
  </r>
  <r>
    <n v="1185732"/>
    <d v="2021-04-03T00:00:00"/>
    <x v="3"/>
    <x v="39"/>
    <s v="Milwaukee"/>
    <s v="Women's Athletic Footwear"/>
    <n v="15"/>
    <n v="220"/>
    <n v="330"/>
    <n v="135.29999999999998"/>
    <n v="0.41"/>
    <s v="Online"/>
  </r>
  <r>
    <n v="1185732"/>
    <d v="2021-04-03T00:00:00"/>
    <x v="3"/>
    <x v="39"/>
    <s v="Milwaukee"/>
    <s v="Men's Apparel"/>
    <n v="55"/>
    <n v="260"/>
    <n v="1430"/>
    <n v="886.6"/>
    <n v="0.62"/>
    <s v="Online"/>
  </r>
  <r>
    <n v="1185732"/>
    <d v="2021-04-03T00:00:00"/>
    <x v="3"/>
    <x v="39"/>
    <s v="Milwaukee"/>
    <s v="Women's Apparel"/>
    <n v="49"/>
    <n v="610"/>
    <n v="2989"/>
    <n v="1643.95"/>
    <n v="0.55000000000000004"/>
    <s v="Online"/>
  </r>
  <r>
    <n v="1185732"/>
    <d v="2021-05-04T00:00:00"/>
    <x v="3"/>
    <x v="39"/>
    <s v="Milwaukee"/>
    <s v="Men's Street Footwear"/>
    <n v="58"/>
    <n v="1340"/>
    <n v="7772"/>
    <n v="3186.52"/>
    <n v="0.41"/>
    <s v="Online"/>
  </r>
  <r>
    <n v="1185732"/>
    <d v="2021-05-04T00:00:00"/>
    <x v="3"/>
    <x v="39"/>
    <s v="Milwaukee"/>
    <s v="Men's Athletic Footwear"/>
    <n v="39"/>
    <n v="500"/>
    <n v="1950"/>
    <n v="955.5"/>
    <n v="0.49"/>
    <s v="Online"/>
  </r>
  <r>
    <n v="1185732"/>
    <d v="2021-05-04T00:00:00"/>
    <x v="3"/>
    <x v="39"/>
    <s v="Milwaukee"/>
    <s v="Women's Street Footwear"/>
    <n v="33"/>
    <n v="490"/>
    <n v="1617"/>
    <n v="727.65"/>
    <n v="0.44999999999999996"/>
    <s v="Online"/>
  </r>
  <r>
    <n v="1185732"/>
    <d v="2021-05-04T00:00:00"/>
    <x v="3"/>
    <x v="39"/>
    <s v="Milwaukee"/>
    <s v="Women's Athletic Footwear"/>
    <n v="32"/>
    <n v="380"/>
    <n v="1216"/>
    <n v="535.04"/>
    <n v="0.44"/>
    <s v="Online"/>
  </r>
  <r>
    <n v="1185732"/>
    <d v="2021-05-04T00:00:00"/>
    <x v="3"/>
    <x v="39"/>
    <s v="Milwaukee"/>
    <s v="Men's Apparel"/>
    <n v="44"/>
    <n v="530"/>
    <n v="2332"/>
    <n v="1422.52"/>
    <n v="0.61"/>
    <s v="Online"/>
  </r>
  <r>
    <n v="1185732"/>
    <d v="2021-05-04T00:00:00"/>
    <x v="3"/>
    <x v="39"/>
    <s v="Milwaukee"/>
    <s v="Women's Apparel"/>
    <n v="47"/>
    <n v="900"/>
    <n v="4230"/>
    <n v="2157.3000000000002"/>
    <n v="0.51"/>
    <s v="Online"/>
  </r>
  <r>
    <n v="1185732"/>
    <d v="2021-06-03T00:00:00"/>
    <x v="3"/>
    <x v="39"/>
    <s v="Milwaukee"/>
    <s v="Men's Street Footwear"/>
    <n v="32"/>
    <n v="1600"/>
    <n v="5120"/>
    <n v="2252.8000000000002"/>
    <n v="0.44"/>
    <s v="Online"/>
  </r>
  <r>
    <n v="1185732"/>
    <d v="2021-06-03T00:00:00"/>
    <x v="3"/>
    <x v="39"/>
    <s v="Milwaukee"/>
    <s v="Men's Athletic Footwear"/>
    <n v="27"/>
    <n v="900"/>
    <n v="2430"/>
    <n v="1190.7"/>
    <n v="0.49"/>
    <s v="Online"/>
  </r>
  <r>
    <n v="1185732"/>
    <d v="2021-06-03T00:00:00"/>
    <x v="3"/>
    <x v="39"/>
    <s v="Milwaukee"/>
    <s v="Women's Street Footwear"/>
    <n v="24"/>
    <n v="520"/>
    <n v="1248"/>
    <n v="549.12"/>
    <n v="0.44"/>
    <s v="Online"/>
  </r>
  <r>
    <n v="1185732"/>
    <d v="2021-06-03T00:00:00"/>
    <x v="3"/>
    <x v="39"/>
    <s v="Milwaukee"/>
    <s v="Women's Athletic Footwear"/>
    <n v="24"/>
    <n v="470"/>
    <n v="1128"/>
    <n v="462.47999999999996"/>
    <n v="0.41"/>
    <s v="Online"/>
  </r>
  <r>
    <n v="1185732"/>
    <d v="2021-06-03T00:00:00"/>
    <x v="3"/>
    <x v="39"/>
    <s v="Milwaukee"/>
    <s v="Men's Apparel"/>
    <n v="34"/>
    <n v="460"/>
    <n v="1564"/>
    <n v="938.4"/>
    <n v="0.6"/>
    <s v="Online"/>
  </r>
  <r>
    <n v="1185732"/>
    <d v="2021-06-03T00:00:00"/>
    <x v="3"/>
    <x v="39"/>
    <s v="Milwaukee"/>
    <s v="Women's Apparel"/>
    <n v="51"/>
    <n v="980"/>
    <n v="4998"/>
    <n v="2748.9"/>
    <n v="0.55000000000000004"/>
    <s v="Online"/>
  </r>
  <r>
    <n v="1185732"/>
    <d v="2021-07-02T00:00:00"/>
    <x v="3"/>
    <x v="39"/>
    <s v="Milwaukee"/>
    <s v="Men's Street Footwear"/>
    <n v="45"/>
    <n v="1490"/>
    <n v="6705"/>
    <n v="2816.1"/>
    <n v="0.42"/>
    <s v="Online"/>
  </r>
  <r>
    <n v="1185732"/>
    <d v="2021-07-02T00:00:00"/>
    <x v="3"/>
    <x v="39"/>
    <s v="Milwaukee"/>
    <s v="Men's Athletic Footwear"/>
    <n v="42"/>
    <n v="870"/>
    <n v="3654"/>
    <n v="1790.46"/>
    <n v="0.49"/>
    <s v="Online"/>
  </r>
  <r>
    <n v="1185732"/>
    <d v="2021-07-02T00:00:00"/>
    <x v="3"/>
    <x v="39"/>
    <s v="Milwaukee"/>
    <s v="Women's Street Footwear"/>
    <n v="38"/>
    <n v="610"/>
    <n v="2318"/>
    <n v="996.74"/>
    <n v="0.43"/>
    <s v="Online"/>
  </r>
  <r>
    <n v="1185732"/>
    <d v="2021-07-02T00:00:00"/>
    <x v="3"/>
    <x v="39"/>
    <s v="Milwaukee"/>
    <s v="Women's Athletic Footwear"/>
    <n v="38"/>
    <n v="510"/>
    <n v="1938"/>
    <n v="813.95999999999992"/>
    <n v="0.42"/>
    <s v="Online"/>
  </r>
  <r>
    <n v="1185732"/>
    <d v="2021-07-02T00:00:00"/>
    <x v="3"/>
    <x v="39"/>
    <s v="Milwaukee"/>
    <s v="Men's Apparel"/>
    <n v="48"/>
    <n v="500"/>
    <n v="2400"/>
    <n v="1488"/>
    <n v="0.62"/>
    <s v="Online"/>
  </r>
  <r>
    <n v="1185732"/>
    <d v="2021-07-02T00:00:00"/>
    <x v="3"/>
    <x v="39"/>
    <s v="Milwaukee"/>
    <s v="Women's Apparel"/>
    <n v="52"/>
    <n v="940"/>
    <n v="4888"/>
    <n v="2639.52"/>
    <n v="0.54"/>
    <s v="Online"/>
  </r>
  <r>
    <n v="1185732"/>
    <d v="2021-08-03T00:00:00"/>
    <x v="3"/>
    <x v="39"/>
    <s v="Milwaukee"/>
    <s v="Men's Street Footwear"/>
    <n v="46"/>
    <n v="1580"/>
    <n v="7268"/>
    <n v="3052.56"/>
    <n v="0.42"/>
    <s v="Online"/>
  </r>
  <r>
    <n v="1185732"/>
    <d v="2021-08-03T00:00:00"/>
    <x v="3"/>
    <x v="39"/>
    <s v="Milwaukee"/>
    <s v="Men's Athletic Footwear"/>
    <n v="43"/>
    <n v="840"/>
    <n v="3612"/>
    <n v="1697.6399999999999"/>
    <n v="0.47"/>
    <s v="Online"/>
  </r>
  <r>
    <n v="1185732"/>
    <d v="2021-08-03T00:00:00"/>
    <x v="3"/>
    <x v="39"/>
    <s v="Milwaukee"/>
    <s v="Women's Street Footwear"/>
    <n v="39"/>
    <n v="560"/>
    <n v="2184"/>
    <n v="873.6"/>
    <n v="0.4"/>
    <s v="Online"/>
  </r>
  <r>
    <n v="1185732"/>
    <d v="2021-08-03T00:00:00"/>
    <x v="3"/>
    <x v="39"/>
    <s v="Milwaukee"/>
    <s v="Women's Athletic Footwear"/>
    <n v="39"/>
    <n v="500"/>
    <n v="1950"/>
    <n v="877.49999999999989"/>
    <n v="0.44999999999999996"/>
    <s v="Online"/>
  </r>
  <r>
    <n v="1185732"/>
    <d v="2021-08-03T00:00:00"/>
    <x v="3"/>
    <x v="39"/>
    <s v="Milwaukee"/>
    <s v="Men's Apparel"/>
    <n v="48"/>
    <n v="460"/>
    <n v="2208"/>
    <n v="1435.2"/>
    <n v="0.65"/>
    <s v="Online"/>
  </r>
  <r>
    <n v="1185732"/>
    <d v="2021-08-03T00:00:00"/>
    <x v="3"/>
    <x v="39"/>
    <s v="Milwaukee"/>
    <s v="Women's Apparel"/>
    <n v="52"/>
    <n v="1020"/>
    <n v="5304"/>
    <n v="2705.04"/>
    <n v="0.51"/>
    <s v="Online"/>
  </r>
  <r>
    <n v="1185732"/>
    <d v="2021-09-04T00:00:00"/>
    <x v="3"/>
    <x v="39"/>
    <s v="Milwaukee"/>
    <s v="Men's Street Footwear"/>
    <n v="33"/>
    <n v="1430"/>
    <n v="4719"/>
    <n v="1934.79"/>
    <n v="0.41"/>
    <s v="Online"/>
  </r>
  <r>
    <n v="1185732"/>
    <d v="2021-09-04T00:00:00"/>
    <x v="3"/>
    <x v="39"/>
    <s v="Milwaukee"/>
    <s v="Men's Athletic Footwear"/>
    <n v="29"/>
    <n v="650"/>
    <n v="1885"/>
    <n v="848.24999999999989"/>
    <n v="0.44999999999999996"/>
    <s v="Online"/>
  </r>
  <r>
    <n v="1185732"/>
    <d v="2021-09-04T00:00:00"/>
    <x v="3"/>
    <x v="39"/>
    <s v="Milwaukee"/>
    <s v="Women's Street Footwear"/>
    <n v="24"/>
    <n v="440"/>
    <n v="1056"/>
    <n v="475.19999999999993"/>
    <n v="0.44999999999999996"/>
    <s v="Online"/>
  </r>
  <r>
    <n v="1185732"/>
    <d v="2021-09-04T00:00:00"/>
    <x v="3"/>
    <x v="39"/>
    <s v="Milwaukee"/>
    <s v="Women's Athletic Footwear"/>
    <n v="23"/>
    <n v="340"/>
    <n v="782"/>
    <n v="351.9"/>
    <n v="0.44999999999999996"/>
    <s v="Online"/>
  </r>
  <r>
    <n v="1185732"/>
    <d v="2021-09-04T00:00:00"/>
    <x v="3"/>
    <x v="39"/>
    <s v="Milwaukee"/>
    <s v="Men's Apparel"/>
    <n v="33"/>
    <n v="330"/>
    <n v="1089"/>
    <n v="707.85"/>
    <n v="0.65"/>
    <s v="Online"/>
  </r>
  <r>
    <n v="1185732"/>
    <d v="2021-09-04T00:00:00"/>
    <x v="3"/>
    <x v="39"/>
    <s v="Milwaukee"/>
    <s v="Women's Apparel"/>
    <n v="38"/>
    <n v="520"/>
    <n v="1976"/>
    <n v="988"/>
    <n v="0.5"/>
    <s v="Online"/>
  </r>
  <r>
    <n v="1185732"/>
    <d v="2021-10-03T00:00:00"/>
    <x v="3"/>
    <x v="39"/>
    <s v="Milwaukee"/>
    <s v="Men's Street Footwear"/>
    <n v="43"/>
    <n v="1130"/>
    <n v="4859"/>
    <n v="2040.78"/>
    <n v="0.42"/>
    <s v="Online"/>
  </r>
  <r>
    <n v="1185732"/>
    <d v="2021-10-03T00:00:00"/>
    <x v="3"/>
    <x v="39"/>
    <s v="Milwaukee"/>
    <s v="Men's Athletic Footwear"/>
    <n v="33"/>
    <n v="680"/>
    <n v="2244"/>
    <n v="1077.1199999999999"/>
    <n v="0.48"/>
    <s v="Online"/>
  </r>
  <r>
    <n v="1185732"/>
    <d v="2021-10-03T00:00:00"/>
    <x v="3"/>
    <x v="39"/>
    <s v="Milwaukee"/>
    <s v="Women's Street Footwear"/>
    <n v="34"/>
    <n v="330"/>
    <n v="1122"/>
    <n v="482.46"/>
    <n v="0.43"/>
    <s v="Online"/>
  </r>
  <r>
    <n v="1185732"/>
    <d v="2021-10-03T00:00:00"/>
    <x v="3"/>
    <x v="39"/>
    <s v="Milwaukee"/>
    <s v="Women's Athletic Footwear"/>
    <n v="32"/>
    <n v="330"/>
    <n v="1056"/>
    <n v="432.96"/>
    <n v="0.41"/>
    <s v="Online"/>
  </r>
  <r>
    <n v="1185732"/>
    <d v="2021-10-03T00:00:00"/>
    <x v="3"/>
    <x v="39"/>
    <s v="Milwaukee"/>
    <s v="Men's Apparel"/>
    <n v="44"/>
    <n v="330"/>
    <n v="1452"/>
    <n v="914.76"/>
    <n v="0.63"/>
    <s v="Online"/>
  </r>
  <r>
    <n v="1185732"/>
    <d v="2021-10-03T00:00:00"/>
    <x v="3"/>
    <x v="39"/>
    <s v="Milwaukee"/>
    <s v="Women's Apparel"/>
    <n v="46"/>
    <n v="650"/>
    <n v="2990"/>
    <n v="1524.9"/>
    <n v="0.51"/>
    <s v="Online"/>
  </r>
  <r>
    <n v="1185732"/>
    <d v="2021-11-03T00:00:00"/>
    <x v="3"/>
    <x v="39"/>
    <s v="Milwaukee"/>
    <s v="Men's Street Footwear"/>
    <n v="41"/>
    <n v="1040"/>
    <n v="4264"/>
    <n v="1833.52"/>
    <n v="0.43"/>
    <s v="Online"/>
  </r>
  <r>
    <n v="1185732"/>
    <d v="2021-11-03T00:00:00"/>
    <x v="3"/>
    <x v="39"/>
    <s v="Milwaukee"/>
    <s v="Men's Athletic Footwear"/>
    <n v="32"/>
    <n v="780"/>
    <n v="2496"/>
    <n v="1173.1199999999999"/>
    <n v="0.47"/>
    <s v="Online"/>
  </r>
  <r>
    <n v="1185732"/>
    <d v="2021-11-03T00:00:00"/>
    <x v="3"/>
    <x v="39"/>
    <s v="Milwaukee"/>
    <s v="Women's Street Footwear"/>
    <n v="33"/>
    <n v="690"/>
    <n v="2277"/>
    <n v="956.33999999999992"/>
    <n v="0.42"/>
    <s v="Online"/>
  </r>
  <r>
    <n v="1185732"/>
    <d v="2021-11-03T00:00:00"/>
    <x v="3"/>
    <x v="39"/>
    <s v="Milwaukee"/>
    <s v="Women's Athletic Footwear"/>
    <n v="33"/>
    <n v="650"/>
    <n v="2145"/>
    <n v="965.24999999999989"/>
    <n v="0.44999999999999996"/>
    <s v="Online"/>
  </r>
  <r>
    <n v="1185732"/>
    <d v="2021-11-03T00:00:00"/>
    <x v="3"/>
    <x v="39"/>
    <s v="Milwaukee"/>
    <s v="Men's Apparel"/>
    <n v="58"/>
    <n v="560"/>
    <n v="3248"/>
    <n v="2013.76"/>
    <n v="0.62"/>
    <s v="Online"/>
  </r>
  <r>
    <n v="1185732"/>
    <d v="2021-11-03T00:00:00"/>
    <x v="3"/>
    <x v="39"/>
    <s v="Milwaukee"/>
    <s v="Women's Apparel"/>
    <n v="61"/>
    <n v="750"/>
    <n v="4575"/>
    <n v="2333.25"/>
    <n v="0.51"/>
    <s v="Online"/>
  </r>
  <r>
    <n v="1185732"/>
    <d v="2021-12-02T00:00:00"/>
    <x v="3"/>
    <x v="39"/>
    <s v="Milwaukee"/>
    <s v="Men's Street Footwear"/>
    <n v="58"/>
    <n v="1380"/>
    <n v="8004"/>
    <n v="3281.64"/>
    <n v="0.41"/>
    <s v="Online"/>
  </r>
  <r>
    <n v="1185732"/>
    <d v="2021-12-02T00:00:00"/>
    <x v="3"/>
    <x v="39"/>
    <s v="Milwaukee"/>
    <s v="Men's Athletic Footwear"/>
    <n v="49"/>
    <n v="1020"/>
    <n v="4998"/>
    <n v="2349.06"/>
    <n v="0.47"/>
    <s v="Online"/>
  </r>
  <r>
    <n v="1185732"/>
    <d v="2021-12-02T00:00:00"/>
    <x v="3"/>
    <x v="39"/>
    <s v="Milwaukee"/>
    <s v="Women's Street Footwear"/>
    <n v="45"/>
    <n v="870"/>
    <n v="3915"/>
    <n v="1722.6"/>
    <n v="0.44"/>
    <s v="Online"/>
  </r>
  <r>
    <n v="1185732"/>
    <d v="2021-12-02T00:00:00"/>
    <x v="3"/>
    <x v="39"/>
    <s v="Milwaukee"/>
    <s v="Women's Athletic Footwear"/>
    <n v="48"/>
    <n v="730"/>
    <n v="3504"/>
    <n v="1576.8"/>
    <n v="0.44999999999999996"/>
    <s v="Online"/>
  </r>
  <r>
    <n v="1185732"/>
    <d v="2021-12-02T00:00:00"/>
    <x v="3"/>
    <x v="39"/>
    <s v="Milwaukee"/>
    <s v="Men's Apparel"/>
    <n v="57"/>
    <n v="730"/>
    <n v="4161"/>
    <n v="2496.6"/>
    <n v="0.6"/>
    <s v="Online"/>
  </r>
  <r>
    <n v="1185732"/>
    <d v="2021-12-02T00:00:00"/>
    <x v="3"/>
    <x v="39"/>
    <s v="Milwaukee"/>
    <s v="Women's Apparel"/>
    <n v="59"/>
    <n v="880"/>
    <n v="5192"/>
    <n v="2699.84"/>
    <n v="0.52"/>
    <s v="Online"/>
  </r>
  <r>
    <n v="1185732"/>
    <d v="2021-01-10T00:00:00"/>
    <x v="3"/>
    <x v="39"/>
    <s v="Milwaukee"/>
    <s v="Men's Street Footwear"/>
    <n v="32"/>
    <n v="1400"/>
    <n v="4480"/>
    <n v="2329.6"/>
    <n v="0.52"/>
    <s v="Online"/>
  </r>
  <r>
    <n v="1185732"/>
    <d v="2021-01-10T00:00:00"/>
    <x v="3"/>
    <x v="39"/>
    <s v="Milwaukee"/>
    <s v="Men's Athletic Footwear"/>
    <n v="32"/>
    <n v="780"/>
    <n v="2496"/>
    <n v="1272.96"/>
    <n v="0.51"/>
    <s v="Online"/>
  </r>
  <r>
    <n v="1185732"/>
    <d v="2021-01-10T00:00:00"/>
    <x v="3"/>
    <x v="39"/>
    <s v="Milwaukee"/>
    <s v="Women's Street Footwear"/>
    <n v="24"/>
    <n v="870"/>
    <n v="2088"/>
    <n v="939.59999999999991"/>
    <n v="0.44999999999999996"/>
    <s v="Online"/>
  </r>
  <r>
    <n v="1185732"/>
    <d v="2021-01-10T00:00:00"/>
    <x v="3"/>
    <x v="39"/>
    <s v="Milwaukee"/>
    <s v="Women's Athletic Footwear"/>
    <n v="28"/>
    <n v="440"/>
    <n v="1232"/>
    <n v="591.36"/>
    <n v="0.48"/>
    <s v="Online"/>
  </r>
  <r>
    <n v="1185732"/>
    <d v="2021-01-10T00:00:00"/>
    <x v="3"/>
    <x v="39"/>
    <s v="Milwaukee"/>
    <s v="Men's Apparel"/>
    <n v="41"/>
    <n v="580"/>
    <n v="2378"/>
    <n v="1046.32"/>
    <n v="0.44"/>
    <s v="Online"/>
  </r>
  <r>
    <n v="1185732"/>
    <d v="2021-01-10T00:00:00"/>
    <x v="3"/>
    <x v="39"/>
    <s v="Milwaukee"/>
    <s v="Women's Apparel"/>
    <n v="32"/>
    <n v="840"/>
    <n v="2688"/>
    <n v="1344"/>
    <n v="0.5"/>
    <s v="Online"/>
  </r>
  <r>
    <n v="1185732"/>
    <d v="2021-02-10T00:00:00"/>
    <x v="3"/>
    <x v="39"/>
    <s v="Milwaukee"/>
    <s v="Men's Street Footwear"/>
    <n v="34"/>
    <n v="1600"/>
    <n v="5440"/>
    <n v="2992.0000000000005"/>
    <n v="0.55000000000000004"/>
    <s v="Online"/>
  </r>
  <r>
    <n v="1185732"/>
    <d v="2021-02-10T00:00:00"/>
    <x v="3"/>
    <x v="39"/>
    <s v="Milwaukee"/>
    <s v="Men's Athletic Footwear"/>
    <n v="34"/>
    <n v="520"/>
    <n v="1768"/>
    <n v="901.68000000000006"/>
    <n v="0.51"/>
    <s v="Online"/>
  </r>
  <r>
    <n v="1185732"/>
    <d v="2021-02-10T00:00:00"/>
    <x v="3"/>
    <x v="39"/>
    <s v="Milwaukee"/>
    <s v="Women's Street Footwear"/>
    <n v="24"/>
    <n v="730"/>
    <n v="1752"/>
    <n v="876"/>
    <n v="0.5"/>
    <s v="Online"/>
  </r>
  <r>
    <n v="1185732"/>
    <d v="2021-02-10T00:00:00"/>
    <x v="3"/>
    <x v="40"/>
    <s v="Indianapolis"/>
    <s v="Women's Athletic Footwear"/>
    <n v="29"/>
    <n v="360"/>
    <n v="1044"/>
    <n v="490.67999999999995"/>
    <n v="0.47"/>
    <s v="Online"/>
  </r>
  <r>
    <n v="1185732"/>
    <d v="2021-02-10T00:00:00"/>
    <x v="3"/>
    <x v="40"/>
    <s v="Indianapolis"/>
    <s v="Men's Apparel"/>
    <n v="41"/>
    <n v="580"/>
    <n v="2378"/>
    <n v="1046.32"/>
    <n v="0.44"/>
    <s v="Online"/>
  </r>
  <r>
    <n v="1185732"/>
    <d v="2021-02-10T00:00:00"/>
    <x v="3"/>
    <x v="40"/>
    <s v="Indianapolis"/>
    <s v="Women's Apparel"/>
    <n v="19"/>
    <n v="750"/>
    <n v="1425"/>
    <n v="726.75"/>
    <n v="0.51"/>
    <s v="Online"/>
  </r>
  <r>
    <n v="1185732"/>
    <d v="2021-03-09T00:00:00"/>
    <x v="3"/>
    <x v="40"/>
    <s v="Indianapolis"/>
    <s v="Men's Street Footwear"/>
    <n v="23"/>
    <n v="1510"/>
    <n v="3473"/>
    <n v="1771.23"/>
    <n v="0.51"/>
    <s v="Online"/>
  </r>
  <r>
    <n v="1185732"/>
    <d v="2021-03-09T00:00:00"/>
    <x v="3"/>
    <x v="40"/>
    <s v="Indianapolis"/>
    <s v="Men's Athletic Footwear"/>
    <n v="23"/>
    <n v="610"/>
    <n v="1403"/>
    <n v="771.65000000000009"/>
    <n v="0.55000000000000004"/>
    <s v="Online"/>
  </r>
  <r>
    <n v="1185732"/>
    <d v="2021-03-09T00:00:00"/>
    <x v="3"/>
    <x v="40"/>
    <s v="Indianapolis"/>
    <s v="Women's Street Footwear"/>
    <n v="14"/>
    <n v="720"/>
    <n v="1008"/>
    <n v="504"/>
    <n v="0.5"/>
    <s v="Online"/>
  </r>
  <r>
    <n v="1185732"/>
    <d v="2021-03-09T00:00:00"/>
    <x v="3"/>
    <x v="40"/>
    <s v="Indianapolis"/>
    <s v="Women's Athletic Footwear"/>
    <n v="19"/>
    <n v="310"/>
    <n v="589"/>
    <n v="265.04999999999995"/>
    <n v="0.44999999999999996"/>
    <s v="Online"/>
  </r>
  <r>
    <n v="1185732"/>
    <d v="2021-03-09T00:00:00"/>
    <x v="3"/>
    <x v="40"/>
    <s v="Indianapolis"/>
    <s v="Men's Apparel"/>
    <n v="32"/>
    <n v="440"/>
    <n v="1408"/>
    <n v="605.43999999999994"/>
    <n v="0.43"/>
    <s v="Online"/>
  </r>
  <r>
    <n v="1185732"/>
    <d v="2021-03-09T00:00:00"/>
    <x v="3"/>
    <x v="40"/>
    <s v="Indianapolis"/>
    <s v="Women's Apparel"/>
    <n v="24"/>
    <n v="740"/>
    <n v="1776"/>
    <n v="923.52"/>
    <n v="0.52"/>
    <s v="Online"/>
  </r>
  <r>
    <n v="1185732"/>
    <d v="2021-04-10T00:00:00"/>
    <x v="3"/>
    <x v="40"/>
    <s v="Indianapolis"/>
    <s v="Men's Street Footwear"/>
    <n v="23"/>
    <n v="1250"/>
    <n v="2875"/>
    <n v="1581.2500000000002"/>
    <n v="0.55000000000000004"/>
    <s v="Online"/>
  </r>
  <r>
    <n v="1185732"/>
    <d v="2021-04-10T00:00:00"/>
    <x v="3"/>
    <x v="40"/>
    <s v="Indianapolis"/>
    <s v="Men's Athletic Footwear"/>
    <n v="23"/>
    <n v="540"/>
    <n v="1242"/>
    <n v="645.84"/>
    <n v="0.52"/>
    <s v="Online"/>
  </r>
  <r>
    <n v="1185732"/>
    <d v="2021-04-10T00:00:00"/>
    <x v="3"/>
    <x v="40"/>
    <s v="Indianapolis"/>
    <s v="Women's Street Footwear"/>
    <n v="14"/>
    <n v="520"/>
    <n v="728"/>
    <n v="364"/>
    <n v="0.5"/>
    <s v="Online"/>
  </r>
  <r>
    <n v="1185732"/>
    <d v="2021-04-10T00:00:00"/>
    <x v="3"/>
    <x v="40"/>
    <s v="Indianapolis"/>
    <s v="Women's Athletic Footwear"/>
    <n v="19"/>
    <n v="360"/>
    <n v="684"/>
    <n v="328.32"/>
    <n v="0.48"/>
    <s v="Online"/>
  </r>
  <r>
    <n v="1185732"/>
    <d v="2021-04-10T00:00:00"/>
    <x v="3"/>
    <x v="40"/>
    <s v="Indianapolis"/>
    <s v="Men's Apparel"/>
    <n v="61"/>
    <n v="450"/>
    <n v="2745"/>
    <n v="1207.8"/>
    <n v="0.44"/>
    <s v="Online"/>
  </r>
  <r>
    <n v="1185732"/>
    <d v="2021-04-10T00:00:00"/>
    <x v="3"/>
    <x v="40"/>
    <s v="Indianapolis"/>
    <s v="Women's Apparel"/>
    <n v="47"/>
    <n v="720"/>
    <n v="3384"/>
    <n v="1861.2"/>
    <n v="0.55000000000000004"/>
    <s v="Online"/>
  </r>
  <r>
    <n v="1185732"/>
    <d v="2021-05-11T00:00:00"/>
    <x v="3"/>
    <x v="40"/>
    <s v="Indianapolis"/>
    <s v="Men's Street Footwear"/>
    <n v="54"/>
    <n v="1640"/>
    <n v="8856"/>
    <n v="4428"/>
    <n v="0.5"/>
    <s v="Online"/>
  </r>
  <r>
    <n v="1185732"/>
    <d v="2021-05-11T00:00:00"/>
    <x v="3"/>
    <x v="40"/>
    <s v="Indianapolis"/>
    <s v="Men's Athletic Footwear"/>
    <n v="37"/>
    <n v="730"/>
    <n v="2701"/>
    <n v="1485.5500000000002"/>
    <n v="0.55000000000000004"/>
    <s v="Online"/>
  </r>
  <r>
    <n v="1185732"/>
    <d v="2021-05-11T00:00:00"/>
    <x v="3"/>
    <x v="40"/>
    <s v="Indianapolis"/>
    <s v="Women's Street Footwear"/>
    <n v="34"/>
    <n v="560"/>
    <n v="1904"/>
    <n v="894.88"/>
    <n v="0.47"/>
    <s v="Online"/>
  </r>
  <r>
    <n v="1185732"/>
    <d v="2021-05-11T00:00:00"/>
    <x v="3"/>
    <x v="40"/>
    <s v="Indianapolis"/>
    <s v="Women's Athletic Footwear"/>
    <n v="34"/>
    <n v="490"/>
    <n v="1666"/>
    <n v="816.34"/>
    <n v="0.49"/>
    <s v="Online"/>
  </r>
  <r>
    <n v="1185732"/>
    <d v="2021-05-11T00:00:00"/>
    <x v="3"/>
    <x v="40"/>
    <s v="Indianapolis"/>
    <s v="Men's Apparel"/>
    <n v="44"/>
    <n v="580"/>
    <n v="2552"/>
    <n v="1148.3999999999999"/>
    <n v="0.44999999999999996"/>
    <s v="Online"/>
  </r>
  <r>
    <n v="1185732"/>
    <d v="2021-05-11T00:00:00"/>
    <x v="3"/>
    <x v="40"/>
    <s v="Indianapolis"/>
    <s v="Women's Apparel"/>
    <n v="53"/>
    <n v="910"/>
    <n v="4823"/>
    <n v="2507.96"/>
    <n v="0.52"/>
    <s v="Online"/>
  </r>
  <r>
    <n v="1185732"/>
    <d v="2021-06-10T00:00:00"/>
    <x v="3"/>
    <x v="40"/>
    <s v="Indianapolis"/>
    <s v="Men's Street Footwear"/>
    <n v="36"/>
    <n v="1550"/>
    <n v="5580"/>
    <n v="3069.0000000000005"/>
    <n v="0.55000000000000004"/>
    <s v="Online"/>
  </r>
  <r>
    <n v="1185732"/>
    <d v="2021-06-10T00:00:00"/>
    <x v="3"/>
    <x v="40"/>
    <s v="Indianapolis"/>
    <s v="Men's Athletic Footwear"/>
    <n v="32"/>
    <n v="940"/>
    <n v="3008"/>
    <n v="1594.24"/>
    <n v="0.53"/>
    <s v="Online"/>
  </r>
  <r>
    <n v="1185732"/>
    <d v="2021-06-10T00:00:00"/>
    <x v="3"/>
    <x v="40"/>
    <s v="Indianapolis"/>
    <s v="Women's Street Footwear"/>
    <n v="27"/>
    <n v="500"/>
    <n v="1350"/>
    <n v="607.49999999999989"/>
    <n v="0.44999999999999996"/>
    <s v="Online"/>
  </r>
  <r>
    <n v="1185732"/>
    <d v="2021-06-10T00:00:00"/>
    <x v="3"/>
    <x v="40"/>
    <s v="Indianapolis"/>
    <s v="Women's Athletic Footwear"/>
    <n v="29"/>
    <n v="460"/>
    <n v="1334"/>
    <n v="626.98"/>
    <n v="0.47"/>
    <s v="Online"/>
  </r>
  <r>
    <n v="1185732"/>
    <d v="2021-06-10T00:00:00"/>
    <x v="3"/>
    <x v="40"/>
    <s v="Indianapolis"/>
    <s v="Men's Apparel"/>
    <n v="36"/>
    <n v="530"/>
    <n v="1908"/>
    <n v="858.59999999999991"/>
    <n v="0.44999999999999996"/>
    <s v="Online"/>
  </r>
  <r>
    <n v="1185732"/>
    <d v="2021-06-10T00:00:00"/>
    <x v="3"/>
    <x v="40"/>
    <s v="Indianapolis"/>
    <s v="Women's Apparel"/>
    <n v="56"/>
    <n v="910"/>
    <n v="5096"/>
    <n v="2598.96"/>
    <n v="0.51"/>
    <s v="Online"/>
  </r>
  <r>
    <n v="1185732"/>
    <d v="2021-07-09T00:00:00"/>
    <x v="3"/>
    <x v="40"/>
    <s v="Indianapolis"/>
    <s v="Men's Street Footwear"/>
    <n v="51"/>
    <n v="1490"/>
    <n v="7599"/>
    <n v="4027.4700000000003"/>
    <n v="0.53"/>
    <s v="Online"/>
  </r>
  <r>
    <n v="1185732"/>
    <d v="2021-07-09T00:00:00"/>
    <x v="3"/>
    <x v="40"/>
    <s v="Indianapolis"/>
    <s v="Men's Athletic Footwear"/>
    <n v="49"/>
    <n v="840"/>
    <n v="4116"/>
    <n v="2058"/>
    <n v="0.5"/>
    <s v="Online"/>
  </r>
  <r>
    <n v="1185732"/>
    <d v="2021-07-09T00:00:00"/>
    <x v="3"/>
    <x v="40"/>
    <s v="Indianapolis"/>
    <s v="Women's Street Footwear"/>
    <n v="42"/>
    <n v="680"/>
    <n v="2856"/>
    <n v="1285.1999999999998"/>
    <n v="0.44999999999999996"/>
    <s v="Online"/>
  </r>
  <r>
    <n v="1185732"/>
    <d v="2021-07-09T00:00:00"/>
    <x v="3"/>
    <x v="40"/>
    <s v="Indianapolis"/>
    <s v="Women's Athletic Footwear"/>
    <n v="42"/>
    <n v="490"/>
    <n v="2058"/>
    <n v="967.26"/>
    <n v="0.47"/>
    <s v="Online"/>
  </r>
  <r>
    <n v="1185732"/>
    <d v="2021-07-09T00:00:00"/>
    <x v="3"/>
    <x v="40"/>
    <s v="Indianapolis"/>
    <s v="Men's Apparel"/>
    <n v="51"/>
    <n v="500"/>
    <n v="2550"/>
    <n v="1071"/>
    <n v="0.42"/>
    <s v="Online"/>
  </r>
  <r>
    <n v="1185732"/>
    <d v="2021-07-09T00:00:00"/>
    <x v="3"/>
    <x v="40"/>
    <s v="Indianapolis"/>
    <s v="Women's Apparel"/>
    <n v="54"/>
    <n v="1010"/>
    <n v="5454"/>
    <n v="2781.54"/>
    <n v="0.51"/>
    <s v="Online"/>
  </r>
  <r>
    <n v="1185732"/>
    <d v="2021-08-10T00:00:00"/>
    <x v="3"/>
    <x v="40"/>
    <s v="Indianapolis"/>
    <s v="Men's Street Footwear"/>
    <n v="47"/>
    <n v="1520"/>
    <n v="7144"/>
    <n v="3929.2000000000003"/>
    <n v="0.55000000000000004"/>
    <s v="Online"/>
  </r>
  <r>
    <n v="1185732"/>
    <d v="2021-08-10T00:00:00"/>
    <x v="3"/>
    <x v="40"/>
    <s v="Indianapolis"/>
    <s v="Men's Athletic Footwear"/>
    <n v="41"/>
    <n v="870"/>
    <n v="3567"/>
    <n v="1926.18"/>
    <n v="0.54"/>
    <s v="Online"/>
  </r>
  <r>
    <n v="1185732"/>
    <d v="2021-08-10T00:00:00"/>
    <x v="3"/>
    <x v="40"/>
    <s v="Indianapolis"/>
    <s v="Women's Street Footwear"/>
    <n v="37"/>
    <n v="560"/>
    <n v="2072"/>
    <n v="973.83999999999992"/>
    <n v="0.47"/>
    <s v="Online"/>
  </r>
  <r>
    <n v="1185732"/>
    <d v="2021-08-10T00:00:00"/>
    <x v="3"/>
    <x v="40"/>
    <s v="Indianapolis"/>
    <s v="Women's Athletic Footwear"/>
    <n v="38"/>
    <n v="600"/>
    <n v="2280"/>
    <n v="1071.5999999999999"/>
    <n v="0.47"/>
    <s v="Online"/>
  </r>
  <r>
    <n v="1185732"/>
    <d v="2021-08-10T00:00:00"/>
    <x v="3"/>
    <x v="40"/>
    <s v="Indianapolis"/>
    <s v="Men's Apparel"/>
    <n v="47"/>
    <n v="530"/>
    <n v="2491"/>
    <n v="1120.9499999999998"/>
    <n v="0.44999999999999996"/>
    <s v="Online"/>
  </r>
  <r>
    <n v="1185732"/>
    <d v="2021-08-10T00:00:00"/>
    <x v="3"/>
    <x v="40"/>
    <s v="Indianapolis"/>
    <s v="Women's Apparel"/>
    <n v="54"/>
    <n v="910"/>
    <n v="4914"/>
    <n v="2604.42"/>
    <n v="0.53"/>
    <s v="Online"/>
  </r>
  <r>
    <n v="1185732"/>
    <d v="2021-09-11T00:00:00"/>
    <x v="3"/>
    <x v="40"/>
    <s v="Indianapolis"/>
    <s v="Men's Street Footwear"/>
    <n v="33"/>
    <n v="1330"/>
    <n v="4389"/>
    <n v="2370.06"/>
    <n v="0.54"/>
    <s v="Online"/>
  </r>
  <r>
    <n v="1185732"/>
    <d v="2021-09-11T00:00:00"/>
    <x v="3"/>
    <x v="40"/>
    <s v="Indianapolis"/>
    <s v="Men's Athletic Footwear"/>
    <n v="29"/>
    <n v="740"/>
    <n v="2146"/>
    <n v="1073"/>
    <n v="0.5"/>
    <s v="Online"/>
  </r>
  <r>
    <n v="1185732"/>
    <d v="2021-09-11T00:00:00"/>
    <x v="3"/>
    <x v="40"/>
    <s v="Indianapolis"/>
    <s v="Women's Street Footwear"/>
    <n v="23"/>
    <n v="490"/>
    <n v="1127"/>
    <n v="529.68999999999994"/>
    <n v="0.47"/>
    <s v="Online"/>
  </r>
  <r>
    <n v="1185732"/>
    <d v="2021-09-11T00:00:00"/>
    <x v="3"/>
    <x v="40"/>
    <s v="Indianapolis"/>
    <s v="Women's Athletic Footwear"/>
    <n v="24"/>
    <n v="410"/>
    <n v="984"/>
    <n v="462.47999999999996"/>
    <n v="0.47"/>
    <s v="Online"/>
  </r>
  <r>
    <n v="1185732"/>
    <d v="2021-09-11T00:00:00"/>
    <x v="3"/>
    <x v="40"/>
    <s v="Indianapolis"/>
    <s v="Men's Apparel"/>
    <n v="33"/>
    <n v="420"/>
    <n v="1386"/>
    <n v="554.4"/>
    <n v="0.4"/>
    <s v="Online"/>
  </r>
  <r>
    <n v="1185732"/>
    <d v="2021-09-11T00:00:00"/>
    <x v="3"/>
    <x v="40"/>
    <s v="Indianapolis"/>
    <s v="Women's Apparel"/>
    <n v="36"/>
    <n v="680"/>
    <n v="2448"/>
    <n v="1272.96"/>
    <n v="0.52"/>
    <s v="Online"/>
  </r>
  <r>
    <n v="1185732"/>
    <d v="2021-10-10T00:00:00"/>
    <x v="3"/>
    <x v="40"/>
    <s v="Indianapolis"/>
    <s v="Men's Street Footwear"/>
    <n v="41"/>
    <n v="1160"/>
    <n v="4756"/>
    <n v="2520.6800000000003"/>
    <n v="0.53"/>
    <s v="Online"/>
  </r>
  <r>
    <n v="1185732"/>
    <d v="2021-10-10T00:00:00"/>
    <x v="3"/>
    <x v="40"/>
    <s v="Indianapolis"/>
    <s v="Men's Athletic Footwear"/>
    <n v="32"/>
    <n v="650"/>
    <n v="2080"/>
    <n v="1144"/>
    <n v="0.55000000000000004"/>
    <s v="Online"/>
  </r>
  <r>
    <n v="1185732"/>
    <d v="2021-10-10T00:00:00"/>
    <x v="3"/>
    <x v="40"/>
    <s v="Indianapolis"/>
    <s v="Women's Street Footwear"/>
    <n v="32"/>
    <n v="380"/>
    <n v="1216"/>
    <n v="571.52"/>
    <n v="0.47"/>
    <s v="Online"/>
  </r>
  <r>
    <n v="1185732"/>
    <d v="2021-10-10T00:00:00"/>
    <x v="3"/>
    <x v="40"/>
    <s v="Indianapolis"/>
    <s v="Women's Athletic Footwear"/>
    <n v="33"/>
    <n v="440"/>
    <n v="1452"/>
    <n v="667.92"/>
    <n v="0.45999999999999996"/>
    <s v="Online"/>
  </r>
  <r>
    <n v="1185732"/>
    <d v="2021-10-10T00:00:00"/>
    <x v="3"/>
    <x v="40"/>
    <s v="Indianapolis"/>
    <s v="Men's Apparel"/>
    <n v="41"/>
    <n v="380"/>
    <n v="1558"/>
    <n v="685.52"/>
    <n v="0.44"/>
    <s v="Online"/>
  </r>
  <r>
    <n v="1185732"/>
    <d v="2021-10-10T00:00:00"/>
    <x v="3"/>
    <x v="40"/>
    <s v="Indianapolis"/>
    <s v="Women's Apparel"/>
    <n v="48"/>
    <n v="830"/>
    <n v="3984"/>
    <n v="2111.52"/>
    <n v="0.53"/>
    <s v="Online"/>
  </r>
  <r>
    <n v="1185732"/>
    <d v="2021-11-10T00:00:00"/>
    <x v="3"/>
    <x v="40"/>
    <s v="Indianapolis"/>
    <s v="Men's Street Footwear"/>
    <n v="41"/>
    <n v="1230"/>
    <n v="5043"/>
    <n v="2571.9299999999998"/>
    <n v="0.51"/>
    <s v="Online"/>
  </r>
  <r>
    <n v="1185732"/>
    <d v="2021-11-10T00:00:00"/>
    <x v="3"/>
    <x v="40"/>
    <s v="Indianapolis"/>
    <s v="Men's Athletic Footwear"/>
    <n v="33"/>
    <n v="980"/>
    <n v="3234"/>
    <n v="1778.7"/>
    <n v="0.55000000000000004"/>
    <s v="Online"/>
  </r>
  <r>
    <n v="1185732"/>
    <d v="2021-11-10T00:00:00"/>
    <x v="3"/>
    <x v="40"/>
    <s v="Indianapolis"/>
    <s v="Women's Street Footwear"/>
    <n v="32"/>
    <n v="810"/>
    <n v="2592"/>
    <n v="1244.1599999999999"/>
    <n v="0.48"/>
    <s v="Online"/>
  </r>
  <r>
    <n v="1185732"/>
    <d v="2021-11-10T00:00:00"/>
    <x v="3"/>
    <x v="40"/>
    <s v="Indianapolis"/>
    <s v="Women's Athletic Footwear"/>
    <n v="34"/>
    <n v="830"/>
    <n v="2822"/>
    <n v="1411"/>
    <n v="0.5"/>
    <s v="Online"/>
  </r>
  <r>
    <n v="1185732"/>
    <d v="2021-11-10T00:00:00"/>
    <x v="3"/>
    <x v="40"/>
    <s v="Indianapolis"/>
    <s v="Men's Apparel"/>
    <n v="55"/>
    <n v="750"/>
    <n v="4125"/>
    <n v="1650"/>
    <n v="0.4"/>
    <s v="Online"/>
  </r>
  <r>
    <n v="1185732"/>
    <d v="2021-11-10T00:00:00"/>
    <x v="3"/>
    <x v="40"/>
    <s v="Indianapolis"/>
    <s v="Women's Apparel"/>
    <n v="61"/>
    <n v="910"/>
    <n v="5551"/>
    <n v="2997.5400000000004"/>
    <n v="0.54"/>
    <s v="Online"/>
  </r>
  <r>
    <n v="1185732"/>
    <d v="2021-12-09T00:00:00"/>
    <x v="3"/>
    <x v="40"/>
    <s v="Indianapolis"/>
    <s v="Men's Street Footwear"/>
    <n v="58"/>
    <n v="1500"/>
    <n v="8700"/>
    <n v="4437"/>
    <n v="0.51"/>
    <s v="Online"/>
  </r>
  <r>
    <n v="1185732"/>
    <d v="2021-12-09T00:00:00"/>
    <x v="3"/>
    <x v="40"/>
    <s v="Indianapolis"/>
    <s v="Men's Athletic Footwear"/>
    <n v="49"/>
    <n v="1080"/>
    <n v="5292"/>
    <n v="2910.6000000000004"/>
    <n v="0.55000000000000004"/>
    <s v="Online"/>
  </r>
  <r>
    <n v="1185732"/>
    <d v="2021-12-09T00:00:00"/>
    <x v="3"/>
    <x v="40"/>
    <s v="Indianapolis"/>
    <s v="Women's Street Footwear"/>
    <n v="49"/>
    <n v="1050"/>
    <n v="5145"/>
    <n v="2366.6999999999998"/>
    <n v="0.45999999999999996"/>
    <s v="Online"/>
  </r>
  <r>
    <n v="1185732"/>
    <d v="2021-12-09T00:00:00"/>
    <x v="3"/>
    <x v="40"/>
    <s v="Indianapolis"/>
    <s v="Women's Athletic Footwear"/>
    <n v="45"/>
    <n v="870"/>
    <n v="3915"/>
    <n v="1957.5"/>
    <n v="0.5"/>
    <s v="Online"/>
  </r>
  <r>
    <n v="1185732"/>
    <d v="2021-12-09T00:00:00"/>
    <x v="3"/>
    <x v="40"/>
    <s v="Indianapolis"/>
    <s v="Men's Apparel"/>
    <n v="54"/>
    <n v="840"/>
    <n v="4536"/>
    <n v="1950.48"/>
    <n v="0.43"/>
    <s v="Online"/>
  </r>
  <r>
    <n v="1185732"/>
    <d v="2021-12-09T00:00:00"/>
    <x v="3"/>
    <x v="40"/>
    <s v="Indianapolis"/>
    <s v="Women's Apparel"/>
    <n v="62"/>
    <n v="1200"/>
    <n v="7440"/>
    <n v="3720"/>
    <n v="0.5"/>
    <s v="Online"/>
  </r>
  <r>
    <n v="1185732"/>
    <d v="2021-01-17T00:00:00"/>
    <x v="3"/>
    <x v="40"/>
    <s v="Indianapolis"/>
    <s v="Men's Street Footwear"/>
    <n v="32"/>
    <n v="1250"/>
    <n v="4000"/>
    <n v="2080"/>
    <n v="0.52"/>
    <s v="Online"/>
  </r>
  <r>
    <n v="1185732"/>
    <d v="2021-01-17T00:00:00"/>
    <x v="3"/>
    <x v="40"/>
    <s v="Indianapolis"/>
    <s v="Men's Athletic Footwear"/>
    <n v="32"/>
    <n v="750"/>
    <n v="2400"/>
    <n v="1320"/>
    <n v="0.55000000000000004"/>
    <s v="Online"/>
  </r>
  <r>
    <n v="1185732"/>
    <d v="2021-01-17T00:00:00"/>
    <x v="3"/>
    <x v="40"/>
    <s v="Indianapolis"/>
    <s v="Women's Street Footwear"/>
    <n v="25"/>
    <n v="870"/>
    <n v="2175"/>
    <n v="1196.25"/>
    <n v="0.55000000000000004"/>
    <s v="Online"/>
  </r>
  <r>
    <n v="1185732"/>
    <d v="2021-01-17T00:00:00"/>
    <x v="3"/>
    <x v="40"/>
    <s v="Indianapolis"/>
    <s v="Women's Athletic Footwear"/>
    <n v="29"/>
    <n v="450"/>
    <n v="1305"/>
    <n v="704.7"/>
    <n v="0.54"/>
    <s v="Online"/>
  </r>
  <r>
    <n v="1185732"/>
    <d v="2021-01-17T00:00:00"/>
    <x v="3"/>
    <x v="40"/>
    <s v="Indianapolis"/>
    <s v="Men's Apparel"/>
    <n v="41"/>
    <n v="540"/>
    <n v="2214"/>
    <n v="1129.1400000000001"/>
    <n v="0.51"/>
    <s v="Online"/>
  </r>
  <r>
    <n v="1185732"/>
    <d v="2021-01-17T00:00:00"/>
    <x v="3"/>
    <x v="40"/>
    <s v="Indianapolis"/>
    <s v="Women's Apparel"/>
    <n v="34"/>
    <n v="750"/>
    <n v="2550"/>
    <n v="1275"/>
    <n v="0.5"/>
    <s v="Online"/>
  </r>
  <r>
    <n v="1185732"/>
    <d v="2021-02-17T00:00:00"/>
    <x v="3"/>
    <x v="40"/>
    <s v="Indianapolis"/>
    <s v="Men's Street Footwear"/>
    <n v="33"/>
    <n v="1490"/>
    <n v="4917"/>
    <n v="2655.1800000000003"/>
    <n v="0.54"/>
    <s v="Online"/>
  </r>
  <r>
    <n v="1185732"/>
    <d v="2021-02-17T00:00:00"/>
    <x v="3"/>
    <x v="40"/>
    <s v="Indianapolis"/>
    <s v="Men's Athletic Footwear"/>
    <n v="38"/>
    <n v="500"/>
    <n v="1900"/>
    <n v="1045"/>
    <n v="0.55000000000000004"/>
    <s v="Online"/>
  </r>
  <r>
    <n v="1185732"/>
    <d v="2021-02-17T00:00:00"/>
    <x v="3"/>
    <x v="40"/>
    <s v="Indianapolis"/>
    <s v="Women's Street Footwear"/>
    <n v="27"/>
    <n v="750"/>
    <n v="2025"/>
    <n v="1032.75"/>
    <n v="0.51"/>
    <s v="Online"/>
  </r>
  <r>
    <n v="1185732"/>
    <d v="2021-02-17T00:00:00"/>
    <x v="0"/>
    <x v="41"/>
    <s v="Charleston"/>
    <s v="Women's Athletic Footwear"/>
    <n v="34"/>
    <n v="490"/>
    <n v="1666"/>
    <n v="882.98"/>
    <n v="0.53"/>
    <s v="Online"/>
  </r>
  <r>
    <n v="1185732"/>
    <d v="2021-02-17T00:00:00"/>
    <x v="0"/>
    <x v="41"/>
    <s v="Charleston"/>
    <s v="Men's Apparel"/>
    <n v="48"/>
    <n v="650"/>
    <n v="3120"/>
    <n v="1653.6000000000001"/>
    <n v="0.53"/>
    <s v="Online"/>
  </r>
  <r>
    <n v="1185732"/>
    <d v="2021-02-17T00:00:00"/>
    <x v="0"/>
    <x v="41"/>
    <s v="Charleston"/>
    <s v="Women's Apparel"/>
    <n v="24"/>
    <n v="1050"/>
    <n v="2520"/>
    <n v="1360.8000000000002"/>
    <n v="0.54"/>
    <s v="Online"/>
  </r>
  <r>
    <n v="1185732"/>
    <d v="2021-03-16T00:00:00"/>
    <x v="0"/>
    <x v="41"/>
    <s v="Charleston"/>
    <s v="Men's Street Footwear"/>
    <n v="28"/>
    <n v="1650"/>
    <n v="4620"/>
    <n v="2356.1999999999998"/>
    <n v="0.51"/>
    <s v="Online"/>
  </r>
  <r>
    <n v="1185732"/>
    <d v="2021-03-16T00:00:00"/>
    <x v="0"/>
    <x v="41"/>
    <s v="Charleston"/>
    <s v="Men's Athletic Footwear"/>
    <n v="27"/>
    <n v="690"/>
    <n v="1863"/>
    <n v="1006.0200000000001"/>
    <n v="0.54"/>
    <s v="Online"/>
  </r>
  <r>
    <n v="1185732"/>
    <d v="2021-03-16T00:00:00"/>
    <x v="0"/>
    <x v="41"/>
    <s v="Charleston"/>
    <s v="Women's Street Footwear"/>
    <n v="19"/>
    <n v="910"/>
    <n v="1729"/>
    <n v="933.66000000000008"/>
    <n v="0.54"/>
    <s v="Online"/>
  </r>
  <r>
    <n v="1185732"/>
    <d v="2021-03-16T00:00:00"/>
    <x v="0"/>
    <x v="41"/>
    <s v="Charleston"/>
    <s v="Women's Athletic Footwear"/>
    <n v="23"/>
    <n v="490"/>
    <n v="1127"/>
    <n v="597.31000000000006"/>
    <n v="0.53"/>
    <s v="Online"/>
  </r>
  <r>
    <n v="1185732"/>
    <d v="2021-03-16T00:00:00"/>
    <x v="0"/>
    <x v="41"/>
    <s v="Charleston"/>
    <s v="Men's Apparel"/>
    <n v="37"/>
    <n v="590"/>
    <n v="2183"/>
    <n v="1091.5"/>
    <n v="0.5"/>
    <s v="Online"/>
  </r>
  <r>
    <n v="1185732"/>
    <d v="2021-03-16T00:00:00"/>
    <x v="0"/>
    <x v="41"/>
    <s v="Charleston"/>
    <s v="Women's Apparel"/>
    <n v="29"/>
    <n v="810"/>
    <n v="2349"/>
    <n v="1268.46"/>
    <n v="0.54"/>
    <s v="Online"/>
  </r>
  <r>
    <n v="1185732"/>
    <d v="2021-04-17T00:00:00"/>
    <x v="0"/>
    <x v="41"/>
    <s v="Charleston"/>
    <s v="Men's Street Footwear"/>
    <n v="27"/>
    <n v="1430"/>
    <n v="3861"/>
    <n v="1969.1100000000001"/>
    <n v="0.51"/>
    <s v="Online"/>
  </r>
  <r>
    <n v="1185732"/>
    <d v="2021-04-17T00:00:00"/>
    <x v="0"/>
    <x v="41"/>
    <s v="Charleston"/>
    <s v="Men's Athletic Footwear"/>
    <n v="28"/>
    <n v="750"/>
    <n v="2100"/>
    <n v="1155"/>
    <n v="0.55000000000000004"/>
    <s v="Online"/>
  </r>
  <r>
    <n v="1185732"/>
    <d v="2021-04-17T00:00:00"/>
    <x v="0"/>
    <x v="41"/>
    <s v="Charleston"/>
    <s v="Women's Street Footwear"/>
    <n v="19"/>
    <n v="680"/>
    <n v="1292"/>
    <n v="697.68000000000006"/>
    <n v="0.54"/>
    <s v="Online"/>
  </r>
  <r>
    <n v="1185732"/>
    <d v="2021-04-17T00:00:00"/>
    <x v="0"/>
    <x v="41"/>
    <s v="Charleston"/>
    <s v="Women's Athletic Footwear"/>
    <n v="25"/>
    <n v="470"/>
    <n v="1175"/>
    <n v="611"/>
    <n v="0.52"/>
    <s v="Online"/>
  </r>
  <r>
    <n v="1185732"/>
    <d v="2021-04-17T00:00:00"/>
    <x v="0"/>
    <x v="41"/>
    <s v="Charleston"/>
    <s v="Men's Apparel"/>
    <n v="60"/>
    <n v="560"/>
    <n v="3360"/>
    <n v="1848.0000000000002"/>
    <n v="0.55000000000000004"/>
    <s v="Online"/>
  </r>
  <r>
    <n v="1185732"/>
    <d v="2021-04-17T00:00:00"/>
    <x v="0"/>
    <x v="41"/>
    <s v="Charleston"/>
    <s v="Women's Apparel"/>
    <n v="47"/>
    <n v="940"/>
    <n v="4418"/>
    <n v="2253.1799999999998"/>
    <n v="0.51"/>
    <s v="Online"/>
  </r>
  <r>
    <n v="1185732"/>
    <d v="2021-05-18T00:00:00"/>
    <x v="0"/>
    <x v="41"/>
    <s v="Charleston"/>
    <s v="Men's Street Footwear"/>
    <n v="58"/>
    <n v="1790"/>
    <n v="10382"/>
    <n v="5398.64"/>
    <n v="0.52"/>
    <s v="Online"/>
  </r>
  <r>
    <n v="1185732"/>
    <d v="2021-05-18T00:00:00"/>
    <x v="0"/>
    <x v="41"/>
    <s v="Charleston"/>
    <s v="Men's Athletic Footwear"/>
    <n v="37"/>
    <n v="870"/>
    <n v="3219"/>
    <n v="1641.69"/>
    <n v="0.51"/>
    <s v="Online"/>
  </r>
  <r>
    <n v="1185732"/>
    <d v="2021-05-18T00:00:00"/>
    <x v="0"/>
    <x v="41"/>
    <s v="Charleston"/>
    <s v="Women's Street Footwear"/>
    <n v="32"/>
    <n v="770"/>
    <n v="2464"/>
    <n v="1355.2"/>
    <n v="0.55000000000000004"/>
    <s v="Online"/>
  </r>
  <r>
    <n v="1185732"/>
    <d v="2021-05-18T00:00:00"/>
    <x v="0"/>
    <x v="41"/>
    <s v="Charleston"/>
    <s v="Women's Athletic Footwear"/>
    <n v="33"/>
    <n v="500"/>
    <n v="1650"/>
    <n v="907.50000000000011"/>
    <n v="0.55000000000000004"/>
    <s v="Online"/>
  </r>
  <r>
    <n v="1185732"/>
    <d v="2021-05-18T00:00:00"/>
    <x v="0"/>
    <x v="41"/>
    <s v="Charleston"/>
    <s v="Men's Apparel"/>
    <n v="42"/>
    <n v="680"/>
    <n v="2856"/>
    <n v="1542.24"/>
    <n v="0.54"/>
    <s v="Online"/>
  </r>
  <r>
    <n v="1185732"/>
    <d v="2021-05-18T00:00:00"/>
    <x v="0"/>
    <x v="41"/>
    <s v="Charleston"/>
    <s v="Women's Apparel"/>
    <n v="52"/>
    <n v="950"/>
    <n v="4940"/>
    <n v="2717"/>
    <n v="0.55000000000000004"/>
    <s v="Online"/>
  </r>
  <r>
    <n v="1185732"/>
    <d v="2021-06-17T00:00:00"/>
    <x v="0"/>
    <x v="41"/>
    <s v="Charleston"/>
    <s v="Men's Street Footwear"/>
    <n v="43"/>
    <n v="1500"/>
    <n v="6450"/>
    <n v="3354"/>
    <n v="0.52"/>
    <s v="Online"/>
  </r>
  <r>
    <n v="1185732"/>
    <d v="2021-06-17T00:00:00"/>
    <x v="0"/>
    <x v="41"/>
    <s v="Charleston"/>
    <s v="Men's Athletic Footwear"/>
    <n v="37"/>
    <n v="1190"/>
    <n v="4403"/>
    <n v="2201.5"/>
    <n v="0.5"/>
    <s v="Online"/>
  </r>
  <r>
    <n v="1185732"/>
    <d v="2021-06-17T00:00:00"/>
    <x v="0"/>
    <x v="41"/>
    <s v="Charleston"/>
    <s v="Women's Street Footwear"/>
    <n v="33"/>
    <n v="810"/>
    <n v="2673"/>
    <n v="1443.42"/>
    <n v="0.54"/>
    <s v="Online"/>
  </r>
  <r>
    <n v="1185732"/>
    <d v="2021-06-17T00:00:00"/>
    <x v="0"/>
    <x v="41"/>
    <s v="Charleston"/>
    <s v="Women's Athletic Footwear"/>
    <n v="33"/>
    <n v="690"/>
    <n v="2277"/>
    <n v="1184.04"/>
    <n v="0.52"/>
    <s v="Online"/>
  </r>
  <r>
    <n v="1185732"/>
    <d v="2021-06-17T00:00:00"/>
    <x v="0"/>
    <x v="41"/>
    <s v="Charleston"/>
    <s v="Men's Apparel"/>
    <n v="41"/>
    <n v="740"/>
    <n v="3034"/>
    <n v="1668.7"/>
    <n v="0.55000000000000004"/>
    <s v="Online"/>
  </r>
  <r>
    <n v="1185732"/>
    <d v="2021-06-17T00:00:00"/>
    <x v="0"/>
    <x v="41"/>
    <s v="Charleston"/>
    <s v="Women's Apparel"/>
    <n v="59"/>
    <n v="1150"/>
    <n v="6785"/>
    <n v="3528.2000000000003"/>
    <n v="0.52"/>
    <s v="Online"/>
  </r>
  <r>
    <n v="1185732"/>
    <d v="2021-07-16T00:00:00"/>
    <x v="0"/>
    <x v="41"/>
    <s v="Charleston"/>
    <s v="Men's Street Footwear"/>
    <n v="55"/>
    <n v="1820"/>
    <n v="10010"/>
    <n v="5205.2"/>
    <n v="0.52"/>
    <s v="Online"/>
  </r>
  <r>
    <n v="1185732"/>
    <d v="2021-07-16T00:00:00"/>
    <x v="0"/>
    <x v="41"/>
    <s v="Charleston"/>
    <s v="Men's Athletic Footwear"/>
    <n v="50"/>
    <n v="1160"/>
    <n v="5800"/>
    <n v="3074"/>
    <n v="0.53"/>
    <s v="Online"/>
  </r>
  <r>
    <n v="1185732"/>
    <d v="2021-07-16T00:00:00"/>
    <x v="0"/>
    <x v="41"/>
    <s v="Charleston"/>
    <s v="Women's Street Footwear"/>
    <n v="49"/>
    <n v="980"/>
    <n v="4802"/>
    <n v="2545.06"/>
    <n v="0.53"/>
    <s v="Online"/>
  </r>
  <r>
    <n v="1185732"/>
    <d v="2021-07-16T00:00:00"/>
    <x v="0"/>
    <x v="41"/>
    <s v="Charleston"/>
    <s v="Women's Athletic Footwear"/>
    <n v="48"/>
    <n v="770"/>
    <n v="3696"/>
    <n v="1884.96"/>
    <n v="0.51"/>
    <s v="Online"/>
  </r>
  <r>
    <n v="1185732"/>
    <d v="2021-07-16T00:00:00"/>
    <x v="0"/>
    <x v="41"/>
    <s v="Charleston"/>
    <s v="Men's Apparel"/>
    <n v="54"/>
    <n v="870"/>
    <n v="4698"/>
    <n v="2536.92"/>
    <n v="0.54"/>
    <s v="Online"/>
  </r>
  <r>
    <n v="1185732"/>
    <d v="2021-07-16T00:00:00"/>
    <x v="0"/>
    <x v="41"/>
    <s v="Charleston"/>
    <s v="Women's Apparel"/>
    <n v="63"/>
    <n v="1330"/>
    <n v="8379"/>
    <n v="4524.66"/>
    <n v="0.54"/>
    <s v="Online"/>
  </r>
  <r>
    <n v="1185732"/>
    <d v="2021-08-17T00:00:00"/>
    <x v="0"/>
    <x v="41"/>
    <s v="Charleston"/>
    <s v="Men's Street Footwear"/>
    <n v="46"/>
    <n v="1310"/>
    <n v="6026"/>
    <n v="3133.52"/>
    <n v="0.52"/>
    <s v="Online"/>
  </r>
  <r>
    <n v="1185732"/>
    <d v="2021-08-17T00:00:00"/>
    <x v="0"/>
    <x v="41"/>
    <s v="Charleston"/>
    <s v="Men's Athletic Footwear"/>
    <n v="42"/>
    <n v="900"/>
    <n v="3780"/>
    <n v="2079"/>
    <n v="0.55000000000000004"/>
    <s v="Online"/>
  </r>
  <r>
    <n v="1185732"/>
    <d v="2021-08-17T00:00:00"/>
    <x v="0"/>
    <x v="41"/>
    <s v="Charleston"/>
    <s v="Women's Street Footwear"/>
    <n v="38"/>
    <n v="870"/>
    <n v="3306"/>
    <n v="1719.1200000000001"/>
    <n v="0.52"/>
    <s v="Online"/>
  </r>
  <r>
    <n v="1185732"/>
    <d v="2021-08-17T00:00:00"/>
    <x v="0"/>
    <x v="41"/>
    <s v="Charleston"/>
    <s v="Women's Athletic Footwear"/>
    <n v="36"/>
    <n v="720"/>
    <n v="2592"/>
    <n v="1321.92"/>
    <n v="0.51"/>
    <s v="Online"/>
  </r>
  <r>
    <n v="1185732"/>
    <d v="2021-08-17T00:00:00"/>
    <x v="0"/>
    <x v="41"/>
    <s v="Charleston"/>
    <s v="Men's Apparel"/>
    <n v="49"/>
    <n v="680"/>
    <n v="3332"/>
    <n v="1799.2800000000002"/>
    <n v="0.54"/>
    <s v="Online"/>
  </r>
  <r>
    <n v="1185732"/>
    <d v="2021-08-17T00:00:00"/>
    <x v="0"/>
    <x v="41"/>
    <s v="Charleston"/>
    <s v="Women's Apparel"/>
    <n v="54"/>
    <n v="1150"/>
    <n v="6210"/>
    <n v="3353.4"/>
    <n v="0.54"/>
    <s v="Online"/>
  </r>
  <r>
    <n v="1185732"/>
    <d v="2021-09-18T00:00:00"/>
    <x v="0"/>
    <x v="41"/>
    <s v="Charleston"/>
    <s v="Men's Street Footwear"/>
    <n v="34"/>
    <n v="1540"/>
    <n v="5236"/>
    <n v="2670.36"/>
    <n v="0.51"/>
    <s v="Online"/>
  </r>
  <r>
    <n v="1185732"/>
    <d v="2021-09-18T00:00:00"/>
    <x v="0"/>
    <x v="41"/>
    <s v="Charleston"/>
    <s v="Men's Athletic Footwear"/>
    <n v="29"/>
    <n v="910"/>
    <n v="2639"/>
    <n v="1398.67"/>
    <n v="0.53"/>
    <s v="Online"/>
  </r>
  <r>
    <n v="1185732"/>
    <d v="2021-09-18T00:00:00"/>
    <x v="0"/>
    <x v="41"/>
    <s v="Charleston"/>
    <s v="Women's Street Footwear"/>
    <n v="24"/>
    <n v="680"/>
    <n v="1632"/>
    <n v="881.28000000000009"/>
    <n v="0.54"/>
    <s v="Online"/>
  </r>
  <r>
    <n v="1185732"/>
    <d v="2021-09-18T00:00:00"/>
    <x v="0"/>
    <x v="41"/>
    <s v="Charleston"/>
    <s v="Women's Athletic Footwear"/>
    <n v="23"/>
    <n v="590"/>
    <n v="1357"/>
    <n v="678.5"/>
    <n v="0.5"/>
    <s v="Online"/>
  </r>
  <r>
    <n v="1185732"/>
    <d v="2021-09-18T00:00:00"/>
    <x v="0"/>
    <x v="41"/>
    <s v="Charleston"/>
    <s v="Men's Apparel"/>
    <n v="32"/>
    <n v="610"/>
    <n v="1952"/>
    <n v="1015.0400000000001"/>
    <n v="0.52"/>
    <s v="Online"/>
  </r>
  <r>
    <n v="1185732"/>
    <d v="2021-09-18T00:00:00"/>
    <x v="0"/>
    <x v="41"/>
    <s v="Charleston"/>
    <s v="Women's Apparel"/>
    <n v="36"/>
    <n v="750"/>
    <n v="2700"/>
    <n v="1377"/>
    <n v="0.51"/>
    <s v="Online"/>
  </r>
  <r>
    <n v="1185732"/>
    <d v="2021-10-17T00:00:00"/>
    <x v="0"/>
    <x v="41"/>
    <s v="Charleston"/>
    <s v="Men's Street Footwear"/>
    <n v="41"/>
    <n v="1150"/>
    <n v="4715"/>
    <n v="2546.1000000000004"/>
    <n v="0.54"/>
    <s v="Online"/>
  </r>
  <r>
    <n v="1185732"/>
    <d v="2021-10-17T00:00:00"/>
    <x v="0"/>
    <x v="41"/>
    <s v="Charleston"/>
    <s v="Men's Athletic Footwear"/>
    <n v="32"/>
    <n v="800"/>
    <n v="2560"/>
    <n v="1331.2"/>
    <n v="0.52"/>
    <s v="Online"/>
  </r>
  <r>
    <n v="1185732"/>
    <d v="2021-10-17T00:00:00"/>
    <x v="0"/>
    <x v="41"/>
    <s v="Charleston"/>
    <s v="Women's Street Footwear"/>
    <n v="33"/>
    <n v="440"/>
    <n v="1452"/>
    <n v="769.56000000000006"/>
    <n v="0.53"/>
    <s v="Online"/>
  </r>
  <r>
    <n v="1185732"/>
    <d v="2021-10-17T00:00:00"/>
    <x v="0"/>
    <x v="41"/>
    <s v="Charleston"/>
    <s v="Women's Athletic Footwear"/>
    <n v="32"/>
    <n v="470"/>
    <n v="1504"/>
    <n v="797.12"/>
    <n v="0.53"/>
    <s v="Online"/>
  </r>
  <r>
    <n v="1185732"/>
    <d v="2021-10-17T00:00:00"/>
    <x v="0"/>
    <x v="41"/>
    <s v="Charleston"/>
    <s v="Men's Apparel"/>
    <n v="41"/>
    <n v="530"/>
    <n v="2173"/>
    <n v="1195.1500000000001"/>
    <n v="0.55000000000000004"/>
    <s v="Online"/>
  </r>
  <r>
    <n v="1185732"/>
    <d v="2021-10-17T00:00:00"/>
    <x v="0"/>
    <x v="41"/>
    <s v="Charleston"/>
    <s v="Women's Apparel"/>
    <n v="47"/>
    <n v="840"/>
    <n v="3948"/>
    <n v="1974"/>
    <n v="0.5"/>
    <s v="Online"/>
  </r>
  <r>
    <n v="1185732"/>
    <d v="2021-11-17T00:00:00"/>
    <x v="0"/>
    <x v="41"/>
    <s v="Charleston"/>
    <s v="Men's Street Footwear"/>
    <n v="44"/>
    <n v="1170"/>
    <n v="5148"/>
    <n v="2676.96"/>
    <n v="0.52"/>
    <s v="Online"/>
  </r>
  <r>
    <n v="1185732"/>
    <d v="2021-11-17T00:00:00"/>
    <x v="0"/>
    <x v="41"/>
    <s v="Charleston"/>
    <s v="Men's Athletic Footwear"/>
    <n v="33"/>
    <n v="950"/>
    <n v="3135"/>
    <n v="1661.5500000000002"/>
    <n v="0.53"/>
    <s v="Online"/>
  </r>
  <r>
    <n v="1185732"/>
    <d v="2021-11-17T00:00:00"/>
    <x v="0"/>
    <x v="41"/>
    <s v="Charleston"/>
    <s v="Women's Street Footwear"/>
    <n v="32"/>
    <n v="770"/>
    <n v="2464"/>
    <n v="1232"/>
    <n v="0.5"/>
    <s v="Online"/>
  </r>
  <r>
    <n v="1185732"/>
    <d v="2021-11-17T00:00:00"/>
    <x v="0"/>
    <x v="41"/>
    <s v="Charleston"/>
    <s v="Women's Athletic Footwear"/>
    <n v="38"/>
    <n v="910"/>
    <n v="3458"/>
    <n v="1901.9"/>
    <n v="0.55000000000000004"/>
    <s v="Online"/>
  </r>
  <r>
    <n v="1185732"/>
    <d v="2021-11-17T00:00:00"/>
    <x v="0"/>
    <x v="41"/>
    <s v="Charleston"/>
    <s v="Men's Apparel"/>
    <n v="62"/>
    <n v="780"/>
    <n v="4836"/>
    <n v="2563.08"/>
    <n v="0.53"/>
    <s v="Online"/>
  </r>
  <r>
    <n v="1185732"/>
    <d v="2021-11-17T00:00:00"/>
    <x v="0"/>
    <x v="41"/>
    <s v="Charleston"/>
    <s v="Women's Apparel"/>
    <n v="64"/>
    <n v="1000"/>
    <n v="6400"/>
    <n v="3264"/>
    <n v="0.51"/>
    <s v="Online"/>
  </r>
  <r>
    <n v="1185732"/>
    <d v="2021-12-16T00:00:00"/>
    <x v="0"/>
    <x v="41"/>
    <s v="Charleston"/>
    <s v="Men's Street Footwear"/>
    <n v="60"/>
    <n v="1760"/>
    <n v="10560"/>
    <n v="5491.2"/>
    <n v="0.52"/>
    <s v="Online"/>
  </r>
  <r>
    <n v="1185732"/>
    <d v="2021-12-16T00:00:00"/>
    <x v="0"/>
    <x v="41"/>
    <s v="Charleston"/>
    <s v="Men's Athletic Footwear"/>
    <n v="52"/>
    <n v="1350"/>
    <n v="7020"/>
    <n v="3650.4"/>
    <n v="0.52"/>
    <s v="Online"/>
  </r>
  <r>
    <n v="1185732"/>
    <d v="2021-12-16T00:00:00"/>
    <x v="0"/>
    <x v="41"/>
    <s v="Charleston"/>
    <s v="Women's Street Footwear"/>
    <n v="50"/>
    <n v="1120"/>
    <n v="5600"/>
    <n v="2968"/>
    <n v="0.53"/>
    <s v="Online"/>
  </r>
  <r>
    <n v="1185732"/>
    <d v="2021-12-16T00:00:00"/>
    <x v="0"/>
    <x v="41"/>
    <s v="Charleston"/>
    <s v="Women's Athletic Footwear"/>
    <n v="53"/>
    <n v="1020"/>
    <n v="5406"/>
    <n v="2757.06"/>
    <n v="0.51"/>
    <s v="Online"/>
  </r>
  <r>
    <n v="1185732"/>
    <d v="2021-12-16T00:00:00"/>
    <x v="0"/>
    <x v="41"/>
    <s v="Charleston"/>
    <s v="Men's Apparel"/>
    <n v="61"/>
    <n v="950"/>
    <n v="5795"/>
    <n v="2897.5"/>
    <n v="0.5"/>
    <s v="Online"/>
  </r>
  <r>
    <n v="1185732"/>
    <d v="2021-12-16T00:00:00"/>
    <x v="0"/>
    <x v="41"/>
    <s v="Charleston"/>
    <s v="Women's Apparel"/>
    <n v="68"/>
    <n v="1220"/>
    <n v="8296"/>
    <n v="4562.8"/>
    <n v="0.55000000000000004"/>
    <s v="Online"/>
  </r>
  <r>
    <n v="1185732"/>
    <d v="2021-01-24T00:00:00"/>
    <x v="0"/>
    <x v="41"/>
    <s v="Charleston"/>
    <s v="Men's Street Footwear"/>
    <n v="33"/>
    <n v="1060"/>
    <n v="3498"/>
    <n v="1749"/>
    <n v="0.5"/>
    <s v="Online"/>
  </r>
  <r>
    <n v="1185732"/>
    <d v="2021-01-24T00:00:00"/>
    <x v="0"/>
    <x v="41"/>
    <s v="Charleston"/>
    <s v="Men's Athletic Footwear"/>
    <n v="34"/>
    <n v="680"/>
    <n v="2312"/>
    <n v="1086.6399999999999"/>
    <n v="0.47"/>
    <s v="Online"/>
  </r>
  <r>
    <n v="1185732"/>
    <d v="2021-01-24T00:00:00"/>
    <x v="0"/>
    <x v="41"/>
    <s v="Charleston"/>
    <s v="Women's Street Footwear"/>
    <n v="24"/>
    <n v="630"/>
    <n v="1512"/>
    <n v="695.52"/>
    <n v="0.45999999999999996"/>
    <s v="Online"/>
  </r>
  <r>
    <n v="1185732"/>
    <d v="2021-01-24T00:00:00"/>
    <x v="0"/>
    <x v="41"/>
    <s v="Charleston"/>
    <s v="Women's Athletic Footwear"/>
    <n v="28"/>
    <n v="200"/>
    <n v="560"/>
    <n v="280"/>
    <n v="0.5"/>
    <s v="Online"/>
  </r>
  <r>
    <n v="1185732"/>
    <d v="2021-01-24T00:00:00"/>
    <x v="0"/>
    <x v="41"/>
    <s v="Charleston"/>
    <s v="Men's Apparel"/>
    <n v="42"/>
    <n v="330"/>
    <n v="1386"/>
    <n v="595.98"/>
    <n v="0.43"/>
    <s v="Online"/>
  </r>
  <r>
    <n v="1185732"/>
    <d v="2021-01-24T00:00:00"/>
    <x v="0"/>
    <x v="41"/>
    <s v="Charleston"/>
    <s v="Women's Apparel"/>
    <n v="33"/>
    <n v="590"/>
    <n v="1947"/>
    <n v="778.80000000000007"/>
    <n v="0.4"/>
    <s v="Online"/>
  </r>
  <r>
    <n v="1185732"/>
    <d v="2021-02-22T00:00:00"/>
    <x v="0"/>
    <x v="41"/>
    <s v="Charleston"/>
    <s v="Men's Street Footwear"/>
    <n v="32"/>
    <n v="1380"/>
    <n v="4416"/>
    <n v="2340.48"/>
    <n v="0.53"/>
    <s v="Online"/>
  </r>
  <r>
    <n v="1185732"/>
    <d v="2021-02-22T00:00:00"/>
    <x v="0"/>
    <x v="41"/>
    <s v="Charleston"/>
    <s v="Men's Athletic Footwear"/>
    <n v="34"/>
    <n v="380"/>
    <n v="1292"/>
    <n v="594.31999999999994"/>
    <n v="0.45999999999999996"/>
    <s v="Online"/>
  </r>
  <r>
    <n v="1185732"/>
    <d v="2021-02-22T00:00:00"/>
    <x v="0"/>
    <x v="41"/>
    <s v="Charleston"/>
    <s v="Women's Street Footwear"/>
    <n v="24"/>
    <n v="460"/>
    <n v="1104"/>
    <n v="518.88"/>
    <n v="0.47"/>
    <s v="Online"/>
  </r>
  <r>
    <n v="1185732"/>
    <d v="2021-02-22T00:00:00"/>
    <x v="0"/>
    <x v="42"/>
    <s v="Baltimore"/>
    <s v="Women's Athletic Footwear"/>
    <n v="28"/>
    <n v="140"/>
    <n v="392"/>
    <n v="196"/>
    <n v="0.5"/>
    <s v="Online"/>
  </r>
  <r>
    <n v="1185732"/>
    <d v="2021-02-22T00:00:00"/>
    <x v="0"/>
    <x v="42"/>
    <s v="Baltimore"/>
    <s v="Men's Apparel"/>
    <n v="41"/>
    <n v="310"/>
    <n v="1271"/>
    <n v="571.94999999999993"/>
    <n v="0.44999999999999996"/>
    <s v="Online"/>
  </r>
  <r>
    <n v="1185732"/>
    <d v="2021-02-22T00:00:00"/>
    <x v="0"/>
    <x v="42"/>
    <s v="Baltimore"/>
    <s v="Women's Apparel"/>
    <n v="34"/>
    <n v="630"/>
    <n v="2142"/>
    <n v="921.06"/>
    <n v="0.43"/>
    <s v="Online"/>
  </r>
  <r>
    <n v="1185732"/>
    <d v="2021-03-20T00:00:00"/>
    <x v="0"/>
    <x v="42"/>
    <s v="Baltimore"/>
    <s v="Men's Street Footwear"/>
    <n v="32"/>
    <n v="1250"/>
    <n v="4000"/>
    <n v="2120"/>
    <n v="0.53"/>
    <s v="Online"/>
  </r>
  <r>
    <n v="1185732"/>
    <d v="2021-03-20T00:00:00"/>
    <x v="0"/>
    <x v="42"/>
    <s v="Baltimore"/>
    <s v="Men's Athletic Footwear"/>
    <n v="34"/>
    <n v="390"/>
    <n v="1326"/>
    <n v="623.21999999999991"/>
    <n v="0.47"/>
    <s v="Online"/>
  </r>
  <r>
    <n v="1185732"/>
    <d v="2021-03-20T00:00:00"/>
    <x v="0"/>
    <x v="42"/>
    <s v="Baltimore"/>
    <s v="Women's Street Footwear"/>
    <n v="24"/>
    <n v="530"/>
    <n v="1272"/>
    <n v="623.28"/>
    <n v="0.49"/>
    <s v="Online"/>
  </r>
  <r>
    <n v="1185732"/>
    <d v="2021-03-20T00:00:00"/>
    <x v="0"/>
    <x v="42"/>
    <s v="Baltimore"/>
    <s v="Women's Athletic Footwear"/>
    <n v="29"/>
    <n v="70"/>
    <n v="203"/>
    <n v="93.38"/>
    <n v="0.45999999999999996"/>
    <s v="Online"/>
  </r>
  <r>
    <n v="1185732"/>
    <d v="2021-03-20T00:00:00"/>
    <x v="0"/>
    <x v="42"/>
    <s v="Baltimore"/>
    <s v="Men's Apparel"/>
    <n v="43"/>
    <n v="220"/>
    <n v="946"/>
    <n v="406.78"/>
    <n v="0.43"/>
    <s v="Online"/>
  </r>
  <r>
    <n v="1185732"/>
    <d v="2021-03-20T00:00:00"/>
    <x v="0"/>
    <x v="42"/>
    <s v="Baltimore"/>
    <s v="Women's Apparel"/>
    <n v="33"/>
    <n v="490"/>
    <n v="1617"/>
    <n v="727.65"/>
    <n v="0.44999999999999996"/>
    <s v="Online"/>
  </r>
  <r>
    <n v="1185732"/>
    <d v="2021-04-21T00:00:00"/>
    <x v="0"/>
    <x v="42"/>
    <s v="Baltimore"/>
    <s v="Men's Street Footwear"/>
    <n v="33"/>
    <n v="1280"/>
    <n v="4224"/>
    <n v="2154.2400000000002"/>
    <n v="0.51"/>
    <s v="Online"/>
  </r>
  <r>
    <n v="1185732"/>
    <d v="2021-04-21T00:00:00"/>
    <x v="0"/>
    <x v="42"/>
    <s v="Baltimore"/>
    <s v="Men's Athletic Footwear"/>
    <n v="32"/>
    <n v="310"/>
    <n v="992"/>
    <n v="466.23999999999995"/>
    <n v="0.47"/>
    <s v="Online"/>
  </r>
  <r>
    <n v="1185732"/>
    <d v="2021-04-21T00:00:00"/>
    <x v="0"/>
    <x v="42"/>
    <s v="Baltimore"/>
    <s v="Women's Street Footwear"/>
    <n v="24"/>
    <n v="330"/>
    <n v="792"/>
    <n v="388.08"/>
    <n v="0.49"/>
    <s v="Online"/>
  </r>
  <r>
    <n v="1185732"/>
    <d v="2021-04-21T00:00:00"/>
    <x v="0"/>
    <x v="42"/>
    <s v="Baltimore"/>
    <s v="Women's Athletic Footwear"/>
    <n v="27"/>
    <n v="130"/>
    <n v="351"/>
    <n v="164.97"/>
    <n v="0.47"/>
    <s v="Online"/>
  </r>
  <r>
    <n v="1185732"/>
    <d v="2021-04-21T00:00:00"/>
    <x v="0"/>
    <x v="42"/>
    <s v="Baltimore"/>
    <s v="Men's Apparel"/>
    <n v="41"/>
    <n v="150"/>
    <n v="615"/>
    <n v="276.75"/>
    <n v="0.44999999999999996"/>
    <s v="Online"/>
  </r>
  <r>
    <n v="1185732"/>
    <d v="2021-04-21T00:00:00"/>
    <x v="0"/>
    <x v="42"/>
    <s v="Baltimore"/>
    <s v="Women's Apparel"/>
    <n v="32"/>
    <n v="520"/>
    <n v="1664"/>
    <n v="732.16"/>
    <n v="0.44"/>
    <s v="Online"/>
  </r>
  <r>
    <n v="1185732"/>
    <d v="2021-05-20T00:00:00"/>
    <x v="0"/>
    <x v="42"/>
    <s v="Baltimore"/>
    <s v="Men's Street Footwear"/>
    <n v="49"/>
    <n v="1180"/>
    <n v="5782"/>
    <n v="3006.6400000000003"/>
    <n v="0.52"/>
    <s v="Online"/>
  </r>
  <r>
    <n v="1185732"/>
    <d v="2021-05-20T00:00:00"/>
    <x v="0"/>
    <x v="42"/>
    <s v="Baltimore"/>
    <s v="Men's Athletic Footwear"/>
    <n v="42"/>
    <n v="470"/>
    <n v="1974"/>
    <n v="908.04"/>
    <n v="0.45999999999999996"/>
    <s v="Online"/>
  </r>
  <r>
    <n v="1185732"/>
    <d v="2021-05-20T00:00:00"/>
    <x v="0"/>
    <x v="42"/>
    <s v="Baltimore"/>
    <s v="Women's Street Footwear"/>
    <n v="36"/>
    <n v="380"/>
    <n v="1368"/>
    <n v="656.64"/>
    <n v="0.48"/>
    <s v="Online"/>
  </r>
  <r>
    <n v="1185732"/>
    <d v="2021-05-20T00:00:00"/>
    <x v="0"/>
    <x v="42"/>
    <s v="Baltimore"/>
    <s v="Women's Athletic Footwear"/>
    <n v="37"/>
    <n v="300"/>
    <n v="1110"/>
    <n v="532.79999999999995"/>
    <n v="0.48"/>
    <s v="Online"/>
  </r>
  <r>
    <n v="1185732"/>
    <d v="2021-05-20T00:00:00"/>
    <x v="0"/>
    <x v="42"/>
    <s v="Baltimore"/>
    <s v="Men's Apparel"/>
    <n v="49"/>
    <n v="360"/>
    <n v="1764"/>
    <n v="740.88"/>
    <n v="0.42"/>
    <s v="Online"/>
  </r>
  <r>
    <n v="1185732"/>
    <d v="2021-05-20T00:00:00"/>
    <x v="0"/>
    <x v="42"/>
    <s v="Baltimore"/>
    <s v="Women's Apparel"/>
    <n v="52"/>
    <n v="630"/>
    <n v="3276"/>
    <n v="1343.1599999999999"/>
    <n v="0.41"/>
    <s v="Online"/>
  </r>
  <r>
    <n v="1185732"/>
    <d v="2021-06-22T00:00:00"/>
    <x v="0"/>
    <x v="42"/>
    <s v="Baltimore"/>
    <s v="Men's Street Footwear"/>
    <n v="47"/>
    <n v="1250"/>
    <n v="5875"/>
    <n v="2937.5"/>
    <n v="0.5"/>
    <s v="Online"/>
  </r>
  <r>
    <n v="1185732"/>
    <d v="2021-06-22T00:00:00"/>
    <x v="0"/>
    <x v="42"/>
    <s v="Baltimore"/>
    <s v="Men's Athletic Footwear"/>
    <n v="41"/>
    <n v="750"/>
    <n v="3075"/>
    <n v="1445.25"/>
    <n v="0.47"/>
    <s v="Online"/>
  </r>
  <r>
    <n v="1185732"/>
    <d v="2021-06-22T00:00:00"/>
    <x v="0"/>
    <x v="42"/>
    <s v="Baltimore"/>
    <s v="Women's Street Footwear"/>
    <n v="37"/>
    <n v="470"/>
    <n v="1739"/>
    <n v="869.5"/>
    <n v="0.5"/>
    <s v="Online"/>
  </r>
  <r>
    <n v="1185732"/>
    <d v="2021-06-22T00:00:00"/>
    <x v="0"/>
    <x v="42"/>
    <s v="Baltimore"/>
    <s v="Women's Athletic Footwear"/>
    <n v="37"/>
    <n v="440"/>
    <n v="1628"/>
    <n v="814"/>
    <n v="0.5"/>
    <s v="Online"/>
  </r>
  <r>
    <n v="1185732"/>
    <d v="2021-06-22T00:00:00"/>
    <x v="0"/>
    <x v="42"/>
    <s v="Baltimore"/>
    <s v="Men's Apparel"/>
    <n v="49"/>
    <n v="420"/>
    <n v="2058"/>
    <n v="905.52"/>
    <n v="0.44"/>
    <s v="Online"/>
  </r>
  <r>
    <n v="1185732"/>
    <d v="2021-06-22T00:00:00"/>
    <x v="0"/>
    <x v="42"/>
    <s v="Baltimore"/>
    <s v="Women's Apparel"/>
    <n v="53"/>
    <n v="840"/>
    <n v="4452"/>
    <n v="2003.3999999999999"/>
    <n v="0.44999999999999996"/>
    <s v="Online"/>
  </r>
  <r>
    <n v="1185732"/>
    <d v="2021-07-20T00:00:00"/>
    <x v="0"/>
    <x v="42"/>
    <s v="Baltimore"/>
    <s v="Men's Street Footwear"/>
    <n v="49"/>
    <n v="1310"/>
    <n v="6419"/>
    <n v="3337.88"/>
    <n v="0.52"/>
    <s v="Online"/>
  </r>
  <r>
    <n v="1185732"/>
    <d v="2021-07-20T00:00:00"/>
    <x v="0"/>
    <x v="42"/>
    <s v="Baltimore"/>
    <s v="Men's Athletic Footwear"/>
    <n v="42"/>
    <n v="720"/>
    <n v="3024"/>
    <n v="1451.52"/>
    <n v="0.48"/>
    <s v="Online"/>
  </r>
  <r>
    <n v="1185732"/>
    <d v="2021-07-20T00:00:00"/>
    <x v="0"/>
    <x v="42"/>
    <s v="Baltimore"/>
    <s v="Women's Street Footwear"/>
    <n v="37"/>
    <n v="600"/>
    <n v="2220"/>
    <n v="1087.8"/>
    <n v="0.49"/>
    <s v="Online"/>
  </r>
  <r>
    <n v="1185732"/>
    <d v="2021-07-20T00:00:00"/>
    <x v="0"/>
    <x v="42"/>
    <s v="Baltimore"/>
    <s v="Women's Athletic Footwear"/>
    <n v="36"/>
    <n v="450"/>
    <n v="1620"/>
    <n v="761.4"/>
    <n v="0.47"/>
    <s v="Online"/>
  </r>
  <r>
    <n v="1185732"/>
    <d v="2021-07-20T00:00:00"/>
    <x v="0"/>
    <x v="42"/>
    <s v="Baltimore"/>
    <s v="Men's Apparel"/>
    <n v="46"/>
    <n v="510"/>
    <n v="2346"/>
    <n v="1055.6999999999998"/>
    <n v="0.44999999999999996"/>
    <s v="Online"/>
  </r>
  <r>
    <n v="1185732"/>
    <d v="2021-07-20T00:00:00"/>
    <x v="0"/>
    <x v="42"/>
    <s v="Baltimore"/>
    <s v="Women's Apparel"/>
    <n v="54"/>
    <n v="1020"/>
    <n v="5508"/>
    <n v="2313.36"/>
    <n v="0.42"/>
    <s v="Online"/>
  </r>
  <r>
    <n v="1185732"/>
    <d v="2021-08-21T00:00:00"/>
    <x v="0"/>
    <x v="42"/>
    <s v="Baltimore"/>
    <s v="Men's Street Footwear"/>
    <n v="48"/>
    <n v="1350"/>
    <n v="6480"/>
    <n v="3434.4"/>
    <n v="0.53"/>
    <s v="Online"/>
  </r>
  <r>
    <n v="1185732"/>
    <d v="2021-08-21T00:00:00"/>
    <x v="0"/>
    <x v="42"/>
    <s v="Baltimore"/>
    <s v="Men's Athletic Footwear"/>
    <n v="41"/>
    <n v="830"/>
    <n v="3403"/>
    <n v="1701.5"/>
    <n v="0.5"/>
    <s v="Online"/>
  </r>
  <r>
    <n v="1185732"/>
    <d v="2021-08-21T00:00:00"/>
    <x v="0"/>
    <x v="42"/>
    <s v="Baltimore"/>
    <s v="Women's Street Footwear"/>
    <n v="39"/>
    <n v="600"/>
    <n v="2340"/>
    <n v="1170"/>
    <n v="0.5"/>
    <s v="Online"/>
  </r>
  <r>
    <n v="1185732"/>
    <d v="2021-08-21T00:00:00"/>
    <x v="0"/>
    <x v="42"/>
    <s v="Baltimore"/>
    <s v="Women's Athletic Footwear"/>
    <n v="37"/>
    <n v="440"/>
    <n v="1628"/>
    <n v="748.88"/>
    <n v="0.45999999999999996"/>
    <s v="Online"/>
  </r>
  <r>
    <n v="1185732"/>
    <d v="2021-08-21T00:00:00"/>
    <x v="0"/>
    <x v="42"/>
    <s v="Baltimore"/>
    <s v="Men's Apparel"/>
    <n v="47"/>
    <n v="380"/>
    <n v="1786"/>
    <n v="803.69999999999993"/>
    <n v="0.44999999999999996"/>
    <s v="Online"/>
  </r>
  <r>
    <n v="1185732"/>
    <d v="2021-08-21T00:00:00"/>
    <x v="0"/>
    <x v="42"/>
    <s v="Baltimore"/>
    <s v="Women's Apparel"/>
    <n v="53"/>
    <n v="810"/>
    <n v="4293"/>
    <n v="1845.99"/>
    <n v="0.43"/>
    <s v="Online"/>
  </r>
  <r>
    <n v="1185732"/>
    <d v="2021-09-20T00:00:00"/>
    <x v="0"/>
    <x v="42"/>
    <s v="Baltimore"/>
    <s v="Men's Street Footwear"/>
    <n v="49"/>
    <n v="1280"/>
    <n v="6272"/>
    <n v="3198.7200000000003"/>
    <n v="0.51"/>
    <s v="Online"/>
  </r>
  <r>
    <n v="1185732"/>
    <d v="2021-09-20T00:00:00"/>
    <x v="0"/>
    <x v="42"/>
    <s v="Baltimore"/>
    <s v="Men's Athletic Footwear"/>
    <n v="44"/>
    <n v="630"/>
    <n v="2772"/>
    <n v="1247.3999999999999"/>
    <n v="0.44999999999999996"/>
    <s v="Online"/>
  </r>
  <r>
    <n v="1185732"/>
    <d v="2021-09-20T00:00:00"/>
    <x v="0"/>
    <x v="42"/>
    <s v="Baltimore"/>
    <s v="Women's Street Footwear"/>
    <n v="38"/>
    <n v="360"/>
    <n v="1368"/>
    <n v="684"/>
    <n v="0.5"/>
    <s v="Online"/>
  </r>
  <r>
    <n v="1185732"/>
    <d v="2021-09-20T00:00:00"/>
    <x v="0"/>
    <x v="42"/>
    <s v="Baltimore"/>
    <s v="Women's Athletic Footwear"/>
    <n v="36"/>
    <n v="250"/>
    <n v="900"/>
    <n v="404.99999999999994"/>
    <n v="0.44999999999999996"/>
    <s v="Online"/>
  </r>
  <r>
    <n v="1185732"/>
    <d v="2021-09-20T00:00:00"/>
    <x v="0"/>
    <x v="42"/>
    <s v="Baltimore"/>
    <s v="Men's Apparel"/>
    <n v="48"/>
    <n v="300"/>
    <n v="1440"/>
    <n v="619.20000000000005"/>
    <n v="0.43"/>
    <s v="Online"/>
  </r>
  <r>
    <n v="1185732"/>
    <d v="2021-09-20T00:00:00"/>
    <x v="0"/>
    <x v="42"/>
    <s v="Baltimore"/>
    <s v="Women's Apparel"/>
    <n v="54"/>
    <n v="500"/>
    <n v="2700"/>
    <n v="1080"/>
    <n v="0.4"/>
    <s v="Online"/>
  </r>
  <r>
    <n v="1185732"/>
    <d v="2021-10-22T00:00:00"/>
    <x v="0"/>
    <x v="42"/>
    <s v="Baltimore"/>
    <s v="Men's Street Footwear"/>
    <n v="52"/>
    <n v="1130"/>
    <n v="5876"/>
    <n v="3173.0400000000004"/>
    <n v="0.54"/>
    <s v="Online"/>
  </r>
  <r>
    <n v="1185732"/>
    <d v="2021-10-22T00:00:00"/>
    <x v="0"/>
    <x v="42"/>
    <s v="Baltimore"/>
    <s v="Men's Athletic Footwear"/>
    <n v="48"/>
    <n v="580"/>
    <n v="2784"/>
    <n v="1280.6399999999999"/>
    <n v="0.45999999999999996"/>
    <s v="Online"/>
  </r>
  <r>
    <n v="1185732"/>
    <d v="2021-10-22T00:00:00"/>
    <x v="0"/>
    <x v="42"/>
    <s v="Baltimore"/>
    <s v="Women's Street Footwear"/>
    <n v="49"/>
    <n v="250"/>
    <n v="1225"/>
    <n v="563.5"/>
    <n v="0.45999999999999996"/>
    <s v="Online"/>
  </r>
  <r>
    <n v="1185732"/>
    <d v="2021-10-22T00:00:00"/>
    <x v="0"/>
    <x v="42"/>
    <s v="Baltimore"/>
    <s v="Women's Athletic Footwear"/>
    <n v="49"/>
    <n v="210"/>
    <n v="1029"/>
    <n v="514.5"/>
    <n v="0.5"/>
    <s v="Online"/>
  </r>
  <r>
    <n v="1185732"/>
    <d v="2021-10-22T00:00:00"/>
    <x v="0"/>
    <x v="42"/>
    <s v="Baltimore"/>
    <s v="Men's Apparel"/>
    <n v="56"/>
    <n v="200"/>
    <n v="1120"/>
    <n v="448"/>
    <n v="0.4"/>
    <s v="Online"/>
  </r>
  <r>
    <n v="1185732"/>
    <d v="2021-10-22T00:00:00"/>
    <x v="0"/>
    <x v="42"/>
    <s v="Baltimore"/>
    <s v="Women's Apparel"/>
    <n v="60"/>
    <n v="520"/>
    <n v="3120"/>
    <n v="1248"/>
    <n v="0.4"/>
    <s v="Online"/>
  </r>
  <r>
    <n v="1185732"/>
    <d v="2021-11-21T00:00:00"/>
    <x v="0"/>
    <x v="42"/>
    <s v="Baltimore"/>
    <s v="Men's Street Footwear"/>
    <n v="58"/>
    <n v="880"/>
    <n v="5104"/>
    <n v="2807.2000000000003"/>
    <n v="0.55000000000000004"/>
    <s v="Online"/>
  </r>
  <r>
    <n v="1185732"/>
    <d v="2021-11-21T00:00:00"/>
    <x v="0"/>
    <x v="42"/>
    <s v="Baltimore"/>
    <s v="Men's Athletic Footwear"/>
    <n v="45"/>
    <n v="510"/>
    <n v="2295"/>
    <n v="1078.6499999999999"/>
    <n v="0.47"/>
    <s v="Online"/>
  </r>
  <r>
    <n v="1185732"/>
    <d v="2021-11-21T00:00:00"/>
    <x v="0"/>
    <x v="42"/>
    <s v="Baltimore"/>
    <s v="Women's Street Footwear"/>
    <n v="49"/>
    <n v="480"/>
    <n v="2352"/>
    <n v="1176"/>
    <n v="0.5"/>
    <s v="Online"/>
  </r>
  <r>
    <n v="1185732"/>
    <d v="2021-11-21T00:00:00"/>
    <x v="0"/>
    <x v="42"/>
    <s v="Baltimore"/>
    <s v="Women's Athletic Footwear"/>
    <n v="48"/>
    <n v="410"/>
    <n v="1968"/>
    <n v="905.28"/>
    <n v="0.45999999999999996"/>
    <s v="Online"/>
  </r>
  <r>
    <n v="1185732"/>
    <d v="2021-11-21T00:00:00"/>
    <x v="0"/>
    <x v="42"/>
    <s v="Baltimore"/>
    <s v="Men's Apparel"/>
    <n v="56"/>
    <n v="310"/>
    <n v="1736"/>
    <n v="763.84"/>
    <n v="0.44"/>
    <s v="Online"/>
  </r>
  <r>
    <n v="1185732"/>
    <d v="2021-11-21T00:00:00"/>
    <x v="0"/>
    <x v="42"/>
    <s v="Baltimore"/>
    <s v="Women's Apparel"/>
    <n v="62"/>
    <n v="630"/>
    <n v="3906"/>
    <n v="1679.58"/>
    <n v="0.43"/>
    <s v="Online"/>
  </r>
  <r>
    <n v="1185732"/>
    <d v="2021-12-20T00:00:00"/>
    <x v="0"/>
    <x v="42"/>
    <s v="Baltimore"/>
    <s v="Men's Street Footwear"/>
    <n v="57"/>
    <n v="1220"/>
    <n v="6954"/>
    <n v="3477"/>
    <n v="0.5"/>
    <s v="Online"/>
  </r>
  <r>
    <n v="1185732"/>
    <d v="2021-12-20T00:00:00"/>
    <x v="0"/>
    <x v="42"/>
    <s v="Baltimore"/>
    <s v="Men's Athletic Footwear"/>
    <n v="46"/>
    <n v="650"/>
    <n v="2990"/>
    <n v="1495"/>
    <n v="0.5"/>
    <s v="Online"/>
  </r>
  <r>
    <n v="1185732"/>
    <d v="2021-12-20T00:00:00"/>
    <x v="0"/>
    <x v="42"/>
    <s v="Baltimore"/>
    <s v="Women's Street Footwear"/>
    <n v="45"/>
    <n v="650"/>
    <n v="2925"/>
    <n v="1374.75"/>
    <n v="0.47"/>
    <s v="Online"/>
  </r>
  <r>
    <n v="1185732"/>
    <d v="2021-12-20T00:00:00"/>
    <x v="0"/>
    <x v="42"/>
    <s v="Baltimore"/>
    <s v="Women's Athletic Footwear"/>
    <n v="49"/>
    <n v="440"/>
    <n v="2156"/>
    <n v="1013.3199999999999"/>
    <n v="0.47"/>
    <s v="Online"/>
  </r>
  <r>
    <n v="1185732"/>
    <d v="2021-12-20T00:00:00"/>
    <x v="0"/>
    <x v="42"/>
    <s v="Baltimore"/>
    <s v="Men's Apparel"/>
    <n v="54"/>
    <n v="510"/>
    <n v="2754"/>
    <n v="1129.1399999999999"/>
    <n v="0.41"/>
    <s v="Online"/>
  </r>
  <r>
    <n v="1185732"/>
    <d v="2021-12-20T00:00:00"/>
    <x v="0"/>
    <x v="42"/>
    <s v="Baltimore"/>
    <s v="Women's Apparel"/>
    <n v="61"/>
    <n v="720"/>
    <n v="4392"/>
    <n v="1844.6399999999999"/>
    <n v="0.42"/>
    <s v="Online"/>
  </r>
  <r>
    <n v="1185732"/>
    <d v="2021-01-17T00:00:00"/>
    <x v="0"/>
    <x v="42"/>
    <s v="Baltimore"/>
    <s v="Men's Street Footwear"/>
    <n v="36"/>
    <n v="1370"/>
    <n v="4932"/>
    <n v="2219.3999999999996"/>
    <n v="0.44999999999999996"/>
    <s v="Online"/>
  </r>
  <r>
    <n v="1185732"/>
    <d v="2021-01-17T00:00:00"/>
    <x v="0"/>
    <x v="42"/>
    <s v="Baltimore"/>
    <s v="Men's Athletic Footwear"/>
    <n v="38"/>
    <n v="810"/>
    <n v="3078"/>
    <n v="1539"/>
    <n v="0.5"/>
    <s v="Online"/>
  </r>
  <r>
    <n v="1185732"/>
    <d v="2021-01-17T00:00:00"/>
    <x v="0"/>
    <x v="42"/>
    <s v="Baltimore"/>
    <s v="Women's Street Footwear"/>
    <n v="29"/>
    <n v="910"/>
    <n v="2639"/>
    <n v="1398.67"/>
    <n v="0.53"/>
    <s v="Online"/>
  </r>
  <r>
    <n v="1185732"/>
    <d v="2021-01-17T00:00:00"/>
    <x v="0"/>
    <x v="42"/>
    <s v="Baltimore"/>
    <s v="Women's Athletic Footwear"/>
    <n v="32"/>
    <n v="470"/>
    <n v="1504"/>
    <n v="827.2"/>
    <n v="0.55000000000000004"/>
    <s v="Online"/>
  </r>
  <r>
    <n v="1185732"/>
    <d v="2021-01-17T00:00:00"/>
    <x v="0"/>
    <x v="42"/>
    <s v="Baltimore"/>
    <s v="Men's Apparel"/>
    <n v="49"/>
    <n v="590"/>
    <n v="2891"/>
    <n v="1214.22"/>
    <n v="0.42"/>
    <s v="Online"/>
  </r>
  <r>
    <n v="1185732"/>
    <d v="2021-01-17T00:00:00"/>
    <x v="0"/>
    <x v="42"/>
    <s v="Baltimore"/>
    <s v="Women's Apparel"/>
    <n v="36"/>
    <n v="810"/>
    <n v="2916"/>
    <n v="1487.16"/>
    <n v="0.51"/>
    <s v="Online"/>
  </r>
  <r>
    <n v="1185732"/>
    <d v="2021-02-15T00:00:00"/>
    <x v="0"/>
    <x v="42"/>
    <s v="Baltimore"/>
    <s v="Men's Street Footwear"/>
    <n v="39"/>
    <n v="1440"/>
    <n v="5616"/>
    <n v="2808"/>
    <n v="0.5"/>
    <s v="Online"/>
  </r>
  <r>
    <n v="1185732"/>
    <d v="2021-02-15T00:00:00"/>
    <x v="0"/>
    <x v="42"/>
    <s v="Baltimore"/>
    <s v="Men's Athletic Footwear"/>
    <n v="37"/>
    <n v="610"/>
    <n v="2257"/>
    <n v="1038.22"/>
    <n v="0.45999999999999996"/>
    <s v="Online"/>
  </r>
  <r>
    <n v="1185732"/>
    <d v="2021-02-15T00:00:00"/>
    <x v="0"/>
    <x v="42"/>
    <s v="Baltimore"/>
    <s v="Women's Street Footwear"/>
    <n v="27"/>
    <n v="690"/>
    <n v="1863"/>
    <n v="950.13"/>
    <n v="0.51"/>
    <s v="Online"/>
  </r>
  <r>
    <n v="1185732"/>
    <d v="2021-02-15T00:00:00"/>
    <x v="0"/>
    <x v="43"/>
    <s v="Wilmington"/>
    <s v="Women's Athletic Footwear"/>
    <n v="33"/>
    <n v="450"/>
    <n v="1485"/>
    <n v="816.75000000000011"/>
    <n v="0.55000000000000004"/>
    <s v="Online"/>
  </r>
  <r>
    <n v="1185732"/>
    <d v="2021-02-15T00:00:00"/>
    <x v="0"/>
    <x v="43"/>
    <s v="Wilmington"/>
    <s v="Men's Apparel"/>
    <n v="45"/>
    <n v="650"/>
    <n v="2925"/>
    <n v="1199.25"/>
    <n v="0.41"/>
    <s v="Online"/>
  </r>
  <r>
    <n v="1185732"/>
    <d v="2021-02-15T00:00:00"/>
    <x v="0"/>
    <x v="43"/>
    <s v="Wilmington"/>
    <s v="Women's Apparel"/>
    <n v="39"/>
    <n v="980"/>
    <n v="3822"/>
    <n v="2025.66"/>
    <n v="0.53"/>
    <s v="Online"/>
  </r>
  <r>
    <n v="1185732"/>
    <d v="2021-03-13T00:00:00"/>
    <x v="0"/>
    <x v="43"/>
    <s v="Wilmington"/>
    <s v="Men's Street Footwear"/>
    <n v="36"/>
    <n v="1580"/>
    <n v="5688"/>
    <n v="2616.48"/>
    <n v="0.45999999999999996"/>
    <s v="Online"/>
  </r>
  <r>
    <n v="1185732"/>
    <d v="2021-03-13T00:00:00"/>
    <x v="0"/>
    <x v="43"/>
    <s v="Wilmington"/>
    <s v="Men's Athletic Footwear"/>
    <n v="39"/>
    <n v="680"/>
    <n v="2652"/>
    <n v="1193.3999999999999"/>
    <n v="0.44999999999999996"/>
    <s v="Online"/>
  </r>
  <r>
    <n v="1185732"/>
    <d v="2021-03-13T00:00:00"/>
    <x v="0"/>
    <x v="43"/>
    <s v="Wilmington"/>
    <s v="Women's Street Footwear"/>
    <n v="29"/>
    <n v="690"/>
    <n v="2001"/>
    <n v="1080.54"/>
    <n v="0.54"/>
    <s v="Online"/>
  </r>
  <r>
    <n v="1185732"/>
    <d v="2021-03-13T00:00:00"/>
    <x v="0"/>
    <x v="43"/>
    <s v="Wilmington"/>
    <s v="Women's Athletic Footwear"/>
    <n v="32"/>
    <n v="310"/>
    <n v="992"/>
    <n v="525.76"/>
    <n v="0.53"/>
    <s v="Online"/>
  </r>
  <r>
    <n v="1185732"/>
    <d v="2021-03-13T00:00:00"/>
    <x v="0"/>
    <x v="43"/>
    <s v="Wilmington"/>
    <s v="Men's Apparel"/>
    <n v="46"/>
    <n v="490"/>
    <n v="2254"/>
    <n v="924.14"/>
    <n v="0.41"/>
    <s v="Online"/>
  </r>
  <r>
    <n v="1185732"/>
    <d v="2021-03-13T00:00:00"/>
    <x v="0"/>
    <x v="43"/>
    <s v="Wilmington"/>
    <s v="Women's Apparel"/>
    <n v="39"/>
    <n v="720"/>
    <n v="2808"/>
    <n v="1404"/>
    <n v="0.5"/>
    <s v="Online"/>
  </r>
  <r>
    <n v="1185732"/>
    <d v="2021-04-14T00:00:00"/>
    <x v="0"/>
    <x v="43"/>
    <s v="Wilmington"/>
    <s v="Men's Street Footwear"/>
    <n v="36"/>
    <n v="1310"/>
    <n v="4716"/>
    <n v="2358"/>
    <n v="0.5"/>
    <s v="Online"/>
  </r>
  <r>
    <n v="1185732"/>
    <d v="2021-04-14T00:00:00"/>
    <x v="0"/>
    <x v="43"/>
    <s v="Wilmington"/>
    <s v="Men's Athletic Footwear"/>
    <n v="38"/>
    <n v="610"/>
    <n v="2318"/>
    <n v="1089.46"/>
    <n v="0.47"/>
    <s v="Online"/>
  </r>
  <r>
    <n v="1185732"/>
    <d v="2021-04-14T00:00:00"/>
    <x v="0"/>
    <x v="43"/>
    <s v="Wilmington"/>
    <s v="Women's Street Footwear"/>
    <n v="27"/>
    <n v="590"/>
    <n v="1593"/>
    <n v="876.15000000000009"/>
    <n v="0.55000000000000004"/>
    <s v="Online"/>
  </r>
  <r>
    <n v="1185732"/>
    <d v="2021-04-14T00:00:00"/>
    <x v="0"/>
    <x v="43"/>
    <s v="Wilmington"/>
    <s v="Women's Athletic Footwear"/>
    <n v="32"/>
    <n v="440"/>
    <n v="1408"/>
    <n v="718.08"/>
    <n v="0.51"/>
    <s v="Online"/>
  </r>
  <r>
    <n v="1185732"/>
    <d v="2021-04-14T00:00:00"/>
    <x v="0"/>
    <x v="43"/>
    <s v="Wilmington"/>
    <s v="Men's Apparel"/>
    <n v="47"/>
    <n v="450"/>
    <n v="2115"/>
    <n v="951.74999999999989"/>
    <n v="0.44999999999999996"/>
    <s v="Online"/>
  </r>
  <r>
    <n v="1185732"/>
    <d v="2021-04-14T00:00:00"/>
    <x v="0"/>
    <x v="43"/>
    <s v="Wilmington"/>
    <s v="Women's Apparel"/>
    <n v="38"/>
    <n v="780"/>
    <n v="2964"/>
    <n v="1600.5600000000002"/>
    <n v="0.54"/>
    <s v="Online"/>
  </r>
  <r>
    <n v="1185732"/>
    <d v="2021-05-13T00:00:00"/>
    <x v="0"/>
    <x v="43"/>
    <s v="Wilmington"/>
    <s v="Men's Street Footwear"/>
    <n v="51"/>
    <n v="1600"/>
    <n v="8160"/>
    <n v="3916.7999999999997"/>
    <n v="0.48"/>
    <s v="Online"/>
  </r>
  <r>
    <n v="1185732"/>
    <d v="2021-05-13T00:00:00"/>
    <x v="0"/>
    <x v="43"/>
    <s v="Wilmington"/>
    <s v="Men's Athletic Footwear"/>
    <n v="47"/>
    <n v="690"/>
    <n v="3243"/>
    <n v="1459.35"/>
    <n v="0.44999999999999996"/>
    <s v="Online"/>
  </r>
  <r>
    <n v="1185732"/>
    <d v="2021-05-13T00:00:00"/>
    <x v="0"/>
    <x v="43"/>
    <s v="Wilmington"/>
    <s v="Women's Street Footwear"/>
    <n v="41"/>
    <n v="810"/>
    <n v="3321"/>
    <n v="1726.92"/>
    <n v="0.52"/>
    <s v="Online"/>
  </r>
  <r>
    <n v="1185732"/>
    <d v="2021-05-13T00:00:00"/>
    <x v="0"/>
    <x v="43"/>
    <s v="Wilmington"/>
    <s v="Women's Athletic Footwear"/>
    <n v="41"/>
    <n v="650"/>
    <n v="2665"/>
    <n v="1385.8"/>
    <n v="0.52"/>
    <s v="Online"/>
  </r>
  <r>
    <n v="1185732"/>
    <d v="2021-05-13T00:00:00"/>
    <x v="0"/>
    <x v="43"/>
    <s v="Wilmington"/>
    <s v="Men's Apparel"/>
    <n v="50"/>
    <n v="740"/>
    <n v="3700"/>
    <n v="1554"/>
    <n v="0.42"/>
    <s v="Online"/>
  </r>
  <r>
    <n v="1185732"/>
    <d v="2021-05-13T00:00:00"/>
    <x v="0"/>
    <x v="43"/>
    <s v="Wilmington"/>
    <s v="Women's Apparel"/>
    <n v="54"/>
    <n v="1040"/>
    <n v="5616"/>
    <n v="3088.8"/>
    <n v="0.55000000000000004"/>
    <s v="Online"/>
  </r>
  <r>
    <n v="1185732"/>
    <d v="2021-06-15T00:00:00"/>
    <x v="0"/>
    <x v="43"/>
    <s v="Wilmington"/>
    <s v="Men's Street Footwear"/>
    <n v="51"/>
    <n v="1890"/>
    <n v="9639"/>
    <n v="4433.9399999999996"/>
    <n v="0.45999999999999996"/>
    <s v="Online"/>
  </r>
  <r>
    <n v="1185732"/>
    <d v="2021-06-15T00:00:00"/>
    <x v="0"/>
    <x v="43"/>
    <s v="Wilmington"/>
    <s v="Men's Athletic Footwear"/>
    <n v="48"/>
    <n v="1200"/>
    <n v="5760"/>
    <n v="2591.9999999999995"/>
    <n v="0.44999999999999996"/>
    <s v="Online"/>
  </r>
  <r>
    <n v="1185732"/>
    <d v="2021-06-15T00:00:00"/>
    <x v="0"/>
    <x v="43"/>
    <s v="Wilmington"/>
    <s v="Women's Street Footwear"/>
    <n v="43"/>
    <n v="850"/>
    <n v="3655"/>
    <n v="1937.15"/>
    <n v="0.53"/>
    <s v="Online"/>
  </r>
  <r>
    <n v="1185732"/>
    <d v="2021-06-15T00:00:00"/>
    <x v="0"/>
    <x v="43"/>
    <s v="Wilmington"/>
    <s v="Women's Athletic Footwear"/>
    <n v="41"/>
    <n v="750"/>
    <n v="3075"/>
    <n v="1691.2500000000002"/>
    <n v="0.55000000000000004"/>
    <s v="Online"/>
  </r>
  <r>
    <n v="1185732"/>
    <d v="2021-06-15T00:00:00"/>
    <x v="0"/>
    <x v="43"/>
    <s v="Wilmington"/>
    <s v="Men's Apparel"/>
    <n v="50"/>
    <n v="750"/>
    <n v="3750"/>
    <n v="1500"/>
    <n v="0.4"/>
    <s v="Online"/>
  </r>
  <r>
    <n v="1185732"/>
    <d v="2021-06-15T00:00:00"/>
    <x v="0"/>
    <x v="43"/>
    <s v="Wilmington"/>
    <s v="Women's Apparel"/>
    <n v="56"/>
    <n v="1350"/>
    <n v="7560"/>
    <n v="4006.8"/>
    <n v="0.53"/>
    <s v="Online"/>
  </r>
  <r>
    <n v="1185732"/>
    <d v="2021-07-13T00:00:00"/>
    <x v="0"/>
    <x v="43"/>
    <s v="Wilmington"/>
    <s v="Men's Street Footwear"/>
    <n v="53"/>
    <n v="1820"/>
    <n v="9646"/>
    <n v="4823"/>
    <n v="0.5"/>
    <s v="Online"/>
  </r>
  <r>
    <n v="1185732"/>
    <d v="2021-07-13T00:00:00"/>
    <x v="0"/>
    <x v="43"/>
    <s v="Wilmington"/>
    <s v="Men's Athletic Footwear"/>
    <n v="47"/>
    <n v="1190"/>
    <n v="5593"/>
    <n v="2516.85"/>
    <n v="0.44999999999999996"/>
    <s v="Online"/>
  </r>
  <r>
    <n v="1185732"/>
    <d v="2021-07-13T00:00:00"/>
    <x v="0"/>
    <x v="43"/>
    <s v="Wilmington"/>
    <s v="Women's Street Footwear"/>
    <n v="41"/>
    <n v="1020"/>
    <n v="4182"/>
    <n v="2258.2800000000002"/>
    <n v="0.54"/>
    <s v="Online"/>
  </r>
  <r>
    <n v="1185732"/>
    <d v="2021-07-13T00:00:00"/>
    <x v="0"/>
    <x v="43"/>
    <s v="Wilmington"/>
    <s v="Women's Athletic Footwear"/>
    <n v="43"/>
    <n v="900"/>
    <n v="3870"/>
    <n v="2051.1"/>
    <n v="0.53"/>
    <s v="Online"/>
  </r>
  <r>
    <n v="1185732"/>
    <d v="2021-07-13T00:00:00"/>
    <x v="0"/>
    <x v="43"/>
    <s v="Wilmington"/>
    <s v="Men's Apparel"/>
    <n v="51"/>
    <n v="940"/>
    <n v="4794"/>
    <n v="1965.54"/>
    <n v="0.41"/>
    <s v="Online"/>
  </r>
  <r>
    <n v="1185732"/>
    <d v="2021-07-13T00:00:00"/>
    <x v="0"/>
    <x v="43"/>
    <s v="Wilmington"/>
    <s v="Women's Apparel"/>
    <n v="55"/>
    <n v="1450"/>
    <n v="7975"/>
    <n v="3987.5"/>
    <n v="0.5"/>
    <s v="Online"/>
  </r>
  <r>
    <n v="1185732"/>
    <d v="2021-08-14T00:00:00"/>
    <x v="0"/>
    <x v="43"/>
    <s v="Wilmington"/>
    <s v="Men's Street Footwear"/>
    <n v="50"/>
    <n v="1630"/>
    <n v="8150"/>
    <n v="3993.5"/>
    <n v="0.49"/>
    <s v="Online"/>
  </r>
  <r>
    <n v="1185732"/>
    <d v="2021-08-14T00:00:00"/>
    <x v="0"/>
    <x v="43"/>
    <s v="Wilmington"/>
    <s v="Men's Athletic Footwear"/>
    <n v="47"/>
    <n v="1280"/>
    <n v="6016"/>
    <n v="2767.3599999999997"/>
    <n v="0.45999999999999996"/>
    <s v="Online"/>
  </r>
  <r>
    <n v="1185732"/>
    <d v="2021-08-14T00:00:00"/>
    <x v="0"/>
    <x v="43"/>
    <s v="Wilmington"/>
    <s v="Women's Street Footwear"/>
    <n v="42"/>
    <n v="1050"/>
    <n v="4410"/>
    <n v="2205"/>
    <n v="0.5"/>
    <s v="Online"/>
  </r>
  <r>
    <n v="1185732"/>
    <d v="2021-08-14T00:00:00"/>
    <x v="0"/>
    <x v="43"/>
    <s v="Wilmington"/>
    <s v="Women's Athletic Footwear"/>
    <n v="41"/>
    <n v="630"/>
    <n v="2583"/>
    <n v="1291.5"/>
    <n v="0.5"/>
    <s v="Online"/>
  </r>
  <r>
    <n v="1185732"/>
    <d v="2021-08-14T00:00:00"/>
    <x v="0"/>
    <x v="43"/>
    <s v="Wilmington"/>
    <s v="Men's Apparel"/>
    <n v="50"/>
    <n v="630"/>
    <n v="3150"/>
    <n v="1417.4999999999998"/>
    <n v="0.44999999999999996"/>
    <s v="Online"/>
  </r>
  <r>
    <n v="1185732"/>
    <d v="2021-08-14T00:00:00"/>
    <x v="0"/>
    <x v="43"/>
    <s v="Wilmington"/>
    <s v="Women's Apparel"/>
    <n v="59"/>
    <n v="1200"/>
    <n v="7080"/>
    <n v="3681.6"/>
    <n v="0.52"/>
    <s v="Online"/>
  </r>
  <r>
    <n v="1185732"/>
    <d v="2021-09-13T00:00:00"/>
    <x v="0"/>
    <x v="43"/>
    <s v="Wilmington"/>
    <s v="Men's Street Footwear"/>
    <n v="50"/>
    <n v="1420"/>
    <n v="7100"/>
    <n v="3479"/>
    <n v="0.49"/>
    <s v="Online"/>
  </r>
  <r>
    <n v="1185732"/>
    <d v="2021-09-13T00:00:00"/>
    <x v="0"/>
    <x v="43"/>
    <s v="Wilmington"/>
    <s v="Men's Athletic Footwear"/>
    <n v="47"/>
    <n v="850"/>
    <n v="3995"/>
    <n v="1797.7499999999998"/>
    <n v="0.44999999999999996"/>
    <s v="Online"/>
  </r>
  <r>
    <n v="1185732"/>
    <d v="2021-09-13T00:00:00"/>
    <x v="0"/>
    <x v="43"/>
    <s v="Wilmington"/>
    <s v="Women's Street Footwear"/>
    <n v="43"/>
    <n v="610"/>
    <n v="2623"/>
    <n v="1337.73"/>
    <n v="0.51"/>
    <s v="Online"/>
  </r>
  <r>
    <n v="1185732"/>
    <d v="2021-09-13T00:00:00"/>
    <x v="0"/>
    <x v="43"/>
    <s v="Wilmington"/>
    <s v="Women's Athletic Footwear"/>
    <n v="41"/>
    <n v="600"/>
    <n v="2460"/>
    <n v="1254.5999999999999"/>
    <n v="0.51"/>
    <s v="Online"/>
  </r>
  <r>
    <n v="1185732"/>
    <d v="2021-09-13T00:00:00"/>
    <x v="0"/>
    <x v="43"/>
    <s v="Wilmington"/>
    <s v="Men's Apparel"/>
    <n v="50"/>
    <n v="600"/>
    <n v="3000"/>
    <n v="1320"/>
    <n v="0.44"/>
    <s v="Online"/>
  </r>
  <r>
    <n v="1185732"/>
    <d v="2021-09-13T00:00:00"/>
    <x v="0"/>
    <x v="43"/>
    <s v="Wilmington"/>
    <s v="Women's Apparel"/>
    <n v="58"/>
    <n v="840"/>
    <n v="4872"/>
    <n v="2630.88"/>
    <n v="0.54"/>
    <s v="Online"/>
  </r>
  <r>
    <n v="1185732"/>
    <d v="2021-10-15T00:00:00"/>
    <x v="0"/>
    <x v="43"/>
    <s v="Wilmington"/>
    <s v="Men's Street Footwear"/>
    <n v="56"/>
    <n v="1280"/>
    <n v="7168"/>
    <n v="3225.5999999999995"/>
    <n v="0.44999999999999996"/>
    <s v="Online"/>
  </r>
  <r>
    <n v="1185732"/>
    <d v="2021-10-15T00:00:00"/>
    <x v="0"/>
    <x v="43"/>
    <s v="Wilmington"/>
    <s v="Men's Athletic Footwear"/>
    <n v="51"/>
    <n v="900"/>
    <n v="4590"/>
    <n v="2111.3999999999996"/>
    <n v="0.45999999999999996"/>
    <s v="Online"/>
  </r>
  <r>
    <n v="1185732"/>
    <d v="2021-10-15T00:00:00"/>
    <x v="0"/>
    <x v="43"/>
    <s v="Wilmington"/>
    <s v="Women's Street Footwear"/>
    <n v="50"/>
    <n v="520"/>
    <n v="2600"/>
    <n v="1430.0000000000002"/>
    <n v="0.55000000000000004"/>
    <s v="Online"/>
  </r>
  <r>
    <n v="1185732"/>
    <d v="2021-10-15T00:00:00"/>
    <x v="0"/>
    <x v="43"/>
    <s v="Wilmington"/>
    <s v="Women's Athletic Footwear"/>
    <n v="52"/>
    <n v="440"/>
    <n v="2288"/>
    <n v="1144"/>
    <n v="0.5"/>
    <s v="Online"/>
  </r>
  <r>
    <n v="1185732"/>
    <d v="2021-10-15T00:00:00"/>
    <x v="0"/>
    <x v="43"/>
    <s v="Wilmington"/>
    <s v="Men's Apparel"/>
    <n v="62"/>
    <n v="490"/>
    <n v="3038"/>
    <n v="1215.2"/>
    <n v="0.4"/>
    <s v="Online"/>
  </r>
  <r>
    <n v="1185732"/>
    <d v="2021-10-15T00:00:00"/>
    <x v="0"/>
    <x v="43"/>
    <s v="Wilmington"/>
    <s v="Women's Apparel"/>
    <n v="63"/>
    <n v="780"/>
    <n v="4914"/>
    <n v="2702.7000000000003"/>
    <n v="0.55000000000000004"/>
    <s v="Online"/>
  </r>
  <r>
    <n v="1185732"/>
    <d v="2021-11-14T00:00:00"/>
    <x v="0"/>
    <x v="43"/>
    <s v="Wilmington"/>
    <s v="Men's Street Footwear"/>
    <n v="60"/>
    <n v="1350"/>
    <n v="8100"/>
    <n v="3807"/>
    <n v="0.47"/>
    <s v="Online"/>
  </r>
  <r>
    <n v="1185732"/>
    <d v="2021-11-14T00:00:00"/>
    <x v="0"/>
    <x v="43"/>
    <s v="Wilmington"/>
    <s v="Men's Athletic Footwear"/>
    <n v="53"/>
    <n v="850"/>
    <n v="4505"/>
    <n v="2072.2999999999997"/>
    <n v="0.45999999999999996"/>
    <s v="Online"/>
  </r>
  <r>
    <n v="1185732"/>
    <d v="2021-11-14T00:00:00"/>
    <x v="0"/>
    <x v="43"/>
    <s v="Wilmington"/>
    <s v="Women's Street Footwear"/>
    <n v="52"/>
    <n v="860"/>
    <n v="4472"/>
    <n v="2280.7200000000003"/>
    <n v="0.51"/>
    <s v="Online"/>
  </r>
  <r>
    <n v="1185732"/>
    <d v="2021-11-14T00:00:00"/>
    <x v="0"/>
    <x v="43"/>
    <s v="Wilmington"/>
    <s v="Women's Athletic Footwear"/>
    <n v="51"/>
    <n v="840"/>
    <n v="4284"/>
    <n v="2270.52"/>
    <n v="0.53"/>
    <s v="Online"/>
  </r>
  <r>
    <n v="1185732"/>
    <d v="2021-11-14T00:00:00"/>
    <x v="0"/>
    <x v="43"/>
    <s v="Wilmington"/>
    <s v="Men's Apparel"/>
    <n v="60"/>
    <n v="720"/>
    <n v="4320"/>
    <n v="1728"/>
    <n v="0.4"/>
    <s v="Online"/>
  </r>
  <r>
    <n v="1185732"/>
    <d v="2021-11-14T00:00:00"/>
    <x v="0"/>
    <x v="43"/>
    <s v="Wilmington"/>
    <s v="Women's Apparel"/>
    <n v="64"/>
    <n v="980"/>
    <n v="6272"/>
    <n v="3449.6000000000004"/>
    <n v="0.55000000000000004"/>
    <s v="Online"/>
  </r>
  <r>
    <n v="1185732"/>
    <d v="2021-12-13T00:00:00"/>
    <x v="0"/>
    <x v="43"/>
    <s v="Wilmington"/>
    <s v="Men's Street Footwear"/>
    <n v="62"/>
    <n v="1680"/>
    <n v="10416"/>
    <n v="4895.5199999999995"/>
    <n v="0.47"/>
    <s v="Online"/>
  </r>
  <r>
    <n v="1185732"/>
    <d v="2021-12-13T00:00:00"/>
    <x v="0"/>
    <x v="43"/>
    <s v="Wilmington"/>
    <s v="Men's Athletic Footwear"/>
    <n v="50"/>
    <n v="1000"/>
    <n v="5000"/>
    <n v="2400"/>
    <n v="0.48"/>
    <s v="Online"/>
  </r>
  <r>
    <n v="1185732"/>
    <d v="2021-12-13T00:00:00"/>
    <x v="0"/>
    <x v="43"/>
    <s v="Wilmington"/>
    <s v="Women's Street Footwear"/>
    <n v="50"/>
    <n v="1090"/>
    <n v="5450"/>
    <n v="2943"/>
    <n v="0.54"/>
    <s v="Online"/>
  </r>
  <r>
    <n v="1185732"/>
    <d v="2021-12-13T00:00:00"/>
    <x v="0"/>
    <x v="43"/>
    <s v="Wilmington"/>
    <s v="Women's Athletic Footwear"/>
    <n v="53"/>
    <n v="980"/>
    <n v="5194"/>
    <n v="2804.76"/>
    <n v="0.54"/>
    <s v="Online"/>
  </r>
  <r>
    <n v="1185732"/>
    <d v="2021-12-13T00:00:00"/>
    <x v="0"/>
    <x v="43"/>
    <s v="Wilmington"/>
    <s v="Men's Apparel"/>
    <n v="61"/>
    <n v="910"/>
    <n v="5551"/>
    <n v="2220.4"/>
    <n v="0.4"/>
    <s v="Online"/>
  </r>
  <r>
    <n v="1185732"/>
    <d v="2021-12-13T00:00:00"/>
    <x v="0"/>
    <x v="43"/>
    <s v="Wilmington"/>
    <s v="Women's Apparel"/>
    <n v="65"/>
    <n v="1230"/>
    <n v="7995"/>
    <n v="3997.5"/>
    <n v="0.5"/>
    <s v="Online"/>
  </r>
  <r>
    <n v="1185732"/>
    <d v="2021-01-10T00:00:00"/>
    <x v="0"/>
    <x v="43"/>
    <s v="Wilmington"/>
    <s v="Men's Street Footwear"/>
    <n v="32"/>
    <n v="1380"/>
    <n v="4416"/>
    <n v="2208"/>
    <n v="0.5"/>
    <s v="Online"/>
  </r>
  <r>
    <n v="1185732"/>
    <d v="2021-01-10T00:00:00"/>
    <x v="0"/>
    <x v="43"/>
    <s v="Wilmington"/>
    <s v="Men's Athletic Footwear"/>
    <n v="33"/>
    <n v="770"/>
    <n v="2541"/>
    <n v="1194.27"/>
    <n v="0.47"/>
    <s v="Online"/>
  </r>
  <r>
    <n v="1185732"/>
    <d v="2021-01-10T00:00:00"/>
    <x v="0"/>
    <x v="43"/>
    <s v="Wilmington"/>
    <s v="Women's Street Footwear"/>
    <n v="24"/>
    <n v="720"/>
    <n v="1728"/>
    <n v="881.28"/>
    <n v="0.51"/>
    <s v="Online"/>
  </r>
  <r>
    <n v="1185732"/>
    <d v="2021-01-10T00:00:00"/>
    <x v="0"/>
    <x v="43"/>
    <s v="Wilmington"/>
    <s v="Women's Athletic Footwear"/>
    <n v="27"/>
    <n v="380"/>
    <n v="1026"/>
    <n v="513"/>
    <n v="0.5"/>
    <s v="Online"/>
  </r>
  <r>
    <n v="1185732"/>
    <d v="2021-01-10T00:00:00"/>
    <x v="0"/>
    <x v="43"/>
    <s v="Wilmington"/>
    <s v="Men's Apparel"/>
    <n v="41"/>
    <n v="470"/>
    <n v="1927"/>
    <n v="770.80000000000007"/>
    <n v="0.4"/>
    <s v="Online"/>
  </r>
  <r>
    <n v="1185732"/>
    <d v="2021-01-10T00:00:00"/>
    <x v="0"/>
    <x v="43"/>
    <s v="Wilmington"/>
    <s v="Women's Apparel"/>
    <n v="33"/>
    <n v="690"/>
    <n v="2277"/>
    <n v="1252.3500000000001"/>
    <n v="0.55000000000000004"/>
    <s v="Online"/>
  </r>
  <r>
    <n v="1185732"/>
    <d v="2021-02-08T00:00:00"/>
    <x v="0"/>
    <x v="43"/>
    <s v="Wilmington"/>
    <s v="Men's Street Footwear"/>
    <n v="34"/>
    <n v="1470"/>
    <n v="4998"/>
    <n v="2399.04"/>
    <n v="0.48"/>
    <s v="Online"/>
  </r>
  <r>
    <n v="1185732"/>
    <d v="2021-02-08T00:00:00"/>
    <x v="0"/>
    <x v="43"/>
    <s v="Wilmington"/>
    <s v="Men's Athletic Footwear"/>
    <n v="32"/>
    <n v="530"/>
    <n v="1696"/>
    <n v="848"/>
    <n v="0.5"/>
    <s v="Online"/>
  </r>
  <r>
    <n v="1185732"/>
    <d v="2021-02-08T00:00:00"/>
    <x v="0"/>
    <x v="43"/>
    <s v="Wilmington"/>
    <s v="Women's Street Footwear"/>
    <n v="24"/>
    <n v="630"/>
    <n v="1512"/>
    <n v="771.12"/>
    <n v="0.51"/>
    <s v="Online"/>
  </r>
  <r>
    <n v="1185732"/>
    <d v="2021-02-08T00:00:00"/>
    <x v="0"/>
    <x v="44"/>
    <s v="Newark"/>
    <s v="Women's Athletic Footwear"/>
    <n v="29"/>
    <n v="300"/>
    <n v="870"/>
    <n v="461.1"/>
    <n v="0.53"/>
    <s v="Online"/>
  </r>
  <r>
    <n v="1185732"/>
    <d v="2021-02-08T00:00:00"/>
    <x v="0"/>
    <x v="44"/>
    <s v="Newark"/>
    <s v="Men's Apparel"/>
    <n v="41"/>
    <n v="470"/>
    <n v="1927"/>
    <n v="770.80000000000007"/>
    <n v="0.4"/>
    <s v="Online"/>
  </r>
  <r>
    <n v="1185732"/>
    <d v="2021-02-08T00:00:00"/>
    <x v="0"/>
    <x v="44"/>
    <s v="Newark"/>
    <s v="Women's Apparel"/>
    <n v="32"/>
    <n v="740"/>
    <n v="2368"/>
    <n v="1255.04"/>
    <n v="0.53"/>
    <s v="Online"/>
  </r>
  <r>
    <n v="1185732"/>
    <d v="2021-03-06T00:00:00"/>
    <x v="0"/>
    <x v="44"/>
    <s v="Newark"/>
    <s v="Men's Street Footwear"/>
    <n v="32"/>
    <n v="1440"/>
    <n v="4608"/>
    <n v="2119.6799999999998"/>
    <n v="0.45999999999999996"/>
    <s v="Online"/>
  </r>
  <r>
    <n v="1185732"/>
    <d v="2021-03-06T00:00:00"/>
    <x v="0"/>
    <x v="44"/>
    <s v="Newark"/>
    <s v="Men's Athletic Footwear"/>
    <n v="32"/>
    <n v="580"/>
    <n v="1856"/>
    <n v="909.43999999999994"/>
    <n v="0.49"/>
    <s v="Online"/>
  </r>
  <r>
    <n v="1185732"/>
    <d v="2021-03-06T00:00:00"/>
    <x v="0"/>
    <x v="44"/>
    <s v="Newark"/>
    <s v="Women's Street Footwear"/>
    <n v="24"/>
    <n v="590"/>
    <n v="1416"/>
    <n v="750.48"/>
    <n v="0.53"/>
    <s v="Online"/>
  </r>
  <r>
    <n v="1185732"/>
    <d v="2021-03-06T00:00:00"/>
    <x v="0"/>
    <x v="44"/>
    <s v="Newark"/>
    <s v="Women's Athletic Footwear"/>
    <n v="27"/>
    <n v="220"/>
    <n v="594"/>
    <n v="308.88"/>
    <n v="0.52"/>
    <s v="Online"/>
  </r>
  <r>
    <n v="1185732"/>
    <d v="2021-03-06T00:00:00"/>
    <x v="0"/>
    <x v="44"/>
    <s v="Newark"/>
    <s v="Men's Apparel"/>
    <n v="43"/>
    <n v="340"/>
    <n v="1462"/>
    <n v="657.9"/>
    <n v="0.44999999999999996"/>
    <s v="Online"/>
  </r>
  <r>
    <n v="1185732"/>
    <d v="2021-03-06T00:00:00"/>
    <x v="0"/>
    <x v="44"/>
    <s v="Newark"/>
    <s v="Women's Apparel"/>
    <n v="32"/>
    <n v="610"/>
    <n v="1952"/>
    <n v="976"/>
    <n v="0.5"/>
    <s v="Online"/>
  </r>
  <r>
    <n v="1185732"/>
    <d v="2021-04-07T00:00:00"/>
    <x v="0"/>
    <x v="44"/>
    <s v="Newark"/>
    <s v="Men's Street Footwear"/>
    <n v="34"/>
    <n v="1330"/>
    <n v="4522"/>
    <n v="2261"/>
    <n v="0.5"/>
    <s v="Online"/>
  </r>
  <r>
    <n v="1185732"/>
    <d v="2021-04-07T00:00:00"/>
    <x v="0"/>
    <x v="44"/>
    <s v="Newark"/>
    <s v="Men's Athletic Footwear"/>
    <n v="33"/>
    <n v="510"/>
    <n v="1683"/>
    <n v="774.18"/>
    <n v="0.45999999999999996"/>
    <s v="Online"/>
  </r>
  <r>
    <n v="1185732"/>
    <d v="2021-04-07T00:00:00"/>
    <x v="0"/>
    <x v="44"/>
    <s v="Newark"/>
    <s v="Women's Street Footwear"/>
    <n v="24"/>
    <n v="510"/>
    <n v="1224"/>
    <n v="612"/>
    <n v="0.5"/>
    <s v="Online"/>
  </r>
  <r>
    <n v="1185732"/>
    <d v="2021-04-07T00:00:00"/>
    <x v="0"/>
    <x v="44"/>
    <s v="Newark"/>
    <s v="Women's Athletic Footwear"/>
    <n v="27"/>
    <n v="270"/>
    <n v="729"/>
    <n v="371.79"/>
    <n v="0.51"/>
    <s v="Online"/>
  </r>
  <r>
    <n v="1185732"/>
    <d v="2021-04-07T00:00:00"/>
    <x v="0"/>
    <x v="44"/>
    <s v="Newark"/>
    <s v="Men's Apparel"/>
    <n v="44"/>
    <n v="270"/>
    <n v="1188"/>
    <n v="522.72"/>
    <n v="0.44"/>
    <s v="Online"/>
  </r>
  <r>
    <n v="1185732"/>
    <d v="2021-04-07T00:00:00"/>
    <x v="0"/>
    <x v="44"/>
    <s v="Newark"/>
    <s v="Women's Apparel"/>
    <n v="33"/>
    <n v="680"/>
    <n v="2244"/>
    <n v="1211.76"/>
    <n v="0.54"/>
    <s v="Online"/>
  </r>
  <r>
    <n v="1185732"/>
    <d v="2021-05-06T00:00:00"/>
    <x v="0"/>
    <x v="44"/>
    <s v="Newark"/>
    <s v="Men's Street Footwear"/>
    <n v="48"/>
    <n v="1300"/>
    <n v="6240"/>
    <n v="2932.7999999999997"/>
    <n v="0.47"/>
    <s v="Online"/>
  </r>
  <r>
    <n v="1185732"/>
    <d v="2021-05-06T00:00:00"/>
    <x v="0"/>
    <x v="44"/>
    <s v="Newark"/>
    <s v="Men's Athletic Footwear"/>
    <n v="41"/>
    <n v="680"/>
    <n v="2788"/>
    <n v="1394"/>
    <n v="0.5"/>
    <s v="Online"/>
  </r>
  <r>
    <n v="1185732"/>
    <d v="2021-05-06T00:00:00"/>
    <x v="0"/>
    <x v="44"/>
    <s v="Newark"/>
    <s v="Women's Street Footwear"/>
    <n v="38"/>
    <n v="750"/>
    <n v="2850"/>
    <n v="1425"/>
    <n v="0.5"/>
    <s v="Online"/>
  </r>
  <r>
    <n v="1185732"/>
    <d v="2021-05-06T00:00:00"/>
    <x v="0"/>
    <x v="44"/>
    <s v="Newark"/>
    <s v="Women's Athletic Footwear"/>
    <n v="38"/>
    <n v="560"/>
    <n v="2128"/>
    <n v="1064"/>
    <n v="0.5"/>
    <s v="Online"/>
  </r>
  <r>
    <n v="1185732"/>
    <d v="2021-05-06T00:00:00"/>
    <x v="0"/>
    <x v="44"/>
    <s v="Newark"/>
    <s v="Men's Apparel"/>
    <n v="47"/>
    <n v="680"/>
    <n v="3196"/>
    <n v="1310.3599999999999"/>
    <n v="0.41"/>
    <s v="Online"/>
  </r>
  <r>
    <n v="1185732"/>
    <d v="2021-05-06T00:00:00"/>
    <x v="0"/>
    <x v="44"/>
    <s v="Newark"/>
    <s v="Women's Apparel"/>
    <n v="51"/>
    <n v="1020"/>
    <n v="5202"/>
    <n v="2705.04"/>
    <n v="0.52"/>
    <s v="Online"/>
  </r>
  <r>
    <n v="1185732"/>
    <d v="2021-06-08T00:00:00"/>
    <x v="0"/>
    <x v="44"/>
    <s v="Newark"/>
    <s v="Men's Street Footwear"/>
    <n v="45"/>
    <n v="1560"/>
    <n v="7020"/>
    <n v="3229.2"/>
    <n v="0.45999999999999996"/>
    <s v="Online"/>
  </r>
  <r>
    <n v="1185732"/>
    <d v="2021-06-08T00:00:00"/>
    <x v="0"/>
    <x v="44"/>
    <s v="Newark"/>
    <s v="Men's Athletic Footwear"/>
    <n v="44"/>
    <n v="1050"/>
    <n v="4620"/>
    <n v="2125.1999999999998"/>
    <n v="0.45999999999999996"/>
    <s v="Online"/>
  </r>
  <r>
    <n v="1185732"/>
    <d v="2021-06-08T00:00:00"/>
    <x v="0"/>
    <x v="44"/>
    <s v="Newark"/>
    <s v="Women's Street Footwear"/>
    <n v="38"/>
    <n v="690"/>
    <n v="2622"/>
    <n v="1389.66"/>
    <n v="0.53"/>
    <s v="Online"/>
  </r>
  <r>
    <n v="1185732"/>
    <d v="2021-06-08T00:00:00"/>
    <x v="0"/>
    <x v="44"/>
    <s v="Newark"/>
    <s v="Women's Athletic Footwear"/>
    <n v="39"/>
    <n v="650"/>
    <n v="2535"/>
    <n v="1368.9"/>
    <n v="0.54"/>
    <s v="Online"/>
  </r>
  <r>
    <n v="1185732"/>
    <d v="2021-06-08T00:00:00"/>
    <x v="0"/>
    <x v="44"/>
    <s v="Newark"/>
    <s v="Men's Apparel"/>
    <n v="46"/>
    <n v="650"/>
    <n v="2990"/>
    <n v="1345.4999999999998"/>
    <n v="0.44999999999999996"/>
    <s v="Online"/>
  </r>
  <r>
    <n v="1185732"/>
    <d v="2021-06-08T00:00:00"/>
    <x v="0"/>
    <x v="44"/>
    <s v="Newark"/>
    <s v="Women's Apparel"/>
    <n v="50"/>
    <n v="1200"/>
    <n v="6000"/>
    <n v="3000"/>
    <n v="0.5"/>
    <s v="Online"/>
  </r>
  <r>
    <n v="1185732"/>
    <d v="2021-07-06T00:00:00"/>
    <x v="0"/>
    <x v="44"/>
    <s v="Newark"/>
    <s v="Men's Street Footwear"/>
    <n v="47"/>
    <n v="1880"/>
    <n v="8836"/>
    <n v="4152.92"/>
    <n v="0.47"/>
    <s v="Online"/>
  </r>
  <r>
    <n v="1185732"/>
    <d v="2021-07-06T00:00:00"/>
    <x v="0"/>
    <x v="44"/>
    <s v="Newark"/>
    <s v="Men's Athletic Footwear"/>
    <n v="42"/>
    <n v="980"/>
    <n v="4116"/>
    <n v="2058"/>
    <n v="0.5"/>
    <s v="Online"/>
  </r>
  <r>
    <n v="1185732"/>
    <d v="2021-07-06T00:00:00"/>
    <x v="0"/>
    <x v="44"/>
    <s v="Newark"/>
    <s v="Women's Street Footwear"/>
    <n v="37"/>
    <n v="810"/>
    <n v="2997"/>
    <n v="1558.44"/>
    <n v="0.52"/>
    <s v="Online"/>
  </r>
  <r>
    <n v="1185732"/>
    <d v="2021-07-06T00:00:00"/>
    <x v="0"/>
    <x v="44"/>
    <s v="Newark"/>
    <s v="Women's Athletic Footwear"/>
    <n v="36"/>
    <n v="630"/>
    <n v="2268"/>
    <n v="1224.72"/>
    <n v="0.54"/>
    <s v="Online"/>
  </r>
  <r>
    <n v="1185732"/>
    <d v="2021-07-06T00:00:00"/>
    <x v="0"/>
    <x v="44"/>
    <s v="Newark"/>
    <s v="Men's Apparel"/>
    <n v="48"/>
    <n v="740"/>
    <n v="3552"/>
    <n v="1527.36"/>
    <n v="0.43"/>
    <s v="Online"/>
  </r>
  <r>
    <n v="1185732"/>
    <d v="2021-07-06T00:00:00"/>
    <x v="0"/>
    <x v="44"/>
    <s v="Newark"/>
    <s v="Women's Apparel"/>
    <n v="54"/>
    <n v="1310"/>
    <n v="7074"/>
    <n v="3749.2200000000003"/>
    <n v="0.53"/>
    <s v="Online"/>
  </r>
  <r>
    <n v="1185732"/>
    <d v="2021-08-07T00:00:00"/>
    <x v="0"/>
    <x v="44"/>
    <s v="Newark"/>
    <s v="Men's Street Footwear"/>
    <n v="47"/>
    <n v="1800"/>
    <n v="8460"/>
    <n v="4060.7999999999997"/>
    <n v="0.48"/>
    <s v="Online"/>
  </r>
  <r>
    <n v="1185732"/>
    <d v="2021-08-07T00:00:00"/>
    <x v="0"/>
    <x v="44"/>
    <s v="Newark"/>
    <s v="Men's Athletic Footwear"/>
    <n v="42"/>
    <n v="1010"/>
    <n v="4242"/>
    <n v="1993.7399999999998"/>
    <n v="0.47"/>
    <s v="Online"/>
  </r>
  <r>
    <n v="1185732"/>
    <d v="2021-08-07T00:00:00"/>
    <x v="0"/>
    <x v="44"/>
    <s v="Newark"/>
    <s v="Women's Street Footwear"/>
    <n v="37"/>
    <n v="750"/>
    <n v="2775"/>
    <n v="1498.5"/>
    <n v="0.54"/>
    <s v="Online"/>
  </r>
  <r>
    <n v="1185732"/>
    <d v="2021-08-07T00:00:00"/>
    <x v="0"/>
    <x v="44"/>
    <s v="Newark"/>
    <s v="Women's Athletic Footwear"/>
    <n v="36"/>
    <n v="520"/>
    <n v="1872"/>
    <n v="954.72"/>
    <n v="0.51"/>
    <s v="Online"/>
  </r>
  <r>
    <n v="1185732"/>
    <d v="2021-08-07T00:00:00"/>
    <x v="0"/>
    <x v="44"/>
    <s v="Newark"/>
    <s v="Men's Apparel"/>
    <n v="46"/>
    <n v="460"/>
    <n v="2116"/>
    <n v="909.88"/>
    <n v="0.43"/>
    <s v="Online"/>
  </r>
  <r>
    <n v="1185732"/>
    <d v="2021-08-07T00:00:00"/>
    <x v="0"/>
    <x v="44"/>
    <s v="Newark"/>
    <s v="Women's Apparel"/>
    <n v="52"/>
    <n v="1050"/>
    <n v="5460"/>
    <n v="2893.8"/>
    <n v="0.53"/>
    <s v="Online"/>
  </r>
  <r>
    <n v="1185732"/>
    <d v="2021-09-06T00:00:00"/>
    <x v="0"/>
    <x v="44"/>
    <s v="Newark"/>
    <s v="Men's Street Footwear"/>
    <n v="46"/>
    <n v="1240"/>
    <n v="5704"/>
    <n v="2794.96"/>
    <n v="0.49"/>
    <s v="Online"/>
  </r>
  <r>
    <n v="1185732"/>
    <d v="2021-09-06T00:00:00"/>
    <x v="0"/>
    <x v="44"/>
    <s v="Newark"/>
    <s v="Men's Athletic Footwear"/>
    <n v="41"/>
    <n v="720"/>
    <n v="2952"/>
    <n v="1476"/>
    <n v="0.5"/>
    <s v="Online"/>
  </r>
  <r>
    <n v="1185732"/>
    <d v="2021-09-06T00:00:00"/>
    <x v="0"/>
    <x v="44"/>
    <s v="Newark"/>
    <s v="Women's Street Footwear"/>
    <n v="39"/>
    <n v="510"/>
    <n v="1989"/>
    <n v="1054.17"/>
    <n v="0.53"/>
    <s v="Online"/>
  </r>
  <r>
    <n v="1185732"/>
    <d v="2021-09-06T00:00:00"/>
    <x v="0"/>
    <x v="44"/>
    <s v="Newark"/>
    <s v="Women's Athletic Footwear"/>
    <n v="37"/>
    <n v="380"/>
    <n v="1406"/>
    <n v="745.18000000000006"/>
    <n v="0.53"/>
    <s v="Online"/>
  </r>
  <r>
    <n v="1185732"/>
    <d v="2021-09-06T00:00:00"/>
    <x v="0"/>
    <x v="44"/>
    <s v="Newark"/>
    <s v="Men's Apparel"/>
    <n v="47"/>
    <n v="410"/>
    <n v="1927"/>
    <n v="790.06999999999994"/>
    <n v="0.41"/>
    <s v="Online"/>
  </r>
  <r>
    <n v="1185732"/>
    <d v="2021-09-06T00:00:00"/>
    <x v="0"/>
    <x v="44"/>
    <s v="Newark"/>
    <s v="Women's Apparel"/>
    <n v="50"/>
    <n v="730"/>
    <n v="3650"/>
    <n v="1934.5"/>
    <n v="0.53"/>
    <s v="Online"/>
  </r>
  <r>
    <n v="1185732"/>
    <d v="2021-10-08T00:00:00"/>
    <x v="0"/>
    <x v="44"/>
    <s v="Newark"/>
    <s v="Men's Street Footwear"/>
    <n v="53"/>
    <n v="1190"/>
    <n v="6307"/>
    <n v="2901.22"/>
    <n v="0.45999999999999996"/>
    <s v="Online"/>
  </r>
  <r>
    <n v="1185732"/>
    <d v="2021-10-08T00:00:00"/>
    <x v="0"/>
    <x v="44"/>
    <s v="Newark"/>
    <s v="Men's Athletic Footwear"/>
    <n v="48"/>
    <n v="630"/>
    <n v="3024"/>
    <n v="1512"/>
    <n v="0.5"/>
    <s v="Online"/>
  </r>
  <r>
    <n v="1185732"/>
    <d v="2021-10-08T00:00:00"/>
    <x v="0"/>
    <x v="44"/>
    <s v="Newark"/>
    <s v="Women's Street Footwear"/>
    <n v="46"/>
    <n v="420"/>
    <n v="1932"/>
    <n v="966"/>
    <n v="0.5"/>
    <s v="Online"/>
  </r>
  <r>
    <n v="1185732"/>
    <d v="2021-10-08T00:00:00"/>
    <x v="0"/>
    <x v="44"/>
    <s v="Newark"/>
    <s v="Women's Athletic Footwear"/>
    <n v="48"/>
    <n v="310"/>
    <n v="1488"/>
    <n v="773.76"/>
    <n v="0.52"/>
    <s v="Online"/>
  </r>
  <r>
    <n v="1185732"/>
    <d v="2021-10-08T00:00:00"/>
    <x v="0"/>
    <x v="44"/>
    <s v="Newark"/>
    <s v="Men's Apparel"/>
    <n v="58"/>
    <n v="380"/>
    <n v="2204"/>
    <n v="903.64"/>
    <n v="0.41"/>
    <s v="Online"/>
  </r>
  <r>
    <n v="1185732"/>
    <d v="2021-10-08T00:00:00"/>
    <x v="0"/>
    <x v="44"/>
    <s v="Newark"/>
    <s v="Women's Apparel"/>
    <n v="62"/>
    <n v="680"/>
    <n v="4216"/>
    <n v="2234.48"/>
    <n v="0.53"/>
    <s v="Online"/>
  </r>
  <r>
    <n v="1185732"/>
    <d v="2021-11-07T00:00:00"/>
    <x v="0"/>
    <x v="44"/>
    <s v="Newark"/>
    <s v="Men's Street Footwear"/>
    <n v="59"/>
    <n v="1080"/>
    <n v="6372"/>
    <n v="3058.56"/>
    <n v="0.48"/>
    <s v="Online"/>
  </r>
  <r>
    <n v="1185732"/>
    <d v="2021-11-07T00:00:00"/>
    <x v="0"/>
    <x v="44"/>
    <s v="Newark"/>
    <s v="Men's Athletic Footwear"/>
    <n v="46"/>
    <n v="800"/>
    <n v="3680"/>
    <n v="1803.2"/>
    <n v="0.49"/>
    <s v="Online"/>
  </r>
  <r>
    <n v="1185732"/>
    <d v="2021-11-07T00:00:00"/>
    <x v="0"/>
    <x v="44"/>
    <s v="Newark"/>
    <s v="Women's Street Footwear"/>
    <n v="48"/>
    <n v="680"/>
    <n v="3264"/>
    <n v="1664.64"/>
    <n v="0.51"/>
    <s v="Online"/>
  </r>
  <r>
    <n v="1185732"/>
    <d v="2021-11-07T00:00:00"/>
    <x v="0"/>
    <x v="44"/>
    <s v="Newark"/>
    <s v="Women's Athletic Footwear"/>
    <n v="49"/>
    <n v="650"/>
    <n v="3185"/>
    <n v="1751.7500000000002"/>
    <n v="0.55000000000000004"/>
    <s v="Online"/>
  </r>
  <r>
    <n v="1185732"/>
    <d v="2021-11-07T00:00:00"/>
    <x v="0"/>
    <x v="44"/>
    <s v="Newark"/>
    <s v="Men's Apparel"/>
    <n v="55"/>
    <n v="590"/>
    <n v="3245"/>
    <n v="1427.8"/>
    <n v="0.44"/>
    <s v="Online"/>
  </r>
  <r>
    <n v="1185732"/>
    <d v="2021-11-07T00:00:00"/>
    <x v="0"/>
    <x v="44"/>
    <s v="Newark"/>
    <s v="Women's Apparel"/>
    <n v="59"/>
    <n v="910"/>
    <n v="5369"/>
    <n v="2845.57"/>
    <n v="0.53"/>
    <s v="Online"/>
  </r>
  <r>
    <n v="1185732"/>
    <d v="2021-12-06T00:00:00"/>
    <x v="0"/>
    <x v="44"/>
    <s v="Newark"/>
    <s v="Men's Street Footwear"/>
    <n v="55"/>
    <n v="1490"/>
    <n v="8195"/>
    <n v="3933.6"/>
    <n v="0.48"/>
    <s v="Online"/>
  </r>
  <r>
    <n v="1185732"/>
    <d v="2021-12-06T00:00:00"/>
    <x v="0"/>
    <x v="44"/>
    <s v="Newark"/>
    <s v="Men's Athletic Footwear"/>
    <n v="49"/>
    <n v="1050"/>
    <n v="5145"/>
    <n v="2469.6"/>
    <n v="0.48"/>
    <s v="Online"/>
  </r>
  <r>
    <n v="1185732"/>
    <d v="2021-12-06T00:00:00"/>
    <x v="0"/>
    <x v="44"/>
    <s v="Newark"/>
    <s v="Women's Street Footwear"/>
    <n v="49"/>
    <n v="910"/>
    <n v="4459"/>
    <n v="2229.5"/>
    <n v="0.5"/>
    <s v="Online"/>
  </r>
  <r>
    <n v="1185732"/>
    <d v="2021-12-06T00:00:00"/>
    <x v="0"/>
    <x v="44"/>
    <s v="Newark"/>
    <s v="Women's Athletic Footwear"/>
    <n v="47"/>
    <n v="830"/>
    <n v="3901"/>
    <n v="1989.51"/>
    <n v="0.51"/>
    <s v="Online"/>
  </r>
  <r>
    <n v="1185732"/>
    <d v="2021-12-06T00:00:00"/>
    <x v="0"/>
    <x v="44"/>
    <s v="Newark"/>
    <s v="Men's Apparel"/>
    <n v="55"/>
    <n v="830"/>
    <n v="4565"/>
    <n v="2054.25"/>
    <n v="0.44999999999999996"/>
    <s v="Online"/>
  </r>
  <r>
    <n v="1185732"/>
    <d v="2021-12-06T00:00:00"/>
    <x v="0"/>
    <x v="44"/>
    <s v="Newark"/>
    <s v="Women's Apparel"/>
    <n v="59"/>
    <n v="1010"/>
    <n v="5959"/>
    <n v="3217.86"/>
    <n v="0.54"/>
    <s v="Online"/>
  </r>
  <r>
    <n v="1185732"/>
    <d v="2021-01-07T00:00:00"/>
    <x v="0"/>
    <x v="44"/>
    <s v="Newark"/>
    <s v="Men's Street Footwear"/>
    <n v="38"/>
    <n v="1250"/>
    <n v="4750"/>
    <n v="2422.5"/>
    <n v="0.51"/>
    <s v="Online"/>
  </r>
  <r>
    <n v="1185732"/>
    <d v="2021-01-07T00:00:00"/>
    <x v="0"/>
    <x v="44"/>
    <s v="Newark"/>
    <s v="Men's Athletic Footwear"/>
    <n v="37"/>
    <n v="870"/>
    <n v="3219"/>
    <n v="1673.88"/>
    <n v="0.52"/>
    <s v="Online"/>
  </r>
  <r>
    <n v="1185732"/>
    <d v="2021-01-07T00:00:00"/>
    <x v="0"/>
    <x v="44"/>
    <s v="Newark"/>
    <s v="Women's Street Footwear"/>
    <n v="28"/>
    <n v="900"/>
    <n v="2520"/>
    <n v="1008"/>
    <n v="0.4"/>
    <s v="Online"/>
  </r>
  <r>
    <n v="1185732"/>
    <d v="2021-01-07T00:00:00"/>
    <x v="0"/>
    <x v="44"/>
    <s v="Newark"/>
    <s v="Women's Athletic Footwear"/>
    <n v="33"/>
    <n v="420"/>
    <n v="1386"/>
    <n v="609.84"/>
    <n v="0.44"/>
    <s v="Online"/>
  </r>
  <r>
    <n v="1185732"/>
    <d v="2021-01-07T00:00:00"/>
    <x v="0"/>
    <x v="44"/>
    <s v="Newark"/>
    <s v="Men's Apparel"/>
    <n v="49"/>
    <n v="600"/>
    <n v="2940"/>
    <n v="1205.3999999999999"/>
    <n v="0.41"/>
    <s v="Online"/>
  </r>
  <r>
    <n v="1185732"/>
    <d v="2021-01-07T00:00:00"/>
    <x v="0"/>
    <x v="44"/>
    <s v="Newark"/>
    <s v="Women's Apparel"/>
    <n v="37"/>
    <n v="810"/>
    <n v="2997"/>
    <n v="1498.5"/>
    <n v="0.5"/>
    <s v="Online"/>
  </r>
  <r>
    <n v="1185732"/>
    <d v="2021-02-05T00:00:00"/>
    <x v="0"/>
    <x v="44"/>
    <s v="Newark"/>
    <s v="Men's Street Footwear"/>
    <n v="39"/>
    <n v="1490"/>
    <n v="5811"/>
    <n v="2905.5"/>
    <n v="0.5"/>
    <s v="Online"/>
  </r>
  <r>
    <n v="1185732"/>
    <d v="2021-02-05T00:00:00"/>
    <x v="0"/>
    <x v="44"/>
    <s v="Newark"/>
    <s v="Men's Athletic Footwear"/>
    <n v="37"/>
    <n v="540"/>
    <n v="1998"/>
    <n v="999"/>
    <n v="0.5"/>
    <s v="Online"/>
  </r>
  <r>
    <n v="1185732"/>
    <d v="2021-02-05T00:00:00"/>
    <x v="0"/>
    <x v="44"/>
    <s v="Newark"/>
    <s v="Women's Street Footwear"/>
    <n v="29"/>
    <n v="650"/>
    <n v="1885"/>
    <n v="848.24999999999989"/>
    <n v="0.44999999999999996"/>
    <s v="Online"/>
  </r>
  <r>
    <n v="1185732"/>
    <d v="2021-02-05T00:00:00"/>
    <x v="0"/>
    <x v="45"/>
    <s v="Hartford"/>
    <s v="Women's Athletic Footwear"/>
    <n v="32"/>
    <n v="340"/>
    <n v="1088"/>
    <n v="478.72"/>
    <n v="0.44"/>
    <s v="Online"/>
  </r>
  <r>
    <n v="1185732"/>
    <d v="2021-02-05T00:00:00"/>
    <x v="0"/>
    <x v="45"/>
    <s v="Hartford"/>
    <s v="Men's Apparel"/>
    <n v="49"/>
    <n v="600"/>
    <n v="2940"/>
    <n v="1293.5999999999999"/>
    <n v="0.44"/>
    <s v="Online"/>
  </r>
  <r>
    <n v="1185732"/>
    <d v="2021-02-05T00:00:00"/>
    <x v="0"/>
    <x v="45"/>
    <s v="Hartford"/>
    <s v="Women's Apparel"/>
    <n v="39"/>
    <n v="840"/>
    <n v="3276"/>
    <n v="1474.1999999999998"/>
    <n v="0.44999999999999996"/>
    <s v="Online"/>
  </r>
  <r>
    <n v="1185732"/>
    <d v="2021-03-03T00:00:00"/>
    <x v="0"/>
    <x v="45"/>
    <s v="Hartford"/>
    <s v="Men's Street Footwear"/>
    <n v="39"/>
    <n v="1300"/>
    <n v="5070"/>
    <n v="2535"/>
    <n v="0.5"/>
    <s v="Online"/>
  </r>
  <r>
    <n v="1185732"/>
    <d v="2021-03-03T00:00:00"/>
    <x v="0"/>
    <x v="45"/>
    <s v="Hartford"/>
    <s v="Men's Athletic Footwear"/>
    <n v="38"/>
    <n v="560"/>
    <n v="2128"/>
    <n v="1149.1200000000001"/>
    <n v="0.54"/>
    <s v="Online"/>
  </r>
  <r>
    <n v="1185732"/>
    <d v="2021-03-03T00:00:00"/>
    <x v="0"/>
    <x v="45"/>
    <s v="Hartford"/>
    <s v="Women's Street Footwear"/>
    <n v="29"/>
    <n v="680"/>
    <n v="1972"/>
    <n v="887.39999999999986"/>
    <n v="0.44999999999999996"/>
    <s v="Online"/>
  </r>
  <r>
    <n v="1185732"/>
    <d v="2021-03-03T00:00:00"/>
    <x v="0"/>
    <x v="45"/>
    <s v="Hartford"/>
    <s v="Women's Athletic Footwear"/>
    <n v="32"/>
    <n v="300"/>
    <n v="960"/>
    <n v="403.2"/>
    <n v="0.42"/>
    <s v="Online"/>
  </r>
  <r>
    <n v="1185732"/>
    <d v="2021-03-03T00:00:00"/>
    <x v="0"/>
    <x v="45"/>
    <s v="Hartford"/>
    <s v="Men's Apparel"/>
    <n v="48"/>
    <n v="390"/>
    <n v="1872"/>
    <n v="748.80000000000007"/>
    <n v="0.4"/>
    <s v="Online"/>
  </r>
  <r>
    <n v="1185732"/>
    <d v="2021-03-03T00:00:00"/>
    <x v="0"/>
    <x v="45"/>
    <s v="Hartford"/>
    <s v="Women's Apparel"/>
    <n v="38"/>
    <n v="730"/>
    <n v="2774"/>
    <n v="1359.26"/>
    <n v="0.49"/>
    <s v="Online"/>
  </r>
  <r>
    <n v="1185732"/>
    <d v="2021-04-04T00:00:00"/>
    <x v="0"/>
    <x v="45"/>
    <s v="Hartford"/>
    <s v="Men's Street Footwear"/>
    <n v="36"/>
    <n v="1500"/>
    <n v="5400"/>
    <n v="2700"/>
    <n v="0.5"/>
    <s v="Online"/>
  </r>
  <r>
    <n v="1185732"/>
    <d v="2021-04-04T00:00:00"/>
    <x v="0"/>
    <x v="45"/>
    <s v="Hartford"/>
    <s v="Men's Athletic Footwear"/>
    <n v="38"/>
    <n v="580"/>
    <n v="2204"/>
    <n v="1212.2"/>
    <n v="0.55000000000000004"/>
    <s v="Online"/>
  </r>
  <r>
    <n v="1185732"/>
    <d v="2021-04-04T00:00:00"/>
    <x v="0"/>
    <x v="45"/>
    <s v="Hartford"/>
    <s v="Women's Street Footwear"/>
    <n v="29"/>
    <n v="560"/>
    <n v="1624"/>
    <n v="698.31999999999994"/>
    <n v="0.43"/>
    <s v="Online"/>
  </r>
  <r>
    <n v="1185732"/>
    <d v="2021-04-04T00:00:00"/>
    <x v="0"/>
    <x v="45"/>
    <s v="Hartford"/>
    <s v="Women's Athletic Footwear"/>
    <n v="32"/>
    <n v="380"/>
    <n v="1216"/>
    <n v="547.19999999999993"/>
    <n v="0.44999999999999996"/>
    <s v="Online"/>
  </r>
  <r>
    <n v="1185732"/>
    <d v="2021-04-04T00:00:00"/>
    <x v="0"/>
    <x v="45"/>
    <s v="Hartford"/>
    <s v="Men's Apparel"/>
    <n v="46"/>
    <n v="350"/>
    <n v="1610"/>
    <n v="724.49999999999989"/>
    <n v="0.44999999999999996"/>
    <s v="Online"/>
  </r>
  <r>
    <n v="1185732"/>
    <d v="2021-04-04T00:00:00"/>
    <x v="0"/>
    <x v="45"/>
    <s v="Hartford"/>
    <s v="Women's Apparel"/>
    <n v="36"/>
    <n v="690"/>
    <n v="2484"/>
    <n v="1242"/>
    <n v="0.5"/>
    <s v="Online"/>
  </r>
  <r>
    <n v="1185732"/>
    <d v="2021-05-03T00:00:00"/>
    <x v="0"/>
    <x v="45"/>
    <s v="Hartford"/>
    <s v="Men's Street Footwear"/>
    <n v="54"/>
    <n v="1420"/>
    <n v="7668"/>
    <n v="3910.6800000000003"/>
    <n v="0.51"/>
    <s v="Online"/>
  </r>
  <r>
    <n v="1185732"/>
    <d v="2021-05-03T00:00:00"/>
    <x v="0"/>
    <x v="45"/>
    <s v="Hartford"/>
    <s v="Men's Athletic Footwear"/>
    <n v="48"/>
    <n v="730"/>
    <n v="3504"/>
    <n v="1857.1200000000001"/>
    <n v="0.53"/>
    <s v="Online"/>
  </r>
  <r>
    <n v="1185732"/>
    <d v="2021-05-03T00:00:00"/>
    <x v="0"/>
    <x v="45"/>
    <s v="Hartford"/>
    <s v="Women's Street Footwear"/>
    <n v="43"/>
    <n v="740"/>
    <n v="3182"/>
    <n v="1272.8000000000002"/>
    <n v="0.4"/>
    <s v="Online"/>
  </r>
  <r>
    <n v="1185732"/>
    <d v="2021-05-03T00:00:00"/>
    <x v="0"/>
    <x v="45"/>
    <s v="Hartford"/>
    <s v="Women's Athletic Footwear"/>
    <n v="44"/>
    <n v="630"/>
    <n v="2772"/>
    <n v="1136.52"/>
    <n v="0.41"/>
    <s v="Online"/>
  </r>
  <r>
    <n v="1185732"/>
    <d v="2021-05-03T00:00:00"/>
    <x v="0"/>
    <x v="45"/>
    <s v="Hartford"/>
    <s v="Men's Apparel"/>
    <n v="50"/>
    <n v="700"/>
    <n v="3500"/>
    <n v="1540"/>
    <n v="0.44"/>
    <s v="Online"/>
  </r>
  <r>
    <n v="1185732"/>
    <d v="2021-05-03T00:00:00"/>
    <x v="0"/>
    <x v="45"/>
    <s v="Hartford"/>
    <s v="Women's Apparel"/>
    <n v="55"/>
    <n v="1130"/>
    <n v="6215"/>
    <n v="3045.35"/>
    <n v="0.49"/>
    <s v="Online"/>
  </r>
  <r>
    <n v="1185732"/>
    <d v="2021-06-05T00:00:00"/>
    <x v="0"/>
    <x v="45"/>
    <s v="Hartford"/>
    <s v="Men's Street Footwear"/>
    <n v="50"/>
    <n v="1750"/>
    <n v="8750"/>
    <n v="4812.5"/>
    <n v="0.55000000000000004"/>
    <s v="Online"/>
  </r>
  <r>
    <n v="1185732"/>
    <d v="2021-06-05T00:00:00"/>
    <x v="0"/>
    <x v="45"/>
    <s v="Hartford"/>
    <s v="Men's Athletic Footwear"/>
    <n v="48"/>
    <n v="940"/>
    <n v="4512"/>
    <n v="2256"/>
    <n v="0.5"/>
    <s v="Online"/>
  </r>
  <r>
    <n v="1185732"/>
    <d v="2021-06-05T00:00:00"/>
    <x v="0"/>
    <x v="45"/>
    <s v="Hartford"/>
    <s v="Women's Street Footwear"/>
    <n v="42"/>
    <n v="870"/>
    <n v="3654"/>
    <n v="1644.2999999999997"/>
    <n v="0.44999999999999996"/>
    <s v="Online"/>
  </r>
  <r>
    <n v="1185732"/>
    <d v="2021-06-05T00:00:00"/>
    <x v="0"/>
    <x v="45"/>
    <s v="Hartford"/>
    <s v="Women's Athletic Footwear"/>
    <n v="42"/>
    <n v="800"/>
    <n v="3360"/>
    <n v="1411.2"/>
    <n v="0.42"/>
    <s v="Online"/>
  </r>
  <r>
    <n v="1185732"/>
    <d v="2021-06-05T00:00:00"/>
    <x v="0"/>
    <x v="45"/>
    <s v="Hartford"/>
    <s v="Men's Apparel"/>
    <n v="53"/>
    <n v="740"/>
    <n v="3922"/>
    <n v="1725.68"/>
    <n v="0.44"/>
    <s v="Online"/>
  </r>
  <r>
    <n v="1185732"/>
    <d v="2021-06-05T00:00:00"/>
    <x v="0"/>
    <x v="45"/>
    <s v="Hartford"/>
    <s v="Women's Apparel"/>
    <n v="56"/>
    <n v="1230"/>
    <n v="6888"/>
    <n v="3375.12"/>
    <n v="0.49"/>
    <s v="Online"/>
  </r>
  <r>
    <n v="1185732"/>
    <d v="2021-07-03T00:00:00"/>
    <x v="0"/>
    <x v="45"/>
    <s v="Hartford"/>
    <s v="Men's Street Footwear"/>
    <n v="54"/>
    <n v="1890"/>
    <n v="10206"/>
    <n v="5511.2400000000007"/>
    <n v="0.54"/>
    <s v="Online"/>
  </r>
  <r>
    <n v="1185732"/>
    <d v="2021-07-03T00:00:00"/>
    <x v="0"/>
    <x v="45"/>
    <s v="Hartford"/>
    <s v="Men's Athletic Footwear"/>
    <n v="48"/>
    <n v="1120"/>
    <n v="5376"/>
    <n v="2849.28"/>
    <n v="0.53"/>
    <s v="Online"/>
  </r>
  <r>
    <n v="1185732"/>
    <d v="2021-07-03T00:00:00"/>
    <x v="0"/>
    <x v="45"/>
    <s v="Hartford"/>
    <s v="Women's Street Footwear"/>
    <n v="44"/>
    <n v="810"/>
    <n v="3564"/>
    <n v="1568.16"/>
    <n v="0.44"/>
    <s v="Online"/>
  </r>
  <r>
    <n v="1185732"/>
    <d v="2021-07-03T00:00:00"/>
    <x v="0"/>
    <x v="45"/>
    <s v="Hartford"/>
    <s v="Women's Athletic Footwear"/>
    <n v="42"/>
    <n v="800"/>
    <n v="3360"/>
    <n v="1478.4"/>
    <n v="0.44"/>
    <s v="Online"/>
  </r>
  <r>
    <n v="1185732"/>
    <d v="2021-07-03T00:00:00"/>
    <x v="0"/>
    <x v="45"/>
    <s v="Hartford"/>
    <s v="Men's Apparel"/>
    <n v="53"/>
    <n v="810"/>
    <n v="4293"/>
    <n v="1888.92"/>
    <n v="0.44"/>
    <s v="Online"/>
  </r>
  <r>
    <n v="1185732"/>
    <d v="2021-07-03T00:00:00"/>
    <x v="0"/>
    <x v="45"/>
    <s v="Hartford"/>
    <s v="Women's Apparel"/>
    <n v="56"/>
    <n v="1430"/>
    <n v="8008"/>
    <n v="3843.8399999999997"/>
    <n v="0.48"/>
    <s v="Online"/>
  </r>
  <r>
    <n v="1185732"/>
    <d v="2021-08-04T00:00:00"/>
    <x v="0"/>
    <x v="45"/>
    <s v="Hartford"/>
    <s v="Men's Street Footwear"/>
    <n v="51"/>
    <n v="1630"/>
    <n v="8313"/>
    <n v="4572.1500000000005"/>
    <n v="0.55000000000000004"/>
    <s v="Online"/>
  </r>
  <r>
    <n v="1185732"/>
    <d v="2021-08-04T00:00:00"/>
    <x v="0"/>
    <x v="45"/>
    <s v="Hartford"/>
    <s v="Men's Athletic Footwear"/>
    <n v="48"/>
    <n v="1080"/>
    <n v="5184"/>
    <n v="2851.2000000000003"/>
    <n v="0.55000000000000004"/>
    <s v="Online"/>
  </r>
  <r>
    <n v="1185732"/>
    <d v="2021-08-04T00:00:00"/>
    <x v="0"/>
    <x v="45"/>
    <s v="Hartford"/>
    <s v="Women's Street Footwear"/>
    <n v="41"/>
    <n v="850"/>
    <n v="3485"/>
    <n v="1463.7"/>
    <n v="0.42"/>
    <s v="Online"/>
  </r>
  <r>
    <n v="1185732"/>
    <d v="2021-08-04T00:00:00"/>
    <x v="0"/>
    <x v="45"/>
    <s v="Hartford"/>
    <s v="Women's Athletic Footwear"/>
    <n v="41"/>
    <n v="680"/>
    <n v="2788"/>
    <n v="1143.08"/>
    <n v="0.41"/>
    <s v="Online"/>
  </r>
  <r>
    <n v="1185732"/>
    <d v="2021-08-04T00:00:00"/>
    <x v="0"/>
    <x v="45"/>
    <s v="Hartford"/>
    <s v="Men's Apparel"/>
    <n v="51"/>
    <n v="520"/>
    <n v="2652"/>
    <n v="1166.8800000000001"/>
    <n v="0.44"/>
    <s v="Online"/>
  </r>
  <r>
    <n v="1185732"/>
    <d v="2021-08-04T00:00:00"/>
    <x v="0"/>
    <x v="45"/>
    <s v="Hartford"/>
    <s v="Women's Apparel"/>
    <n v="55"/>
    <n v="1050"/>
    <n v="5775"/>
    <n v="2887.5"/>
    <n v="0.5"/>
    <s v="Online"/>
  </r>
  <r>
    <n v="1185732"/>
    <d v="2021-09-03T00:00:00"/>
    <x v="0"/>
    <x v="45"/>
    <s v="Hartford"/>
    <s v="Men's Street Footwear"/>
    <n v="52"/>
    <n v="1250"/>
    <n v="6500"/>
    <n v="3510.0000000000005"/>
    <n v="0.54"/>
    <s v="Online"/>
  </r>
  <r>
    <n v="1185732"/>
    <d v="2021-09-03T00:00:00"/>
    <x v="0"/>
    <x v="45"/>
    <s v="Hartford"/>
    <s v="Men's Athletic Footwear"/>
    <n v="47"/>
    <n v="750"/>
    <n v="3525"/>
    <n v="1833"/>
    <n v="0.52"/>
    <s v="Online"/>
  </r>
  <r>
    <n v="1185732"/>
    <d v="2021-09-03T00:00:00"/>
    <x v="0"/>
    <x v="45"/>
    <s v="Hartford"/>
    <s v="Women's Street Footwear"/>
    <n v="41"/>
    <n v="600"/>
    <n v="2460"/>
    <n v="1082.4000000000001"/>
    <n v="0.44"/>
    <s v="Online"/>
  </r>
  <r>
    <n v="1185732"/>
    <d v="2021-09-03T00:00:00"/>
    <x v="0"/>
    <x v="45"/>
    <s v="Hartford"/>
    <s v="Women's Athletic Footwear"/>
    <n v="41"/>
    <n v="460"/>
    <n v="1886"/>
    <n v="848.69999999999993"/>
    <n v="0.44999999999999996"/>
    <s v="Online"/>
  </r>
  <r>
    <n v="1185732"/>
    <d v="2021-09-03T00:00:00"/>
    <x v="0"/>
    <x v="45"/>
    <s v="Hartford"/>
    <s v="Men's Apparel"/>
    <n v="50"/>
    <n v="510"/>
    <n v="2550"/>
    <n v="1071"/>
    <n v="0.42"/>
    <s v="Online"/>
  </r>
  <r>
    <n v="1185732"/>
    <d v="2021-09-03T00:00:00"/>
    <x v="0"/>
    <x v="45"/>
    <s v="Hartford"/>
    <s v="Women's Apparel"/>
    <n v="54"/>
    <n v="830"/>
    <n v="4482"/>
    <n v="2196.1799999999998"/>
    <n v="0.49"/>
    <s v="Online"/>
  </r>
  <r>
    <n v="1185732"/>
    <d v="2021-10-05T00:00:00"/>
    <x v="0"/>
    <x v="45"/>
    <s v="Hartford"/>
    <s v="Men's Street Footwear"/>
    <n v="59"/>
    <n v="1130"/>
    <n v="6667"/>
    <n v="3666.8500000000004"/>
    <n v="0.55000000000000004"/>
    <s v="Online"/>
  </r>
  <r>
    <n v="1185732"/>
    <d v="2021-10-05T00:00:00"/>
    <x v="0"/>
    <x v="45"/>
    <s v="Hartford"/>
    <s v="Men's Athletic Footwear"/>
    <n v="52"/>
    <n v="720"/>
    <n v="3744"/>
    <n v="1872"/>
    <n v="0.5"/>
    <s v="Online"/>
  </r>
  <r>
    <n v="1185732"/>
    <d v="2021-10-05T00:00:00"/>
    <x v="0"/>
    <x v="45"/>
    <s v="Hartford"/>
    <s v="Women's Street Footwear"/>
    <n v="53"/>
    <n v="490"/>
    <n v="2597"/>
    <n v="1116.71"/>
    <n v="0.43"/>
    <s v="Online"/>
  </r>
  <r>
    <n v="1185732"/>
    <d v="2021-10-05T00:00:00"/>
    <x v="0"/>
    <x v="45"/>
    <s v="Hartford"/>
    <s v="Women's Athletic Footwear"/>
    <n v="50"/>
    <n v="380"/>
    <n v="1900"/>
    <n v="760"/>
    <n v="0.4"/>
    <s v="Online"/>
  </r>
  <r>
    <n v="1185732"/>
    <d v="2021-10-05T00:00:00"/>
    <x v="0"/>
    <x v="45"/>
    <s v="Hartford"/>
    <s v="Men's Apparel"/>
    <n v="64"/>
    <n v="420"/>
    <n v="2688"/>
    <n v="1128.96"/>
    <n v="0.42"/>
    <s v="Online"/>
  </r>
  <r>
    <n v="1185732"/>
    <d v="2021-10-05T00:00:00"/>
    <x v="0"/>
    <x v="45"/>
    <s v="Hartford"/>
    <s v="Women's Apparel"/>
    <n v="63"/>
    <n v="740"/>
    <n v="4662"/>
    <n v="2331"/>
    <n v="0.5"/>
    <s v="Online"/>
  </r>
  <r>
    <n v="1185732"/>
    <d v="2021-11-04T00:00:00"/>
    <x v="0"/>
    <x v="45"/>
    <s v="Hartford"/>
    <s v="Men's Street Footwear"/>
    <n v="60"/>
    <n v="1110"/>
    <n v="6660"/>
    <n v="3330"/>
    <n v="0.5"/>
    <s v="Online"/>
  </r>
  <r>
    <n v="1185732"/>
    <d v="2021-11-04T00:00:00"/>
    <x v="0"/>
    <x v="45"/>
    <s v="Hartford"/>
    <s v="Men's Athletic Footwear"/>
    <n v="51"/>
    <n v="840"/>
    <n v="4284"/>
    <n v="2227.6800000000003"/>
    <n v="0.52"/>
    <s v="Online"/>
  </r>
  <r>
    <n v="1185732"/>
    <d v="2021-11-04T00:00:00"/>
    <x v="0"/>
    <x v="45"/>
    <s v="Hartford"/>
    <s v="Women's Street Footwear"/>
    <n v="51"/>
    <n v="800"/>
    <n v="4080"/>
    <n v="1835.9999999999998"/>
    <n v="0.44999999999999996"/>
    <s v="Online"/>
  </r>
  <r>
    <n v="1185732"/>
    <d v="2021-11-04T00:00:00"/>
    <x v="0"/>
    <x v="45"/>
    <s v="Hartford"/>
    <s v="Women's Athletic Footwear"/>
    <n v="50"/>
    <n v="800"/>
    <n v="4000"/>
    <n v="1680"/>
    <n v="0.42"/>
    <s v="Online"/>
  </r>
  <r>
    <n v="1185732"/>
    <d v="2021-11-04T00:00:00"/>
    <x v="0"/>
    <x v="45"/>
    <s v="Hartford"/>
    <s v="Men's Apparel"/>
    <n v="60"/>
    <n v="680"/>
    <n v="4080"/>
    <n v="1795.2"/>
    <n v="0.44"/>
    <s v="Online"/>
  </r>
  <r>
    <n v="1185732"/>
    <d v="2021-11-04T00:00:00"/>
    <x v="0"/>
    <x v="45"/>
    <s v="Hartford"/>
    <s v="Women's Apparel"/>
    <n v="67"/>
    <n v="950"/>
    <n v="6365"/>
    <n v="2991.5499999999997"/>
    <n v="0.47"/>
    <s v="Online"/>
  </r>
  <r>
    <n v="1185732"/>
    <d v="2021-12-03T00:00:00"/>
    <x v="0"/>
    <x v="45"/>
    <s v="Hartford"/>
    <s v="Men's Street Footwear"/>
    <n v="59"/>
    <n v="1500"/>
    <n v="8850"/>
    <n v="4513.5"/>
    <n v="0.51"/>
    <s v="Online"/>
  </r>
  <r>
    <n v="1185732"/>
    <d v="2021-12-03T00:00:00"/>
    <x v="0"/>
    <x v="45"/>
    <s v="Hartford"/>
    <s v="Men's Athletic Footwear"/>
    <n v="51"/>
    <n v="1010"/>
    <n v="5151"/>
    <n v="2627.01"/>
    <n v="0.51"/>
    <s v="Online"/>
  </r>
  <r>
    <n v="1185732"/>
    <d v="2021-12-03T00:00:00"/>
    <x v="0"/>
    <x v="45"/>
    <s v="Hartford"/>
    <s v="Women's Street Footwear"/>
    <n v="50"/>
    <n v="880"/>
    <n v="4400"/>
    <n v="1979.9999999999998"/>
    <n v="0.44999999999999996"/>
    <s v="Online"/>
  </r>
  <r>
    <n v="1185732"/>
    <d v="2021-12-03T00:00:00"/>
    <x v="0"/>
    <x v="45"/>
    <s v="Hartford"/>
    <s v="Women's Athletic Footwear"/>
    <n v="53"/>
    <n v="870"/>
    <n v="4611"/>
    <n v="1936.62"/>
    <n v="0.42"/>
    <s v="Online"/>
  </r>
  <r>
    <n v="1185732"/>
    <d v="2021-12-03T00:00:00"/>
    <x v="0"/>
    <x v="45"/>
    <s v="Hartford"/>
    <s v="Men's Apparel"/>
    <n v="60"/>
    <n v="780"/>
    <n v="4680"/>
    <n v="2106"/>
    <n v="0.44999999999999996"/>
    <s v="Online"/>
  </r>
  <r>
    <n v="1185732"/>
    <d v="2021-12-03T00:00:00"/>
    <x v="0"/>
    <x v="45"/>
    <s v="Hartford"/>
    <s v="Women's Apparel"/>
    <n v="67"/>
    <n v="1120"/>
    <n v="7504"/>
    <n v="3451.8399999999997"/>
    <n v="0.45999999999999996"/>
    <s v="Online"/>
  </r>
  <r>
    <n v="1185732"/>
    <d v="2021-01-10T00:00:00"/>
    <x v="0"/>
    <x v="45"/>
    <s v="Hartford"/>
    <s v="Men's Street Footwear"/>
    <n v="34"/>
    <n v="1150"/>
    <n v="3910"/>
    <n v="1798.6"/>
    <n v="0.45999999999999996"/>
    <s v="Online"/>
  </r>
  <r>
    <n v="1185732"/>
    <d v="2021-01-10T00:00:00"/>
    <x v="0"/>
    <x v="45"/>
    <s v="Hartford"/>
    <s v="Men's Athletic Footwear"/>
    <n v="34"/>
    <n v="630"/>
    <n v="2142"/>
    <n v="963.89999999999986"/>
    <n v="0.44999999999999996"/>
    <s v="Online"/>
  </r>
  <r>
    <n v="1185732"/>
    <d v="2021-01-10T00:00:00"/>
    <x v="0"/>
    <x v="45"/>
    <s v="Hartford"/>
    <s v="Women's Street Footwear"/>
    <n v="24"/>
    <n v="630"/>
    <n v="1512"/>
    <n v="831.6"/>
    <n v="0.55000000000000004"/>
    <s v="Online"/>
  </r>
  <r>
    <n v="1185732"/>
    <d v="2021-01-10T00:00:00"/>
    <x v="0"/>
    <x v="45"/>
    <s v="Hartford"/>
    <s v="Women's Athletic Footwear"/>
    <n v="29"/>
    <n v="200"/>
    <n v="580"/>
    <n v="307.40000000000003"/>
    <n v="0.53"/>
    <s v="Online"/>
  </r>
  <r>
    <n v="1185732"/>
    <d v="2021-01-10T00:00:00"/>
    <x v="0"/>
    <x v="45"/>
    <s v="Hartford"/>
    <s v="Men's Apparel"/>
    <n v="44"/>
    <n v="330"/>
    <n v="1452"/>
    <n v="580.80000000000007"/>
    <n v="0.4"/>
    <s v="Online"/>
  </r>
  <r>
    <n v="1185732"/>
    <d v="2021-01-10T00:00:00"/>
    <x v="0"/>
    <x v="45"/>
    <s v="Hartford"/>
    <s v="Women's Apparel"/>
    <n v="33"/>
    <n v="630"/>
    <n v="2079"/>
    <n v="1122.6600000000001"/>
    <n v="0.54"/>
    <s v="Online"/>
  </r>
  <r>
    <n v="1185732"/>
    <d v="2021-02-08T00:00:00"/>
    <x v="0"/>
    <x v="45"/>
    <s v="Hartford"/>
    <s v="Men's Street Footwear"/>
    <n v="34"/>
    <n v="1190"/>
    <n v="4046"/>
    <n v="1982.54"/>
    <n v="0.49"/>
    <s v="Online"/>
  </r>
  <r>
    <n v="1185732"/>
    <d v="2021-02-08T00:00:00"/>
    <x v="0"/>
    <x v="45"/>
    <s v="Hartford"/>
    <s v="Men's Athletic Footwear"/>
    <n v="34"/>
    <n v="360"/>
    <n v="1224"/>
    <n v="575.28"/>
    <n v="0.47"/>
    <s v="Online"/>
  </r>
  <r>
    <n v="1185732"/>
    <d v="2021-02-08T00:00:00"/>
    <x v="0"/>
    <x v="45"/>
    <s v="Hartford"/>
    <s v="Women's Street Footwear"/>
    <n v="24"/>
    <n v="490"/>
    <n v="1176"/>
    <n v="588"/>
    <n v="0.5"/>
    <s v="Online"/>
  </r>
  <r>
    <n v="1185732"/>
    <d v="2021-02-08T00:00:00"/>
    <x v="0"/>
    <x v="46"/>
    <s v="Providence"/>
    <s v="Women's Athletic Footwear"/>
    <n v="29"/>
    <n v="130"/>
    <n v="377"/>
    <n v="203.58"/>
    <n v="0.54"/>
    <s v="Online"/>
  </r>
  <r>
    <n v="1185732"/>
    <d v="2021-02-08T00:00:00"/>
    <x v="0"/>
    <x v="46"/>
    <s v="Providence"/>
    <s v="Men's Apparel"/>
    <n v="41"/>
    <n v="350"/>
    <n v="1435"/>
    <n v="588.34999999999991"/>
    <n v="0.41"/>
    <s v="Online"/>
  </r>
  <r>
    <n v="1185732"/>
    <d v="2021-02-08T00:00:00"/>
    <x v="0"/>
    <x v="46"/>
    <s v="Providence"/>
    <s v="Women's Apparel"/>
    <n v="33"/>
    <n v="650"/>
    <n v="2145"/>
    <n v="1136.8500000000001"/>
    <n v="0.53"/>
    <s v="Online"/>
  </r>
  <r>
    <n v="1185732"/>
    <d v="2021-03-06T00:00:00"/>
    <x v="0"/>
    <x v="46"/>
    <s v="Providence"/>
    <s v="Men's Street Footwear"/>
    <n v="34"/>
    <n v="1110"/>
    <n v="3774"/>
    <n v="1887"/>
    <n v="0.5"/>
    <s v="Online"/>
  </r>
  <r>
    <n v="1185732"/>
    <d v="2021-03-06T00:00:00"/>
    <x v="0"/>
    <x v="46"/>
    <s v="Providence"/>
    <s v="Men's Athletic Footwear"/>
    <n v="34"/>
    <n v="440"/>
    <n v="1496"/>
    <n v="673.19999999999993"/>
    <n v="0.44999999999999996"/>
    <s v="Online"/>
  </r>
  <r>
    <n v="1185732"/>
    <d v="2021-03-06T00:00:00"/>
    <x v="0"/>
    <x v="46"/>
    <s v="Providence"/>
    <s v="Women's Street Footwear"/>
    <n v="23"/>
    <n v="510"/>
    <n v="1173"/>
    <n v="609.96"/>
    <n v="0.52"/>
    <s v="Online"/>
  </r>
  <r>
    <n v="1185732"/>
    <d v="2021-03-06T00:00:00"/>
    <x v="0"/>
    <x v="46"/>
    <s v="Providence"/>
    <s v="Women's Athletic Footwear"/>
    <n v="29"/>
    <n v="80"/>
    <n v="232"/>
    <n v="116"/>
    <n v="0.5"/>
    <s v="Online"/>
  </r>
  <r>
    <n v="1185732"/>
    <d v="2021-03-06T00:00:00"/>
    <x v="0"/>
    <x v="46"/>
    <s v="Providence"/>
    <s v="Men's Apparel"/>
    <n v="44"/>
    <n v="200"/>
    <n v="880"/>
    <n v="395.99999999999994"/>
    <n v="0.44999999999999996"/>
    <s v="Online"/>
  </r>
  <r>
    <n v="1185732"/>
    <d v="2021-03-06T00:00:00"/>
    <x v="0"/>
    <x v="46"/>
    <s v="Providence"/>
    <s v="Women's Apparel"/>
    <n v="32"/>
    <n v="510"/>
    <n v="1632"/>
    <n v="881.28000000000009"/>
    <n v="0.54"/>
    <s v="Online"/>
  </r>
  <r>
    <n v="1185732"/>
    <d v="2021-04-07T00:00:00"/>
    <x v="0"/>
    <x v="46"/>
    <s v="Providence"/>
    <s v="Men's Street Footwear"/>
    <n v="32"/>
    <n v="1110"/>
    <n v="3552"/>
    <n v="1740.48"/>
    <n v="0.49"/>
    <s v="Online"/>
  </r>
  <r>
    <n v="1185732"/>
    <d v="2021-04-07T00:00:00"/>
    <x v="0"/>
    <x v="46"/>
    <s v="Providence"/>
    <s v="Men's Athletic Footwear"/>
    <n v="32"/>
    <n v="330"/>
    <n v="1056"/>
    <n v="528"/>
    <n v="0.5"/>
    <s v="Online"/>
  </r>
  <r>
    <n v="1185732"/>
    <d v="2021-04-07T00:00:00"/>
    <x v="0"/>
    <x v="46"/>
    <s v="Providence"/>
    <s v="Women's Street Footwear"/>
    <n v="24"/>
    <n v="360"/>
    <n v="864"/>
    <n v="449.28000000000003"/>
    <n v="0.52"/>
    <s v="Online"/>
  </r>
  <r>
    <n v="1185732"/>
    <d v="2021-04-07T00:00:00"/>
    <x v="0"/>
    <x v="46"/>
    <s v="Providence"/>
    <s v="Women's Athletic Footwear"/>
    <n v="29"/>
    <n v="130"/>
    <n v="377"/>
    <n v="199.81"/>
    <n v="0.53"/>
    <s v="Online"/>
  </r>
  <r>
    <n v="1185732"/>
    <d v="2021-04-07T00:00:00"/>
    <x v="0"/>
    <x v="46"/>
    <s v="Providence"/>
    <s v="Men's Apparel"/>
    <n v="44"/>
    <n v="150"/>
    <n v="660"/>
    <n v="264"/>
    <n v="0.4"/>
    <s v="Online"/>
  </r>
  <r>
    <n v="1185732"/>
    <d v="2021-04-07T00:00:00"/>
    <x v="0"/>
    <x v="46"/>
    <s v="Providence"/>
    <s v="Women's Apparel"/>
    <n v="33"/>
    <n v="500"/>
    <n v="1650"/>
    <n v="858"/>
    <n v="0.52"/>
    <s v="Online"/>
  </r>
  <r>
    <n v="1185732"/>
    <d v="2021-05-06T00:00:00"/>
    <x v="0"/>
    <x v="46"/>
    <s v="Providence"/>
    <s v="Men's Street Footwear"/>
    <n v="49"/>
    <n v="1220"/>
    <n v="5978"/>
    <n v="2989"/>
    <n v="0.5"/>
    <s v="Online"/>
  </r>
  <r>
    <n v="1185732"/>
    <d v="2021-05-06T00:00:00"/>
    <x v="0"/>
    <x v="46"/>
    <s v="Providence"/>
    <s v="Men's Athletic Footwear"/>
    <n v="43"/>
    <n v="490"/>
    <n v="2107"/>
    <n v="948.14999999999986"/>
    <n v="0.44999999999999996"/>
    <s v="Online"/>
  </r>
  <r>
    <n v="1185732"/>
    <d v="2021-05-06T00:00:00"/>
    <x v="0"/>
    <x v="46"/>
    <s v="Providence"/>
    <s v="Women's Street Footwear"/>
    <n v="39"/>
    <n v="600"/>
    <n v="2340"/>
    <n v="1263.6000000000001"/>
    <n v="0.54"/>
    <s v="Online"/>
  </r>
  <r>
    <n v="1185732"/>
    <d v="2021-05-06T00:00:00"/>
    <x v="0"/>
    <x v="46"/>
    <s v="Providence"/>
    <s v="Women's Athletic Footwear"/>
    <n v="39"/>
    <n v="440"/>
    <n v="1716"/>
    <n v="892.32"/>
    <n v="0.52"/>
    <s v="Online"/>
  </r>
  <r>
    <n v="1185732"/>
    <d v="2021-05-06T00:00:00"/>
    <x v="0"/>
    <x v="46"/>
    <s v="Providence"/>
    <s v="Men's Apparel"/>
    <n v="49"/>
    <n v="460"/>
    <n v="2254"/>
    <n v="901.6"/>
    <n v="0.4"/>
    <s v="Online"/>
  </r>
  <r>
    <n v="1185732"/>
    <d v="2021-05-06T00:00:00"/>
    <x v="0"/>
    <x v="46"/>
    <s v="Providence"/>
    <s v="Women's Apparel"/>
    <n v="52"/>
    <n v="810"/>
    <n v="4212"/>
    <n v="2232.36"/>
    <n v="0.53"/>
    <s v="Online"/>
  </r>
  <r>
    <n v="1185732"/>
    <d v="2021-06-08T00:00:00"/>
    <x v="0"/>
    <x v="46"/>
    <s v="Providence"/>
    <s v="Men's Street Footwear"/>
    <n v="47"/>
    <n v="1380"/>
    <n v="6486"/>
    <n v="2918.7"/>
    <n v="0.44999999999999996"/>
    <s v="Online"/>
  </r>
  <r>
    <n v="1185732"/>
    <d v="2021-06-08T00:00:00"/>
    <x v="0"/>
    <x v="46"/>
    <s v="Providence"/>
    <s v="Men's Athletic Footwear"/>
    <n v="41"/>
    <n v="900"/>
    <n v="3690"/>
    <n v="1808.1"/>
    <n v="0.49"/>
    <s v="Online"/>
  </r>
  <r>
    <n v="1185732"/>
    <d v="2021-06-08T00:00:00"/>
    <x v="0"/>
    <x v="46"/>
    <s v="Providence"/>
    <s v="Women's Street Footwear"/>
    <n v="39"/>
    <n v="650"/>
    <n v="2535"/>
    <n v="1394.25"/>
    <n v="0.55000000000000004"/>
    <s v="Online"/>
  </r>
  <r>
    <n v="1185732"/>
    <d v="2021-06-08T00:00:00"/>
    <x v="0"/>
    <x v="46"/>
    <s v="Providence"/>
    <s v="Women's Athletic Footwear"/>
    <n v="39"/>
    <n v="600"/>
    <n v="2340"/>
    <n v="1263.6000000000001"/>
    <n v="0.54"/>
    <s v="Online"/>
  </r>
  <r>
    <n v="1185732"/>
    <d v="2021-06-08T00:00:00"/>
    <x v="0"/>
    <x v="46"/>
    <s v="Providence"/>
    <s v="Men's Apparel"/>
    <n v="48"/>
    <n v="580"/>
    <n v="2784"/>
    <n v="1141.4399999999998"/>
    <n v="0.41"/>
    <s v="Online"/>
  </r>
  <r>
    <n v="1185732"/>
    <d v="2021-06-08T00:00:00"/>
    <x v="0"/>
    <x v="46"/>
    <s v="Providence"/>
    <s v="Women's Apparel"/>
    <n v="51"/>
    <n v="880"/>
    <n v="4488"/>
    <n v="2288.88"/>
    <n v="0.51"/>
    <s v="Online"/>
  </r>
  <r>
    <n v="1185732"/>
    <d v="2021-07-06T00:00:00"/>
    <x v="0"/>
    <x v="46"/>
    <s v="Providence"/>
    <s v="Men's Street Footwear"/>
    <n v="46"/>
    <n v="1670"/>
    <n v="7682"/>
    <n v="3456.8999999999996"/>
    <n v="0.44999999999999996"/>
    <s v="Online"/>
  </r>
  <r>
    <n v="1185732"/>
    <d v="2021-07-06T00:00:00"/>
    <x v="0"/>
    <x v="46"/>
    <s v="Providence"/>
    <s v="Men's Athletic Footwear"/>
    <n v="41"/>
    <n v="810"/>
    <n v="3321"/>
    <n v="1660.5"/>
    <n v="0.5"/>
    <s v="Online"/>
  </r>
  <r>
    <n v="1185732"/>
    <d v="2021-07-06T00:00:00"/>
    <x v="0"/>
    <x v="46"/>
    <s v="Providence"/>
    <s v="Women's Street Footwear"/>
    <n v="37"/>
    <n v="650"/>
    <n v="2405"/>
    <n v="1250.6000000000001"/>
    <n v="0.52"/>
    <s v="Online"/>
  </r>
  <r>
    <n v="1185732"/>
    <d v="2021-07-06T00:00:00"/>
    <x v="0"/>
    <x v="46"/>
    <s v="Providence"/>
    <s v="Women's Athletic Footwear"/>
    <n v="37"/>
    <n v="580"/>
    <n v="2146"/>
    <n v="1115.92"/>
    <n v="0.52"/>
    <s v="Online"/>
  </r>
  <r>
    <n v="1185732"/>
    <d v="2021-07-06T00:00:00"/>
    <x v="0"/>
    <x v="46"/>
    <s v="Providence"/>
    <s v="Men's Apparel"/>
    <n v="47"/>
    <n v="630"/>
    <n v="2961"/>
    <n v="1184.4000000000001"/>
    <n v="0.4"/>
    <s v="Online"/>
  </r>
  <r>
    <n v="1185732"/>
    <d v="2021-07-06T00:00:00"/>
    <x v="0"/>
    <x v="46"/>
    <s v="Providence"/>
    <s v="Women's Apparel"/>
    <n v="50"/>
    <n v="1160"/>
    <n v="5800"/>
    <n v="2900"/>
    <n v="0.5"/>
    <s v="Online"/>
  </r>
  <r>
    <n v="1185732"/>
    <d v="2021-08-07T00:00:00"/>
    <x v="0"/>
    <x v="46"/>
    <s v="Providence"/>
    <s v="Men's Street Footwear"/>
    <n v="46"/>
    <n v="1430"/>
    <n v="6578"/>
    <n v="3157.44"/>
    <n v="0.48"/>
    <s v="Online"/>
  </r>
  <r>
    <n v="1185732"/>
    <d v="2021-08-07T00:00:00"/>
    <x v="0"/>
    <x v="46"/>
    <s v="Providence"/>
    <s v="Men's Athletic Footwear"/>
    <n v="42"/>
    <n v="910"/>
    <n v="3822"/>
    <n v="1796.34"/>
    <n v="0.47"/>
    <s v="Online"/>
  </r>
  <r>
    <n v="1185732"/>
    <d v="2021-08-07T00:00:00"/>
    <x v="0"/>
    <x v="46"/>
    <s v="Providence"/>
    <s v="Women's Street Footwear"/>
    <n v="38"/>
    <n v="750"/>
    <n v="2850"/>
    <n v="1567.5000000000002"/>
    <n v="0.55000000000000004"/>
    <s v="Online"/>
  </r>
  <r>
    <n v="1185732"/>
    <d v="2021-08-07T00:00:00"/>
    <x v="0"/>
    <x v="46"/>
    <s v="Providence"/>
    <s v="Women's Athletic Footwear"/>
    <n v="37"/>
    <n v="390"/>
    <n v="1443"/>
    <n v="764.79000000000008"/>
    <n v="0.53"/>
    <s v="Online"/>
  </r>
  <r>
    <n v="1185732"/>
    <d v="2021-08-07T00:00:00"/>
    <x v="0"/>
    <x v="46"/>
    <s v="Providence"/>
    <s v="Men's Apparel"/>
    <n v="45"/>
    <n v="310"/>
    <n v="1395"/>
    <n v="558"/>
    <n v="0.4"/>
    <s v="Online"/>
  </r>
  <r>
    <n v="1185732"/>
    <d v="2021-08-07T00:00:00"/>
    <x v="0"/>
    <x v="46"/>
    <s v="Providence"/>
    <s v="Women's Apparel"/>
    <n v="52"/>
    <n v="870"/>
    <n v="4524"/>
    <n v="2442.96"/>
    <n v="0.54"/>
    <s v="Online"/>
  </r>
  <r>
    <n v="1185732"/>
    <d v="2021-09-06T00:00:00"/>
    <x v="0"/>
    <x v="46"/>
    <s v="Providence"/>
    <s v="Men's Street Footwear"/>
    <n v="45"/>
    <n v="1110"/>
    <n v="4995"/>
    <n v="2247.75"/>
    <n v="0.44999999999999996"/>
    <s v="Online"/>
  </r>
  <r>
    <n v="1185732"/>
    <d v="2021-09-06T00:00:00"/>
    <x v="0"/>
    <x v="46"/>
    <s v="Providence"/>
    <s v="Men's Athletic Footwear"/>
    <n v="43"/>
    <n v="560"/>
    <n v="2408"/>
    <n v="1155.8399999999999"/>
    <n v="0.48"/>
    <s v="Online"/>
  </r>
  <r>
    <n v="1185732"/>
    <d v="2021-09-06T00:00:00"/>
    <x v="0"/>
    <x v="46"/>
    <s v="Providence"/>
    <s v="Women's Street Footwear"/>
    <n v="36"/>
    <n v="380"/>
    <n v="1368"/>
    <n v="697.68000000000006"/>
    <n v="0.51"/>
    <s v="Online"/>
  </r>
  <r>
    <n v="1185732"/>
    <d v="2021-09-06T00:00:00"/>
    <x v="0"/>
    <x v="46"/>
    <s v="Providence"/>
    <s v="Women's Athletic Footwear"/>
    <n v="39"/>
    <n v="270"/>
    <n v="1053"/>
    <n v="568.62"/>
    <n v="0.54"/>
    <s v="Online"/>
  </r>
  <r>
    <n v="1185732"/>
    <d v="2021-09-06T00:00:00"/>
    <x v="0"/>
    <x v="46"/>
    <s v="Providence"/>
    <s v="Men's Apparel"/>
    <n v="47"/>
    <n v="270"/>
    <n v="1269"/>
    <n v="520.29"/>
    <n v="0.41"/>
    <s v="Online"/>
  </r>
  <r>
    <n v="1185732"/>
    <d v="2021-09-06T00:00:00"/>
    <x v="0"/>
    <x v="46"/>
    <s v="Providence"/>
    <s v="Women's Apparel"/>
    <n v="52"/>
    <n v="580"/>
    <n v="3016"/>
    <n v="1538.16"/>
    <n v="0.51"/>
    <s v="Online"/>
  </r>
  <r>
    <n v="1185732"/>
    <d v="2021-10-08T00:00:00"/>
    <x v="0"/>
    <x v="46"/>
    <s v="Providence"/>
    <s v="Men's Street Footwear"/>
    <n v="53"/>
    <n v="940"/>
    <n v="4982"/>
    <n v="2491"/>
    <n v="0.5"/>
    <s v="Online"/>
  </r>
  <r>
    <n v="1185732"/>
    <d v="2021-10-08T00:00:00"/>
    <x v="0"/>
    <x v="46"/>
    <s v="Providence"/>
    <s v="Men's Athletic Footwear"/>
    <n v="46"/>
    <n v="560"/>
    <n v="2576"/>
    <n v="1262.24"/>
    <n v="0.49"/>
    <s v="Online"/>
  </r>
  <r>
    <n v="1185732"/>
    <d v="2021-10-08T00:00:00"/>
    <x v="0"/>
    <x v="46"/>
    <s v="Providence"/>
    <s v="Women's Street Footwear"/>
    <n v="45"/>
    <n v="290"/>
    <n v="1305"/>
    <n v="678.6"/>
    <n v="0.52"/>
    <s v="Online"/>
  </r>
  <r>
    <n v="1185732"/>
    <d v="2021-10-08T00:00:00"/>
    <x v="0"/>
    <x v="46"/>
    <s v="Providence"/>
    <s v="Women's Athletic Footwear"/>
    <n v="47"/>
    <n v="230"/>
    <n v="1081"/>
    <n v="540.5"/>
    <n v="0.5"/>
    <s v="Online"/>
  </r>
  <r>
    <n v="1185732"/>
    <d v="2021-10-08T00:00:00"/>
    <x v="0"/>
    <x v="46"/>
    <s v="Providence"/>
    <s v="Men's Apparel"/>
    <n v="55"/>
    <n v="190"/>
    <n v="1045"/>
    <n v="418"/>
    <n v="0.4"/>
    <s v="Online"/>
  </r>
  <r>
    <n v="1185732"/>
    <d v="2021-10-08T00:00:00"/>
    <x v="0"/>
    <x v="46"/>
    <s v="Providence"/>
    <s v="Women's Apparel"/>
    <n v="64"/>
    <n v="580"/>
    <n v="3712"/>
    <n v="1893.1200000000001"/>
    <n v="0.51"/>
    <s v="Online"/>
  </r>
  <r>
    <n v="1185732"/>
    <d v="2021-11-07T00:00:00"/>
    <x v="0"/>
    <x v="46"/>
    <s v="Providence"/>
    <s v="Men's Street Footwear"/>
    <n v="55"/>
    <n v="950"/>
    <n v="5225"/>
    <n v="2560.25"/>
    <n v="0.49"/>
    <s v="Online"/>
  </r>
  <r>
    <n v="1185732"/>
    <d v="2021-11-07T00:00:00"/>
    <x v="0"/>
    <x v="46"/>
    <s v="Providence"/>
    <s v="Men's Athletic Footwear"/>
    <n v="46"/>
    <n v="630"/>
    <n v="2898"/>
    <n v="1304.0999999999999"/>
    <n v="0.44999999999999996"/>
    <s v="Online"/>
  </r>
  <r>
    <n v="1185732"/>
    <d v="2021-11-07T00:00:00"/>
    <x v="0"/>
    <x v="46"/>
    <s v="Providence"/>
    <s v="Women's Street Footwear"/>
    <n v="48"/>
    <n v="640"/>
    <n v="3072"/>
    <n v="1658.88"/>
    <n v="0.54"/>
    <s v="Online"/>
  </r>
  <r>
    <n v="1185732"/>
    <d v="2021-11-07T00:00:00"/>
    <x v="0"/>
    <x v="46"/>
    <s v="Providence"/>
    <s v="Women's Athletic Footwear"/>
    <n v="48"/>
    <n v="580"/>
    <n v="2784"/>
    <n v="1531.2"/>
    <n v="0.55000000000000004"/>
    <s v="Online"/>
  </r>
  <r>
    <n v="1185732"/>
    <d v="2021-11-07T00:00:00"/>
    <x v="0"/>
    <x v="46"/>
    <s v="Providence"/>
    <s v="Men's Apparel"/>
    <n v="58"/>
    <n v="440"/>
    <n v="2552"/>
    <n v="1122.8800000000001"/>
    <n v="0.44"/>
    <s v="Online"/>
  </r>
  <r>
    <n v="1185732"/>
    <d v="2021-11-07T00:00:00"/>
    <x v="0"/>
    <x v="46"/>
    <s v="Providence"/>
    <s v="Women's Apparel"/>
    <n v="60"/>
    <n v="770"/>
    <n v="4620"/>
    <n v="2402.4"/>
    <n v="0.52"/>
    <s v="Online"/>
  </r>
  <r>
    <n v="1185732"/>
    <d v="2021-12-06T00:00:00"/>
    <x v="0"/>
    <x v="46"/>
    <s v="Providence"/>
    <s v="Men's Street Footwear"/>
    <n v="54"/>
    <n v="1350"/>
    <n v="7290"/>
    <n v="3645"/>
    <n v="0.5"/>
    <s v="Online"/>
  </r>
  <r>
    <n v="1185732"/>
    <d v="2021-12-06T00:00:00"/>
    <x v="0"/>
    <x v="46"/>
    <s v="Providence"/>
    <s v="Men's Athletic Footwear"/>
    <n v="45"/>
    <n v="780"/>
    <n v="3510"/>
    <n v="1684.8"/>
    <n v="0.48"/>
    <s v="Online"/>
  </r>
  <r>
    <n v="1185732"/>
    <d v="2021-12-06T00:00:00"/>
    <x v="0"/>
    <x v="46"/>
    <s v="Providence"/>
    <s v="Women's Street Footwear"/>
    <n v="47"/>
    <n v="740"/>
    <n v="3478"/>
    <n v="1773.78"/>
    <n v="0.51"/>
    <s v="Online"/>
  </r>
  <r>
    <n v="1185732"/>
    <d v="2021-12-06T00:00:00"/>
    <x v="0"/>
    <x v="46"/>
    <s v="Providence"/>
    <s v="Women's Athletic Footwear"/>
    <n v="48"/>
    <n v="650"/>
    <n v="3120"/>
    <n v="1560"/>
    <n v="0.5"/>
    <s v="Online"/>
  </r>
  <r>
    <n v="1185732"/>
    <d v="2021-12-06T00:00:00"/>
    <x v="0"/>
    <x v="46"/>
    <s v="Providence"/>
    <s v="Men's Apparel"/>
    <n v="56"/>
    <n v="680"/>
    <n v="3808"/>
    <n v="1637.44"/>
    <n v="0.43"/>
    <s v="Online"/>
  </r>
  <r>
    <n v="1185732"/>
    <d v="2021-12-06T00:00:00"/>
    <x v="0"/>
    <x v="46"/>
    <s v="Providence"/>
    <s v="Women's Apparel"/>
    <n v="60"/>
    <n v="850"/>
    <n v="5100"/>
    <n v="2805"/>
    <n v="0.55000000000000004"/>
    <s v="Online"/>
  </r>
  <r>
    <n v="1185732"/>
    <d v="2021-01-17T00:00:00"/>
    <x v="0"/>
    <x v="46"/>
    <s v="Providence"/>
    <s v="Men's Street Footwear"/>
    <n v="38"/>
    <n v="1260"/>
    <n v="4788"/>
    <n v="2058.84"/>
    <n v="0.43"/>
    <s v="Online"/>
  </r>
  <r>
    <n v="1185732"/>
    <d v="2021-01-17T00:00:00"/>
    <x v="0"/>
    <x v="46"/>
    <s v="Providence"/>
    <s v="Men's Athletic Footwear"/>
    <n v="38"/>
    <n v="680"/>
    <n v="2584"/>
    <n v="1136.96"/>
    <n v="0.44"/>
    <s v="Online"/>
  </r>
  <r>
    <n v="1185732"/>
    <d v="2021-01-17T00:00:00"/>
    <x v="0"/>
    <x v="46"/>
    <s v="Providence"/>
    <s v="Women's Street Footwear"/>
    <n v="27"/>
    <n v="730"/>
    <n v="1971"/>
    <n v="709.56"/>
    <n v="0.36"/>
    <s v="Online"/>
  </r>
  <r>
    <n v="1185732"/>
    <d v="2021-01-17T00:00:00"/>
    <x v="0"/>
    <x v="46"/>
    <s v="Providence"/>
    <s v="Women's Athletic Footwear"/>
    <n v="34"/>
    <n v="260"/>
    <n v="884"/>
    <n v="335.92"/>
    <n v="0.38"/>
    <s v="Online"/>
  </r>
  <r>
    <n v="1185732"/>
    <d v="2021-01-17T00:00:00"/>
    <x v="0"/>
    <x v="46"/>
    <s v="Providence"/>
    <s v="Men's Apparel"/>
    <n v="48"/>
    <n v="410"/>
    <n v="1968"/>
    <n v="767.52"/>
    <n v="0.39"/>
    <s v="Online"/>
  </r>
  <r>
    <n v="1185732"/>
    <d v="2021-01-17T00:00:00"/>
    <x v="0"/>
    <x v="46"/>
    <s v="Providence"/>
    <s v="Women's Apparel"/>
    <n v="38"/>
    <n v="700"/>
    <n v="2660"/>
    <n v="1090.5999999999999"/>
    <n v="0.41"/>
    <s v="Online"/>
  </r>
  <r>
    <n v="1185732"/>
    <d v="2021-02-15T00:00:00"/>
    <x v="0"/>
    <x v="46"/>
    <s v="Providence"/>
    <s v="Men's Street Footwear"/>
    <n v="36"/>
    <n v="1400"/>
    <n v="5040"/>
    <n v="2066.4"/>
    <n v="0.41"/>
    <s v="Online"/>
  </r>
  <r>
    <n v="1185732"/>
    <d v="2021-02-15T00:00:00"/>
    <x v="0"/>
    <x v="46"/>
    <s v="Providence"/>
    <s v="Men's Athletic Footwear"/>
    <n v="38"/>
    <n v="410"/>
    <n v="1558"/>
    <n v="654.36"/>
    <n v="0.42"/>
    <s v="Online"/>
  </r>
  <r>
    <n v="1185732"/>
    <d v="2021-02-15T00:00:00"/>
    <x v="0"/>
    <x v="46"/>
    <s v="Providence"/>
    <s v="Women's Street Footwear"/>
    <n v="29"/>
    <n v="600"/>
    <n v="1740"/>
    <n v="661.2"/>
    <n v="0.38"/>
    <s v="Online"/>
  </r>
  <r>
    <n v="1185732"/>
    <d v="2021-02-15T00:00:00"/>
    <x v="0"/>
    <x v="47"/>
    <s v="Boston"/>
    <s v="Women's Athletic Footwear"/>
    <n v="32"/>
    <n v="680"/>
    <n v="2176"/>
    <n v="826.88"/>
    <n v="0.38"/>
    <s v="Online"/>
  </r>
  <r>
    <n v="1185732"/>
    <d v="2021-02-15T00:00:00"/>
    <x v="0"/>
    <x v="47"/>
    <s v="Boston"/>
    <s v="Men's Apparel"/>
    <n v="48"/>
    <n v="410"/>
    <n v="1968"/>
    <n v="747.84"/>
    <n v="0.38"/>
    <s v="Online"/>
  </r>
  <r>
    <n v="1185732"/>
    <d v="2021-02-15T00:00:00"/>
    <x v="0"/>
    <x v="47"/>
    <s v="Boston"/>
    <s v="Women's Apparel"/>
    <n v="38"/>
    <n v="750"/>
    <n v="2850"/>
    <n v="1254"/>
    <n v="0.44"/>
    <s v="Online"/>
  </r>
  <r>
    <n v="1185732"/>
    <d v="2021-03-13T00:00:00"/>
    <x v="0"/>
    <x v="47"/>
    <s v="Boston"/>
    <s v="Men's Street Footwear"/>
    <n v="38"/>
    <n v="1270"/>
    <n v="4826"/>
    <n v="2123.44"/>
    <n v="0.44"/>
    <s v="Online"/>
  </r>
  <r>
    <n v="1185732"/>
    <d v="2021-03-13T00:00:00"/>
    <x v="0"/>
    <x v="47"/>
    <s v="Boston"/>
    <s v="Men's Athletic Footwear"/>
    <n v="38"/>
    <n v="470"/>
    <n v="1786"/>
    <n v="803.69999999999993"/>
    <n v="0.44999999999999996"/>
    <s v="Online"/>
  </r>
  <r>
    <n v="1185732"/>
    <d v="2021-03-13T00:00:00"/>
    <x v="0"/>
    <x v="47"/>
    <s v="Boston"/>
    <s v="Women's Street Footwear"/>
    <n v="28"/>
    <n v="500"/>
    <n v="1400"/>
    <n v="546"/>
    <n v="0.39"/>
    <s v="Online"/>
  </r>
  <r>
    <n v="1185732"/>
    <d v="2021-03-13T00:00:00"/>
    <x v="0"/>
    <x v="47"/>
    <s v="Boston"/>
    <s v="Women's Athletic Footwear"/>
    <n v="34"/>
    <n v="870"/>
    <n v="2958"/>
    <n v="1064.8799999999999"/>
    <n v="0.36"/>
    <s v="Online"/>
  </r>
  <r>
    <n v="1185732"/>
    <d v="2021-03-13T00:00:00"/>
    <x v="0"/>
    <x v="47"/>
    <s v="Boston"/>
    <s v="Men's Apparel"/>
    <n v="46"/>
    <n v="290"/>
    <n v="1334"/>
    <n v="520.26"/>
    <n v="0.39"/>
    <s v="Online"/>
  </r>
  <r>
    <n v="1185732"/>
    <d v="2021-03-13T00:00:00"/>
    <x v="0"/>
    <x v="47"/>
    <s v="Boston"/>
    <s v="Women's Apparel"/>
    <n v="39"/>
    <n v="540"/>
    <n v="2106"/>
    <n v="863.45999999999992"/>
    <n v="0.41"/>
    <s v="Online"/>
  </r>
  <r>
    <n v="1185732"/>
    <d v="2021-04-14T00:00:00"/>
    <x v="0"/>
    <x v="47"/>
    <s v="Boston"/>
    <s v="Men's Street Footwear"/>
    <n v="38"/>
    <n v="1170"/>
    <n v="4446"/>
    <n v="2000.6999999999998"/>
    <n v="0.44999999999999996"/>
    <s v="Online"/>
  </r>
  <r>
    <n v="1185732"/>
    <d v="2021-04-14T00:00:00"/>
    <x v="0"/>
    <x v="47"/>
    <s v="Boston"/>
    <s v="Men's Athletic Footwear"/>
    <n v="37"/>
    <n v="450"/>
    <n v="1665"/>
    <n v="732.6"/>
    <n v="0.44"/>
    <s v="Online"/>
  </r>
  <r>
    <n v="1185732"/>
    <d v="2021-04-14T00:00:00"/>
    <x v="0"/>
    <x v="47"/>
    <s v="Boston"/>
    <s v="Women's Street Footwear"/>
    <n v="29"/>
    <n v="410"/>
    <n v="1189"/>
    <n v="416.15"/>
    <n v="0.35"/>
    <s v="Online"/>
  </r>
  <r>
    <n v="1185732"/>
    <d v="2021-04-14T00:00:00"/>
    <x v="0"/>
    <x v="47"/>
    <s v="Boston"/>
    <s v="Women's Athletic Footwear"/>
    <n v="32"/>
    <n v="350"/>
    <n v="1120"/>
    <n v="436.8"/>
    <n v="0.39"/>
    <s v="Online"/>
  </r>
  <r>
    <n v="1185732"/>
    <d v="2021-04-14T00:00:00"/>
    <x v="0"/>
    <x v="47"/>
    <s v="Boston"/>
    <s v="Men's Apparel"/>
    <n v="49"/>
    <n v="330"/>
    <n v="1617"/>
    <n v="614.46"/>
    <n v="0.38"/>
    <s v="Online"/>
  </r>
  <r>
    <n v="1185732"/>
    <d v="2021-04-14T00:00:00"/>
    <x v="0"/>
    <x v="47"/>
    <s v="Boston"/>
    <s v="Women's Apparel"/>
    <n v="39"/>
    <n v="830"/>
    <n v="3237"/>
    <n v="1424.28"/>
    <n v="0.44"/>
    <s v="Online"/>
  </r>
  <r>
    <n v="1185732"/>
    <d v="2021-05-13T00:00:00"/>
    <x v="0"/>
    <x v="47"/>
    <s v="Boston"/>
    <s v="Men's Street Footwear"/>
    <n v="53"/>
    <n v="1290"/>
    <n v="6837"/>
    <n v="2939.91"/>
    <n v="0.43"/>
    <s v="Online"/>
  </r>
  <r>
    <n v="1185732"/>
    <d v="2021-05-13T00:00:00"/>
    <x v="0"/>
    <x v="47"/>
    <s v="Boston"/>
    <s v="Men's Athletic Footwear"/>
    <n v="47"/>
    <n v="540"/>
    <n v="2538"/>
    <n v="1091.3399999999999"/>
    <n v="0.43"/>
    <s v="Online"/>
  </r>
  <r>
    <n v="1185732"/>
    <d v="2021-05-13T00:00:00"/>
    <x v="0"/>
    <x v="47"/>
    <s v="Boston"/>
    <s v="Women's Street Footwear"/>
    <n v="41"/>
    <n v="560"/>
    <n v="2296"/>
    <n v="918.40000000000009"/>
    <n v="0.4"/>
    <s v="Online"/>
  </r>
  <r>
    <n v="1185732"/>
    <d v="2021-05-13T00:00:00"/>
    <x v="0"/>
    <x v="47"/>
    <s v="Boston"/>
    <s v="Women's Athletic Footwear"/>
    <n v="44"/>
    <n v="470"/>
    <n v="2068"/>
    <n v="806.52"/>
    <n v="0.39"/>
    <s v="Online"/>
  </r>
  <r>
    <n v="1185732"/>
    <d v="2021-05-13T00:00:00"/>
    <x v="0"/>
    <x v="47"/>
    <s v="Boston"/>
    <s v="Men's Apparel"/>
    <n v="50"/>
    <n v="540"/>
    <n v="2700"/>
    <n v="1026"/>
    <n v="0.38"/>
    <s v="Online"/>
  </r>
  <r>
    <n v="1185732"/>
    <d v="2021-05-13T00:00:00"/>
    <x v="0"/>
    <x v="47"/>
    <s v="Boston"/>
    <s v="Women's Apparel"/>
    <n v="55"/>
    <n v="880"/>
    <n v="4840"/>
    <n v="1984.3999999999999"/>
    <n v="0.41"/>
    <s v="Online"/>
  </r>
  <r>
    <n v="1185732"/>
    <d v="2021-06-15T00:00:00"/>
    <x v="0"/>
    <x v="47"/>
    <s v="Boston"/>
    <s v="Men's Street Footwear"/>
    <n v="51"/>
    <n v="1550"/>
    <n v="7905"/>
    <n v="3320.1"/>
    <n v="0.42"/>
    <s v="Online"/>
  </r>
  <r>
    <n v="1185732"/>
    <d v="2021-06-15T00:00:00"/>
    <x v="0"/>
    <x v="47"/>
    <s v="Boston"/>
    <s v="Men's Athletic Footwear"/>
    <n v="47"/>
    <n v="940"/>
    <n v="4418"/>
    <n v="1855.56"/>
    <n v="0.42"/>
    <s v="Online"/>
  </r>
  <r>
    <n v="1185732"/>
    <d v="2021-06-15T00:00:00"/>
    <x v="0"/>
    <x v="47"/>
    <s v="Boston"/>
    <s v="Women's Street Footwear"/>
    <n v="42"/>
    <n v="680"/>
    <n v="2856"/>
    <n v="1028.1599999999999"/>
    <n v="0.36"/>
    <s v="Online"/>
  </r>
  <r>
    <n v="1185732"/>
    <d v="2021-06-15T00:00:00"/>
    <x v="0"/>
    <x v="47"/>
    <s v="Boston"/>
    <s v="Women's Athletic Footwear"/>
    <n v="41"/>
    <n v="650"/>
    <n v="2665"/>
    <n v="932.74999999999989"/>
    <n v="0.35"/>
    <s v="Online"/>
  </r>
  <r>
    <n v="1185732"/>
    <d v="2021-06-15T00:00:00"/>
    <x v="0"/>
    <x v="47"/>
    <s v="Boston"/>
    <s v="Men's Apparel"/>
    <n v="51"/>
    <n v="590"/>
    <n v="3009"/>
    <n v="1143.42"/>
    <n v="0.38"/>
    <s v="Online"/>
  </r>
  <r>
    <n v="1185732"/>
    <d v="2021-06-15T00:00:00"/>
    <x v="0"/>
    <x v="47"/>
    <s v="Boston"/>
    <s v="Women's Apparel"/>
    <n v="54"/>
    <n v="1010"/>
    <n v="5454"/>
    <n v="2181.6"/>
    <n v="0.4"/>
    <s v="Online"/>
  </r>
  <r>
    <n v="1185732"/>
    <d v="2021-07-13T00:00:00"/>
    <x v="0"/>
    <x v="47"/>
    <s v="Boston"/>
    <s v="Men's Street Footwear"/>
    <n v="52"/>
    <n v="1500"/>
    <n v="7800"/>
    <n v="3276"/>
    <n v="0.42"/>
    <s v="Online"/>
  </r>
  <r>
    <n v="1185732"/>
    <d v="2021-07-13T00:00:00"/>
    <x v="0"/>
    <x v="47"/>
    <s v="Boston"/>
    <s v="Men's Athletic Footwear"/>
    <n v="49"/>
    <n v="1050"/>
    <n v="5145"/>
    <n v="2212.35"/>
    <n v="0.43"/>
    <s v="Online"/>
  </r>
  <r>
    <n v="1185732"/>
    <d v="2021-07-13T00:00:00"/>
    <x v="0"/>
    <x v="47"/>
    <s v="Boston"/>
    <s v="Women's Street Footwear"/>
    <n v="41"/>
    <n v="770"/>
    <n v="3157"/>
    <n v="1168.0899999999999"/>
    <n v="0.37"/>
    <s v="Online"/>
  </r>
  <r>
    <n v="1185732"/>
    <d v="2021-07-13T00:00:00"/>
    <x v="0"/>
    <x v="47"/>
    <s v="Boston"/>
    <s v="Women's Athletic Footwear"/>
    <n v="44"/>
    <n v="560"/>
    <n v="2464"/>
    <n v="887.04"/>
    <n v="0.36"/>
    <s v="Online"/>
  </r>
  <r>
    <n v="1185732"/>
    <d v="2021-07-13T00:00:00"/>
    <x v="0"/>
    <x v="47"/>
    <s v="Boston"/>
    <s v="Men's Apparel"/>
    <n v="53"/>
    <n v="680"/>
    <n v="3604"/>
    <n v="1405.56"/>
    <n v="0.39"/>
    <s v="Online"/>
  </r>
  <r>
    <n v="1185732"/>
    <d v="2021-07-13T00:00:00"/>
    <x v="0"/>
    <x v="47"/>
    <s v="Boston"/>
    <s v="Women's Apparel"/>
    <n v="55"/>
    <n v="1280"/>
    <n v="7040"/>
    <n v="2956.7999999999997"/>
    <n v="0.42"/>
    <s v="Online"/>
  </r>
  <r>
    <n v="1185732"/>
    <d v="2021-08-14T00:00:00"/>
    <x v="0"/>
    <x v="47"/>
    <s v="Boston"/>
    <s v="Men's Street Footwear"/>
    <n v="50"/>
    <n v="1610"/>
    <n v="8050"/>
    <n v="3542"/>
    <n v="0.44"/>
    <s v="Online"/>
  </r>
  <r>
    <n v="1185732"/>
    <d v="2021-08-14T00:00:00"/>
    <x v="0"/>
    <x v="47"/>
    <s v="Boston"/>
    <s v="Men's Athletic Footwear"/>
    <n v="47"/>
    <n v="880"/>
    <n v="4136"/>
    <n v="1695.76"/>
    <n v="0.41"/>
    <s v="Online"/>
  </r>
  <r>
    <n v="1185732"/>
    <d v="2021-08-14T00:00:00"/>
    <x v="0"/>
    <x v="47"/>
    <s v="Boston"/>
    <s v="Women's Street Footwear"/>
    <n v="42"/>
    <n v="690"/>
    <n v="2898"/>
    <n v="1014.3"/>
    <n v="0.35"/>
    <s v="Online"/>
  </r>
  <r>
    <n v="1185732"/>
    <d v="2021-08-14T00:00:00"/>
    <x v="0"/>
    <x v="47"/>
    <s v="Boston"/>
    <s v="Women's Athletic Footwear"/>
    <n v="42"/>
    <n v="510"/>
    <n v="2142"/>
    <n v="771.12"/>
    <n v="0.36"/>
    <s v="Online"/>
  </r>
  <r>
    <n v="1185732"/>
    <d v="2021-08-14T00:00:00"/>
    <x v="0"/>
    <x v="47"/>
    <s v="Boston"/>
    <s v="Men's Apparel"/>
    <n v="50"/>
    <n v="440"/>
    <n v="2200"/>
    <n v="814"/>
    <n v="0.37"/>
    <s v="Online"/>
  </r>
  <r>
    <n v="1185732"/>
    <d v="2021-08-14T00:00:00"/>
    <x v="0"/>
    <x v="47"/>
    <s v="Boston"/>
    <s v="Women's Apparel"/>
    <n v="58"/>
    <n v="910"/>
    <n v="5278"/>
    <n v="2375.1"/>
    <n v="0.44999999999999996"/>
    <s v="Online"/>
  </r>
  <r>
    <n v="1185732"/>
    <d v="2021-09-13T00:00:00"/>
    <x v="0"/>
    <x v="47"/>
    <s v="Boston"/>
    <s v="Men's Street Footwear"/>
    <n v="53"/>
    <n v="1350"/>
    <n v="7155"/>
    <n v="3005.1"/>
    <n v="0.42"/>
    <s v="Online"/>
  </r>
  <r>
    <n v="1185732"/>
    <d v="2021-09-13T00:00:00"/>
    <x v="0"/>
    <x v="47"/>
    <s v="Boston"/>
    <s v="Men's Athletic Footwear"/>
    <n v="49"/>
    <n v="630"/>
    <n v="3087"/>
    <n v="1234.8000000000002"/>
    <n v="0.4"/>
    <s v="Online"/>
  </r>
  <r>
    <n v="1185732"/>
    <d v="2021-09-13T00:00:00"/>
    <x v="0"/>
    <x v="47"/>
    <s v="Boston"/>
    <s v="Women's Street Footwear"/>
    <n v="41"/>
    <n v="390"/>
    <n v="1599"/>
    <n v="591.63"/>
    <n v="0.37"/>
    <s v="Online"/>
  </r>
  <r>
    <n v="1185732"/>
    <d v="2021-09-13T00:00:00"/>
    <x v="0"/>
    <x v="47"/>
    <s v="Boston"/>
    <s v="Women's Athletic Footwear"/>
    <n v="42"/>
    <n v="360"/>
    <n v="1512"/>
    <n v="604.80000000000007"/>
    <n v="0.4"/>
    <s v="Online"/>
  </r>
  <r>
    <n v="1185732"/>
    <d v="2021-09-13T00:00:00"/>
    <x v="0"/>
    <x v="47"/>
    <s v="Boston"/>
    <s v="Men's Apparel"/>
    <n v="52"/>
    <n v="340"/>
    <n v="1768"/>
    <n v="636.48"/>
    <n v="0.36"/>
    <s v="Online"/>
  </r>
  <r>
    <n v="1185732"/>
    <d v="2021-09-13T00:00:00"/>
    <x v="0"/>
    <x v="47"/>
    <s v="Boston"/>
    <s v="Women's Apparel"/>
    <n v="57"/>
    <n v="630"/>
    <n v="3591"/>
    <n v="1615.9499999999998"/>
    <n v="0.44999999999999996"/>
    <s v="Online"/>
  </r>
  <r>
    <n v="1185732"/>
    <d v="2021-10-15T00:00:00"/>
    <x v="0"/>
    <x v="47"/>
    <s v="Boston"/>
    <s v="Men's Street Footwear"/>
    <n v="57"/>
    <n v="1200"/>
    <n v="6840"/>
    <n v="3077.9999999999995"/>
    <n v="0.44999999999999996"/>
    <s v="Online"/>
  </r>
  <r>
    <n v="1185732"/>
    <d v="2021-10-15T00:00:00"/>
    <x v="0"/>
    <x v="47"/>
    <s v="Boston"/>
    <s v="Men's Athletic Footwear"/>
    <n v="53"/>
    <n v="560"/>
    <n v="2968"/>
    <n v="1335.6"/>
    <n v="0.44999999999999996"/>
    <s v="Online"/>
  </r>
  <r>
    <n v="1185732"/>
    <d v="2021-10-15T00:00:00"/>
    <x v="0"/>
    <x v="47"/>
    <s v="Boston"/>
    <s v="Women's Street Footwear"/>
    <n v="53"/>
    <n v="340"/>
    <n v="1802"/>
    <n v="630.69999999999993"/>
    <n v="0.35"/>
    <s v="Online"/>
  </r>
  <r>
    <n v="1185732"/>
    <d v="2021-10-15T00:00:00"/>
    <x v="0"/>
    <x v="47"/>
    <s v="Boston"/>
    <s v="Women's Athletic Footwear"/>
    <n v="54"/>
    <n v="270"/>
    <n v="1458"/>
    <n v="554.04"/>
    <n v="0.38"/>
    <s v="Online"/>
  </r>
  <r>
    <n v="1185732"/>
    <d v="2021-10-15T00:00:00"/>
    <x v="0"/>
    <x v="47"/>
    <s v="Boston"/>
    <s v="Men's Apparel"/>
    <n v="62"/>
    <n v="270"/>
    <n v="1674"/>
    <n v="585.9"/>
    <n v="0.35"/>
    <s v="Online"/>
  </r>
  <r>
    <n v="1185732"/>
    <d v="2021-10-15T00:00:00"/>
    <x v="0"/>
    <x v="47"/>
    <s v="Boston"/>
    <s v="Women's Apparel"/>
    <n v="66"/>
    <n v="650"/>
    <n v="4290"/>
    <n v="1887.6"/>
    <n v="0.44"/>
    <s v="Online"/>
  </r>
  <r>
    <n v="1185732"/>
    <d v="2021-11-14T00:00:00"/>
    <x v="0"/>
    <x v="47"/>
    <s v="Boston"/>
    <s v="Men's Street Footwear"/>
    <n v="62"/>
    <n v="1130"/>
    <n v="7006"/>
    <n v="3012.58"/>
    <n v="0.43"/>
    <s v="Online"/>
  </r>
  <r>
    <n v="1185732"/>
    <d v="2021-11-14T00:00:00"/>
    <x v="0"/>
    <x v="47"/>
    <s v="Boston"/>
    <s v="Men's Athletic Footwear"/>
    <n v="52"/>
    <n v="900"/>
    <n v="4680"/>
    <n v="2059.1999999999998"/>
    <n v="0.44"/>
    <s v="Online"/>
  </r>
  <r>
    <n v="1185732"/>
    <d v="2021-11-14T00:00:00"/>
    <x v="0"/>
    <x v="47"/>
    <s v="Boston"/>
    <s v="Women's Street Footwear"/>
    <n v="50"/>
    <n v="830"/>
    <n v="4150"/>
    <n v="1494"/>
    <n v="0.36"/>
    <s v="Online"/>
  </r>
  <r>
    <n v="1185732"/>
    <d v="2021-11-14T00:00:00"/>
    <x v="0"/>
    <x v="47"/>
    <s v="Boston"/>
    <s v="Women's Athletic Footwear"/>
    <n v="51"/>
    <n v="800"/>
    <n v="4080"/>
    <n v="1591.2"/>
    <n v="0.39"/>
    <s v="Online"/>
  </r>
  <r>
    <n v="1185732"/>
    <d v="2021-11-14T00:00:00"/>
    <x v="0"/>
    <x v="47"/>
    <s v="Boston"/>
    <s v="Men's Apparel"/>
    <n v="63"/>
    <n v="700"/>
    <n v="4410"/>
    <n v="1675.8"/>
    <n v="0.38"/>
    <s v="Online"/>
  </r>
  <r>
    <n v="1185732"/>
    <d v="2021-11-14T00:00:00"/>
    <x v="0"/>
    <x v="47"/>
    <s v="Boston"/>
    <s v="Women's Apparel"/>
    <n v="64"/>
    <n v="980"/>
    <n v="6272"/>
    <n v="2822.3999999999996"/>
    <n v="0.44999999999999996"/>
    <s v="Online"/>
  </r>
  <r>
    <n v="1185732"/>
    <d v="2021-12-13T00:00:00"/>
    <x v="0"/>
    <x v="47"/>
    <s v="Boston"/>
    <s v="Men's Street Footwear"/>
    <n v="64"/>
    <n v="1500"/>
    <n v="9600"/>
    <n v="3935.9999999999995"/>
    <n v="0.41"/>
    <s v="Online"/>
  </r>
  <r>
    <n v="1185732"/>
    <d v="2021-12-13T00:00:00"/>
    <x v="0"/>
    <x v="47"/>
    <s v="Boston"/>
    <s v="Men's Athletic Footwear"/>
    <n v="53"/>
    <n v="1050"/>
    <n v="5565"/>
    <n v="2226"/>
    <n v="0.4"/>
    <s v="Online"/>
  </r>
  <r>
    <n v="1185732"/>
    <d v="2021-12-13T00:00:00"/>
    <x v="0"/>
    <x v="47"/>
    <s v="Boston"/>
    <s v="Women's Street Footwear"/>
    <n v="51"/>
    <n v="980"/>
    <n v="4998"/>
    <n v="1949.22"/>
    <n v="0.39"/>
    <s v="Online"/>
  </r>
  <r>
    <n v="1185732"/>
    <d v="2021-12-13T00:00:00"/>
    <x v="0"/>
    <x v="47"/>
    <s v="Boston"/>
    <s v="Women's Athletic Footwear"/>
    <n v="52"/>
    <n v="750"/>
    <n v="3900"/>
    <n v="1482"/>
    <n v="0.38"/>
    <s v="Online"/>
  </r>
  <r>
    <n v="1185732"/>
    <d v="2021-12-13T00:00:00"/>
    <x v="0"/>
    <x v="47"/>
    <s v="Boston"/>
    <s v="Men's Apparel"/>
    <n v="62"/>
    <n v="840"/>
    <n v="5208"/>
    <n v="2031.1200000000001"/>
    <n v="0.39"/>
    <s v="Online"/>
  </r>
  <r>
    <n v="1185732"/>
    <d v="2021-12-13T00:00:00"/>
    <x v="0"/>
    <x v="47"/>
    <s v="Boston"/>
    <s v="Women's Apparel"/>
    <n v="65"/>
    <n v="1120"/>
    <n v="7280"/>
    <n v="3203.2"/>
    <n v="0.44"/>
    <s v="Online"/>
  </r>
  <r>
    <n v="1185732"/>
    <d v="2021-01-14T00:00:00"/>
    <x v="0"/>
    <x v="47"/>
    <s v="Boston"/>
    <s v="Men's Street Footwear"/>
    <n v="44"/>
    <n v="1520"/>
    <n v="6688"/>
    <n v="3678.4"/>
    <n v="0.55000000000000004"/>
    <s v="Online"/>
  </r>
  <r>
    <n v="1185732"/>
    <d v="2021-01-14T00:00:00"/>
    <x v="0"/>
    <x v="47"/>
    <s v="Boston"/>
    <s v="Men's Athletic Footwear"/>
    <n v="42"/>
    <n v="940"/>
    <n v="3948"/>
    <n v="2368.7999999999997"/>
    <n v="0.6"/>
    <s v="Online"/>
  </r>
  <r>
    <n v="1185732"/>
    <d v="2021-01-14T00:00:00"/>
    <x v="0"/>
    <x v="47"/>
    <s v="Boston"/>
    <s v="Women's Street Footwear"/>
    <n v="32"/>
    <n v="910"/>
    <n v="2912"/>
    <n v="1310.3999999999999"/>
    <n v="0.44999999999999996"/>
    <s v="Online"/>
  </r>
  <r>
    <n v="1185732"/>
    <d v="2021-01-14T00:00:00"/>
    <x v="0"/>
    <x v="47"/>
    <s v="Boston"/>
    <s v="Women's Athletic Footwear"/>
    <n v="39"/>
    <n v="440"/>
    <n v="1716"/>
    <n v="840.84"/>
    <n v="0.49"/>
    <s v="Online"/>
  </r>
  <r>
    <n v="1185732"/>
    <d v="2021-01-14T00:00:00"/>
    <x v="0"/>
    <x v="47"/>
    <s v="Boston"/>
    <s v="Men's Apparel"/>
    <n v="52"/>
    <n v="680"/>
    <n v="3536"/>
    <n v="1661.9199999999998"/>
    <n v="0.47"/>
    <s v="Online"/>
  </r>
  <r>
    <n v="1185732"/>
    <d v="2021-01-14T00:00:00"/>
    <x v="0"/>
    <x v="47"/>
    <s v="Boston"/>
    <s v="Women's Apparel"/>
    <n v="44"/>
    <n v="980"/>
    <n v="4312"/>
    <n v="2199.12"/>
    <n v="0.51"/>
    <s v="Online"/>
  </r>
  <r>
    <n v="1185732"/>
    <d v="2021-02-12T00:00:00"/>
    <x v="0"/>
    <x v="47"/>
    <s v="Boston"/>
    <s v="Men's Street Footwear"/>
    <n v="41"/>
    <n v="1670"/>
    <n v="6847"/>
    <n v="3834.32"/>
    <n v="0.56000000000000005"/>
    <s v="Online"/>
  </r>
  <r>
    <n v="1185732"/>
    <d v="2021-02-12T00:00:00"/>
    <x v="0"/>
    <x v="47"/>
    <s v="Boston"/>
    <s v="Men's Athletic Footwear"/>
    <n v="44"/>
    <n v="610"/>
    <n v="2684"/>
    <n v="1610.3999999999999"/>
    <n v="0.6"/>
    <s v="Online"/>
  </r>
  <r>
    <n v="1185732"/>
    <d v="2021-02-12T00:00:00"/>
    <x v="0"/>
    <x v="47"/>
    <s v="Boston"/>
    <s v="Women's Street Footwear"/>
    <n v="33"/>
    <n v="740"/>
    <n v="2442"/>
    <n v="1221"/>
    <n v="0.5"/>
    <s v="Online"/>
  </r>
  <r>
    <n v="1185732"/>
    <d v="2021-02-12T00:00:00"/>
    <x v="0"/>
    <x v="48"/>
    <s v="Burlington"/>
    <s v="Women's Athletic Footwear"/>
    <n v="36"/>
    <n v="450"/>
    <n v="1620"/>
    <n v="745.19999999999993"/>
    <n v="0.45999999999999996"/>
    <s v="Online"/>
  </r>
  <r>
    <n v="1185732"/>
    <d v="2021-02-12T00:00:00"/>
    <x v="0"/>
    <x v="48"/>
    <s v="Burlington"/>
    <s v="Men's Apparel"/>
    <n v="54"/>
    <n v="630"/>
    <n v="3402"/>
    <n v="1701"/>
    <n v="0.5"/>
    <s v="Online"/>
  </r>
  <r>
    <n v="1185732"/>
    <d v="2021-02-12T00:00:00"/>
    <x v="0"/>
    <x v="48"/>
    <s v="Burlington"/>
    <s v="Women's Apparel"/>
    <n v="43"/>
    <n v="850"/>
    <n v="3655"/>
    <n v="1973.7"/>
    <n v="0.54"/>
    <s v="Online"/>
  </r>
  <r>
    <n v="1185732"/>
    <d v="2021-03-10T00:00:00"/>
    <x v="0"/>
    <x v="48"/>
    <s v="Burlington"/>
    <s v="Men's Street Footwear"/>
    <n v="44"/>
    <n v="1420"/>
    <n v="6248"/>
    <n v="3748.7999999999997"/>
    <n v="0.6"/>
    <s v="Online"/>
  </r>
  <r>
    <n v="1185732"/>
    <d v="2021-03-10T00:00:00"/>
    <x v="0"/>
    <x v="48"/>
    <s v="Burlington"/>
    <s v="Men's Athletic Footwear"/>
    <n v="42"/>
    <n v="700"/>
    <n v="2940"/>
    <n v="1675.8000000000002"/>
    <n v="0.57000000000000006"/>
    <s v="Online"/>
  </r>
  <r>
    <n v="1185732"/>
    <d v="2021-03-10T00:00:00"/>
    <x v="0"/>
    <x v="48"/>
    <s v="Burlington"/>
    <s v="Women's Street Footwear"/>
    <n v="34"/>
    <n v="770"/>
    <n v="2618"/>
    <n v="1282.82"/>
    <n v="0.49"/>
    <s v="Online"/>
  </r>
  <r>
    <n v="1185732"/>
    <d v="2021-03-10T00:00:00"/>
    <x v="0"/>
    <x v="48"/>
    <s v="Burlington"/>
    <s v="Women's Athletic Footwear"/>
    <n v="36"/>
    <n v="380"/>
    <n v="1368"/>
    <n v="670.31999999999994"/>
    <n v="0.49"/>
    <s v="Online"/>
  </r>
  <r>
    <n v="1185732"/>
    <d v="2021-03-10T00:00:00"/>
    <x v="0"/>
    <x v="48"/>
    <s v="Burlington"/>
    <s v="Men's Apparel"/>
    <n v="51"/>
    <n v="470"/>
    <n v="2397"/>
    <n v="1174.53"/>
    <n v="0.49"/>
    <s v="Online"/>
  </r>
  <r>
    <n v="1185732"/>
    <d v="2021-03-10T00:00:00"/>
    <x v="0"/>
    <x v="48"/>
    <s v="Burlington"/>
    <s v="Women's Apparel"/>
    <n v="41"/>
    <n v="800"/>
    <n v="3280"/>
    <n v="1803.9999999999998"/>
    <n v="0.54999999999999993"/>
    <s v="Online"/>
  </r>
  <r>
    <n v="1185732"/>
    <d v="2021-04-11T00:00:00"/>
    <x v="0"/>
    <x v="48"/>
    <s v="Burlington"/>
    <s v="Men's Street Footwear"/>
    <n v="41"/>
    <n v="1370"/>
    <n v="5617"/>
    <n v="3145.5200000000004"/>
    <n v="0.56000000000000005"/>
    <s v="Online"/>
  </r>
  <r>
    <n v="1185732"/>
    <d v="2021-04-11T00:00:00"/>
    <x v="0"/>
    <x v="48"/>
    <s v="Burlington"/>
    <s v="Men's Athletic Footwear"/>
    <n v="43"/>
    <n v="560"/>
    <n v="2408"/>
    <n v="1396.64"/>
    <n v="0.58000000000000007"/>
    <s v="Online"/>
  </r>
  <r>
    <n v="1185732"/>
    <d v="2021-04-11T00:00:00"/>
    <x v="0"/>
    <x v="48"/>
    <s v="Burlington"/>
    <s v="Women's Street Footwear"/>
    <n v="32"/>
    <n v="650"/>
    <n v="2080"/>
    <n v="1040"/>
    <n v="0.5"/>
    <s v="Online"/>
  </r>
  <r>
    <n v="1185732"/>
    <d v="2021-04-11T00:00:00"/>
    <x v="0"/>
    <x v="48"/>
    <s v="Burlington"/>
    <s v="Women's Athletic Footwear"/>
    <n v="36"/>
    <n v="440"/>
    <n v="1584"/>
    <n v="792"/>
    <n v="0.5"/>
    <s v="Online"/>
  </r>
  <r>
    <n v="1185732"/>
    <d v="2021-04-11T00:00:00"/>
    <x v="0"/>
    <x v="48"/>
    <s v="Burlington"/>
    <s v="Men's Apparel"/>
    <n v="51"/>
    <n v="380"/>
    <n v="1938"/>
    <n v="891.4799999999999"/>
    <n v="0.45999999999999996"/>
    <s v="Online"/>
  </r>
  <r>
    <n v="1185732"/>
    <d v="2021-04-11T00:00:00"/>
    <x v="0"/>
    <x v="48"/>
    <s v="Burlington"/>
    <s v="Women's Apparel"/>
    <n v="44"/>
    <n v="900"/>
    <n v="3960"/>
    <n v="2019.6000000000001"/>
    <n v="0.51"/>
    <s v="Online"/>
  </r>
  <r>
    <n v="1185732"/>
    <d v="2021-05-10T00:00:00"/>
    <x v="0"/>
    <x v="48"/>
    <s v="Burlington"/>
    <s v="Men's Street Footwear"/>
    <n v="55"/>
    <n v="1540"/>
    <n v="8470"/>
    <n v="4827.9000000000005"/>
    <n v="0.57000000000000006"/>
    <s v="Online"/>
  </r>
  <r>
    <n v="1185732"/>
    <d v="2021-05-10T00:00:00"/>
    <x v="0"/>
    <x v="48"/>
    <s v="Burlington"/>
    <s v="Men's Athletic Footwear"/>
    <n v="54"/>
    <n v="800"/>
    <n v="4320"/>
    <n v="2419.2000000000003"/>
    <n v="0.56000000000000005"/>
    <s v="Online"/>
  </r>
  <r>
    <n v="1185732"/>
    <d v="2021-05-10T00:00:00"/>
    <x v="0"/>
    <x v="48"/>
    <s v="Burlington"/>
    <s v="Women's Street Footwear"/>
    <n v="49"/>
    <n v="750"/>
    <n v="3675"/>
    <n v="1690.4999999999998"/>
    <n v="0.45999999999999996"/>
    <s v="Online"/>
  </r>
  <r>
    <n v="1185732"/>
    <d v="2021-05-10T00:00:00"/>
    <x v="0"/>
    <x v="48"/>
    <s v="Burlington"/>
    <s v="Women's Athletic Footwear"/>
    <n v="46"/>
    <n v="650"/>
    <n v="2990"/>
    <n v="1405.3"/>
    <n v="0.47"/>
    <s v="Online"/>
  </r>
  <r>
    <n v="1185732"/>
    <d v="2021-05-10T00:00:00"/>
    <x v="0"/>
    <x v="48"/>
    <s v="Burlington"/>
    <s v="Men's Apparel"/>
    <n v="55"/>
    <n v="720"/>
    <n v="3960"/>
    <n v="1861.1999999999998"/>
    <n v="0.47"/>
    <s v="Online"/>
  </r>
  <r>
    <n v="1185732"/>
    <d v="2021-05-10T00:00:00"/>
    <x v="0"/>
    <x v="48"/>
    <s v="Burlington"/>
    <s v="Women's Apparel"/>
    <n v="60"/>
    <n v="1200"/>
    <n v="7200"/>
    <n v="3744"/>
    <n v="0.52"/>
    <s v="Online"/>
  </r>
  <r>
    <n v="1185732"/>
    <d v="2021-06-12T00:00:00"/>
    <x v="0"/>
    <x v="48"/>
    <s v="Burlington"/>
    <s v="Men's Street Footwear"/>
    <n v="58"/>
    <n v="1630"/>
    <n v="9454"/>
    <n v="5483.3200000000006"/>
    <n v="0.58000000000000007"/>
    <s v="Online"/>
  </r>
  <r>
    <n v="1185732"/>
    <d v="2021-06-12T00:00:00"/>
    <x v="0"/>
    <x v="48"/>
    <s v="Burlington"/>
    <s v="Men's Athletic Footwear"/>
    <n v="53"/>
    <n v="1160"/>
    <n v="6148"/>
    <n v="3627.3200000000006"/>
    <n v="0.59000000000000008"/>
    <s v="Online"/>
  </r>
  <r>
    <n v="1185732"/>
    <d v="2021-06-12T00:00:00"/>
    <x v="0"/>
    <x v="48"/>
    <s v="Burlington"/>
    <s v="Women's Street Footwear"/>
    <n v="45"/>
    <n v="810"/>
    <n v="3645"/>
    <n v="1713.1499999999999"/>
    <n v="0.47"/>
    <s v="Online"/>
  </r>
  <r>
    <n v="1185732"/>
    <d v="2021-06-12T00:00:00"/>
    <x v="0"/>
    <x v="48"/>
    <s v="Burlington"/>
    <s v="Women's Athletic Footwear"/>
    <n v="47"/>
    <n v="900"/>
    <n v="4230"/>
    <n v="1903.4999999999998"/>
    <n v="0.44999999999999996"/>
    <s v="Online"/>
  </r>
  <r>
    <n v="1185732"/>
    <d v="2021-06-12T00:00:00"/>
    <x v="0"/>
    <x v="48"/>
    <s v="Burlington"/>
    <s v="Men's Apparel"/>
    <n v="58"/>
    <n v="810"/>
    <n v="4698"/>
    <n v="2349"/>
    <n v="0.5"/>
    <s v="Online"/>
  </r>
  <r>
    <n v="1185732"/>
    <d v="2021-06-12T00:00:00"/>
    <x v="0"/>
    <x v="48"/>
    <s v="Burlington"/>
    <s v="Women's Apparel"/>
    <n v="62"/>
    <n v="1170"/>
    <n v="7254"/>
    <n v="3772.08"/>
    <n v="0.52"/>
    <s v="Online"/>
  </r>
  <r>
    <n v="1185732"/>
    <d v="2021-07-10T00:00:00"/>
    <x v="0"/>
    <x v="48"/>
    <s v="Burlington"/>
    <s v="Men's Street Footwear"/>
    <n v="54"/>
    <n v="1820"/>
    <n v="9828"/>
    <n v="5601.9600000000009"/>
    <n v="0.57000000000000006"/>
    <s v="Online"/>
  </r>
  <r>
    <n v="1185732"/>
    <d v="2021-07-10T00:00:00"/>
    <x v="0"/>
    <x v="48"/>
    <s v="Burlington"/>
    <s v="Men's Athletic Footwear"/>
    <n v="51"/>
    <n v="1150"/>
    <n v="5865"/>
    <n v="3284.4"/>
    <n v="0.56000000000000005"/>
    <s v="Online"/>
  </r>
  <r>
    <n v="1185732"/>
    <d v="2021-07-10T00:00:00"/>
    <x v="0"/>
    <x v="48"/>
    <s v="Burlington"/>
    <s v="Women's Street Footwear"/>
    <n v="46"/>
    <n v="980"/>
    <n v="4508"/>
    <n v="2163.84"/>
    <n v="0.48"/>
    <s v="Online"/>
  </r>
  <r>
    <n v="1185732"/>
    <d v="2021-07-10T00:00:00"/>
    <x v="0"/>
    <x v="48"/>
    <s v="Burlington"/>
    <s v="Women's Athletic Footwear"/>
    <n v="46"/>
    <n v="900"/>
    <n v="4140"/>
    <n v="2028.6"/>
    <n v="0.49"/>
    <s v="Online"/>
  </r>
  <r>
    <n v="1185732"/>
    <d v="2021-07-10T00:00:00"/>
    <x v="0"/>
    <x v="48"/>
    <s v="Burlington"/>
    <s v="Men's Apparel"/>
    <n v="54"/>
    <n v="940"/>
    <n v="5076"/>
    <n v="2385.7199999999998"/>
    <n v="0.47"/>
    <s v="Online"/>
  </r>
  <r>
    <n v="1185732"/>
    <d v="2021-07-10T00:00:00"/>
    <x v="0"/>
    <x v="48"/>
    <s v="Burlington"/>
    <s v="Women's Apparel"/>
    <n v="61"/>
    <n v="1250"/>
    <n v="7625"/>
    <n v="3965"/>
    <n v="0.52"/>
    <s v="Online"/>
  </r>
  <r>
    <n v="1185732"/>
    <d v="2021-08-11T00:00:00"/>
    <x v="0"/>
    <x v="48"/>
    <s v="Burlington"/>
    <s v="Men's Street Footwear"/>
    <n v="58"/>
    <n v="1760"/>
    <n v="10208"/>
    <n v="6124.8"/>
    <n v="0.6"/>
    <s v="Online"/>
  </r>
  <r>
    <n v="1185732"/>
    <d v="2021-08-11T00:00:00"/>
    <x v="0"/>
    <x v="48"/>
    <s v="Burlington"/>
    <s v="Men's Athletic Footwear"/>
    <n v="53"/>
    <n v="1060"/>
    <n v="5618"/>
    <n v="3314.6200000000003"/>
    <n v="0.59000000000000008"/>
    <s v="Online"/>
  </r>
  <r>
    <n v="1185732"/>
    <d v="2021-08-11T00:00:00"/>
    <x v="0"/>
    <x v="48"/>
    <s v="Burlington"/>
    <s v="Women's Street Footwear"/>
    <n v="48"/>
    <n v="1050"/>
    <n v="5040"/>
    <n v="2318.3999999999996"/>
    <n v="0.45999999999999996"/>
    <s v="Online"/>
  </r>
  <r>
    <n v="1185732"/>
    <d v="2021-08-11T00:00:00"/>
    <x v="0"/>
    <x v="48"/>
    <s v="Burlington"/>
    <s v="Women's Athletic Footwear"/>
    <n v="49"/>
    <n v="680"/>
    <n v="3332"/>
    <n v="1566.04"/>
    <n v="0.47"/>
    <s v="Online"/>
  </r>
  <r>
    <n v="1185732"/>
    <d v="2021-08-11T00:00:00"/>
    <x v="0"/>
    <x v="48"/>
    <s v="Burlington"/>
    <s v="Men's Apparel"/>
    <n v="57"/>
    <n v="650"/>
    <n v="3705"/>
    <n v="1815.45"/>
    <n v="0.49"/>
    <s v="Online"/>
  </r>
  <r>
    <n v="1185732"/>
    <d v="2021-08-11T00:00:00"/>
    <x v="0"/>
    <x v="48"/>
    <s v="Burlington"/>
    <s v="Women's Apparel"/>
    <n v="61"/>
    <n v="1040"/>
    <n v="6344"/>
    <n v="3235.44"/>
    <n v="0.51"/>
    <s v="Online"/>
  </r>
  <r>
    <n v="1185732"/>
    <d v="2021-09-10T00:00:00"/>
    <x v="0"/>
    <x v="48"/>
    <s v="Burlington"/>
    <s v="Men's Street Footwear"/>
    <n v="56"/>
    <n v="1370"/>
    <n v="7672"/>
    <n v="4373.0400000000009"/>
    <n v="0.57000000000000006"/>
    <s v="Online"/>
  </r>
  <r>
    <n v="1185732"/>
    <d v="2021-09-10T00:00:00"/>
    <x v="0"/>
    <x v="48"/>
    <s v="Burlington"/>
    <s v="Men's Athletic Footwear"/>
    <n v="50"/>
    <n v="850"/>
    <n v="4250"/>
    <n v="2550"/>
    <n v="0.6"/>
    <s v="Online"/>
  </r>
  <r>
    <n v="1185732"/>
    <d v="2021-09-10T00:00:00"/>
    <x v="0"/>
    <x v="48"/>
    <s v="Burlington"/>
    <s v="Women's Street Footwear"/>
    <n v="46"/>
    <n v="560"/>
    <n v="2576"/>
    <n v="1288"/>
    <n v="0.5"/>
    <s v="Online"/>
  </r>
  <r>
    <n v="1185732"/>
    <d v="2021-09-10T00:00:00"/>
    <x v="0"/>
    <x v="48"/>
    <s v="Burlington"/>
    <s v="Women's Athletic Footwear"/>
    <n v="45"/>
    <n v="520"/>
    <n v="2340"/>
    <n v="1146.5999999999999"/>
    <n v="0.49"/>
    <s v="Online"/>
  </r>
  <r>
    <n v="1185732"/>
    <d v="2021-09-10T00:00:00"/>
    <x v="0"/>
    <x v="48"/>
    <s v="Burlington"/>
    <s v="Men's Apparel"/>
    <n v="58"/>
    <n v="500"/>
    <n v="2900"/>
    <n v="1363"/>
    <n v="0.47"/>
    <s v="Online"/>
  </r>
  <r>
    <n v="1185732"/>
    <d v="2021-09-10T00:00:00"/>
    <x v="0"/>
    <x v="48"/>
    <s v="Burlington"/>
    <s v="Women's Apparel"/>
    <n v="59"/>
    <n v="780"/>
    <n v="4602"/>
    <n v="2531.1"/>
    <n v="0.54999999999999993"/>
    <s v="Online"/>
  </r>
  <r>
    <n v="1185732"/>
    <d v="2021-10-12T00:00:00"/>
    <x v="0"/>
    <x v="48"/>
    <s v="Burlington"/>
    <s v="Men's Street Footwear"/>
    <n v="62"/>
    <n v="1330"/>
    <n v="8246"/>
    <n v="4947.5999999999995"/>
    <n v="0.6"/>
    <s v="Online"/>
  </r>
  <r>
    <n v="1185732"/>
    <d v="2021-10-12T00:00:00"/>
    <x v="0"/>
    <x v="48"/>
    <s v="Burlington"/>
    <s v="Men's Athletic Footwear"/>
    <n v="54"/>
    <n v="750"/>
    <n v="4050"/>
    <n v="2389.5000000000005"/>
    <n v="0.59000000000000008"/>
    <s v="Online"/>
  </r>
  <r>
    <n v="1185732"/>
    <d v="2021-10-12T00:00:00"/>
    <x v="0"/>
    <x v="48"/>
    <s v="Burlington"/>
    <s v="Women's Street Footwear"/>
    <n v="59"/>
    <n v="540"/>
    <n v="3186"/>
    <n v="1593"/>
    <n v="0.5"/>
    <s v="Online"/>
  </r>
  <r>
    <n v="1185732"/>
    <d v="2021-10-12T00:00:00"/>
    <x v="0"/>
    <x v="48"/>
    <s v="Burlington"/>
    <s v="Women's Athletic Footwear"/>
    <n v="55"/>
    <n v="460"/>
    <n v="2530"/>
    <n v="1214.3999999999999"/>
    <n v="0.48"/>
    <s v="Online"/>
  </r>
  <r>
    <n v="1185732"/>
    <d v="2021-10-12T00:00:00"/>
    <x v="0"/>
    <x v="48"/>
    <s v="Burlington"/>
    <s v="Men's Apparel"/>
    <n v="66"/>
    <n v="510"/>
    <n v="3366"/>
    <n v="1615.6799999999998"/>
    <n v="0.48"/>
    <s v="Online"/>
  </r>
  <r>
    <n v="1185732"/>
    <d v="2021-10-12T00:00:00"/>
    <x v="0"/>
    <x v="48"/>
    <s v="Burlington"/>
    <s v="Women's Apparel"/>
    <n v="71"/>
    <n v="810"/>
    <n v="5751"/>
    <n v="3048.03"/>
    <n v="0.53"/>
    <s v="Online"/>
  </r>
  <r>
    <n v="1185732"/>
    <d v="2021-11-11T00:00:00"/>
    <x v="0"/>
    <x v="48"/>
    <s v="Burlington"/>
    <s v="Men's Street Footwear"/>
    <n v="64"/>
    <n v="1260"/>
    <n v="8064"/>
    <n v="4838.3999999999996"/>
    <n v="0.6"/>
    <s v="Online"/>
  </r>
  <r>
    <n v="1185732"/>
    <d v="2021-11-11T00:00:00"/>
    <x v="0"/>
    <x v="48"/>
    <s v="Burlington"/>
    <s v="Men's Athletic Footwear"/>
    <n v="55"/>
    <n v="810"/>
    <n v="4455"/>
    <n v="2583.9"/>
    <n v="0.58000000000000007"/>
    <s v="Online"/>
  </r>
  <r>
    <n v="1185732"/>
    <d v="2021-11-11T00:00:00"/>
    <x v="0"/>
    <x v="48"/>
    <s v="Burlington"/>
    <s v="Women's Street Footwear"/>
    <n v="57"/>
    <n v="960"/>
    <n v="5472"/>
    <n v="2626.56"/>
    <n v="0.48"/>
    <s v="Online"/>
  </r>
  <r>
    <n v="1185732"/>
    <d v="2021-11-11T00:00:00"/>
    <x v="0"/>
    <x v="48"/>
    <s v="Burlington"/>
    <s v="Women's Athletic Footwear"/>
    <n v="55"/>
    <n v="750"/>
    <n v="4125"/>
    <n v="2062.5"/>
    <n v="0.5"/>
    <s v="Online"/>
  </r>
  <r>
    <n v="1185732"/>
    <d v="2021-11-11T00:00:00"/>
    <x v="0"/>
    <x v="48"/>
    <s v="Burlington"/>
    <s v="Men's Apparel"/>
    <n v="67"/>
    <n v="800"/>
    <n v="5360"/>
    <n v="2680"/>
    <n v="0.5"/>
    <s v="Online"/>
  </r>
  <r>
    <n v="1185732"/>
    <d v="2021-11-11T00:00:00"/>
    <x v="0"/>
    <x v="48"/>
    <s v="Burlington"/>
    <s v="Women's Apparel"/>
    <n v="70"/>
    <n v="940"/>
    <n v="6580"/>
    <n v="3487.4"/>
    <n v="0.53"/>
    <s v="Online"/>
  </r>
  <r>
    <n v="1185732"/>
    <d v="2021-12-10T00:00:00"/>
    <x v="0"/>
    <x v="48"/>
    <s v="Burlington"/>
    <s v="Men's Street Footwear"/>
    <n v="64"/>
    <n v="1680"/>
    <n v="10752"/>
    <n v="6451.2"/>
    <n v="0.6"/>
    <s v="Online"/>
  </r>
  <r>
    <n v="1185732"/>
    <d v="2021-12-10T00:00:00"/>
    <x v="0"/>
    <x v="48"/>
    <s v="Burlington"/>
    <s v="Men's Athletic Footwear"/>
    <n v="55"/>
    <n v="1000"/>
    <n v="5500"/>
    <n v="3025.0000000000005"/>
    <n v="0.55000000000000004"/>
    <s v="Online"/>
  </r>
  <r>
    <n v="1185732"/>
    <d v="2021-12-10T00:00:00"/>
    <x v="0"/>
    <x v="48"/>
    <s v="Burlington"/>
    <s v="Women's Street Footwear"/>
    <n v="55"/>
    <n v="1130"/>
    <n v="6215"/>
    <n v="2921.0499999999997"/>
    <n v="0.47"/>
    <s v="Online"/>
  </r>
  <r>
    <n v="1185732"/>
    <d v="2021-12-10T00:00:00"/>
    <x v="0"/>
    <x v="48"/>
    <s v="Burlington"/>
    <s v="Women's Athletic Footwear"/>
    <n v="56"/>
    <n v="810"/>
    <n v="4536"/>
    <n v="2041.1999999999998"/>
    <n v="0.44999999999999996"/>
    <s v="Online"/>
  </r>
  <r>
    <n v="1185732"/>
    <d v="2021-12-10T00:00:00"/>
    <x v="0"/>
    <x v="48"/>
    <s v="Burlington"/>
    <s v="Men's Apparel"/>
    <n v="67"/>
    <n v="810"/>
    <n v="5427"/>
    <n v="2604.96"/>
    <n v="0.48"/>
    <s v="Online"/>
  </r>
  <r>
    <n v="1185732"/>
    <d v="2021-12-10T00:00:00"/>
    <x v="0"/>
    <x v="48"/>
    <s v="Burlington"/>
    <s v="Women's Apparel"/>
    <n v="68"/>
    <n v="1060"/>
    <n v="7208"/>
    <n v="3748.1600000000003"/>
    <n v="0.52"/>
    <s v="Online"/>
  </r>
  <r>
    <n v="1185732"/>
    <d v="2021-01-21T00:00:00"/>
    <x v="0"/>
    <x v="48"/>
    <s v="Burlington"/>
    <s v="Men's Street Footwear"/>
    <n v="49"/>
    <n v="1310"/>
    <n v="6419"/>
    <n v="3530.4500000000003"/>
    <n v="0.55000000000000004"/>
    <s v="Online"/>
  </r>
  <r>
    <n v="1185732"/>
    <d v="2021-01-21T00:00:00"/>
    <x v="0"/>
    <x v="48"/>
    <s v="Burlington"/>
    <s v="Men's Athletic Footwear"/>
    <n v="45"/>
    <n v="910"/>
    <n v="4095"/>
    <n v="2170.35"/>
    <n v="0.53"/>
    <s v="Online"/>
  </r>
  <r>
    <n v="1185732"/>
    <d v="2021-01-21T00:00:00"/>
    <x v="0"/>
    <x v="48"/>
    <s v="Burlington"/>
    <s v="Women's Street Footwear"/>
    <n v="38"/>
    <n v="810"/>
    <n v="3078"/>
    <n v="1385.1"/>
    <n v="0.44999999999999996"/>
    <s v="Online"/>
  </r>
  <r>
    <n v="1185732"/>
    <d v="2021-01-21T00:00:00"/>
    <x v="0"/>
    <x v="48"/>
    <s v="Burlington"/>
    <s v="Women's Athletic Footwear"/>
    <n v="43"/>
    <n v="460"/>
    <n v="1978"/>
    <n v="791.2"/>
    <n v="0.4"/>
    <s v="Online"/>
  </r>
  <r>
    <n v="1185732"/>
    <d v="2021-01-21T00:00:00"/>
    <x v="0"/>
    <x v="48"/>
    <s v="Burlington"/>
    <s v="Men's Apparel"/>
    <n v="59"/>
    <n v="560"/>
    <n v="3304"/>
    <n v="1453.76"/>
    <n v="0.44"/>
    <s v="Online"/>
  </r>
  <r>
    <n v="1185732"/>
    <d v="2021-01-21T00:00:00"/>
    <x v="0"/>
    <x v="48"/>
    <s v="Burlington"/>
    <s v="Women's Apparel"/>
    <n v="49"/>
    <n v="880"/>
    <n v="4312"/>
    <n v="1940.3999999999999"/>
    <n v="0.44999999999999996"/>
    <s v="Online"/>
  </r>
  <r>
    <n v="1185732"/>
    <d v="2021-02-19T00:00:00"/>
    <x v="0"/>
    <x v="48"/>
    <s v="Burlington"/>
    <s v="Men's Street Footwear"/>
    <n v="49"/>
    <n v="1800"/>
    <n v="8820"/>
    <n v="4674.6000000000004"/>
    <n v="0.53"/>
    <s v="Online"/>
  </r>
  <r>
    <n v="1185732"/>
    <d v="2021-02-19T00:00:00"/>
    <x v="0"/>
    <x v="48"/>
    <s v="Burlington"/>
    <s v="Men's Athletic Footwear"/>
    <n v="45"/>
    <n v="750"/>
    <n v="3375"/>
    <n v="1721.25"/>
    <n v="0.51"/>
    <s v="Online"/>
  </r>
  <r>
    <n v="1185732"/>
    <d v="2021-02-19T00:00:00"/>
    <x v="0"/>
    <x v="48"/>
    <s v="Burlington"/>
    <s v="Women's Street Footwear"/>
    <n v="39"/>
    <n v="900"/>
    <n v="3510"/>
    <n v="1544.4"/>
    <n v="0.44"/>
    <s v="Online"/>
  </r>
  <r>
    <n v="1185732"/>
    <d v="2021-02-19T00:00:00"/>
    <x v="0"/>
    <x v="49"/>
    <s v="Manchester"/>
    <s v="Women's Athletic Footwear"/>
    <n v="42"/>
    <n v="580"/>
    <n v="2436"/>
    <n v="1047.48"/>
    <n v="0.43"/>
    <s v="Online"/>
  </r>
  <r>
    <n v="1185732"/>
    <d v="2021-02-19T00:00:00"/>
    <x v="0"/>
    <x v="49"/>
    <s v="Manchester"/>
    <s v="Men's Apparel"/>
    <n v="56"/>
    <n v="830"/>
    <n v="4648"/>
    <n v="1998.6399999999999"/>
    <n v="0.43"/>
    <s v="Online"/>
  </r>
  <r>
    <n v="1185732"/>
    <d v="2021-02-19T00:00:00"/>
    <x v="0"/>
    <x v="49"/>
    <s v="Manchester"/>
    <s v="Women's Apparel"/>
    <n v="46"/>
    <n v="980"/>
    <n v="4508"/>
    <n v="2163.84"/>
    <n v="0.48"/>
    <s v="Online"/>
  </r>
  <r>
    <n v="1185732"/>
    <d v="2021-03-17T00:00:00"/>
    <x v="0"/>
    <x v="49"/>
    <s v="Manchester"/>
    <s v="Men's Street Footwear"/>
    <n v="49"/>
    <n v="1650"/>
    <n v="8085"/>
    <n v="4042.5"/>
    <n v="0.5"/>
    <s v="Online"/>
  </r>
  <r>
    <n v="1185732"/>
    <d v="2021-03-17T00:00:00"/>
    <x v="0"/>
    <x v="49"/>
    <s v="Manchester"/>
    <s v="Men's Athletic Footwear"/>
    <n v="49"/>
    <n v="690"/>
    <n v="3381"/>
    <n v="1724.31"/>
    <n v="0.51"/>
    <s v="Online"/>
  </r>
  <r>
    <n v="1185732"/>
    <d v="2021-03-17T00:00:00"/>
    <x v="0"/>
    <x v="49"/>
    <s v="Manchester"/>
    <s v="Women's Street Footwear"/>
    <n v="38"/>
    <n v="750"/>
    <n v="2850"/>
    <n v="1168.5"/>
    <n v="0.41"/>
    <s v="Online"/>
  </r>
  <r>
    <n v="1185732"/>
    <d v="2021-03-17T00:00:00"/>
    <x v="0"/>
    <x v="49"/>
    <s v="Manchester"/>
    <s v="Women's Athletic Footwear"/>
    <n v="44"/>
    <n v="380"/>
    <n v="1672"/>
    <n v="702.24"/>
    <n v="0.42"/>
    <s v="Online"/>
  </r>
  <r>
    <n v="1185732"/>
    <d v="2021-03-17T00:00:00"/>
    <x v="0"/>
    <x v="49"/>
    <s v="Manchester"/>
    <s v="Men's Apparel"/>
    <n v="58"/>
    <n v="600"/>
    <n v="3480"/>
    <n v="1565.9999999999998"/>
    <n v="0.44999999999999996"/>
    <s v="Online"/>
  </r>
  <r>
    <n v="1185732"/>
    <d v="2021-03-17T00:00:00"/>
    <x v="0"/>
    <x v="49"/>
    <s v="Manchester"/>
    <s v="Women's Apparel"/>
    <n v="45"/>
    <n v="750"/>
    <n v="3375"/>
    <n v="1586.25"/>
    <n v="0.47"/>
    <s v="Online"/>
  </r>
  <r>
    <n v="1185732"/>
    <d v="2021-04-18T00:00:00"/>
    <x v="0"/>
    <x v="49"/>
    <s v="Manchester"/>
    <s v="Men's Street Footwear"/>
    <n v="48"/>
    <n v="1540"/>
    <n v="7392"/>
    <n v="3917.76"/>
    <n v="0.53"/>
    <s v="Online"/>
  </r>
  <r>
    <n v="1185732"/>
    <d v="2021-04-18T00:00:00"/>
    <x v="0"/>
    <x v="49"/>
    <s v="Manchester"/>
    <s v="Men's Athletic Footwear"/>
    <n v="49"/>
    <n v="680"/>
    <n v="3332"/>
    <n v="1832.6000000000001"/>
    <n v="0.55000000000000004"/>
    <s v="Online"/>
  </r>
  <r>
    <n v="1185732"/>
    <d v="2021-04-18T00:00:00"/>
    <x v="0"/>
    <x v="49"/>
    <s v="Manchester"/>
    <s v="Women's Street Footwear"/>
    <n v="38"/>
    <n v="730"/>
    <n v="2774"/>
    <n v="1220.56"/>
    <n v="0.44"/>
    <s v="Online"/>
  </r>
  <r>
    <n v="1185732"/>
    <d v="2021-04-18T00:00:00"/>
    <x v="0"/>
    <x v="49"/>
    <s v="Manchester"/>
    <s v="Women's Athletic Footwear"/>
    <n v="44"/>
    <n v="490"/>
    <n v="2156"/>
    <n v="883.95999999999992"/>
    <n v="0.41"/>
    <s v="Online"/>
  </r>
  <r>
    <n v="1185732"/>
    <d v="2021-04-18T00:00:00"/>
    <x v="0"/>
    <x v="49"/>
    <s v="Manchester"/>
    <s v="Men's Apparel"/>
    <n v="57"/>
    <n v="530"/>
    <n v="3021"/>
    <n v="1359.4499999999998"/>
    <n v="0.44999999999999996"/>
    <s v="Online"/>
  </r>
  <r>
    <n v="1185732"/>
    <d v="2021-04-18T00:00:00"/>
    <x v="0"/>
    <x v="49"/>
    <s v="Manchester"/>
    <s v="Women's Apparel"/>
    <n v="46"/>
    <n v="980"/>
    <n v="4508"/>
    <n v="2073.6799999999998"/>
    <n v="0.45999999999999996"/>
    <s v="Online"/>
  </r>
  <r>
    <n v="1185732"/>
    <d v="2021-05-17T00:00:00"/>
    <x v="0"/>
    <x v="49"/>
    <s v="Manchester"/>
    <s v="Men's Street Footwear"/>
    <n v="64"/>
    <n v="1730"/>
    <n v="11072"/>
    <n v="5868.16"/>
    <n v="0.53"/>
    <s v="Online"/>
  </r>
  <r>
    <n v="1185732"/>
    <d v="2021-05-17T00:00:00"/>
    <x v="0"/>
    <x v="49"/>
    <s v="Manchester"/>
    <s v="Men's Athletic Footwear"/>
    <n v="54"/>
    <n v="870"/>
    <n v="4698"/>
    <n v="2536.92"/>
    <n v="0.54"/>
    <s v="Online"/>
  </r>
  <r>
    <n v="1185732"/>
    <d v="2021-05-17T00:00:00"/>
    <x v="0"/>
    <x v="49"/>
    <s v="Manchester"/>
    <s v="Women's Street Footwear"/>
    <n v="51"/>
    <n v="980"/>
    <n v="4998"/>
    <n v="2099.16"/>
    <n v="0.42"/>
    <s v="Online"/>
  </r>
  <r>
    <n v="1185732"/>
    <d v="2021-05-17T00:00:00"/>
    <x v="0"/>
    <x v="49"/>
    <s v="Manchester"/>
    <s v="Women's Athletic Footwear"/>
    <n v="52"/>
    <n v="800"/>
    <n v="4160"/>
    <n v="1664"/>
    <n v="0.4"/>
    <s v="Online"/>
  </r>
  <r>
    <n v="1185732"/>
    <d v="2021-05-17T00:00:00"/>
    <x v="0"/>
    <x v="49"/>
    <s v="Manchester"/>
    <s v="Men's Apparel"/>
    <n v="63"/>
    <n v="780"/>
    <n v="4914"/>
    <n v="2211.2999999999997"/>
    <n v="0.44999999999999996"/>
    <s v="Online"/>
  </r>
  <r>
    <n v="1185732"/>
    <d v="2021-05-17T00:00:00"/>
    <x v="0"/>
    <x v="49"/>
    <s v="Manchester"/>
    <s v="Women's Apparel"/>
    <n v="65"/>
    <n v="1150"/>
    <n v="7475"/>
    <n v="3438.4999999999995"/>
    <n v="0.45999999999999996"/>
    <s v="Online"/>
  </r>
  <r>
    <n v="1185732"/>
    <d v="2021-06-19T00:00:00"/>
    <x v="0"/>
    <x v="49"/>
    <s v="Manchester"/>
    <s v="Men's Street Footwear"/>
    <n v="59"/>
    <n v="1690"/>
    <n v="9971"/>
    <n v="5284.63"/>
    <n v="0.53"/>
    <s v="Online"/>
  </r>
  <r>
    <n v="1185732"/>
    <d v="2021-06-19T00:00:00"/>
    <x v="0"/>
    <x v="49"/>
    <s v="Manchester"/>
    <s v="Men's Athletic Footwear"/>
    <n v="56"/>
    <n v="1230"/>
    <n v="6888"/>
    <n v="3512.88"/>
    <n v="0.51"/>
    <s v="Online"/>
  </r>
  <r>
    <n v="1185732"/>
    <d v="2021-06-19T00:00:00"/>
    <x v="0"/>
    <x v="49"/>
    <s v="Manchester"/>
    <s v="Women's Street Footwear"/>
    <n v="53"/>
    <n v="880"/>
    <n v="4664"/>
    <n v="2052.16"/>
    <n v="0.44"/>
    <s v="Online"/>
  </r>
  <r>
    <n v="1185732"/>
    <d v="2021-06-19T00:00:00"/>
    <x v="0"/>
    <x v="49"/>
    <s v="Manchester"/>
    <s v="Women's Athletic Footwear"/>
    <n v="52"/>
    <n v="910"/>
    <n v="4732"/>
    <n v="1987.4399999999998"/>
    <n v="0.42"/>
    <s v="Online"/>
  </r>
  <r>
    <n v="1185732"/>
    <d v="2021-06-19T00:00:00"/>
    <x v="0"/>
    <x v="49"/>
    <s v="Manchester"/>
    <s v="Men's Apparel"/>
    <n v="60"/>
    <n v="940"/>
    <n v="5640"/>
    <n v="2425.1999999999998"/>
    <n v="0.43"/>
    <s v="Online"/>
  </r>
  <r>
    <n v="1185732"/>
    <d v="2021-06-19T00:00:00"/>
    <x v="0"/>
    <x v="49"/>
    <s v="Manchester"/>
    <s v="Women's Apparel"/>
    <n v="66"/>
    <n v="1380"/>
    <n v="9108"/>
    <n v="4280.7599999999993"/>
    <n v="0.47"/>
    <s v="Online"/>
  </r>
  <r>
    <n v="1185732"/>
    <d v="2021-07-17T00:00:00"/>
    <x v="0"/>
    <x v="49"/>
    <s v="Manchester"/>
    <s v="Men's Street Footwear"/>
    <n v="64"/>
    <n v="1960"/>
    <n v="12544"/>
    <n v="6648.3200000000006"/>
    <n v="0.53"/>
    <s v="Online"/>
  </r>
  <r>
    <n v="1185732"/>
    <d v="2021-07-17T00:00:00"/>
    <x v="0"/>
    <x v="49"/>
    <s v="Manchester"/>
    <s v="Men's Athletic Footwear"/>
    <n v="55"/>
    <n v="1310"/>
    <n v="7205"/>
    <n v="3602.5"/>
    <n v="0.5"/>
    <s v="Online"/>
  </r>
  <r>
    <n v="1185732"/>
    <d v="2021-07-17T00:00:00"/>
    <x v="0"/>
    <x v="49"/>
    <s v="Manchester"/>
    <s v="Women's Street Footwear"/>
    <n v="54"/>
    <n v="1090"/>
    <n v="5886"/>
    <n v="2413.2599999999998"/>
    <n v="0.41"/>
    <s v="Online"/>
  </r>
  <r>
    <n v="1185732"/>
    <d v="2021-07-17T00:00:00"/>
    <x v="0"/>
    <x v="49"/>
    <s v="Manchester"/>
    <s v="Women's Athletic Footwear"/>
    <n v="53"/>
    <n v="850"/>
    <n v="4505"/>
    <n v="1982.2"/>
    <n v="0.44"/>
    <s v="Online"/>
  </r>
  <r>
    <n v="1185732"/>
    <d v="2021-07-17T00:00:00"/>
    <x v="0"/>
    <x v="49"/>
    <s v="Manchester"/>
    <s v="Men's Apparel"/>
    <n v="60"/>
    <n v="1020"/>
    <n v="6120"/>
    <n v="2509.1999999999998"/>
    <n v="0.41"/>
    <s v="Online"/>
  </r>
  <r>
    <n v="1185732"/>
    <d v="2021-07-17T00:00:00"/>
    <x v="0"/>
    <x v="49"/>
    <s v="Manchester"/>
    <s v="Women's Apparel"/>
    <n v="64"/>
    <n v="1370"/>
    <n v="8768"/>
    <n v="4296.32"/>
    <n v="0.49"/>
    <s v="Online"/>
  </r>
  <r>
    <n v="1185732"/>
    <d v="2021-08-18T00:00:00"/>
    <x v="0"/>
    <x v="49"/>
    <s v="Manchester"/>
    <s v="Men's Street Footwear"/>
    <n v="60"/>
    <n v="1960"/>
    <n v="11760"/>
    <n v="5997.6"/>
    <n v="0.51"/>
    <s v="Online"/>
  </r>
  <r>
    <n v="1185732"/>
    <d v="2021-08-18T00:00:00"/>
    <x v="0"/>
    <x v="49"/>
    <s v="Manchester"/>
    <s v="Men's Athletic Footwear"/>
    <n v="58"/>
    <n v="1350"/>
    <n v="7830"/>
    <n v="4228.2000000000007"/>
    <n v="0.54"/>
    <s v="Online"/>
  </r>
  <r>
    <n v="1185732"/>
    <d v="2021-08-18T00:00:00"/>
    <x v="0"/>
    <x v="49"/>
    <s v="Manchester"/>
    <s v="Women's Street Footwear"/>
    <n v="52"/>
    <n v="1050"/>
    <n v="5460"/>
    <n v="2456.9999999999995"/>
    <n v="0.44999999999999996"/>
    <s v="Online"/>
  </r>
  <r>
    <n v="1185732"/>
    <d v="2021-08-18T00:00:00"/>
    <x v="0"/>
    <x v="49"/>
    <s v="Manchester"/>
    <s v="Women's Athletic Footwear"/>
    <n v="51"/>
    <n v="720"/>
    <n v="3672"/>
    <n v="1542.24"/>
    <n v="0.42"/>
    <s v="Online"/>
  </r>
  <r>
    <n v="1185732"/>
    <d v="2021-08-18T00:00:00"/>
    <x v="0"/>
    <x v="49"/>
    <s v="Manchester"/>
    <s v="Men's Apparel"/>
    <n v="59"/>
    <n v="730"/>
    <n v="4307"/>
    <n v="1938.1499999999999"/>
    <n v="0.44999999999999996"/>
    <s v="Online"/>
  </r>
  <r>
    <n v="1185732"/>
    <d v="2021-08-18T00:00:00"/>
    <x v="0"/>
    <x v="49"/>
    <s v="Manchester"/>
    <s v="Women's Apparel"/>
    <n v="64"/>
    <n v="1060"/>
    <n v="6784"/>
    <n v="3188.48"/>
    <n v="0.47"/>
    <s v="Online"/>
  </r>
  <r>
    <n v="1185732"/>
    <d v="2021-09-17T00:00:00"/>
    <x v="0"/>
    <x v="49"/>
    <s v="Manchester"/>
    <s v="Men's Street Footwear"/>
    <n v="59"/>
    <n v="1540"/>
    <n v="9086"/>
    <n v="4724.72"/>
    <n v="0.52"/>
    <s v="Online"/>
  </r>
  <r>
    <n v="1185732"/>
    <d v="2021-09-17T00:00:00"/>
    <x v="0"/>
    <x v="49"/>
    <s v="Manchester"/>
    <s v="Men's Athletic Footwear"/>
    <n v="54"/>
    <n v="950"/>
    <n v="5130"/>
    <n v="2667.6"/>
    <n v="0.52"/>
    <s v="Online"/>
  </r>
  <r>
    <n v="1185732"/>
    <d v="2021-09-17T00:00:00"/>
    <x v="0"/>
    <x v="49"/>
    <s v="Manchester"/>
    <s v="Women's Street Footwear"/>
    <n v="52"/>
    <n v="750"/>
    <n v="3900"/>
    <n v="1677"/>
    <n v="0.43"/>
    <s v="Online"/>
  </r>
  <r>
    <n v="1185732"/>
    <d v="2021-09-17T00:00:00"/>
    <x v="0"/>
    <x v="49"/>
    <s v="Manchester"/>
    <s v="Women's Athletic Footwear"/>
    <n v="53"/>
    <n v="560"/>
    <n v="2968"/>
    <n v="1246.56"/>
    <n v="0.42"/>
    <s v="Online"/>
  </r>
  <r>
    <n v="1185732"/>
    <d v="2021-09-17T00:00:00"/>
    <x v="0"/>
    <x v="49"/>
    <s v="Manchester"/>
    <s v="Men's Apparel"/>
    <n v="64"/>
    <n v="630"/>
    <n v="4032"/>
    <n v="1733.76"/>
    <n v="0.43"/>
    <s v="Online"/>
  </r>
  <r>
    <n v="1185732"/>
    <d v="2021-09-17T00:00:00"/>
    <x v="0"/>
    <x v="49"/>
    <s v="Manchester"/>
    <s v="Women's Apparel"/>
    <n v="68"/>
    <n v="980"/>
    <n v="6664"/>
    <n v="3065.4399999999996"/>
    <n v="0.45999999999999996"/>
    <s v="Online"/>
  </r>
  <r>
    <n v="1185732"/>
    <d v="2021-10-19T00:00:00"/>
    <x v="0"/>
    <x v="49"/>
    <s v="Manchester"/>
    <s v="Men's Street Footwear"/>
    <n v="64"/>
    <n v="1190"/>
    <n v="7616"/>
    <n v="4036.48"/>
    <n v="0.53"/>
    <s v="Online"/>
  </r>
  <r>
    <n v="1185732"/>
    <d v="2021-10-19T00:00:00"/>
    <x v="0"/>
    <x v="49"/>
    <s v="Manchester"/>
    <s v="Men's Athletic Footwear"/>
    <n v="62"/>
    <n v="840"/>
    <n v="5208"/>
    <n v="2760.2400000000002"/>
    <n v="0.53"/>
    <s v="Online"/>
  </r>
  <r>
    <n v="1185732"/>
    <d v="2021-10-19T00:00:00"/>
    <x v="0"/>
    <x v="49"/>
    <s v="Manchester"/>
    <s v="Women's Street Footwear"/>
    <n v="59"/>
    <n v="540"/>
    <n v="3186"/>
    <n v="1401.84"/>
    <n v="0.44"/>
    <s v="Online"/>
  </r>
  <r>
    <n v="1185732"/>
    <d v="2021-10-19T00:00:00"/>
    <x v="0"/>
    <x v="49"/>
    <s v="Manchester"/>
    <s v="Women's Athletic Footwear"/>
    <n v="62"/>
    <n v="470"/>
    <n v="2914"/>
    <n v="1253.02"/>
    <n v="0.43"/>
    <s v="Online"/>
  </r>
  <r>
    <n v="1185732"/>
    <d v="2021-10-19T00:00:00"/>
    <x v="0"/>
    <x v="49"/>
    <s v="Manchester"/>
    <s v="Men's Apparel"/>
    <n v="71"/>
    <n v="460"/>
    <n v="3266"/>
    <n v="1404.3799999999999"/>
    <n v="0.43"/>
    <s v="Online"/>
  </r>
  <r>
    <n v="1185732"/>
    <d v="2021-10-19T00:00:00"/>
    <x v="0"/>
    <x v="49"/>
    <s v="Manchester"/>
    <s v="Women's Apparel"/>
    <n v="72"/>
    <n v="810"/>
    <n v="5832"/>
    <n v="2799.3599999999997"/>
    <n v="0.48"/>
    <s v="Online"/>
  </r>
  <r>
    <n v="1185732"/>
    <d v="2021-11-18T00:00:00"/>
    <x v="0"/>
    <x v="49"/>
    <s v="Manchester"/>
    <s v="Men's Street Footwear"/>
    <n v="68"/>
    <n v="1170"/>
    <n v="7956"/>
    <n v="4216.68"/>
    <n v="0.53"/>
    <s v="Online"/>
  </r>
  <r>
    <n v="1185732"/>
    <d v="2021-11-18T00:00:00"/>
    <x v="0"/>
    <x v="49"/>
    <s v="Manchester"/>
    <s v="Men's Athletic Footwear"/>
    <n v="62"/>
    <n v="980"/>
    <n v="6076"/>
    <n v="3159.52"/>
    <n v="0.52"/>
    <s v="Online"/>
  </r>
  <r>
    <n v="1185732"/>
    <d v="2021-11-18T00:00:00"/>
    <x v="0"/>
    <x v="49"/>
    <s v="Manchester"/>
    <s v="Women's Street Footwear"/>
    <n v="63"/>
    <n v="1040"/>
    <n v="6552"/>
    <n v="2948.3999999999996"/>
    <n v="0.44999999999999996"/>
    <s v="Online"/>
  </r>
  <r>
    <n v="1185732"/>
    <d v="2021-11-18T00:00:00"/>
    <x v="0"/>
    <x v="49"/>
    <s v="Manchester"/>
    <s v="Women's Athletic Footwear"/>
    <n v="64"/>
    <n v="850"/>
    <n v="5440"/>
    <n v="2176"/>
    <n v="0.4"/>
    <s v="Online"/>
  </r>
  <r>
    <n v="1185732"/>
    <d v="2021-11-18T00:00:00"/>
    <x v="0"/>
    <x v="49"/>
    <s v="Manchester"/>
    <s v="Men's Apparel"/>
    <n v="71"/>
    <n v="810"/>
    <n v="5751"/>
    <n v="2415.42"/>
    <n v="0.42"/>
    <s v="Online"/>
  </r>
  <r>
    <n v="1185732"/>
    <d v="2021-11-18T00:00:00"/>
    <x v="0"/>
    <x v="49"/>
    <s v="Manchester"/>
    <s v="Women's Apparel"/>
    <n v="78"/>
    <n v="1160"/>
    <n v="9048"/>
    <n v="4252.5599999999995"/>
    <n v="0.47"/>
    <s v="Online"/>
  </r>
  <r>
    <n v="1185732"/>
    <d v="2021-12-17T00:00:00"/>
    <x v="0"/>
    <x v="49"/>
    <s v="Manchester"/>
    <s v="Men's Street Footwear"/>
    <n v="71"/>
    <n v="1690"/>
    <n v="11999"/>
    <n v="6599.4500000000007"/>
    <n v="0.55000000000000004"/>
    <s v="Online"/>
  </r>
  <r>
    <n v="1185732"/>
    <d v="2021-12-17T00:00:00"/>
    <x v="0"/>
    <x v="49"/>
    <s v="Manchester"/>
    <s v="Men's Athletic Footwear"/>
    <n v="59"/>
    <n v="1150"/>
    <n v="6785"/>
    <n v="3731.7500000000005"/>
    <n v="0.55000000000000004"/>
    <s v="Online"/>
  </r>
  <r>
    <n v="1185732"/>
    <d v="2021-12-17T00:00:00"/>
    <x v="0"/>
    <x v="49"/>
    <s v="Manchester"/>
    <s v="Women's Street Footwear"/>
    <n v="62"/>
    <n v="1080"/>
    <n v="6696"/>
    <n v="2812.3199999999997"/>
    <n v="0.42"/>
    <s v="Online"/>
  </r>
  <r>
    <n v="1185732"/>
    <d v="2021-12-17T00:00:00"/>
    <x v="0"/>
    <x v="49"/>
    <s v="Manchester"/>
    <s v="Women's Athletic Footwear"/>
    <n v="62"/>
    <n v="880"/>
    <n v="5456"/>
    <n v="2400.64"/>
    <n v="0.44"/>
    <s v="Online"/>
  </r>
  <r>
    <n v="1185732"/>
    <d v="2021-12-17T00:00:00"/>
    <x v="0"/>
    <x v="49"/>
    <s v="Manchester"/>
    <s v="Men's Apparel"/>
    <n v="74"/>
    <n v="1050"/>
    <n v="7770"/>
    <n v="3341.1"/>
    <n v="0.43"/>
    <s v="Online"/>
  </r>
  <r>
    <n v="1185732"/>
    <d v="2021-12-17T00:00:00"/>
    <x v="0"/>
    <x v="49"/>
    <s v="Manchester"/>
    <s v="Women's Apparel"/>
    <n v="74"/>
    <n v="1170"/>
    <n v="8658"/>
    <n v="4242.42"/>
    <n v="0.49"/>
    <s v="Online"/>
  </r>
  <r>
    <n v="1185732"/>
    <d v="2021-01-24T00:00:00"/>
    <x v="0"/>
    <x v="49"/>
    <s v="Manchester"/>
    <s v="Men's Street Footwear"/>
    <n v="52"/>
    <n v="1450"/>
    <n v="7540"/>
    <n v="3468.4"/>
    <n v="0.46"/>
    <s v="Online"/>
  </r>
  <r>
    <n v="1185732"/>
    <d v="2021-01-24T00:00:00"/>
    <x v="0"/>
    <x v="49"/>
    <s v="Manchester"/>
    <s v="Men's Athletic Footwear"/>
    <n v="50"/>
    <n v="840"/>
    <n v="4200"/>
    <n v="1974.0000000000002"/>
    <n v="0.47000000000000003"/>
    <s v="Online"/>
  </r>
  <r>
    <n v="1185732"/>
    <d v="2021-01-24T00:00:00"/>
    <x v="0"/>
    <x v="49"/>
    <s v="Manchester"/>
    <s v="Women's Street Footwear"/>
    <n v="44"/>
    <n v="900"/>
    <n v="3960"/>
    <n v="1386"/>
    <n v="0.35"/>
    <s v="Online"/>
  </r>
  <r>
    <n v="1185732"/>
    <d v="2021-01-24T00:00:00"/>
    <x v="0"/>
    <x v="49"/>
    <s v="Manchester"/>
    <s v="Women's Athletic Footwear"/>
    <n v="49"/>
    <n v="390"/>
    <n v="1911"/>
    <n v="707.06999999999994"/>
    <n v="0.37"/>
    <s v="Online"/>
  </r>
  <r>
    <n v="1185732"/>
    <d v="2021-01-24T00:00:00"/>
    <x v="0"/>
    <x v="49"/>
    <s v="Manchester"/>
    <s v="Men's Apparel"/>
    <n v="60"/>
    <n v="540"/>
    <n v="3240"/>
    <n v="1198.8"/>
    <n v="0.37"/>
    <s v="Online"/>
  </r>
  <r>
    <n v="1185732"/>
    <d v="2021-01-24T00:00:00"/>
    <x v="0"/>
    <x v="49"/>
    <s v="Manchester"/>
    <s v="Women's Apparel"/>
    <n v="54"/>
    <n v="780"/>
    <n v="4212"/>
    <n v="1895.3999999999999"/>
    <n v="0.44999999999999996"/>
    <s v="Online"/>
  </r>
  <r>
    <n v="1185732"/>
    <d v="2021-02-22T00:00:00"/>
    <x v="0"/>
    <x v="49"/>
    <s v="Manchester"/>
    <s v="Men's Street Footwear"/>
    <n v="52"/>
    <n v="1730"/>
    <n v="8996"/>
    <n v="4048.2000000000007"/>
    <n v="0.45000000000000007"/>
    <s v="Online"/>
  </r>
  <r>
    <n v="1185732"/>
    <d v="2021-02-22T00:00:00"/>
    <x v="0"/>
    <x v="49"/>
    <s v="Manchester"/>
    <s v="Men's Athletic Footwear"/>
    <n v="53"/>
    <n v="590"/>
    <n v="3127"/>
    <n v="1438.42"/>
    <n v="0.46"/>
    <s v="Online"/>
  </r>
  <r>
    <n v="1185732"/>
    <d v="2021-02-22T00:00:00"/>
    <x v="0"/>
    <x v="49"/>
    <s v="Manchester"/>
    <s v="Women's Street Footwear"/>
    <n v="43"/>
    <n v="830"/>
    <n v="3569"/>
    <n v="1427.6000000000001"/>
    <n v="0.4"/>
    <s v="Online"/>
  </r>
  <r>
    <n v="1185732"/>
    <d v="2020-01-01T00:00:00"/>
    <x v="0"/>
    <x v="0"/>
    <s v="New York"/>
    <s v="Men's Street Footwear"/>
    <n v="34"/>
    <n v="3840"/>
    <n v="13056"/>
    <n v="6789.12"/>
    <n v="0.52"/>
    <s v="Outlet"/>
  </r>
  <r>
    <n v="1185732"/>
    <d v="2020-01-02T00:00:00"/>
    <x v="0"/>
    <x v="0"/>
    <s v="New York"/>
    <s v="Men's Athletic Footwear"/>
    <n v="36"/>
    <n v="3200"/>
    <n v="11520"/>
    <n v="4031.9999999999995"/>
    <n v="0.35"/>
    <s v="Outlet"/>
  </r>
  <r>
    <n v="1185732"/>
    <d v="2020-01-03T00:00:00"/>
    <x v="0"/>
    <x v="0"/>
    <s v="New York"/>
    <s v="Women's Street Footwear"/>
    <n v="32"/>
    <n v="3500"/>
    <n v="11200"/>
    <n v="4144"/>
    <n v="0.37"/>
    <s v="Outlet"/>
  </r>
  <r>
    <n v="1185732"/>
    <d v="2020-01-04T00:00:00"/>
    <x v="0"/>
    <x v="0"/>
    <s v="New York"/>
    <s v="Women's Athletic Footwear"/>
    <n v="36"/>
    <n v="2810"/>
    <n v="10116"/>
    <n v="3742.92"/>
    <n v="0.37"/>
    <s v="Outlet"/>
  </r>
  <r>
    <n v="1185732"/>
    <d v="2020-01-05T00:00:00"/>
    <x v="0"/>
    <x v="0"/>
    <s v="New York"/>
    <s v="Men's Apparel"/>
    <n v="43"/>
    <n v="3060"/>
    <n v="13158"/>
    <n v="4868.46"/>
    <n v="0.37"/>
    <s v="Outlet"/>
  </r>
  <r>
    <n v="1185732"/>
    <d v="2020-01-06T00:00:00"/>
    <x v="0"/>
    <x v="0"/>
    <s v="New York"/>
    <s v="Women's Apparel"/>
    <n v="38"/>
    <n v="3300"/>
    <n v="12540"/>
    <n v="4012.8"/>
    <n v="0.32"/>
    <s v="Outlet"/>
  </r>
  <r>
    <n v="1185732"/>
    <d v="2020-01-07T00:00:00"/>
    <x v="0"/>
    <x v="0"/>
    <s v="New York"/>
    <s v="Men's Street Footwear"/>
    <n v="33"/>
    <n v="3880"/>
    <n v="12804"/>
    <n v="6658.08"/>
    <n v="0.52"/>
    <s v="Outlet"/>
  </r>
  <r>
    <n v="1185732"/>
    <d v="2020-01-08T00:00:00"/>
    <x v="0"/>
    <x v="0"/>
    <s v="New York"/>
    <s v="Men's Athletic Footwear"/>
    <n v="39"/>
    <n v="3150"/>
    <n v="12285"/>
    <n v="4054.0499999999997"/>
    <n v="0.32999999999999996"/>
    <s v="Outlet"/>
  </r>
  <r>
    <n v="1185732"/>
    <d v="2020-01-21T00:00:00"/>
    <x v="0"/>
    <x v="0"/>
    <s v="New York"/>
    <s v="Women's Street Footwear"/>
    <n v="32"/>
    <n v="3230"/>
    <n v="10336"/>
    <n v="3927.68"/>
    <n v="0.38"/>
    <s v="Outlet"/>
  </r>
  <r>
    <n v="1185732"/>
    <d v="2020-01-22T00:00:00"/>
    <x v="0"/>
    <x v="0"/>
    <s v="New York"/>
    <s v="Women's Athletic Footwear"/>
    <n v="32"/>
    <n v="2480"/>
    <n v="7936"/>
    <n v="3015.68"/>
    <n v="0.38"/>
    <s v="Outlet"/>
  </r>
  <r>
    <n v="1185732"/>
    <d v="2020-01-23T00:00:00"/>
    <x v="0"/>
    <x v="0"/>
    <s v="New York"/>
    <s v="Men's Apparel"/>
    <n v="43"/>
    <n v="3060"/>
    <n v="13158"/>
    <n v="4605.2999999999993"/>
    <n v="0.35"/>
    <s v="Outlet"/>
  </r>
  <r>
    <n v="1185732"/>
    <d v="2020-01-24T00:00:00"/>
    <x v="0"/>
    <x v="0"/>
    <s v="New York"/>
    <s v="Women's Apparel"/>
    <n v="36"/>
    <n v="3500"/>
    <n v="12600"/>
    <n v="3653.9999999999995"/>
    <n v="0.28999999999999998"/>
    <s v="Outlet"/>
  </r>
  <r>
    <n v="1185732"/>
    <d v="2020-01-25T00:00:00"/>
    <x v="0"/>
    <x v="0"/>
    <s v="New York"/>
    <s v="Men's Street Footwear"/>
    <n v="40"/>
    <n v="3900"/>
    <n v="15600"/>
    <n v="8112"/>
    <n v="0.52"/>
    <s v="Outlet"/>
  </r>
  <r>
    <n v="1185732"/>
    <d v="2020-01-26T00:00:00"/>
    <x v="0"/>
    <x v="0"/>
    <s v="New York"/>
    <s v="Men's Athletic Footwear"/>
    <n v="35"/>
    <n v="3150"/>
    <n v="11025"/>
    <n v="3969"/>
    <n v="0.36"/>
    <s v="Outlet"/>
  </r>
  <r>
    <n v="1185732"/>
    <d v="2020-01-27T00:00:00"/>
    <x v="0"/>
    <x v="0"/>
    <s v="New York"/>
    <s v="Women's Street Footwear"/>
    <n v="27"/>
    <n v="3140"/>
    <n v="8478"/>
    <n v="3475.98"/>
    <n v="0.41"/>
    <s v="Outlet"/>
  </r>
  <r>
    <n v="1185732"/>
    <d v="2020-01-28T00:00:00"/>
    <x v="0"/>
    <x v="0"/>
    <s v="New York"/>
    <s v="Women's Athletic Footwear"/>
    <n v="31"/>
    <n v="2400"/>
    <n v="7440"/>
    <n v="2975.9999999999995"/>
    <n v="0.39999999999999997"/>
    <s v="Outlet"/>
  </r>
  <r>
    <n v="1185732"/>
    <d v="2020-01-29T00:00:00"/>
    <x v="0"/>
    <x v="0"/>
    <s v="New York"/>
    <s v="Men's Apparel"/>
    <n v="43"/>
    <n v="2890"/>
    <n v="12427"/>
    <n v="3976.64"/>
    <n v="0.32"/>
    <s v="Outlet"/>
  </r>
  <r>
    <n v="1185732"/>
    <d v="2020-01-30T00:00:00"/>
    <x v="0"/>
    <x v="0"/>
    <s v="New York"/>
    <s v="Women's Apparel"/>
    <n v="36"/>
    <n v="3230"/>
    <n v="11628"/>
    <n v="3139.5600000000004"/>
    <n v="0.27"/>
    <s v="Outlet"/>
  </r>
  <r>
    <n v="1185732"/>
    <d v="2020-01-31T00:00:00"/>
    <x v="0"/>
    <x v="0"/>
    <s v="New York"/>
    <s v="Men's Street Footwear"/>
    <n v="33"/>
    <n v="3720"/>
    <n v="12276"/>
    <n v="6629.0400000000009"/>
    <n v="0.54"/>
    <s v="Outlet"/>
  </r>
  <r>
    <n v="1185732"/>
    <d v="2020-02-01T00:00:00"/>
    <x v="0"/>
    <x v="0"/>
    <s v="New York"/>
    <s v="Men's Athletic Footwear"/>
    <n v="35"/>
    <n v="3150"/>
    <n v="11025"/>
    <n v="3638.2499999999995"/>
    <n v="0.32999999999999996"/>
    <s v="Outlet"/>
  </r>
  <r>
    <n v="1185732"/>
    <d v="2020-02-02T00:00:00"/>
    <x v="0"/>
    <x v="0"/>
    <s v="New York"/>
    <s v="Women's Street Footwear"/>
    <n v="28"/>
    <n v="3150"/>
    <n v="8820"/>
    <n v="3351.6"/>
    <n v="0.38"/>
    <s v="Outlet"/>
  </r>
  <r>
    <n v="1185732"/>
    <d v="2020-02-03T00:00:00"/>
    <x v="0"/>
    <x v="0"/>
    <s v="New York"/>
    <s v="Women's Athletic Footwear"/>
    <n v="31"/>
    <n v="2890"/>
    <n v="8959"/>
    <n v="3314.83"/>
    <n v="0.37"/>
    <s v="Outlet"/>
  </r>
  <r>
    <n v="1185732"/>
    <d v="2020-02-04T00:00:00"/>
    <x v="0"/>
    <x v="0"/>
    <s v="New York"/>
    <s v="Men's Apparel"/>
    <n v="44"/>
    <n v="2810"/>
    <n v="12364"/>
    <n v="4451.04"/>
    <n v="0.36"/>
    <s v="Outlet"/>
  </r>
  <r>
    <n v="1185732"/>
    <d v="2020-02-05T00:00:00"/>
    <x v="0"/>
    <x v="0"/>
    <s v="New York"/>
    <s v="Women's Apparel"/>
    <n v="39"/>
    <n v="3330"/>
    <n v="12987"/>
    <n v="3506.4900000000002"/>
    <n v="0.27"/>
    <s v="Outlet"/>
  </r>
  <r>
    <n v="1185732"/>
    <d v="2020-02-06T00:00:00"/>
    <x v="0"/>
    <x v="0"/>
    <s v="New York"/>
    <s v="Men's Street Footwear"/>
    <n v="44"/>
    <n v="3660"/>
    <n v="16104"/>
    <n v="8374.08"/>
    <n v="0.52"/>
    <s v="Outlet"/>
  </r>
  <r>
    <n v="1185732"/>
    <d v="2020-02-07T00:00:00"/>
    <x v="0"/>
    <x v="0"/>
    <s v="New York"/>
    <s v="Men's Athletic Footwear"/>
    <n v="37"/>
    <n v="2960"/>
    <n v="10952"/>
    <n v="3833.2"/>
    <n v="0.35"/>
    <s v="Outlet"/>
  </r>
  <r>
    <n v="1185732"/>
    <d v="2020-02-08T00:00:00"/>
    <x v="0"/>
    <x v="0"/>
    <s v="New York"/>
    <s v="Women's Street Footwear"/>
    <n v="36"/>
    <n v="2880"/>
    <n v="10368"/>
    <n v="4354.5599999999995"/>
    <n v="0.42"/>
    <s v="Outlet"/>
  </r>
  <r>
    <n v="1185732"/>
    <d v="2020-02-09T00:00:00"/>
    <x v="0"/>
    <x v="0"/>
    <s v="New York"/>
    <s v="Women's Athletic Footwear"/>
    <n v="33"/>
    <n v="2890"/>
    <n v="9537"/>
    <n v="3814.7999999999997"/>
    <n v="0.39999999999999997"/>
    <s v="Outlet"/>
  </r>
  <r>
    <n v="1185732"/>
    <d v="2020-02-10T00:00:00"/>
    <x v="0"/>
    <x v="0"/>
    <s v="New York"/>
    <s v="Men's Apparel"/>
    <n v="47"/>
    <n v="2800"/>
    <n v="13160"/>
    <n v="4606"/>
    <n v="0.35"/>
    <s v="Outlet"/>
  </r>
  <r>
    <n v="1185732"/>
    <d v="2020-03-03T00:00:00"/>
    <x v="0"/>
    <x v="0"/>
    <s v="New York"/>
    <s v="Women's Apparel"/>
    <n v="44"/>
    <n v="3200"/>
    <n v="14080"/>
    <n v="4083.2"/>
    <n v="0.28999999999999998"/>
    <s v="Outlet"/>
  </r>
  <r>
    <n v="1185732"/>
    <d v="2020-03-04T00:00:00"/>
    <x v="0"/>
    <x v="0"/>
    <s v="New York"/>
    <s v="Men's Street Footwear"/>
    <n v="47"/>
    <n v="4000"/>
    <n v="18800"/>
    <n v="9776"/>
    <n v="0.52"/>
    <s v="Outlet"/>
  </r>
  <r>
    <n v="1185732"/>
    <d v="2020-03-05T00:00:00"/>
    <x v="0"/>
    <x v="0"/>
    <s v="New York"/>
    <s v="Men's Athletic Footwear"/>
    <n v="41"/>
    <n v="3400"/>
    <n v="13940"/>
    <n v="4739.5999999999995"/>
    <n v="0.33999999999999997"/>
    <s v="Outlet"/>
  </r>
  <r>
    <n v="1185732"/>
    <d v="2020-03-06T00:00:00"/>
    <x v="0"/>
    <x v="0"/>
    <s v="New York"/>
    <s v="Women's Street Footwear"/>
    <n v="37"/>
    <n v="2960"/>
    <n v="10952"/>
    <n v="4490.32"/>
    <n v="0.41"/>
    <s v="Outlet"/>
  </r>
  <r>
    <n v="1185732"/>
    <d v="2020-03-07T00:00:00"/>
    <x v="0"/>
    <x v="0"/>
    <s v="New York"/>
    <s v="Women's Athletic Footwear"/>
    <n v="38"/>
    <n v="2970"/>
    <n v="11286"/>
    <n v="4288.68"/>
    <n v="0.38"/>
    <s v="Outlet"/>
  </r>
  <r>
    <n v="1185732"/>
    <d v="2020-03-08T00:00:00"/>
    <x v="0"/>
    <x v="0"/>
    <s v="New York"/>
    <s v="Men's Apparel"/>
    <n v="45"/>
    <n v="2880"/>
    <n v="12960"/>
    <n v="4406.3999999999996"/>
    <n v="0.33999999999999997"/>
    <s v="Outlet"/>
  </r>
  <r>
    <n v="1185732"/>
    <d v="2020-03-09T00:00:00"/>
    <x v="0"/>
    <x v="0"/>
    <s v="New York"/>
    <s v="Women's Apparel"/>
    <n v="46"/>
    <n v="3470"/>
    <n v="15962"/>
    <n v="5107.84"/>
    <n v="0.32"/>
    <s v="Outlet"/>
  </r>
  <r>
    <n v="1185732"/>
    <d v="2020-03-10T00:00:00"/>
    <x v="0"/>
    <x v="0"/>
    <s v="New York"/>
    <s v="Men's Street Footwear"/>
    <n v="44"/>
    <n v="4340"/>
    <n v="19096"/>
    <n v="9929.92"/>
    <n v="0.52"/>
    <s v="Outlet"/>
  </r>
  <r>
    <n v="1185732"/>
    <d v="2020-03-11T00:00:00"/>
    <x v="0"/>
    <x v="0"/>
    <s v="New York"/>
    <s v="Men's Athletic Footwear"/>
    <n v="41"/>
    <n v="3180"/>
    <n v="13038"/>
    <n v="4824.0599999999995"/>
    <n v="0.37"/>
    <s v="Outlet"/>
  </r>
  <r>
    <n v="1185732"/>
    <d v="2020-03-12T00:00:00"/>
    <x v="0"/>
    <x v="0"/>
    <s v="New York"/>
    <s v="Women's Street Footwear"/>
    <n v="35"/>
    <n v="2950"/>
    <n v="10325"/>
    <n v="4336.5"/>
    <n v="0.42"/>
    <s v="Outlet"/>
  </r>
  <r>
    <n v="1185732"/>
    <d v="2020-03-13T00:00:00"/>
    <x v="0"/>
    <x v="0"/>
    <s v="New York"/>
    <s v="Women's Athletic Footwear"/>
    <n v="35"/>
    <n v="2700"/>
    <n v="9450"/>
    <n v="3496.5"/>
    <n v="0.37"/>
    <s v="Outlet"/>
  </r>
  <r>
    <n v="1185732"/>
    <d v="2020-03-14T00:00:00"/>
    <x v="0"/>
    <x v="0"/>
    <s v="New York"/>
    <s v="Men's Apparel"/>
    <n v="46"/>
    <n v="2780"/>
    <n v="12788"/>
    <n v="4347.9199999999992"/>
    <n v="0.33999999999999997"/>
    <s v="Outlet"/>
  </r>
  <r>
    <n v="1185732"/>
    <d v="2020-03-15T00:00:00"/>
    <x v="0"/>
    <x v="0"/>
    <s v="New York"/>
    <s v="Women's Apparel"/>
    <n v="47"/>
    <n v="3520"/>
    <n v="16544"/>
    <n v="4466.88"/>
    <n v="0.27"/>
    <s v="Outlet"/>
  </r>
  <r>
    <n v="1185732"/>
    <d v="2020-03-16T00:00:00"/>
    <x v="0"/>
    <x v="0"/>
    <s v="New York"/>
    <s v="Men's Street Footwear"/>
    <n v="41"/>
    <n v="3750"/>
    <n v="15375"/>
    <n v="7995"/>
    <n v="0.52"/>
    <s v="Outlet"/>
  </r>
  <r>
    <n v="1185732"/>
    <d v="2020-03-17T00:00:00"/>
    <x v="0"/>
    <x v="0"/>
    <s v="New York"/>
    <s v="Men's Athletic Footwear"/>
    <n v="37"/>
    <n v="3590"/>
    <n v="13283"/>
    <n v="4516.2199999999993"/>
    <n v="0.33999999999999997"/>
    <s v="Outlet"/>
  </r>
  <r>
    <n v="1185732"/>
    <d v="2020-03-18T00:00:00"/>
    <x v="0"/>
    <x v="0"/>
    <s v="New York"/>
    <s v="Women's Street Footwear"/>
    <n v="37"/>
    <n v="3140"/>
    <n v="11618"/>
    <n v="4298.66"/>
    <n v="0.37"/>
    <s v="Outlet"/>
  </r>
  <r>
    <n v="1185732"/>
    <d v="2020-03-31T00:00:00"/>
    <x v="0"/>
    <x v="0"/>
    <s v="New York"/>
    <s v="Women's Athletic Footwear"/>
    <n v="40"/>
    <n v="3240"/>
    <n v="12960"/>
    <n v="5184"/>
    <n v="0.39999999999999997"/>
    <s v="Outlet"/>
  </r>
  <r>
    <n v="1185732"/>
    <d v="2020-04-17T00:00:00"/>
    <x v="0"/>
    <x v="0"/>
    <s v="New York"/>
    <s v="Men's Apparel"/>
    <n v="43"/>
    <n v="2790"/>
    <n v="11997"/>
    <n v="3959.0099999999993"/>
    <n v="0.32999999999999996"/>
    <s v="Outlet"/>
  </r>
  <r>
    <n v="1185732"/>
    <d v="2020-04-18T00:00:00"/>
    <x v="0"/>
    <x v="0"/>
    <s v="New York"/>
    <s v="Women's Apparel"/>
    <n v="48"/>
    <n v="3550"/>
    <n v="17040"/>
    <n v="5112"/>
    <n v="0.3"/>
    <s v="Outlet"/>
  </r>
  <r>
    <n v="1185732"/>
    <d v="2020-04-19T00:00:00"/>
    <x v="0"/>
    <x v="0"/>
    <s v="New York"/>
    <s v="Men's Street Footwear"/>
    <n v="39"/>
    <n v="4080"/>
    <n v="15912"/>
    <n v="8751.6"/>
    <n v="0.55000000000000004"/>
    <s v="Outlet"/>
  </r>
  <r>
    <n v="1185732"/>
    <d v="2020-04-20T00:00:00"/>
    <x v="0"/>
    <x v="0"/>
    <s v="New York"/>
    <s v="Men's Athletic Footwear"/>
    <n v="43"/>
    <n v="3500"/>
    <n v="15050"/>
    <n v="4966.4999999999991"/>
    <n v="0.32999999999999996"/>
    <s v="Outlet"/>
  </r>
  <r>
    <n v="1185732"/>
    <d v="2020-04-21T00:00:00"/>
    <x v="0"/>
    <x v="0"/>
    <s v="New York"/>
    <s v="Women's Street Footwear"/>
    <n v="36"/>
    <n v="3150"/>
    <n v="11340"/>
    <n v="4422.5999999999995"/>
    <n v="0.38999999999999996"/>
    <s v="Outlet"/>
  </r>
  <r>
    <n v="1185732"/>
    <d v="2020-04-22T00:00:00"/>
    <x v="0"/>
    <x v="0"/>
    <s v="New York"/>
    <s v="Women's Athletic Footwear"/>
    <n v="34"/>
    <n v="3060"/>
    <n v="10404"/>
    <n v="4057.5599999999995"/>
    <n v="0.38999999999999996"/>
    <s v="Outlet"/>
  </r>
  <r>
    <n v="1185732"/>
    <d v="2020-04-23T00:00:00"/>
    <x v="0"/>
    <x v="0"/>
    <s v="New York"/>
    <s v="Men's Apparel"/>
    <n v="44"/>
    <n v="3150"/>
    <n v="13860"/>
    <n v="5128.2"/>
    <n v="0.37"/>
    <s v="Outlet"/>
  </r>
  <r>
    <n v="1185732"/>
    <d v="2020-04-24T00:00:00"/>
    <x v="0"/>
    <x v="0"/>
    <s v="New York"/>
    <s v="Women's Apparel"/>
    <n v="45"/>
    <n v="3500"/>
    <n v="15750"/>
    <n v="4725"/>
    <n v="0.3"/>
    <s v="Outlet"/>
  </r>
  <r>
    <n v="1185732"/>
    <d v="2020-04-25T00:00:00"/>
    <x v="0"/>
    <x v="0"/>
    <s v="New York"/>
    <s v="Men's Apparel"/>
    <n v="51"/>
    <n v="2890"/>
    <n v="14739"/>
    <n v="4716.4800000000005"/>
    <n v="0.32"/>
    <s v="Outlet"/>
  </r>
  <r>
    <n v="1185732"/>
    <d v="2020-04-26T00:00:00"/>
    <x v="0"/>
    <x v="0"/>
    <s v="New York"/>
    <s v="Women's Apparel"/>
    <n v="50"/>
    <n v="3300"/>
    <n v="16500"/>
    <n v="4620"/>
    <n v="0.28000000000000003"/>
    <s v="Outlet"/>
  </r>
  <r>
    <n v="1185732"/>
    <d v="2020-04-27T00:00:00"/>
    <x v="0"/>
    <x v="0"/>
    <s v="New York"/>
    <s v="Men's Street Footwear"/>
    <n v="46"/>
    <n v="4030"/>
    <n v="18538"/>
    <n v="10381.280000000001"/>
    <n v="0.56000000000000005"/>
    <s v="Outlet"/>
  </r>
  <r>
    <n v="1185732"/>
    <d v="2020-04-28T00:00:00"/>
    <x v="0"/>
    <x v="0"/>
    <s v="New York"/>
    <s v="Men's Athletic Footwear"/>
    <n v="40"/>
    <n v="3120"/>
    <n v="12480"/>
    <n v="4492.8"/>
    <n v="0.36"/>
    <s v="Outlet"/>
  </r>
  <r>
    <n v="1185732"/>
    <d v="2020-04-29T00:00:00"/>
    <x v="0"/>
    <x v="0"/>
    <s v="New York"/>
    <s v="Women's Street Footwear"/>
    <n v="43"/>
    <n v="2940"/>
    <n v="12642"/>
    <n v="5309.6399999999994"/>
    <n v="0.42"/>
    <s v="Outlet"/>
  </r>
  <r>
    <n v="1185732"/>
    <d v="2020-04-30T00:00:00"/>
    <x v="0"/>
    <x v="0"/>
    <s v="New York"/>
    <s v="Women's Athletic Footwear"/>
    <n v="41"/>
    <n v="2700"/>
    <n v="11070"/>
    <n v="4095.9"/>
    <n v="0.37"/>
    <s v="Outlet"/>
  </r>
  <r>
    <n v="1185732"/>
    <d v="2020-05-01T00:00:00"/>
    <x v="0"/>
    <x v="0"/>
    <s v="New York"/>
    <s v="Men's Apparel"/>
    <n v="47"/>
    <n v="2800"/>
    <n v="13160"/>
    <n v="4737.5999999999995"/>
    <n v="0.36"/>
    <s v="Outlet"/>
  </r>
  <r>
    <n v="1185732"/>
    <d v="2020-05-02T00:00:00"/>
    <x v="0"/>
    <x v="0"/>
    <s v="New York"/>
    <s v="Women's Apparel"/>
    <n v="53"/>
    <n v="3220"/>
    <n v="17066"/>
    <n v="4778.4800000000005"/>
    <n v="0.28000000000000003"/>
    <s v="Outlet"/>
  </r>
  <r>
    <n v="1185732"/>
    <d v="2020-05-03T00:00:00"/>
    <x v="0"/>
    <x v="0"/>
    <s v="New York"/>
    <s v="Men's Street Footwear"/>
    <n v="48"/>
    <n v="4200"/>
    <n v="20160"/>
    <n v="11289.6"/>
    <n v="0.56000000000000005"/>
    <s v="Outlet"/>
  </r>
  <r>
    <n v="1185732"/>
    <d v="2020-05-04T00:00:00"/>
    <x v="0"/>
    <x v="0"/>
    <s v="New York"/>
    <s v="Men's Athletic Footwear"/>
    <n v="43"/>
    <n v="3100"/>
    <n v="13330"/>
    <n v="4665.5"/>
    <n v="0.35"/>
    <s v="Outlet"/>
  </r>
  <r>
    <n v="1185732"/>
    <d v="2020-05-05T00:00:00"/>
    <x v="0"/>
    <x v="0"/>
    <s v="New York"/>
    <s v="Women's Street Footwear"/>
    <n v="42"/>
    <n v="3330"/>
    <n v="13986"/>
    <n v="5594.4"/>
    <n v="0.39999999999999997"/>
    <s v="Outlet"/>
  </r>
  <r>
    <n v="1185732"/>
    <d v="2020-05-06T00:00:00"/>
    <x v="0"/>
    <x v="0"/>
    <s v="New York"/>
    <s v="Women's Athletic Footwear"/>
    <n v="41"/>
    <n v="3060"/>
    <n v="12546"/>
    <n v="5018.3999999999996"/>
    <n v="0.39999999999999997"/>
    <s v="Outlet"/>
  </r>
  <r>
    <n v="1185732"/>
    <d v="2020-05-07T00:00:00"/>
    <x v="0"/>
    <x v="0"/>
    <s v="New York"/>
    <s v="Men's Apparel"/>
    <n v="48"/>
    <n v="2790"/>
    <n v="13392"/>
    <n v="4955.04"/>
    <n v="0.37"/>
    <s v="Outlet"/>
  </r>
  <r>
    <n v="1185732"/>
    <d v="2020-07-18T00:00:00"/>
    <x v="0"/>
    <x v="0"/>
    <s v="New York"/>
    <s v="Women's Apparel"/>
    <n v="48"/>
    <n v="3400"/>
    <n v="16320"/>
    <n v="4896"/>
    <n v="0.3"/>
    <s v="Outlet"/>
  </r>
  <r>
    <n v="1197831"/>
    <d v="2020-07-19T00:00:00"/>
    <x v="0"/>
    <x v="0"/>
    <s v="New York"/>
    <s v="Men's Street Footwear"/>
    <n v="20"/>
    <n v="2700"/>
    <n v="5400"/>
    <n v="2105.9999999999995"/>
    <n v="0.38999999999999996"/>
    <s v="Outlet"/>
  </r>
  <r>
    <n v="1197831"/>
    <d v="2020-07-20T00:00:00"/>
    <x v="0"/>
    <x v="0"/>
    <s v="New York"/>
    <s v="Men's Athletic Footwear"/>
    <n v="26"/>
    <n v="2700"/>
    <n v="7020"/>
    <n v="2597.4"/>
    <n v="0.37"/>
    <s v="Outlet"/>
  </r>
  <r>
    <n v="1197831"/>
    <d v="2020-07-21T00:00:00"/>
    <x v="0"/>
    <x v="0"/>
    <s v="New York"/>
    <s v="Women's Street Footwear"/>
    <n v="27"/>
    <n v="2380"/>
    <n v="6426"/>
    <n v="2506.14"/>
    <n v="0.38999999999999996"/>
    <s v="Outlet"/>
  </r>
  <r>
    <n v="1197831"/>
    <d v="2020-07-22T00:00:00"/>
    <x v="0"/>
    <x v="0"/>
    <s v="New York"/>
    <s v="Women's Athletic Footwear"/>
    <n v="27"/>
    <n v="2100"/>
    <n v="5670"/>
    <n v="2948.4"/>
    <n v="0.52"/>
    <s v="Outlet"/>
  </r>
  <r>
    <n v="1197831"/>
    <d v="2020-07-23T00:00:00"/>
    <x v="1"/>
    <x v="1"/>
    <s v="Houston"/>
    <s v="Men's Apparel"/>
    <n v="26"/>
    <n v="1760"/>
    <n v="4576"/>
    <n v="1555.84"/>
    <n v="0.33999999999999997"/>
    <s v="Outlet"/>
  </r>
  <r>
    <n v="1197831"/>
    <d v="2020-07-24T00:00:00"/>
    <x v="1"/>
    <x v="1"/>
    <s v="Houston"/>
    <s v="Women's Apparel"/>
    <n v="25"/>
    <n v="2240"/>
    <n v="5600"/>
    <n v="3136.0000000000005"/>
    <n v="0.56000000000000005"/>
    <s v="Outlet"/>
  </r>
  <r>
    <n v="1197831"/>
    <d v="2020-07-25T00:00:00"/>
    <x v="1"/>
    <x v="1"/>
    <s v="Houston"/>
    <s v="Men's Street Footwear"/>
    <n v="20"/>
    <n v="2550"/>
    <n v="5100"/>
    <n v="2091"/>
    <n v="0.41"/>
    <s v="Outlet"/>
  </r>
  <r>
    <n v="1197831"/>
    <d v="2020-07-26T00:00:00"/>
    <x v="1"/>
    <x v="1"/>
    <s v="Houston"/>
    <s v="Men's Athletic Footwear"/>
    <n v="23"/>
    <n v="2890"/>
    <n v="6647"/>
    <n v="2791.74"/>
    <n v="0.42"/>
    <s v="Outlet"/>
  </r>
  <r>
    <n v="1197831"/>
    <d v="2020-07-27T00:00:00"/>
    <x v="1"/>
    <x v="1"/>
    <s v="Houston"/>
    <s v="Women's Street Footwear"/>
    <n v="27"/>
    <n v="2360"/>
    <n v="6372"/>
    <n v="2612.52"/>
    <n v="0.41"/>
    <s v="Outlet"/>
  </r>
  <r>
    <n v="1197831"/>
    <d v="2020-07-28T00:00:00"/>
    <x v="1"/>
    <x v="1"/>
    <s v="Houston"/>
    <s v="Women's Athletic Footwear"/>
    <n v="26"/>
    <n v="2130"/>
    <n v="5538"/>
    <n v="2769"/>
    <n v="0.5"/>
    <s v="Outlet"/>
  </r>
  <r>
    <n v="1197831"/>
    <d v="2020-07-29T00:00:00"/>
    <x v="1"/>
    <x v="1"/>
    <s v="Houston"/>
    <s v="Men's Apparel"/>
    <n v="28"/>
    <n v="1600"/>
    <n v="4480"/>
    <n v="1478.3999999999999"/>
    <n v="0.32999999999999996"/>
    <s v="Outlet"/>
  </r>
  <r>
    <n v="1197831"/>
    <d v="2020-07-30T00:00:00"/>
    <x v="1"/>
    <x v="1"/>
    <s v="Houston"/>
    <s v="Women's Apparel"/>
    <n v="26"/>
    <n v="2310"/>
    <n v="6006"/>
    <n v="3303.3"/>
    <n v="0.55000000000000004"/>
    <s v="Outlet"/>
  </r>
  <r>
    <n v="1197831"/>
    <d v="2020-07-31T00:00:00"/>
    <x v="1"/>
    <x v="1"/>
    <s v="Houston"/>
    <s v="Men's Street Footwear"/>
    <n v="20"/>
    <n v="3060"/>
    <n v="6120"/>
    <n v="2570.4"/>
    <n v="0.42"/>
    <s v="Outlet"/>
  </r>
  <r>
    <n v="1197831"/>
    <d v="2020-08-01T00:00:00"/>
    <x v="1"/>
    <x v="1"/>
    <s v="Houston"/>
    <s v="Men's Athletic Footwear"/>
    <n v="30"/>
    <n v="2630"/>
    <n v="7890"/>
    <n v="3077.0999999999995"/>
    <n v="0.38999999999999996"/>
    <s v="Outlet"/>
  </r>
  <r>
    <n v="1197831"/>
    <d v="2020-08-02T00:00:00"/>
    <x v="1"/>
    <x v="1"/>
    <s v="Houston"/>
    <s v="Women's Street Footwear"/>
    <n v="23"/>
    <n v="2240"/>
    <n v="5152"/>
    <n v="2163.84"/>
    <n v="0.42"/>
    <s v="Outlet"/>
  </r>
  <r>
    <n v="1197831"/>
    <d v="2020-08-03T00:00:00"/>
    <x v="1"/>
    <x v="1"/>
    <s v="Houston"/>
    <s v="Women's Athletic Footwear"/>
    <n v="30"/>
    <n v="2040"/>
    <n v="6120"/>
    <n v="2937.6"/>
    <n v="0.48"/>
    <s v="Outlet"/>
  </r>
  <r>
    <n v="1197831"/>
    <d v="2020-08-04T00:00:00"/>
    <x v="1"/>
    <x v="1"/>
    <s v="Houston"/>
    <s v="Men's Apparel"/>
    <n v="35"/>
    <n v="1550"/>
    <n v="5425"/>
    <n v="1736"/>
    <n v="0.32"/>
    <s v="Outlet"/>
  </r>
  <r>
    <n v="1197831"/>
    <d v="2020-08-05T00:00:00"/>
    <x v="1"/>
    <x v="1"/>
    <s v="Houston"/>
    <s v="Women's Apparel"/>
    <n v="29"/>
    <n v="2280"/>
    <n v="6612"/>
    <n v="3636.6000000000004"/>
    <n v="0.55000000000000004"/>
    <s v="Outlet"/>
  </r>
  <r>
    <n v="1197831"/>
    <d v="2020-08-06T00:00:00"/>
    <x v="1"/>
    <x v="1"/>
    <s v="Houston"/>
    <s v="Men's Street Footwear"/>
    <n v="23"/>
    <n v="3060"/>
    <n v="7038"/>
    <n v="2604.06"/>
    <n v="0.37"/>
    <s v="Outlet"/>
  </r>
  <r>
    <n v="1197831"/>
    <d v="2020-08-07T00:00:00"/>
    <x v="1"/>
    <x v="1"/>
    <s v="Houston"/>
    <s v="Men's Athletic Footwear"/>
    <n v="29"/>
    <n v="3060"/>
    <n v="8874"/>
    <n v="3638.3399999999997"/>
    <n v="0.41"/>
    <s v="Outlet"/>
  </r>
  <r>
    <n v="1197831"/>
    <d v="2020-08-08T00:00:00"/>
    <x v="1"/>
    <x v="1"/>
    <s v="Houston"/>
    <s v="Women's Street Footwear"/>
    <n v="24"/>
    <n v="2320"/>
    <n v="5568"/>
    <n v="2060.16"/>
    <n v="0.37"/>
    <s v="Outlet"/>
  </r>
  <r>
    <n v="1197831"/>
    <d v="2020-08-09T00:00:00"/>
    <x v="1"/>
    <x v="1"/>
    <s v="Houston"/>
    <s v="Women's Athletic Footwear"/>
    <n v="28"/>
    <n v="2130"/>
    <n v="5964"/>
    <n v="2862.72"/>
    <n v="0.48"/>
    <s v="Outlet"/>
  </r>
  <r>
    <n v="1197831"/>
    <d v="2020-08-10T00:00:00"/>
    <x v="1"/>
    <x v="1"/>
    <s v="Houston"/>
    <s v="Men's Apparel"/>
    <n v="34"/>
    <n v="1790"/>
    <n v="6086"/>
    <n v="2069.2399999999998"/>
    <n v="0.33999999999999997"/>
    <s v="Outlet"/>
  </r>
  <r>
    <n v="1197831"/>
    <d v="2020-08-11T00:00:00"/>
    <x v="1"/>
    <x v="1"/>
    <s v="Houston"/>
    <s v="Women's Apparel"/>
    <n v="27"/>
    <n v="2720"/>
    <n v="7344"/>
    <n v="4039.2000000000003"/>
    <n v="0.55000000000000004"/>
    <s v="Outlet"/>
  </r>
  <r>
    <n v="1197831"/>
    <d v="2020-08-12T00:00:00"/>
    <x v="1"/>
    <x v="1"/>
    <s v="Houston"/>
    <s v="Men's Street Footwear"/>
    <n v="24"/>
    <n v="3150"/>
    <n v="7560"/>
    <n v="2948.3999999999996"/>
    <n v="0.38999999999999996"/>
    <s v="Outlet"/>
  </r>
  <r>
    <n v="1197831"/>
    <d v="2020-08-13T00:00:00"/>
    <x v="1"/>
    <x v="1"/>
    <s v="Houston"/>
    <s v="Men's Athletic Footwear"/>
    <n v="30"/>
    <n v="2870"/>
    <n v="8610"/>
    <n v="3616.2"/>
    <n v="0.42"/>
    <s v="Outlet"/>
  </r>
  <r>
    <n v="1197831"/>
    <d v="2020-08-14T00:00:00"/>
    <x v="1"/>
    <x v="1"/>
    <s v="Houston"/>
    <s v="Women's Street Footwear"/>
    <n v="23"/>
    <n v="2400"/>
    <n v="5520"/>
    <n v="2042.3999999999999"/>
    <n v="0.37"/>
    <s v="Outlet"/>
  </r>
  <r>
    <n v="1197831"/>
    <d v="2020-08-15T00:00:00"/>
    <x v="1"/>
    <x v="1"/>
    <s v="Houston"/>
    <s v="Women's Athletic Footwear"/>
    <n v="31"/>
    <n v="2450"/>
    <n v="7595"/>
    <n v="3873.4500000000003"/>
    <n v="0.51"/>
    <s v="Outlet"/>
  </r>
  <r>
    <n v="1197831"/>
    <d v="2020-08-16T00:00:00"/>
    <x v="1"/>
    <x v="1"/>
    <s v="Houston"/>
    <s v="Men's Apparel"/>
    <n v="35"/>
    <n v="1800"/>
    <n v="6300"/>
    <n v="2205"/>
    <n v="0.35"/>
    <s v="Outlet"/>
  </r>
  <r>
    <n v="1197831"/>
    <d v="2020-08-17T00:00:00"/>
    <x v="1"/>
    <x v="1"/>
    <s v="Houston"/>
    <s v="Women's Apparel"/>
    <n v="32"/>
    <n v="2950"/>
    <n v="9440"/>
    <n v="5380.8"/>
    <n v="0.57000000000000006"/>
    <s v="Outlet"/>
  </r>
  <r>
    <n v="1197831"/>
    <d v="2020-08-18T00:00:00"/>
    <x v="1"/>
    <x v="1"/>
    <s v="Houston"/>
    <s v="Men's Street Footwear"/>
    <n v="28"/>
    <n v="2950"/>
    <n v="8260"/>
    <n v="3386.6"/>
    <n v="0.41"/>
    <s v="Outlet"/>
  </r>
  <r>
    <n v="1197831"/>
    <d v="2020-08-19T00:00:00"/>
    <x v="1"/>
    <x v="1"/>
    <s v="Houston"/>
    <s v="Men's Athletic Footwear"/>
    <n v="33"/>
    <n v="3230"/>
    <n v="10659"/>
    <n v="4476.78"/>
    <n v="0.42"/>
    <s v="Outlet"/>
  </r>
  <r>
    <n v="1197831"/>
    <d v="2020-08-20T00:00:00"/>
    <x v="1"/>
    <x v="1"/>
    <s v="Houston"/>
    <s v="Women's Street Footwear"/>
    <n v="27"/>
    <n v="2640"/>
    <n v="7128"/>
    <n v="2851.2"/>
    <n v="0.39999999999999997"/>
    <s v="Outlet"/>
  </r>
  <r>
    <n v="1197831"/>
    <d v="2020-08-21T00:00:00"/>
    <x v="1"/>
    <x v="1"/>
    <s v="Houston"/>
    <s v="Women's Athletic Footwear"/>
    <n v="26"/>
    <n v="2630"/>
    <n v="6838"/>
    <n v="3282.24"/>
    <n v="0.48"/>
    <s v="Outlet"/>
  </r>
  <r>
    <n v="1197831"/>
    <d v="2020-08-22T00:00:00"/>
    <x v="1"/>
    <x v="1"/>
    <s v="Houston"/>
    <s v="Men's Apparel"/>
    <n v="29"/>
    <n v="2210"/>
    <n v="6409"/>
    <n v="2050.88"/>
    <n v="0.32"/>
    <s v="Outlet"/>
  </r>
  <r>
    <n v="1197831"/>
    <d v="2020-08-23T00:00:00"/>
    <x v="1"/>
    <x v="1"/>
    <s v="Houston"/>
    <s v="Women's Apparel"/>
    <n v="38"/>
    <n v="3500"/>
    <n v="13300"/>
    <n v="7581.0000000000009"/>
    <n v="0.57000000000000006"/>
    <s v="Outlet"/>
  </r>
  <r>
    <n v="1197831"/>
    <d v="2020-08-24T00:00:00"/>
    <x v="1"/>
    <x v="1"/>
    <s v="Houston"/>
    <s v="Men's Street Footwear"/>
    <n v="29"/>
    <n v="2950"/>
    <n v="8555"/>
    <n v="3421.9999999999995"/>
    <n v="0.39999999999999997"/>
    <s v="Outlet"/>
  </r>
  <r>
    <n v="1197831"/>
    <d v="2020-08-25T00:00:00"/>
    <x v="1"/>
    <x v="1"/>
    <s v="Houston"/>
    <s v="Men's Athletic Footwear"/>
    <n v="32"/>
    <n v="2850"/>
    <n v="9120"/>
    <n v="3830.3999999999996"/>
    <n v="0.42"/>
    <s v="Outlet"/>
  </r>
  <r>
    <n v="1197831"/>
    <d v="2020-08-26T00:00:00"/>
    <x v="1"/>
    <x v="1"/>
    <s v="Houston"/>
    <s v="Women's Street Footwear"/>
    <n v="29"/>
    <n v="3740"/>
    <n v="10846"/>
    <n v="4446.8599999999997"/>
    <n v="0.41"/>
    <s v="Outlet"/>
  </r>
  <r>
    <n v="1197831"/>
    <d v="2020-08-27T00:00:00"/>
    <x v="1"/>
    <x v="1"/>
    <s v="Houston"/>
    <s v="Women's Athletic Footwear"/>
    <n v="28"/>
    <n v="2240"/>
    <n v="6272"/>
    <n v="3261.44"/>
    <n v="0.52"/>
    <s v="Outlet"/>
  </r>
  <r>
    <n v="1197831"/>
    <d v="2020-08-28T00:00:00"/>
    <x v="1"/>
    <x v="1"/>
    <s v="Houston"/>
    <s v="Men's Apparel"/>
    <n v="33"/>
    <n v="2170"/>
    <n v="7161"/>
    <n v="2577.96"/>
    <n v="0.36"/>
    <s v="Outlet"/>
  </r>
  <r>
    <n v="1197831"/>
    <d v="2020-08-29T00:00:00"/>
    <x v="1"/>
    <x v="1"/>
    <s v="Houston"/>
    <s v="Women's Apparel"/>
    <n v="36"/>
    <n v="3020"/>
    <n v="10872"/>
    <n v="5653.4400000000005"/>
    <n v="0.52"/>
    <s v="Outlet"/>
  </r>
  <r>
    <n v="1197831"/>
    <d v="2020-08-30T00:00:00"/>
    <x v="1"/>
    <x v="1"/>
    <s v="Houston"/>
    <s v="Men's Street Footwear"/>
    <n v="27"/>
    <n v="3050"/>
    <n v="8235"/>
    <n v="3046.95"/>
    <n v="0.37"/>
    <s v="Outlet"/>
  </r>
  <r>
    <n v="1197831"/>
    <d v="2020-08-31T00:00:00"/>
    <x v="1"/>
    <x v="1"/>
    <s v="Houston"/>
    <s v="Men's Athletic Footwear"/>
    <n v="33"/>
    <n v="3050"/>
    <n v="10065"/>
    <n v="3824.7"/>
    <n v="0.38"/>
    <s v="Outlet"/>
  </r>
  <r>
    <n v="1197831"/>
    <d v="2020-09-01T00:00:00"/>
    <x v="1"/>
    <x v="1"/>
    <s v="Houston"/>
    <s v="Women's Street Footwear"/>
    <n v="29"/>
    <n v="3740"/>
    <n v="10846"/>
    <n v="4446.8599999999997"/>
    <n v="0.41"/>
    <s v="Outlet"/>
  </r>
  <r>
    <n v="1197831"/>
    <d v="2020-09-02T00:00:00"/>
    <x v="1"/>
    <x v="1"/>
    <s v="Houston"/>
    <s v="Women's Athletic Footwear"/>
    <n v="30"/>
    <n v="2150"/>
    <n v="6450"/>
    <n v="3096"/>
    <n v="0.48"/>
    <s v="Outlet"/>
  </r>
  <r>
    <n v="1197831"/>
    <d v="2020-09-03T00:00:00"/>
    <x v="1"/>
    <x v="1"/>
    <s v="Houston"/>
    <s v="Men's Apparel"/>
    <n v="35"/>
    <n v="2280"/>
    <n v="7980"/>
    <n v="2713.2"/>
    <n v="0.33999999999999997"/>
    <s v="Outlet"/>
  </r>
  <r>
    <n v="1197831"/>
    <d v="2020-09-04T00:00:00"/>
    <x v="1"/>
    <x v="1"/>
    <s v="Houston"/>
    <s v="Women's Apparel"/>
    <n v="39"/>
    <n v="2700"/>
    <n v="10530"/>
    <n v="5686.2000000000007"/>
    <n v="0.54"/>
    <s v="Outlet"/>
  </r>
  <r>
    <n v="1197831"/>
    <d v="2020-09-05T00:00:00"/>
    <x v="1"/>
    <x v="1"/>
    <s v="Houston"/>
    <s v="Men's Street Footwear"/>
    <n v="33"/>
    <n v="2640"/>
    <n v="8712"/>
    <n v="3659.04"/>
    <n v="0.42"/>
    <s v="Outlet"/>
  </r>
  <r>
    <n v="1197831"/>
    <d v="2020-09-06T00:00:00"/>
    <x v="1"/>
    <x v="1"/>
    <s v="Houston"/>
    <s v="Men's Athletic Footwear"/>
    <n v="32"/>
    <n v="2550"/>
    <n v="8160"/>
    <n v="3019.2"/>
    <n v="0.37"/>
    <s v="Outlet"/>
  </r>
  <r>
    <n v="1197831"/>
    <d v="2020-09-07T00:00:00"/>
    <x v="1"/>
    <x v="1"/>
    <s v="Houston"/>
    <s v="Women's Street Footwear"/>
    <n v="36"/>
    <n v="3150"/>
    <n v="11340"/>
    <n v="4309.2"/>
    <n v="0.38"/>
    <s v="Outlet"/>
  </r>
  <r>
    <n v="1197831"/>
    <d v="2020-09-08T00:00:00"/>
    <x v="1"/>
    <x v="1"/>
    <s v="Houston"/>
    <s v="Women's Athletic Footwear"/>
    <n v="37"/>
    <n v="2000"/>
    <n v="7400"/>
    <n v="3700"/>
    <n v="0.5"/>
    <s v="Outlet"/>
  </r>
  <r>
    <n v="1197831"/>
    <d v="2020-09-09T00:00:00"/>
    <x v="1"/>
    <x v="1"/>
    <s v="Houston"/>
    <s v="Men's Apparel"/>
    <n v="36"/>
    <n v="2060"/>
    <n v="7416"/>
    <n v="2669.7599999999998"/>
    <n v="0.36"/>
    <s v="Outlet"/>
  </r>
  <r>
    <n v="1197831"/>
    <d v="2020-09-10T00:00:00"/>
    <x v="1"/>
    <x v="1"/>
    <s v="Houston"/>
    <s v="Women's Apparel"/>
    <n v="42"/>
    <n v="2980"/>
    <n v="12516"/>
    <n v="7134.1200000000008"/>
    <n v="0.57000000000000006"/>
    <s v="Outlet"/>
  </r>
  <r>
    <n v="1197831"/>
    <d v="2020-09-11T00:00:00"/>
    <x v="1"/>
    <x v="1"/>
    <s v="Houston"/>
    <s v="Men's Street Footwear"/>
    <n v="31"/>
    <n v="2720"/>
    <n v="8432"/>
    <n v="3288.4799999999996"/>
    <n v="0.38999999999999996"/>
    <s v="Outlet"/>
  </r>
  <r>
    <n v="1197831"/>
    <d v="2020-09-12T00:00:00"/>
    <x v="1"/>
    <x v="1"/>
    <s v="Houston"/>
    <s v="Men's Athletic Footwear"/>
    <n v="29"/>
    <n v="2480"/>
    <n v="7192"/>
    <n v="2804.8799999999997"/>
    <n v="0.38999999999999996"/>
    <s v="Outlet"/>
  </r>
  <r>
    <n v="1197831"/>
    <d v="2020-09-13T00:00:00"/>
    <x v="1"/>
    <x v="1"/>
    <s v="Houston"/>
    <s v="Women's Street Footwear"/>
    <n v="39"/>
    <n v="2550"/>
    <n v="9945"/>
    <n v="3679.65"/>
    <n v="0.37"/>
    <s v="Outlet"/>
  </r>
  <r>
    <n v="1197831"/>
    <d v="2020-09-14T00:00:00"/>
    <x v="1"/>
    <x v="1"/>
    <s v="Houston"/>
    <s v="Women's Athletic Footwear"/>
    <n v="36"/>
    <n v="2040"/>
    <n v="7344"/>
    <n v="3451.6800000000003"/>
    <n v="0.47000000000000003"/>
    <s v="Outlet"/>
  </r>
  <r>
    <n v="1197831"/>
    <d v="2020-09-15T00:00:00"/>
    <x v="1"/>
    <x v="1"/>
    <s v="Houston"/>
    <s v="Men's Apparel"/>
    <n v="35"/>
    <n v="1840"/>
    <n v="6440"/>
    <n v="2382.8000000000002"/>
    <n v="0.37"/>
    <s v="Outlet"/>
  </r>
  <r>
    <n v="1197831"/>
    <d v="2020-09-16T00:00:00"/>
    <x v="1"/>
    <x v="1"/>
    <s v="Houston"/>
    <s v="Women's Apparel"/>
    <n v="43"/>
    <n v="2330"/>
    <n v="10019"/>
    <n v="5410.26"/>
    <n v="0.54"/>
    <s v="Outlet"/>
  </r>
  <r>
    <n v="1197831"/>
    <d v="2020-10-20T00:00:00"/>
    <x v="1"/>
    <x v="1"/>
    <s v="Houston"/>
    <s v="Men's Street Footwear"/>
    <n v="34"/>
    <n v="2700"/>
    <n v="9180"/>
    <n v="3488.4"/>
    <n v="0.38"/>
    <s v="Outlet"/>
  </r>
  <r>
    <n v="1197831"/>
    <d v="2020-10-21T00:00:00"/>
    <x v="1"/>
    <x v="1"/>
    <s v="Houston"/>
    <s v="Men's Athletic Footwear"/>
    <n v="31"/>
    <n v="3060"/>
    <n v="9486"/>
    <n v="3794.3999999999996"/>
    <n v="0.39999999999999997"/>
    <s v="Outlet"/>
  </r>
  <r>
    <n v="1197831"/>
    <d v="2020-10-22T00:00:00"/>
    <x v="1"/>
    <x v="1"/>
    <s v="Houston"/>
    <s v="Women's Street Footwear"/>
    <n v="34"/>
    <n v="2810"/>
    <n v="9554"/>
    <n v="3726.0599999999995"/>
    <n v="0.38999999999999996"/>
    <s v="Outlet"/>
  </r>
  <r>
    <n v="1197831"/>
    <d v="2020-10-23T00:00:00"/>
    <x v="1"/>
    <x v="1"/>
    <s v="Houston"/>
    <s v="Women's Athletic Footwear"/>
    <n v="36"/>
    <n v="2300"/>
    <n v="8280"/>
    <n v="4140"/>
    <n v="0.5"/>
    <s v="Outlet"/>
  </r>
  <r>
    <n v="1197831"/>
    <d v="2020-10-24T00:00:00"/>
    <x v="1"/>
    <x v="1"/>
    <s v="Houston"/>
    <s v="Men's Apparel"/>
    <n v="30"/>
    <n v="1950"/>
    <n v="5850"/>
    <n v="1872"/>
    <n v="0.32"/>
    <s v="Outlet"/>
  </r>
  <r>
    <n v="1197831"/>
    <d v="2020-10-25T00:00:00"/>
    <x v="1"/>
    <x v="1"/>
    <s v="Houston"/>
    <s v="Women's Apparel"/>
    <n v="44"/>
    <n v="2890"/>
    <n v="12716"/>
    <n v="7248.1200000000008"/>
    <n v="0.57000000000000006"/>
    <s v="Outlet"/>
  </r>
  <r>
    <n v="1197831"/>
    <d v="2020-10-26T00:00:00"/>
    <x v="1"/>
    <x v="1"/>
    <s v="Houston"/>
    <s v="Men's Street Footwear"/>
    <n v="32"/>
    <n v="3330"/>
    <n v="10656"/>
    <n v="4262.3999999999996"/>
    <n v="0.39999999999999997"/>
    <s v="Outlet"/>
  </r>
  <r>
    <n v="1197831"/>
    <d v="2020-10-27T00:00:00"/>
    <x v="1"/>
    <x v="1"/>
    <s v="Houston"/>
    <s v="Men's Athletic Footwear"/>
    <n v="34"/>
    <n v="3330"/>
    <n v="11322"/>
    <n v="4755.24"/>
    <n v="0.42"/>
    <s v="Outlet"/>
  </r>
  <r>
    <n v="1197831"/>
    <d v="2020-10-28T00:00:00"/>
    <x v="1"/>
    <x v="1"/>
    <s v="Houston"/>
    <s v="Women's Street Footwear"/>
    <n v="38"/>
    <n v="2980"/>
    <n v="11324"/>
    <n v="4303.12"/>
    <n v="0.38"/>
    <s v="Outlet"/>
  </r>
  <r>
    <n v="1197831"/>
    <d v="2020-10-29T00:00:00"/>
    <x v="1"/>
    <x v="1"/>
    <s v="Houston"/>
    <s v="Women's Athletic Footwear"/>
    <n v="36"/>
    <n v="2100"/>
    <n v="7560"/>
    <n v="3931.2000000000003"/>
    <n v="0.52"/>
    <s v="Outlet"/>
  </r>
  <r>
    <n v="1197831"/>
    <d v="2020-10-30T00:00:00"/>
    <x v="1"/>
    <x v="1"/>
    <s v="Houston"/>
    <s v="Men's Apparel"/>
    <n v="30"/>
    <n v="2080"/>
    <n v="6240"/>
    <n v="2246.4"/>
    <n v="0.36"/>
    <s v="Outlet"/>
  </r>
  <r>
    <n v="1197831"/>
    <d v="2020-10-31T00:00:00"/>
    <x v="1"/>
    <x v="1"/>
    <s v="Houston"/>
    <s v="Women's Apparel"/>
    <n v="41"/>
    <n v="3060"/>
    <n v="12546"/>
    <n v="6900.3"/>
    <n v="0.55000000000000004"/>
    <s v="Outlet"/>
  </r>
  <r>
    <n v="1128299"/>
    <d v="2020-11-01T00:00:00"/>
    <x v="1"/>
    <x v="1"/>
    <s v="Houston"/>
    <s v="Men's Street Footwear"/>
    <n v="30"/>
    <n v="2640"/>
    <n v="7920"/>
    <n v="3088.8"/>
    <n v="0.39"/>
    <s v="Outlet"/>
  </r>
  <r>
    <n v="1128299"/>
    <d v="2020-11-02T00:00:00"/>
    <x v="1"/>
    <x v="1"/>
    <s v="Houston"/>
    <s v="Men's Athletic Footwear"/>
    <n v="33"/>
    <n v="2480"/>
    <n v="8184"/>
    <n v="1882.3200000000002"/>
    <n v="0.23"/>
    <s v="Outlet"/>
  </r>
  <r>
    <n v="1128299"/>
    <d v="2020-11-03T00:00:00"/>
    <x v="1"/>
    <x v="1"/>
    <s v="Houston"/>
    <s v="Women's Street Footwear"/>
    <n v="33"/>
    <n v="2710"/>
    <n v="8943"/>
    <n v="3756.0600000000004"/>
    <n v="0.42000000000000004"/>
    <s v="Outlet"/>
  </r>
  <r>
    <n v="1128299"/>
    <d v="2020-11-04T00:00:00"/>
    <x v="1"/>
    <x v="1"/>
    <s v="Houston"/>
    <s v="Women's Athletic Footwear"/>
    <n v="35"/>
    <n v="2190"/>
    <n v="7665"/>
    <n v="2759.4"/>
    <n v="0.36"/>
    <s v="Outlet"/>
  </r>
  <r>
    <n v="1128299"/>
    <d v="2020-11-05T00:00:00"/>
    <x v="2"/>
    <x v="2"/>
    <s v="San Francisco"/>
    <s v="Men's Apparel"/>
    <n v="38"/>
    <n v="1730"/>
    <n v="6574"/>
    <n v="3549.96"/>
    <n v="0.54"/>
    <s v="Outlet"/>
  </r>
  <r>
    <n v="1128299"/>
    <d v="2020-11-06T00:00:00"/>
    <x v="2"/>
    <x v="2"/>
    <s v="San Francisco"/>
    <s v="Women's Apparel"/>
    <n v="36"/>
    <n v="2330"/>
    <n v="8388"/>
    <n v="1761.4800000000002"/>
    <n v="0.21000000000000002"/>
    <s v="Outlet"/>
  </r>
  <r>
    <n v="1128299"/>
    <d v="2020-11-07T00:00:00"/>
    <x v="2"/>
    <x v="2"/>
    <s v="San Francisco"/>
    <s v="Men's Street Footwear"/>
    <n v="28"/>
    <n v="2890"/>
    <n v="8092"/>
    <n v="3398.6400000000003"/>
    <n v="0.42000000000000004"/>
    <s v="Outlet"/>
  </r>
  <r>
    <n v="1128299"/>
    <d v="2020-11-08T00:00:00"/>
    <x v="2"/>
    <x v="2"/>
    <s v="San Francisco"/>
    <s v="Men's Athletic Footwear"/>
    <n v="36"/>
    <n v="2390"/>
    <n v="8604"/>
    <n v="2151"/>
    <n v="0.25"/>
    <s v="Outlet"/>
  </r>
  <r>
    <n v="1128299"/>
    <d v="2020-11-09T00:00:00"/>
    <x v="2"/>
    <x v="2"/>
    <s v="San Francisco"/>
    <s v="Women's Street Footwear"/>
    <n v="40"/>
    <n v="2470"/>
    <n v="9880"/>
    <n v="4050.8"/>
    <n v="0.41000000000000003"/>
    <s v="Outlet"/>
  </r>
  <r>
    <n v="1128299"/>
    <d v="2020-11-10T00:00:00"/>
    <x v="2"/>
    <x v="2"/>
    <s v="San Francisco"/>
    <s v="Women's Athletic Footwear"/>
    <n v="39"/>
    <n v="1900"/>
    <n v="7410"/>
    <n v="2519.3999999999996"/>
    <n v="0.33999999999999997"/>
    <s v="Outlet"/>
  </r>
  <r>
    <n v="1128299"/>
    <d v="2020-11-11T00:00:00"/>
    <x v="2"/>
    <x v="2"/>
    <s v="San Francisco"/>
    <s v="Men's Apparel"/>
    <n v="42"/>
    <n v="1650"/>
    <n v="6930"/>
    <n v="3950.1000000000004"/>
    <n v="0.57000000000000006"/>
    <s v="Outlet"/>
  </r>
  <r>
    <n v="1128299"/>
    <d v="2020-11-12T00:00:00"/>
    <x v="2"/>
    <x v="2"/>
    <s v="San Francisco"/>
    <s v="Women's Apparel"/>
    <n v="33"/>
    <n v="2100"/>
    <n v="6930"/>
    <n v="1524.6000000000001"/>
    <n v="0.22000000000000003"/>
    <s v="Outlet"/>
  </r>
  <r>
    <n v="1128299"/>
    <d v="2020-11-13T00:00:00"/>
    <x v="2"/>
    <x v="2"/>
    <s v="San Francisco"/>
    <s v="Men's Street Footwear"/>
    <n v="36"/>
    <n v="2720"/>
    <n v="9792"/>
    <n v="3818.88"/>
    <n v="0.39"/>
    <s v="Outlet"/>
  </r>
  <r>
    <n v="1128299"/>
    <d v="2020-11-14T00:00:00"/>
    <x v="2"/>
    <x v="2"/>
    <s v="San Francisco"/>
    <s v="Men's Athletic Footwear"/>
    <n v="39"/>
    <n v="2310"/>
    <n v="9009"/>
    <n v="2072.0700000000002"/>
    <n v="0.23"/>
    <s v="Outlet"/>
  </r>
  <r>
    <n v="1128299"/>
    <d v="2020-11-15T00:00:00"/>
    <x v="2"/>
    <x v="2"/>
    <s v="San Francisco"/>
    <s v="Women's Street Footwear"/>
    <n v="47"/>
    <n v="2100"/>
    <n v="9870"/>
    <n v="4145.4000000000005"/>
    <n v="0.42000000000000004"/>
    <s v="Outlet"/>
  </r>
  <r>
    <n v="1128299"/>
    <d v="2020-12-22T00:00:00"/>
    <x v="2"/>
    <x v="2"/>
    <s v="San Francisco"/>
    <s v="Women's Athletic Footwear"/>
    <n v="48"/>
    <n v="2040"/>
    <n v="9792"/>
    <n v="3133.44"/>
    <n v="0.32"/>
    <s v="Outlet"/>
  </r>
  <r>
    <n v="1128299"/>
    <d v="2020-12-23T00:00:00"/>
    <x v="2"/>
    <x v="2"/>
    <s v="San Francisco"/>
    <s v="Men's Apparel"/>
    <n v="51"/>
    <n v="1700"/>
    <n v="8670"/>
    <n v="4681.8"/>
    <n v="0.54"/>
    <s v="Outlet"/>
  </r>
  <r>
    <n v="1128299"/>
    <d v="2020-12-24T00:00:00"/>
    <x v="2"/>
    <x v="2"/>
    <s v="San Francisco"/>
    <s v="Women's Apparel"/>
    <n v="41"/>
    <n v="2450"/>
    <n v="10045"/>
    <n v="2009"/>
    <n v="0.2"/>
    <s v="Outlet"/>
  </r>
  <r>
    <n v="1128299"/>
    <d v="2020-12-25T00:00:00"/>
    <x v="2"/>
    <x v="2"/>
    <s v="San Francisco"/>
    <s v="Men's Street Footwear"/>
    <n v="40"/>
    <n v="2710"/>
    <n v="10840"/>
    <n v="4119.2"/>
    <n v="0.38"/>
    <s v="Outlet"/>
  </r>
  <r>
    <n v="1128299"/>
    <d v="2020-12-26T00:00:00"/>
    <x v="2"/>
    <x v="2"/>
    <s v="San Francisco"/>
    <s v="Men's Athletic Footwear"/>
    <n v="51"/>
    <n v="2160"/>
    <n v="11016"/>
    <n v="2754"/>
    <n v="0.25"/>
    <s v="Outlet"/>
  </r>
  <r>
    <n v="1128299"/>
    <d v="2020-12-27T00:00:00"/>
    <x v="2"/>
    <x v="2"/>
    <s v="San Francisco"/>
    <s v="Women's Street Footwear"/>
    <n v="46"/>
    <n v="2540"/>
    <n v="11684"/>
    <n v="4556.76"/>
    <n v="0.39"/>
    <s v="Outlet"/>
  </r>
  <r>
    <n v="1128299"/>
    <d v="2020-12-28T00:00:00"/>
    <x v="2"/>
    <x v="2"/>
    <s v="San Francisco"/>
    <s v="Women's Athletic Footwear"/>
    <n v="48"/>
    <n v="1880"/>
    <n v="9024"/>
    <n v="3068.16"/>
    <n v="0.33999999999999997"/>
    <s v="Outlet"/>
  </r>
  <r>
    <n v="1128299"/>
    <d v="2020-12-29T00:00:00"/>
    <x v="2"/>
    <x v="2"/>
    <s v="San Francisco"/>
    <s v="Men's Apparel"/>
    <n v="47"/>
    <n v="1580"/>
    <n v="7426"/>
    <n v="4158.5600000000004"/>
    <n v="0.56000000000000005"/>
    <s v="Outlet"/>
  </r>
  <r>
    <n v="1128299"/>
    <d v="2020-12-30T00:00:00"/>
    <x v="2"/>
    <x v="2"/>
    <s v="San Francisco"/>
    <s v="Women's Apparel"/>
    <n v="62"/>
    <n v="2450"/>
    <n v="15190"/>
    <n v="2886.1000000000004"/>
    <n v="0.19000000000000003"/>
    <s v="Outlet"/>
  </r>
  <r>
    <n v="1128299"/>
    <d v="2020-12-31T00:00:00"/>
    <x v="2"/>
    <x v="2"/>
    <s v="San Francisco"/>
    <s v="Men's Street Footwear"/>
    <n v="44"/>
    <n v="2700"/>
    <n v="11880"/>
    <n v="5227.2"/>
    <n v="0.44"/>
    <s v="Outlet"/>
  </r>
  <r>
    <n v="1128299"/>
    <d v="2021-01-01T00:00:00"/>
    <x v="2"/>
    <x v="2"/>
    <s v="San Francisco"/>
    <s v="Men's Athletic Footwear"/>
    <n v="51"/>
    <n v="2330"/>
    <n v="11883"/>
    <n v="3208.4100000000003"/>
    <n v="0.27"/>
    <s v="Outlet"/>
  </r>
  <r>
    <n v="1128299"/>
    <d v="2021-01-02T00:00:00"/>
    <x v="2"/>
    <x v="2"/>
    <s v="San Francisco"/>
    <s v="Women's Street Footwear"/>
    <n v="46"/>
    <n v="2250"/>
    <n v="10350"/>
    <n v="4554"/>
    <n v="0.44"/>
    <s v="Outlet"/>
  </r>
  <r>
    <n v="1128299"/>
    <d v="2021-01-03T00:00:00"/>
    <x v="2"/>
    <x v="2"/>
    <s v="San Francisco"/>
    <s v="Women's Athletic Footwear"/>
    <n v="42"/>
    <n v="2280"/>
    <n v="9576"/>
    <n v="4021.92"/>
    <n v="0.42"/>
    <s v="Outlet"/>
  </r>
  <r>
    <n v="1128299"/>
    <d v="2021-01-04T00:00:00"/>
    <x v="2"/>
    <x v="2"/>
    <s v="San Francisco"/>
    <s v="Men's Apparel"/>
    <n v="49"/>
    <n v="1820"/>
    <n v="8918"/>
    <n v="5083.26"/>
    <n v="0.57000000000000006"/>
    <s v="Outlet"/>
  </r>
  <r>
    <n v="1128299"/>
    <d v="2021-01-05T00:00:00"/>
    <x v="2"/>
    <x v="2"/>
    <s v="San Francisco"/>
    <s v="Women's Apparel"/>
    <n v="58"/>
    <n v="2250"/>
    <n v="13050"/>
    <n v="3001.5"/>
    <n v="0.23"/>
    <s v="Outlet"/>
  </r>
  <r>
    <n v="1128299"/>
    <d v="2021-01-06T00:00:00"/>
    <x v="2"/>
    <x v="2"/>
    <s v="San Francisco"/>
    <s v="Men's Street Footwear"/>
    <n v="41"/>
    <n v="3410"/>
    <n v="13981"/>
    <n v="6011.8300000000008"/>
    <n v="0.43000000000000005"/>
    <s v="Outlet"/>
  </r>
  <r>
    <n v="1128299"/>
    <d v="2021-01-07T00:00:00"/>
    <x v="2"/>
    <x v="2"/>
    <s v="San Francisco"/>
    <s v="Men's Athletic Footwear"/>
    <n v="50"/>
    <n v="2560"/>
    <n v="12800"/>
    <n v="3840"/>
    <n v="0.3"/>
    <s v="Outlet"/>
  </r>
  <r>
    <n v="1128299"/>
    <d v="2021-01-08T00:00:00"/>
    <x v="2"/>
    <x v="2"/>
    <s v="San Francisco"/>
    <s v="Women's Street Footwear"/>
    <n v="42"/>
    <n v="2810"/>
    <n v="11802"/>
    <n v="5310.9000000000005"/>
    <n v="0.45"/>
    <s v="Outlet"/>
  </r>
  <r>
    <n v="1128299"/>
    <d v="2021-01-09T00:00:00"/>
    <x v="2"/>
    <x v="2"/>
    <s v="San Francisco"/>
    <s v="Women's Athletic Footwear"/>
    <n v="41"/>
    <n v="2240"/>
    <n v="9184"/>
    <n v="3765.4399999999996"/>
    <n v="0.41"/>
    <s v="Outlet"/>
  </r>
  <r>
    <n v="1128299"/>
    <d v="2021-01-10T00:00:00"/>
    <x v="2"/>
    <x v="2"/>
    <s v="San Francisco"/>
    <s v="Men's Apparel"/>
    <n v="44"/>
    <n v="1960"/>
    <n v="8624"/>
    <n v="5260.6400000000012"/>
    <n v="0.6100000000000001"/>
    <s v="Outlet"/>
  </r>
  <r>
    <n v="1128299"/>
    <d v="2021-01-11T00:00:00"/>
    <x v="2"/>
    <x v="2"/>
    <s v="San Francisco"/>
    <s v="Women's Apparel"/>
    <n v="60"/>
    <n v="3060"/>
    <n v="18360"/>
    <n v="4773.6000000000004"/>
    <n v="0.26"/>
    <s v="Outlet"/>
  </r>
  <r>
    <n v="1128299"/>
    <d v="2021-01-12T00:00:00"/>
    <x v="2"/>
    <x v="2"/>
    <s v="San Francisco"/>
    <s v="Men's Street Footwear"/>
    <n v="41"/>
    <n v="3380"/>
    <n v="13858"/>
    <n v="5266.04"/>
    <n v="0.38"/>
    <s v="Outlet"/>
  </r>
  <r>
    <n v="1128299"/>
    <d v="2021-01-13T00:00:00"/>
    <x v="2"/>
    <x v="2"/>
    <s v="San Francisco"/>
    <s v="Men's Athletic Footwear"/>
    <n v="49"/>
    <n v="2630"/>
    <n v="12887"/>
    <n v="3092.88"/>
    <n v="0.24000000000000002"/>
    <s v="Outlet"/>
  </r>
  <r>
    <n v="1128299"/>
    <d v="2021-01-14T00:00:00"/>
    <x v="2"/>
    <x v="2"/>
    <s v="San Francisco"/>
    <s v="Women's Street Footwear"/>
    <n v="46"/>
    <n v="2640"/>
    <n v="12144"/>
    <n v="4857.6000000000004"/>
    <n v="0.4"/>
    <s v="Outlet"/>
  </r>
  <r>
    <n v="1128299"/>
    <d v="2021-01-15T00:00:00"/>
    <x v="2"/>
    <x v="2"/>
    <s v="San Francisco"/>
    <s v="Women's Athletic Footwear"/>
    <n v="46"/>
    <n v="2470"/>
    <n v="11362"/>
    <n v="4090.3199999999997"/>
    <n v="0.36"/>
    <s v="Outlet"/>
  </r>
  <r>
    <n v="1128299"/>
    <d v="2021-01-16T00:00:00"/>
    <x v="2"/>
    <x v="2"/>
    <s v="San Francisco"/>
    <s v="Men's Apparel"/>
    <n v="44"/>
    <n v="2400"/>
    <n v="10560"/>
    <n v="5913.6"/>
    <n v="0.56000000000000005"/>
    <s v="Outlet"/>
  </r>
  <r>
    <n v="1128299"/>
    <d v="2021-01-17T00:00:00"/>
    <x v="2"/>
    <x v="2"/>
    <s v="San Francisco"/>
    <s v="Women's Apparel"/>
    <n v="56"/>
    <n v="2640"/>
    <n v="14784"/>
    <n v="2808.9600000000005"/>
    <n v="0.19000000000000003"/>
    <s v="Outlet"/>
  </r>
  <r>
    <n v="1128299"/>
    <d v="2021-01-18T00:00:00"/>
    <x v="2"/>
    <x v="2"/>
    <s v="San Francisco"/>
    <s v="Men's Street Footwear"/>
    <n v="45"/>
    <n v="3020"/>
    <n v="13590"/>
    <n v="5436"/>
    <n v="0.4"/>
    <s v="Outlet"/>
  </r>
  <r>
    <n v="1128299"/>
    <d v="2021-01-19T00:00:00"/>
    <x v="2"/>
    <x v="2"/>
    <s v="San Francisco"/>
    <s v="Men's Athletic Footwear"/>
    <n v="47"/>
    <n v="2780"/>
    <n v="13066"/>
    <n v="2874.52"/>
    <n v="0.22"/>
    <s v="Outlet"/>
  </r>
  <r>
    <n v="1128299"/>
    <d v="2021-01-20T00:00:00"/>
    <x v="2"/>
    <x v="2"/>
    <s v="San Francisco"/>
    <s v="Women's Street Footwear"/>
    <n v="51"/>
    <n v="2480"/>
    <n v="12648"/>
    <n v="4932.72"/>
    <n v="0.39"/>
    <s v="Outlet"/>
  </r>
  <r>
    <n v="1128299"/>
    <d v="2021-01-21T00:00:00"/>
    <x v="2"/>
    <x v="2"/>
    <s v="San Francisco"/>
    <s v="Women's Athletic Footwear"/>
    <n v="52"/>
    <n v="2550"/>
    <n v="13260"/>
    <n v="4508.3999999999996"/>
    <n v="0.33999999999999997"/>
    <s v="Outlet"/>
  </r>
  <r>
    <n v="1128299"/>
    <d v="2021-01-22T00:00:00"/>
    <x v="2"/>
    <x v="2"/>
    <s v="San Francisco"/>
    <s v="Men's Apparel"/>
    <n v="59"/>
    <n v="2630"/>
    <n v="15517"/>
    <n v="8844.69"/>
    <n v="0.57000000000000006"/>
    <s v="Outlet"/>
  </r>
  <r>
    <n v="1128299"/>
    <d v="2021-01-23T00:00:00"/>
    <x v="2"/>
    <x v="2"/>
    <s v="San Francisco"/>
    <s v="Women's Apparel"/>
    <n v="60"/>
    <n v="2540"/>
    <n v="15240"/>
    <n v="3352.8000000000006"/>
    <n v="0.22000000000000003"/>
    <s v="Outlet"/>
  </r>
  <r>
    <n v="1128299"/>
    <d v="2021-01-24T00:00:00"/>
    <x v="2"/>
    <x v="2"/>
    <s v="San Francisco"/>
    <s v="Men's Street Footwear"/>
    <n v="40"/>
    <n v="2870"/>
    <n v="11480"/>
    <n v="4018.0000000000005"/>
    <n v="0.35000000000000003"/>
    <s v="Outlet"/>
  </r>
  <r>
    <n v="1128299"/>
    <d v="2021-01-25T00:00:00"/>
    <x v="2"/>
    <x v="2"/>
    <s v="San Francisco"/>
    <s v="Men's Athletic Footwear"/>
    <n v="42"/>
    <n v="2870"/>
    <n v="12054"/>
    <n v="2049.1799999999998"/>
    <n v="0.16999999999999998"/>
    <s v="Outlet"/>
  </r>
  <r>
    <n v="1128299"/>
    <d v="2021-01-26T00:00:00"/>
    <x v="2"/>
    <x v="2"/>
    <s v="San Francisco"/>
    <s v="Women's Street Footwear"/>
    <n v="39"/>
    <n v="2480"/>
    <n v="9672"/>
    <n v="3288.48"/>
    <n v="0.34"/>
    <s v="Outlet"/>
  </r>
  <r>
    <n v="1128299"/>
    <d v="2021-01-27T00:00:00"/>
    <x v="2"/>
    <x v="2"/>
    <s v="San Francisco"/>
    <s v="Women's Athletic Footwear"/>
    <n v="39"/>
    <n v="2470"/>
    <n v="9633"/>
    <n v="2600.91"/>
    <n v="0.26999999999999996"/>
    <s v="Outlet"/>
  </r>
  <r>
    <n v="1128299"/>
    <d v="2021-01-28T00:00:00"/>
    <x v="2"/>
    <x v="2"/>
    <s v="San Francisco"/>
    <s v="Men's Apparel"/>
    <n v="43"/>
    <n v="2250"/>
    <n v="9675"/>
    <n v="4644.0000000000009"/>
    <n v="0.48000000000000009"/>
    <s v="Outlet"/>
  </r>
  <r>
    <n v="1128299"/>
    <d v="2021-01-29T00:00:00"/>
    <x v="2"/>
    <x v="2"/>
    <s v="San Francisco"/>
    <s v="Women's Apparel"/>
    <n v="51"/>
    <n v="2640"/>
    <n v="13464"/>
    <n v="2019.6000000000004"/>
    <n v="0.15000000000000002"/>
    <s v="Outlet"/>
  </r>
  <r>
    <n v="1128299"/>
    <d v="2021-01-30T00:00:00"/>
    <x v="2"/>
    <x v="2"/>
    <s v="San Francisco"/>
    <s v="Men's Street Footwear"/>
    <n v="36"/>
    <n v="2890"/>
    <n v="10404"/>
    <n v="3433.3200000000006"/>
    <n v="0.33000000000000007"/>
    <s v="Outlet"/>
  </r>
  <r>
    <n v="1128299"/>
    <d v="2021-01-31T00:00:00"/>
    <x v="2"/>
    <x v="2"/>
    <s v="San Francisco"/>
    <s v="Men's Athletic Footwear"/>
    <n v="39"/>
    <n v="2800"/>
    <n v="10920"/>
    <n v="1965.6"/>
    <n v="0.18"/>
    <s v="Outlet"/>
  </r>
  <r>
    <n v="1128299"/>
    <d v="2021-02-01T00:00:00"/>
    <x v="2"/>
    <x v="2"/>
    <s v="San Francisco"/>
    <s v="Women's Street Footwear"/>
    <n v="42"/>
    <n v="2100"/>
    <n v="8820"/>
    <n v="2910.6000000000008"/>
    <n v="0.33000000000000007"/>
    <s v="Outlet"/>
  </r>
  <r>
    <n v="1128299"/>
    <d v="2021-02-02T00:00:00"/>
    <x v="2"/>
    <x v="2"/>
    <s v="San Francisco"/>
    <s v="Women's Athletic Footwear"/>
    <n v="42"/>
    <n v="2230"/>
    <n v="9366"/>
    <n v="2903.4599999999996"/>
    <n v="0.30999999999999994"/>
    <s v="Outlet"/>
  </r>
  <r>
    <n v="1128299"/>
    <d v="2021-02-03T00:00:00"/>
    <x v="2"/>
    <x v="2"/>
    <s v="San Francisco"/>
    <s v="Men's Apparel"/>
    <n v="50"/>
    <n v="2210"/>
    <n v="11050"/>
    <n v="5193.5000000000009"/>
    <n v="0.47000000000000008"/>
    <s v="Outlet"/>
  </r>
  <r>
    <n v="1128299"/>
    <d v="2021-02-04T00:00:00"/>
    <x v="2"/>
    <x v="2"/>
    <s v="San Francisco"/>
    <s v="Women's Apparel"/>
    <n v="46"/>
    <n v="2240"/>
    <n v="10304"/>
    <n v="1236.48"/>
    <n v="0.12000000000000001"/>
    <s v="Outlet"/>
  </r>
  <r>
    <n v="1128299"/>
    <d v="2021-02-05T00:00:00"/>
    <x v="2"/>
    <x v="2"/>
    <s v="San Francisco"/>
    <s v="Men's Street Footwear"/>
    <n v="39"/>
    <n v="2630"/>
    <n v="10257"/>
    <n v="3589.9500000000003"/>
    <n v="0.35000000000000003"/>
    <s v="Outlet"/>
  </r>
  <r>
    <n v="1128299"/>
    <d v="2021-02-06T00:00:00"/>
    <x v="2"/>
    <x v="2"/>
    <s v="San Francisco"/>
    <s v="Men's Athletic Footwear"/>
    <n v="46"/>
    <n v="3060"/>
    <n v="14076"/>
    <n v="2815.2000000000003"/>
    <n v="0.2"/>
    <s v="Outlet"/>
  </r>
  <r>
    <n v="1128299"/>
    <d v="2021-02-07T00:00:00"/>
    <x v="2"/>
    <x v="2"/>
    <s v="San Francisco"/>
    <s v="Women's Street Footwear"/>
    <n v="40"/>
    <n v="2470"/>
    <n v="9880"/>
    <n v="3359.2000000000003"/>
    <n v="0.34"/>
    <s v="Outlet"/>
  </r>
  <r>
    <n v="1128299"/>
    <d v="2021-02-08T00:00:00"/>
    <x v="2"/>
    <x v="2"/>
    <s v="San Francisco"/>
    <s v="Women's Athletic Footwear"/>
    <n v="37"/>
    <n v="2100"/>
    <n v="7770"/>
    <n v="2253.2999999999997"/>
    <n v="0.28999999999999998"/>
    <s v="Outlet"/>
  </r>
  <r>
    <n v="1128299"/>
    <d v="2021-02-09T00:00:00"/>
    <x v="2"/>
    <x v="2"/>
    <s v="San Francisco"/>
    <s v="Men's Apparel"/>
    <n v="51"/>
    <n v="2280"/>
    <n v="11628"/>
    <n v="5465.1600000000008"/>
    <n v="0.47000000000000008"/>
    <s v="Outlet"/>
  </r>
  <r>
    <n v="1128299"/>
    <d v="2021-02-10T00:00:00"/>
    <x v="2"/>
    <x v="2"/>
    <s v="San Francisco"/>
    <s v="Women's Apparel"/>
    <n v="56"/>
    <n v="2560"/>
    <n v="14336"/>
    <n v="2150.4000000000005"/>
    <n v="0.15000000000000002"/>
    <s v="Outlet"/>
  </r>
  <r>
    <n v="1128299"/>
    <d v="2021-02-11T00:00:00"/>
    <x v="2"/>
    <x v="2"/>
    <s v="San Francisco"/>
    <s v="Men's Street Footwear"/>
    <n v="40"/>
    <n v="3220"/>
    <n v="12880"/>
    <n v="4250.4000000000005"/>
    <n v="0.33000000000000007"/>
    <s v="Outlet"/>
  </r>
  <r>
    <n v="1128299"/>
    <d v="2021-02-12T00:00:00"/>
    <x v="2"/>
    <x v="2"/>
    <s v="San Francisco"/>
    <s v="Men's Athletic Footwear"/>
    <n v="46"/>
    <n v="3320"/>
    <n v="15272"/>
    <n v="3207.12"/>
    <n v="0.21"/>
    <s v="Outlet"/>
  </r>
  <r>
    <n v="1128299"/>
    <d v="2021-02-13T00:00:00"/>
    <x v="2"/>
    <x v="2"/>
    <s v="San Francisco"/>
    <s v="Women's Street Footwear"/>
    <n v="44"/>
    <n v="2560"/>
    <n v="11264"/>
    <n v="3717.1200000000008"/>
    <n v="0.33000000000000007"/>
    <s v="Outlet"/>
  </r>
  <r>
    <n v="1128299"/>
    <d v="2021-02-14T00:00:00"/>
    <x v="2"/>
    <x v="2"/>
    <s v="San Francisco"/>
    <s v="Women's Athletic Footwear"/>
    <n v="40"/>
    <n v="2710"/>
    <n v="10840"/>
    <n v="3252"/>
    <n v="0.3"/>
    <s v="Outlet"/>
  </r>
  <r>
    <n v="1128299"/>
    <d v="2021-02-15T00:00:00"/>
    <x v="2"/>
    <x v="2"/>
    <s v="San Francisco"/>
    <s v="Men's Apparel"/>
    <n v="43"/>
    <n v="2450"/>
    <n v="10535"/>
    <n v="5478.2"/>
    <n v="0.52"/>
    <s v="Outlet"/>
  </r>
  <r>
    <n v="1128299"/>
    <d v="2021-02-16T00:00:00"/>
    <x v="2"/>
    <x v="2"/>
    <s v="San Francisco"/>
    <s v="Women's Apparel"/>
    <n v="50"/>
    <n v="2560"/>
    <n v="12800"/>
    <n v="2176"/>
    <n v="0.17"/>
    <s v="Outlet"/>
  </r>
  <r>
    <n v="1189833"/>
    <d v="2021-02-17T00:00:00"/>
    <x v="2"/>
    <x v="2"/>
    <s v="San Francisco"/>
    <s v="Men's Street Footwear"/>
    <n v="26"/>
    <n v="2240"/>
    <n v="5824"/>
    <n v="2504.3200000000002"/>
    <n v="0.43000000000000005"/>
    <s v="Outlet"/>
  </r>
  <r>
    <n v="1189833"/>
    <d v="2021-02-18T00:00:00"/>
    <x v="2"/>
    <x v="2"/>
    <s v="San Francisco"/>
    <s v="Men's Athletic Footwear"/>
    <n v="35"/>
    <n v="2240"/>
    <n v="7840"/>
    <n v="2352"/>
    <n v="0.3"/>
    <s v="Outlet"/>
  </r>
  <r>
    <n v="1189833"/>
    <d v="2021-03-09T00:00:00"/>
    <x v="2"/>
    <x v="2"/>
    <s v="San Francisco"/>
    <s v="Women's Street Footwear"/>
    <n v="36"/>
    <n v="2170"/>
    <n v="7812"/>
    <n v="3281.0400000000004"/>
    <n v="0.42000000000000004"/>
    <s v="Outlet"/>
  </r>
  <r>
    <n v="1189833"/>
    <d v="2021-03-10T00:00:00"/>
    <x v="2"/>
    <x v="2"/>
    <s v="San Francisco"/>
    <s v="Women's Athletic Footwear"/>
    <n v="33"/>
    <n v="1820"/>
    <n v="6006"/>
    <n v="2282.2800000000002"/>
    <n v="0.38"/>
    <s v="Outlet"/>
  </r>
  <r>
    <n v="1189833"/>
    <d v="2021-03-11T00:00:00"/>
    <x v="2"/>
    <x v="2"/>
    <s v="Los Angeles"/>
    <s v="Men's Apparel"/>
    <n v="36"/>
    <n v="1550"/>
    <n v="5580"/>
    <n v="3292.2000000000003"/>
    <n v="0.59000000000000008"/>
    <s v="Outlet"/>
  </r>
  <r>
    <n v="1189833"/>
    <d v="2021-03-12T00:00:00"/>
    <x v="2"/>
    <x v="2"/>
    <s v="Los Angeles"/>
    <s v="Women's Apparel"/>
    <n v="29"/>
    <n v="2100"/>
    <n v="6090"/>
    <n v="1400.7"/>
    <n v="0.23"/>
    <s v="Outlet"/>
  </r>
  <r>
    <n v="1189833"/>
    <d v="2021-03-13T00:00:00"/>
    <x v="2"/>
    <x v="2"/>
    <s v="Los Angeles"/>
    <s v="Men's Street Footwear"/>
    <n v="28"/>
    <n v="2400"/>
    <n v="6720"/>
    <n v="3091.2000000000003"/>
    <n v="0.46"/>
    <s v="Outlet"/>
  </r>
  <r>
    <n v="1189833"/>
    <d v="2021-03-14T00:00:00"/>
    <x v="2"/>
    <x v="2"/>
    <s v="Los Angeles"/>
    <s v="Men's Athletic Footwear"/>
    <n v="30"/>
    <n v="2150"/>
    <n v="6450"/>
    <n v="1999.5"/>
    <n v="0.31"/>
    <s v="Outlet"/>
  </r>
  <r>
    <n v="1189833"/>
    <d v="2021-03-15T00:00:00"/>
    <x v="2"/>
    <x v="2"/>
    <s v="Los Angeles"/>
    <s v="Women's Street Footwear"/>
    <n v="33"/>
    <n v="2230"/>
    <n v="7359"/>
    <n v="3090.78"/>
    <n v="0.42000000000000004"/>
    <s v="Outlet"/>
  </r>
  <r>
    <n v="1189833"/>
    <d v="2021-03-16T00:00:00"/>
    <x v="2"/>
    <x v="2"/>
    <s v="Los Angeles"/>
    <s v="Women's Athletic Footwear"/>
    <n v="34"/>
    <n v="1790"/>
    <n v="6086"/>
    <n v="2495.2599999999998"/>
    <n v="0.41"/>
    <s v="Outlet"/>
  </r>
  <r>
    <n v="1189833"/>
    <d v="2021-03-17T00:00:00"/>
    <x v="2"/>
    <x v="2"/>
    <s v="Los Angeles"/>
    <s v="Men's Apparel"/>
    <n v="40"/>
    <n v="1400"/>
    <n v="5600"/>
    <n v="3192.0000000000005"/>
    <n v="0.57000000000000006"/>
    <s v="Outlet"/>
  </r>
  <r>
    <n v="1189833"/>
    <d v="2021-03-18T00:00:00"/>
    <x v="2"/>
    <x v="2"/>
    <s v="Los Angeles"/>
    <s v="Women's Apparel"/>
    <n v="32"/>
    <n v="2080"/>
    <n v="6656"/>
    <n v="1730.56"/>
    <n v="0.26"/>
    <s v="Outlet"/>
  </r>
  <r>
    <n v="1189833"/>
    <d v="2021-03-19T00:00:00"/>
    <x v="2"/>
    <x v="2"/>
    <s v="Los Angeles"/>
    <s v="Men's Street Footwear"/>
    <n v="24"/>
    <n v="2640"/>
    <n v="6336"/>
    <n v="2787.84"/>
    <n v="0.44"/>
    <s v="Outlet"/>
  </r>
  <r>
    <n v="1189833"/>
    <d v="2021-03-20T00:00:00"/>
    <x v="2"/>
    <x v="2"/>
    <s v="Los Angeles"/>
    <s v="Men's Athletic Footwear"/>
    <n v="36"/>
    <n v="2280"/>
    <n v="8208"/>
    <n v="2298.2400000000002"/>
    <n v="0.28000000000000003"/>
    <s v="Outlet"/>
  </r>
  <r>
    <n v="1189833"/>
    <d v="2021-03-21T00:00:00"/>
    <x v="2"/>
    <x v="2"/>
    <s v="Los Angeles"/>
    <s v="Women's Street Footwear"/>
    <n v="33"/>
    <n v="2210"/>
    <n v="7293"/>
    <n v="3354.78"/>
    <n v="0.46"/>
    <s v="Outlet"/>
  </r>
  <r>
    <n v="1189833"/>
    <d v="2021-03-22T00:00:00"/>
    <x v="2"/>
    <x v="2"/>
    <s v="Los Angeles"/>
    <s v="Women's Athletic Footwear"/>
    <n v="36"/>
    <n v="1760"/>
    <n v="6336"/>
    <n v="2471.0399999999995"/>
    <n v="0.38999999999999996"/>
    <s v="Outlet"/>
  </r>
  <r>
    <n v="1189833"/>
    <d v="2021-03-23T00:00:00"/>
    <x v="2"/>
    <x v="2"/>
    <s v="Los Angeles"/>
    <s v="Men's Apparel"/>
    <n v="36"/>
    <n v="1280"/>
    <n v="4608"/>
    <n v="2718.7200000000003"/>
    <n v="0.59000000000000008"/>
    <s v="Outlet"/>
  </r>
  <r>
    <n v="1189833"/>
    <d v="2021-04-06T00:00:00"/>
    <x v="2"/>
    <x v="2"/>
    <s v="Los Angeles"/>
    <s v="Women's Apparel"/>
    <n v="33"/>
    <n v="1940"/>
    <n v="6402"/>
    <n v="1472.46"/>
    <n v="0.23"/>
    <s v="Outlet"/>
  </r>
  <r>
    <n v="1189833"/>
    <d v="2021-04-07T00:00:00"/>
    <x v="2"/>
    <x v="2"/>
    <s v="Los Angeles"/>
    <s v="Men's Street Footwear"/>
    <n v="31"/>
    <n v="2480"/>
    <n v="7688"/>
    <n v="3536.48"/>
    <n v="0.46"/>
    <s v="Outlet"/>
  </r>
  <r>
    <n v="1189833"/>
    <d v="2021-04-08T00:00:00"/>
    <x v="2"/>
    <x v="2"/>
    <s v="Los Angeles"/>
    <s v="Men's Athletic Footwear"/>
    <n v="34"/>
    <n v="2100"/>
    <n v="7140"/>
    <n v="2070.6"/>
    <n v="0.28999999999999998"/>
    <s v="Outlet"/>
  </r>
  <r>
    <n v="1189833"/>
    <d v="2021-04-09T00:00:00"/>
    <x v="2"/>
    <x v="2"/>
    <s v="Los Angeles"/>
    <s v="Women's Street Footwear"/>
    <n v="38"/>
    <n v="2060"/>
    <n v="7828"/>
    <n v="3679.1600000000003"/>
    <n v="0.47000000000000003"/>
    <s v="Outlet"/>
  </r>
  <r>
    <n v="1189833"/>
    <d v="2021-04-10T00:00:00"/>
    <x v="2"/>
    <x v="2"/>
    <s v="Los Angeles"/>
    <s v="Women's Athletic Footwear"/>
    <n v="31"/>
    <n v="1730"/>
    <n v="5363"/>
    <n v="2037.94"/>
    <n v="0.38"/>
    <s v="Outlet"/>
  </r>
  <r>
    <n v="1189833"/>
    <d v="2021-04-11T00:00:00"/>
    <x v="2"/>
    <x v="2"/>
    <s v="Los Angeles"/>
    <s v="Men's Apparel"/>
    <n v="38"/>
    <n v="1490"/>
    <n v="5662"/>
    <n v="3453.8200000000006"/>
    <n v="0.6100000000000001"/>
    <s v="Outlet"/>
  </r>
  <r>
    <n v="1189833"/>
    <d v="2021-04-12T00:00:00"/>
    <x v="2"/>
    <x v="2"/>
    <s v="Los Angeles"/>
    <s v="Women's Apparel"/>
    <n v="49"/>
    <n v="1980"/>
    <n v="9702"/>
    <n v="2619.54"/>
    <n v="0.27"/>
    <s v="Outlet"/>
  </r>
  <r>
    <n v="1189833"/>
    <d v="2021-04-13T00:00:00"/>
    <x v="2"/>
    <x v="2"/>
    <s v="Los Angeles"/>
    <s v="Men's Street Footwear"/>
    <n v="32"/>
    <n v="2400"/>
    <n v="7680"/>
    <n v="3609.6000000000004"/>
    <n v="0.47000000000000003"/>
    <s v="Outlet"/>
  </r>
  <r>
    <n v="1189833"/>
    <d v="2021-04-14T00:00:00"/>
    <x v="2"/>
    <x v="2"/>
    <s v="Los Angeles"/>
    <s v="Men's Athletic Footwear"/>
    <n v="34"/>
    <n v="2210"/>
    <n v="7514"/>
    <n v="2254.1999999999998"/>
    <n v="0.3"/>
    <s v="Outlet"/>
  </r>
  <r>
    <n v="1189833"/>
    <d v="2021-04-15T00:00:00"/>
    <x v="2"/>
    <x v="2"/>
    <s v="Los Angeles"/>
    <s v="Women's Street Footwear"/>
    <n v="36"/>
    <n v="2150"/>
    <n v="7740"/>
    <n v="3483"/>
    <n v="0.45"/>
    <s v="Outlet"/>
  </r>
  <r>
    <n v="1189833"/>
    <d v="2021-04-16T00:00:00"/>
    <x v="2"/>
    <x v="2"/>
    <s v="Los Angeles"/>
    <s v="Women's Athletic Footwear"/>
    <n v="33"/>
    <n v="1930"/>
    <n v="6369"/>
    <n v="2420.2200000000003"/>
    <n v="0.38"/>
    <s v="Outlet"/>
  </r>
  <r>
    <n v="1189833"/>
    <d v="2021-04-17T00:00:00"/>
    <x v="2"/>
    <x v="2"/>
    <s v="Los Angeles"/>
    <s v="Men's Apparel"/>
    <n v="38"/>
    <n v="1400"/>
    <n v="5320"/>
    <n v="3138.8000000000006"/>
    <n v="0.59000000000000008"/>
    <s v="Outlet"/>
  </r>
  <r>
    <n v="1189833"/>
    <d v="2021-04-18T00:00:00"/>
    <x v="2"/>
    <x v="2"/>
    <s v="Los Angeles"/>
    <s v="Women's Apparel"/>
    <n v="43"/>
    <n v="2060"/>
    <n v="8858"/>
    <n v="1948.76"/>
    <n v="0.22"/>
    <s v="Outlet"/>
  </r>
  <r>
    <n v="1189833"/>
    <d v="2021-04-19T00:00:00"/>
    <x v="2"/>
    <x v="2"/>
    <s v="Los Angeles"/>
    <s v="Men's Street Footwear"/>
    <n v="36"/>
    <n v="2970"/>
    <n v="10692"/>
    <n v="4704.4800000000005"/>
    <n v="0.44"/>
    <s v="Outlet"/>
  </r>
  <r>
    <n v="1189833"/>
    <d v="2021-04-20T00:00:00"/>
    <x v="2"/>
    <x v="2"/>
    <s v="Los Angeles"/>
    <s v="Men's Athletic Footwear"/>
    <n v="35"/>
    <n v="2250"/>
    <n v="7875"/>
    <n v="2362.5"/>
    <n v="0.3"/>
    <s v="Outlet"/>
  </r>
  <r>
    <n v="1189833"/>
    <d v="2021-04-21T00:00:00"/>
    <x v="2"/>
    <x v="2"/>
    <s v="Los Angeles"/>
    <s v="Women's Street Footwear"/>
    <n v="35"/>
    <n v="2330"/>
    <n v="8155"/>
    <n v="3425.1000000000004"/>
    <n v="0.42000000000000004"/>
    <s v="Outlet"/>
  </r>
  <r>
    <n v="1189833"/>
    <d v="2021-04-22T00:00:00"/>
    <x v="2"/>
    <x v="2"/>
    <s v="Los Angeles"/>
    <s v="Women's Athletic Footwear"/>
    <n v="32"/>
    <n v="1940"/>
    <n v="6208"/>
    <n v="2296.96"/>
    <n v="0.37"/>
    <s v="Outlet"/>
  </r>
  <r>
    <n v="1189833"/>
    <d v="2021-04-23T00:00:00"/>
    <x v="2"/>
    <x v="2"/>
    <s v="Los Angeles"/>
    <s v="Men's Apparel"/>
    <n v="39"/>
    <n v="1650"/>
    <n v="6435"/>
    <n v="3861.0000000000005"/>
    <n v="0.60000000000000009"/>
    <s v="Outlet"/>
  </r>
  <r>
    <n v="1189833"/>
    <d v="2021-04-24T00:00:00"/>
    <x v="2"/>
    <x v="2"/>
    <s v="Los Angeles"/>
    <s v="Women's Apparel"/>
    <n v="48"/>
    <n v="2640"/>
    <n v="12672"/>
    <n v="2787.84"/>
    <n v="0.22"/>
    <s v="Outlet"/>
  </r>
  <r>
    <n v="1189833"/>
    <d v="2021-04-25T00:00:00"/>
    <x v="2"/>
    <x v="2"/>
    <s v="Los Angeles"/>
    <s v="Men's Street Footwear"/>
    <n v="30"/>
    <n v="2850"/>
    <n v="8550"/>
    <n v="4018.5000000000005"/>
    <n v="0.47000000000000003"/>
    <s v="Outlet"/>
  </r>
  <r>
    <n v="1189833"/>
    <d v="2021-04-26T00:00:00"/>
    <x v="2"/>
    <x v="2"/>
    <s v="Los Angeles"/>
    <s v="Men's Athletic Footwear"/>
    <n v="37"/>
    <n v="2720"/>
    <n v="10064"/>
    <n v="2918.56"/>
    <n v="0.28999999999999998"/>
    <s v="Outlet"/>
  </r>
  <r>
    <n v="1189833"/>
    <d v="2021-04-27T00:00:00"/>
    <x v="2"/>
    <x v="2"/>
    <s v="Los Angeles"/>
    <s v="Women's Street Footwear"/>
    <n v="33"/>
    <n v="2400"/>
    <n v="7920"/>
    <n v="3643.2000000000003"/>
    <n v="0.46"/>
    <s v="Outlet"/>
  </r>
  <r>
    <n v="1189833"/>
    <d v="2021-04-28T00:00:00"/>
    <x v="2"/>
    <x v="2"/>
    <s v="Los Angeles"/>
    <s v="Women's Athletic Footwear"/>
    <n v="29"/>
    <n v="2280"/>
    <n v="6612"/>
    <n v="2644.7999999999997"/>
    <n v="0.39999999999999997"/>
    <s v="Outlet"/>
  </r>
  <r>
    <n v="1189833"/>
    <d v="2021-04-29T00:00:00"/>
    <x v="2"/>
    <x v="2"/>
    <s v="Los Angeles"/>
    <s v="Men's Apparel"/>
    <n v="38"/>
    <n v="2240"/>
    <n v="8512"/>
    <n v="5107.2000000000007"/>
    <n v="0.60000000000000009"/>
    <s v="Outlet"/>
  </r>
  <r>
    <n v="1189833"/>
    <d v="2021-04-30T00:00:00"/>
    <x v="2"/>
    <x v="2"/>
    <s v="Los Angeles"/>
    <s v="Women's Apparel"/>
    <n v="51"/>
    <n v="2240"/>
    <n v="11424"/>
    <n v="2627.52"/>
    <n v="0.23"/>
    <s v="Outlet"/>
  </r>
  <r>
    <n v="1189833"/>
    <d v="2021-05-01T00:00:00"/>
    <x v="2"/>
    <x v="2"/>
    <s v="Los Angeles"/>
    <s v="Men's Street Footwear"/>
    <n v="36"/>
    <n v="3060"/>
    <n v="11016"/>
    <n v="4957.2"/>
    <n v="0.45"/>
    <s v="Outlet"/>
  </r>
  <r>
    <n v="1189833"/>
    <d v="2021-05-02T00:00:00"/>
    <x v="2"/>
    <x v="2"/>
    <s v="Los Angeles"/>
    <s v="Men's Athletic Footwear"/>
    <n v="41"/>
    <n v="2640"/>
    <n v="10824"/>
    <n v="3355.44"/>
    <n v="0.31"/>
    <s v="Outlet"/>
  </r>
  <r>
    <n v="1189833"/>
    <d v="2021-05-03T00:00:00"/>
    <x v="2"/>
    <x v="2"/>
    <s v="Los Angeles"/>
    <s v="Women's Street Footwear"/>
    <n v="34"/>
    <n v="2320"/>
    <n v="7888"/>
    <n v="3470.72"/>
    <n v="0.44"/>
    <s v="Outlet"/>
  </r>
  <r>
    <n v="1189833"/>
    <d v="2021-05-04T00:00:00"/>
    <x v="2"/>
    <x v="2"/>
    <s v="Los Angeles"/>
    <s v="Women's Athletic Footwear"/>
    <n v="36"/>
    <n v="2230"/>
    <n v="8028"/>
    <n v="3050.64"/>
    <n v="0.38"/>
    <s v="Outlet"/>
  </r>
  <r>
    <n v="1189833"/>
    <d v="2021-05-05T00:00:00"/>
    <x v="2"/>
    <x v="2"/>
    <s v="Los Angeles"/>
    <s v="Men's Apparel"/>
    <n v="43"/>
    <n v="2300"/>
    <n v="9890"/>
    <n v="6131.8000000000011"/>
    <n v="0.62000000000000011"/>
    <s v="Outlet"/>
  </r>
  <r>
    <n v="1189833"/>
    <d v="2021-05-06T00:00:00"/>
    <x v="2"/>
    <x v="2"/>
    <s v="Los Angeles"/>
    <s v="Women's Apparel"/>
    <n v="46"/>
    <n v="2080"/>
    <n v="9568"/>
    <n v="2200.64"/>
    <n v="0.23"/>
    <s v="Outlet"/>
  </r>
  <r>
    <n v="1189833"/>
    <d v="2021-05-07T00:00:00"/>
    <x v="2"/>
    <x v="2"/>
    <s v="Los Angeles"/>
    <s v="Men's Street Footwear"/>
    <n v="38"/>
    <n v="2890"/>
    <n v="10982"/>
    <n v="5051.72"/>
    <n v="0.46"/>
    <s v="Outlet"/>
  </r>
  <r>
    <n v="1189833"/>
    <d v="2021-05-08T00:00:00"/>
    <x v="2"/>
    <x v="2"/>
    <s v="Los Angeles"/>
    <s v="Men's Athletic Footwear"/>
    <n v="39"/>
    <n v="2640"/>
    <n v="10296"/>
    <n v="2779.92"/>
    <n v="0.27"/>
    <s v="Outlet"/>
  </r>
  <r>
    <n v="1189833"/>
    <d v="2021-05-09T00:00:00"/>
    <x v="2"/>
    <x v="2"/>
    <s v="Los Angeles"/>
    <s v="Women's Street Footwear"/>
    <n v="38"/>
    <n v="2100"/>
    <n v="7980"/>
    <n v="3591"/>
    <n v="0.45"/>
    <s v="Outlet"/>
  </r>
  <r>
    <n v="1189833"/>
    <d v="2021-05-10T00:00:00"/>
    <x v="2"/>
    <x v="2"/>
    <s v="Los Angeles"/>
    <s v="Women's Athletic Footwear"/>
    <n v="39"/>
    <n v="1950"/>
    <n v="7605"/>
    <n v="3041.9999999999995"/>
    <n v="0.39999999999999997"/>
    <s v="Outlet"/>
  </r>
  <r>
    <n v="1189833"/>
    <d v="2021-05-11T00:00:00"/>
    <x v="2"/>
    <x v="2"/>
    <s v="Los Angeles"/>
    <s v="Men's Apparel"/>
    <n v="44"/>
    <n v="1950"/>
    <n v="8580"/>
    <n v="5319.6000000000013"/>
    <n v="0.62000000000000011"/>
    <s v="Outlet"/>
  </r>
  <r>
    <n v="1189833"/>
    <d v="2021-05-12T00:00:00"/>
    <x v="2"/>
    <x v="2"/>
    <s v="Los Angeles"/>
    <s v="Women's Apparel"/>
    <n v="49"/>
    <n v="2100"/>
    <n v="10290"/>
    <n v="2263.8000000000002"/>
    <n v="0.22"/>
    <s v="Outlet"/>
  </r>
  <r>
    <n v="1189833"/>
    <d v="2021-05-13T00:00:00"/>
    <x v="2"/>
    <x v="2"/>
    <s v="Los Angeles"/>
    <s v="Men's Street Footwear"/>
    <n v="36"/>
    <n v="2560"/>
    <n v="9216"/>
    <n v="4331.5200000000004"/>
    <n v="0.47000000000000003"/>
    <s v="Outlet"/>
  </r>
  <r>
    <n v="1189833"/>
    <d v="2021-05-14T00:00:00"/>
    <x v="2"/>
    <x v="2"/>
    <s v="Los Angeles"/>
    <s v="Men's Athletic Footwear"/>
    <n v="43"/>
    <n v="2640"/>
    <n v="11352"/>
    <n v="3405.6"/>
    <n v="0.3"/>
    <s v="Outlet"/>
  </r>
  <r>
    <n v="1189833"/>
    <d v="2021-05-15T00:00:00"/>
    <x v="2"/>
    <x v="2"/>
    <s v="Los Angeles"/>
    <s v="Women's Street Footwear"/>
    <n v="33"/>
    <n v="2080"/>
    <n v="6864"/>
    <n v="2882.88"/>
    <n v="0.42000000000000004"/>
    <s v="Outlet"/>
  </r>
  <r>
    <n v="1189833"/>
    <d v="2021-05-16T00:00:00"/>
    <x v="2"/>
    <x v="2"/>
    <s v="Los Angeles"/>
    <s v="Women's Athletic Footwear"/>
    <n v="33"/>
    <n v="2130"/>
    <n v="7029"/>
    <n v="2952.18"/>
    <n v="0.42"/>
    <s v="Outlet"/>
  </r>
  <r>
    <n v="1189833"/>
    <d v="2021-05-17T00:00:00"/>
    <x v="2"/>
    <x v="2"/>
    <s v="Los Angeles"/>
    <s v="Men's Apparel"/>
    <n v="46"/>
    <n v="2100"/>
    <n v="9660"/>
    <n v="5989.2000000000007"/>
    <n v="0.62000000000000011"/>
    <s v="Outlet"/>
  </r>
  <r>
    <n v="1189833"/>
    <d v="2021-05-18T00:00:00"/>
    <x v="2"/>
    <x v="2"/>
    <s v="Los Angeles"/>
    <s v="Women's Apparel"/>
    <n v="46"/>
    <n v="2080"/>
    <n v="9568"/>
    <n v="2296.3200000000002"/>
    <n v="0.24000000000000002"/>
    <s v="Outlet"/>
  </r>
  <r>
    <n v="1189833"/>
    <d v="2021-05-19T00:00:00"/>
    <x v="2"/>
    <x v="2"/>
    <s v="Los Angeles"/>
    <s v="Men's Street Footwear"/>
    <n v="40"/>
    <n v="2720"/>
    <n v="10880"/>
    <n v="5004.8"/>
    <n v="0.46"/>
    <s v="Outlet"/>
  </r>
  <r>
    <n v="1189833"/>
    <d v="2021-05-20T00:00:00"/>
    <x v="2"/>
    <x v="2"/>
    <s v="Los Angeles"/>
    <s v="Men's Athletic Footwear"/>
    <n v="42"/>
    <n v="2640"/>
    <n v="11088"/>
    <n v="3326.4"/>
    <n v="0.3"/>
    <s v="Outlet"/>
  </r>
  <r>
    <n v="1189833"/>
    <d v="2021-05-21T00:00:00"/>
    <x v="2"/>
    <x v="2"/>
    <s v="Los Angeles"/>
    <s v="Women's Street Footwear"/>
    <n v="35"/>
    <n v="2230"/>
    <n v="7805"/>
    <n v="3590.3"/>
    <n v="0.46"/>
    <s v="Outlet"/>
  </r>
  <r>
    <n v="1189833"/>
    <d v="2021-05-22T00:00:00"/>
    <x v="2"/>
    <x v="2"/>
    <s v="Los Angeles"/>
    <s v="Women's Athletic Footwear"/>
    <n v="33"/>
    <n v="2210"/>
    <n v="7293"/>
    <n v="3063.06"/>
    <n v="0.42"/>
    <s v="Outlet"/>
  </r>
  <r>
    <n v="1189833"/>
    <d v="2021-05-23T00:00:00"/>
    <x v="2"/>
    <x v="2"/>
    <s v="Los Angeles"/>
    <s v="Men's Apparel"/>
    <n v="46"/>
    <n v="2040"/>
    <n v="9384"/>
    <n v="5348.880000000001"/>
    <n v="0.57000000000000006"/>
    <s v="Outlet"/>
  </r>
  <r>
    <n v="1189833"/>
    <d v="2021-05-24T00:00:00"/>
    <x v="2"/>
    <x v="2"/>
    <s v="Los Angeles"/>
    <s v="Women's Apparel"/>
    <n v="49"/>
    <n v="2380"/>
    <n v="11662"/>
    <n v="2798.88"/>
    <n v="0.24000000000000002"/>
    <s v="Outlet"/>
  </r>
  <r>
    <n v="1189833"/>
    <d v="2021-05-25T00:00:00"/>
    <x v="2"/>
    <x v="2"/>
    <s v="Los Angeles"/>
    <s v="Men's Street Footwear"/>
    <n v="39"/>
    <n v="3150"/>
    <n v="12285"/>
    <n v="5651.1"/>
    <n v="0.46"/>
    <s v="Outlet"/>
  </r>
  <r>
    <n v="1189833"/>
    <d v="2021-05-26T00:00:00"/>
    <x v="2"/>
    <x v="2"/>
    <s v="Los Angeles"/>
    <s v="Men's Athletic Footwear"/>
    <n v="42"/>
    <n v="2880"/>
    <n v="12096"/>
    <n v="3386.88"/>
    <n v="0.28000000000000003"/>
    <s v="Outlet"/>
  </r>
  <r>
    <n v="1189833"/>
    <d v="2021-05-27T00:00:00"/>
    <x v="2"/>
    <x v="2"/>
    <s v="Los Angeles"/>
    <s v="Women's Street Footwear"/>
    <n v="39"/>
    <n v="2310"/>
    <n v="9009"/>
    <n v="4144.1400000000003"/>
    <n v="0.46"/>
    <s v="Outlet"/>
  </r>
  <r>
    <n v="1189833"/>
    <d v="2021-05-28T00:00:00"/>
    <x v="2"/>
    <x v="2"/>
    <s v="Los Angeles"/>
    <s v="Women's Athletic Footwear"/>
    <n v="35"/>
    <n v="2240"/>
    <n v="7840"/>
    <n v="3135.9999999999995"/>
    <n v="0.39999999999999997"/>
    <s v="Outlet"/>
  </r>
  <r>
    <n v="1189833"/>
    <d v="2021-05-29T00:00:00"/>
    <x v="2"/>
    <x v="2"/>
    <s v="Los Angeles"/>
    <s v="Men's Apparel"/>
    <n v="43"/>
    <n v="2190"/>
    <n v="9417"/>
    <n v="5838.5400000000009"/>
    <n v="0.62000000000000011"/>
    <s v="Outlet"/>
  </r>
  <r>
    <n v="1189833"/>
    <d v="2021-05-30T00:00:00"/>
    <x v="2"/>
    <x v="2"/>
    <s v="Los Angeles"/>
    <s v="Women's Apparel"/>
    <n v="44"/>
    <n v="2320"/>
    <n v="10208"/>
    <n v="2552"/>
    <n v="0.25"/>
    <s v="Outlet"/>
  </r>
  <r>
    <n v="1185732"/>
    <d v="2021-05-31T00:00:00"/>
    <x v="2"/>
    <x v="2"/>
    <s v="Los Angeles"/>
    <s v="Men's Street Footwear"/>
    <n v="36"/>
    <n v="1470"/>
    <n v="5292"/>
    <n v="2381.4"/>
    <n v="0.45"/>
    <s v="Outlet"/>
  </r>
  <r>
    <n v="1185732"/>
    <d v="2021-06-01T00:00:00"/>
    <x v="2"/>
    <x v="2"/>
    <s v="Los Angeles"/>
    <s v="Men's Athletic Footwear"/>
    <n v="31"/>
    <n v="910"/>
    <n v="2821"/>
    <n v="1156.6099999999999"/>
    <n v="0.41"/>
    <s v="Outlet"/>
  </r>
  <r>
    <n v="1185732"/>
    <d v="2021-06-02T00:00:00"/>
    <x v="2"/>
    <x v="2"/>
    <s v="Los Angeles"/>
    <s v="Women's Street Footwear"/>
    <n v="24"/>
    <n v="940"/>
    <n v="2256"/>
    <n v="879.83999999999992"/>
    <n v="0.38999999999999996"/>
    <s v="Outlet"/>
  </r>
  <r>
    <n v="1185732"/>
    <d v="2021-06-03T00:00:00"/>
    <x v="2"/>
    <x v="2"/>
    <s v="Los Angeles"/>
    <s v="Women's Athletic Footwear"/>
    <n v="27"/>
    <n v="410"/>
    <n v="1107"/>
    <n v="509.22"/>
    <n v="0.46"/>
    <s v="Outlet"/>
  </r>
  <r>
    <n v="1197831"/>
    <d v="2021-08-15T00:00:00"/>
    <x v="1"/>
    <x v="1"/>
    <s v="Dallas"/>
    <s v="Men's Apparel"/>
    <n v="26"/>
    <n v="1130"/>
    <n v="2938"/>
    <n v="793.2600000000001"/>
    <n v="0.27"/>
    <s v="Outlet"/>
  </r>
  <r>
    <n v="1197831"/>
    <d v="2021-08-16T00:00:00"/>
    <x v="1"/>
    <x v="1"/>
    <s v="Dallas"/>
    <s v="Women's Apparel"/>
    <n v="24"/>
    <n v="1630"/>
    <n v="3912"/>
    <n v="1877.76"/>
    <n v="0.48"/>
    <s v="Outlet"/>
  </r>
  <r>
    <n v="1197831"/>
    <d v="2021-08-17T00:00:00"/>
    <x v="1"/>
    <x v="1"/>
    <s v="Dallas"/>
    <s v="Men's Street Footwear"/>
    <n v="19"/>
    <n v="2300"/>
    <n v="4370"/>
    <n v="1398.4"/>
    <n v="0.32"/>
    <s v="Outlet"/>
  </r>
  <r>
    <n v="1197831"/>
    <d v="2021-08-18T00:00:00"/>
    <x v="1"/>
    <x v="1"/>
    <s v="Dallas"/>
    <s v="Men's Athletic Footwear"/>
    <n v="23"/>
    <n v="2150"/>
    <n v="4945"/>
    <n v="1780.2"/>
    <n v="0.36"/>
    <s v="Outlet"/>
  </r>
  <r>
    <n v="1197831"/>
    <d v="2021-08-19T00:00:00"/>
    <x v="1"/>
    <x v="1"/>
    <s v="Dallas"/>
    <s v="Women's Street Footwear"/>
    <n v="27"/>
    <n v="1430"/>
    <n v="3861"/>
    <n v="1351.35"/>
    <n v="0.35"/>
    <s v="Outlet"/>
  </r>
  <r>
    <n v="1197831"/>
    <d v="2021-08-20T00:00:00"/>
    <x v="1"/>
    <x v="1"/>
    <s v="Dallas"/>
    <s v="Women's Athletic Footwear"/>
    <n v="28"/>
    <n v="1360"/>
    <n v="3808"/>
    <n v="1713.6000000000001"/>
    <n v="0.45"/>
    <s v="Outlet"/>
  </r>
  <r>
    <n v="1197831"/>
    <d v="2021-08-21T00:00:00"/>
    <x v="1"/>
    <x v="1"/>
    <s v="Dallas"/>
    <s v="Men's Apparel"/>
    <n v="26"/>
    <n v="930"/>
    <n v="2418"/>
    <n v="773.76"/>
    <n v="0.32"/>
    <s v="Outlet"/>
  </r>
  <r>
    <n v="1197831"/>
    <d v="2021-08-22T00:00:00"/>
    <x v="1"/>
    <x v="1"/>
    <s v="Dallas"/>
    <s v="Women's Apparel"/>
    <n v="26"/>
    <n v="1550"/>
    <n v="4030"/>
    <n v="2055.3000000000002"/>
    <n v="0.51"/>
    <s v="Outlet"/>
  </r>
  <r>
    <n v="1197831"/>
    <d v="2021-08-23T00:00:00"/>
    <x v="1"/>
    <x v="1"/>
    <s v="Dallas"/>
    <s v="Men's Street Footwear"/>
    <n v="21"/>
    <n v="2030"/>
    <n v="4263"/>
    <n v="1662.5699999999997"/>
    <n v="0.38999999999999996"/>
    <s v="Outlet"/>
  </r>
  <r>
    <n v="1197831"/>
    <d v="2021-08-24T00:00:00"/>
    <x v="1"/>
    <x v="1"/>
    <s v="Dallas"/>
    <s v="Men's Athletic Footwear"/>
    <n v="31"/>
    <n v="2360"/>
    <n v="7316"/>
    <n v="2926.3999999999996"/>
    <n v="0.39999999999999997"/>
    <s v="Outlet"/>
  </r>
  <r>
    <n v="1197831"/>
    <d v="2021-08-25T00:00:00"/>
    <x v="1"/>
    <x v="1"/>
    <s v="Dallas"/>
    <s v="Women's Street Footwear"/>
    <n v="20"/>
    <n v="1550"/>
    <n v="3100"/>
    <n v="1178"/>
    <n v="0.38"/>
    <s v="Outlet"/>
  </r>
  <r>
    <n v="1197831"/>
    <d v="2021-08-26T00:00:00"/>
    <x v="1"/>
    <x v="1"/>
    <s v="Dallas"/>
    <s v="Women's Athletic Footwear"/>
    <n v="26"/>
    <n v="1400"/>
    <n v="3640"/>
    <n v="1710.8000000000002"/>
    <n v="0.47000000000000003"/>
    <s v="Outlet"/>
  </r>
  <r>
    <n v="1197831"/>
    <d v="2021-08-27T00:00:00"/>
    <x v="1"/>
    <x v="1"/>
    <s v="Dallas"/>
    <s v="Men's Apparel"/>
    <n v="29"/>
    <n v="960"/>
    <n v="2784"/>
    <n v="1030.08"/>
    <n v="0.37"/>
    <s v="Outlet"/>
  </r>
  <r>
    <n v="1197831"/>
    <d v="2021-08-28T00:00:00"/>
    <x v="1"/>
    <x v="1"/>
    <s v="Dallas"/>
    <s v="Women's Apparel"/>
    <n v="27"/>
    <n v="1530"/>
    <n v="4131"/>
    <n v="2230.7400000000002"/>
    <n v="0.54"/>
    <s v="Outlet"/>
  </r>
  <r>
    <n v="1197831"/>
    <d v="2021-08-29T00:00:00"/>
    <x v="1"/>
    <x v="1"/>
    <s v="Dallas"/>
    <s v="Men's Street Footwear"/>
    <n v="13"/>
    <n v="2310"/>
    <n v="3003"/>
    <n v="1201.1999999999998"/>
    <n v="0.39999999999999997"/>
    <s v="Outlet"/>
  </r>
  <r>
    <n v="1197831"/>
    <d v="2021-08-30T00:00:00"/>
    <x v="1"/>
    <x v="1"/>
    <s v="Dallas"/>
    <s v="Men's Athletic Footwear"/>
    <n v="21"/>
    <n v="2100"/>
    <n v="4410"/>
    <n v="1763.9999999999998"/>
    <n v="0.39999999999999997"/>
    <s v="Outlet"/>
  </r>
  <r>
    <n v="1197831"/>
    <d v="2021-08-31T00:00:00"/>
    <x v="1"/>
    <x v="1"/>
    <s v="Dallas"/>
    <s v="Women's Street Footwear"/>
    <n v="20"/>
    <n v="1790"/>
    <n v="3580"/>
    <n v="1396.1999999999998"/>
    <n v="0.38999999999999996"/>
    <s v="Outlet"/>
  </r>
  <r>
    <n v="1197831"/>
    <d v="2021-09-01T00:00:00"/>
    <x v="1"/>
    <x v="1"/>
    <s v="Dallas"/>
    <s v="Women's Athletic Footwear"/>
    <n v="20"/>
    <n v="1490"/>
    <n v="2980"/>
    <n v="1460.2"/>
    <n v="0.49"/>
    <s v="Outlet"/>
  </r>
  <r>
    <n v="1197831"/>
    <d v="2021-09-02T00:00:00"/>
    <x v="1"/>
    <x v="1"/>
    <s v="Dallas"/>
    <s v="Men's Apparel"/>
    <n v="26"/>
    <n v="1070"/>
    <n v="2782"/>
    <n v="1001.52"/>
    <n v="0.36"/>
    <s v="Outlet"/>
  </r>
  <r>
    <n v="1197831"/>
    <d v="2021-09-03T00:00:00"/>
    <x v="1"/>
    <x v="1"/>
    <s v="Dallas"/>
    <s v="Women's Apparel"/>
    <n v="22"/>
    <n v="2100"/>
    <n v="4620"/>
    <n v="2633.4"/>
    <n v="0.57000000000000006"/>
    <s v="Outlet"/>
  </r>
  <r>
    <n v="1197831"/>
    <d v="2021-09-04T00:00:00"/>
    <x v="1"/>
    <x v="1"/>
    <s v="Dallas"/>
    <s v="Men's Street Footwear"/>
    <n v="13"/>
    <n v="2330"/>
    <n v="3029"/>
    <n v="1151.02"/>
    <n v="0.38"/>
    <s v="Outlet"/>
  </r>
  <r>
    <n v="1197831"/>
    <d v="2021-09-05T00:00:00"/>
    <x v="1"/>
    <x v="1"/>
    <s v="Dallas"/>
    <s v="Men's Athletic Footwear"/>
    <n v="22"/>
    <n v="2480"/>
    <n v="5456"/>
    <n v="2291.52"/>
    <n v="0.42"/>
    <s v="Outlet"/>
  </r>
  <r>
    <n v="1197831"/>
    <d v="2021-09-06T00:00:00"/>
    <x v="1"/>
    <x v="1"/>
    <s v="Dallas"/>
    <s v="Women's Street Footwear"/>
    <n v="19"/>
    <n v="2000"/>
    <n v="3800"/>
    <n v="1519.9999999999998"/>
    <n v="0.39999999999999997"/>
    <s v="Outlet"/>
  </r>
  <r>
    <n v="1197831"/>
    <d v="2021-09-07T00:00:00"/>
    <x v="1"/>
    <x v="1"/>
    <s v="Dallas"/>
    <s v="Women's Athletic Footwear"/>
    <n v="27"/>
    <n v="1820"/>
    <n v="4914"/>
    <n v="2407.86"/>
    <n v="0.49"/>
    <s v="Outlet"/>
  </r>
  <r>
    <n v="1197831"/>
    <d v="2021-09-08T00:00:00"/>
    <x v="1"/>
    <x v="1"/>
    <s v="Dallas"/>
    <s v="Men's Apparel"/>
    <n v="38"/>
    <n v="1530"/>
    <n v="5814"/>
    <n v="2093.04"/>
    <n v="0.36"/>
    <s v="Outlet"/>
  </r>
  <r>
    <n v="1197831"/>
    <d v="2021-09-09T00:00:00"/>
    <x v="1"/>
    <x v="1"/>
    <s v="Dallas"/>
    <s v="Women's Apparel"/>
    <n v="34"/>
    <n v="2640"/>
    <n v="8976"/>
    <n v="4667.5200000000004"/>
    <n v="0.52"/>
    <s v="Outlet"/>
  </r>
  <r>
    <n v="1197831"/>
    <d v="2021-09-10T00:00:00"/>
    <x v="1"/>
    <x v="1"/>
    <s v="Dallas"/>
    <s v="Men's Street Footwear"/>
    <n v="30"/>
    <n v="2560"/>
    <n v="7680"/>
    <n v="2841.6"/>
    <n v="0.37"/>
    <s v="Outlet"/>
  </r>
  <r>
    <n v="1197831"/>
    <d v="2021-09-11T00:00:00"/>
    <x v="1"/>
    <x v="1"/>
    <s v="Dallas"/>
    <s v="Men's Athletic Footwear"/>
    <n v="40"/>
    <n v="2800"/>
    <n v="11200"/>
    <n v="4592"/>
    <n v="0.41"/>
    <s v="Outlet"/>
  </r>
  <r>
    <n v="1197831"/>
    <d v="2021-09-12T00:00:00"/>
    <x v="1"/>
    <x v="1"/>
    <s v="Dallas"/>
    <s v="Women's Street Footwear"/>
    <n v="30"/>
    <n v="2150"/>
    <n v="6450"/>
    <n v="2515.4999999999995"/>
    <n v="0.38999999999999996"/>
    <s v="Outlet"/>
  </r>
  <r>
    <n v="1197831"/>
    <d v="2021-09-13T00:00:00"/>
    <x v="1"/>
    <x v="1"/>
    <s v="Dallas"/>
    <s v="Women's Athletic Footwear"/>
    <n v="29"/>
    <n v="1920"/>
    <n v="5568"/>
    <n v="2728.32"/>
    <n v="0.49"/>
    <s v="Outlet"/>
  </r>
  <r>
    <n v="1197831"/>
    <d v="2021-09-14T00:00:00"/>
    <x v="1"/>
    <x v="1"/>
    <s v="Dallas"/>
    <s v="Men's Apparel"/>
    <n v="40"/>
    <n v="1500"/>
    <n v="6000"/>
    <n v="2220"/>
    <n v="0.37"/>
    <s v="Outlet"/>
  </r>
  <r>
    <n v="1197831"/>
    <d v="2021-09-15T00:00:00"/>
    <x v="1"/>
    <x v="1"/>
    <s v="Dallas"/>
    <s v="Women's Apparel"/>
    <n v="42"/>
    <n v="2800"/>
    <n v="11760"/>
    <n v="6468.0000000000009"/>
    <n v="0.55000000000000004"/>
    <s v="Outlet"/>
  </r>
  <r>
    <n v="1197831"/>
    <d v="2021-09-16T00:00:00"/>
    <x v="1"/>
    <x v="1"/>
    <s v="Dallas"/>
    <s v="Men's Street Footwear"/>
    <n v="34"/>
    <n v="2560"/>
    <n v="8704"/>
    <n v="3655.68"/>
    <n v="0.42"/>
    <s v="Outlet"/>
  </r>
  <r>
    <n v="1197831"/>
    <d v="2021-09-17T00:00:00"/>
    <x v="1"/>
    <x v="1"/>
    <s v="Dallas"/>
    <s v="Men's Athletic Footwear"/>
    <n v="34"/>
    <n v="2640"/>
    <n v="8976"/>
    <n v="3769.92"/>
    <n v="0.42"/>
    <s v="Outlet"/>
  </r>
  <r>
    <n v="1197831"/>
    <d v="2021-09-18T00:00:00"/>
    <x v="1"/>
    <x v="1"/>
    <s v="Dallas"/>
    <s v="Women's Street Footwear"/>
    <n v="33"/>
    <n v="3220"/>
    <n v="10626"/>
    <n v="4462.92"/>
    <n v="0.42"/>
    <s v="Outlet"/>
  </r>
  <r>
    <n v="1197831"/>
    <d v="2021-09-19T00:00:00"/>
    <x v="1"/>
    <x v="1"/>
    <s v="Dallas"/>
    <s v="Women's Athletic Footwear"/>
    <n v="32"/>
    <n v="2010"/>
    <n v="6432"/>
    <n v="3537.6000000000004"/>
    <n v="0.55000000000000004"/>
    <s v="Outlet"/>
  </r>
  <r>
    <n v="1197831"/>
    <d v="2021-09-20T00:00:00"/>
    <x v="1"/>
    <x v="1"/>
    <s v="Dallas"/>
    <s v="Men's Apparel"/>
    <n v="39"/>
    <n v="1840"/>
    <n v="7176"/>
    <n v="2726.88"/>
    <n v="0.38"/>
    <s v="Outlet"/>
  </r>
  <r>
    <n v="1197831"/>
    <d v="2021-09-21T00:00:00"/>
    <x v="1"/>
    <x v="1"/>
    <s v="Dallas"/>
    <s v="Women's Apparel"/>
    <n v="47"/>
    <n v="2720"/>
    <n v="12784"/>
    <n v="7286.880000000001"/>
    <n v="0.57000000000000006"/>
    <s v="Outlet"/>
  </r>
  <r>
    <n v="1197831"/>
    <d v="2021-09-22T00:00:00"/>
    <x v="1"/>
    <x v="1"/>
    <s v="Dallas"/>
    <s v="Men's Street Footwear"/>
    <n v="34"/>
    <n v="2480"/>
    <n v="8432"/>
    <n v="3625.7599999999993"/>
    <n v="0.42999999999999994"/>
    <s v="Outlet"/>
  </r>
  <r>
    <n v="1197831"/>
    <d v="2021-09-23T00:00:00"/>
    <x v="1"/>
    <x v="1"/>
    <s v="Dallas"/>
    <s v="Men's Athletic Footwear"/>
    <n v="43"/>
    <n v="2560"/>
    <n v="11008"/>
    <n v="5063.6799999999994"/>
    <n v="0.45999999999999996"/>
    <s v="Outlet"/>
  </r>
  <r>
    <n v="1197831"/>
    <d v="2021-09-24T00:00:00"/>
    <x v="1"/>
    <x v="1"/>
    <s v="Dallas"/>
    <s v="Women's Street Footwear"/>
    <n v="35"/>
    <n v="3320"/>
    <n v="11620"/>
    <n v="5461.4"/>
    <n v="0.47"/>
    <s v="Outlet"/>
  </r>
  <r>
    <n v="1197831"/>
    <d v="2021-09-25T00:00:00"/>
    <x v="1"/>
    <x v="1"/>
    <s v="Dallas"/>
    <s v="Women's Athletic Footwear"/>
    <n v="38"/>
    <n v="1580"/>
    <n v="6004"/>
    <n v="3242.1600000000003"/>
    <n v="0.54"/>
    <s v="Outlet"/>
  </r>
  <r>
    <n v="1197831"/>
    <d v="2021-09-26T00:00:00"/>
    <x v="1"/>
    <x v="1"/>
    <s v="Dallas"/>
    <s v="Men's Apparel"/>
    <n v="43"/>
    <n v="1580"/>
    <n v="6794"/>
    <n v="2785.54"/>
    <n v="0.41"/>
    <s v="Outlet"/>
  </r>
  <r>
    <n v="1197831"/>
    <d v="2021-09-27T00:00:00"/>
    <x v="1"/>
    <x v="1"/>
    <s v="Dallas"/>
    <s v="Women's Apparel"/>
    <n v="43"/>
    <n v="2400"/>
    <n v="10320"/>
    <n v="6192.0000000000009"/>
    <n v="0.60000000000000009"/>
    <s v="Outlet"/>
  </r>
  <r>
    <n v="1197831"/>
    <d v="2021-09-28T00:00:00"/>
    <x v="1"/>
    <x v="1"/>
    <s v="Dallas"/>
    <s v="Men's Street Footwear"/>
    <n v="38"/>
    <n v="2320"/>
    <n v="8816"/>
    <n v="4055.3599999999997"/>
    <n v="0.45999999999999996"/>
    <s v="Outlet"/>
  </r>
  <r>
    <n v="1197831"/>
    <d v="2021-09-29T00:00:00"/>
    <x v="1"/>
    <x v="1"/>
    <s v="Dallas"/>
    <s v="Men's Athletic Footwear"/>
    <n v="38"/>
    <n v="2030"/>
    <n v="7714"/>
    <n v="3625.58"/>
    <n v="0.47"/>
    <s v="Outlet"/>
  </r>
  <r>
    <n v="1197831"/>
    <d v="2021-09-30T00:00:00"/>
    <x v="1"/>
    <x v="1"/>
    <s v="Dallas"/>
    <s v="Women's Street Footwear"/>
    <n v="47"/>
    <n v="2540"/>
    <n v="11938"/>
    <n v="5372.0999999999995"/>
    <n v="0.44999999999999996"/>
    <s v="Outlet"/>
  </r>
  <r>
    <n v="1197831"/>
    <d v="2021-10-01T00:00:00"/>
    <x v="1"/>
    <x v="1"/>
    <s v="Dallas"/>
    <s v="Women's Athletic Footwear"/>
    <n v="41"/>
    <n v="1350"/>
    <n v="5535"/>
    <n v="3044.2500000000005"/>
    <n v="0.55000000000000004"/>
    <s v="Outlet"/>
  </r>
  <r>
    <n v="1197831"/>
    <d v="2021-10-02T00:00:00"/>
    <x v="1"/>
    <x v="1"/>
    <s v="Dallas"/>
    <s v="Men's Apparel"/>
    <n v="37"/>
    <n v="1490"/>
    <n v="5513"/>
    <n v="2205.1999999999998"/>
    <n v="0.39999999999999997"/>
    <s v="Outlet"/>
  </r>
  <r>
    <n v="1197831"/>
    <d v="2021-10-03T00:00:00"/>
    <x v="1"/>
    <x v="1"/>
    <s v="Dallas"/>
    <s v="Women's Apparel"/>
    <n v="33"/>
    <n v="2360"/>
    <n v="7788"/>
    <n v="4594.920000000001"/>
    <n v="0.59000000000000008"/>
    <s v="Outlet"/>
  </r>
  <r>
    <n v="1197831"/>
    <d v="2021-10-04T00:00:00"/>
    <x v="1"/>
    <x v="1"/>
    <s v="Dallas"/>
    <s v="Men's Street Footwear"/>
    <n v="30"/>
    <n v="2130"/>
    <n v="6390"/>
    <n v="2811.5999999999995"/>
    <n v="0.43999999999999995"/>
    <s v="Outlet"/>
  </r>
  <r>
    <n v="1197831"/>
    <d v="2021-10-05T00:00:00"/>
    <x v="1"/>
    <x v="1"/>
    <s v="Dallas"/>
    <s v="Men's Athletic Footwear"/>
    <n v="29"/>
    <n v="2190"/>
    <n v="6351"/>
    <n v="2984.97"/>
    <n v="0.47"/>
    <s v="Outlet"/>
  </r>
  <r>
    <n v="1197831"/>
    <d v="2021-10-06T00:00:00"/>
    <x v="1"/>
    <x v="1"/>
    <s v="Dallas"/>
    <s v="Women's Street Footwear"/>
    <n v="32"/>
    <n v="1900"/>
    <n v="6080"/>
    <n v="2675.2"/>
    <n v="0.43999999999999995"/>
    <s v="Outlet"/>
  </r>
  <r>
    <n v="1197831"/>
    <d v="2021-10-07T00:00:00"/>
    <x v="1"/>
    <x v="1"/>
    <s v="Dallas"/>
    <s v="Women's Athletic Footwear"/>
    <n v="30"/>
    <n v="1450"/>
    <n v="4350"/>
    <n v="2349"/>
    <n v="0.54"/>
    <s v="Outlet"/>
  </r>
  <r>
    <n v="1197831"/>
    <d v="2021-10-08T00:00:00"/>
    <x v="1"/>
    <x v="1"/>
    <s v="Dallas"/>
    <s v="Men's Apparel"/>
    <n v="30"/>
    <n v="1280"/>
    <n v="3840"/>
    <n v="1535.9999999999998"/>
    <n v="0.39999999999999997"/>
    <s v="Outlet"/>
  </r>
  <r>
    <n v="1197831"/>
    <d v="2021-10-09T00:00:00"/>
    <x v="1"/>
    <x v="1"/>
    <s v="Dallas"/>
    <s v="Women's Apparel"/>
    <n v="39"/>
    <n v="1900"/>
    <n v="7410"/>
    <n v="4297.8"/>
    <n v="0.58000000000000007"/>
    <s v="Outlet"/>
  </r>
  <r>
    <n v="1197831"/>
    <d v="2021-10-10T00:00:00"/>
    <x v="1"/>
    <x v="1"/>
    <s v="Dallas"/>
    <s v="Men's Street Footwear"/>
    <n v="31"/>
    <n v="2250"/>
    <n v="6975"/>
    <n v="2999.2499999999995"/>
    <n v="0.42999999999999994"/>
    <s v="Outlet"/>
  </r>
  <r>
    <n v="1197831"/>
    <d v="2021-10-11T00:00:00"/>
    <x v="1"/>
    <x v="1"/>
    <s v="Dallas"/>
    <s v="Men's Athletic Footwear"/>
    <n v="27"/>
    <n v="2180"/>
    <n v="5886"/>
    <n v="2648.7"/>
    <n v="0.44999999999999996"/>
    <s v="Outlet"/>
  </r>
  <r>
    <n v="1197831"/>
    <d v="2021-10-12T00:00:00"/>
    <x v="1"/>
    <x v="1"/>
    <s v="Dallas"/>
    <s v="Women's Street Footwear"/>
    <n v="51"/>
    <n v="2280"/>
    <n v="11628"/>
    <n v="5116.32"/>
    <n v="0.43999999999999995"/>
    <s v="Outlet"/>
  </r>
  <r>
    <n v="1197831"/>
    <d v="2021-10-13T00:00:00"/>
    <x v="1"/>
    <x v="1"/>
    <s v="Dallas"/>
    <s v="Women's Athletic Footwear"/>
    <n v="50"/>
    <n v="1600"/>
    <n v="8000"/>
    <n v="4160"/>
    <n v="0.52"/>
    <s v="Outlet"/>
  </r>
  <r>
    <n v="1197831"/>
    <d v="2021-10-14T00:00:00"/>
    <x v="1"/>
    <x v="1"/>
    <s v="Dallas"/>
    <s v="Men's Apparel"/>
    <n v="46"/>
    <n v="1620"/>
    <n v="7452"/>
    <n v="2906.2799999999997"/>
    <n v="0.38999999999999996"/>
    <s v="Outlet"/>
  </r>
  <r>
    <n v="1197831"/>
    <d v="2021-10-15T00:00:00"/>
    <x v="1"/>
    <x v="1"/>
    <s v="Dallas"/>
    <s v="Women's Apparel"/>
    <n v="51"/>
    <n v="2360"/>
    <n v="12036"/>
    <n v="7341.9600000000009"/>
    <n v="0.6100000000000001"/>
    <s v="Outlet"/>
  </r>
  <r>
    <n v="1197831"/>
    <d v="2021-10-16T00:00:00"/>
    <x v="1"/>
    <x v="1"/>
    <s v="Dallas"/>
    <s v="Men's Street Footwear"/>
    <n v="46"/>
    <n v="2810"/>
    <n v="12926"/>
    <n v="6075.2199999999993"/>
    <n v="0.47"/>
    <s v="Outlet"/>
  </r>
  <r>
    <n v="1197831"/>
    <d v="2021-10-17T00:00:00"/>
    <x v="1"/>
    <x v="1"/>
    <s v="Dallas"/>
    <s v="Men's Athletic Footwear"/>
    <n v="39"/>
    <n v="2480"/>
    <n v="9672"/>
    <n v="4062.24"/>
    <n v="0.42"/>
    <s v="Outlet"/>
  </r>
  <r>
    <n v="1197831"/>
    <d v="2021-10-18T00:00:00"/>
    <x v="1"/>
    <x v="1"/>
    <s v="Dallas"/>
    <s v="Women's Street Footwear"/>
    <n v="46"/>
    <n v="2390"/>
    <n v="10994"/>
    <n v="4837.3599999999997"/>
    <n v="0.43999999999999995"/>
    <s v="Outlet"/>
  </r>
  <r>
    <n v="1197831"/>
    <d v="2021-10-19T00:00:00"/>
    <x v="1"/>
    <x v="1"/>
    <s v="Dallas"/>
    <s v="Women's Athletic Footwear"/>
    <n v="44"/>
    <n v="1900"/>
    <n v="8360"/>
    <n v="4681.6000000000004"/>
    <n v="0.56000000000000005"/>
    <s v="Outlet"/>
  </r>
  <r>
    <n v="1197831"/>
    <d v="2021-10-20T00:00:00"/>
    <x v="1"/>
    <x v="1"/>
    <s v="Dallas"/>
    <s v="Men's Apparel"/>
    <n v="47"/>
    <n v="1680"/>
    <n v="7896"/>
    <n v="2921.52"/>
    <n v="0.37"/>
    <s v="Outlet"/>
  </r>
  <r>
    <n v="1197831"/>
    <d v="2021-10-21T00:00:00"/>
    <x v="1"/>
    <x v="1"/>
    <s v="Dallas"/>
    <s v="Women's Apparel"/>
    <n v="54"/>
    <n v="2560"/>
    <n v="13824"/>
    <n v="8294.4000000000015"/>
    <n v="0.60000000000000009"/>
    <s v="Outlet"/>
  </r>
  <r>
    <n v="1185732"/>
    <d v="2021-10-22T00:00:00"/>
    <x v="1"/>
    <x v="1"/>
    <s v="Dallas"/>
    <s v="Men's Street Footwear"/>
    <n v="34"/>
    <n v="1280"/>
    <n v="4352"/>
    <n v="2698.2400000000007"/>
    <n v="0.62000000000000011"/>
    <s v="Outlet"/>
  </r>
  <r>
    <n v="1185732"/>
    <d v="2021-10-23T00:00:00"/>
    <x v="1"/>
    <x v="1"/>
    <s v="Dallas"/>
    <s v="Men's Athletic Footwear"/>
    <n v="34"/>
    <n v="680"/>
    <n v="2312"/>
    <n v="901.68"/>
    <n v="0.38999999999999996"/>
    <s v="Outlet"/>
  </r>
  <r>
    <n v="1185732"/>
    <d v="2021-10-24T00:00:00"/>
    <x v="1"/>
    <x v="1"/>
    <s v="Dallas"/>
    <s v="Women's Street Footwear"/>
    <n v="28"/>
    <n v="720"/>
    <n v="2016"/>
    <n v="846.71999999999991"/>
    <n v="0.42"/>
    <s v="Outlet"/>
  </r>
  <r>
    <n v="1185732"/>
    <d v="2021-10-25T00:00:00"/>
    <x v="1"/>
    <x v="1"/>
    <s v="Dallas"/>
    <s v="Women's Athletic Footwear"/>
    <n v="28"/>
    <n v="230"/>
    <n v="644"/>
    <n v="276.91999999999996"/>
    <n v="0.42999999999999994"/>
    <s v="Outlet"/>
  </r>
  <r>
    <n v="1185732"/>
    <d v="2021-10-26T00:00:00"/>
    <x v="0"/>
    <x v="4"/>
    <s v="Philadelphia"/>
    <s v="Men's Apparel"/>
    <n v="42"/>
    <n v="410"/>
    <n v="1722"/>
    <n v="706.02"/>
    <n v="0.41"/>
    <s v="Outlet"/>
  </r>
  <r>
    <n v="1185732"/>
    <d v="2021-10-27T00:00:00"/>
    <x v="0"/>
    <x v="4"/>
    <s v="Philadelphia"/>
    <s v="Women's Apparel"/>
    <n v="32"/>
    <n v="700"/>
    <n v="2240"/>
    <n v="761.59999999999991"/>
    <n v="0.33999999999999997"/>
    <s v="Outlet"/>
  </r>
  <r>
    <n v="1185732"/>
    <d v="2021-10-28T00:00:00"/>
    <x v="0"/>
    <x v="4"/>
    <s v="Philadelphia"/>
    <s v="Men's Street Footwear"/>
    <n v="32"/>
    <n v="1660"/>
    <n v="5312"/>
    <n v="3187.2000000000003"/>
    <n v="0.60000000000000009"/>
    <s v="Outlet"/>
  </r>
  <r>
    <n v="1185732"/>
    <d v="2021-10-29T00:00:00"/>
    <x v="0"/>
    <x v="4"/>
    <s v="Philadelphia"/>
    <s v="Men's Athletic Footwear"/>
    <n v="32"/>
    <n v="440"/>
    <n v="1408"/>
    <n v="563.19999999999993"/>
    <n v="0.39999999999999997"/>
    <s v="Outlet"/>
  </r>
  <r>
    <n v="1185732"/>
    <d v="2021-10-30T00:00:00"/>
    <x v="0"/>
    <x v="4"/>
    <s v="Philadelphia"/>
    <s v="Women's Street Footwear"/>
    <n v="25"/>
    <n v="540"/>
    <n v="1350"/>
    <n v="607.49999999999989"/>
    <n v="0.44999999999999996"/>
    <s v="Outlet"/>
  </r>
  <r>
    <n v="1185732"/>
    <d v="2021-10-31T00:00:00"/>
    <x v="0"/>
    <x v="4"/>
    <s v="Philadelphia"/>
    <s v="Women's Athletic Footwear"/>
    <n v="28"/>
    <n v="170"/>
    <n v="476"/>
    <n v="199.92"/>
    <n v="0.42"/>
    <s v="Outlet"/>
  </r>
  <r>
    <n v="1185732"/>
    <d v="2021-11-01T00:00:00"/>
    <x v="0"/>
    <x v="4"/>
    <s v="Philadelphia"/>
    <s v="Men's Apparel"/>
    <n v="39"/>
    <n v="400"/>
    <n v="1560"/>
    <n v="577.20000000000005"/>
    <n v="0.37"/>
    <s v="Outlet"/>
  </r>
  <r>
    <n v="1185732"/>
    <d v="2021-11-02T00:00:00"/>
    <x v="0"/>
    <x v="4"/>
    <s v="Philadelphia"/>
    <s v="Women's Apparel"/>
    <n v="30"/>
    <n v="740"/>
    <n v="2220"/>
    <n v="777"/>
    <n v="0.35"/>
    <s v="Outlet"/>
  </r>
  <r>
    <n v="1185732"/>
    <d v="2021-11-03T00:00:00"/>
    <x v="0"/>
    <x v="4"/>
    <s v="Philadelphia"/>
    <s v="Men's Street Footwear"/>
    <n v="39"/>
    <n v="1560"/>
    <n v="6084"/>
    <n v="3528.7200000000003"/>
    <n v="0.58000000000000007"/>
    <s v="Outlet"/>
  </r>
  <r>
    <n v="1185732"/>
    <d v="2021-11-04T00:00:00"/>
    <x v="0"/>
    <x v="4"/>
    <s v="Philadelphia"/>
    <s v="Men's Athletic Footwear"/>
    <n v="33"/>
    <n v="530"/>
    <n v="1749"/>
    <n v="647.13"/>
    <n v="0.37"/>
    <s v="Outlet"/>
  </r>
  <r>
    <n v="1185732"/>
    <d v="2021-11-05T00:00:00"/>
    <x v="0"/>
    <x v="4"/>
    <s v="Philadelphia"/>
    <s v="Women's Street Footwear"/>
    <n v="29"/>
    <n v="580"/>
    <n v="1682"/>
    <n v="756.9"/>
    <n v="0.44999999999999996"/>
    <s v="Outlet"/>
  </r>
  <r>
    <n v="1185732"/>
    <d v="2021-11-06T00:00:00"/>
    <x v="0"/>
    <x v="4"/>
    <s v="Philadelphia"/>
    <s v="Women's Athletic Footwear"/>
    <n v="32"/>
    <n v="80"/>
    <n v="256"/>
    <n v="112.63999999999999"/>
    <n v="0.43999999999999995"/>
    <s v="Outlet"/>
  </r>
  <r>
    <n v="1185732"/>
    <d v="2021-11-07T00:00:00"/>
    <x v="0"/>
    <x v="4"/>
    <s v="Philadelphia"/>
    <s v="Men's Apparel"/>
    <n v="41"/>
    <n v="240"/>
    <n v="984"/>
    <n v="334.55999999999995"/>
    <n v="0.33999999999999997"/>
    <s v="Outlet"/>
  </r>
  <r>
    <n v="1185732"/>
    <d v="2021-11-08T00:00:00"/>
    <x v="0"/>
    <x v="4"/>
    <s v="Philadelphia"/>
    <s v="Women's Apparel"/>
    <n v="38"/>
    <n v="610"/>
    <n v="2318"/>
    <n v="718.58"/>
    <n v="0.31"/>
    <s v="Outlet"/>
  </r>
  <r>
    <n v="1185732"/>
    <d v="2021-11-09T00:00:00"/>
    <x v="0"/>
    <x v="4"/>
    <s v="Philadelphia"/>
    <s v="Men's Street Footwear"/>
    <n v="35"/>
    <n v="1400"/>
    <n v="4900"/>
    <n v="2793.0000000000005"/>
    <n v="0.57000000000000006"/>
    <s v="Outlet"/>
  </r>
  <r>
    <n v="1185732"/>
    <d v="2021-11-10T00:00:00"/>
    <x v="0"/>
    <x v="4"/>
    <s v="Philadelphia"/>
    <s v="Men's Athletic Footwear"/>
    <n v="37"/>
    <n v="510"/>
    <n v="1887"/>
    <n v="603.84"/>
    <n v="0.32"/>
    <s v="Outlet"/>
  </r>
  <r>
    <n v="1185732"/>
    <d v="2021-11-11T00:00:00"/>
    <x v="0"/>
    <x v="4"/>
    <s v="Philadelphia"/>
    <s v="Women's Street Footwear"/>
    <n v="27"/>
    <n v="510"/>
    <n v="1377"/>
    <n v="578.34"/>
    <n v="0.42"/>
    <s v="Outlet"/>
  </r>
  <r>
    <n v="1185732"/>
    <d v="2021-11-12T00:00:00"/>
    <x v="0"/>
    <x v="4"/>
    <s v="Philadelphia"/>
    <s v="Women's Athletic Footwear"/>
    <n v="36"/>
    <n v="240"/>
    <n v="864"/>
    <n v="328.32"/>
    <n v="0.38"/>
    <s v="Outlet"/>
  </r>
  <r>
    <n v="1185732"/>
    <d v="2021-11-13T00:00:00"/>
    <x v="0"/>
    <x v="4"/>
    <s v="Philadelphia"/>
    <s v="Men's Apparel"/>
    <n v="45"/>
    <n v="260"/>
    <n v="1170"/>
    <n v="432.9"/>
    <n v="0.37"/>
    <s v="Outlet"/>
  </r>
  <r>
    <n v="1185732"/>
    <d v="2021-11-14T00:00:00"/>
    <x v="0"/>
    <x v="4"/>
    <s v="Philadelphia"/>
    <s v="Women's Apparel"/>
    <n v="39"/>
    <n v="640"/>
    <n v="2496"/>
    <n v="673.92000000000007"/>
    <n v="0.27"/>
    <s v="Outlet"/>
  </r>
  <r>
    <n v="1185732"/>
    <d v="2021-11-15T00:00:00"/>
    <x v="0"/>
    <x v="4"/>
    <s v="Philadelphia"/>
    <s v="Men's Street Footwear"/>
    <n v="44"/>
    <n v="1500"/>
    <n v="6600"/>
    <n v="3432"/>
    <n v="0.52"/>
    <s v="Outlet"/>
  </r>
  <r>
    <n v="1185732"/>
    <d v="2021-11-16T00:00:00"/>
    <x v="0"/>
    <x v="4"/>
    <s v="Philadelphia"/>
    <s v="Men's Athletic Footwear"/>
    <n v="40"/>
    <n v="540"/>
    <n v="2160"/>
    <n v="712.8"/>
    <n v="0.32999999999999996"/>
    <s v="Outlet"/>
  </r>
  <r>
    <n v="1185732"/>
    <d v="2021-11-17T00:00:00"/>
    <x v="0"/>
    <x v="4"/>
    <s v="Philadelphia"/>
    <s v="Women's Street Footwear"/>
    <n v="38"/>
    <n v="530"/>
    <n v="2014"/>
    <n v="745.18"/>
    <n v="0.37"/>
    <s v="Outlet"/>
  </r>
  <r>
    <n v="1185732"/>
    <d v="2021-11-18T00:00:00"/>
    <x v="0"/>
    <x v="4"/>
    <s v="Philadelphia"/>
    <s v="Women's Athletic Footwear"/>
    <n v="42"/>
    <n v="340"/>
    <n v="1428"/>
    <n v="571.19999999999993"/>
    <n v="0.39999999999999997"/>
    <s v="Outlet"/>
  </r>
  <r>
    <n v="1185732"/>
    <d v="2021-11-19T00:00:00"/>
    <x v="0"/>
    <x v="4"/>
    <s v="Philadelphia"/>
    <s v="Men's Apparel"/>
    <n v="51"/>
    <n v="390"/>
    <n v="1989"/>
    <n v="735.93"/>
    <n v="0.37"/>
    <s v="Outlet"/>
  </r>
  <r>
    <n v="1185732"/>
    <d v="2021-11-20T00:00:00"/>
    <x v="0"/>
    <x v="4"/>
    <s v="Philadelphia"/>
    <s v="Women's Apparel"/>
    <n v="51"/>
    <n v="780"/>
    <n v="3978"/>
    <n v="1471.86"/>
    <n v="0.37"/>
    <s v="Outlet"/>
  </r>
  <r>
    <n v="1185732"/>
    <d v="2021-11-21T00:00:00"/>
    <x v="0"/>
    <x v="4"/>
    <s v="Philadelphia"/>
    <s v="Men's Street Footwear"/>
    <n v="49"/>
    <n v="1700"/>
    <n v="8330"/>
    <n v="4748.1000000000004"/>
    <n v="0.57000000000000006"/>
    <s v="Outlet"/>
  </r>
  <r>
    <n v="1185732"/>
    <d v="2021-11-22T00:00:00"/>
    <x v="0"/>
    <x v="4"/>
    <s v="Philadelphia"/>
    <s v="Men's Athletic Footwear"/>
    <n v="41"/>
    <n v="850"/>
    <n v="3485"/>
    <n v="1359.1499999999999"/>
    <n v="0.38999999999999996"/>
    <s v="Outlet"/>
  </r>
  <r>
    <n v="1185732"/>
    <d v="2021-11-23T00:00:00"/>
    <x v="0"/>
    <x v="4"/>
    <s v="Philadelphia"/>
    <s v="Women's Street Footwear"/>
    <n v="42"/>
    <n v="540"/>
    <n v="2268"/>
    <n v="975.2399999999999"/>
    <n v="0.42999999999999994"/>
    <s v="Outlet"/>
  </r>
  <r>
    <n v="1185732"/>
    <d v="2021-11-24T00:00:00"/>
    <x v="0"/>
    <x v="4"/>
    <s v="Philadelphia"/>
    <s v="Women's Athletic Footwear"/>
    <n v="43"/>
    <n v="530"/>
    <n v="2279"/>
    <n v="1071.1299999999999"/>
    <n v="0.47"/>
    <s v="Outlet"/>
  </r>
  <r>
    <n v="1185732"/>
    <d v="2021-11-25T00:00:00"/>
    <x v="0"/>
    <x v="4"/>
    <s v="Philadelphia"/>
    <s v="Men's Apparel"/>
    <n v="43"/>
    <n v="480"/>
    <n v="2064"/>
    <n v="866.88"/>
    <n v="0.42"/>
    <s v="Outlet"/>
  </r>
  <r>
    <n v="1185732"/>
    <d v="2021-11-26T00:00:00"/>
    <x v="0"/>
    <x v="4"/>
    <s v="Philadelphia"/>
    <s v="Women's Apparel"/>
    <n v="52"/>
    <n v="1050"/>
    <n v="5460"/>
    <n v="1910.9999999999998"/>
    <n v="0.35"/>
    <s v="Outlet"/>
  </r>
  <r>
    <n v="1185732"/>
    <d v="2021-11-27T00:00:00"/>
    <x v="0"/>
    <x v="4"/>
    <s v="Philadelphia"/>
    <s v="Men's Street Footwear"/>
    <n v="49"/>
    <n v="1750"/>
    <n v="8575"/>
    <n v="4887.7500000000009"/>
    <n v="0.57000000000000006"/>
    <s v="Outlet"/>
  </r>
  <r>
    <n v="1185732"/>
    <d v="2021-11-28T00:00:00"/>
    <x v="0"/>
    <x v="4"/>
    <s v="Philadelphia"/>
    <s v="Men's Athletic Footwear"/>
    <n v="45"/>
    <n v="990"/>
    <n v="4455"/>
    <n v="1737.4499999999998"/>
    <n v="0.38999999999999996"/>
    <s v="Outlet"/>
  </r>
  <r>
    <n v="1185732"/>
    <d v="2021-11-29T00:00:00"/>
    <x v="0"/>
    <x v="4"/>
    <s v="Philadelphia"/>
    <s v="Women's Street Footwear"/>
    <n v="43"/>
    <n v="720"/>
    <n v="3096"/>
    <n v="1331.2799999999997"/>
    <n v="0.42999999999999994"/>
    <s v="Outlet"/>
  </r>
  <r>
    <n v="1185732"/>
    <d v="2021-11-30T00:00:00"/>
    <x v="0"/>
    <x v="4"/>
    <s v="Philadelphia"/>
    <s v="Women's Athletic Footwear"/>
    <n v="39"/>
    <n v="560"/>
    <n v="2184"/>
    <n v="1026.48"/>
    <n v="0.47"/>
    <s v="Outlet"/>
  </r>
  <r>
    <n v="1185732"/>
    <d v="2021-12-01T00:00:00"/>
    <x v="0"/>
    <x v="4"/>
    <s v="Philadelphia"/>
    <s v="Men's Apparel"/>
    <n v="50"/>
    <n v="640"/>
    <n v="3200"/>
    <n v="1280"/>
    <n v="0.39999999999999997"/>
    <s v="Outlet"/>
  </r>
  <r>
    <n v="1185732"/>
    <d v="2021-12-02T00:00:00"/>
    <x v="0"/>
    <x v="4"/>
    <s v="Philadelphia"/>
    <s v="Women's Apparel"/>
    <n v="50"/>
    <n v="1160"/>
    <n v="5800"/>
    <n v="2088"/>
    <n v="0.36"/>
    <s v="Outlet"/>
  </r>
  <r>
    <n v="1185732"/>
    <d v="2021-12-03T00:00:00"/>
    <x v="0"/>
    <x v="4"/>
    <s v="Philadelphia"/>
    <s v="Men's Street Footwear"/>
    <n v="51"/>
    <n v="1790"/>
    <n v="9129"/>
    <n v="5294.8200000000006"/>
    <n v="0.58000000000000007"/>
    <s v="Outlet"/>
  </r>
  <r>
    <n v="1185732"/>
    <d v="2021-12-04T00:00:00"/>
    <x v="0"/>
    <x v="4"/>
    <s v="Philadelphia"/>
    <s v="Men's Athletic Footwear"/>
    <n v="44"/>
    <n v="1020"/>
    <n v="4488"/>
    <n v="1884.96"/>
    <n v="0.42"/>
    <s v="Outlet"/>
  </r>
  <r>
    <n v="1185732"/>
    <d v="2021-12-05T00:00:00"/>
    <x v="0"/>
    <x v="4"/>
    <s v="Philadelphia"/>
    <s v="Women's Street Footwear"/>
    <n v="38"/>
    <n v="790"/>
    <n v="3002"/>
    <n v="1410.9399999999998"/>
    <n v="0.47"/>
    <s v="Outlet"/>
  </r>
  <r>
    <n v="1185732"/>
    <d v="2021-12-06T00:00:00"/>
    <x v="0"/>
    <x v="4"/>
    <s v="Philadelphia"/>
    <s v="Women's Athletic Footwear"/>
    <n v="43"/>
    <n v="620"/>
    <n v="2666"/>
    <n v="1226.3599999999999"/>
    <n v="0.45999999999999996"/>
    <s v="Outlet"/>
  </r>
  <r>
    <n v="1185732"/>
    <d v="2021-12-07T00:00:00"/>
    <x v="0"/>
    <x v="4"/>
    <s v="Philadelphia"/>
    <s v="Men's Apparel"/>
    <n v="46"/>
    <n v="540"/>
    <n v="2484"/>
    <n v="968.75999999999988"/>
    <n v="0.38999999999999996"/>
    <s v="Outlet"/>
  </r>
  <r>
    <n v="1185732"/>
    <d v="2021-12-08T00:00:00"/>
    <x v="0"/>
    <x v="4"/>
    <s v="Philadelphia"/>
    <s v="Women's Apparel"/>
    <n v="49"/>
    <n v="1230"/>
    <n v="6027"/>
    <n v="2169.7199999999998"/>
    <n v="0.36"/>
    <s v="Outlet"/>
  </r>
  <r>
    <n v="1185732"/>
    <d v="2021-12-09T00:00:00"/>
    <x v="0"/>
    <x v="4"/>
    <s v="Philadelphia"/>
    <s v="Men's Street Footwear"/>
    <n v="46"/>
    <n v="1620"/>
    <n v="7452"/>
    <n v="3875.04"/>
    <n v="0.52"/>
    <s v="Outlet"/>
  </r>
  <r>
    <n v="1185732"/>
    <d v="2021-12-10T00:00:00"/>
    <x v="0"/>
    <x v="4"/>
    <s v="Philadelphia"/>
    <s v="Men's Athletic Footwear"/>
    <n v="40"/>
    <n v="910"/>
    <n v="3640"/>
    <n v="1237.5999999999999"/>
    <n v="0.33999999999999997"/>
    <s v="Outlet"/>
  </r>
  <r>
    <n v="1185732"/>
    <d v="2021-12-11T00:00:00"/>
    <x v="0"/>
    <x v="4"/>
    <s v="Philadelphia"/>
    <s v="Women's Street Footwear"/>
    <n v="32"/>
    <n v="600"/>
    <n v="1920"/>
    <n v="767.99999999999989"/>
    <n v="0.39999999999999997"/>
    <s v="Outlet"/>
  </r>
  <r>
    <n v="1185732"/>
    <d v="2021-12-12T00:00:00"/>
    <x v="0"/>
    <x v="4"/>
    <s v="Philadelphia"/>
    <s v="Women's Athletic Footwear"/>
    <n v="32"/>
    <n v="530"/>
    <n v="1696"/>
    <n v="695.36"/>
    <n v="0.41"/>
    <s v="Outlet"/>
  </r>
  <r>
    <n v="1185732"/>
    <d v="2021-12-13T00:00:00"/>
    <x v="0"/>
    <x v="4"/>
    <s v="Philadelphia"/>
    <s v="Men's Apparel"/>
    <n v="36"/>
    <n v="410"/>
    <n v="1476"/>
    <n v="501.84"/>
    <n v="0.33999999999999997"/>
    <s v="Outlet"/>
  </r>
  <r>
    <n v="1185732"/>
    <d v="2021-12-14T00:00:00"/>
    <x v="0"/>
    <x v="4"/>
    <s v="Philadelphia"/>
    <s v="Women's Apparel"/>
    <n v="48"/>
    <n v="790"/>
    <n v="3792"/>
    <n v="1175.52"/>
    <n v="0.31"/>
    <s v="Outlet"/>
  </r>
  <r>
    <n v="1185732"/>
    <d v="2021-12-15T00:00:00"/>
    <x v="0"/>
    <x v="4"/>
    <s v="Philadelphia"/>
    <s v="Men's Street Footwear"/>
    <n v="47"/>
    <n v="1240"/>
    <n v="5828"/>
    <n v="3088.84"/>
    <n v="0.53"/>
    <s v="Outlet"/>
  </r>
  <r>
    <n v="1185732"/>
    <d v="2021-12-16T00:00:00"/>
    <x v="0"/>
    <x v="4"/>
    <s v="Philadelphia"/>
    <s v="Men's Athletic Footwear"/>
    <n v="35"/>
    <n v="680"/>
    <n v="2380"/>
    <n v="761.6"/>
    <n v="0.32"/>
    <s v="Outlet"/>
  </r>
  <r>
    <n v="1185732"/>
    <d v="2021-12-17T00:00:00"/>
    <x v="0"/>
    <x v="4"/>
    <s v="Philadelphia"/>
    <s v="Women's Street Footwear"/>
    <n v="38"/>
    <n v="380"/>
    <n v="1444"/>
    <n v="548.72"/>
    <n v="0.38"/>
    <s v="Outlet"/>
  </r>
  <r>
    <n v="1185732"/>
    <d v="2021-12-18T00:00:00"/>
    <x v="0"/>
    <x v="4"/>
    <s v="Philadelphia"/>
    <s v="Women's Athletic Footwear"/>
    <n v="40"/>
    <n v="340"/>
    <n v="1360"/>
    <n v="516.79999999999995"/>
    <n v="0.38"/>
    <s v="Outlet"/>
  </r>
  <r>
    <n v="1185732"/>
    <d v="2021-12-19T00:00:00"/>
    <x v="0"/>
    <x v="4"/>
    <s v="Philadelphia"/>
    <s v="Men's Apparel"/>
    <n v="43"/>
    <n v="300"/>
    <n v="1290"/>
    <n v="425.69999999999993"/>
    <n v="0.32999999999999996"/>
    <s v="Outlet"/>
  </r>
  <r>
    <n v="1185732"/>
    <d v="2021-12-20T00:00:00"/>
    <x v="0"/>
    <x v="4"/>
    <s v="Philadelphia"/>
    <s v="Women's Apparel"/>
    <n v="42"/>
    <n v="740"/>
    <n v="3108"/>
    <n v="994.56000000000006"/>
    <n v="0.32"/>
    <s v="Outlet"/>
  </r>
  <r>
    <n v="1185732"/>
    <d v="2021-12-21T00:00:00"/>
    <x v="0"/>
    <x v="4"/>
    <s v="Philadelphia"/>
    <s v="Men's Street Footwear"/>
    <n v="48"/>
    <n v="1240"/>
    <n v="5952"/>
    <n v="3571.2000000000007"/>
    <n v="0.60000000000000009"/>
    <s v="Outlet"/>
  </r>
  <r>
    <n v="1185732"/>
    <d v="2021-12-22T00:00:00"/>
    <x v="0"/>
    <x v="4"/>
    <s v="Philadelphia"/>
    <s v="Men's Athletic Footwear"/>
    <n v="43"/>
    <n v="680"/>
    <n v="2924"/>
    <n v="1228.08"/>
    <n v="0.42"/>
    <s v="Outlet"/>
  </r>
  <r>
    <n v="1185732"/>
    <d v="2021-12-23T00:00:00"/>
    <x v="0"/>
    <x v="4"/>
    <s v="Philadelphia"/>
    <s v="Women's Street Footwear"/>
    <n v="47"/>
    <n v="660"/>
    <n v="3102"/>
    <n v="1364.8799999999999"/>
    <n v="0.43999999999999995"/>
    <s v="Outlet"/>
  </r>
  <r>
    <n v="1185732"/>
    <d v="2021-12-24T00:00:00"/>
    <x v="0"/>
    <x v="4"/>
    <s v="Philadelphia"/>
    <s v="Women's Athletic Footwear"/>
    <n v="43"/>
    <n v="600"/>
    <n v="2580"/>
    <n v="1186.8"/>
    <n v="0.45999999999999996"/>
    <s v="Outlet"/>
  </r>
  <r>
    <n v="1185732"/>
    <d v="2021-12-25T00:00:00"/>
    <x v="0"/>
    <x v="4"/>
    <s v="Philadelphia"/>
    <s v="Men's Apparel"/>
    <n v="51"/>
    <n v="480"/>
    <n v="2448"/>
    <n v="954.71999999999991"/>
    <n v="0.38999999999999996"/>
    <s v="Outlet"/>
  </r>
  <r>
    <n v="1185732"/>
    <d v="2021-12-26T00:00:00"/>
    <x v="0"/>
    <x v="4"/>
    <s v="Philadelphia"/>
    <s v="Women's Apparel"/>
    <n v="53"/>
    <n v="750"/>
    <n v="3975"/>
    <n v="1431"/>
    <n v="0.36"/>
    <s v="Outlet"/>
  </r>
  <r>
    <n v="1185732"/>
    <d v="2021-12-27T00:00:00"/>
    <x v="0"/>
    <x v="4"/>
    <s v="Philadelphia"/>
    <s v="Men's Street Footwear"/>
    <n v="53"/>
    <n v="1430"/>
    <n v="7579"/>
    <n v="4623.1900000000005"/>
    <n v="0.6100000000000001"/>
    <s v="Outlet"/>
  </r>
  <r>
    <n v="1185732"/>
    <d v="2021-12-28T00:00:00"/>
    <x v="0"/>
    <x v="4"/>
    <s v="Philadelphia"/>
    <s v="Men's Athletic Footwear"/>
    <n v="47"/>
    <n v="850"/>
    <n v="3995"/>
    <n v="1637.9499999999998"/>
    <n v="0.41"/>
    <s v="Outlet"/>
  </r>
  <r>
    <n v="1185732"/>
    <d v="2021-12-29T00:00:00"/>
    <x v="0"/>
    <x v="4"/>
    <s v="Philadelphia"/>
    <s v="Women's Street Footwear"/>
    <n v="44"/>
    <n v="790"/>
    <n v="3476"/>
    <n v="1529.4399999999998"/>
    <n v="0.43999999999999995"/>
    <s v="Outlet"/>
  </r>
  <r>
    <n v="1185732"/>
    <d v="2021-12-30T00:00:00"/>
    <x v="0"/>
    <x v="4"/>
    <s v="Philadelphia"/>
    <s v="Women's Athletic Footwear"/>
    <n v="40"/>
    <n v="530"/>
    <n v="2120"/>
    <n v="953.99999999999989"/>
    <n v="0.44999999999999996"/>
    <s v="Outlet"/>
  </r>
  <r>
    <n v="1185732"/>
    <d v="2021-12-31T00:00:00"/>
    <x v="0"/>
    <x v="4"/>
    <s v="Philadelphia"/>
    <s v="Men's Apparel"/>
    <n v="46"/>
    <n v="560"/>
    <n v="2576"/>
    <n v="1004.6399999999999"/>
    <n v="0.38999999999999996"/>
    <s v="Outlet"/>
  </r>
  <r>
    <n v="1185732"/>
    <d v="2020-01-01T00:00:00"/>
    <x v="0"/>
    <x v="4"/>
    <s v="Philadelphia"/>
    <s v="Women's Apparel"/>
    <n v="53"/>
    <n v="830"/>
    <n v="4399"/>
    <n v="1407.68"/>
    <n v="0.32"/>
    <s v="Outlet"/>
  </r>
  <r>
    <n v="1128299"/>
    <d v="2020-01-02T00:00:00"/>
    <x v="0"/>
    <x v="4"/>
    <s v="Philadelphia"/>
    <s v="Men's Street Footwear"/>
    <n v="27"/>
    <n v="1580"/>
    <n v="4266"/>
    <n v="1791.7200000000003"/>
    <n v="0.42000000000000004"/>
    <s v="Outlet"/>
  </r>
  <r>
    <n v="1128299"/>
    <d v="2020-01-03T00:00:00"/>
    <x v="0"/>
    <x v="4"/>
    <s v="Philadelphia"/>
    <s v="Men's Athletic Footwear"/>
    <n v="35"/>
    <n v="1350"/>
    <n v="4725"/>
    <n v="1464.75"/>
    <n v="0.31"/>
    <s v="Outlet"/>
  </r>
  <r>
    <n v="1128299"/>
    <d v="2020-01-04T00:00:00"/>
    <x v="0"/>
    <x v="4"/>
    <s v="Philadelphia"/>
    <s v="Women's Street Footwear"/>
    <n v="36"/>
    <n v="1400"/>
    <n v="5040"/>
    <n v="2368.8000000000002"/>
    <n v="0.47000000000000003"/>
    <s v="Outlet"/>
  </r>
  <r>
    <n v="1128299"/>
    <d v="2020-01-05T00:00:00"/>
    <x v="0"/>
    <x v="4"/>
    <s v="Philadelphia"/>
    <s v="Women's Athletic Footwear"/>
    <n v="34"/>
    <n v="900"/>
    <n v="3060"/>
    <n v="1254.5999999999999"/>
    <n v="0.41"/>
    <s v="Outlet"/>
  </r>
  <r>
    <n v="1128299"/>
    <d v="2020-01-06T00:00:00"/>
    <x v="2"/>
    <x v="5"/>
    <s v="Las Vegas"/>
    <s v="Men's Apparel"/>
    <n v="37"/>
    <n v="800"/>
    <n v="2960"/>
    <n v="1687.2000000000003"/>
    <n v="0.57000000000000006"/>
    <s v="Outlet"/>
  </r>
  <r>
    <n v="1128299"/>
    <d v="2020-01-07T00:00:00"/>
    <x v="2"/>
    <x v="5"/>
    <s v="Las Vegas"/>
    <s v="Women's Apparel"/>
    <n v="36"/>
    <n v="1660"/>
    <n v="5976"/>
    <n v="1434.24"/>
    <n v="0.24000000000000002"/>
    <s v="Outlet"/>
  </r>
  <r>
    <n v="1128299"/>
    <d v="2020-01-08T00:00:00"/>
    <x v="2"/>
    <x v="5"/>
    <s v="Las Vegas"/>
    <s v="Men's Street Footwear"/>
    <n v="27"/>
    <n v="1730"/>
    <n v="4671"/>
    <n v="2008.5300000000002"/>
    <n v="0.43000000000000005"/>
    <s v="Outlet"/>
  </r>
  <r>
    <n v="1128299"/>
    <d v="2020-01-09T00:00:00"/>
    <x v="2"/>
    <x v="5"/>
    <s v="Las Vegas"/>
    <s v="Men's Athletic Footwear"/>
    <n v="35"/>
    <n v="1450"/>
    <n v="5075"/>
    <n v="1573.25"/>
    <n v="0.31"/>
    <s v="Outlet"/>
  </r>
  <r>
    <n v="1128299"/>
    <d v="2020-01-10T00:00:00"/>
    <x v="2"/>
    <x v="5"/>
    <s v="Las Vegas"/>
    <s v="Women's Street Footwear"/>
    <n v="31"/>
    <n v="1400"/>
    <n v="4340"/>
    <n v="1866.2000000000003"/>
    <n v="0.43000000000000005"/>
    <s v="Outlet"/>
  </r>
  <r>
    <n v="1128299"/>
    <d v="2020-01-11T00:00:00"/>
    <x v="2"/>
    <x v="5"/>
    <s v="Las Vegas"/>
    <s v="Women's Athletic Footwear"/>
    <n v="30"/>
    <n v="850"/>
    <n v="2550"/>
    <n v="1045.5"/>
    <n v="0.41"/>
    <s v="Outlet"/>
  </r>
  <r>
    <n v="1128299"/>
    <d v="2020-01-12T00:00:00"/>
    <x v="2"/>
    <x v="5"/>
    <s v="Las Vegas"/>
    <s v="Men's Apparel"/>
    <n v="37"/>
    <n v="700"/>
    <n v="2590"/>
    <n v="1579.9000000000003"/>
    <n v="0.6100000000000001"/>
    <s v="Outlet"/>
  </r>
  <r>
    <n v="1128299"/>
    <d v="2020-01-13T00:00:00"/>
    <x v="2"/>
    <x v="5"/>
    <s v="Las Vegas"/>
    <s v="Women's Apparel"/>
    <n v="31"/>
    <n v="1400"/>
    <n v="4340"/>
    <n v="998.2"/>
    <n v="0.23"/>
    <s v="Outlet"/>
  </r>
  <r>
    <n v="1128299"/>
    <d v="2020-01-14T00:00:00"/>
    <x v="2"/>
    <x v="5"/>
    <s v="Las Vegas"/>
    <s v="Men's Street Footwear"/>
    <n v="31"/>
    <n v="1820"/>
    <n v="5642"/>
    <n v="2538.9"/>
    <n v="0.45"/>
    <s v="Outlet"/>
  </r>
  <r>
    <n v="1128299"/>
    <d v="2020-01-15T00:00:00"/>
    <x v="2"/>
    <x v="5"/>
    <s v="Las Vegas"/>
    <s v="Men's Athletic Footwear"/>
    <n v="42"/>
    <n v="1240"/>
    <n v="5208"/>
    <n v="1666.56"/>
    <n v="0.32"/>
    <s v="Outlet"/>
  </r>
  <r>
    <n v="1128299"/>
    <d v="2020-01-16T00:00:00"/>
    <x v="2"/>
    <x v="5"/>
    <s v="Las Vegas"/>
    <s v="Women's Street Footwear"/>
    <n v="43"/>
    <n v="1280"/>
    <n v="5504"/>
    <n v="2586.88"/>
    <n v="0.47000000000000003"/>
    <s v="Outlet"/>
  </r>
  <r>
    <n v="1128299"/>
    <d v="2020-01-17T00:00:00"/>
    <x v="2"/>
    <x v="5"/>
    <s v="Las Vegas"/>
    <s v="Women's Athletic Footwear"/>
    <n v="41"/>
    <n v="930"/>
    <n v="3813"/>
    <n v="1563.33"/>
    <n v="0.41"/>
    <s v="Outlet"/>
  </r>
  <r>
    <n v="1128299"/>
    <d v="2020-01-18T00:00:00"/>
    <x v="2"/>
    <x v="5"/>
    <s v="Las Vegas"/>
    <s v="Men's Apparel"/>
    <n v="44"/>
    <n v="600"/>
    <n v="2640"/>
    <n v="1636.8000000000002"/>
    <n v="0.62000000000000011"/>
    <s v="Outlet"/>
  </r>
  <r>
    <n v="1128299"/>
    <d v="2020-01-19T00:00:00"/>
    <x v="2"/>
    <x v="5"/>
    <s v="Las Vegas"/>
    <s v="Women's Apparel"/>
    <n v="39"/>
    <n v="1240"/>
    <n v="4836"/>
    <n v="1257.3600000000001"/>
    <n v="0.26"/>
    <s v="Outlet"/>
  </r>
  <r>
    <n v="1128299"/>
    <d v="2020-01-20T00:00:00"/>
    <x v="2"/>
    <x v="5"/>
    <s v="Las Vegas"/>
    <s v="Men's Street Footwear"/>
    <n v="41"/>
    <n v="1710"/>
    <n v="7011"/>
    <n v="2944.6200000000003"/>
    <n v="0.42000000000000004"/>
    <s v="Outlet"/>
  </r>
  <r>
    <n v="1128299"/>
    <d v="2020-01-21T00:00:00"/>
    <x v="2"/>
    <x v="5"/>
    <s v="Las Vegas"/>
    <s v="Men's Athletic Footwear"/>
    <n v="46"/>
    <n v="1160"/>
    <n v="5336"/>
    <n v="1547.4399999999998"/>
    <n v="0.28999999999999998"/>
    <s v="Outlet"/>
  </r>
  <r>
    <n v="1128299"/>
    <d v="2020-01-22T00:00:00"/>
    <x v="2"/>
    <x v="5"/>
    <s v="Las Vegas"/>
    <s v="Women's Street Footwear"/>
    <n v="47"/>
    <n v="1200"/>
    <n v="5640"/>
    <n v="2538"/>
    <n v="0.45"/>
    <s v="Outlet"/>
  </r>
  <r>
    <n v="1128299"/>
    <d v="2020-01-23T00:00:00"/>
    <x v="2"/>
    <x v="5"/>
    <s v="Las Vegas"/>
    <s v="Women's Athletic Footwear"/>
    <n v="40"/>
    <n v="900"/>
    <n v="3600"/>
    <n v="1476"/>
    <n v="0.41"/>
    <s v="Outlet"/>
  </r>
  <r>
    <n v="1128299"/>
    <d v="2020-01-24T00:00:00"/>
    <x v="2"/>
    <x v="5"/>
    <s v="Las Vegas"/>
    <s v="Men's Apparel"/>
    <n v="47"/>
    <n v="620"/>
    <n v="2914"/>
    <n v="1777.5400000000002"/>
    <n v="0.6100000000000001"/>
    <s v="Outlet"/>
  </r>
  <r>
    <n v="1128299"/>
    <d v="2020-01-25T00:00:00"/>
    <x v="2"/>
    <x v="5"/>
    <s v="Las Vegas"/>
    <s v="Women's Apparel"/>
    <n v="54"/>
    <n v="1230"/>
    <n v="6642"/>
    <n v="1793.3400000000001"/>
    <n v="0.27"/>
    <s v="Outlet"/>
  </r>
  <r>
    <n v="1128299"/>
    <d v="2020-01-26T00:00:00"/>
    <x v="2"/>
    <x v="5"/>
    <s v="Las Vegas"/>
    <s v="Men's Street Footwear"/>
    <n v="43"/>
    <n v="1710"/>
    <n v="7353"/>
    <n v="3529.44"/>
    <n v="0.48"/>
    <s v="Outlet"/>
  </r>
  <r>
    <n v="1128299"/>
    <d v="2020-01-27T00:00:00"/>
    <x v="2"/>
    <x v="5"/>
    <s v="Las Vegas"/>
    <s v="Men's Athletic Footwear"/>
    <n v="43"/>
    <n v="1200"/>
    <n v="5160"/>
    <n v="1805.9999999999998"/>
    <n v="0.35"/>
    <s v="Outlet"/>
  </r>
  <r>
    <n v="1128299"/>
    <d v="2020-01-28T00:00:00"/>
    <x v="2"/>
    <x v="5"/>
    <s v="Las Vegas"/>
    <s v="Women's Street Footwear"/>
    <n v="49"/>
    <n v="1320"/>
    <n v="6468"/>
    <n v="3039.96"/>
    <n v="0.47000000000000003"/>
    <s v="Outlet"/>
  </r>
  <r>
    <n v="1128299"/>
    <d v="2020-01-29T00:00:00"/>
    <x v="2"/>
    <x v="5"/>
    <s v="Las Vegas"/>
    <s v="Women's Athletic Footwear"/>
    <n v="47"/>
    <n v="1050"/>
    <n v="4935"/>
    <n v="2270.1"/>
    <n v="0.45999999999999996"/>
    <s v="Outlet"/>
  </r>
  <r>
    <n v="1128299"/>
    <d v="2020-01-30T00:00:00"/>
    <x v="2"/>
    <x v="5"/>
    <s v="Las Vegas"/>
    <s v="Men's Apparel"/>
    <n v="43"/>
    <n v="660"/>
    <n v="2838"/>
    <n v="1873.0800000000004"/>
    <n v="0.66000000000000014"/>
    <s v="Outlet"/>
  </r>
  <r>
    <n v="1128299"/>
    <d v="2020-01-31T00:00:00"/>
    <x v="2"/>
    <x v="5"/>
    <s v="Las Vegas"/>
    <s v="Women's Apparel"/>
    <n v="54"/>
    <n v="1400"/>
    <n v="7560"/>
    <n v="2419.2000000000003"/>
    <n v="0.32"/>
    <s v="Outlet"/>
  </r>
  <r>
    <n v="1128299"/>
    <d v="2020-02-01T00:00:00"/>
    <x v="2"/>
    <x v="5"/>
    <s v="Las Vegas"/>
    <s v="Men's Street Footwear"/>
    <n v="47"/>
    <n v="2450"/>
    <n v="11515"/>
    <n v="5757.5"/>
    <n v="0.5"/>
    <s v="Outlet"/>
  </r>
  <r>
    <n v="1128299"/>
    <d v="2020-02-02T00:00:00"/>
    <x v="2"/>
    <x v="5"/>
    <s v="Las Vegas"/>
    <s v="Men's Athletic Footwear"/>
    <n v="51"/>
    <n v="1820"/>
    <n v="9282"/>
    <n v="3341.52"/>
    <n v="0.36"/>
    <s v="Outlet"/>
  </r>
  <r>
    <n v="1128299"/>
    <d v="2020-02-03T00:00:00"/>
    <x v="2"/>
    <x v="5"/>
    <s v="Las Vegas"/>
    <s v="Women's Street Footwear"/>
    <n v="46"/>
    <n v="1760"/>
    <n v="8096"/>
    <n v="3886.08"/>
    <n v="0.48"/>
    <s v="Outlet"/>
  </r>
  <r>
    <n v="1128299"/>
    <d v="2020-02-04T00:00:00"/>
    <x v="2"/>
    <x v="5"/>
    <s v="Las Vegas"/>
    <s v="Women's Athletic Footwear"/>
    <n v="47"/>
    <n v="1450"/>
    <n v="6815"/>
    <n v="3066.7499999999995"/>
    <n v="0.44999999999999996"/>
    <s v="Outlet"/>
  </r>
  <r>
    <n v="1128299"/>
    <d v="2020-02-05T00:00:00"/>
    <x v="2"/>
    <x v="5"/>
    <s v="Las Vegas"/>
    <s v="Men's Apparel"/>
    <n v="47"/>
    <n v="1050"/>
    <n v="4935"/>
    <n v="3207.7500000000005"/>
    <n v="0.65000000000000013"/>
    <s v="Outlet"/>
  </r>
  <r>
    <n v="1128299"/>
    <d v="2020-02-06T00:00:00"/>
    <x v="2"/>
    <x v="5"/>
    <s v="Las Vegas"/>
    <s v="Women's Apparel"/>
    <n v="57"/>
    <n v="1920"/>
    <n v="10944"/>
    <n v="3064.32"/>
    <n v="0.28000000000000003"/>
    <s v="Outlet"/>
  </r>
  <r>
    <n v="1128299"/>
    <d v="2020-02-07T00:00:00"/>
    <x v="2"/>
    <x v="5"/>
    <s v="Las Vegas"/>
    <s v="Men's Street Footwear"/>
    <n v="48"/>
    <n v="2330"/>
    <n v="11184"/>
    <n v="4920.96"/>
    <n v="0.44"/>
    <s v="Outlet"/>
  </r>
  <r>
    <n v="1128299"/>
    <d v="2020-02-08T00:00:00"/>
    <x v="2"/>
    <x v="5"/>
    <s v="Las Vegas"/>
    <s v="Men's Athletic Footwear"/>
    <n v="46"/>
    <n v="2040"/>
    <n v="9384"/>
    <n v="2533.6800000000003"/>
    <n v="0.27"/>
    <s v="Outlet"/>
  </r>
  <r>
    <n v="1128299"/>
    <d v="2020-02-09T00:00:00"/>
    <x v="2"/>
    <x v="5"/>
    <s v="Las Vegas"/>
    <s v="Women's Street Footwear"/>
    <n v="47"/>
    <n v="1710"/>
    <n v="8037"/>
    <n v="3616.65"/>
    <n v="0.45"/>
    <s v="Outlet"/>
  </r>
  <r>
    <n v="1128299"/>
    <d v="2020-02-10T00:00:00"/>
    <x v="2"/>
    <x v="5"/>
    <s v="Las Vegas"/>
    <s v="Women's Athletic Footwear"/>
    <n v="46"/>
    <n v="1400"/>
    <n v="6440"/>
    <n v="2704.7999999999997"/>
    <n v="0.42"/>
    <s v="Outlet"/>
  </r>
  <r>
    <n v="1128299"/>
    <d v="2020-02-11T00:00:00"/>
    <x v="2"/>
    <x v="5"/>
    <s v="Las Vegas"/>
    <s v="Men's Apparel"/>
    <n v="47"/>
    <n v="1500"/>
    <n v="7050"/>
    <n v="4159.5000000000009"/>
    <n v="0.59000000000000008"/>
    <s v="Outlet"/>
  </r>
  <r>
    <n v="1128299"/>
    <d v="2020-02-12T00:00:00"/>
    <x v="2"/>
    <x v="5"/>
    <s v="Las Vegas"/>
    <s v="Women's Apparel"/>
    <n v="61"/>
    <n v="1700"/>
    <n v="10370"/>
    <n v="2799.9"/>
    <n v="0.27"/>
    <s v="Outlet"/>
  </r>
  <r>
    <n v="1128299"/>
    <d v="2020-02-13T00:00:00"/>
    <x v="2"/>
    <x v="5"/>
    <s v="Las Vegas"/>
    <s v="Men's Street Footwear"/>
    <n v="44"/>
    <n v="2380"/>
    <n v="10472"/>
    <n v="4817.12"/>
    <n v="0.46"/>
    <s v="Outlet"/>
  </r>
  <r>
    <n v="1128299"/>
    <d v="2020-02-14T00:00:00"/>
    <x v="2"/>
    <x v="5"/>
    <s v="Las Vegas"/>
    <s v="Men's Athletic Footwear"/>
    <n v="56"/>
    <n v="2080"/>
    <n v="11648"/>
    <n v="3377.9199999999996"/>
    <n v="0.28999999999999998"/>
    <s v="Outlet"/>
  </r>
  <r>
    <n v="1128299"/>
    <d v="2020-02-15T00:00:00"/>
    <x v="2"/>
    <x v="5"/>
    <s v="Las Vegas"/>
    <s v="Women's Street Footwear"/>
    <n v="44"/>
    <n v="1790"/>
    <n v="7876"/>
    <n v="3307.9200000000005"/>
    <n v="0.42000000000000004"/>
    <s v="Outlet"/>
  </r>
  <r>
    <n v="1128299"/>
    <d v="2020-02-16T00:00:00"/>
    <x v="2"/>
    <x v="5"/>
    <s v="Las Vegas"/>
    <s v="Women's Athletic Footwear"/>
    <n v="42"/>
    <n v="1520"/>
    <n v="6384"/>
    <n v="2681.2799999999997"/>
    <n v="0.42"/>
    <s v="Outlet"/>
  </r>
  <r>
    <n v="1128299"/>
    <d v="2020-02-17T00:00:00"/>
    <x v="2"/>
    <x v="5"/>
    <s v="Las Vegas"/>
    <s v="Men's Apparel"/>
    <n v="50"/>
    <n v="1520"/>
    <n v="7600"/>
    <n v="4484.0000000000009"/>
    <n v="0.59000000000000008"/>
    <s v="Outlet"/>
  </r>
  <r>
    <n v="1128299"/>
    <d v="2020-02-18T00:00:00"/>
    <x v="2"/>
    <x v="5"/>
    <s v="Las Vegas"/>
    <s v="Women's Apparel"/>
    <n v="55"/>
    <n v="1280"/>
    <n v="7040"/>
    <n v="1830.4"/>
    <n v="0.26"/>
    <s v="Outlet"/>
  </r>
  <r>
    <n v="1128299"/>
    <d v="2020-02-19T00:00:00"/>
    <x v="2"/>
    <x v="5"/>
    <s v="Las Vegas"/>
    <s v="Men's Street Footwear"/>
    <n v="41"/>
    <n v="1860"/>
    <n v="7626"/>
    <n v="2897.88"/>
    <n v="0.38"/>
    <s v="Outlet"/>
  </r>
  <r>
    <n v="1128299"/>
    <d v="2020-02-20T00:00:00"/>
    <x v="2"/>
    <x v="5"/>
    <s v="Las Vegas"/>
    <s v="Men's Athletic Footwear"/>
    <n v="51"/>
    <n v="1800"/>
    <n v="9180"/>
    <n v="2478.6000000000004"/>
    <n v="0.27"/>
    <s v="Outlet"/>
  </r>
  <r>
    <n v="1128299"/>
    <d v="2020-02-21T00:00:00"/>
    <x v="2"/>
    <x v="5"/>
    <s v="Las Vegas"/>
    <s v="Women's Street Footwear"/>
    <n v="46"/>
    <n v="1440"/>
    <n v="6624"/>
    <n v="2715.84"/>
    <n v="0.41000000000000003"/>
    <s v="Outlet"/>
  </r>
  <r>
    <n v="1128299"/>
    <d v="2020-02-22T00:00:00"/>
    <x v="2"/>
    <x v="5"/>
    <s v="Las Vegas"/>
    <s v="Women's Athletic Footwear"/>
    <n v="43"/>
    <n v="1240"/>
    <n v="5332"/>
    <n v="1866.1999999999998"/>
    <n v="0.35"/>
    <s v="Outlet"/>
  </r>
  <r>
    <n v="1128299"/>
    <d v="2020-02-23T00:00:00"/>
    <x v="2"/>
    <x v="5"/>
    <s v="Las Vegas"/>
    <s v="Men's Apparel"/>
    <n v="53"/>
    <n v="1280"/>
    <n v="6784"/>
    <n v="3595.5200000000009"/>
    <n v="0.53000000000000014"/>
    <s v="Outlet"/>
  </r>
  <r>
    <n v="1128299"/>
    <d v="2020-02-24T00:00:00"/>
    <x v="2"/>
    <x v="5"/>
    <s v="Las Vegas"/>
    <s v="Women's Apparel"/>
    <n v="54"/>
    <n v="1400"/>
    <n v="7560"/>
    <n v="1587.6000000000001"/>
    <n v="0.21000000000000002"/>
    <s v="Outlet"/>
  </r>
  <r>
    <n v="1128299"/>
    <d v="2020-02-25T00:00:00"/>
    <x v="2"/>
    <x v="5"/>
    <s v="Las Vegas"/>
    <s v="Men's Street Footwear"/>
    <n v="47"/>
    <n v="1710"/>
    <n v="8037"/>
    <n v="3214.8"/>
    <n v="0.4"/>
    <s v="Outlet"/>
  </r>
  <r>
    <n v="1128299"/>
    <d v="2020-02-26T00:00:00"/>
    <x v="2"/>
    <x v="5"/>
    <s v="Las Vegas"/>
    <s v="Men's Athletic Footwear"/>
    <n v="50"/>
    <n v="1930"/>
    <n v="9650"/>
    <n v="2412.5"/>
    <n v="0.25"/>
    <s v="Outlet"/>
  </r>
  <r>
    <n v="1128299"/>
    <d v="2020-02-27T00:00:00"/>
    <x v="2"/>
    <x v="5"/>
    <s v="Las Vegas"/>
    <s v="Women's Street Footwear"/>
    <n v="47"/>
    <n v="1130"/>
    <n v="5311"/>
    <n v="2230.6200000000003"/>
    <n v="0.42000000000000004"/>
    <s v="Outlet"/>
  </r>
  <r>
    <n v="1128299"/>
    <d v="2020-02-28T00:00:00"/>
    <x v="2"/>
    <x v="5"/>
    <s v="Las Vegas"/>
    <s v="Women's Athletic Footwear"/>
    <n v="43"/>
    <n v="1190"/>
    <n v="5117"/>
    <n v="1688.61"/>
    <n v="0.32999999999999996"/>
    <s v="Outlet"/>
  </r>
  <r>
    <n v="1128299"/>
    <d v="2020-03-01T00:00:00"/>
    <x v="2"/>
    <x v="5"/>
    <s v="Las Vegas"/>
    <s v="Men's Apparel"/>
    <n v="48"/>
    <n v="1070"/>
    <n v="5136"/>
    <n v="2773.440000000001"/>
    <n v="0.54000000000000015"/>
    <s v="Outlet"/>
  </r>
  <r>
    <n v="1128299"/>
    <d v="2020-03-02T00:00:00"/>
    <x v="2"/>
    <x v="5"/>
    <s v="Las Vegas"/>
    <s v="Women's Apparel"/>
    <n v="53"/>
    <n v="1200"/>
    <n v="6360"/>
    <n v="1399.2000000000003"/>
    <n v="0.22000000000000003"/>
    <s v="Outlet"/>
  </r>
  <r>
    <n v="1128299"/>
    <d v="2020-03-03T00:00:00"/>
    <x v="2"/>
    <x v="5"/>
    <s v="Las Vegas"/>
    <s v="Men's Street Footwear"/>
    <n v="47"/>
    <n v="1960"/>
    <n v="9212"/>
    <n v="3869.0400000000004"/>
    <n v="0.42000000000000004"/>
    <s v="Outlet"/>
  </r>
  <r>
    <n v="1128299"/>
    <d v="2020-03-04T00:00:00"/>
    <x v="2"/>
    <x v="5"/>
    <s v="Las Vegas"/>
    <s v="Men's Athletic Footwear"/>
    <n v="52"/>
    <n v="2010"/>
    <n v="10452"/>
    <n v="2613"/>
    <n v="0.25"/>
    <s v="Outlet"/>
  </r>
  <r>
    <n v="1128299"/>
    <d v="2020-03-05T00:00:00"/>
    <x v="2"/>
    <x v="5"/>
    <s v="Las Vegas"/>
    <s v="Women's Street Footwear"/>
    <n v="44"/>
    <n v="1400"/>
    <n v="6160"/>
    <n v="2587.2000000000003"/>
    <n v="0.42000000000000004"/>
    <s v="Outlet"/>
  </r>
  <r>
    <n v="1128299"/>
    <d v="2020-03-06T00:00:00"/>
    <x v="2"/>
    <x v="5"/>
    <s v="Las Vegas"/>
    <s v="Women's Athletic Footwear"/>
    <n v="43"/>
    <n v="1320"/>
    <n v="5676"/>
    <n v="1986.6"/>
    <n v="0.35"/>
    <s v="Outlet"/>
  </r>
  <r>
    <n v="1128299"/>
    <d v="2020-03-07T00:00:00"/>
    <x v="2"/>
    <x v="5"/>
    <s v="Las Vegas"/>
    <s v="Men's Apparel"/>
    <n v="46"/>
    <n v="1190"/>
    <n v="5474"/>
    <n v="2955.9600000000009"/>
    <n v="0.54000000000000015"/>
    <s v="Outlet"/>
  </r>
  <r>
    <n v="1128299"/>
    <d v="2020-03-08T00:00:00"/>
    <x v="2"/>
    <x v="5"/>
    <s v="Las Vegas"/>
    <s v="Women's Apparel"/>
    <n v="51"/>
    <n v="1620"/>
    <n v="8262"/>
    <n v="1735.0200000000002"/>
    <n v="0.21000000000000002"/>
    <s v="Outlet"/>
  </r>
  <r>
    <n v="1128299"/>
    <d v="2020-03-09T00:00:00"/>
    <x v="2"/>
    <x v="5"/>
    <s v="Las Vegas"/>
    <s v="Men's Street Footwear"/>
    <n v="47"/>
    <n v="2160"/>
    <n v="10152"/>
    <n v="3756.2400000000007"/>
    <n v="0.37000000000000005"/>
    <s v="Outlet"/>
  </r>
  <r>
    <n v="1128299"/>
    <d v="2020-03-10T00:00:00"/>
    <x v="2"/>
    <x v="5"/>
    <s v="Las Vegas"/>
    <s v="Men's Athletic Footwear"/>
    <n v="50"/>
    <n v="2090"/>
    <n v="10450"/>
    <n v="2612.5"/>
    <n v="0.25"/>
    <s v="Outlet"/>
  </r>
  <r>
    <n v="1128299"/>
    <d v="2020-03-11T00:00:00"/>
    <x v="2"/>
    <x v="5"/>
    <s v="Las Vegas"/>
    <s v="Women's Street Footwear"/>
    <n v="47"/>
    <n v="1660"/>
    <n v="7802"/>
    <n v="3276.84"/>
    <n v="0.42000000000000004"/>
    <s v="Outlet"/>
  </r>
  <r>
    <n v="1128299"/>
    <d v="2020-03-12T00:00:00"/>
    <x v="2"/>
    <x v="5"/>
    <s v="Las Vegas"/>
    <s v="Women's Athletic Footwear"/>
    <n v="40"/>
    <n v="1660"/>
    <n v="6640"/>
    <n v="2390.4"/>
    <n v="0.36"/>
    <s v="Outlet"/>
  </r>
  <r>
    <n v="1128299"/>
    <d v="2020-03-13T00:00:00"/>
    <x v="2"/>
    <x v="5"/>
    <s v="Las Vegas"/>
    <s v="Men's Apparel"/>
    <n v="49"/>
    <n v="1360"/>
    <n v="6664"/>
    <n v="3598.5600000000009"/>
    <n v="0.54000000000000015"/>
    <s v="Outlet"/>
  </r>
  <r>
    <n v="1128299"/>
    <d v="2020-03-14T00:00:00"/>
    <x v="2"/>
    <x v="5"/>
    <s v="Las Vegas"/>
    <s v="Women's Apparel"/>
    <n v="56"/>
    <n v="1700"/>
    <n v="9520"/>
    <n v="1713.6000000000001"/>
    <n v="0.18000000000000002"/>
    <s v="Outlet"/>
  </r>
  <r>
    <n v="1128299"/>
    <d v="2020-03-15T00:00:00"/>
    <x v="2"/>
    <x v="5"/>
    <s v="Las Vegas"/>
    <s v="Men's Street Footwear"/>
    <n v="20"/>
    <n v="1490"/>
    <n v="2980"/>
    <n v="1192"/>
    <n v="0.4"/>
    <s v="Outlet"/>
  </r>
  <r>
    <n v="1128299"/>
    <d v="2020-03-16T00:00:00"/>
    <x v="2"/>
    <x v="5"/>
    <s v="Las Vegas"/>
    <s v="Men's Athletic Footwear"/>
    <n v="31"/>
    <n v="1450"/>
    <n v="4495"/>
    <n v="1123.75"/>
    <n v="0.25"/>
    <s v="Outlet"/>
  </r>
  <r>
    <n v="1128299"/>
    <d v="2020-03-17T00:00:00"/>
    <x v="2"/>
    <x v="5"/>
    <s v="Las Vegas"/>
    <s v="Women's Street Footwear"/>
    <n v="26"/>
    <n v="1280"/>
    <n v="3328"/>
    <n v="1397.7600000000002"/>
    <n v="0.42000000000000004"/>
    <s v="Outlet"/>
  </r>
  <r>
    <n v="1128299"/>
    <d v="2020-03-18T00:00:00"/>
    <x v="2"/>
    <x v="5"/>
    <s v="Las Vegas"/>
    <s v="Women's Athletic Footwear"/>
    <n v="26"/>
    <n v="960"/>
    <n v="2496"/>
    <n v="848.63999999999987"/>
    <n v="0.33999999999999997"/>
    <s v="Outlet"/>
  </r>
  <r>
    <n v="1197831"/>
    <d v="2021-03-14T00:00:00"/>
    <x v="1"/>
    <x v="11"/>
    <s v="Knoxville"/>
    <s v="Men's Apparel"/>
    <n v="30"/>
    <n v="1230"/>
    <n v="3690"/>
    <n v="1254.5999999999999"/>
    <n v="0.33999999999999997"/>
    <s v="Outlet"/>
  </r>
  <r>
    <n v="1197831"/>
    <d v="2021-03-15T00:00:00"/>
    <x v="1"/>
    <x v="11"/>
    <s v="Knoxville"/>
    <s v="Women's Apparel"/>
    <n v="24"/>
    <n v="1700"/>
    <n v="4080"/>
    <n v="2162.4"/>
    <n v="0.53"/>
    <s v="Outlet"/>
  </r>
  <r>
    <n v="1197831"/>
    <d v="2021-03-16T00:00:00"/>
    <x v="1"/>
    <x v="11"/>
    <s v="Knoxville"/>
    <s v="Men's Street Footwear"/>
    <n v="18"/>
    <n v="2020"/>
    <n v="3636"/>
    <n v="1345.32"/>
    <n v="0.37"/>
    <s v="Outlet"/>
  </r>
  <r>
    <n v="1197831"/>
    <d v="2021-03-17T00:00:00"/>
    <x v="1"/>
    <x v="11"/>
    <s v="Knoxville"/>
    <s v="Men's Athletic Footwear"/>
    <n v="23"/>
    <n v="2190"/>
    <n v="5037"/>
    <n v="1964.4299999999998"/>
    <n v="0.38999999999999996"/>
    <s v="Outlet"/>
  </r>
  <r>
    <n v="1197831"/>
    <d v="2021-03-18T00:00:00"/>
    <x v="1"/>
    <x v="11"/>
    <s v="Knoxville"/>
    <s v="Women's Street Footwear"/>
    <n v="23"/>
    <n v="1400"/>
    <n v="3220"/>
    <n v="1255.8"/>
    <n v="0.38999999999999996"/>
    <s v="Outlet"/>
  </r>
  <r>
    <n v="1197831"/>
    <d v="2021-03-19T00:00:00"/>
    <x v="1"/>
    <x v="11"/>
    <s v="Knoxville"/>
    <s v="Women's Athletic Footwear"/>
    <n v="28"/>
    <n v="1280"/>
    <n v="3584"/>
    <n v="1756.1599999999999"/>
    <n v="0.49"/>
    <s v="Outlet"/>
  </r>
  <r>
    <n v="1197831"/>
    <d v="2021-03-20T00:00:00"/>
    <x v="1"/>
    <x v="11"/>
    <s v="Knoxville"/>
    <s v="Men's Apparel"/>
    <n v="29"/>
    <n v="940"/>
    <n v="2726"/>
    <n v="872.32"/>
    <n v="0.32"/>
    <s v="Outlet"/>
  </r>
  <r>
    <n v="1197831"/>
    <d v="2021-03-21T00:00:00"/>
    <x v="1"/>
    <x v="11"/>
    <s v="Knoxville"/>
    <s v="Women's Apparel"/>
    <n v="28"/>
    <n v="1430"/>
    <n v="4004"/>
    <n v="2242.2400000000002"/>
    <n v="0.56000000000000005"/>
    <s v="Outlet"/>
  </r>
  <r>
    <n v="1197831"/>
    <d v="2021-03-22T00:00:00"/>
    <x v="1"/>
    <x v="11"/>
    <s v="Knoxville"/>
    <s v="Men's Street Footwear"/>
    <n v="20"/>
    <n v="2210"/>
    <n v="4420"/>
    <n v="1900.5999999999997"/>
    <n v="0.42999999999999994"/>
    <s v="Outlet"/>
  </r>
  <r>
    <n v="1197831"/>
    <d v="2021-03-23T00:00:00"/>
    <x v="1"/>
    <x v="11"/>
    <s v="Knoxville"/>
    <s v="Men's Athletic Footwear"/>
    <n v="31"/>
    <n v="1950"/>
    <n v="6045"/>
    <n v="2841.1499999999996"/>
    <n v="0.47"/>
    <s v="Outlet"/>
  </r>
  <r>
    <n v="1197831"/>
    <d v="2021-03-24T00:00:00"/>
    <x v="1"/>
    <x v="11"/>
    <s v="Knoxville"/>
    <s v="Women's Street Footwear"/>
    <n v="22"/>
    <n v="1660"/>
    <n v="3652"/>
    <n v="1570.3599999999997"/>
    <n v="0.42999999999999994"/>
    <s v="Outlet"/>
  </r>
  <r>
    <n v="1197831"/>
    <d v="2021-03-25T00:00:00"/>
    <x v="1"/>
    <x v="11"/>
    <s v="Knoxville"/>
    <s v="Women's Athletic Footwear"/>
    <n v="25"/>
    <n v="1240"/>
    <n v="3100"/>
    <n v="1736.0000000000002"/>
    <n v="0.56000000000000005"/>
    <s v="Outlet"/>
  </r>
  <r>
    <n v="1197831"/>
    <d v="2021-03-26T00:00:00"/>
    <x v="1"/>
    <x v="11"/>
    <s v="Knoxville"/>
    <s v="Men's Apparel"/>
    <n v="27"/>
    <n v="880"/>
    <n v="2376"/>
    <n v="974.16"/>
    <n v="0.41"/>
    <s v="Outlet"/>
  </r>
  <r>
    <n v="1197831"/>
    <d v="2021-03-27T00:00:00"/>
    <x v="1"/>
    <x v="11"/>
    <s v="Knoxville"/>
    <s v="Women's Apparel"/>
    <n v="25"/>
    <n v="1450"/>
    <n v="3625"/>
    <n v="2211.2500000000005"/>
    <n v="0.6100000000000001"/>
    <s v="Outlet"/>
  </r>
  <r>
    <n v="1197831"/>
    <d v="2021-03-28T00:00:00"/>
    <x v="1"/>
    <x v="11"/>
    <s v="Knoxville"/>
    <s v="Men's Street Footwear"/>
    <n v="13"/>
    <n v="2030"/>
    <n v="2639"/>
    <n v="1187.55"/>
    <n v="0.44999999999999996"/>
    <s v="Outlet"/>
  </r>
  <r>
    <n v="1197831"/>
    <d v="2021-03-29T00:00:00"/>
    <x v="1"/>
    <x v="11"/>
    <s v="Knoxville"/>
    <s v="Men's Athletic Footwear"/>
    <n v="17"/>
    <n v="2030"/>
    <n v="3451"/>
    <n v="1449.4199999999998"/>
    <n v="0.42"/>
    <s v="Outlet"/>
  </r>
  <r>
    <n v="1197831"/>
    <d v="2021-03-30T00:00:00"/>
    <x v="1"/>
    <x v="11"/>
    <s v="Knoxville"/>
    <s v="Women's Street Footwear"/>
    <n v="15"/>
    <n v="1700"/>
    <n v="2550"/>
    <n v="1121.9999999999998"/>
    <n v="0.43999999999999995"/>
    <s v="Outlet"/>
  </r>
  <r>
    <n v="1197831"/>
    <d v="2021-03-31T00:00:00"/>
    <x v="1"/>
    <x v="11"/>
    <s v="Knoxville"/>
    <s v="Women's Athletic Footwear"/>
    <n v="20"/>
    <n v="1280"/>
    <n v="2560"/>
    <n v="1433.6000000000001"/>
    <n v="0.56000000000000005"/>
    <s v="Outlet"/>
  </r>
  <r>
    <n v="1197831"/>
    <d v="2021-04-01T00:00:00"/>
    <x v="1"/>
    <x v="11"/>
    <s v="Knoxville"/>
    <s v="Men's Apparel"/>
    <n v="20"/>
    <n v="1050"/>
    <n v="2100"/>
    <n v="798"/>
    <n v="0.38"/>
    <s v="Outlet"/>
  </r>
  <r>
    <n v="1197831"/>
    <d v="2021-04-02T00:00:00"/>
    <x v="1"/>
    <x v="11"/>
    <s v="Knoxville"/>
    <s v="Women's Apparel"/>
    <n v="18"/>
    <n v="1960"/>
    <n v="3528"/>
    <n v="2152.0800000000004"/>
    <n v="0.6100000000000001"/>
    <s v="Outlet"/>
  </r>
  <r>
    <n v="1197831"/>
    <d v="2021-04-03T00:00:00"/>
    <x v="1"/>
    <x v="11"/>
    <s v="Knoxville"/>
    <s v="Men's Street Footwear"/>
    <n v="12"/>
    <n v="2470"/>
    <n v="2964"/>
    <n v="1333.8"/>
    <n v="0.44999999999999996"/>
    <s v="Outlet"/>
  </r>
  <r>
    <n v="1197831"/>
    <d v="2021-04-04T00:00:00"/>
    <x v="1"/>
    <x v="11"/>
    <s v="Knoxville"/>
    <s v="Men's Athletic Footwear"/>
    <n v="20"/>
    <n v="2400"/>
    <n v="4800"/>
    <n v="2111.9999999999995"/>
    <n v="0.43999999999999995"/>
    <s v="Outlet"/>
  </r>
  <r>
    <n v="1197831"/>
    <d v="2021-04-05T00:00:00"/>
    <x v="1"/>
    <x v="11"/>
    <s v="Knoxville"/>
    <s v="Women's Street Footwear"/>
    <n v="14"/>
    <n v="2040"/>
    <n v="2856"/>
    <n v="1313.76"/>
    <n v="0.45999999999999996"/>
    <s v="Outlet"/>
  </r>
  <r>
    <n v="1197831"/>
    <d v="2021-04-06T00:00:00"/>
    <x v="1"/>
    <x v="11"/>
    <s v="Knoxville"/>
    <s v="Women's Athletic Footwear"/>
    <n v="20"/>
    <n v="1790"/>
    <n v="3580"/>
    <n v="1933.2"/>
    <n v="0.54"/>
    <s v="Outlet"/>
  </r>
  <r>
    <n v="1197831"/>
    <d v="2021-04-07T00:00:00"/>
    <x v="1"/>
    <x v="11"/>
    <s v="Knoxville"/>
    <s v="Men's Apparel"/>
    <n v="33"/>
    <n v="1320"/>
    <n v="4356"/>
    <n v="1785.9599999999998"/>
    <n v="0.41"/>
    <s v="Outlet"/>
  </r>
  <r>
    <n v="1197831"/>
    <d v="2021-04-08T00:00:00"/>
    <x v="1"/>
    <x v="11"/>
    <s v="Knoxville"/>
    <s v="Women's Apparel"/>
    <n v="31"/>
    <n v="2710"/>
    <n v="8401"/>
    <n v="4956.5900000000011"/>
    <n v="0.59000000000000008"/>
    <s v="Outlet"/>
  </r>
  <r>
    <n v="1197831"/>
    <d v="2021-04-09T00:00:00"/>
    <x v="1"/>
    <x v="11"/>
    <s v="Knoxville"/>
    <s v="Men's Street Footwear"/>
    <n v="28"/>
    <n v="2560"/>
    <n v="7168"/>
    <n v="3368.96"/>
    <n v="0.47"/>
    <s v="Outlet"/>
  </r>
  <r>
    <n v="1197831"/>
    <d v="2021-04-10T00:00:00"/>
    <x v="1"/>
    <x v="11"/>
    <s v="Knoxville"/>
    <s v="Men's Athletic Footwear"/>
    <n v="32"/>
    <n v="2400"/>
    <n v="7680"/>
    <n v="3609.6"/>
    <n v="0.47"/>
    <s v="Outlet"/>
  </r>
  <r>
    <n v="1197831"/>
    <d v="2021-04-11T00:00:00"/>
    <x v="1"/>
    <x v="11"/>
    <s v="Knoxville"/>
    <s v="Women's Street Footwear"/>
    <n v="26"/>
    <n v="2020"/>
    <n v="5252"/>
    <n v="2310.8799999999997"/>
    <n v="0.43999999999999995"/>
    <s v="Outlet"/>
  </r>
  <r>
    <n v="1197831"/>
    <d v="2021-04-12T00:00:00"/>
    <x v="1"/>
    <x v="11"/>
    <s v="Knoxville"/>
    <s v="Women's Athletic Footwear"/>
    <n v="29"/>
    <n v="1980"/>
    <n v="5742"/>
    <n v="3215.5200000000004"/>
    <n v="0.56000000000000005"/>
    <s v="Outlet"/>
  </r>
  <r>
    <n v="1197831"/>
    <d v="2021-04-13T00:00:00"/>
    <x v="1"/>
    <x v="11"/>
    <s v="Knoxville"/>
    <s v="Men's Apparel"/>
    <n v="30"/>
    <n v="1500"/>
    <n v="4500"/>
    <n v="1754.9999999999998"/>
    <n v="0.38999999999999996"/>
    <s v="Outlet"/>
  </r>
  <r>
    <n v="1197831"/>
    <d v="2021-04-14T00:00:00"/>
    <x v="1"/>
    <x v="11"/>
    <s v="Knoxville"/>
    <s v="Women's Apparel"/>
    <n v="37"/>
    <n v="3060"/>
    <n v="11322"/>
    <n v="6679.9800000000005"/>
    <n v="0.59000000000000008"/>
    <s v="Outlet"/>
  </r>
  <r>
    <n v="1197831"/>
    <d v="2021-04-15T00:00:00"/>
    <x v="1"/>
    <x v="11"/>
    <s v="Knoxville"/>
    <s v="Men's Street Footwear"/>
    <n v="29"/>
    <n v="2720"/>
    <n v="7888"/>
    <n v="3943.9999999999995"/>
    <n v="0.49999999999999994"/>
    <s v="Outlet"/>
  </r>
  <r>
    <n v="1197831"/>
    <d v="2021-04-16T00:00:00"/>
    <x v="1"/>
    <x v="11"/>
    <s v="Knoxville"/>
    <s v="Men's Athletic Footwear"/>
    <n v="30"/>
    <n v="2640"/>
    <n v="7920"/>
    <n v="3959.9999999999995"/>
    <n v="0.49999999999999994"/>
    <s v="Outlet"/>
  </r>
  <r>
    <n v="1197831"/>
    <d v="2021-04-17T00:00:00"/>
    <x v="1"/>
    <x v="11"/>
    <s v="Knoxville"/>
    <s v="Women's Street Footwear"/>
    <n v="30"/>
    <n v="3220"/>
    <n v="9660"/>
    <n v="4829.9999999999991"/>
    <n v="0.49999999999999994"/>
    <s v="Outlet"/>
  </r>
  <r>
    <n v="1197831"/>
    <d v="2021-04-18T00:00:00"/>
    <x v="1"/>
    <x v="11"/>
    <s v="Knoxville"/>
    <s v="Women's Athletic Footwear"/>
    <n v="32"/>
    <n v="1960"/>
    <n v="6272"/>
    <n v="3825.9200000000005"/>
    <n v="0.6100000000000001"/>
    <s v="Outlet"/>
  </r>
  <r>
    <n v="1197831"/>
    <d v="2021-04-19T00:00:00"/>
    <x v="1"/>
    <x v="11"/>
    <s v="Knoxville"/>
    <s v="Men's Apparel"/>
    <n v="33"/>
    <n v="1820"/>
    <n v="6006"/>
    <n v="2702.7"/>
    <n v="0.44999999999999996"/>
    <s v="Outlet"/>
  </r>
  <r>
    <n v="1197831"/>
    <d v="2021-04-20T00:00:00"/>
    <x v="1"/>
    <x v="11"/>
    <s v="Knoxville"/>
    <s v="Women's Apparel"/>
    <n v="38"/>
    <n v="2720"/>
    <n v="10336"/>
    <n v="6408.3200000000015"/>
    <n v="0.62000000000000011"/>
    <s v="Outlet"/>
  </r>
  <r>
    <n v="1197831"/>
    <d v="2021-04-21T00:00:00"/>
    <x v="1"/>
    <x v="11"/>
    <s v="Knoxville"/>
    <s v="Men's Street Footwear"/>
    <n v="29"/>
    <n v="2330"/>
    <n v="6757"/>
    <n v="3446.07"/>
    <n v="0.51"/>
    <s v="Outlet"/>
  </r>
  <r>
    <n v="1197831"/>
    <d v="2021-04-22T00:00:00"/>
    <x v="1"/>
    <x v="11"/>
    <s v="Knoxville"/>
    <s v="Men's Athletic Footwear"/>
    <n v="44"/>
    <n v="2710"/>
    <n v="11924"/>
    <n v="6081.24"/>
    <n v="0.51"/>
    <s v="Outlet"/>
  </r>
  <r>
    <n v="1197831"/>
    <d v="2021-04-23T00:00:00"/>
    <x v="1"/>
    <x v="11"/>
    <s v="Knoxville"/>
    <s v="Women's Street Footwear"/>
    <n v="39"/>
    <n v="3140"/>
    <n v="12246"/>
    <n v="5755.62"/>
    <n v="0.47"/>
    <s v="Outlet"/>
  </r>
  <r>
    <n v="1197831"/>
    <d v="2021-04-24T00:00:00"/>
    <x v="1"/>
    <x v="11"/>
    <s v="Knoxville"/>
    <s v="Women's Athletic Footwear"/>
    <n v="32"/>
    <n v="1620"/>
    <n v="5184"/>
    <n v="3058.5600000000004"/>
    <n v="0.59000000000000008"/>
    <s v="Outlet"/>
  </r>
  <r>
    <n v="1197831"/>
    <d v="2021-04-25T00:00:00"/>
    <x v="1"/>
    <x v="11"/>
    <s v="Knoxville"/>
    <s v="Men's Apparel"/>
    <n v="35"/>
    <n v="1430"/>
    <n v="5005"/>
    <n v="2252.25"/>
    <n v="0.44999999999999996"/>
    <s v="Outlet"/>
  </r>
  <r>
    <n v="1197831"/>
    <d v="2021-04-26T00:00:00"/>
    <x v="1"/>
    <x v="11"/>
    <s v="Knoxville"/>
    <s v="Women's Apparel"/>
    <n v="40"/>
    <n v="2320"/>
    <n v="9280"/>
    <n v="6217.6000000000013"/>
    <n v="0.67000000000000015"/>
    <s v="Outlet"/>
  </r>
  <r>
    <n v="1197831"/>
    <d v="2021-04-27T00:00:00"/>
    <x v="1"/>
    <x v="11"/>
    <s v="Knoxville"/>
    <s v="Men's Street Footwear"/>
    <n v="40"/>
    <n v="2090"/>
    <n v="8360"/>
    <n v="4179.9999999999991"/>
    <n v="0.49999999999999994"/>
    <s v="Outlet"/>
  </r>
  <r>
    <n v="1197831"/>
    <d v="2021-04-28T00:00:00"/>
    <x v="1"/>
    <x v="11"/>
    <s v="Knoxville"/>
    <s v="Men's Athletic Footwear"/>
    <n v="33"/>
    <n v="2130"/>
    <n v="7029"/>
    <n v="3303.6299999999997"/>
    <n v="0.47"/>
    <s v="Outlet"/>
  </r>
  <r>
    <n v="1197831"/>
    <d v="2021-04-29T00:00:00"/>
    <x v="1"/>
    <x v="11"/>
    <s v="Knoxville"/>
    <s v="Women's Street Footwear"/>
    <n v="40"/>
    <n v="2030"/>
    <n v="8120"/>
    <n v="4141.2"/>
    <n v="0.51"/>
    <s v="Outlet"/>
  </r>
  <r>
    <n v="1197831"/>
    <d v="2021-04-30T00:00:00"/>
    <x v="1"/>
    <x v="11"/>
    <s v="Knoxville"/>
    <s v="Women's Athletic Footwear"/>
    <n v="40"/>
    <n v="1360"/>
    <n v="5440"/>
    <n v="3100.8"/>
    <n v="0.57000000000000006"/>
    <s v="Outlet"/>
  </r>
  <r>
    <n v="1197831"/>
    <d v="2021-05-01T00:00:00"/>
    <x v="1"/>
    <x v="11"/>
    <s v="Knoxville"/>
    <s v="Men's Apparel"/>
    <n v="39"/>
    <n v="1200"/>
    <n v="4680"/>
    <n v="2012.3999999999996"/>
    <n v="0.42999999999999994"/>
    <s v="Outlet"/>
  </r>
  <r>
    <n v="1197831"/>
    <d v="2021-05-02T00:00:00"/>
    <x v="1"/>
    <x v="11"/>
    <s v="Knoxville"/>
    <s v="Women's Apparel"/>
    <n v="30"/>
    <n v="2190"/>
    <n v="6570"/>
    <n v="4073.4000000000005"/>
    <n v="0.62000000000000011"/>
    <s v="Outlet"/>
  </r>
  <r>
    <n v="1197831"/>
    <d v="2021-05-03T00:00:00"/>
    <x v="1"/>
    <x v="11"/>
    <s v="Knoxville"/>
    <s v="Men's Street Footwear"/>
    <n v="28"/>
    <n v="2010"/>
    <n v="5628"/>
    <n v="2926.56"/>
    <n v="0.52"/>
    <s v="Outlet"/>
  </r>
  <r>
    <n v="1197831"/>
    <d v="2021-05-04T00:00:00"/>
    <x v="1"/>
    <x v="11"/>
    <s v="Knoxville"/>
    <s v="Men's Athletic Footwear"/>
    <n v="25"/>
    <n v="1780"/>
    <n v="4450"/>
    <n v="2136"/>
    <n v="0.48"/>
    <s v="Outlet"/>
  </r>
  <r>
    <n v="1197831"/>
    <d v="2021-05-05T00:00:00"/>
    <x v="1"/>
    <x v="11"/>
    <s v="Knoxville"/>
    <s v="Women's Street Footwear"/>
    <n v="27"/>
    <n v="1630"/>
    <n v="4401"/>
    <n v="2112.48"/>
    <n v="0.48"/>
    <s v="Outlet"/>
  </r>
  <r>
    <n v="1197831"/>
    <d v="2021-05-06T00:00:00"/>
    <x v="1"/>
    <x v="11"/>
    <s v="Knoxville"/>
    <s v="Women's Athletic Footwear"/>
    <n v="30"/>
    <n v="1310"/>
    <n v="3930"/>
    <n v="2358.0000000000005"/>
    <n v="0.60000000000000009"/>
    <s v="Outlet"/>
  </r>
  <r>
    <n v="1197831"/>
    <d v="2021-05-07T00:00:00"/>
    <x v="1"/>
    <x v="11"/>
    <s v="Knoxville"/>
    <s v="Men's Apparel"/>
    <n v="28"/>
    <n v="1090"/>
    <n v="3052"/>
    <n v="1342.8799999999999"/>
    <n v="0.43999999999999995"/>
    <s v="Outlet"/>
  </r>
  <r>
    <n v="1197831"/>
    <d v="2021-05-08T00:00:00"/>
    <x v="1"/>
    <x v="11"/>
    <s v="Knoxville"/>
    <s v="Women's Apparel"/>
    <n v="29"/>
    <n v="1790"/>
    <n v="5191"/>
    <n v="3477.9700000000007"/>
    <n v="0.67000000000000015"/>
    <s v="Outlet"/>
  </r>
  <r>
    <n v="1197831"/>
    <d v="2021-05-09T00:00:00"/>
    <x v="1"/>
    <x v="11"/>
    <s v="Knoxville"/>
    <s v="Men's Street Footwear"/>
    <n v="24"/>
    <n v="2030"/>
    <n v="4872"/>
    <n v="2338.56"/>
    <n v="0.48"/>
    <s v="Outlet"/>
  </r>
  <r>
    <n v="1197831"/>
    <d v="2021-05-10T00:00:00"/>
    <x v="1"/>
    <x v="11"/>
    <s v="Knoxville"/>
    <s v="Men's Athletic Footwear"/>
    <n v="21"/>
    <n v="2230"/>
    <n v="4683"/>
    <n v="2294.6699999999996"/>
    <n v="0.48999999999999994"/>
    <s v="Outlet"/>
  </r>
  <r>
    <n v="1197831"/>
    <d v="2021-05-11T00:00:00"/>
    <x v="1"/>
    <x v="11"/>
    <s v="Knoxville"/>
    <s v="Women's Street Footwear"/>
    <n v="37"/>
    <n v="2040"/>
    <n v="7548"/>
    <n v="3547.56"/>
    <n v="0.47"/>
    <s v="Outlet"/>
  </r>
  <r>
    <n v="1197831"/>
    <d v="2021-05-12T00:00:00"/>
    <x v="1"/>
    <x v="11"/>
    <s v="Knoxville"/>
    <s v="Women's Athletic Footwear"/>
    <n v="38"/>
    <n v="1570"/>
    <n v="5966"/>
    <n v="3698.9200000000005"/>
    <n v="0.62000000000000011"/>
    <s v="Outlet"/>
  </r>
  <r>
    <n v="1197831"/>
    <d v="2021-05-13T00:00:00"/>
    <x v="1"/>
    <x v="11"/>
    <s v="Knoxville"/>
    <s v="Men's Apparel"/>
    <n v="43"/>
    <n v="1400"/>
    <n v="6020"/>
    <n v="2769.2"/>
    <n v="0.45999999999999996"/>
    <s v="Outlet"/>
  </r>
  <r>
    <n v="1197831"/>
    <d v="2021-05-14T00:00:00"/>
    <x v="1"/>
    <x v="11"/>
    <s v="Knoxville"/>
    <s v="Women's Apparel"/>
    <n v="43"/>
    <n v="2020"/>
    <n v="8686"/>
    <n v="5732.7600000000011"/>
    <n v="0.66000000000000014"/>
    <s v="Outlet"/>
  </r>
  <r>
    <n v="1197831"/>
    <d v="2021-05-15T00:00:00"/>
    <x v="1"/>
    <x v="11"/>
    <s v="Knoxville"/>
    <s v="Men's Street Footwear"/>
    <n v="39"/>
    <n v="2480"/>
    <n v="9672"/>
    <n v="4642.5599999999995"/>
    <n v="0.48"/>
    <s v="Outlet"/>
  </r>
  <r>
    <n v="1197831"/>
    <d v="2021-05-16T00:00:00"/>
    <x v="1"/>
    <x v="11"/>
    <s v="Knoxville"/>
    <s v="Men's Athletic Footwear"/>
    <n v="37"/>
    <n v="2640"/>
    <n v="9768"/>
    <n v="4786.32"/>
    <n v="0.48999999999999994"/>
    <s v="Outlet"/>
  </r>
  <r>
    <n v="1197831"/>
    <d v="2021-05-17T00:00:00"/>
    <x v="1"/>
    <x v="11"/>
    <s v="Knoxville"/>
    <s v="Women's Street Footwear"/>
    <n v="44"/>
    <n v="2100"/>
    <n v="9240"/>
    <n v="4712.3999999999996"/>
    <n v="0.51"/>
    <s v="Outlet"/>
  </r>
  <r>
    <n v="1197831"/>
    <d v="2021-05-18T00:00:00"/>
    <x v="1"/>
    <x v="11"/>
    <s v="Knoxville"/>
    <s v="Women's Athletic Footwear"/>
    <n v="44"/>
    <n v="1760"/>
    <n v="7744"/>
    <n v="4646.4000000000005"/>
    <n v="0.60000000000000009"/>
    <s v="Outlet"/>
  </r>
  <r>
    <n v="1197831"/>
    <d v="2021-05-19T00:00:00"/>
    <x v="1"/>
    <x v="11"/>
    <s v="Knoxville"/>
    <s v="Men's Apparel"/>
    <n v="38"/>
    <n v="1600"/>
    <n v="6080"/>
    <n v="2857.6"/>
    <n v="0.47"/>
    <s v="Outlet"/>
  </r>
  <r>
    <n v="1197831"/>
    <d v="2021-05-20T00:00:00"/>
    <x v="1"/>
    <x v="11"/>
    <s v="Knoxville"/>
    <s v="Women's Apparel"/>
    <n v="49"/>
    <n v="2250"/>
    <n v="11025"/>
    <n v="6945.7500000000009"/>
    <n v="0.63000000000000012"/>
    <s v="Outlet"/>
  </r>
  <r>
    <n v="1185732"/>
    <d v="2021-05-21T00:00:00"/>
    <x v="1"/>
    <x v="11"/>
    <s v="Knoxville"/>
    <s v="Men's Street Footwear"/>
    <n v="27"/>
    <n v="1400"/>
    <n v="3780"/>
    <n v="1663.2"/>
    <n v="0.44"/>
    <s v="Outlet"/>
  </r>
  <r>
    <n v="1185732"/>
    <d v="2021-05-22T00:00:00"/>
    <x v="1"/>
    <x v="11"/>
    <s v="Knoxville"/>
    <s v="Men's Athletic Footwear"/>
    <n v="23"/>
    <n v="700"/>
    <n v="1610"/>
    <n v="660.09999999999991"/>
    <n v="0.41"/>
    <s v="Outlet"/>
  </r>
  <r>
    <n v="1185732"/>
    <d v="2021-05-23T00:00:00"/>
    <x v="1"/>
    <x v="11"/>
    <s v="Knoxville"/>
    <s v="Women's Street Footwear"/>
    <n v="19"/>
    <n v="740"/>
    <n v="1406"/>
    <n v="548.33999999999992"/>
    <n v="0.38999999999999996"/>
    <s v="Outlet"/>
  </r>
  <r>
    <n v="1185732"/>
    <d v="2021-05-24T00:00:00"/>
    <x v="1"/>
    <x v="11"/>
    <s v="Knoxville"/>
    <s v="Women's Athletic Footwear"/>
    <n v="22"/>
    <n v="230"/>
    <n v="506"/>
    <n v="217.58"/>
    <n v="0.43000000000000005"/>
    <s v="Outlet"/>
  </r>
  <r>
    <n v="1197831"/>
    <d v="2021-08-05T00:00:00"/>
    <x v="1"/>
    <x v="13"/>
    <s v="Birmingham"/>
    <s v="Men's Apparel"/>
    <n v="31"/>
    <n v="1140"/>
    <n v="3534"/>
    <n v="1448.9399999999998"/>
    <n v="0.41"/>
    <s v="Outlet"/>
  </r>
  <r>
    <n v="1197831"/>
    <d v="2021-08-06T00:00:00"/>
    <x v="1"/>
    <x v="13"/>
    <s v="Birmingham"/>
    <s v="Women's Apparel"/>
    <n v="24"/>
    <n v="1520"/>
    <n v="3648"/>
    <n v="2152.3200000000002"/>
    <n v="0.59000000000000008"/>
    <s v="Outlet"/>
  </r>
  <r>
    <n v="1197831"/>
    <d v="2021-08-07T00:00:00"/>
    <x v="1"/>
    <x v="13"/>
    <s v="Birmingham"/>
    <s v="Men's Street Footwear"/>
    <n v="16"/>
    <n v="2060"/>
    <n v="3296"/>
    <n v="1549.12"/>
    <n v="0.47"/>
    <s v="Outlet"/>
  </r>
  <r>
    <n v="1197831"/>
    <d v="2021-08-08T00:00:00"/>
    <x v="1"/>
    <x v="13"/>
    <s v="Birmingham"/>
    <s v="Men's Athletic Footwear"/>
    <n v="26"/>
    <n v="1920"/>
    <n v="4992"/>
    <n v="2096.64"/>
    <n v="0.42"/>
    <s v="Outlet"/>
  </r>
  <r>
    <n v="1197831"/>
    <d v="2021-08-09T00:00:00"/>
    <x v="1"/>
    <x v="13"/>
    <s v="Birmingham"/>
    <s v="Women's Street Footwear"/>
    <n v="26"/>
    <n v="1360"/>
    <n v="3536"/>
    <n v="1555.84"/>
    <n v="0.43999999999999995"/>
    <s v="Outlet"/>
  </r>
  <r>
    <n v="1197831"/>
    <d v="2021-08-10T00:00:00"/>
    <x v="1"/>
    <x v="13"/>
    <s v="Birmingham"/>
    <s v="Women's Athletic Footwear"/>
    <n v="24"/>
    <n v="1130"/>
    <n v="2712"/>
    <n v="1464.48"/>
    <n v="0.54"/>
    <s v="Outlet"/>
  </r>
  <r>
    <n v="1197831"/>
    <d v="2021-08-11T00:00:00"/>
    <x v="1"/>
    <x v="13"/>
    <s v="Birmingham"/>
    <s v="Men's Apparel"/>
    <n v="29"/>
    <n v="850"/>
    <n v="2465"/>
    <n v="961.34999999999991"/>
    <n v="0.38999999999999996"/>
    <s v="Outlet"/>
  </r>
  <r>
    <n v="1197831"/>
    <d v="2021-08-12T00:00:00"/>
    <x v="1"/>
    <x v="13"/>
    <s v="Birmingham"/>
    <s v="Women's Apparel"/>
    <n v="27"/>
    <n v="1440"/>
    <n v="3888"/>
    <n v="2216.1600000000003"/>
    <n v="0.57000000000000006"/>
    <s v="Outlet"/>
  </r>
  <r>
    <n v="1197831"/>
    <d v="2021-08-13T00:00:00"/>
    <x v="1"/>
    <x v="13"/>
    <s v="Birmingham"/>
    <s v="Men's Street Footwear"/>
    <n v="23"/>
    <n v="1940"/>
    <n v="4462"/>
    <n v="2186.3799999999997"/>
    <n v="0.48999999999999994"/>
    <s v="Outlet"/>
  </r>
  <r>
    <n v="1197831"/>
    <d v="2021-08-14T00:00:00"/>
    <x v="1"/>
    <x v="13"/>
    <s v="Birmingham"/>
    <s v="Men's Athletic Footwear"/>
    <n v="32"/>
    <n v="1940"/>
    <n v="6208"/>
    <n v="2917.7599999999998"/>
    <n v="0.47"/>
    <s v="Outlet"/>
  </r>
  <r>
    <n v="1197831"/>
    <d v="2021-08-15T00:00:00"/>
    <x v="1"/>
    <x v="13"/>
    <s v="Birmingham"/>
    <s v="Women's Street Footwear"/>
    <n v="20"/>
    <n v="1440"/>
    <n v="2880"/>
    <n v="1468.8"/>
    <n v="0.51"/>
    <s v="Outlet"/>
  </r>
  <r>
    <n v="1197831"/>
    <d v="2021-08-16T00:00:00"/>
    <x v="1"/>
    <x v="13"/>
    <s v="Birmingham"/>
    <s v="Women's Athletic Footwear"/>
    <n v="23"/>
    <n v="1160"/>
    <n v="2668"/>
    <n v="1627.4800000000002"/>
    <n v="0.6100000000000001"/>
    <s v="Outlet"/>
  </r>
  <r>
    <n v="1197831"/>
    <d v="2021-08-17T00:00:00"/>
    <x v="1"/>
    <x v="13"/>
    <s v="Birmingham"/>
    <s v="Men's Apparel"/>
    <n v="28"/>
    <n v="880"/>
    <n v="2464"/>
    <n v="1133.4399999999998"/>
    <n v="0.45999999999999996"/>
    <s v="Outlet"/>
  </r>
  <r>
    <n v="1197831"/>
    <d v="2021-08-18T00:00:00"/>
    <x v="1"/>
    <x v="13"/>
    <s v="Birmingham"/>
    <s v="Women's Apparel"/>
    <n v="26"/>
    <n v="1200"/>
    <n v="3120"/>
    <n v="2059.2000000000003"/>
    <n v="0.66000000000000014"/>
    <s v="Outlet"/>
  </r>
  <r>
    <n v="1197831"/>
    <d v="2021-08-19T00:00:00"/>
    <x v="1"/>
    <x v="13"/>
    <s v="Birmingham"/>
    <s v="Men's Street Footwear"/>
    <n v="15"/>
    <n v="2150"/>
    <n v="3225"/>
    <n v="1677"/>
    <n v="0.52"/>
    <s v="Outlet"/>
  </r>
  <r>
    <n v="1197831"/>
    <d v="2021-08-20T00:00:00"/>
    <x v="1"/>
    <x v="13"/>
    <s v="Birmingham"/>
    <s v="Men's Athletic Footwear"/>
    <n v="16"/>
    <n v="2020"/>
    <n v="3232"/>
    <n v="1519.04"/>
    <n v="0.47"/>
    <s v="Outlet"/>
  </r>
  <r>
    <n v="1197831"/>
    <d v="2021-08-21T00:00:00"/>
    <x v="1"/>
    <x v="13"/>
    <s v="Birmingham"/>
    <s v="Women's Street Footwear"/>
    <n v="11"/>
    <n v="1520"/>
    <n v="1672"/>
    <n v="785.83999999999992"/>
    <n v="0.47"/>
    <s v="Outlet"/>
  </r>
  <r>
    <n v="1197831"/>
    <d v="2021-08-22T00:00:00"/>
    <x v="1"/>
    <x v="13"/>
    <s v="Birmingham"/>
    <s v="Women's Athletic Footwear"/>
    <n v="15"/>
    <n v="1160"/>
    <n v="1740"/>
    <n v="1044.0000000000002"/>
    <n v="0.60000000000000009"/>
    <s v="Outlet"/>
  </r>
  <r>
    <n v="1197831"/>
    <d v="2021-08-23T00:00:00"/>
    <x v="1"/>
    <x v="13"/>
    <s v="Birmingham"/>
    <s v="Men's Apparel"/>
    <n v="19"/>
    <n v="880"/>
    <n v="1672"/>
    <n v="702.24"/>
    <n v="0.42"/>
    <s v="Outlet"/>
  </r>
  <r>
    <n v="1197831"/>
    <d v="2021-08-24T00:00:00"/>
    <x v="1"/>
    <x v="13"/>
    <s v="Birmingham"/>
    <s v="Women's Apparel"/>
    <n v="14"/>
    <n v="1650"/>
    <n v="2310"/>
    <n v="1547.7000000000003"/>
    <n v="0.67000000000000015"/>
    <s v="Outlet"/>
  </r>
  <r>
    <n v="1197831"/>
    <d v="2021-08-25T00:00:00"/>
    <x v="1"/>
    <x v="13"/>
    <s v="Birmingham"/>
    <s v="Men's Street Footwear"/>
    <n v="7"/>
    <n v="2240"/>
    <n v="1568"/>
    <n v="736.95999999999992"/>
    <n v="0.47"/>
    <s v="Outlet"/>
  </r>
  <r>
    <n v="1197831"/>
    <d v="2021-08-26T00:00:00"/>
    <x v="1"/>
    <x v="13"/>
    <s v="Birmingham"/>
    <s v="Men's Athletic Footwear"/>
    <n v="16"/>
    <n v="2180"/>
    <n v="3488"/>
    <n v="1709.1199999999997"/>
    <n v="0.48999999999999994"/>
    <s v="Outlet"/>
  </r>
  <r>
    <n v="1197831"/>
    <d v="2021-08-27T00:00:00"/>
    <x v="1"/>
    <x v="13"/>
    <s v="Birmingham"/>
    <s v="Women's Street Footwear"/>
    <n v="11"/>
    <n v="1900"/>
    <n v="2090"/>
    <n v="1086.8"/>
    <n v="0.52"/>
    <s v="Outlet"/>
  </r>
  <r>
    <n v="1197831"/>
    <d v="2021-08-28T00:00:00"/>
    <x v="1"/>
    <x v="13"/>
    <s v="Birmingham"/>
    <s v="Women's Athletic Footwear"/>
    <n v="26"/>
    <n v="1650"/>
    <n v="4290"/>
    <n v="2616.9000000000005"/>
    <n v="0.6100000000000001"/>
    <s v="Outlet"/>
  </r>
  <r>
    <n v="1197831"/>
    <d v="2021-08-29T00:00:00"/>
    <x v="1"/>
    <x v="13"/>
    <s v="Birmingham"/>
    <s v="Men's Apparel"/>
    <n v="39"/>
    <n v="1320"/>
    <n v="5148"/>
    <n v="2162.16"/>
    <n v="0.42"/>
    <s v="Outlet"/>
  </r>
  <r>
    <n v="1197831"/>
    <d v="2021-08-30T00:00:00"/>
    <x v="1"/>
    <x v="13"/>
    <s v="Birmingham"/>
    <s v="Women's Apparel"/>
    <n v="36"/>
    <n v="2630"/>
    <n v="9468"/>
    <n v="6248.880000000001"/>
    <n v="0.66000000000000014"/>
    <s v="Outlet"/>
  </r>
  <r>
    <n v="1197831"/>
    <d v="2021-08-31T00:00:00"/>
    <x v="1"/>
    <x v="13"/>
    <s v="Birmingham"/>
    <s v="Men's Street Footwear"/>
    <n v="30"/>
    <n v="2250"/>
    <n v="6750"/>
    <n v="3240"/>
    <n v="0.48"/>
    <s v="Outlet"/>
  </r>
  <r>
    <n v="1197831"/>
    <d v="2021-09-01T00:00:00"/>
    <x v="1"/>
    <x v="13"/>
    <s v="Birmingham"/>
    <s v="Men's Athletic Footwear"/>
    <n v="35"/>
    <n v="2330"/>
    <n v="8155"/>
    <n v="3832.85"/>
    <n v="0.47"/>
    <s v="Outlet"/>
  </r>
  <r>
    <n v="1197831"/>
    <d v="2021-09-02T00:00:00"/>
    <x v="1"/>
    <x v="13"/>
    <s v="Birmingham"/>
    <s v="Women's Street Footwear"/>
    <n v="35"/>
    <n v="2280"/>
    <n v="7980"/>
    <n v="4069.8"/>
    <n v="0.51"/>
    <s v="Outlet"/>
  </r>
  <r>
    <n v="1197831"/>
    <d v="2021-09-03T00:00:00"/>
    <x v="1"/>
    <x v="13"/>
    <s v="Birmingham"/>
    <s v="Women's Athletic Footwear"/>
    <n v="31"/>
    <n v="2100"/>
    <n v="6510"/>
    <n v="3906.0000000000005"/>
    <n v="0.60000000000000009"/>
    <s v="Outlet"/>
  </r>
  <r>
    <n v="1197831"/>
    <d v="2021-09-04T00:00:00"/>
    <x v="1"/>
    <x v="13"/>
    <s v="Birmingham"/>
    <s v="Men's Apparel"/>
    <n v="38"/>
    <n v="1650"/>
    <n v="6270"/>
    <n v="2946.8999999999996"/>
    <n v="0.47"/>
    <s v="Outlet"/>
  </r>
  <r>
    <n v="1197831"/>
    <d v="2021-09-05T00:00:00"/>
    <x v="1"/>
    <x v="13"/>
    <s v="Birmingham"/>
    <s v="Women's Apparel"/>
    <n v="36"/>
    <n v="2800"/>
    <n v="10080"/>
    <n v="6451.2000000000016"/>
    <n v="0.64000000000000012"/>
    <s v="Outlet"/>
  </r>
  <r>
    <n v="1197831"/>
    <d v="2021-09-06T00:00:00"/>
    <x v="1"/>
    <x v="13"/>
    <s v="Birmingham"/>
    <s v="Men's Street Footwear"/>
    <n v="31"/>
    <n v="2560"/>
    <n v="7936"/>
    <n v="4206.079999999999"/>
    <n v="0.52999999999999992"/>
    <s v="Outlet"/>
  </r>
  <r>
    <n v="1197831"/>
    <d v="2021-09-07T00:00:00"/>
    <x v="1"/>
    <x v="13"/>
    <s v="Birmingham"/>
    <s v="Men's Athletic Footwear"/>
    <n v="37"/>
    <n v="2640"/>
    <n v="9768"/>
    <n v="5372.4"/>
    <n v="0.54999999999999993"/>
    <s v="Outlet"/>
  </r>
  <r>
    <n v="1197831"/>
    <d v="2021-09-08T00:00:00"/>
    <x v="1"/>
    <x v="13"/>
    <s v="Birmingham"/>
    <s v="Women's Street Footwear"/>
    <n v="31"/>
    <n v="3220"/>
    <n v="9982"/>
    <n v="5589.9199999999992"/>
    <n v="0.55999999999999994"/>
    <s v="Outlet"/>
  </r>
  <r>
    <n v="1197831"/>
    <d v="2021-09-09T00:00:00"/>
    <x v="1"/>
    <x v="13"/>
    <s v="Birmingham"/>
    <s v="Women's Athletic Footwear"/>
    <n v="36"/>
    <n v="1960"/>
    <n v="7056"/>
    <n v="4727.5200000000013"/>
    <n v="0.67000000000000015"/>
    <s v="Outlet"/>
  </r>
  <r>
    <n v="1197831"/>
    <d v="2021-09-10T00:00:00"/>
    <x v="1"/>
    <x v="13"/>
    <s v="Birmingham"/>
    <s v="Men's Apparel"/>
    <n v="35"/>
    <n v="1790"/>
    <n v="6265"/>
    <n v="3257.8"/>
    <n v="0.52"/>
    <s v="Outlet"/>
  </r>
  <r>
    <n v="1197831"/>
    <d v="2021-09-11T00:00:00"/>
    <x v="1"/>
    <x v="13"/>
    <s v="Birmingham"/>
    <s v="Women's Apparel"/>
    <n v="47"/>
    <n v="2800"/>
    <n v="13160"/>
    <n v="9212.0000000000018"/>
    <n v="0.70000000000000018"/>
    <s v="Outlet"/>
  </r>
  <r>
    <n v="1197831"/>
    <d v="2021-09-12T00:00:00"/>
    <x v="1"/>
    <x v="13"/>
    <s v="Birmingham"/>
    <s v="Men's Street Footwear"/>
    <n v="27"/>
    <n v="2330"/>
    <n v="6291"/>
    <n v="3460.0499999999997"/>
    <n v="0.54999999999999993"/>
    <s v="Outlet"/>
  </r>
  <r>
    <n v="1197831"/>
    <d v="2021-09-13T00:00:00"/>
    <x v="1"/>
    <x v="13"/>
    <s v="Birmingham"/>
    <s v="Men's Athletic Footwear"/>
    <n v="39"/>
    <n v="2330"/>
    <n v="9087"/>
    <n v="4906.9799999999996"/>
    <n v="0.53999999999999992"/>
    <s v="Outlet"/>
  </r>
  <r>
    <n v="1197831"/>
    <d v="2021-09-14T00:00:00"/>
    <x v="1"/>
    <x v="13"/>
    <s v="Birmingham"/>
    <s v="Women's Street Footwear"/>
    <n v="36"/>
    <n v="2780"/>
    <n v="10008"/>
    <n v="5304.2399999999989"/>
    <n v="0.52999999999999992"/>
    <s v="Outlet"/>
  </r>
  <r>
    <n v="1197831"/>
    <d v="2021-09-15T00:00:00"/>
    <x v="1"/>
    <x v="13"/>
    <s v="Birmingham"/>
    <s v="Women's Athletic Footwear"/>
    <n v="37"/>
    <n v="1400"/>
    <n v="5180"/>
    <n v="3315.2000000000007"/>
    <n v="0.64000000000000012"/>
    <s v="Outlet"/>
  </r>
  <r>
    <n v="1197831"/>
    <d v="2021-09-16T00:00:00"/>
    <x v="1"/>
    <x v="13"/>
    <s v="Birmingham"/>
    <s v="Men's Apparel"/>
    <n v="42"/>
    <n v="1400"/>
    <n v="5880"/>
    <n v="2939.9999999999995"/>
    <n v="0.49999999999999994"/>
    <s v="Outlet"/>
  </r>
  <r>
    <n v="1197831"/>
    <d v="2021-09-17T00:00:00"/>
    <x v="1"/>
    <x v="13"/>
    <s v="Birmingham"/>
    <s v="Women's Apparel"/>
    <n v="39"/>
    <n v="2030"/>
    <n v="7917"/>
    <n v="5621.0700000000015"/>
    <n v="0.71000000000000019"/>
    <s v="Outlet"/>
  </r>
  <r>
    <n v="1197831"/>
    <d v="2021-09-18T00:00:00"/>
    <x v="1"/>
    <x v="13"/>
    <s v="Birmingham"/>
    <s v="Men's Street Footwear"/>
    <n v="38"/>
    <n v="2060"/>
    <n v="7828"/>
    <n v="4305.3999999999996"/>
    <n v="0.54999999999999993"/>
    <s v="Outlet"/>
  </r>
  <r>
    <n v="1197831"/>
    <d v="2021-09-19T00:00:00"/>
    <x v="1"/>
    <x v="13"/>
    <s v="Birmingham"/>
    <s v="Men's Athletic Footwear"/>
    <n v="36"/>
    <n v="1730"/>
    <n v="6228"/>
    <n v="3425.3999999999996"/>
    <n v="0.54999999999999993"/>
    <s v="Outlet"/>
  </r>
  <r>
    <n v="1197831"/>
    <d v="2021-09-20T00:00:00"/>
    <x v="1"/>
    <x v="13"/>
    <s v="Birmingham"/>
    <s v="Women's Street Footwear"/>
    <n v="47"/>
    <n v="2130"/>
    <n v="10011"/>
    <n v="5606.16"/>
    <n v="0.55999999999999994"/>
    <s v="Outlet"/>
  </r>
  <r>
    <n v="1197831"/>
    <d v="2021-09-21T00:00:00"/>
    <x v="1"/>
    <x v="13"/>
    <s v="Birmingham"/>
    <s v="Women's Athletic Footwear"/>
    <n v="44"/>
    <n v="1050"/>
    <n v="4620"/>
    <n v="3049.2000000000007"/>
    <n v="0.66000000000000014"/>
    <s v="Outlet"/>
  </r>
  <r>
    <n v="1197831"/>
    <d v="2021-09-22T00:00:00"/>
    <x v="1"/>
    <x v="13"/>
    <s v="Birmingham"/>
    <s v="Men's Apparel"/>
    <n v="35"/>
    <n v="1160"/>
    <n v="4060"/>
    <n v="1948.8"/>
    <n v="0.48"/>
    <s v="Outlet"/>
  </r>
  <r>
    <n v="1197831"/>
    <d v="2021-09-23T00:00:00"/>
    <x v="1"/>
    <x v="13"/>
    <s v="Birmingham"/>
    <s v="Women's Apparel"/>
    <n v="26"/>
    <n v="1900"/>
    <n v="4940"/>
    <n v="3556.8000000000011"/>
    <n v="0.7200000000000002"/>
    <s v="Outlet"/>
  </r>
  <r>
    <n v="1197831"/>
    <d v="2021-09-24T00:00:00"/>
    <x v="1"/>
    <x v="13"/>
    <s v="Birmingham"/>
    <s v="Men's Street Footwear"/>
    <n v="20"/>
    <n v="1840"/>
    <n v="3680"/>
    <n v="1913.5999999999997"/>
    <n v="0.51999999999999991"/>
    <s v="Outlet"/>
  </r>
  <r>
    <n v="1197831"/>
    <d v="2021-09-25T00:00:00"/>
    <x v="1"/>
    <x v="13"/>
    <s v="Birmingham"/>
    <s v="Men's Athletic Footwear"/>
    <n v="23"/>
    <n v="1730"/>
    <n v="3979"/>
    <n v="2188.4499999999998"/>
    <n v="0.54999999999999993"/>
    <s v="Outlet"/>
  </r>
  <r>
    <n v="1197831"/>
    <d v="2021-09-26T00:00:00"/>
    <x v="1"/>
    <x v="13"/>
    <s v="Birmingham"/>
    <s v="Women's Street Footwear"/>
    <n v="24"/>
    <n v="1660"/>
    <n v="3984"/>
    <n v="2151.3599999999997"/>
    <n v="0.53999999999999992"/>
    <s v="Outlet"/>
  </r>
  <r>
    <n v="1197831"/>
    <d v="2021-09-27T00:00:00"/>
    <x v="1"/>
    <x v="13"/>
    <s v="Birmingham"/>
    <s v="Women's Athletic Footwear"/>
    <n v="26"/>
    <n v="980"/>
    <n v="2548"/>
    <n v="1707.1600000000003"/>
    <n v="0.67000000000000015"/>
    <s v="Outlet"/>
  </r>
  <r>
    <n v="1197831"/>
    <d v="2021-09-28T00:00:00"/>
    <x v="1"/>
    <x v="13"/>
    <s v="Birmingham"/>
    <s v="Men's Apparel"/>
    <n v="22"/>
    <n v="1050"/>
    <n v="2310"/>
    <n v="1131.8999999999999"/>
    <n v="0.48999999999999994"/>
    <s v="Outlet"/>
  </r>
  <r>
    <n v="1197831"/>
    <d v="2021-09-29T00:00:00"/>
    <x v="1"/>
    <x v="13"/>
    <s v="Birmingham"/>
    <s v="Women's Apparel"/>
    <n v="26"/>
    <n v="1470"/>
    <n v="3822"/>
    <n v="2751.8400000000006"/>
    <n v="0.7200000000000002"/>
    <s v="Outlet"/>
  </r>
  <r>
    <n v="1197831"/>
    <d v="2021-09-30T00:00:00"/>
    <x v="1"/>
    <x v="13"/>
    <s v="Birmingham"/>
    <s v="Men's Street Footwear"/>
    <n v="14"/>
    <n v="1880"/>
    <n v="2632"/>
    <n v="1500.2399999999998"/>
    <n v="0.56999999999999995"/>
    <s v="Outlet"/>
  </r>
  <r>
    <n v="1197831"/>
    <d v="2021-10-01T00:00:00"/>
    <x v="1"/>
    <x v="13"/>
    <s v="Birmingham"/>
    <s v="Men's Athletic Footwear"/>
    <n v="14"/>
    <n v="2000"/>
    <n v="2800"/>
    <n v="1455.9999999999998"/>
    <n v="0.51999999999999991"/>
    <s v="Outlet"/>
  </r>
  <r>
    <n v="1197831"/>
    <d v="2021-10-02T00:00:00"/>
    <x v="1"/>
    <x v="13"/>
    <s v="Birmingham"/>
    <s v="Women's Street Footwear"/>
    <n v="33"/>
    <n v="1960"/>
    <n v="6468"/>
    <n v="3557.3999999999996"/>
    <n v="0.54999999999999993"/>
    <s v="Outlet"/>
  </r>
  <r>
    <n v="1197831"/>
    <d v="2021-10-03T00:00:00"/>
    <x v="1"/>
    <x v="13"/>
    <s v="Birmingham"/>
    <s v="Women's Athletic Footwear"/>
    <n v="36"/>
    <n v="1350"/>
    <n v="4860"/>
    <n v="3256.2000000000007"/>
    <n v="0.67000000000000015"/>
    <s v="Outlet"/>
  </r>
  <r>
    <n v="1197831"/>
    <d v="2021-10-04T00:00:00"/>
    <x v="1"/>
    <x v="13"/>
    <s v="Birmingham"/>
    <s v="Men's Apparel"/>
    <n v="37"/>
    <n v="1490"/>
    <n v="5513"/>
    <n v="2646.24"/>
    <n v="0.48"/>
    <s v="Outlet"/>
  </r>
  <r>
    <n v="1197831"/>
    <d v="2021-10-05T00:00:00"/>
    <x v="1"/>
    <x v="13"/>
    <s v="Birmingham"/>
    <s v="Women's Apparel"/>
    <n v="45"/>
    <n v="1880"/>
    <n v="8460"/>
    <n v="5837.4000000000015"/>
    <n v="0.69000000000000017"/>
    <s v="Outlet"/>
  </r>
  <r>
    <n v="1197831"/>
    <d v="2021-10-06T00:00:00"/>
    <x v="1"/>
    <x v="13"/>
    <s v="Birmingham"/>
    <s v="Men's Street Footwear"/>
    <n v="46"/>
    <n v="2400"/>
    <n v="11040"/>
    <n v="6182.4"/>
    <n v="0.55999999999999994"/>
    <s v="Outlet"/>
  </r>
  <r>
    <n v="1197831"/>
    <d v="2021-10-07T00:00:00"/>
    <x v="1"/>
    <x v="13"/>
    <s v="Birmingham"/>
    <s v="Men's Athletic Footwear"/>
    <n v="40"/>
    <n v="2480"/>
    <n v="9920"/>
    <n v="5257.5999999999995"/>
    <n v="0.52999999999999992"/>
    <s v="Outlet"/>
  </r>
  <r>
    <n v="1197831"/>
    <d v="2021-10-08T00:00:00"/>
    <x v="1"/>
    <x v="13"/>
    <s v="Birmingham"/>
    <s v="Women's Street Footwear"/>
    <n v="47"/>
    <n v="2170"/>
    <n v="10199"/>
    <n v="5507.4599999999991"/>
    <n v="0.53999999999999992"/>
    <s v="Outlet"/>
  </r>
  <r>
    <n v="1197831"/>
    <d v="2021-10-09T00:00:00"/>
    <x v="1"/>
    <x v="13"/>
    <s v="Birmingham"/>
    <s v="Women's Athletic Footwear"/>
    <n v="52"/>
    <n v="1930"/>
    <n v="10036"/>
    <n v="6322.6800000000012"/>
    <n v="0.63000000000000012"/>
    <s v="Outlet"/>
  </r>
  <r>
    <n v="1197831"/>
    <d v="2021-10-10T00:00:00"/>
    <x v="1"/>
    <x v="13"/>
    <s v="Birmingham"/>
    <s v="Men's Apparel"/>
    <n v="40"/>
    <n v="1550"/>
    <n v="6200"/>
    <n v="2914"/>
    <n v="0.47"/>
    <s v="Outlet"/>
  </r>
  <r>
    <n v="1197831"/>
    <d v="2021-10-11T00:00:00"/>
    <x v="1"/>
    <x v="13"/>
    <s v="Birmingham"/>
    <s v="Women's Apparel"/>
    <n v="56"/>
    <n v="2250"/>
    <n v="12600"/>
    <n v="9072.0000000000018"/>
    <n v="0.7200000000000002"/>
    <s v="Outlet"/>
  </r>
  <r>
    <n v="1185732"/>
    <d v="2021-10-12T00:00:00"/>
    <x v="1"/>
    <x v="13"/>
    <s v="Birmingham"/>
    <s v="Men's Street Footwear"/>
    <n v="27"/>
    <n v="1400"/>
    <n v="3780"/>
    <n v="1474.1999999999998"/>
    <n v="0.38999999999999996"/>
    <s v="Outlet"/>
  </r>
  <r>
    <n v="1185732"/>
    <d v="2021-10-13T00:00:00"/>
    <x v="1"/>
    <x v="13"/>
    <s v="Birmingham"/>
    <s v="Men's Athletic Footwear"/>
    <n v="30"/>
    <n v="880"/>
    <n v="2640"/>
    <n v="1082.3999999999999"/>
    <n v="0.41"/>
    <s v="Outlet"/>
  </r>
  <r>
    <n v="1185732"/>
    <d v="2021-10-14T00:00:00"/>
    <x v="1"/>
    <x v="13"/>
    <s v="Birmingham"/>
    <s v="Women's Street Footwear"/>
    <n v="23"/>
    <n v="830"/>
    <n v="1909"/>
    <n v="801.78"/>
    <n v="0.42"/>
    <s v="Outlet"/>
  </r>
  <r>
    <n v="1185732"/>
    <d v="2021-10-15T00:00:00"/>
    <x v="1"/>
    <x v="13"/>
    <s v="Birmingham"/>
    <s v="Women's Athletic Footwear"/>
    <n v="25"/>
    <n v="300"/>
    <n v="750"/>
    <n v="247.49999999999997"/>
    <n v="0.32999999999999996"/>
    <s v="Outlet"/>
  </r>
  <r>
    <n v="1128299"/>
    <d v="2021-02-17T00:00:00"/>
    <x v="4"/>
    <x v="8"/>
    <s v="Orlando"/>
    <s v="Women's Athletic Footwear"/>
    <n v="36"/>
    <n v="940"/>
    <n v="3384"/>
    <n v="1252.08"/>
    <n v="0.37"/>
    <s v="Outlet"/>
  </r>
  <r>
    <n v="1128299"/>
    <d v="2021-02-17T00:00:00"/>
    <x v="4"/>
    <x v="8"/>
    <s v="Orlando"/>
    <s v="Men's Apparel"/>
    <n v="44"/>
    <n v="620"/>
    <n v="2728"/>
    <n v="654.72"/>
    <n v="0.24000000000000002"/>
    <s v="Outlet"/>
  </r>
  <r>
    <n v="1128299"/>
    <d v="2021-02-17T00:00:00"/>
    <x v="4"/>
    <x v="8"/>
    <s v="Orlando"/>
    <s v="Women's Apparel"/>
    <n v="33"/>
    <n v="1240"/>
    <n v="4092"/>
    <n v="2086.92"/>
    <n v="0.51"/>
    <s v="Outlet"/>
  </r>
  <r>
    <n v="1128299"/>
    <d v="2021-03-16T00:00:00"/>
    <x v="4"/>
    <x v="8"/>
    <s v="Orlando"/>
    <s v="Men's Street Footwear"/>
    <n v="35"/>
    <n v="1710"/>
    <n v="5985"/>
    <n v="2034.8999999999999"/>
    <n v="0.33999999999999997"/>
    <s v="Outlet"/>
  </r>
  <r>
    <n v="1128299"/>
    <d v="2021-03-16T00:00:00"/>
    <x v="4"/>
    <x v="8"/>
    <s v="Orlando"/>
    <s v="Men's Athletic Footwear"/>
    <n v="44"/>
    <n v="1240"/>
    <n v="5456"/>
    <n v="1691.36"/>
    <n v="0.31"/>
    <s v="Outlet"/>
  </r>
  <r>
    <n v="1128299"/>
    <d v="2021-03-16T00:00:00"/>
    <x v="4"/>
    <x v="8"/>
    <s v="Orlando"/>
    <s v="Women's Street Footwear"/>
    <n v="47"/>
    <n v="1490"/>
    <n v="7003"/>
    <n v="2240.96"/>
    <n v="0.32"/>
    <s v="Outlet"/>
  </r>
  <r>
    <n v="1128299"/>
    <d v="2021-03-16T00:00:00"/>
    <x v="4"/>
    <x v="8"/>
    <s v="Orlando"/>
    <s v="Women's Athletic Footwear"/>
    <n v="42"/>
    <n v="1140"/>
    <n v="4788"/>
    <n v="1675.8"/>
    <n v="0.35"/>
    <s v="Outlet"/>
  </r>
  <r>
    <n v="1128299"/>
    <d v="2021-03-16T00:00:00"/>
    <x v="4"/>
    <x v="8"/>
    <s v="Orlando"/>
    <s v="Men's Apparel"/>
    <n v="44"/>
    <n v="600"/>
    <n v="2640"/>
    <n v="686.4"/>
    <n v="0.26"/>
    <s v="Outlet"/>
  </r>
  <r>
    <n v="1128299"/>
    <d v="2021-03-16T00:00:00"/>
    <x v="4"/>
    <x v="8"/>
    <s v="Orlando"/>
    <s v="Women's Apparel"/>
    <n v="48"/>
    <n v="1310"/>
    <n v="6288"/>
    <n v="2955.36"/>
    <n v="0.47000000000000003"/>
    <s v="Outlet"/>
  </r>
  <r>
    <n v="1128299"/>
    <d v="2021-04-17T00:00:00"/>
    <x v="4"/>
    <x v="8"/>
    <s v="Orlando"/>
    <s v="Men's Street Footwear"/>
    <n v="47"/>
    <n v="1710"/>
    <n v="8037"/>
    <n v="2893.3199999999997"/>
    <n v="0.36"/>
    <s v="Outlet"/>
  </r>
  <r>
    <n v="1128299"/>
    <d v="2021-04-17T00:00:00"/>
    <x v="4"/>
    <x v="8"/>
    <s v="Orlando"/>
    <s v="Men's Athletic Footwear"/>
    <n v="51"/>
    <n v="1050"/>
    <n v="5355"/>
    <n v="1445.8500000000001"/>
    <n v="0.27"/>
    <s v="Outlet"/>
  </r>
  <r>
    <n v="1128299"/>
    <d v="2021-04-17T00:00:00"/>
    <x v="4"/>
    <x v="8"/>
    <s v="Orlando"/>
    <s v="Women's Street Footwear"/>
    <n v="49"/>
    <n v="1320"/>
    <n v="6468"/>
    <n v="2199.12"/>
    <n v="0.33999999999999997"/>
    <s v="Outlet"/>
  </r>
  <r>
    <n v="1128299"/>
    <d v="2021-04-17T00:00:00"/>
    <x v="4"/>
    <x v="8"/>
    <s v="Orlando"/>
    <s v="Women's Athletic Footwear"/>
    <n v="41"/>
    <n v="900"/>
    <n v="3690"/>
    <n v="1291.5"/>
    <n v="0.35"/>
    <s v="Outlet"/>
  </r>
  <r>
    <n v="1128299"/>
    <d v="2021-04-17T00:00:00"/>
    <x v="4"/>
    <x v="8"/>
    <s v="Orlando"/>
    <s v="Men's Apparel"/>
    <n v="47"/>
    <n v="600"/>
    <n v="2820"/>
    <n v="620.4"/>
    <n v="0.22"/>
    <s v="Outlet"/>
  </r>
  <r>
    <n v="1128299"/>
    <d v="2021-04-17T00:00:00"/>
    <x v="4"/>
    <x v="8"/>
    <s v="Orlando"/>
    <s v="Women's Apparel"/>
    <n v="57"/>
    <n v="1130"/>
    <n v="6441"/>
    <n v="3220.5"/>
    <n v="0.5"/>
    <s v="Outlet"/>
  </r>
  <r>
    <n v="1128299"/>
    <d v="2021-05-18T00:00:00"/>
    <x v="4"/>
    <x v="8"/>
    <s v="Orlando"/>
    <s v="Men's Street Footwear"/>
    <n v="44"/>
    <n v="2010"/>
    <n v="8844"/>
    <n v="2918.5199999999995"/>
    <n v="0.32999999999999996"/>
    <s v="Outlet"/>
  </r>
  <r>
    <n v="1128299"/>
    <d v="2021-05-18T00:00:00"/>
    <x v="4"/>
    <x v="8"/>
    <s v="Orlando"/>
    <s v="Men's Athletic Footwear"/>
    <n v="46"/>
    <n v="1320"/>
    <n v="6072"/>
    <n v="1700.16"/>
    <n v="0.28000000000000003"/>
    <s v="Outlet"/>
  </r>
  <r>
    <n v="1128299"/>
    <d v="2021-05-18T00:00:00"/>
    <x v="4"/>
    <x v="8"/>
    <s v="Orlando"/>
    <s v="Women's Street Footwear"/>
    <n v="46"/>
    <n v="1320"/>
    <n v="6072"/>
    <n v="2185.92"/>
    <n v="0.36"/>
    <s v="Outlet"/>
  </r>
  <r>
    <n v="1128299"/>
    <d v="2021-05-18T00:00:00"/>
    <x v="4"/>
    <x v="8"/>
    <s v="Orlando"/>
    <s v="Women's Athletic Footwear"/>
    <n v="39"/>
    <n v="1070"/>
    <n v="4173"/>
    <n v="1418.82"/>
    <n v="0.33999999999999997"/>
    <s v="Outlet"/>
  </r>
  <r>
    <n v="1128299"/>
    <d v="2021-05-18T00:00:00"/>
    <x v="4"/>
    <x v="8"/>
    <s v="Orlando"/>
    <s v="Men's Apparel"/>
    <n v="42"/>
    <n v="680"/>
    <n v="2856"/>
    <n v="714"/>
    <n v="0.25"/>
    <s v="Outlet"/>
  </r>
  <r>
    <n v="1128299"/>
    <d v="2021-05-18T00:00:00"/>
    <x v="4"/>
    <x v="8"/>
    <s v="Orlando"/>
    <s v="Women's Apparel"/>
    <n v="48"/>
    <n v="1730"/>
    <n v="8304"/>
    <n v="3902.88"/>
    <n v="0.47000000000000003"/>
    <s v="Outlet"/>
  </r>
  <r>
    <n v="1128299"/>
    <d v="2021-06-17T00:00:00"/>
    <x v="4"/>
    <x v="8"/>
    <s v="Orlando"/>
    <s v="Men's Street Footwear"/>
    <n v="50"/>
    <n v="2720"/>
    <n v="13600"/>
    <n v="4352"/>
    <n v="0.32"/>
    <s v="Outlet"/>
  </r>
  <r>
    <n v="1128299"/>
    <d v="2021-06-17T00:00:00"/>
    <x v="4"/>
    <x v="8"/>
    <s v="Orlando"/>
    <s v="Men's Athletic Footwear"/>
    <n v="53"/>
    <n v="2240"/>
    <n v="11872"/>
    <n v="3442.8799999999997"/>
    <n v="0.28999999999999998"/>
    <s v="Outlet"/>
  </r>
  <r>
    <n v="1128299"/>
    <d v="2021-06-17T00:00:00"/>
    <x v="4"/>
    <x v="8"/>
    <s v="Orlando"/>
    <s v="Women's Street Footwear"/>
    <n v="60"/>
    <n v="2380"/>
    <n v="14280"/>
    <n v="4712.3999999999996"/>
    <n v="0.32999999999999996"/>
    <s v="Outlet"/>
  </r>
  <r>
    <n v="1128299"/>
    <d v="2021-06-17T00:00:00"/>
    <x v="4"/>
    <x v="8"/>
    <s v="Orlando"/>
    <s v="Women's Athletic Footwear"/>
    <n v="66"/>
    <n v="1960"/>
    <n v="12936"/>
    <n v="4786.32"/>
    <n v="0.37"/>
    <s v="Outlet"/>
  </r>
  <r>
    <n v="1128299"/>
    <d v="2021-06-17T00:00:00"/>
    <x v="4"/>
    <x v="8"/>
    <s v="Orlando"/>
    <s v="Men's Apparel"/>
    <n v="71"/>
    <n v="1530"/>
    <n v="10863"/>
    <n v="2389.86"/>
    <n v="0.22"/>
    <s v="Outlet"/>
  </r>
  <r>
    <n v="1128299"/>
    <d v="2021-06-17T00:00:00"/>
    <x v="4"/>
    <x v="8"/>
    <s v="Orlando"/>
    <s v="Women's Apparel"/>
    <n v="74"/>
    <n v="2480"/>
    <n v="18352"/>
    <n v="8625.44"/>
    <n v="0.47000000000000003"/>
    <s v="Outlet"/>
  </r>
  <r>
    <n v="1128299"/>
    <d v="2021-07-16T00:00:00"/>
    <x v="4"/>
    <x v="8"/>
    <s v="Orlando"/>
    <s v="Men's Street Footwear"/>
    <n v="68"/>
    <n v="2970"/>
    <n v="20196"/>
    <n v="7472.5199999999995"/>
    <n v="0.37"/>
    <s v="Outlet"/>
  </r>
  <r>
    <n v="1128299"/>
    <d v="2021-07-16T00:00:00"/>
    <x v="4"/>
    <x v="8"/>
    <s v="Orlando"/>
    <s v="Men's Athletic Footwear"/>
    <n v="74"/>
    <n v="2630"/>
    <n v="19462"/>
    <n v="5449.3600000000006"/>
    <n v="0.28000000000000003"/>
    <s v="Outlet"/>
  </r>
  <r>
    <n v="1128299"/>
    <d v="2021-07-16T00:00:00"/>
    <x v="4"/>
    <x v="8"/>
    <s v="Orlando"/>
    <s v="Women's Street Footwear"/>
    <n v="72"/>
    <n v="2380"/>
    <n v="17136"/>
    <n v="5826.24"/>
    <n v="0.33999999999999997"/>
    <s v="Outlet"/>
  </r>
  <r>
    <n v="1128299"/>
    <d v="2021-07-16T00:00:00"/>
    <x v="4"/>
    <x v="8"/>
    <s v="Orlando"/>
    <s v="Women's Athletic Footwear"/>
    <n v="59"/>
    <n v="1860"/>
    <n v="10974"/>
    <n v="3621.4199999999996"/>
    <n v="0.32999999999999996"/>
    <s v="Outlet"/>
  </r>
  <r>
    <n v="1128299"/>
    <d v="2021-07-16T00:00:00"/>
    <x v="4"/>
    <x v="8"/>
    <s v="Orlando"/>
    <s v="Men's Apparel"/>
    <n v="68"/>
    <n v="2080"/>
    <n v="14144"/>
    <n v="3111.68"/>
    <n v="0.22"/>
    <s v="Outlet"/>
  </r>
  <r>
    <n v="1128299"/>
    <d v="2021-07-16T00:00:00"/>
    <x v="4"/>
    <x v="8"/>
    <s v="Orlando"/>
    <s v="Women's Apparel"/>
    <n v="75"/>
    <n v="1950"/>
    <n v="14625"/>
    <n v="6873.75"/>
    <n v="0.47000000000000003"/>
    <s v="Outlet"/>
  </r>
  <r>
    <n v="1128299"/>
    <d v="2021-08-17T00:00:00"/>
    <x v="4"/>
    <x v="8"/>
    <s v="Orlando"/>
    <s v="Men's Street Footwear"/>
    <n v="68"/>
    <n v="2550"/>
    <n v="17340"/>
    <n v="6242.4"/>
    <n v="0.36"/>
    <s v="Outlet"/>
  </r>
  <r>
    <n v="1128299"/>
    <d v="2021-08-17T00:00:00"/>
    <x v="4"/>
    <x v="8"/>
    <s v="Orlando"/>
    <s v="Men's Athletic Footwear"/>
    <n v="60"/>
    <n v="2720"/>
    <n v="16320"/>
    <n v="4406.4000000000005"/>
    <n v="0.27"/>
    <s v="Outlet"/>
  </r>
  <r>
    <n v="1128299"/>
    <d v="2021-08-17T00:00:00"/>
    <x v="4"/>
    <x v="8"/>
    <s v="Orlando"/>
    <s v="Women's Street Footwear"/>
    <n v="62"/>
    <n v="2310"/>
    <n v="14322"/>
    <n v="4726.2599999999993"/>
    <n v="0.32999999999999996"/>
    <s v="Outlet"/>
  </r>
  <r>
    <n v="1128299"/>
    <d v="2021-08-17T00:00:00"/>
    <x v="4"/>
    <x v="8"/>
    <s v="Orlando"/>
    <s v="Women's Athletic Footwear"/>
    <n v="64"/>
    <n v="1470"/>
    <n v="9408"/>
    <n v="3104.6399999999994"/>
    <n v="0.32999999999999996"/>
    <s v="Outlet"/>
  </r>
  <r>
    <n v="1128299"/>
    <d v="2021-08-17T00:00:00"/>
    <x v="4"/>
    <x v="8"/>
    <s v="Orlando"/>
    <s v="Men's Apparel"/>
    <n v="63"/>
    <n v="1660"/>
    <n v="10458"/>
    <n v="2509.92"/>
    <n v="0.24000000000000002"/>
    <s v="Outlet"/>
  </r>
  <r>
    <n v="1128299"/>
    <d v="2021-08-17T00:00:00"/>
    <x v="4"/>
    <x v="8"/>
    <s v="Orlando"/>
    <s v="Women's Apparel"/>
    <n v="60"/>
    <n v="960"/>
    <n v="5760"/>
    <n v="2822.4"/>
    <n v="0.49"/>
    <s v="Outlet"/>
  </r>
  <r>
    <n v="1128299"/>
    <d v="2021-09-18T00:00:00"/>
    <x v="4"/>
    <x v="8"/>
    <s v="Orlando"/>
    <s v="Men's Street Footwear"/>
    <n v="44"/>
    <n v="1550"/>
    <n v="6820"/>
    <n v="2523.4"/>
    <n v="0.37"/>
    <s v="Outlet"/>
  </r>
  <r>
    <n v="1128299"/>
    <d v="2021-09-18T00:00:00"/>
    <x v="4"/>
    <x v="8"/>
    <s v="Orlando"/>
    <s v="Men's Athletic Footwear"/>
    <n v="45"/>
    <n v="1500"/>
    <n v="6750"/>
    <n v="2092.5"/>
    <n v="0.31"/>
    <s v="Outlet"/>
  </r>
  <r>
    <n v="1128299"/>
    <d v="2021-09-18T00:00:00"/>
    <x v="4"/>
    <x v="8"/>
    <s v="Orlando"/>
    <s v="Women's Street Footwear"/>
    <n v="39"/>
    <n v="960"/>
    <n v="3744"/>
    <n v="1235.5199999999998"/>
    <n v="0.32999999999999996"/>
    <s v="Outlet"/>
  </r>
  <r>
    <n v="1128299"/>
    <d v="2021-09-18T00:00:00"/>
    <x v="4"/>
    <x v="8"/>
    <s v="Orlando"/>
    <s v="Women's Athletic Footwear"/>
    <n v="44"/>
    <n v="780"/>
    <n v="3432"/>
    <n v="1269.8399999999999"/>
    <n v="0.37"/>
    <s v="Outlet"/>
  </r>
  <r>
    <n v="1128299"/>
    <d v="2021-09-18T00:00:00"/>
    <x v="4"/>
    <x v="8"/>
    <s v="Orlando"/>
    <s v="Men's Apparel"/>
    <n v="54"/>
    <n v="940"/>
    <n v="5076"/>
    <n v="1167.48"/>
    <n v="0.23"/>
    <s v="Outlet"/>
  </r>
  <r>
    <n v="1128299"/>
    <d v="2021-09-18T00:00:00"/>
    <x v="4"/>
    <x v="8"/>
    <s v="Orlando"/>
    <s v="Women's Apparel"/>
    <n v="42"/>
    <n v="990"/>
    <n v="4158"/>
    <n v="2037.42"/>
    <n v="0.49"/>
    <s v="Outlet"/>
  </r>
  <r>
    <n v="1128299"/>
    <d v="2021-10-17T00:00:00"/>
    <x v="4"/>
    <x v="8"/>
    <s v="Orlando"/>
    <s v="Men's Street Footwear"/>
    <n v="39"/>
    <n v="1400"/>
    <n v="5460"/>
    <n v="2020.2"/>
    <n v="0.37"/>
    <s v="Outlet"/>
  </r>
  <r>
    <n v="1128299"/>
    <d v="2021-10-17T00:00:00"/>
    <x v="4"/>
    <x v="8"/>
    <s v="Orlando"/>
    <s v="Men's Athletic Footwear"/>
    <n v="43"/>
    <n v="1900"/>
    <n v="8170"/>
    <n v="2369.2999999999997"/>
    <n v="0.28999999999999998"/>
    <s v="Outlet"/>
  </r>
  <r>
    <n v="1128299"/>
    <d v="2021-10-17T00:00:00"/>
    <x v="4"/>
    <x v="8"/>
    <s v="Orlando"/>
    <s v="Women's Street Footwear"/>
    <n v="43"/>
    <n v="1280"/>
    <n v="5504"/>
    <n v="1871.36"/>
    <n v="0.33999999999999997"/>
    <s v="Outlet"/>
  </r>
  <r>
    <n v="1128299"/>
    <d v="2021-10-17T00:00:00"/>
    <x v="4"/>
    <x v="8"/>
    <s v="Orlando"/>
    <s v="Women's Athletic Footwear"/>
    <n v="40"/>
    <n v="1200"/>
    <n v="4800"/>
    <n v="1680"/>
    <n v="0.35"/>
    <s v="Outlet"/>
  </r>
  <r>
    <n v="1128299"/>
    <d v="2021-10-17T00:00:00"/>
    <x v="4"/>
    <x v="8"/>
    <s v="Orlando"/>
    <s v="Men's Apparel"/>
    <n v="47"/>
    <n v="1160"/>
    <n v="5452"/>
    <n v="1199.44"/>
    <n v="0.22"/>
    <s v="Outlet"/>
  </r>
  <r>
    <n v="1128299"/>
    <d v="2021-10-17T00:00:00"/>
    <x v="4"/>
    <x v="8"/>
    <s v="Orlando"/>
    <s v="Women's Apparel"/>
    <n v="53"/>
    <n v="1400"/>
    <n v="7420"/>
    <n v="3858.4"/>
    <n v="0.52"/>
    <s v="Outlet"/>
  </r>
  <r>
    <n v="1128299"/>
    <d v="2021-11-17T00:00:00"/>
    <x v="4"/>
    <x v="8"/>
    <s v="Orlando"/>
    <s v="Men's Street Footwear"/>
    <n v="41"/>
    <n v="1880"/>
    <n v="7708"/>
    <n v="2620.7199999999998"/>
    <n v="0.33999999999999997"/>
    <s v="Outlet"/>
  </r>
  <r>
    <n v="1128299"/>
    <d v="2021-11-17T00:00:00"/>
    <x v="4"/>
    <x v="8"/>
    <s v="Orlando"/>
    <s v="Men's Athletic Footwear"/>
    <n v="46"/>
    <n v="2310"/>
    <n v="10626"/>
    <n v="3400.32"/>
    <n v="0.32"/>
    <s v="Outlet"/>
  </r>
  <r>
    <n v="1128299"/>
    <d v="2021-11-17T00:00:00"/>
    <x v="4"/>
    <x v="8"/>
    <s v="Orlando"/>
    <s v="Women's Street Footwear"/>
    <n v="44"/>
    <n v="1730"/>
    <n v="7612"/>
    <n v="2816.44"/>
    <n v="0.37"/>
    <s v="Outlet"/>
  </r>
  <r>
    <n v="1128299"/>
    <d v="2021-11-17T00:00:00"/>
    <x v="4"/>
    <x v="8"/>
    <s v="Orlando"/>
    <s v="Women's Athletic Footwear"/>
    <n v="47"/>
    <n v="1700"/>
    <n v="7990"/>
    <n v="2716.6"/>
    <n v="0.33999999999999997"/>
    <s v="Outlet"/>
  </r>
  <r>
    <n v="1128299"/>
    <d v="2021-11-17T00:00:00"/>
    <x v="4"/>
    <x v="8"/>
    <s v="Orlando"/>
    <s v="Men's Apparel"/>
    <n v="58"/>
    <n v="1470"/>
    <n v="8526"/>
    <n v="2302.02"/>
    <n v="0.27"/>
    <s v="Outlet"/>
  </r>
  <r>
    <n v="1128299"/>
    <d v="2021-11-17T00:00:00"/>
    <x v="4"/>
    <x v="8"/>
    <s v="Orlando"/>
    <s v="Women's Apparel"/>
    <n v="66"/>
    <n v="1980"/>
    <n v="13068"/>
    <n v="6534"/>
    <n v="0.5"/>
    <s v="Outlet"/>
  </r>
  <r>
    <n v="1128299"/>
    <d v="2021-12-16T00:00:00"/>
    <x v="4"/>
    <x v="8"/>
    <s v="Orlando"/>
    <s v="Men's Street Footwear"/>
    <n v="58"/>
    <n v="2800"/>
    <n v="16240"/>
    <n v="5846.4"/>
    <n v="0.36"/>
    <s v="Outlet"/>
  </r>
  <r>
    <n v="1128299"/>
    <d v="2021-12-16T00:00:00"/>
    <x v="4"/>
    <x v="8"/>
    <s v="Orlando"/>
    <s v="Men's Athletic Footwear"/>
    <n v="55"/>
    <n v="2560"/>
    <n v="14080"/>
    <n v="4364.8"/>
    <n v="0.31"/>
    <s v="Outlet"/>
  </r>
  <r>
    <n v="1128299"/>
    <d v="2021-12-16T00:00:00"/>
    <x v="4"/>
    <x v="8"/>
    <s v="Orlando"/>
    <s v="Women's Street Footwear"/>
    <n v="64"/>
    <n v="2040"/>
    <n v="13056"/>
    <n v="4308.4799999999996"/>
    <n v="0.32999999999999996"/>
    <s v="Outlet"/>
  </r>
  <r>
    <n v="1128299"/>
    <d v="2021-12-16T00:00:00"/>
    <x v="4"/>
    <x v="8"/>
    <s v="Orlando"/>
    <s v="Women's Athletic Footwear"/>
    <n v="58"/>
    <n v="2040"/>
    <n v="11832"/>
    <n v="4022.8799999999997"/>
    <n v="0.33999999999999997"/>
    <s v="Outlet"/>
  </r>
  <r>
    <n v="1128299"/>
    <d v="2021-12-16T00:00:00"/>
    <x v="4"/>
    <x v="8"/>
    <s v="Orlando"/>
    <s v="Men's Apparel"/>
    <n v="64"/>
    <n v="1790"/>
    <n v="11456"/>
    <n v="2978.56"/>
    <n v="0.26"/>
    <s v="Outlet"/>
  </r>
  <r>
    <n v="1128299"/>
    <d v="2021-12-16T00:00:00"/>
    <x v="4"/>
    <x v="8"/>
    <s v="Orlando"/>
    <s v="Women's Apparel"/>
    <n v="64"/>
    <n v="2000"/>
    <n v="12800"/>
    <n v="6144"/>
    <n v="0.48"/>
    <s v="Outlet"/>
  </r>
  <r>
    <n v="1185732"/>
    <d v="2021-01-12T00:00:00"/>
    <x v="4"/>
    <x v="8"/>
    <s v="Orlando"/>
    <s v="Men's Street Footwear"/>
    <n v="30"/>
    <n v="2720"/>
    <n v="8160"/>
    <n v="4161.6000000000004"/>
    <n v="0.51"/>
    <s v="Outlet"/>
  </r>
  <r>
    <n v="1185732"/>
    <d v="2021-01-12T00:00:00"/>
    <x v="4"/>
    <x v="8"/>
    <s v="Orlando"/>
    <s v="Men's Athletic Footwear"/>
    <n v="36"/>
    <n v="2210"/>
    <n v="7956"/>
    <n v="3182.3999999999996"/>
    <n v="0.39999999999999997"/>
    <s v="Outlet"/>
  </r>
  <r>
    <n v="1185732"/>
    <d v="2021-01-12T00:00:00"/>
    <x v="4"/>
    <x v="8"/>
    <s v="Orlando"/>
    <s v="Women's Street Footwear"/>
    <n v="26"/>
    <n v="2020"/>
    <n v="5252"/>
    <n v="1523.08"/>
    <n v="0.28999999999999998"/>
    <s v="Outlet"/>
  </r>
  <r>
    <n v="1185732"/>
    <d v="2021-01-12T00:00:00"/>
    <x v="4"/>
    <x v="8"/>
    <s v="Orlando"/>
    <s v="Women's Athletic Footwear"/>
    <n v="30"/>
    <n v="1700"/>
    <n v="5100"/>
    <n v="1887"/>
    <n v="0.37"/>
    <s v="Outlet"/>
  </r>
  <r>
    <n v="1185732"/>
    <d v="2021-01-12T00:00:00"/>
    <x v="4"/>
    <x v="8"/>
    <s v="Orlando"/>
    <s v="Men's Apparel"/>
    <n v="36"/>
    <n v="1930"/>
    <n v="6948"/>
    <n v="2848.68"/>
    <n v="0.41"/>
    <s v="Outlet"/>
  </r>
  <r>
    <n v="1185732"/>
    <d v="2021-01-12T00:00:00"/>
    <x v="4"/>
    <x v="8"/>
    <s v="Orlando"/>
    <s v="Women's Apparel"/>
    <n v="35"/>
    <n v="2210"/>
    <n v="7735"/>
    <n v="4254.25"/>
    <n v="0.55000000000000004"/>
    <s v="Outlet"/>
  </r>
  <r>
    <n v="1185732"/>
    <d v="2021-02-10T00:00:00"/>
    <x v="4"/>
    <x v="8"/>
    <s v="Orlando"/>
    <s v="Men's Street Footwear"/>
    <n v="36"/>
    <n v="2880"/>
    <n v="10368"/>
    <n v="4872.96"/>
    <n v="0.47000000000000003"/>
    <s v="Outlet"/>
  </r>
  <r>
    <n v="1185732"/>
    <d v="2021-02-10T00:00:00"/>
    <x v="4"/>
    <x v="8"/>
    <s v="Orlando"/>
    <s v="Men's Athletic Footwear"/>
    <n v="31"/>
    <n v="1650"/>
    <n v="5115"/>
    <n v="2097.15"/>
    <n v="0.41"/>
    <s v="Outlet"/>
  </r>
  <r>
    <n v="1185732"/>
    <d v="2021-02-10T00:00:00"/>
    <x v="4"/>
    <x v="8"/>
    <s v="Orlando"/>
    <s v="Women's Street Footwear"/>
    <n v="23"/>
    <n v="2040"/>
    <n v="4692"/>
    <n v="1501.44"/>
    <n v="0.32"/>
    <s v="Outlet"/>
  </r>
  <r>
    <n v="1128299"/>
    <d v="2021-02-24T00:00:00"/>
    <x v="4"/>
    <x v="18"/>
    <s v="Richmond"/>
    <s v="Women's Athletic Footwear"/>
    <n v="28"/>
    <n v="640"/>
    <n v="1792"/>
    <n v="734.71999999999991"/>
    <n v="0.41"/>
    <s v="Outlet"/>
  </r>
  <r>
    <n v="1128299"/>
    <d v="2021-02-24T00:00:00"/>
    <x v="4"/>
    <x v="18"/>
    <s v="Richmond"/>
    <s v="Men's Apparel"/>
    <n v="29"/>
    <n v="390"/>
    <n v="1131"/>
    <n v="508.95"/>
    <n v="0.45"/>
    <s v="Outlet"/>
  </r>
  <r>
    <n v="1128299"/>
    <d v="2021-02-24T00:00:00"/>
    <x v="4"/>
    <x v="18"/>
    <s v="Richmond"/>
    <s v="Women's Apparel"/>
    <n v="30"/>
    <n v="1070"/>
    <n v="3210"/>
    <n v="1155.5999999999999"/>
    <n v="0.36"/>
    <s v="Outlet"/>
  </r>
  <r>
    <n v="1128299"/>
    <d v="2021-03-23T00:00:00"/>
    <x v="4"/>
    <x v="18"/>
    <s v="Richmond"/>
    <s v="Men's Street Footwear"/>
    <n v="30"/>
    <n v="1620"/>
    <n v="4860"/>
    <n v="1846.8"/>
    <n v="0.38"/>
    <s v="Outlet"/>
  </r>
  <r>
    <n v="1128299"/>
    <d v="2021-03-23T00:00:00"/>
    <x v="4"/>
    <x v="18"/>
    <s v="Richmond"/>
    <s v="Men's Athletic Footwear"/>
    <n v="35"/>
    <n v="980"/>
    <n v="3430"/>
    <n v="1406.3"/>
    <n v="0.41"/>
    <s v="Outlet"/>
  </r>
  <r>
    <n v="1128299"/>
    <d v="2021-03-23T00:00:00"/>
    <x v="4"/>
    <x v="18"/>
    <s v="Richmond"/>
    <s v="Women's Street Footwear"/>
    <n v="43"/>
    <n v="1120"/>
    <n v="4816"/>
    <n v="1974.56"/>
    <n v="0.41"/>
    <s v="Outlet"/>
  </r>
  <r>
    <n v="1128299"/>
    <d v="2021-03-23T00:00:00"/>
    <x v="4"/>
    <x v="18"/>
    <s v="Richmond"/>
    <s v="Women's Athletic Footwear"/>
    <n v="38"/>
    <n v="780"/>
    <n v="2964"/>
    <n v="1155.9599999999998"/>
    <n v="0.38999999999999996"/>
    <s v="Outlet"/>
  </r>
  <r>
    <n v="1128299"/>
    <d v="2021-03-23T00:00:00"/>
    <x v="4"/>
    <x v="18"/>
    <s v="Richmond"/>
    <s v="Men's Apparel"/>
    <n v="43"/>
    <n v="330"/>
    <n v="1419"/>
    <n v="595.98"/>
    <n v="0.42000000000000004"/>
    <s v="Outlet"/>
  </r>
  <r>
    <n v="1128299"/>
    <d v="2021-03-23T00:00:00"/>
    <x v="4"/>
    <x v="18"/>
    <s v="Richmond"/>
    <s v="Women's Apparel"/>
    <n v="35"/>
    <n v="1020"/>
    <n v="3570"/>
    <n v="1285.2"/>
    <n v="0.36"/>
    <s v="Outlet"/>
  </r>
  <r>
    <n v="1128299"/>
    <d v="2021-04-24T00:00:00"/>
    <x v="4"/>
    <x v="18"/>
    <s v="Richmond"/>
    <s v="Men's Street Footwear"/>
    <n v="38"/>
    <n v="1470"/>
    <n v="5586"/>
    <n v="2066.8200000000002"/>
    <n v="0.37"/>
    <s v="Outlet"/>
  </r>
  <r>
    <n v="1128299"/>
    <d v="2021-04-24T00:00:00"/>
    <x v="4"/>
    <x v="18"/>
    <s v="Richmond"/>
    <s v="Men's Athletic Footwear"/>
    <n v="44"/>
    <n v="850"/>
    <n v="3740"/>
    <n v="1533.3999999999999"/>
    <n v="0.41"/>
    <s v="Outlet"/>
  </r>
  <r>
    <n v="1128299"/>
    <d v="2021-04-24T00:00:00"/>
    <x v="4"/>
    <x v="18"/>
    <s v="Richmond"/>
    <s v="Women's Street Footwear"/>
    <n v="41"/>
    <n v="1140"/>
    <n v="4674"/>
    <n v="1729.3799999999999"/>
    <n v="0.37"/>
    <s v="Outlet"/>
  </r>
  <r>
    <n v="1128299"/>
    <d v="2021-04-24T00:00:00"/>
    <x v="4"/>
    <x v="18"/>
    <s v="Richmond"/>
    <s v="Women's Athletic Footwear"/>
    <n v="32"/>
    <n v="680"/>
    <n v="2176"/>
    <n v="913.92"/>
    <n v="0.42"/>
    <s v="Outlet"/>
  </r>
  <r>
    <n v="1128299"/>
    <d v="2021-04-24T00:00:00"/>
    <x v="4"/>
    <x v="18"/>
    <s v="Richmond"/>
    <s v="Men's Apparel"/>
    <n v="40"/>
    <n v="400"/>
    <n v="1600"/>
    <n v="672.00000000000011"/>
    <n v="0.42000000000000004"/>
    <s v="Outlet"/>
  </r>
  <r>
    <n v="1128299"/>
    <d v="2021-04-24T00:00:00"/>
    <x v="4"/>
    <x v="18"/>
    <s v="Richmond"/>
    <s v="Women's Apparel"/>
    <n v="47"/>
    <n v="900"/>
    <n v="4230"/>
    <n v="1522.8"/>
    <n v="0.36"/>
    <s v="Outlet"/>
  </r>
  <r>
    <n v="1128299"/>
    <d v="2021-05-25T00:00:00"/>
    <x v="4"/>
    <x v="18"/>
    <s v="Richmond"/>
    <s v="Men's Street Footwear"/>
    <n v="39"/>
    <n v="1750"/>
    <n v="6825"/>
    <n v="2730"/>
    <n v="0.39999999999999997"/>
    <s v="Outlet"/>
  </r>
  <r>
    <n v="1128299"/>
    <d v="2021-05-25T00:00:00"/>
    <x v="4"/>
    <x v="18"/>
    <s v="Richmond"/>
    <s v="Men's Athletic Footwear"/>
    <n v="40"/>
    <n v="1050"/>
    <n v="4200"/>
    <n v="1722"/>
    <n v="0.41"/>
    <s v="Outlet"/>
  </r>
  <r>
    <n v="1128299"/>
    <d v="2021-05-25T00:00:00"/>
    <x v="4"/>
    <x v="18"/>
    <s v="Richmond"/>
    <s v="Women's Street Footwear"/>
    <n v="37"/>
    <n v="1090"/>
    <n v="4033"/>
    <n v="1492.21"/>
    <n v="0.37"/>
    <s v="Outlet"/>
  </r>
  <r>
    <n v="1128299"/>
    <d v="2021-05-25T00:00:00"/>
    <x v="4"/>
    <x v="18"/>
    <s v="Richmond"/>
    <s v="Women's Athletic Footwear"/>
    <n v="33"/>
    <n v="850"/>
    <n v="2805"/>
    <n v="1065.9000000000001"/>
    <n v="0.38"/>
    <s v="Outlet"/>
  </r>
  <r>
    <n v="1128299"/>
    <d v="2021-05-25T00:00:00"/>
    <x v="4"/>
    <x v="18"/>
    <s v="Richmond"/>
    <s v="Men's Apparel"/>
    <n v="34"/>
    <n v="540"/>
    <n v="1836"/>
    <n v="789.48000000000013"/>
    <n v="0.43000000000000005"/>
    <s v="Outlet"/>
  </r>
  <r>
    <n v="1128299"/>
    <d v="2021-05-25T00:00:00"/>
    <x v="4"/>
    <x v="18"/>
    <s v="Richmond"/>
    <s v="Women's Apparel"/>
    <n v="44"/>
    <n v="1680"/>
    <n v="7392"/>
    <n v="2587.1999999999998"/>
    <n v="0.35"/>
    <s v="Outlet"/>
  </r>
  <r>
    <n v="1128299"/>
    <d v="2021-06-24T00:00:00"/>
    <x v="4"/>
    <x v="18"/>
    <s v="Richmond"/>
    <s v="Men's Street Footwear"/>
    <n v="37"/>
    <n v="2330"/>
    <n v="8621"/>
    <n v="3189.77"/>
    <n v="0.37"/>
    <s v="Outlet"/>
  </r>
  <r>
    <n v="1128299"/>
    <d v="2021-06-24T00:00:00"/>
    <x v="4"/>
    <x v="18"/>
    <s v="Richmond"/>
    <s v="Men's Athletic Footwear"/>
    <n v="45"/>
    <n v="2210"/>
    <n v="9945"/>
    <n v="4077.45"/>
    <n v="0.41"/>
    <s v="Outlet"/>
  </r>
  <r>
    <n v="1128299"/>
    <d v="2021-06-24T00:00:00"/>
    <x v="4"/>
    <x v="18"/>
    <s v="Richmond"/>
    <s v="Women's Street Footwear"/>
    <n v="58"/>
    <n v="2080"/>
    <n v="12064"/>
    <n v="4463.68"/>
    <n v="0.37"/>
    <s v="Outlet"/>
  </r>
  <r>
    <n v="1128299"/>
    <d v="2021-06-24T00:00:00"/>
    <x v="4"/>
    <x v="18"/>
    <s v="Richmond"/>
    <s v="Women's Athletic Footwear"/>
    <n v="61"/>
    <n v="1840"/>
    <n v="11224"/>
    <n v="4601.84"/>
    <n v="0.41"/>
    <s v="Outlet"/>
  </r>
  <r>
    <n v="1128299"/>
    <d v="2021-06-24T00:00:00"/>
    <x v="4"/>
    <x v="18"/>
    <s v="Richmond"/>
    <s v="Men's Apparel"/>
    <n v="68"/>
    <n v="1280"/>
    <n v="8704"/>
    <n v="4003.84"/>
    <n v="0.46"/>
    <s v="Outlet"/>
  </r>
  <r>
    <n v="1128299"/>
    <d v="2021-06-24T00:00:00"/>
    <x v="4"/>
    <x v="18"/>
    <s v="Richmond"/>
    <s v="Women's Apparel"/>
    <n v="82"/>
    <n v="2310"/>
    <n v="18942"/>
    <n v="7008.54"/>
    <n v="0.37"/>
    <s v="Outlet"/>
  </r>
  <r>
    <n v="1128299"/>
    <d v="2021-07-23T00:00:00"/>
    <x v="4"/>
    <x v="18"/>
    <s v="Richmond"/>
    <s v="Men's Street Footwear"/>
    <n v="60"/>
    <n v="2720"/>
    <n v="16320"/>
    <n v="6038.4"/>
    <n v="0.37"/>
    <s v="Outlet"/>
  </r>
  <r>
    <n v="1128299"/>
    <d v="2021-07-23T00:00:00"/>
    <x v="4"/>
    <x v="18"/>
    <s v="Richmond"/>
    <s v="Men's Athletic Footwear"/>
    <n v="60"/>
    <n v="2240"/>
    <n v="13440"/>
    <n v="5107.2"/>
    <n v="0.38"/>
    <s v="Outlet"/>
  </r>
  <r>
    <n v="1128299"/>
    <d v="2021-07-23T00:00:00"/>
    <x v="4"/>
    <x v="18"/>
    <s v="Richmond"/>
    <s v="Women's Street Footwear"/>
    <n v="62"/>
    <n v="2080"/>
    <n v="12896"/>
    <n v="4900.4800000000005"/>
    <n v="0.38"/>
    <s v="Outlet"/>
  </r>
  <r>
    <n v="1128299"/>
    <d v="2021-07-23T00:00:00"/>
    <x v="4"/>
    <x v="18"/>
    <s v="Richmond"/>
    <s v="Women's Athletic Footwear"/>
    <n v="65"/>
    <n v="1870"/>
    <n v="12155"/>
    <n v="5105.0999999999995"/>
    <n v="0.42"/>
    <s v="Outlet"/>
  </r>
  <r>
    <n v="1128299"/>
    <d v="2021-07-23T00:00:00"/>
    <x v="4"/>
    <x v="18"/>
    <s v="Richmond"/>
    <s v="Men's Apparel"/>
    <n v="72"/>
    <n v="2100"/>
    <n v="15120"/>
    <n v="6501.6"/>
    <n v="0.43000000000000005"/>
    <s v="Outlet"/>
  </r>
  <r>
    <n v="1128299"/>
    <d v="2021-07-23T00:00:00"/>
    <x v="4"/>
    <x v="18"/>
    <s v="Richmond"/>
    <s v="Women's Apparel"/>
    <n v="82"/>
    <n v="1860"/>
    <n v="15252"/>
    <n v="5033.1599999999989"/>
    <n v="0.32999999999999996"/>
    <s v="Outlet"/>
  </r>
  <r>
    <n v="1128299"/>
    <d v="2021-08-24T00:00:00"/>
    <x v="4"/>
    <x v="18"/>
    <s v="Richmond"/>
    <s v="Men's Street Footwear"/>
    <n v="67"/>
    <n v="2720"/>
    <n v="18224"/>
    <n v="7289.5999999999995"/>
    <n v="0.39999999999999997"/>
    <s v="Outlet"/>
  </r>
  <r>
    <n v="1128299"/>
    <d v="2021-08-24T00:00:00"/>
    <x v="4"/>
    <x v="18"/>
    <s v="Richmond"/>
    <s v="Men's Athletic Footwear"/>
    <n v="53"/>
    <n v="2400"/>
    <n v="12720"/>
    <n v="5342.4"/>
    <n v="0.42"/>
    <s v="Outlet"/>
  </r>
  <r>
    <n v="1128299"/>
    <d v="2021-08-24T00:00:00"/>
    <x v="4"/>
    <x v="18"/>
    <s v="Richmond"/>
    <s v="Women's Street Footwear"/>
    <n v="53"/>
    <n v="2150"/>
    <n v="11395"/>
    <n v="4216.1499999999996"/>
    <n v="0.37"/>
    <s v="Outlet"/>
  </r>
  <r>
    <n v="1128299"/>
    <d v="2021-08-24T00:00:00"/>
    <x v="4"/>
    <x v="18"/>
    <s v="Richmond"/>
    <s v="Women's Athletic Footwear"/>
    <n v="52"/>
    <n v="1360"/>
    <n v="7072"/>
    <n v="2758.08"/>
    <n v="0.38999999999999996"/>
    <s v="Outlet"/>
  </r>
  <r>
    <n v="1128299"/>
    <d v="2021-08-24T00:00:00"/>
    <x v="4"/>
    <x v="18"/>
    <s v="Richmond"/>
    <s v="Men's Apparel"/>
    <n v="51"/>
    <n v="1320"/>
    <n v="6732"/>
    <n v="3029.4"/>
    <n v="0.45"/>
    <s v="Outlet"/>
  </r>
  <r>
    <n v="1128299"/>
    <d v="2021-08-24T00:00:00"/>
    <x v="4"/>
    <x v="18"/>
    <s v="Richmond"/>
    <s v="Women's Apparel"/>
    <n v="55"/>
    <n v="800"/>
    <n v="4400"/>
    <n v="1495.9999999999998"/>
    <n v="0.33999999999999997"/>
    <s v="Outlet"/>
  </r>
  <r>
    <n v="1128299"/>
    <d v="2021-09-25T00:00:00"/>
    <x v="4"/>
    <x v="18"/>
    <s v="Richmond"/>
    <s v="Men's Street Footwear"/>
    <n v="35"/>
    <n v="1490"/>
    <n v="5215"/>
    <n v="2190.2999999999997"/>
    <n v="0.42"/>
    <s v="Outlet"/>
  </r>
  <r>
    <n v="1128299"/>
    <d v="2021-09-25T00:00:00"/>
    <x v="4"/>
    <x v="18"/>
    <s v="Richmond"/>
    <s v="Men's Athletic Footwear"/>
    <n v="43"/>
    <n v="1530"/>
    <n v="6579"/>
    <n v="2565.81"/>
    <n v="0.38999999999999996"/>
    <s v="Outlet"/>
  </r>
  <r>
    <n v="1128299"/>
    <d v="2021-09-25T00:00:00"/>
    <x v="4"/>
    <x v="18"/>
    <s v="Richmond"/>
    <s v="Women's Street Footwear"/>
    <n v="34"/>
    <n v="780"/>
    <n v="2652"/>
    <n v="1060.8"/>
    <n v="0.39999999999999997"/>
    <s v="Outlet"/>
  </r>
  <r>
    <n v="1128299"/>
    <d v="2021-09-25T00:00:00"/>
    <x v="4"/>
    <x v="18"/>
    <s v="Richmond"/>
    <s v="Women's Athletic Footwear"/>
    <n v="37"/>
    <n v="700"/>
    <n v="2590"/>
    <n v="1036"/>
    <n v="0.39999999999999997"/>
    <s v="Outlet"/>
  </r>
  <r>
    <n v="1128299"/>
    <d v="2021-09-25T00:00:00"/>
    <x v="4"/>
    <x v="18"/>
    <s v="Richmond"/>
    <s v="Men's Apparel"/>
    <n v="39"/>
    <n v="740"/>
    <n v="2886"/>
    <n v="1356.42"/>
    <n v="0.47000000000000003"/>
    <s v="Outlet"/>
  </r>
  <r>
    <n v="1128299"/>
    <d v="2021-09-25T00:00:00"/>
    <x v="4"/>
    <x v="18"/>
    <s v="Richmond"/>
    <s v="Women's Apparel"/>
    <n v="33"/>
    <n v="830"/>
    <n v="2739"/>
    <n v="986.04"/>
    <n v="0.36"/>
    <s v="Outlet"/>
  </r>
  <r>
    <n v="1128299"/>
    <d v="2021-10-24T00:00:00"/>
    <x v="4"/>
    <x v="18"/>
    <s v="Richmond"/>
    <s v="Men's Street Footwear"/>
    <n v="28"/>
    <n v="1190"/>
    <n v="3332"/>
    <n v="1332.8"/>
    <n v="0.39999999999999997"/>
    <s v="Outlet"/>
  </r>
  <r>
    <n v="1128299"/>
    <d v="2021-10-24T00:00:00"/>
    <x v="4"/>
    <x v="18"/>
    <s v="Richmond"/>
    <s v="Men's Athletic Footwear"/>
    <n v="39"/>
    <n v="1730"/>
    <n v="6747"/>
    <n v="2563.86"/>
    <n v="0.38"/>
    <s v="Outlet"/>
  </r>
  <r>
    <n v="1128299"/>
    <d v="2021-10-24T00:00:00"/>
    <x v="4"/>
    <x v="18"/>
    <s v="Richmond"/>
    <s v="Women's Street Footwear"/>
    <n v="39"/>
    <n v="1190"/>
    <n v="4641"/>
    <n v="1949.22"/>
    <n v="0.42"/>
    <s v="Outlet"/>
  </r>
  <r>
    <n v="1128299"/>
    <d v="2021-10-24T00:00:00"/>
    <x v="4"/>
    <x v="18"/>
    <s v="Richmond"/>
    <s v="Women's Athletic Footwear"/>
    <n v="31"/>
    <n v="1010"/>
    <n v="3131"/>
    <n v="1158.47"/>
    <n v="0.37"/>
    <s v="Outlet"/>
  </r>
  <r>
    <n v="1128299"/>
    <d v="2021-10-24T00:00:00"/>
    <x v="4"/>
    <x v="18"/>
    <s v="Richmond"/>
    <s v="Men's Apparel"/>
    <n v="42"/>
    <n v="1050"/>
    <n v="4410"/>
    <n v="2072.7000000000003"/>
    <n v="0.47000000000000003"/>
    <s v="Outlet"/>
  </r>
  <r>
    <n v="1128299"/>
    <d v="2021-10-24T00:00:00"/>
    <x v="4"/>
    <x v="18"/>
    <s v="Richmond"/>
    <s v="Women's Apparel"/>
    <n v="40"/>
    <n v="1090"/>
    <n v="4360"/>
    <n v="1395.2"/>
    <n v="0.32"/>
    <s v="Outlet"/>
  </r>
  <r>
    <n v="1128299"/>
    <d v="2021-11-24T00:00:00"/>
    <x v="4"/>
    <x v="18"/>
    <s v="Richmond"/>
    <s v="Men's Street Footwear"/>
    <n v="34"/>
    <n v="1730"/>
    <n v="5882"/>
    <n v="2470.44"/>
    <n v="0.42"/>
    <s v="Outlet"/>
  </r>
  <r>
    <n v="1128299"/>
    <d v="2021-11-24T00:00:00"/>
    <x v="4"/>
    <x v="18"/>
    <s v="Richmond"/>
    <s v="Men's Athletic Footwear"/>
    <n v="34"/>
    <n v="2210"/>
    <n v="7514"/>
    <n v="2780.18"/>
    <n v="0.37"/>
    <s v="Outlet"/>
  </r>
  <r>
    <n v="1128299"/>
    <d v="2021-11-24T00:00:00"/>
    <x v="4"/>
    <x v="18"/>
    <s v="Richmond"/>
    <s v="Women's Street Footwear"/>
    <n v="33"/>
    <n v="1430"/>
    <n v="4719"/>
    <n v="1840.4099999999999"/>
    <n v="0.38999999999999996"/>
    <s v="Outlet"/>
  </r>
  <r>
    <n v="1128299"/>
    <d v="2021-11-24T00:00:00"/>
    <x v="4"/>
    <x v="18"/>
    <s v="Richmond"/>
    <s v="Women's Athletic Footwear"/>
    <n v="36"/>
    <n v="1440"/>
    <n v="5184"/>
    <n v="2021.7599999999998"/>
    <n v="0.38999999999999996"/>
    <s v="Outlet"/>
  </r>
  <r>
    <n v="1128299"/>
    <d v="2021-11-24T00:00:00"/>
    <x v="4"/>
    <x v="18"/>
    <s v="Richmond"/>
    <s v="Men's Apparel"/>
    <n v="56"/>
    <n v="1360"/>
    <n v="7616"/>
    <n v="3351.04"/>
    <n v="0.44"/>
    <s v="Outlet"/>
  </r>
  <r>
    <n v="1128299"/>
    <d v="2021-11-24T00:00:00"/>
    <x v="4"/>
    <x v="18"/>
    <s v="Richmond"/>
    <s v="Women's Apparel"/>
    <n v="60"/>
    <n v="1760"/>
    <n v="10560"/>
    <n v="3484.7999999999997"/>
    <n v="0.32999999999999996"/>
    <s v="Outlet"/>
  </r>
  <r>
    <n v="1128299"/>
    <d v="2021-12-23T00:00:00"/>
    <x v="4"/>
    <x v="18"/>
    <s v="Richmond"/>
    <s v="Men's Street Footwear"/>
    <n v="49"/>
    <n v="2480"/>
    <n v="12152"/>
    <n v="4860.7999999999993"/>
    <n v="0.39999999999999997"/>
    <s v="Outlet"/>
  </r>
  <r>
    <n v="1128299"/>
    <d v="2021-12-23T00:00:00"/>
    <x v="4"/>
    <x v="18"/>
    <s v="Richmond"/>
    <s v="Men's Athletic Footwear"/>
    <n v="54"/>
    <n v="2250"/>
    <n v="12150"/>
    <n v="4981.5"/>
    <n v="0.41"/>
    <s v="Outlet"/>
  </r>
  <r>
    <n v="1128299"/>
    <d v="2021-12-23T00:00:00"/>
    <x v="4"/>
    <x v="18"/>
    <s v="Richmond"/>
    <s v="Women's Street Footwear"/>
    <n v="53"/>
    <n v="1650"/>
    <n v="8745"/>
    <n v="3497.9999999999995"/>
    <n v="0.39999999999999997"/>
    <s v="Outlet"/>
  </r>
  <r>
    <n v="1128299"/>
    <d v="2021-12-23T00:00:00"/>
    <x v="4"/>
    <x v="18"/>
    <s v="Richmond"/>
    <s v="Women's Athletic Footwear"/>
    <n v="51"/>
    <n v="1760"/>
    <n v="8976"/>
    <n v="3500.6399999999994"/>
    <n v="0.38999999999999996"/>
    <s v="Outlet"/>
  </r>
  <r>
    <n v="1128299"/>
    <d v="2021-12-23T00:00:00"/>
    <x v="4"/>
    <x v="18"/>
    <s v="Richmond"/>
    <s v="Men's Apparel"/>
    <n v="59"/>
    <n v="1570"/>
    <n v="9263"/>
    <n v="3890.4600000000005"/>
    <n v="0.42000000000000004"/>
    <s v="Outlet"/>
  </r>
  <r>
    <n v="1128299"/>
    <d v="2021-12-23T00:00:00"/>
    <x v="4"/>
    <x v="18"/>
    <s v="Richmond"/>
    <s v="Women's Apparel"/>
    <n v="65"/>
    <n v="1900"/>
    <n v="12350"/>
    <n v="4322.5"/>
    <n v="0.35"/>
    <s v="Outlet"/>
  </r>
  <r>
    <n v="1185732"/>
    <d v="2021-01-19T00:00:00"/>
    <x v="4"/>
    <x v="18"/>
    <s v="Richmond"/>
    <s v="Men's Street Footwear"/>
    <n v="23"/>
    <n v="2330"/>
    <n v="5359"/>
    <n v="2786.6800000000003"/>
    <n v="0.52"/>
    <s v="Outlet"/>
  </r>
  <r>
    <n v="1185732"/>
    <d v="2021-01-19T00:00:00"/>
    <x v="4"/>
    <x v="18"/>
    <s v="Richmond"/>
    <s v="Men's Athletic Footwear"/>
    <n v="28"/>
    <n v="1870"/>
    <n v="5236"/>
    <n v="2460.92"/>
    <n v="0.47"/>
    <s v="Outlet"/>
  </r>
  <r>
    <n v="1185732"/>
    <d v="2021-01-19T00:00:00"/>
    <x v="4"/>
    <x v="18"/>
    <s v="Richmond"/>
    <s v="Women's Street Footwear"/>
    <n v="18"/>
    <n v="1760"/>
    <n v="3168"/>
    <n v="1013.76"/>
    <n v="0.32"/>
    <s v="Outlet"/>
  </r>
  <r>
    <n v="1185732"/>
    <d v="2021-01-19T00:00:00"/>
    <x v="4"/>
    <x v="18"/>
    <s v="Richmond"/>
    <s v="Women's Athletic Footwear"/>
    <n v="21"/>
    <n v="1360"/>
    <n v="2856"/>
    <n v="1199.52"/>
    <n v="0.42"/>
    <s v="Outlet"/>
  </r>
  <r>
    <n v="1185732"/>
    <d v="2021-01-19T00:00:00"/>
    <x v="4"/>
    <x v="18"/>
    <s v="Richmond"/>
    <s v="Men's Apparel"/>
    <n v="30"/>
    <n v="1400"/>
    <n v="4200"/>
    <n v="1889.9999999999998"/>
    <n v="0.44999999999999996"/>
    <s v="Outlet"/>
  </r>
  <r>
    <n v="1185732"/>
    <d v="2021-01-19T00:00:00"/>
    <x v="4"/>
    <x v="18"/>
    <s v="Richmond"/>
    <s v="Women's Apparel"/>
    <n v="25"/>
    <n v="1930"/>
    <n v="4825"/>
    <n v="2798.5000000000005"/>
    <n v="0.58000000000000007"/>
    <s v="Outlet"/>
  </r>
  <r>
    <n v="1185732"/>
    <d v="2021-02-17T00:00:00"/>
    <x v="4"/>
    <x v="18"/>
    <s v="Richmond"/>
    <s v="Men's Street Footwear"/>
    <n v="26"/>
    <n v="2560"/>
    <n v="6656"/>
    <n v="3660.8"/>
    <n v="0.55000000000000004"/>
    <s v="Outlet"/>
  </r>
  <r>
    <n v="1185732"/>
    <d v="2021-02-17T00:00:00"/>
    <x v="4"/>
    <x v="18"/>
    <s v="Richmond"/>
    <s v="Men's Athletic Footwear"/>
    <n v="27"/>
    <n v="1530"/>
    <n v="4131"/>
    <n v="1858.9499999999998"/>
    <n v="0.44999999999999996"/>
    <s v="Outlet"/>
  </r>
  <r>
    <n v="1185732"/>
    <d v="2021-02-17T00:00:00"/>
    <x v="4"/>
    <x v="18"/>
    <s v="Richmond"/>
    <s v="Women's Street Footwear"/>
    <n v="17"/>
    <n v="1700"/>
    <n v="2890"/>
    <n v="1040.3999999999999"/>
    <n v="0.36"/>
    <s v="Outlet"/>
  </r>
  <r>
    <n v="1185732"/>
    <d v="2021-02-11T00:00:00"/>
    <x v="2"/>
    <x v="21"/>
    <s v="Salt Lake City"/>
    <s v="Women's Athletic Footwear"/>
    <n v="16"/>
    <n v="930"/>
    <n v="1488"/>
    <n v="624.96"/>
    <n v="0.42000000000000004"/>
    <s v="Outlet"/>
  </r>
  <r>
    <n v="1185732"/>
    <d v="2021-02-11T00:00:00"/>
    <x v="2"/>
    <x v="21"/>
    <s v="Salt Lake City"/>
    <s v="Men's Apparel"/>
    <n v="28"/>
    <n v="1200"/>
    <n v="3360"/>
    <n v="1411.2"/>
    <n v="0.42"/>
    <s v="Outlet"/>
  </r>
  <r>
    <n v="1185732"/>
    <d v="2021-02-11T00:00:00"/>
    <x v="2"/>
    <x v="21"/>
    <s v="Salt Lake City"/>
    <s v="Women's Apparel"/>
    <n v="18"/>
    <n v="1490"/>
    <n v="2682"/>
    <n v="1475.1000000000001"/>
    <n v="0.55000000000000004"/>
    <s v="Outlet"/>
  </r>
  <r>
    <n v="1185732"/>
    <d v="2021-03-10T00:00:00"/>
    <x v="2"/>
    <x v="21"/>
    <s v="Salt Lake City"/>
    <s v="Men's Street Footwear"/>
    <n v="20"/>
    <n v="2280"/>
    <n v="4560"/>
    <n v="1960.8000000000002"/>
    <n v="0.43000000000000005"/>
    <s v="Outlet"/>
  </r>
  <r>
    <n v="1185732"/>
    <d v="2021-03-10T00:00:00"/>
    <x v="2"/>
    <x v="21"/>
    <s v="Salt Lake City"/>
    <s v="Men's Athletic Footwear"/>
    <n v="22"/>
    <n v="1050"/>
    <n v="2310"/>
    <n v="923.99999999999989"/>
    <n v="0.39999999999999997"/>
    <s v="Outlet"/>
  </r>
  <r>
    <n v="1185732"/>
    <d v="2021-03-10T00:00:00"/>
    <x v="2"/>
    <x v="21"/>
    <s v="Salt Lake City"/>
    <s v="Women's Street Footwear"/>
    <n v="16"/>
    <n v="1400"/>
    <n v="2240"/>
    <n v="873.59999999999991"/>
    <n v="0.38999999999999996"/>
    <s v="Outlet"/>
  </r>
  <r>
    <n v="1185732"/>
    <d v="2021-03-10T00:00:00"/>
    <x v="2"/>
    <x v="21"/>
    <s v="Salt Lake City"/>
    <s v="Women's Athletic Footwear"/>
    <n v="20"/>
    <n v="750"/>
    <n v="1500"/>
    <n v="630.00000000000011"/>
    <n v="0.42000000000000004"/>
    <s v="Outlet"/>
  </r>
  <r>
    <n v="1185732"/>
    <d v="2021-03-10T00:00:00"/>
    <x v="2"/>
    <x v="21"/>
    <s v="Salt Lake City"/>
    <s v="Men's Apparel"/>
    <n v="28"/>
    <n v="900"/>
    <n v="2520"/>
    <n v="1007.9999999999999"/>
    <n v="0.39999999999999997"/>
    <s v="Outlet"/>
  </r>
  <r>
    <n v="1185732"/>
    <d v="2021-03-10T00:00:00"/>
    <x v="2"/>
    <x v="21"/>
    <s v="Salt Lake City"/>
    <s v="Women's Apparel"/>
    <n v="21"/>
    <n v="1400"/>
    <n v="2940"/>
    <n v="1675.8000000000002"/>
    <n v="0.57000000000000006"/>
    <s v="Outlet"/>
  </r>
  <r>
    <n v="1185732"/>
    <d v="2021-04-11T00:00:00"/>
    <x v="2"/>
    <x v="21"/>
    <s v="Salt Lake City"/>
    <s v="Men's Street Footwear"/>
    <n v="20"/>
    <n v="1940"/>
    <n v="3880"/>
    <n v="1784.8000000000002"/>
    <n v="0.46"/>
    <s v="Outlet"/>
  </r>
  <r>
    <n v="1185732"/>
    <d v="2021-04-11T00:00:00"/>
    <x v="2"/>
    <x v="21"/>
    <s v="Salt Lake City"/>
    <s v="Men's Athletic Footwear"/>
    <n v="20"/>
    <n v="1110"/>
    <n v="2220"/>
    <n v="821.4"/>
    <n v="0.37"/>
    <s v="Outlet"/>
  </r>
  <r>
    <n v="1185732"/>
    <d v="2021-04-11T00:00:00"/>
    <x v="2"/>
    <x v="21"/>
    <s v="Salt Lake City"/>
    <s v="Women's Street Footwear"/>
    <n v="10"/>
    <n v="1070"/>
    <n v="1070"/>
    <n v="438.7"/>
    <n v="0.41"/>
    <s v="Outlet"/>
  </r>
  <r>
    <n v="1185732"/>
    <d v="2021-04-11T00:00:00"/>
    <x v="2"/>
    <x v="21"/>
    <s v="Salt Lake City"/>
    <s v="Women's Athletic Footwear"/>
    <n v="14"/>
    <n v="750"/>
    <n v="1050"/>
    <n v="472.5"/>
    <n v="0.45"/>
    <s v="Outlet"/>
  </r>
  <r>
    <n v="1185732"/>
    <d v="2021-04-11T00:00:00"/>
    <x v="2"/>
    <x v="21"/>
    <s v="Salt Lake City"/>
    <s v="Men's Apparel"/>
    <n v="24"/>
    <n v="880"/>
    <n v="2112"/>
    <n v="823.68"/>
    <n v="0.38999999999999996"/>
    <s v="Outlet"/>
  </r>
  <r>
    <n v="1185732"/>
    <d v="2021-04-11T00:00:00"/>
    <x v="2"/>
    <x v="21"/>
    <s v="Salt Lake City"/>
    <s v="Women's Apparel"/>
    <n v="20"/>
    <n v="1360"/>
    <n v="2720"/>
    <n v="1414.4"/>
    <n v="0.52"/>
    <s v="Outlet"/>
  </r>
  <r>
    <n v="1185732"/>
    <d v="2021-05-12T00:00:00"/>
    <x v="2"/>
    <x v="21"/>
    <s v="Salt Lake City"/>
    <s v="Men's Street Footwear"/>
    <n v="27"/>
    <n v="2280"/>
    <n v="6156"/>
    <n v="2647.0800000000004"/>
    <n v="0.43000000000000005"/>
    <s v="Outlet"/>
  </r>
  <r>
    <n v="1185732"/>
    <d v="2021-05-12T00:00:00"/>
    <x v="2"/>
    <x v="21"/>
    <s v="Salt Lake City"/>
    <s v="Men's Athletic Footwear"/>
    <n v="22"/>
    <n v="1280"/>
    <n v="2816"/>
    <n v="1182.72"/>
    <n v="0.42"/>
    <s v="Outlet"/>
  </r>
  <r>
    <n v="1185732"/>
    <d v="2021-05-12T00:00:00"/>
    <x v="2"/>
    <x v="21"/>
    <s v="Salt Lake City"/>
    <s v="Women's Street Footwear"/>
    <n v="19"/>
    <n v="1090"/>
    <n v="2071"/>
    <n v="786.98"/>
    <n v="0.38"/>
    <s v="Outlet"/>
  </r>
  <r>
    <n v="1185732"/>
    <d v="2021-05-12T00:00:00"/>
    <x v="2"/>
    <x v="21"/>
    <s v="Salt Lake City"/>
    <s v="Women's Athletic Footwear"/>
    <n v="19"/>
    <n v="940"/>
    <n v="1786"/>
    <n v="767.98000000000013"/>
    <n v="0.43000000000000005"/>
    <s v="Outlet"/>
  </r>
  <r>
    <n v="1185732"/>
    <d v="2021-05-12T00:00:00"/>
    <x v="2"/>
    <x v="21"/>
    <s v="Salt Lake City"/>
    <s v="Men's Apparel"/>
    <n v="29"/>
    <n v="900"/>
    <n v="2610"/>
    <n v="1096.2"/>
    <n v="0.42"/>
    <s v="Outlet"/>
  </r>
  <r>
    <n v="1185732"/>
    <d v="2021-05-12T00:00:00"/>
    <x v="2"/>
    <x v="21"/>
    <s v="Salt Lake City"/>
    <s v="Women's Apparel"/>
    <n v="32"/>
    <n v="1280"/>
    <n v="4096"/>
    <n v="2334.7200000000003"/>
    <n v="0.57000000000000006"/>
    <s v="Outlet"/>
  </r>
  <r>
    <n v="1185732"/>
    <d v="2021-06-11T00:00:00"/>
    <x v="2"/>
    <x v="21"/>
    <s v="Salt Lake City"/>
    <s v="Men's Street Footwear"/>
    <n v="21"/>
    <n v="2080"/>
    <n v="4368"/>
    <n v="1878.2400000000002"/>
    <n v="0.43000000000000005"/>
    <s v="Outlet"/>
  </r>
  <r>
    <n v="1185732"/>
    <d v="2021-06-11T00:00:00"/>
    <x v="2"/>
    <x v="21"/>
    <s v="Salt Lake City"/>
    <s v="Men's Athletic Footwear"/>
    <n v="18"/>
    <n v="1320"/>
    <n v="2376"/>
    <n v="950.4"/>
    <n v="0.39999999999999997"/>
    <s v="Outlet"/>
  </r>
  <r>
    <n v="1185732"/>
    <d v="2021-06-11T00:00:00"/>
    <x v="2"/>
    <x v="21"/>
    <s v="Salt Lake City"/>
    <s v="Women's Street Footwear"/>
    <n v="13"/>
    <n v="1280"/>
    <n v="1664"/>
    <n v="615.67999999999995"/>
    <n v="0.37"/>
    <s v="Outlet"/>
  </r>
  <r>
    <n v="1185732"/>
    <d v="2021-06-11T00:00:00"/>
    <x v="2"/>
    <x v="21"/>
    <s v="Salt Lake City"/>
    <s v="Women's Athletic Footwear"/>
    <n v="13"/>
    <n v="1320"/>
    <n v="1716"/>
    <n v="737.88000000000011"/>
    <n v="0.43000000000000005"/>
    <s v="Outlet"/>
  </r>
  <r>
    <n v="1185732"/>
    <d v="2021-06-11T00:00:00"/>
    <x v="2"/>
    <x v="21"/>
    <s v="Salt Lake City"/>
    <s v="Men's Apparel"/>
    <n v="24"/>
    <n v="1320"/>
    <n v="3168"/>
    <n v="1172.1600000000001"/>
    <n v="0.37"/>
    <s v="Outlet"/>
  </r>
  <r>
    <n v="1185732"/>
    <d v="2021-06-11T00:00:00"/>
    <x v="2"/>
    <x v="21"/>
    <s v="Salt Lake City"/>
    <s v="Women's Apparel"/>
    <n v="32"/>
    <n v="1900"/>
    <n v="6080"/>
    <n v="3283.2000000000003"/>
    <n v="0.54"/>
    <s v="Outlet"/>
  </r>
  <r>
    <n v="1185732"/>
    <d v="2021-07-10T00:00:00"/>
    <x v="2"/>
    <x v="21"/>
    <s v="Salt Lake City"/>
    <s v="Men's Street Footwear"/>
    <n v="28"/>
    <n v="2480"/>
    <n v="6944"/>
    <n v="2985.9200000000005"/>
    <n v="0.43000000000000005"/>
    <s v="Outlet"/>
  </r>
  <r>
    <n v="1185732"/>
    <d v="2021-07-10T00:00:00"/>
    <x v="2"/>
    <x v="21"/>
    <s v="Salt Lake City"/>
    <s v="Men's Athletic Footwear"/>
    <n v="20"/>
    <n v="1820"/>
    <n v="3640"/>
    <n v="1419.6"/>
    <n v="0.38999999999999996"/>
    <s v="Outlet"/>
  </r>
  <r>
    <n v="1185732"/>
    <d v="2021-07-10T00:00:00"/>
    <x v="2"/>
    <x v="21"/>
    <s v="Salt Lake City"/>
    <s v="Women's Street Footwear"/>
    <n v="19"/>
    <n v="1570"/>
    <n v="2983"/>
    <n v="1163.3699999999999"/>
    <n v="0.38999999999999996"/>
    <s v="Outlet"/>
  </r>
  <r>
    <n v="1185732"/>
    <d v="2021-07-10T00:00:00"/>
    <x v="2"/>
    <x v="21"/>
    <s v="Salt Lake City"/>
    <s v="Women's Athletic Footwear"/>
    <n v="16"/>
    <n v="1280"/>
    <n v="2048"/>
    <n v="962.56000000000006"/>
    <n v="0.47000000000000003"/>
    <s v="Outlet"/>
  </r>
  <r>
    <n v="1185732"/>
    <d v="2021-07-10T00:00:00"/>
    <x v="2"/>
    <x v="21"/>
    <s v="Salt Lake City"/>
    <s v="Men's Apparel"/>
    <n v="28"/>
    <n v="1400"/>
    <n v="3920"/>
    <n v="1489.6"/>
    <n v="0.38"/>
    <s v="Outlet"/>
  </r>
  <r>
    <n v="1185732"/>
    <d v="2021-07-10T00:00:00"/>
    <x v="2"/>
    <x v="21"/>
    <s v="Salt Lake City"/>
    <s v="Women's Apparel"/>
    <n v="32"/>
    <n v="2040"/>
    <n v="6528"/>
    <n v="3590.4"/>
    <n v="0.55000000000000004"/>
    <s v="Outlet"/>
  </r>
  <r>
    <n v="1185732"/>
    <d v="2021-08-11T00:00:00"/>
    <x v="2"/>
    <x v="21"/>
    <s v="Salt Lake City"/>
    <s v="Men's Street Footwear"/>
    <n v="27"/>
    <n v="2480"/>
    <n v="6696"/>
    <n v="3147.1200000000003"/>
    <n v="0.47000000000000003"/>
    <s v="Outlet"/>
  </r>
  <r>
    <n v="1185732"/>
    <d v="2021-08-11T00:00:00"/>
    <x v="2"/>
    <x v="21"/>
    <s v="Salt Lake City"/>
    <s v="Men's Athletic Footwear"/>
    <n v="28"/>
    <n v="1790"/>
    <n v="5012"/>
    <n v="2105.04"/>
    <n v="0.42"/>
    <s v="Outlet"/>
  </r>
  <r>
    <n v="1185732"/>
    <d v="2021-08-11T00:00:00"/>
    <x v="2"/>
    <x v="21"/>
    <s v="Salt Lake City"/>
    <s v="Women's Street Footwear"/>
    <n v="23"/>
    <n v="1580"/>
    <n v="3634"/>
    <n v="1489.9399999999998"/>
    <n v="0.41"/>
    <s v="Outlet"/>
  </r>
  <r>
    <n v="1185732"/>
    <d v="2021-08-11T00:00:00"/>
    <x v="2"/>
    <x v="21"/>
    <s v="Salt Lake City"/>
    <s v="Women's Athletic Footwear"/>
    <n v="14"/>
    <n v="1240"/>
    <n v="1736"/>
    <n v="815.92000000000007"/>
    <n v="0.47000000000000003"/>
    <s v="Outlet"/>
  </r>
  <r>
    <n v="1185732"/>
    <d v="2021-08-11T00:00:00"/>
    <x v="2"/>
    <x v="21"/>
    <s v="Salt Lake City"/>
    <s v="Men's Apparel"/>
    <n v="23"/>
    <n v="1090"/>
    <n v="2507"/>
    <n v="977.7299999999999"/>
    <n v="0.38999999999999996"/>
    <s v="Outlet"/>
  </r>
  <r>
    <n v="1185732"/>
    <d v="2021-08-11T00:00:00"/>
    <x v="2"/>
    <x v="21"/>
    <s v="Salt Lake City"/>
    <s v="Women's Apparel"/>
    <n v="27"/>
    <n v="1840"/>
    <n v="4968"/>
    <n v="2831.76"/>
    <n v="0.57000000000000006"/>
    <s v="Outlet"/>
  </r>
  <r>
    <n v="1185732"/>
    <d v="2021-09-12T00:00:00"/>
    <x v="2"/>
    <x v="21"/>
    <s v="Salt Lake City"/>
    <s v="Men's Street Footwear"/>
    <n v="23"/>
    <n v="2280"/>
    <n v="5244"/>
    <n v="2359.8000000000002"/>
    <n v="0.45"/>
    <s v="Outlet"/>
  </r>
  <r>
    <n v="1185732"/>
    <d v="2021-09-12T00:00:00"/>
    <x v="2"/>
    <x v="21"/>
    <s v="Salt Lake City"/>
    <s v="Men's Athletic Footwear"/>
    <n v="19"/>
    <n v="1580"/>
    <n v="3002"/>
    <n v="1140.76"/>
    <n v="0.38"/>
    <s v="Outlet"/>
  </r>
  <r>
    <n v="1185732"/>
    <d v="2021-09-12T00:00:00"/>
    <x v="2"/>
    <x v="21"/>
    <s v="Salt Lake City"/>
    <s v="Women's Street Footwear"/>
    <n v="7"/>
    <n v="1050"/>
    <n v="735"/>
    <n v="308.7"/>
    <n v="0.42"/>
    <s v="Outlet"/>
  </r>
  <r>
    <n v="1185732"/>
    <d v="2021-09-12T00:00:00"/>
    <x v="2"/>
    <x v="21"/>
    <s v="Salt Lake City"/>
    <s v="Women's Athletic Footwear"/>
    <n v="7"/>
    <n v="1110"/>
    <n v="777"/>
    <n v="357.42"/>
    <n v="0.46"/>
    <s v="Outlet"/>
  </r>
  <r>
    <n v="1185732"/>
    <d v="2021-09-12T00:00:00"/>
    <x v="2"/>
    <x v="21"/>
    <s v="Salt Lake City"/>
    <s v="Men's Apparel"/>
    <n v="16"/>
    <n v="1140"/>
    <n v="1824"/>
    <n v="747.83999999999992"/>
    <n v="0.41"/>
    <s v="Outlet"/>
  </r>
  <r>
    <n v="1185732"/>
    <d v="2021-09-12T00:00:00"/>
    <x v="2"/>
    <x v="21"/>
    <s v="Salt Lake City"/>
    <s v="Women's Apparel"/>
    <n v="18"/>
    <n v="1320"/>
    <n v="2376"/>
    <n v="1354.3200000000002"/>
    <n v="0.57000000000000006"/>
    <s v="Outlet"/>
  </r>
  <r>
    <n v="1185732"/>
    <d v="2021-10-11T00:00:00"/>
    <x v="2"/>
    <x v="21"/>
    <s v="Salt Lake City"/>
    <s v="Men's Street Footwear"/>
    <n v="24"/>
    <n v="2010"/>
    <n v="4824"/>
    <n v="2267.2800000000002"/>
    <n v="0.47000000000000003"/>
    <s v="Outlet"/>
  </r>
  <r>
    <n v="1185732"/>
    <d v="2021-10-11T00:00:00"/>
    <x v="2"/>
    <x v="21"/>
    <s v="Salt Lake City"/>
    <s v="Men's Athletic Footwear"/>
    <n v="14"/>
    <n v="1320"/>
    <n v="1848"/>
    <n v="739.19999999999993"/>
    <n v="0.39999999999999997"/>
    <s v="Outlet"/>
  </r>
  <r>
    <n v="1185732"/>
    <d v="2021-10-11T00:00:00"/>
    <x v="2"/>
    <x v="21"/>
    <s v="Salt Lake City"/>
    <s v="Women's Street Footwear"/>
    <n v="13"/>
    <n v="900"/>
    <n v="1170"/>
    <n v="479.7"/>
    <n v="0.41"/>
    <s v="Outlet"/>
  </r>
  <r>
    <n v="1185732"/>
    <d v="2021-10-11T00:00:00"/>
    <x v="2"/>
    <x v="21"/>
    <s v="Salt Lake City"/>
    <s v="Women's Athletic Footwear"/>
    <n v="13"/>
    <n v="940"/>
    <n v="1222"/>
    <n v="562.12"/>
    <n v="0.46"/>
    <s v="Outlet"/>
  </r>
  <r>
    <n v="1185732"/>
    <d v="2021-10-11T00:00:00"/>
    <x v="2"/>
    <x v="21"/>
    <s v="Salt Lake City"/>
    <s v="Men's Apparel"/>
    <n v="20"/>
    <n v="850"/>
    <n v="1700"/>
    <n v="662.99999999999989"/>
    <n v="0.38999999999999996"/>
    <s v="Outlet"/>
  </r>
  <r>
    <n v="1185732"/>
    <d v="2021-10-11T00:00:00"/>
    <x v="2"/>
    <x v="21"/>
    <s v="Salt Lake City"/>
    <s v="Women's Apparel"/>
    <n v="25"/>
    <n v="1400"/>
    <n v="3500"/>
    <n v="1890.0000000000002"/>
    <n v="0.54"/>
    <s v="Outlet"/>
  </r>
  <r>
    <n v="1185732"/>
    <d v="2021-11-11T00:00:00"/>
    <x v="2"/>
    <x v="21"/>
    <s v="Salt Lake City"/>
    <s v="Men's Street Footwear"/>
    <n v="22"/>
    <n v="1650"/>
    <n v="3630"/>
    <n v="1560.9"/>
    <n v="0.43000000000000005"/>
    <s v="Outlet"/>
  </r>
  <r>
    <n v="1185732"/>
    <d v="2021-11-11T00:00:00"/>
    <x v="2"/>
    <x v="21"/>
    <s v="Salt Lake City"/>
    <s v="Men's Athletic Footwear"/>
    <n v="14"/>
    <n v="1360"/>
    <n v="1904"/>
    <n v="742.56"/>
    <n v="0.38999999999999996"/>
    <s v="Outlet"/>
  </r>
  <r>
    <n v="1185732"/>
    <d v="2021-11-11T00:00:00"/>
    <x v="2"/>
    <x v="21"/>
    <s v="Salt Lake City"/>
    <s v="Women's Street Footwear"/>
    <n v="14"/>
    <n v="1070"/>
    <n v="1498"/>
    <n v="629.16"/>
    <n v="0.42"/>
    <s v="Outlet"/>
  </r>
  <r>
    <n v="1185732"/>
    <d v="2021-11-11T00:00:00"/>
    <x v="2"/>
    <x v="21"/>
    <s v="Salt Lake City"/>
    <s v="Women's Athletic Footwear"/>
    <n v="15"/>
    <n v="1240"/>
    <n v="1860"/>
    <n v="781.2"/>
    <n v="0.42000000000000004"/>
    <s v="Outlet"/>
  </r>
  <r>
    <n v="1185732"/>
    <d v="2021-11-11T00:00:00"/>
    <x v="2"/>
    <x v="21"/>
    <s v="Salt Lake City"/>
    <s v="Men's Apparel"/>
    <n v="28"/>
    <n v="1230"/>
    <n v="3444"/>
    <n v="1308.72"/>
    <n v="0.38"/>
    <s v="Outlet"/>
  </r>
  <r>
    <n v="1185732"/>
    <d v="2021-11-11T00:00:00"/>
    <x v="2"/>
    <x v="21"/>
    <s v="Salt Lake City"/>
    <s v="Women's Apparel"/>
    <n v="35"/>
    <n v="1580"/>
    <n v="5530"/>
    <n v="3041.5000000000005"/>
    <n v="0.55000000000000004"/>
    <s v="Outlet"/>
  </r>
  <r>
    <n v="1185732"/>
    <d v="2021-12-10T00:00:00"/>
    <x v="2"/>
    <x v="21"/>
    <s v="Salt Lake City"/>
    <s v="Men's Street Footwear"/>
    <n v="29"/>
    <n v="2310"/>
    <n v="6699"/>
    <n v="3081.54"/>
    <n v="0.46"/>
    <s v="Outlet"/>
  </r>
  <r>
    <n v="1185732"/>
    <d v="2021-12-10T00:00:00"/>
    <x v="2"/>
    <x v="21"/>
    <s v="Salt Lake City"/>
    <s v="Men's Athletic Footwear"/>
    <n v="22"/>
    <n v="1700"/>
    <n v="3740"/>
    <n v="1570.8"/>
    <n v="0.42"/>
    <s v="Outlet"/>
  </r>
  <r>
    <n v="1185732"/>
    <d v="2021-12-10T00:00:00"/>
    <x v="2"/>
    <x v="21"/>
    <s v="Salt Lake City"/>
    <s v="Women's Street Footwear"/>
    <n v="20"/>
    <n v="1530"/>
    <n v="3060"/>
    <n v="1132.2"/>
    <n v="0.37"/>
    <s v="Outlet"/>
  </r>
  <r>
    <n v="1185732"/>
    <d v="2021-12-10T00:00:00"/>
    <x v="2"/>
    <x v="21"/>
    <s v="Salt Lake City"/>
    <s v="Women's Athletic Footwear"/>
    <n v="22"/>
    <n v="1360"/>
    <n v="2992"/>
    <n v="1256.6400000000001"/>
    <n v="0.42000000000000004"/>
    <s v="Outlet"/>
  </r>
  <r>
    <n v="1185732"/>
    <d v="2021-12-10T00:00:00"/>
    <x v="2"/>
    <x v="21"/>
    <s v="Salt Lake City"/>
    <s v="Men's Apparel"/>
    <n v="27"/>
    <n v="1240"/>
    <n v="3348"/>
    <n v="1372.6799999999998"/>
    <n v="0.41"/>
    <s v="Outlet"/>
  </r>
  <r>
    <n v="1185732"/>
    <d v="2021-12-10T00:00:00"/>
    <x v="2"/>
    <x v="21"/>
    <s v="Salt Lake City"/>
    <s v="Women's Apparel"/>
    <n v="29"/>
    <n v="1700"/>
    <n v="4930"/>
    <n v="2563.6"/>
    <n v="0.52"/>
    <s v="Outlet"/>
  </r>
  <r>
    <n v="1128299"/>
    <d v="2021-01-24T00:00:00"/>
    <x v="2"/>
    <x v="21"/>
    <s v="Salt Lake City"/>
    <s v="Men's Street Footwear"/>
    <n v="24"/>
    <n v="1090"/>
    <n v="2616"/>
    <n v="967.92"/>
    <n v="0.37"/>
    <s v="Outlet"/>
  </r>
  <r>
    <n v="1128299"/>
    <d v="2021-01-24T00:00:00"/>
    <x v="2"/>
    <x v="21"/>
    <s v="Salt Lake City"/>
    <s v="Men's Athletic Footwear"/>
    <n v="29"/>
    <n v="1230"/>
    <n v="3567"/>
    <n v="1426.8"/>
    <n v="0.39999999999999997"/>
    <s v="Outlet"/>
  </r>
  <r>
    <n v="1128299"/>
    <d v="2021-01-24T00:00:00"/>
    <x v="2"/>
    <x v="21"/>
    <s v="Salt Lake City"/>
    <s v="Women's Street Footwear"/>
    <n v="31"/>
    <n v="1050"/>
    <n v="3255"/>
    <n v="1269.4499999999998"/>
    <n v="0.38999999999999996"/>
    <s v="Outlet"/>
  </r>
  <r>
    <n v="1128299"/>
    <d v="2021-01-24T00:00:00"/>
    <x v="2"/>
    <x v="21"/>
    <s v="Salt Lake City"/>
    <s v="Women's Athletic Footwear"/>
    <n v="30"/>
    <n v="680"/>
    <n v="2040"/>
    <n v="775.2"/>
    <n v="0.38"/>
    <s v="Outlet"/>
  </r>
  <r>
    <n v="1128299"/>
    <d v="2021-01-24T00:00:00"/>
    <x v="2"/>
    <x v="21"/>
    <s v="Salt Lake City"/>
    <s v="Men's Apparel"/>
    <n v="35"/>
    <n v="530"/>
    <n v="1855"/>
    <n v="853.30000000000007"/>
    <n v="0.46"/>
    <s v="Outlet"/>
  </r>
  <r>
    <n v="1128299"/>
    <d v="2021-01-24T00:00:00"/>
    <x v="2"/>
    <x v="21"/>
    <s v="Salt Lake City"/>
    <s v="Women's Apparel"/>
    <n v="28"/>
    <n v="1320"/>
    <n v="3696"/>
    <n v="1256.6399999999999"/>
    <n v="0.33999999999999997"/>
    <s v="Outlet"/>
  </r>
  <r>
    <n v="1128299"/>
    <d v="2021-02-24T00:00:00"/>
    <x v="2"/>
    <x v="21"/>
    <s v="Salt Lake City"/>
    <s v="Men's Street Footwear"/>
    <n v="22"/>
    <n v="1530"/>
    <n v="3366"/>
    <n v="1380.06"/>
    <n v="0.41"/>
    <s v="Outlet"/>
  </r>
  <r>
    <n v="1128299"/>
    <d v="2021-02-24T00:00:00"/>
    <x v="2"/>
    <x v="21"/>
    <s v="Salt Lake City"/>
    <s v="Men's Athletic Footwear"/>
    <n v="29"/>
    <n v="1230"/>
    <n v="3567"/>
    <n v="1498.1399999999999"/>
    <n v="0.42"/>
    <s v="Outlet"/>
  </r>
  <r>
    <n v="1128299"/>
    <d v="2021-02-24T00:00:00"/>
    <x v="2"/>
    <x v="21"/>
    <s v="Salt Lake City"/>
    <s v="Women's Street Footwear"/>
    <n v="28"/>
    <n v="1230"/>
    <n v="3444"/>
    <n v="1274.28"/>
    <n v="0.37"/>
    <s v="Outlet"/>
  </r>
  <r>
    <n v="1128299"/>
    <d v="2021-02-24T00:00:00"/>
    <x v="2"/>
    <x v="22"/>
    <s v="Portland"/>
    <s v="Women's Athletic Footwear"/>
    <n v="29"/>
    <n v="640"/>
    <n v="1856"/>
    <n v="760.95999999999992"/>
    <n v="0.41"/>
    <s v="Outlet"/>
  </r>
  <r>
    <n v="1128299"/>
    <d v="2021-02-24T00:00:00"/>
    <x v="2"/>
    <x v="22"/>
    <s v="Portland"/>
    <s v="Men's Apparel"/>
    <n v="32"/>
    <n v="430"/>
    <n v="1376"/>
    <n v="605.44000000000005"/>
    <n v="0.44"/>
    <s v="Outlet"/>
  </r>
  <r>
    <n v="1128299"/>
    <d v="2021-02-24T00:00:00"/>
    <x v="2"/>
    <x v="22"/>
    <s v="Portland"/>
    <s v="Women's Apparel"/>
    <n v="28"/>
    <n v="980"/>
    <n v="2744"/>
    <n v="960.4"/>
    <n v="0.35"/>
    <s v="Outlet"/>
  </r>
  <r>
    <n v="1128299"/>
    <d v="2021-03-23T00:00:00"/>
    <x v="2"/>
    <x v="22"/>
    <s v="Portland"/>
    <s v="Men's Street Footwear"/>
    <n v="28"/>
    <n v="1430"/>
    <n v="4004"/>
    <n v="1601.6"/>
    <n v="0.39999999999999997"/>
    <s v="Outlet"/>
  </r>
  <r>
    <n v="1128299"/>
    <d v="2021-03-23T00:00:00"/>
    <x v="2"/>
    <x v="22"/>
    <s v="Portland"/>
    <s v="Men's Athletic Footwear"/>
    <n v="40"/>
    <n v="980"/>
    <n v="3920"/>
    <n v="1607.1999999999998"/>
    <n v="0.41"/>
    <s v="Outlet"/>
  </r>
  <r>
    <n v="1128299"/>
    <d v="2021-03-23T00:00:00"/>
    <x v="2"/>
    <x v="22"/>
    <s v="Portland"/>
    <s v="Women's Street Footwear"/>
    <n v="41"/>
    <n v="1120"/>
    <n v="4592"/>
    <n v="1744.96"/>
    <n v="0.38"/>
    <s v="Outlet"/>
  </r>
  <r>
    <n v="1128299"/>
    <d v="2021-03-23T00:00:00"/>
    <x v="2"/>
    <x v="22"/>
    <s v="Portland"/>
    <s v="Women's Athletic Footwear"/>
    <n v="39"/>
    <n v="750"/>
    <n v="2925"/>
    <n v="1082.25"/>
    <n v="0.37"/>
    <s v="Outlet"/>
  </r>
  <r>
    <n v="1128299"/>
    <d v="2021-03-23T00:00:00"/>
    <x v="2"/>
    <x v="22"/>
    <s v="Portland"/>
    <s v="Men's Apparel"/>
    <n v="43"/>
    <n v="300"/>
    <n v="1290"/>
    <n v="567.6"/>
    <n v="0.44"/>
    <s v="Outlet"/>
  </r>
  <r>
    <n v="1128299"/>
    <d v="2021-03-23T00:00:00"/>
    <x v="2"/>
    <x v="22"/>
    <s v="Portland"/>
    <s v="Women's Apparel"/>
    <n v="40"/>
    <n v="900"/>
    <n v="3600"/>
    <n v="1260"/>
    <n v="0.35"/>
    <s v="Outlet"/>
  </r>
  <r>
    <n v="1128299"/>
    <d v="2021-04-24T00:00:00"/>
    <x v="2"/>
    <x v="22"/>
    <s v="Portland"/>
    <s v="Men's Street Footwear"/>
    <n v="44"/>
    <n v="1660"/>
    <n v="7304"/>
    <n v="2848.5599999999995"/>
    <n v="0.38999999999999996"/>
    <s v="Outlet"/>
  </r>
  <r>
    <n v="1128299"/>
    <d v="2021-04-24T00:00:00"/>
    <x v="2"/>
    <x v="22"/>
    <s v="Portland"/>
    <s v="Men's Athletic Footwear"/>
    <n v="39"/>
    <n v="880"/>
    <n v="3432"/>
    <n v="1407.12"/>
    <n v="0.41"/>
    <s v="Outlet"/>
  </r>
  <r>
    <n v="1128299"/>
    <d v="2021-04-24T00:00:00"/>
    <x v="2"/>
    <x v="22"/>
    <s v="Portland"/>
    <s v="Women's Street Footwear"/>
    <n v="47"/>
    <n v="1140"/>
    <n v="5358"/>
    <n v="2196.7799999999997"/>
    <n v="0.41"/>
    <s v="Outlet"/>
  </r>
  <r>
    <n v="1128299"/>
    <d v="2021-04-24T00:00:00"/>
    <x v="2"/>
    <x v="22"/>
    <s v="Portland"/>
    <s v="Women's Athletic Footwear"/>
    <n v="34"/>
    <n v="700"/>
    <n v="2380"/>
    <n v="880.6"/>
    <n v="0.37"/>
    <s v="Outlet"/>
  </r>
  <r>
    <n v="1128299"/>
    <d v="2021-04-24T00:00:00"/>
    <x v="2"/>
    <x v="22"/>
    <s v="Portland"/>
    <s v="Men's Apparel"/>
    <n v="36"/>
    <n v="390"/>
    <n v="1404"/>
    <n v="589.68000000000006"/>
    <n v="0.42000000000000004"/>
    <s v="Outlet"/>
  </r>
  <r>
    <n v="1128299"/>
    <d v="2021-04-24T00:00:00"/>
    <x v="2"/>
    <x v="22"/>
    <s v="Portland"/>
    <s v="Women's Apparel"/>
    <n v="49"/>
    <n v="900"/>
    <n v="4410"/>
    <n v="1499.3999999999999"/>
    <n v="0.33999999999999997"/>
    <s v="Outlet"/>
  </r>
  <r>
    <n v="1128299"/>
    <d v="2021-05-25T00:00:00"/>
    <x v="2"/>
    <x v="22"/>
    <s v="Portland"/>
    <s v="Men's Street Footwear"/>
    <n v="39"/>
    <n v="1550"/>
    <n v="6045"/>
    <n v="2538.9"/>
    <n v="0.42"/>
    <s v="Outlet"/>
  </r>
  <r>
    <n v="1128299"/>
    <d v="2021-05-25T00:00:00"/>
    <x v="2"/>
    <x v="22"/>
    <s v="Portland"/>
    <s v="Men's Athletic Footwear"/>
    <n v="36"/>
    <n v="1090"/>
    <n v="3924"/>
    <n v="1569.6"/>
    <n v="0.39999999999999997"/>
    <s v="Outlet"/>
  </r>
  <r>
    <n v="1128299"/>
    <d v="2021-05-25T00:00:00"/>
    <x v="2"/>
    <x v="22"/>
    <s v="Portland"/>
    <s v="Women's Street Footwear"/>
    <n v="39"/>
    <n v="1190"/>
    <n v="4641"/>
    <n v="1809.9899999999998"/>
    <n v="0.38999999999999996"/>
    <s v="Outlet"/>
  </r>
  <r>
    <n v="1128299"/>
    <d v="2021-05-25T00:00:00"/>
    <x v="2"/>
    <x v="22"/>
    <s v="Portland"/>
    <s v="Women's Athletic Footwear"/>
    <n v="33"/>
    <n v="940"/>
    <n v="3102"/>
    <n v="1209.78"/>
    <n v="0.38999999999999996"/>
    <s v="Outlet"/>
  </r>
  <r>
    <n v="1128299"/>
    <d v="2021-05-25T00:00:00"/>
    <x v="2"/>
    <x v="22"/>
    <s v="Portland"/>
    <s v="Men's Apparel"/>
    <n v="33"/>
    <n v="580"/>
    <n v="1914"/>
    <n v="842.16"/>
    <n v="0.44"/>
    <s v="Outlet"/>
  </r>
  <r>
    <n v="1128299"/>
    <d v="2021-05-25T00:00:00"/>
    <x v="2"/>
    <x v="22"/>
    <s v="Portland"/>
    <s v="Women's Apparel"/>
    <n v="46"/>
    <n v="1730"/>
    <n v="7958"/>
    <n v="2864.88"/>
    <n v="0.36"/>
    <s v="Outlet"/>
  </r>
  <r>
    <n v="1128299"/>
    <d v="2021-06-24T00:00:00"/>
    <x v="2"/>
    <x v="22"/>
    <s v="Portland"/>
    <s v="Men's Street Footwear"/>
    <n v="43"/>
    <n v="2400"/>
    <n v="10320"/>
    <n v="3921.6"/>
    <n v="0.38"/>
    <s v="Outlet"/>
  </r>
  <r>
    <n v="1128299"/>
    <d v="2021-06-24T00:00:00"/>
    <x v="2"/>
    <x v="22"/>
    <s v="Portland"/>
    <s v="Men's Athletic Footwear"/>
    <n v="47"/>
    <n v="2020"/>
    <n v="9494"/>
    <n v="3892.54"/>
    <n v="0.41"/>
    <s v="Outlet"/>
  </r>
  <r>
    <n v="1128299"/>
    <d v="2021-06-24T00:00:00"/>
    <x v="2"/>
    <x v="22"/>
    <s v="Portland"/>
    <s v="Women's Street Footwear"/>
    <n v="53"/>
    <n v="2080"/>
    <n v="11024"/>
    <n v="4299.3599999999997"/>
    <n v="0.38999999999999996"/>
    <s v="Outlet"/>
  </r>
  <r>
    <n v="1128299"/>
    <d v="2021-06-24T00:00:00"/>
    <x v="2"/>
    <x v="22"/>
    <s v="Portland"/>
    <s v="Women's Athletic Footwear"/>
    <n v="62"/>
    <n v="1790"/>
    <n v="11098"/>
    <n v="4550.1799999999994"/>
    <n v="0.41"/>
    <s v="Outlet"/>
  </r>
  <r>
    <n v="1128299"/>
    <d v="2021-06-24T00:00:00"/>
    <x v="2"/>
    <x v="22"/>
    <s v="Portland"/>
    <s v="Men's Apparel"/>
    <n v="67"/>
    <n v="1400"/>
    <n v="9380"/>
    <n v="4314.8"/>
    <n v="0.46"/>
    <s v="Outlet"/>
  </r>
  <r>
    <n v="1128299"/>
    <d v="2021-06-24T00:00:00"/>
    <x v="2"/>
    <x v="22"/>
    <s v="Portland"/>
    <s v="Women's Apparel"/>
    <n v="74"/>
    <n v="2310"/>
    <n v="17094"/>
    <n v="5641.0199999999995"/>
    <n v="0.32999999999999996"/>
    <s v="Outlet"/>
  </r>
  <r>
    <n v="1128299"/>
    <d v="2021-07-23T00:00:00"/>
    <x v="2"/>
    <x v="22"/>
    <s v="Portland"/>
    <s v="Men's Street Footwear"/>
    <n v="60"/>
    <n v="2980"/>
    <n v="17880"/>
    <n v="7509.5999999999995"/>
    <n v="0.42"/>
    <s v="Outlet"/>
  </r>
  <r>
    <n v="1128299"/>
    <d v="2021-07-23T00:00:00"/>
    <x v="2"/>
    <x v="22"/>
    <s v="Portland"/>
    <s v="Men's Athletic Footwear"/>
    <n v="66"/>
    <n v="2170"/>
    <n v="14322"/>
    <n v="5872.0199999999995"/>
    <n v="0.41"/>
    <s v="Outlet"/>
  </r>
  <r>
    <n v="1128299"/>
    <d v="2021-07-23T00:00:00"/>
    <x v="2"/>
    <x v="22"/>
    <s v="Portland"/>
    <s v="Women's Street Footwear"/>
    <n v="66"/>
    <n v="2210"/>
    <n v="14586"/>
    <n v="6126.12"/>
    <n v="0.42"/>
    <s v="Outlet"/>
  </r>
  <r>
    <n v="1128299"/>
    <d v="2021-07-23T00:00:00"/>
    <x v="2"/>
    <x v="22"/>
    <s v="Portland"/>
    <s v="Women's Athletic Footwear"/>
    <n v="61"/>
    <n v="1710"/>
    <n v="10431"/>
    <n v="4276.71"/>
    <n v="0.41"/>
    <s v="Outlet"/>
  </r>
  <r>
    <n v="1128299"/>
    <d v="2021-07-23T00:00:00"/>
    <x v="2"/>
    <x v="22"/>
    <s v="Portland"/>
    <s v="Men's Apparel"/>
    <n v="68"/>
    <n v="1980"/>
    <n v="13464"/>
    <n v="6193.4400000000005"/>
    <n v="0.46"/>
    <s v="Outlet"/>
  </r>
  <r>
    <n v="1128299"/>
    <d v="2021-07-23T00:00:00"/>
    <x v="2"/>
    <x v="22"/>
    <s v="Portland"/>
    <s v="Women's Apparel"/>
    <n v="78"/>
    <n v="2040"/>
    <n v="15912"/>
    <n v="5569.2"/>
    <n v="0.35"/>
    <s v="Outlet"/>
  </r>
  <r>
    <n v="1128299"/>
    <d v="2021-08-24T00:00:00"/>
    <x v="2"/>
    <x v="22"/>
    <s v="Portland"/>
    <s v="Men's Street Footwear"/>
    <n v="69"/>
    <n v="2560"/>
    <n v="17664"/>
    <n v="6535.68"/>
    <n v="0.37"/>
    <s v="Outlet"/>
  </r>
  <r>
    <n v="1128299"/>
    <d v="2021-08-24T00:00:00"/>
    <x v="2"/>
    <x v="22"/>
    <s v="Portland"/>
    <s v="Men's Athletic Footwear"/>
    <n v="62"/>
    <n v="2560"/>
    <n v="15872"/>
    <n v="6666.24"/>
    <n v="0.42"/>
    <s v="Outlet"/>
  </r>
  <r>
    <n v="1128299"/>
    <d v="2021-08-24T00:00:00"/>
    <x v="2"/>
    <x v="22"/>
    <s v="Portland"/>
    <s v="Women's Street Footwear"/>
    <n v="50"/>
    <n v="2150"/>
    <n v="10750"/>
    <n v="4300"/>
    <n v="0.39999999999999997"/>
    <s v="Outlet"/>
  </r>
  <r>
    <n v="1128299"/>
    <d v="2021-08-24T00:00:00"/>
    <x v="2"/>
    <x v="22"/>
    <s v="Portland"/>
    <s v="Women's Athletic Footwear"/>
    <n v="50"/>
    <n v="1280"/>
    <n v="6400"/>
    <n v="2432"/>
    <n v="0.38"/>
    <s v="Outlet"/>
  </r>
  <r>
    <n v="1128299"/>
    <d v="2021-08-24T00:00:00"/>
    <x v="2"/>
    <x v="22"/>
    <s v="Portland"/>
    <s v="Men's Apparel"/>
    <n v="53"/>
    <n v="1360"/>
    <n v="7208"/>
    <n v="3027.36"/>
    <n v="0.42000000000000004"/>
    <s v="Outlet"/>
  </r>
  <r>
    <n v="1128299"/>
    <d v="2021-08-24T00:00:00"/>
    <x v="2"/>
    <x v="22"/>
    <s v="Portland"/>
    <s v="Women's Apparel"/>
    <n v="53"/>
    <n v="880"/>
    <n v="4664"/>
    <n v="1725.68"/>
    <n v="0.37"/>
    <s v="Outlet"/>
  </r>
  <r>
    <n v="1128299"/>
    <d v="2021-09-25T00:00:00"/>
    <x v="2"/>
    <x v="22"/>
    <s v="Portland"/>
    <s v="Men's Street Footwear"/>
    <n v="34"/>
    <n v="1490"/>
    <n v="5066"/>
    <n v="1874.42"/>
    <n v="0.37"/>
    <s v="Outlet"/>
  </r>
  <r>
    <n v="1128299"/>
    <d v="2021-09-25T00:00:00"/>
    <x v="2"/>
    <x v="22"/>
    <s v="Portland"/>
    <s v="Men's Athletic Footwear"/>
    <n v="43"/>
    <n v="1580"/>
    <n v="6794"/>
    <n v="2581.7200000000003"/>
    <n v="0.38"/>
    <s v="Outlet"/>
  </r>
  <r>
    <n v="1128299"/>
    <d v="2021-09-25T00:00:00"/>
    <x v="2"/>
    <x v="22"/>
    <s v="Portland"/>
    <s v="Women's Street Footwear"/>
    <n v="39"/>
    <n v="830"/>
    <n v="3237"/>
    <n v="1359.54"/>
    <n v="0.42"/>
    <s v="Outlet"/>
  </r>
  <r>
    <n v="1128299"/>
    <d v="2021-09-25T00:00:00"/>
    <x v="2"/>
    <x v="22"/>
    <s v="Portland"/>
    <s v="Women's Athletic Footwear"/>
    <n v="38"/>
    <n v="620"/>
    <n v="2356"/>
    <n v="989.52"/>
    <n v="0.42"/>
    <s v="Outlet"/>
  </r>
  <r>
    <n v="1128299"/>
    <d v="2021-09-25T00:00:00"/>
    <x v="2"/>
    <x v="22"/>
    <s v="Portland"/>
    <s v="Men's Apparel"/>
    <n v="48"/>
    <n v="770"/>
    <n v="3696"/>
    <n v="1552.3200000000002"/>
    <n v="0.42000000000000004"/>
    <s v="Outlet"/>
  </r>
  <r>
    <n v="1128299"/>
    <d v="2021-09-25T00:00:00"/>
    <x v="2"/>
    <x v="22"/>
    <s v="Portland"/>
    <s v="Women's Apparel"/>
    <n v="36"/>
    <n v="850"/>
    <n v="3060"/>
    <n v="979.2"/>
    <n v="0.32"/>
    <s v="Outlet"/>
  </r>
  <r>
    <n v="1128299"/>
    <d v="2021-10-24T00:00:00"/>
    <x v="2"/>
    <x v="22"/>
    <s v="Portland"/>
    <s v="Men's Street Footwear"/>
    <n v="29"/>
    <n v="1190"/>
    <n v="3451"/>
    <n v="1345.8899999999999"/>
    <n v="0.38999999999999996"/>
    <s v="Outlet"/>
  </r>
  <r>
    <n v="1128299"/>
    <d v="2021-10-24T00:00:00"/>
    <x v="2"/>
    <x v="22"/>
    <s v="Portland"/>
    <s v="Men's Athletic Footwear"/>
    <n v="37"/>
    <n v="1790"/>
    <n v="6623"/>
    <n v="2516.7400000000002"/>
    <n v="0.38"/>
    <s v="Outlet"/>
  </r>
  <r>
    <n v="1128299"/>
    <d v="2021-10-24T00:00:00"/>
    <x v="2"/>
    <x v="22"/>
    <s v="Portland"/>
    <s v="Women's Street Footwear"/>
    <n v="37"/>
    <n v="1090"/>
    <n v="4033"/>
    <n v="1492.21"/>
    <n v="0.37"/>
    <s v="Outlet"/>
  </r>
  <r>
    <n v="1128299"/>
    <d v="2021-10-24T00:00:00"/>
    <x v="2"/>
    <x v="22"/>
    <s v="Portland"/>
    <s v="Women's Athletic Footwear"/>
    <n v="34"/>
    <n v="1140"/>
    <n v="3876"/>
    <n v="1511.6399999999999"/>
    <n v="0.38999999999999996"/>
    <s v="Outlet"/>
  </r>
  <r>
    <n v="1128299"/>
    <d v="2021-10-24T00:00:00"/>
    <x v="2"/>
    <x v="22"/>
    <s v="Portland"/>
    <s v="Men's Apparel"/>
    <n v="40"/>
    <n v="930"/>
    <n v="3720"/>
    <n v="1674"/>
    <n v="0.45"/>
    <s v="Outlet"/>
  </r>
  <r>
    <n v="1128299"/>
    <d v="2021-10-24T00:00:00"/>
    <x v="2"/>
    <x v="22"/>
    <s v="Portland"/>
    <s v="Women's Apparel"/>
    <n v="41"/>
    <n v="1230"/>
    <n v="5043"/>
    <n v="1865.91"/>
    <n v="0.37"/>
    <s v="Outlet"/>
  </r>
  <r>
    <n v="1128299"/>
    <d v="2021-11-24T00:00:00"/>
    <x v="2"/>
    <x v="22"/>
    <s v="Portland"/>
    <s v="Men's Street Footwear"/>
    <n v="34"/>
    <n v="1900"/>
    <n v="6460"/>
    <n v="2390.1999999999998"/>
    <n v="0.37"/>
    <s v="Outlet"/>
  </r>
  <r>
    <n v="1128299"/>
    <d v="2021-11-24T00:00:00"/>
    <x v="2"/>
    <x v="22"/>
    <s v="Portland"/>
    <s v="Men's Athletic Footwear"/>
    <n v="37"/>
    <n v="2020"/>
    <n v="7474"/>
    <n v="2914.8599999999997"/>
    <n v="0.38999999999999996"/>
    <s v="Outlet"/>
  </r>
  <r>
    <n v="1128299"/>
    <d v="2021-11-24T00:00:00"/>
    <x v="2"/>
    <x v="22"/>
    <s v="Portland"/>
    <s v="Women's Street Footwear"/>
    <n v="32"/>
    <n v="1520"/>
    <n v="4864"/>
    <n v="2042.8799999999999"/>
    <n v="0.42"/>
    <s v="Outlet"/>
  </r>
  <r>
    <n v="1128299"/>
    <d v="2021-11-24T00:00:00"/>
    <x v="2"/>
    <x v="22"/>
    <s v="Portland"/>
    <s v="Women's Athletic Footwear"/>
    <n v="39"/>
    <n v="1490"/>
    <n v="5811"/>
    <n v="2382.5099999999998"/>
    <n v="0.41"/>
    <s v="Outlet"/>
  </r>
  <r>
    <n v="1128299"/>
    <d v="2021-11-24T00:00:00"/>
    <x v="2"/>
    <x v="22"/>
    <s v="Portland"/>
    <s v="Men's Apparel"/>
    <n v="50"/>
    <n v="1450"/>
    <n v="7250"/>
    <n v="3335"/>
    <n v="0.46"/>
    <s v="Outlet"/>
  </r>
  <r>
    <n v="1128299"/>
    <d v="2021-11-24T00:00:00"/>
    <x v="2"/>
    <x v="22"/>
    <s v="Portland"/>
    <s v="Women's Apparel"/>
    <n v="53"/>
    <n v="1650"/>
    <n v="8745"/>
    <n v="3235.65"/>
    <n v="0.37"/>
    <s v="Outlet"/>
  </r>
  <r>
    <n v="1128299"/>
    <d v="2021-12-23T00:00:00"/>
    <x v="2"/>
    <x v="22"/>
    <s v="Portland"/>
    <s v="Men's Street Footwear"/>
    <n v="51"/>
    <n v="2250"/>
    <n v="11475"/>
    <n v="4819.5"/>
    <n v="0.42"/>
    <s v="Outlet"/>
  </r>
  <r>
    <n v="1128299"/>
    <d v="2021-12-23T00:00:00"/>
    <x v="2"/>
    <x v="22"/>
    <s v="Portland"/>
    <s v="Men's Athletic Footwear"/>
    <n v="56"/>
    <n v="2330"/>
    <n v="13048"/>
    <n v="5219.2"/>
    <n v="0.39999999999999997"/>
    <s v="Outlet"/>
  </r>
  <r>
    <n v="1128299"/>
    <d v="2021-12-23T00:00:00"/>
    <x v="2"/>
    <x v="22"/>
    <s v="Portland"/>
    <s v="Women's Street Footwear"/>
    <n v="48"/>
    <n v="1930"/>
    <n v="9264"/>
    <n v="3798.24"/>
    <n v="0.41"/>
    <s v="Outlet"/>
  </r>
  <r>
    <n v="1128299"/>
    <d v="2021-12-23T00:00:00"/>
    <x v="2"/>
    <x v="22"/>
    <s v="Portland"/>
    <s v="Women's Athletic Footwear"/>
    <n v="53"/>
    <n v="1650"/>
    <n v="8745"/>
    <n v="3410.5499999999997"/>
    <n v="0.38999999999999996"/>
    <s v="Outlet"/>
  </r>
  <r>
    <n v="1128299"/>
    <d v="2021-12-23T00:00:00"/>
    <x v="2"/>
    <x v="22"/>
    <s v="Portland"/>
    <s v="Men's Apparel"/>
    <n v="54"/>
    <n v="1570"/>
    <n v="8478"/>
    <n v="3984.6600000000003"/>
    <n v="0.47000000000000003"/>
    <s v="Outlet"/>
  </r>
  <r>
    <n v="1128299"/>
    <d v="2021-12-23T00:00:00"/>
    <x v="2"/>
    <x v="22"/>
    <s v="Portland"/>
    <s v="Women's Apparel"/>
    <n v="55"/>
    <n v="2010"/>
    <n v="11055"/>
    <n v="3758.7"/>
    <n v="0.33999999999999997"/>
    <s v="Outlet"/>
  </r>
  <r>
    <n v="1128299"/>
    <d v="2021-01-17T00:00:00"/>
    <x v="2"/>
    <x v="22"/>
    <s v="Portland"/>
    <s v="Men's Street Footwear"/>
    <n v="28"/>
    <n v="1200"/>
    <n v="3360"/>
    <n v="1411.2"/>
    <n v="0.42"/>
    <s v="Outlet"/>
  </r>
  <r>
    <n v="1128299"/>
    <d v="2021-01-17T00:00:00"/>
    <x v="2"/>
    <x v="22"/>
    <s v="Portland"/>
    <s v="Men's Athletic Footwear"/>
    <n v="31"/>
    <n v="1240"/>
    <n v="3844"/>
    <n v="1691.36"/>
    <n v="0.43999999999999995"/>
    <s v="Outlet"/>
  </r>
  <r>
    <n v="1128299"/>
    <d v="2021-01-17T00:00:00"/>
    <x v="2"/>
    <x v="22"/>
    <s v="Portland"/>
    <s v="Women's Street Footwear"/>
    <n v="33"/>
    <n v="1280"/>
    <n v="4224"/>
    <n v="1816.3199999999997"/>
    <n v="0.42999999999999994"/>
    <s v="Outlet"/>
  </r>
  <r>
    <n v="1128299"/>
    <d v="2021-01-17T00:00:00"/>
    <x v="2"/>
    <x v="22"/>
    <s v="Portland"/>
    <s v="Women's Athletic Footwear"/>
    <n v="34"/>
    <n v="780"/>
    <n v="2652"/>
    <n v="1219.9199999999998"/>
    <n v="0.45999999999999996"/>
    <s v="Outlet"/>
  </r>
  <r>
    <n v="1128299"/>
    <d v="2021-01-17T00:00:00"/>
    <x v="2"/>
    <x v="22"/>
    <s v="Portland"/>
    <s v="Men's Apparel"/>
    <n v="33"/>
    <n v="680"/>
    <n v="2244"/>
    <n v="1144.44"/>
    <n v="0.51"/>
    <s v="Outlet"/>
  </r>
  <r>
    <n v="1128299"/>
    <d v="2021-01-17T00:00:00"/>
    <x v="2"/>
    <x v="22"/>
    <s v="Portland"/>
    <s v="Women's Apparel"/>
    <n v="34"/>
    <n v="1400"/>
    <n v="4760"/>
    <n v="1903.9999999999998"/>
    <n v="0.39999999999999997"/>
    <s v="Outlet"/>
  </r>
  <r>
    <n v="1128299"/>
    <d v="2021-02-17T00:00:00"/>
    <x v="2"/>
    <x v="22"/>
    <s v="Portland"/>
    <s v="Men's Street Footwear"/>
    <n v="24"/>
    <n v="1750"/>
    <n v="4200"/>
    <n v="1889.9999999999998"/>
    <n v="0.44999999999999996"/>
    <s v="Outlet"/>
  </r>
  <r>
    <n v="1128299"/>
    <d v="2021-02-17T00:00:00"/>
    <x v="2"/>
    <x v="22"/>
    <s v="Portland"/>
    <s v="Men's Athletic Footwear"/>
    <n v="31"/>
    <n v="1240"/>
    <n v="3844"/>
    <n v="1652.9199999999998"/>
    <n v="0.42999999999999994"/>
    <s v="Outlet"/>
  </r>
  <r>
    <n v="1128299"/>
    <d v="2021-02-17T00:00:00"/>
    <x v="2"/>
    <x v="22"/>
    <s v="Portland"/>
    <s v="Women's Street Footwear"/>
    <n v="34"/>
    <n v="1320"/>
    <n v="4488"/>
    <n v="1929.8399999999997"/>
    <n v="0.42999999999999994"/>
    <s v="Outlet"/>
  </r>
  <r>
    <n v="1128299"/>
    <d v="2021-02-17T00:00:00"/>
    <x v="1"/>
    <x v="23"/>
    <s v="New Orleans"/>
    <s v="Women's Athletic Footwear"/>
    <n v="33"/>
    <n v="750"/>
    <n v="2475"/>
    <n v="1163.25"/>
    <n v="0.47"/>
    <s v="Outlet"/>
  </r>
  <r>
    <n v="1128299"/>
    <d v="2021-02-17T00:00:00"/>
    <x v="1"/>
    <x v="23"/>
    <s v="New Orleans"/>
    <s v="Men's Apparel"/>
    <n v="33"/>
    <n v="530"/>
    <n v="1749"/>
    <n v="822.03000000000009"/>
    <n v="0.47000000000000003"/>
    <s v="Outlet"/>
  </r>
  <r>
    <n v="1128299"/>
    <d v="2021-02-17T00:00:00"/>
    <x v="1"/>
    <x v="23"/>
    <s v="New Orleans"/>
    <s v="Women's Apparel"/>
    <n v="32"/>
    <n v="1310"/>
    <n v="4192"/>
    <n v="1551.04"/>
    <n v="0.37"/>
    <s v="Outlet"/>
  </r>
  <r>
    <n v="1128299"/>
    <d v="2021-03-16T00:00:00"/>
    <x v="1"/>
    <x v="23"/>
    <s v="New Orleans"/>
    <s v="Men's Street Footwear"/>
    <n v="29"/>
    <n v="1790"/>
    <n v="5191"/>
    <n v="2387.8599999999997"/>
    <n v="0.45999999999999996"/>
    <s v="Outlet"/>
  </r>
  <r>
    <n v="1128299"/>
    <d v="2021-03-16T00:00:00"/>
    <x v="1"/>
    <x v="23"/>
    <s v="New Orleans"/>
    <s v="Men's Athletic Footwear"/>
    <n v="38"/>
    <n v="1200"/>
    <n v="4560"/>
    <n v="2006.3999999999999"/>
    <n v="0.43999999999999995"/>
    <s v="Outlet"/>
  </r>
  <r>
    <n v="1128299"/>
    <d v="2021-03-16T00:00:00"/>
    <x v="1"/>
    <x v="23"/>
    <s v="New Orleans"/>
    <s v="Women's Street Footwear"/>
    <n v="39"/>
    <n v="1200"/>
    <n v="4680"/>
    <n v="2106"/>
    <n v="0.44999999999999996"/>
    <s v="Outlet"/>
  </r>
  <r>
    <n v="1128299"/>
    <d v="2021-03-16T00:00:00"/>
    <x v="1"/>
    <x v="23"/>
    <s v="New Orleans"/>
    <s v="Women's Athletic Footwear"/>
    <n v="43"/>
    <n v="960"/>
    <n v="4128"/>
    <n v="1775.0399999999997"/>
    <n v="0.42999999999999994"/>
    <s v="Outlet"/>
  </r>
  <r>
    <n v="1128299"/>
    <d v="2021-03-16T00:00:00"/>
    <x v="1"/>
    <x v="23"/>
    <s v="New Orleans"/>
    <s v="Men's Apparel"/>
    <n v="40"/>
    <n v="500"/>
    <n v="2000"/>
    <n v="1020"/>
    <n v="0.51"/>
    <s v="Outlet"/>
  </r>
  <r>
    <n v="1128299"/>
    <d v="2021-03-16T00:00:00"/>
    <x v="1"/>
    <x v="23"/>
    <s v="New Orleans"/>
    <s v="Women's Apparel"/>
    <n v="29"/>
    <n v="1090"/>
    <n v="3161"/>
    <n v="1169.57"/>
    <n v="0.37"/>
    <s v="Outlet"/>
  </r>
  <r>
    <n v="1128299"/>
    <d v="2021-04-17T00:00:00"/>
    <x v="1"/>
    <x v="23"/>
    <s v="New Orleans"/>
    <s v="Men's Street Footwear"/>
    <n v="38"/>
    <n v="1680"/>
    <n v="6384"/>
    <n v="3000.48"/>
    <n v="0.47"/>
    <s v="Outlet"/>
  </r>
  <r>
    <n v="1128299"/>
    <d v="2021-04-17T00:00:00"/>
    <x v="1"/>
    <x v="23"/>
    <s v="New Orleans"/>
    <s v="Men's Athletic Footwear"/>
    <n v="36"/>
    <n v="1070"/>
    <n v="3852"/>
    <n v="1771.9199999999998"/>
    <n v="0.45999999999999996"/>
    <s v="Outlet"/>
  </r>
  <r>
    <n v="1128299"/>
    <d v="2021-04-17T00:00:00"/>
    <x v="1"/>
    <x v="23"/>
    <s v="New Orleans"/>
    <s v="Women's Street Footwear"/>
    <n v="40"/>
    <n v="1200"/>
    <n v="4800"/>
    <n v="2016"/>
    <n v="0.42"/>
    <s v="Outlet"/>
  </r>
  <r>
    <n v="1128299"/>
    <d v="2021-04-17T00:00:00"/>
    <x v="1"/>
    <x v="23"/>
    <s v="New Orleans"/>
    <s v="Women's Athletic Footwear"/>
    <n v="27"/>
    <n v="910"/>
    <n v="2457"/>
    <n v="1105.6499999999999"/>
    <n v="0.44999999999999996"/>
    <s v="Outlet"/>
  </r>
  <r>
    <n v="1128299"/>
    <d v="2021-04-17T00:00:00"/>
    <x v="1"/>
    <x v="23"/>
    <s v="New Orleans"/>
    <s v="Men's Apparel"/>
    <n v="34"/>
    <n v="560"/>
    <n v="1904"/>
    <n v="971.04"/>
    <n v="0.51"/>
    <s v="Outlet"/>
  </r>
  <r>
    <n v="1128299"/>
    <d v="2021-04-17T00:00:00"/>
    <x v="1"/>
    <x v="23"/>
    <s v="New Orleans"/>
    <s v="Women's Apparel"/>
    <n v="39"/>
    <n v="1230"/>
    <n v="4797"/>
    <n v="1774.8899999999999"/>
    <n v="0.37"/>
    <s v="Outlet"/>
  </r>
  <r>
    <n v="1128299"/>
    <d v="2021-05-18T00:00:00"/>
    <x v="1"/>
    <x v="23"/>
    <s v="New Orleans"/>
    <s v="Men's Street Footwear"/>
    <n v="32"/>
    <n v="1760"/>
    <n v="5632"/>
    <n v="2421.7599999999998"/>
    <n v="0.42999999999999994"/>
    <s v="Outlet"/>
  </r>
  <r>
    <n v="1128299"/>
    <d v="2021-05-18T00:00:00"/>
    <x v="1"/>
    <x v="23"/>
    <s v="New Orleans"/>
    <s v="Men's Athletic Footwear"/>
    <n v="40"/>
    <n v="1280"/>
    <n v="5120"/>
    <n v="2252.7999999999997"/>
    <n v="0.43999999999999995"/>
    <s v="Outlet"/>
  </r>
  <r>
    <n v="1128299"/>
    <d v="2021-05-18T00:00:00"/>
    <x v="1"/>
    <x v="23"/>
    <s v="New Orleans"/>
    <s v="Women's Street Footwear"/>
    <n v="37"/>
    <n v="1360"/>
    <n v="5032"/>
    <n v="2113.44"/>
    <n v="0.42"/>
    <s v="Outlet"/>
  </r>
  <r>
    <n v="1128299"/>
    <d v="2021-05-18T00:00:00"/>
    <x v="1"/>
    <x v="23"/>
    <s v="New Orleans"/>
    <s v="Women's Athletic Footwear"/>
    <n v="33"/>
    <n v="1010"/>
    <n v="3333"/>
    <n v="1433.1899999999998"/>
    <n v="0.42999999999999994"/>
    <s v="Outlet"/>
  </r>
  <r>
    <n v="1128299"/>
    <d v="2021-05-18T00:00:00"/>
    <x v="1"/>
    <x v="23"/>
    <s v="New Orleans"/>
    <s v="Men's Apparel"/>
    <n v="32"/>
    <n v="770"/>
    <n v="2464"/>
    <n v="1182.72"/>
    <n v="0.48"/>
    <s v="Outlet"/>
  </r>
  <r>
    <n v="1128299"/>
    <d v="2021-05-18T00:00:00"/>
    <x v="1"/>
    <x v="23"/>
    <s v="New Orleans"/>
    <s v="Women's Apparel"/>
    <n v="46"/>
    <n v="1780"/>
    <n v="8188"/>
    <n v="3275.2"/>
    <n v="0.39999999999999997"/>
    <s v="Outlet"/>
  </r>
  <r>
    <n v="1128299"/>
    <d v="2021-06-17T00:00:00"/>
    <x v="1"/>
    <x v="23"/>
    <s v="New Orleans"/>
    <s v="Men's Street Footwear"/>
    <n v="47"/>
    <n v="2560"/>
    <n v="12032"/>
    <n v="5655.04"/>
    <n v="0.47"/>
    <s v="Outlet"/>
  </r>
  <r>
    <n v="1128299"/>
    <d v="2021-06-17T00:00:00"/>
    <x v="1"/>
    <x v="23"/>
    <s v="New Orleans"/>
    <s v="Men's Athletic Footwear"/>
    <n v="55"/>
    <n v="2240"/>
    <n v="12320"/>
    <n v="5543.9999999999991"/>
    <n v="0.44999999999999996"/>
    <s v="Outlet"/>
  </r>
  <r>
    <n v="1128299"/>
    <d v="2021-06-17T00:00:00"/>
    <x v="1"/>
    <x v="23"/>
    <s v="New Orleans"/>
    <s v="Women's Street Footwear"/>
    <n v="55"/>
    <n v="2100"/>
    <n v="11550"/>
    <n v="5081.9999999999991"/>
    <n v="0.43999999999999995"/>
    <s v="Outlet"/>
  </r>
  <r>
    <n v="1128299"/>
    <d v="2021-06-17T00:00:00"/>
    <x v="1"/>
    <x v="23"/>
    <s v="New Orleans"/>
    <s v="Women's Athletic Footwear"/>
    <n v="59"/>
    <n v="1840"/>
    <n v="10856"/>
    <n v="5102.32"/>
    <n v="0.47"/>
    <s v="Outlet"/>
  </r>
  <r>
    <n v="1128299"/>
    <d v="2021-06-17T00:00:00"/>
    <x v="1"/>
    <x v="23"/>
    <s v="New Orleans"/>
    <s v="Men's Apparel"/>
    <n v="70"/>
    <n v="1530"/>
    <n v="10710"/>
    <n v="5033.7000000000007"/>
    <n v="0.47000000000000003"/>
    <s v="Outlet"/>
  </r>
  <r>
    <n v="1128299"/>
    <d v="2021-06-17T00:00:00"/>
    <x v="1"/>
    <x v="23"/>
    <s v="New Orleans"/>
    <s v="Women's Apparel"/>
    <n v="80"/>
    <n v="2480"/>
    <n v="19840"/>
    <n v="8134.4"/>
    <n v="0.41"/>
    <s v="Outlet"/>
  </r>
  <r>
    <n v="1128299"/>
    <d v="2021-07-16T00:00:00"/>
    <x v="1"/>
    <x v="23"/>
    <s v="New Orleans"/>
    <s v="Men's Street Footwear"/>
    <n v="62"/>
    <n v="3060"/>
    <n v="18972"/>
    <n v="8157.9599999999991"/>
    <n v="0.42999999999999994"/>
    <s v="Outlet"/>
  </r>
  <r>
    <n v="1128299"/>
    <d v="2021-07-16T00:00:00"/>
    <x v="1"/>
    <x v="23"/>
    <s v="New Orleans"/>
    <s v="Men's Athletic Footwear"/>
    <n v="67"/>
    <n v="2480"/>
    <n v="16616"/>
    <n v="7643.36"/>
    <n v="0.45999999999999996"/>
    <s v="Outlet"/>
  </r>
  <r>
    <n v="1128299"/>
    <d v="2021-07-16T00:00:00"/>
    <x v="1"/>
    <x v="23"/>
    <s v="New Orleans"/>
    <s v="Women's Street Footwear"/>
    <n v="69"/>
    <n v="2100"/>
    <n v="14490"/>
    <n v="6810.2999999999993"/>
    <n v="0.47"/>
    <s v="Outlet"/>
  </r>
  <r>
    <n v="1128299"/>
    <d v="2021-07-16T00:00:00"/>
    <x v="1"/>
    <x v="23"/>
    <s v="New Orleans"/>
    <s v="Women's Athletic Footwear"/>
    <n v="62"/>
    <n v="1980"/>
    <n v="12276"/>
    <n v="5524.2"/>
    <n v="0.44999999999999996"/>
    <s v="Outlet"/>
  </r>
  <r>
    <n v="1128299"/>
    <d v="2021-07-16T00:00:00"/>
    <x v="1"/>
    <x v="23"/>
    <s v="New Orleans"/>
    <s v="Men's Apparel"/>
    <n v="73"/>
    <n v="2210"/>
    <n v="16133"/>
    <n v="7905.17"/>
    <n v="0.49"/>
    <s v="Outlet"/>
  </r>
  <r>
    <n v="1128299"/>
    <d v="2021-07-16T00:00:00"/>
    <x v="1"/>
    <x v="23"/>
    <s v="New Orleans"/>
    <s v="Women's Apparel"/>
    <n v="81"/>
    <n v="2080"/>
    <n v="16848"/>
    <n v="6907.6799999999994"/>
    <n v="0.41"/>
    <s v="Outlet"/>
  </r>
  <r>
    <n v="1128299"/>
    <d v="2021-08-17T00:00:00"/>
    <x v="1"/>
    <x v="23"/>
    <s v="New Orleans"/>
    <s v="Men's Street Footwear"/>
    <n v="73"/>
    <n v="2550"/>
    <n v="18615"/>
    <n v="8749.0499999999993"/>
    <n v="0.47"/>
    <s v="Outlet"/>
  </r>
  <r>
    <n v="1128299"/>
    <d v="2021-08-17T00:00:00"/>
    <x v="1"/>
    <x v="23"/>
    <s v="New Orleans"/>
    <s v="Men's Athletic Footwear"/>
    <n v="57"/>
    <n v="2560"/>
    <n v="14592"/>
    <n v="6420.48"/>
    <n v="0.43999999999999995"/>
    <s v="Outlet"/>
  </r>
  <r>
    <n v="1128299"/>
    <d v="2021-08-17T00:00:00"/>
    <x v="1"/>
    <x v="23"/>
    <s v="New Orleans"/>
    <s v="Women's Street Footwear"/>
    <n v="50"/>
    <n v="2170"/>
    <n v="10850"/>
    <n v="4557"/>
    <n v="0.42"/>
    <s v="Outlet"/>
  </r>
  <r>
    <n v="1128299"/>
    <d v="2021-08-17T00:00:00"/>
    <x v="1"/>
    <x v="23"/>
    <s v="New Orleans"/>
    <s v="Women's Athletic Footwear"/>
    <n v="55"/>
    <n v="1430"/>
    <n v="7865"/>
    <n v="3696.5499999999997"/>
    <n v="0.47"/>
    <s v="Outlet"/>
  </r>
  <r>
    <n v="1128299"/>
    <d v="2021-08-17T00:00:00"/>
    <x v="1"/>
    <x v="23"/>
    <s v="New Orleans"/>
    <s v="Men's Apparel"/>
    <n v="47"/>
    <n v="1520"/>
    <n v="7144"/>
    <n v="3500.56"/>
    <n v="0.49"/>
    <s v="Outlet"/>
  </r>
  <r>
    <n v="1128299"/>
    <d v="2021-08-17T00:00:00"/>
    <x v="1"/>
    <x v="23"/>
    <s v="New Orleans"/>
    <s v="Women's Apparel"/>
    <n v="46"/>
    <n v="1020"/>
    <n v="4692"/>
    <n v="1782.96"/>
    <n v="0.38"/>
    <s v="Outlet"/>
  </r>
  <r>
    <n v="1128299"/>
    <d v="2021-09-18T00:00:00"/>
    <x v="1"/>
    <x v="23"/>
    <s v="New Orleans"/>
    <s v="Men's Street Footwear"/>
    <n v="33"/>
    <n v="1750"/>
    <n v="5775"/>
    <n v="2425.5"/>
    <n v="0.42"/>
    <s v="Outlet"/>
  </r>
  <r>
    <n v="1128299"/>
    <d v="2021-09-18T00:00:00"/>
    <x v="1"/>
    <x v="23"/>
    <s v="New Orleans"/>
    <s v="Men's Athletic Footwear"/>
    <n v="40"/>
    <n v="1750"/>
    <n v="7000"/>
    <n v="3009.9999999999995"/>
    <n v="0.42999999999999994"/>
    <s v="Outlet"/>
  </r>
  <r>
    <n v="1128299"/>
    <d v="2021-09-18T00:00:00"/>
    <x v="1"/>
    <x v="23"/>
    <s v="New Orleans"/>
    <s v="Women's Street Footwear"/>
    <n v="30"/>
    <n v="960"/>
    <n v="2880"/>
    <n v="1324.8"/>
    <n v="0.45999999999999996"/>
    <s v="Outlet"/>
  </r>
  <r>
    <n v="1128299"/>
    <d v="2021-09-18T00:00:00"/>
    <x v="1"/>
    <x v="23"/>
    <s v="New Orleans"/>
    <s v="Women's Athletic Footwear"/>
    <n v="34"/>
    <n v="800"/>
    <n v="2720"/>
    <n v="1142.3999999999999"/>
    <n v="0.42"/>
    <s v="Outlet"/>
  </r>
  <r>
    <n v="1128299"/>
    <d v="2021-09-18T00:00:00"/>
    <x v="1"/>
    <x v="23"/>
    <s v="New Orleans"/>
    <s v="Men's Apparel"/>
    <n v="41"/>
    <n v="830"/>
    <n v="3403"/>
    <n v="1633.4399999999998"/>
    <n v="0.48"/>
    <s v="Outlet"/>
  </r>
  <r>
    <n v="1128299"/>
    <d v="2021-09-18T00:00:00"/>
    <x v="1"/>
    <x v="23"/>
    <s v="New Orleans"/>
    <s v="Women's Apparel"/>
    <n v="30"/>
    <n v="900"/>
    <n v="2700"/>
    <n v="1080"/>
    <n v="0.39999999999999997"/>
    <s v="Outlet"/>
  </r>
  <r>
    <n v="1128299"/>
    <d v="2021-10-17T00:00:00"/>
    <x v="1"/>
    <x v="23"/>
    <s v="New Orleans"/>
    <s v="Men's Street Footwear"/>
    <n v="25"/>
    <n v="1240"/>
    <n v="3100"/>
    <n v="1332.9999999999998"/>
    <n v="0.42999999999999994"/>
    <s v="Outlet"/>
  </r>
  <r>
    <n v="1128299"/>
    <d v="2021-10-17T00:00:00"/>
    <x v="1"/>
    <x v="23"/>
    <s v="New Orleans"/>
    <s v="Men's Athletic Footwear"/>
    <n v="34"/>
    <n v="1840"/>
    <n v="6256"/>
    <n v="2815.2"/>
    <n v="0.44999999999999996"/>
    <s v="Outlet"/>
  </r>
  <r>
    <n v="1128299"/>
    <d v="2021-10-17T00:00:00"/>
    <x v="1"/>
    <x v="23"/>
    <s v="New Orleans"/>
    <s v="Women's Street Footwear"/>
    <n v="33"/>
    <n v="1280"/>
    <n v="4224"/>
    <n v="1900.7999999999997"/>
    <n v="0.44999999999999996"/>
    <s v="Outlet"/>
  </r>
  <r>
    <n v="1128299"/>
    <d v="2021-10-17T00:00:00"/>
    <x v="1"/>
    <x v="23"/>
    <s v="New Orleans"/>
    <s v="Women's Athletic Footwear"/>
    <n v="31"/>
    <n v="1200"/>
    <n v="3720"/>
    <n v="1599.5999999999997"/>
    <n v="0.42999999999999994"/>
    <s v="Outlet"/>
  </r>
  <r>
    <n v="1128299"/>
    <d v="2021-10-17T00:00:00"/>
    <x v="1"/>
    <x v="23"/>
    <s v="New Orleans"/>
    <s v="Men's Apparel"/>
    <n v="39"/>
    <n v="1120"/>
    <n v="4368"/>
    <n v="2096.64"/>
    <n v="0.48"/>
    <s v="Outlet"/>
  </r>
  <r>
    <n v="1128299"/>
    <d v="2021-10-17T00:00:00"/>
    <x v="1"/>
    <x v="23"/>
    <s v="New Orleans"/>
    <s v="Women's Apparel"/>
    <n v="44"/>
    <n v="1400"/>
    <n v="6160"/>
    <n v="2464"/>
    <n v="0.39999999999999997"/>
    <s v="Outlet"/>
  </r>
  <r>
    <n v="1128299"/>
    <d v="2021-11-17T00:00:00"/>
    <x v="1"/>
    <x v="23"/>
    <s v="New Orleans"/>
    <s v="Men's Street Footwear"/>
    <n v="28"/>
    <n v="2190"/>
    <n v="6132"/>
    <n v="2882.04"/>
    <n v="0.47"/>
    <s v="Outlet"/>
  </r>
  <r>
    <n v="1128299"/>
    <d v="2021-11-17T00:00:00"/>
    <x v="1"/>
    <x v="23"/>
    <s v="New Orleans"/>
    <s v="Men's Athletic Footwear"/>
    <n v="35"/>
    <n v="2240"/>
    <n v="7840"/>
    <n v="3684.7999999999997"/>
    <n v="0.47"/>
    <s v="Outlet"/>
  </r>
  <r>
    <n v="1128299"/>
    <d v="2021-11-17T00:00:00"/>
    <x v="1"/>
    <x v="23"/>
    <s v="New Orleans"/>
    <s v="Women's Street Footwear"/>
    <n v="30"/>
    <n v="1580"/>
    <n v="4740"/>
    <n v="2180.3999999999996"/>
    <n v="0.45999999999999996"/>
    <s v="Outlet"/>
  </r>
  <r>
    <n v="1128299"/>
    <d v="2021-11-17T00:00:00"/>
    <x v="1"/>
    <x v="23"/>
    <s v="New Orleans"/>
    <s v="Women's Athletic Footwear"/>
    <n v="40"/>
    <n v="1550"/>
    <n v="6200"/>
    <n v="2852"/>
    <n v="0.45999999999999996"/>
    <s v="Outlet"/>
  </r>
  <r>
    <n v="1128299"/>
    <d v="2021-11-17T00:00:00"/>
    <x v="1"/>
    <x v="23"/>
    <s v="New Orleans"/>
    <s v="Men's Apparel"/>
    <n v="53"/>
    <n v="1470"/>
    <n v="7791"/>
    <n v="3661.7700000000004"/>
    <n v="0.47000000000000003"/>
    <s v="Outlet"/>
  </r>
  <r>
    <n v="1128299"/>
    <d v="2021-11-17T00:00:00"/>
    <x v="1"/>
    <x v="23"/>
    <s v="New Orleans"/>
    <s v="Women's Apparel"/>
    <n v="64"/>
    <n v="1800"/>
    <n v="11520"/>
    <n v="4723.2"/>
    <n v="0.41"/>
    <s v="Outlet"/>
  </r>
  <r>
    <n v="1128299"/>
    <d v="2021-12-16T00:00:00"/>
    <x v="1"/>
    <x v="23"/>
    <s v="New Orleans"/>
    <s v="Men's Street Footwear"/>
    <n v="46"/>
    <n v="2720"/>
    <n v="12512"/>
    <n v="5755.5199999999995"/>
    <n v="0.45999999999999996"/>
    <s v="Outlet"/>
  </r>
  <r>
    <n v="1128299"/>
    <d v="2021-12-16T00:00:00"/>
    <x v="1"/>
    <x v="23"/>
    <s v="New Orleans"/>
    <s v="Men's Athletic Footwear"/>
    <n v="52"/>
    <n v="2480"/>
    <n v="12896"/>
    <n v="5674.2399999999989"/>
    <n v="0.43999999999999995"/>
    <s v="Outlet"/>
  </r>
  <r>
    <n v="1128299"/>
    <d v="2021-12-16T00:00:00"/>
    <x v="1"/>
    <x v="23"/>
    <s v="New Orleans"/>
    <s v="Women's Street Footwear"/>
    <n v="53"/>
    <n v="1920"/>
    <n v="10176"/>
    <n v="4375.6799999999994"/>
    <n v="0.42999999999999994"/>
    <s v="Outlet"/>
  </r>
  <r>
    <n v="1128299"/>
    <d v="2021-12-16T00:00:00"/>
    <x v="1"/>
    <x v="23"/>
    <s v="New Orleans"/>
    <s v="Women's Athletic Footwear"/>
    <n v="53"/>
    <n v="1920"/>
    <n v="10176"/>
    <n v="4782.7199999999993"/>
    <n v="0.47"/>
    <s v="Outlet"/>
  </r>
  <r>
    <n v="1128299"/>
    <d v="2021-12-16T00:00:00"/>
    <x v="1"/>
    <x v="23"/>
    <s v="New Orleans"/>
    <s v="Men's Apparel"/>
    <n v="55"/>
    <n v="1680"/>
    <n v="9240"/>
    <n v="4435.2"/>
    <n v="0.48"/>
    <s v="Outlet"/>
  </r>
  <r>
    <n v="1128299"/>
    <d v="2021-12-16T00:00:00"/>
    <x v="1"/>
    <x v="23"/>
    <s v="New Orleans"/>
    <s v="Women's Apparel"/>
    <n v="59"/>
    <n v="1940"/>
    <n v="11446"/>
    <n v="4578.3999999999996"/>
    <n v="0.39999999999999997"/>
    <s v="Outlet"/>
  </r>
  <r>
    <n v="1197831"/>
    <d v="2021-01-05T00:00:00"/>
    <x v="1"/>
    <x v="23"/>
    <s v="New Orleans"/>
    <s v="Men's Street Footwear"/>
    <n v="14"/>
    <n v="2230"/>
    <n v="3122"/>
    <n v="1061.4799999999998"/>
    <n v="0.33999999999999997"/>
    <s v="Outlet"/>
  </r>
  <r>
    <n v="1197831"/>
    <d v="2021-01-05T00:00:00"/>
    <x v="1"/>
    <x v="23"/>
    <s v="New Orleans"/>
    <s v="Men's Athletic Footwear"/>
    <n v="20"/>
    <n v="2090"/>
    <n v="4180"/>
    <n v="1504.8"/>
    <n v="0.36"/>
    <s v="Outlet"/>
  </r>
  <r>
    <n v="1197831"/>
    <d v="2021-01-05T00:00:00"/>
    <x v="1"/>
    <x v="23"/>
    <s v="New Orleans"/>
    <s v="Women's Street Footwear"/>
    <n v="21"/>
    <n v="1620"/>
    <n v="3402"/>
    <n v="1258.74"/>
    <n v="0.37"/>
    <s v="Outlet"/>
  </r>
  <r>
    <n v="1197831"/>
    <d v="2021-01-05T00:00:00"/>
    <x v="1"/>
    <x v="23"/>
    <s v="New Orleans"/>
    <s v="Women's Athletic Footwear"/>
    <n v="26"/>
    <n v="1660"/>
    <n v="4316"/>
    <n v="1812.7200000000003"/>
    <n v="0.42000000000000004"/>
    <s v="Outlet"/>
  </r>
  <r>
    <n v="1197831"/>
    <d v="2021-01-05T00:00:00"/>
    <x v="1"/>
    <x v="23"/>
    <s v="New Orleans"/>
    <s v="Men's Apparel"/>
    <n v="28"/>
    <n v="1110"/>
    <n v="3108"/>
    <n v="870.24000000000012"/>
    <n v="0.28000000000000003"/>
    <s v="Outlet"/>
  </r>
  <r>
    <n v="1197831"/>
    <d v="2021-01-05T00:00:00"/>
    <x v="1"/>
    <x v="23"/>
    <s v="New Orleans"/>
    <s v="Women's Apparel"/>
    <n v="23"/>
    <n v="1470"/>
    <n v="3381"/>
    <n v="1690.5"/>
    <n v="0.5"/>
    <s v="Outlet"/>
  </r>
  <r>
    <n v="1197831"/>
    <d v="2021-02-04T00:00:00"/>
    <x v="1"/>
    <x v="23"/>
    <s v="New Orleans"/>
    <s v="Men's Street Footwear"/>
    <n v="18"/>
    <n v="2000"/>
    <n v="3600"/>
    <n v="1152"/>
    <n v="0.32"/>
    <s v="Outlet"/>
  </r>
  <r>
    <n v="1197831"/>
    <d v="2021-02-04T00:00:00"/>
    <x v="1"/>
    <x v="23"/>
    <s v="New Orleans"/>
    <s v="Men's Athletic Footwear"/>
    <n v="28"/>
    <n v="1800"/>
    <n v="5040"/>
    <n v="1663.1999999999998"/>
    <n v="0.32999999999999996"/>
    <s v="Outlet"/>
  </r>
  <r>
    <n v="1197831"/>
    <d v="2021-02-04T00:00:00"/>
    <x v="1"/>
    <x v="23"/>
    <s v="New Orleans"/>
    <s v="Women's Street Footwear"/>
    <n v="28"/>
    <n v="1280"/>
    <n v="3584"/>
    <n v="1254.3999999999999"/>
    <n v="0.35"/>
    <s v="Outlet"/>
  </r>
  <r>
    <n v="1197831"/>
    <d v="2021-02-04T00:00:00"/>
    <x v="2"/>
    <x v="24"/>
    <s v="Boise"/>
    <s v="Women's Athletic Footwear"/>
    <n v="27"/>
    <n v="1160"/>
    <n v="3132"/>
    <n v="1315.44"/>
    <n v="0.42000000000000004"/>
    <s v="Outlet"/>
  </r>
  <r>
    <n v="1197831"/>
    <d v="2021-02-04T00:00:00"/>
    <x v="2"/>
    <x v="24"/>
    <s v="Boise"/>
    <s v="Men's Apparel"/>
    <n v="31"/>
    <n v="880"/>
    <n v="2728"/>
    <n v="818.4"/>
    <n v="0.3"/>
    <s v="Outlet"/>
  </r>
  <r>
    <n v="1197831"/>
    <d v="2021-02-04T00:00:00"/>
    <x v="2"/>
    <x v="24"/>
    <s v="Boise"/>
    <s v="Women's Apparel"/>
    <n v="26"/>
    <n v="1350"/>
    <n v="3510"/>
    <n v="1825.2"/>
    <n v="0.52"/>
    <s v="Outlet"/>
  </r>
  <r>
    <n v="1197831"/>
    <d v="2021-03-06T00:00:00"/>
    <x v="2"/>
    <x v="24"/>
    <s v="Boise"/>
    <s v="Men's Street Footwear"/>
    <n v="21"/>
    <n v="2000"/>
    <n v="4200"/>
    <n v="1554"/>
    <n v="0.37"/>
    <s v="Outlet"/>
  </r>
  <r>
    <n v="1197831"/>
    <d v="2021-03-06T00:00:00"/>
    <x v="2"/>
    <x v="24"/>
    <s v="Boise"/>
    <s v="Men's Athletic Footwear"/>
    <n v="27"/>
    <n v="1880"/>
    <n v="5076"/>
    <n v="1979.6399999999999"/>
    <n v="0.38999999999999996"/>
    <s v="Outlet"/>
  </r>
  <r>
    <n v="1197831"/>
    <d v="2021-03-06T00:00:00"/>
    <x v="2"/>
    <x v="24"/>
    <s v="Boise"/>
    <s v="Women's Street Footwear"/>
    <n v="20"/>
    <n v="1350"/>
    <n v="2700"/>
    <n v="1026"/>
    <n v="0.38"/>
    <s v="Outlet"/>
  </r>
  <r>
    <n v="1197831"/>
    <d v="2021-03-06T00:00:00"/>
    <x v="2"/>
    <x v="24"/>
    <s v="Boise"/>
    <s v="Women's Athletic Footwear"/>
    <n v="26"/>
    <n v="1120"/>
    <n v="2912"/>
    <n v="1368.64"/>
    <n v="0.47000000000000003"/>
    <s v="Outlet"/>
  </r>
  <r>
    <n v="1197831"/>
    <d v="2021-03-06T00:00:00"/>
    <x v="2"/>
    <x v="24"/>
    <s v="Boise"/>
    <s v="Men's Apparel"/>
    <n v="32"/>
    <n v="880"/>
    <n v="2816"/>
    <n v="985.59999999999991"/>
    <n v="0.35"/>
    <s v="Outlet"/>
  </r>
  <r>
    <n v="1197831"/>
    <d v="2021-03-06T00:00:00"/>
    <x v="2"/>
    <x v="24"/>
    <s v="Boise"/>
    <s v="Women's Apparel"/>
    <n v="25"/>
    <n v="1240"/>
    <n v="3100"/>
    <n v="1643"/>
    <n v="0.53"/>
    <s v="Outlet"/>
  </r>
  <r>
    <n v="1197831"/>
    <d v="2021-04-05T00:00:00"/>
    <x v="2"/>
    <x v="24"/>
    <s v="Boise"/>
    <s v="Men's Street Footwear"/>
    <n v="15"/>
    <n v="2150"/>
    <n v="3225"/>
    <n v="1354.5"/>
    <n v="0.42"/>
    <s v="Outlet"/>
  </r>
  <r>
    <n v="1197831"/>
    <d v="2021-04-05T00:00:00"/>
    <x v="2"/>
    <x v="24"/>
    <s v="Boise"/>
    <s v="Men's Athletic Footwear"/>
    <n v="21"/>
    <n v="2150"/>
    <n v="4515"/>
    <n v="1760.85"/>
    <n v="0.38999999999999996"/>
    <s v="Outlet"/>
  </r>
  <r>
    <n v="1197831"/>
    <d v="2021-04-05T00:00:00"/>
    <x v="2"/>
    <x v="24"/>
    <s v="Boise"/>
    <s v="Women's Street Footwear"/>
    <n v="19"/>
    <n v="1620"/>
    <n v="3078"/>
    <n v="1138.8599999999999"/>
    <n v="0.37"/>
    <s v="Outlet"/>
  </r>
  <r>
    <n v="1197831"/>
    <d v="2021-04-05T00:00:00"/>
    <x v="2"/>
    <x v="24"/>
    <s v="Boise"/>
    <s v="Women's Athletic Footwear"/>
    <n v="20"/>
    <n v="1160"/>
    <n v="2320"/>
    <n v="1136.8"/>
    <n v="0.49"/>
    <s v="Outlet"/>
  </r>
  <r>
    <n v="1197831"/>
    <d v="2021-04-05T00:00:00"/>
    <x v="2"/>
    <x v="24"/>
    <s v="Boise"/>
    <s v="Men's Apparel"/>
    <n v="27"/>
    <n v="910"/>
    <n v="2457"/>
    <n v="786.24"/>
    <n v="0.32"/>
    <s v="Outlet"/>
  </r>
  <r>
    <n v="1197831"/>
    <d v="2021-04-05T00:00:00"/>
    <x v="2"/>
    <x v="24"/>
    <s v="Boise"/>
    <s v="Women's Apparel"/>
    <n v="23"/>
    <n v="1760"/>
    <n v="4048"/>
    <n v="2307.36"/>
    <n v="0.57000000000000006"/>
    <s v="Outlet"/>
  </r>
  <r>
    <n v="1197831"/>
    <d v="2021-05-05T00:00:00"/>
    <x v="2"/>
    <x v="24"/>
    <s v="Boise"/>
    <s v="Men's Street Footwear"/>
    <n v="14"/>
    <n v="2100"/>
    <n v="2940"/>
    <n v="1234.8"/>
    <n v="0.42"/>
    <s v="Outlet"/>
  </r>
  <r>
    <n v="1197831"/>
    <d v="2021-05-05T00:00:00"/>
    <x v="2"/>
    <x v="24"/>
    <s v="Boise"/>
    <s v="Men's Athletic Footwear"/>
    <n v="22"/>
    <n v="2470"/>
    <n v="5434"/>
    <n v="2227.94"/>
    <n v="0.41"/>
    <s v="Outlet"/>
  </r>
  <r>
    <n v="1197831"/>
    <d v="2021-05-05T00:00:00"/>
    <x v="2"/>
    <x v="24"/>
    <s v="Boise"/>
    <s v="Women's Street Footwear"/>
    <n v="18"/>
    <n v="1840"/>
    <n v="3312"/>
    <n v="1291.6799999999998"/>
    <n v="0.38999999999999996"/>
    <s v="Outlet"/>
  </r>
  <r>
    <n v="1197831"/>
    <d v="2021-05-05T00:00:00"/>
    <x v="2"/>
    <x v="24"/>
    <s v="Boise"/>
    <s v="Women's Athletic Footwear"/>
    <n v="24"/>
    <n v="1550"/>
    <n v="3720"/>
    <n v="1860"/>
    <n v="0.5"/>
    <s v="Outlet"/>
  </r>
  <r>
    <n v="1197831"/>
    <d v="2021-05-05T00:00:00"/>
    <x v="2"/>
    <x v="24"/>
    <s v="Boise"/>
    <s v="Men's Apparel"/>
    <n v="34"/>
    <n v="1200"/>
    <n v="4080"/>
    <n v="1428"/>
    <n v="0.35"/>
    <s v="Outlet"/>
  </r>
  <r>
    <n v="1197831"/>
    <d v="2021-05-05T00:00:00"/>
    <x v="2"/>
    <x v="24"/>
    <s v="Boise"/>
    <s v="Women's Apparel"/>
    <n v="33"/>
    <n v="2400"/>
    <n v="7920"/>
    <n v="4356"/>
    <n v="0.55000000000000004"/>
    <s v="Outlet"/>
  </r>
  <r>
    <n v="1197831"/>
    <d v="2021-06-04T00:00:00"/>
    <x v="2"/>
    <x v="24"/>
    <s v="Boise"/>
    <s v="Men's Street Footwear"/>
    <n v="31"/>
    <n v="2330"/>
    <n v="7223"/>
    <n v="2744.7400000000002"/>
    <n v="0.38"/>
    <s v="Outlet"/>
  </r>
  <r>
    <n v="1197831"/>
    <d v="2021-06-04T00:00:00"/>
    <x v="2"/>
    <x v="24"/>
    <s v="Boise"/>
    <s v="Men's Athletic Footwear"/>
    <n v="35"/>
    <n v="2630"/>
    <n v="9205"/>
    <n v="3774.0499999999997"/>
    <n v="0.41"/>
    <s v="Outlet"/>
  </r>
  <r>
    <n v="1197831"/>
    <d v="2021-06-04T00:00:00"/>
    <x v="2"/>
    <x v="24"/>
    <s v="Boise"/>
    <s v="Women's Street Footwear"/>
    <n v="34"/>
    <n v="1860"/>
    <n v="6324"/>
    <n v="2592.8399999999997"/>
    <n v="0.41"/>
    <s v="Outlet"/>
  </r>
  <r>
    <n v="1197831"/>
    <d v="2021-06-04T00:00:00"/>
    <x v="2"/>
    <x v="24"/>
    <s v="Boise"/>
    <s v="Women's Athletic Footwear"/>
    <n v="33"/>
    <n v="1870"/>
    <n v="6171"/>
    <n v="3023.79"/>
    <n v="0.49"/>
    <s v="Outlet"/>
  </r>
  <r>
    <n v="1197831"/>
    <d v="2021-06-04T00:00:00"/>
    <x v="2"/>
    <x v="24"/>
    <s v="Boise"/>
    <s v="Men's Apparel"/>
    <n v="43"/>
    <n v="1580"/>
    <n v="6794"/>
    <n v="2309.9599999999996"/>
    <n v="0.33999999999999997"/>
    <s v="Outlet"/>
  </r>
  <r>
    <n v="1197831"/>
    <d v="2021-06-04T00:00:00"/>
    <x v="2"/>
    <x v="24"/>
    <s v="Boise"/>
    <s v="Women's Apparel"/>
    <n v="39"/>
    <n v="2480"/>
    <n v="9672"/>
    <n v="5319.6"/>
    <n v="0.55000000000000004"/>
    <s v="Outlet"/>
  </r>
  <r>
    <n v="1197831"/>
    <d v="2021-07-06T00:00:00"/>
    <x v="2"/>
    <x v="24"/>
    <s v="Boise"/>
    <s v="Men's Street Footwear"/>
    <n v="35"/>
    <n v="2640"/>
    <n v="9240"/>
    <n v="4250.3999999999996"/>
    <n v="0.45999999999999996"/>
    <s v="Outlet"/>
  </r>
  <r>
    <n v="1197831"/>
    <d v="2021-07-06T00:00:00"/>
    <x v="2"/>
    <x v="24"/>
    <s v="Boise"/>
    <s v="Men's Athletic Footwear"/>
    <n v="40"/>
    <n v="2710"/>
    <n v="10840"/>
    <n v="4661.1999999999989"/>
    <n v="0.42999999999999994"/>
    <s v="Outlet"/>
  </r>
  <r>
    <n v="1197831"/>
    <d v="2021-07-06T00:00:00"/>
    <x v="2"/>
    <x v="24"/>
    <s v="Boise"/>
    <s v="Women's Street Footwear"/>
    <n v="34"/>
    <n v="2780"/>
    <n v="9452"/>
    <n v="3969.8399999999997"/>
    <n v="0.42"/>
    <s v="Outlet"/>
  </r>
  <r>
    <n v="1197831"/>
    <d v="2021-07-06T00:00:00"/>
    <x v="2"/>
    <x v="24"/>
    <s v="Boise"/>
    <s v="Women's Athletic Footwear"/>
    <n v="38"/>
    <n v="1580"/>
    <n v="6004"/>
    <n v="3182.1200000000003"/>
    <n v="0.53"/>
    <s v="Outlet"/>
  </r>
  <r>
    <n v="1197831"/>
    <d v="2021-07-06T00:00:00"/>
    <x v="2"/>
    <x v="24"/>
    <s v="Boise"/>
    <s v="Men's Apparel"/>
    <n v="43"/>
    <n v="1730"/>
    <n v="7439"/>
    <n v="2975.6"/>
    <n v="0.39999999999999997"/>
    <s v="Outlet"/>
  </r>
  <r>
    <n v="1197831"/>
    <d v="2021-07-06T00:00:00"/>
    <x v="2"/>
    <x v="24"/>
    <s v="Boise"/>
    <s v="Women's Apparel"/>
    <n v="51"/>
    <n v="2640"/>
    <n v="13464"/>
    <n v="7943.7600000000011"/>
    <n v="0.59000000000000008"/>
    <s v="Outlet"/>
  </r>
  <r>
    <n v="1197831"/>
    <d v="2021-08-08T00:00:00"/>
    <x v="2"/>
    <x v="24"/>
    <s v="Boise"/>
    <s v="Men's Street Footwear"/>
    <n v="38"/>
    <n v="2330"/>
    <n v="8854"/>
    <n v="3718.68"/>
    <n v="0.42"/>
    <s v="Outlet"/>
  </r>
  <r>
    <n v="1197831"/>
    <d v="2021-08-08T00:00:00"/>
    <x v="2"/>
    <x v="24"/>
    <s v="Boise"/>
    <s v="Men's Athletic Footwear"/>
    <n v="37"/>
    <n v="2550"/>
    <n v="9435"/>
    <n v="4057.0499999999993"/>
    <n v="0.42999999999999994"/>
    <s v="Outlet"/>
  </r>
  <r>
    <n v="1197831"/>
    <d v="2021-08-08T00:00:00"/>
    <x v="2"/>
    <x v="24"/>
    <s v="Boise"/>
    <s v="Women's Street Footwear"/>
    <n v="39"/>
    <n v="3050"/>
    <n v="11895"/>
    <n v="5114.8499999999995"/>
    <n v="0.42999999999999994"/>
    <s v="Outlet"/>
  </r>
  <r>
    <n v="1197831"/>
    <d v="2021-08-08T00:00:00"/>
    <x v="2"/>
    <x v="24"/>
    <s v="Boise"/>
    <s v="Women's Athletic Footwear"/>
    <n v="33"/>
    <n v="1620"/>
    <n v="5346"/>
    <n v="2940.3"/>
    <n v="0.55000000000000004"/>
    <s v="Outlet"/>
  </r>
  <r>
    <n v="1197831"/>
    <d v="2021-08-08T00:00:00"/>
    <x v="2"/>
    <x v="24"/>
    <s v="Boise"/>
    <s v="Men's Apparel"/>
    <n v="39"/>
    <n v="1660"/>
    <n v="6474"/>
    <n v="2719.08"/>
    <n v="0.42"/>
    <s v="Outlet"/>
  </r>
  <r>
    <n v="1197831"/>
    <d v="2021-08-08T00:00:00"/>
    <x v="2"/>
    <x v="24"/>
    <s v="Boise"/>
    <s v="Women's Apparel"/>
    <n v="44"/>
    <n v="2390"/>
    <n v="10516"/>
    <n v="6414.7600000000011"/>
    <n v="0.6100000000000001"/>
    <s v="Outlet"/>
  </r>
  <r>
    <n v="1197831"/>
    <d v="2021-09-05T00:00:00"/>
    <x v="2"/>
    <x v="24"/>
    <s v="Boise"/>
    <s v="Men's Street Footwear"/>
    <n v="41"/>
    <n v="2300"/>
    <n v="9430"/>
    <n v="4337.7999999999993"/>
    <n v="0.45999999999999996"/>
    <s v="Outlet"/>
  </r>
  <r>
    <n v="1197831"/>
    <d v="2021-09-05T00:00:00"/>
    <x v="2"/>
    <x v="24"/>
    <s v="Boise"/>
    <s v="Men's Athletic Footwear"/>
    <n v="38"/>
    <n v="2190"/>
    <n v="8322"/>
    <n v="3578.4599999999996"/>
    <n v="0.42999999999999994"/>
    <s v="Outlet"/>
  </r>
  <r>
    <n v="1197831"/>
    <d v="2021-09-05T00:00:00"/>
    <x v="2"/>
    <x v="24"/>
    <s v="Boise"/>
    <s v="Women's Street Footwear"/>
    <n v="43"/>
    <n v="2030"/>
    <n v="8729"/>
    <n v="3928.0499999999997"/>
    <n v="0.44999999999999996"/>
    <s v="Outlet"/>
  </r>
  <r>
    <n v="1197831"/>
    <d v="2021-09-05T00:00:00"/>
    <x v="2"/>
    <x v="24"/>
    <s v="Boise"/>
    <s v="Women's Athletic Footwear"/>
    <n v="40"/>
    <n v="1360"/>
    <n v="5440"/>
    <n v="2992.0000000000005"/>
    <n v="0.55000000000000004"/>
    <s v="Outlet"/>
  </r>
  <r>
    <n v="1197831"/>
    <d v="2021-09-05T00:00:00"/>
    <x v="2"/>
    <x v="24"/>
    <s v="Boise"/>
    <s v="Men's Apparel"/>
    <n v="42"/>
    <n v="1400"/>
    <n v="5880"/>
    <n v="2410.7999999999997"/>
    <n v="0.41"/>
    <s v="Outlet"/>
  </r>
  <r>
    <n v="1197831"/>
    <d v="2021-09-05T00:00:00"/>
    <x v="2"/>
    <x v="24"/>
    <s v="Boise"/>
    <s v="Women's Apparel"/>
    <n v="36"/>
    <n v="2000"/>
    <n v="7200"/>
    <n v="4176.0000000000009"/>
    <n v="0.58000000000000007"/>
    <s v="Outlet"/>
  </r>
  <r>
    <n v="1197831"/>
    <d v="2021-10-04T00:00:00"/>
    <x v="2"/>
    <x v="24"/>
    <s v="Boise"/>
    <s v="Men's Street Footwear"/>
    <n v="30"/>
    <n v="2010"/>
    <n v="6030"/>
    <n v="2773.7999999999997"/>
    <n v="0.45999999999999996"/>
    <s v="Outlet"/>
  </r>
  <r>
    <n v="1197831"/>
    <d v="2021-10-04T00:00:00"/>
    <x v="2"/>
    <x v="24"/>
    <s v="Boise"/>
    <s v="Men's Athletic Footwear"/>
    <n v="27"/>
    <n v="1900"/>
    <n v="5130"/>
    <n v="2205.8999999999996"/>
    <n v="0.42999999999999994"/>
    <s v="Outlet"/>
  </r>
  <r>
    <n v="1197831"/>
    <d v="2021-10-04T00:00:00"/>
    <x v="2"/>
    <x v="24"/>
    <s v="Boise"/>
    <s v="Women's Street Footwear"/>
    <n v="31"/>
    <n v="1790"/>
    <n v="5549"/>
    <n v="2330.58"/>
    <n v="0.42"/>
    <s v="Outlet"/>
  </r>
  <r>
    <n v="1197831"/>
    <d v="2021-10-04T00:00:00"/>
    <x v="2"/>
    <x v="24"/>
    <s v="Boise"/>
    <s v="Women's Athletic Footwear"/>
    <n v="35"/>
    <n v="1160"/>
    <n v="4060"/>
    <n v="2151.8000000000002"/>
    <n v="0.53"/>
    <s v="Outlet"/>
  </r>
  <r>
    <n v="1197831"/>
    <d v="2021-10-04T00:00:00"/>
    <x v="2"/>
    <x v="24"/>
    <s v="Boise"/>
    <s v="Men's Apparel"/>
    <n v="25"/>
    <n v="1230"/>
    <n v="3075"/>
    <n v="1199.2499999999998"/>
    <n v="0.38999999999999996"/>
    <s v="Outlet"/>
  </r>
  <r>
    <n v="1197831"/>
    <d v="2021-10-04T00:00:00"/>
    <x v="2"/>
    <x v="24"/>
    <s v="Boise"/>
    <s v="Women's Apparel"/>
    <n v="34"/>
    <n v="1790"/>
    <n v="6086"/>
    <n v="3590.7400000000007"/>
    <n v="0.59000000000000008"/>
    <s v="Outlet"/>
  </r>
  <r>
    <n v="1197831"/>
    <d v="2021-11-05T00:00:00"/>
    <x v="2"/>
    <x v="24"/>
    <s v="Boise"/>
    <s v="Men's Street Footwear"/>
    <n v="27"/>
    <n v="2030"/>
    <n v="5481"/>
    <n v="2521.2599999999998"/>
    <n v="0.45999999999999996"/>
    <s v="Outlet"/>
  </r>
  <r>
    <n v="1197831"/>
    <d v="2021-11-05T00:00:00"/>
    <x v="2"/>
    <x v="24"/>
    <s v="Boise"/>
    <s v="Men's Athletic Footwear"/>
    <n v="28"/>
    <n v="2230"/>
    <n v="6244"/>
    <n v="2684.9199999999996"/>
    <n v="0.42999999999999994"/>
    <s v="Outlet"/>
  </r>
  <r>
    <n v="1197831"/>
    <d v="2021-11-05T00:00:00"/>
    <x v="2"/>
    <x v="24"/>
    <s v="Boise"/>
    <s v="Women's Street Footwear"/>
    <n v="42"/>
    <n v="2100"/>
    <n v="8820"/>
    <n v="3704.3999999999996"/>
    <n v="0.42"/>
    <s v="Outlet"/>
  </r>
  <r>
    <n v="1197831"/>
    <d v="2021-11-05T00:00:00"/>
    <x v="2"/>
    <x v="24"/>
    <s v="Boise"/>
    <s v="Women's Athletic Footwear"/>
    <n v="43"/>
    <n v="1580"/>
    <n v="6794"/>
    <n v="3532.88"/>
    <n v="0.52"/>
    <s v="Outlet"/>
  </r>
  <r>
    <n v="1197831"/>
    <d v="2021-11-05T00:00:00"/>
    <x v="2"/>
    <x v="24"/>
    <s v="Boise"/>
    <s v="Men's Apparel"/>
    <n v="41"/>
    <n v="1490"/>
    <n v="6109"/>
    <n v="2321.42"/>
    <n v="0.38"/>
    <s v="Outlet"/>
  </r>
  <r>
    <n v="1197831"/>
    <d v="2021-11-05T00:00:00"/>
    <x v="2"/>
    <x v="24"/>
    <s v="Boise"/>
    <s v="Women's Apparel"/>
    <n v="51"/>
    <n v="1940"/>
    <n v="9894"/>
    <n v="5837.4600000000009"/>
    <n v="0.59000000000000008"/>
    <s v="Outlet"/>
  </r>
  <r>
    <n v="1197831"/>
    <d v="2021-12-04T00:00:00"/>
    <x v="2"/>
    <x v="24"/>
    <s v="Boise"/>
    <s v="Men's Street Footwear"/>
    <n v="40"/>
    <n v="2400"/>
    <n v="9600"/>
    <n v="4320"/>
    <n v="0.44999999999999996"/>
    <s v="Outlet"/>
  </r>
  <r>
    <n v="1197831"/>
    <d v="2021-12-04T00:00:00"/>
    <x v="2"/>
    <x v="24"/>
    <s v="Boise"/>
    <s v="Men's Athletic Footwear"/>
    <n v="41"/>
    <n v="2400"/>
    <n v="9840"/>
    <n v="4526.3999999999996"/>
    <n v="0.45999999999999996"/>
    <s v="Outlet"/>
  </r>
  <r>
    <n v="1197831"/>
    <d v="2021-12-04T00:00:00"/>
    <x v="2"/>
    <x v="24"/>
    <s v="Boise"/>
    <s v="Women's Street Footwear"/>
    <n v="47"/>
    <n v="2230"/>
    <n v="10481"/>
    <n v="4611.6399999999994"/>
    <n v="0.43999999999999995"/>
    <s v="Outlet"/>
  </r>
  <r>
    <n v="1197831"/>
    <d v="2021-12-04T00:00:00"/>
    <x v="2"/>
    <x v="24"/>
    <s v="Boise"/>
    <s v="Women's Athletic Footwear"/>
    <n v="44"/>
    <n v="1840"/>
    <n v="8096"/>
    <n v="4209.92"/>
    <n v="0.52"/>
    <s v="Outlet"/>
  </r>
  <r>
    <n v="1197831"/>
    <d v="2021-12-04T00:00:00"/>
    <x v="2"/>
    <x v="24"/>
    <s v="Boise"/>
    <s v="Men's Apparel"/>
    <n v="43"/>
    <n v="1470"/>
    <n v="6321"/>
    <n v="2591.6099999999997"/>
    <n v="0.41"/>
    <s v="Outlet"/>
  </r>
  <r>
    <n v="1197831"/>
    <d v="2021-12-04T00:00:00"/>
    <x v="2"/>
    <x v="24"/>
    <s v="Boise"/>
    <s v="Women's Apparel"/>
    <n v="47"/>
    <n v="2320"/>
    <n v="10904"/>
    <n v="6651.4400000000014"/>
    <n v="0.6100000000000001"/>
    <s v="Outlet"/>
  </r>
  <r>
    <n v="1128299"/>
    <d v="2021-01-23T00:00:00"/>
    <x v="2"/>
    <x v="24"/>
    <s v="Boise"/>
    <s v="Men's Street Footwear"/>
    <n v="23"/>
    <n v="1360"/>
    <n v="3128"/>
    <n v="1251.1999999999998"/>
    <n v="0.39999999999999997"/>
    <s v="Outlet"/>
  </r>
  <r>
    <n v="1128299"/>
    <d v="2021-01-23T00:00:00"/>
    <x v="2"/>
    <x v="24"/>
    <s v="Boise"/>
    <s v="Men's Athletic Footwear"/>
    <n v="30"/>
    <n v="1400"/>
    <n v="4200"/>
    <n v="1806.0000000000002"/>
    <n v="0.43000000000000005"/>
    <s v="Outlet"/>
  </r>
  <r>
    <n v="1128299"/>
    <d v="2021-01-23T00:00:00"/>
    <x v="2"/>
    <x v="24"/>
    <s v="Boise"/>
    <s v="Women's Street Footwear"/>
    <n v="31"/>
    <n v="1450"/>
    <n v="4495"/>
    <n v="1753.0499999999997"/>
    <n v="0.38999999999999996"/>
    <s v="Outlet"/>
  </r>
  <r>
    <n v="1128299"/>
    <d v="2021-01-23T00:00:00"/>
    <x v="2"/>
    <x v="24"/>
    <s v="Boise"/>
    <s v="Women's Athletic Footwear"/>
    <n v="30"/>
    <n v="880"/>
    <n v="2640"/>
    <n v="976.8"/>
    <n v="0.37"/>
    <s v="Outlet"/>
  </r>
  <r>
    <n v="1128299"/>
    <d v="2021-01-23T00:00:00"/>
    <x v="2"/>
    <x v="24"/>
    <s v="Boise"/>
    <s v="Men's Apparel"/>
    <n v="35"/>
    <n v="680"/>
    <n v="2380"/>
    <n v="809.19999999999993"/>
    <n v="0.33999999999999997"/>
    <s v="Outlet"/>
  </r>
  <r>
    <n v="1128299"/>
    <d v="2021-01-23T00:00:00"/>
    <x v="2"/>
    <x v="24"/>
    <s v="Boise"/>
    <s v="Women's Apparel"/>
    <n v="27"/>
    <n v="1400"/>
    <n v="3780"/>
    <n v="1020.6"/>
    <n v="0.27"/>
    <s v="Outlet"/>
  </r>
  <r>
    <n v="1128299"/>
    <d v="2021-02-23T00:00:00"/>
    <x v="2"/>
    <x v="24"/>
    <s v="Boise"/>
    <s v="Men's Street Footwear"/>
    <n v="21"/>
    <n v="1620"/>
    <n v="3402"/>
    <n v="1258.74"/>
    <n v="0.37"/>
    <s v="Outlet"/>
  </r>
  <r>
    <n v="1128299"/>
    <d v="2021-02-23T00:00:00"/>
    <x v="2"/>
    <x v="24"/>
    <s v="Boise"/>
    <s v="Men's Athletic Footwear"/>
    <n v="28"/>
    <n v="1280"/>
    <n v="3584"/>
    <n v="1541.1200000000001"/>
    <n v="0.43000000000000005"/>
    <s v="Outlet"/>
  </r>
  <r>
    <n v="1128299"/>
    <d v="2021-02-23T00:00:00"/>
    <x v="2"/>
    <x v="24"/>
    <s v="Boise"/>
    <s v="Women's Street Footwear"/>
    <n v="28"/>
    <n v="1240"/>
    <n v="3472"/>
    <n v="1458.24"/>
    <n v="0.42"/>
    <s v="Outlet"/>
  </r>
  <r>
    <n v="1128299"/>
    <d v="2021-02-23T00:00:00"/>
    <x v="2"/>
    <x v="25"/>
    <s v="Phoenix"/>
    <s v="Women's Athletic Footwear"/>
    <n v="26"/>
    <n v="680"/>
    <n v="1768"/>
    <n v="742.56"/>
    <n v="0.42"/>
    <s v="Outlet"/>
  </r>
  <r>
    <n v="1128299"/>
    <d v="2021-02-23T00:00:00"/>
    <x v="2"/>
    <x v="25"/>
    <s v="Phoenix"/>
    <s v="Men's Apparel"/>
    <n v="36"/>
    <n v="510"/>
    <n v="1836"/>
    <n v="679.31999999999994"/>
    <n v="0.37"/>
    <s v="Outlet"/>
  </r>
  <r>
    <n v="1128299"/>
    <d v="2021-02-23T00:00:00"/>
    <x v="2"/>
    <x v="25"/>
    <s v="Phoenix"/>
    <s v="Women's Apparel"/>
    <n v="31"/>
    <n v="1160"/>
    <n v="3596"/>
    <n v="970.92000000000007"/>
    <n v="0.27"/>
    <s v="Outlet"/>
  </r>
  <r>
    <n v="1128299"/>
    <d v="2021-03-22T00:00:00"/>
    <x v="2"/>
    <x v="25"/>
    <s v="Phoenix"/>
    <s v="Men's Street Footwear"/>
    <n v="29"/>
    <n v="1600"/>
    <n v="4640"/>
    <n v="1855.9999999999998"/>
    <n v="0.39999999999999997"/>
    <s v="Outlet"/>
  </r>
  <r>
    <n v="1128299"/>
    <d v="2021-03-22T00:00:00"/>
    <x v="2"/>
    <x v="25"/>
    <s v="Phoenix"/>
    <s v="Men's Athletic Footwear"/>
    <n v="38"/>
    <n v="1160"/>
    <n v="4408"/>
    <n v="1939.52"/>
    <n v="0.44"/>
    <s v="Outlet"/>
  </r>
  <r>
    <n v="1128299"/>
    <d v="2021-03-22T00:00:00"/>
    <x v="2"/>
    <x v="25"/>
    <s v="Phoenix"/>
    <s v="Women's Street Footwear"/>
    <n v="37"/>
    <n v="1190"/>
    <n v="4403"/>
    <n v="1805.2299999999998"/>
    <n v="0.41"/>
    <s v="Outlet"/>
  </r>
  <r>
    <n v="1128299"/>
    <d v="2021-03-22T00:00:00"/>
    <x v="2"/>
    <x v="25"/>
    <s v="Phoenix"/>
    <s v="Women's Athletic Footwear"/>
    <n v="38"/>
    <n v="680"/>
    <n v="2584"/>
    <n v="956.08"/>
    <n v="0.37"/>
    <s v="Outlet"/>
  </r>
  <r>
    <n v="1128299"/>
    <d v="2021-03-22T00:00:00"/>
    <x v="2"/>
    <x v="25"/>
    <s v="Phoenix"/>
    <s v="Men's Apparel"/>
    <n v="41"/>
    <n v="390"/>
    <n v="1599"/>
    <n v="511.68"/>
    <n v="0.32"/>
    <s v="Outlet"/>
  </r>
  <r>
    <n v="1128299"/>
    <d v="2021-03-22T00:00:00"/>
    <x v="2"/>
    <x v="25"/>
    <s v="Phoenix"/>
    <s v="Women's Apparel"/>
    <n v="37"/>
    <n v="1070"/>
    <n v="3959"/>
    <n v="1068.93"/>
    <n v="0.27"/>
    <s v="Outlet"/>
  </r>
  <r>
    <n v="1128299"/>
    <d v="2021-04-23T00:00:00"/>
    <x v="2"/>
    <x v="25"/>
    <s v="Phoenix"/>
    <s v="Men's Street Footwear"/>
    <n v="40"/>
    <n v="1750"/>
    <n v="7000"/>
    <n v="2660"/>
    <n v="0.38"/>
    <s v="Outlet"/>
  </r>
  <r>
    <n v="1128299"/>
    <d v="2021-04-23T00:00:00"/>
    <x v="2"/>
    <x v="25"/>
    <s v="Phoenix"/>
    <s v="Men's Athletic Footwear"/>
    <n v="37"/>
    <n v="900"/>
    <n v="3330"/>
    <n v="1465.2"/>
    <n v="0.44"/>
    <s v="Outlet"/>
  </r>
  <r>
    <n v="1128299"/>
    <d v="2021-04-23T00:00:00"/>
    <x v="2"/>
    <x v="25"/>
    <s v="Phoenix"/>
    <s v="Women's Street Footwear"/>
    <n v="42"/>
    <n v="1230"/>
    <n v="5166"/>
    <n v="1911.42"/>
    <n v="0.37"/>
    <s v="Outlet"/>
  </r>
  <r>
    <n v="1128299"/>
    <d v="2021-04-23T00:00:00"/>
    <x v="2"/>
    <x v="25"/>
    <s v="Phoenix"/>
    <s v="Women's Athletic Footwear"/>
    <n v="40"/>
    <n v="780"/>
    <n v="3120"/>
    <n v="1248"/>
    <n v="0.39999999999999997"/>
    <s v="Outlet"/>
  </r>
  <r>
    <n v="1128299"/>
    <d v="2021-04-23T00:00:00"/>
    <x v="2"/>
    <x v="25"/>
    <s v="Phoenix"/>
    <s v="Men's Apparel"/>
    <n v="43"/>
    <n v="470"/>
    <n v="2021"/>
    <n v="687.14"/>
    <n v="0.33999999999999997"/>
    <s v="Outlet"/>
  </r>
  <r>
    <n v="1128299"/>
    <d v="2021-04-23T00:00:00"/>
    <x v="2"/>
    <x v="25"/>
    <s v="Phoenix"/>
    <s v="Women's Apparel"/>
    <n v="49"/>
    <n v="1110"/>
    <n v="5439"/>
    <n v="1631.7"/>
    <n v="0.3"/>
    <s v="Outlet"/>
  </r>
  <r>
    <n v="1128299"/>
    <d v="2021-05-24T00:00:00"/>
    <x v="2"/>
    <x v="25"/>
    <s v="Phoenix"/>
    <s v="Men's Street Footwear"/>
    <n v="38"/>
    <n v="1840"/>
    <n v="6992"/>
    <n v="2656.96"/>
    <n v="0.38"/>
    <s v="Outlet"/>
  </r>
  <r>
    <n v="1128299"/>
    <d v="2021-05-24T00:00:00"/>
    <x v="2"/>
    <x v="25"/>
    <s v="Phoenix"/>
    <s v="Men's Athletic Footwear"/>
    <n v="36"/>
    <n v="1160"/>
    <n v="4176"/>
    <n v="1753.92"/>
    <n v="0.42000000000000004"/>
    <s v="Outlet"/>
  </r>
  <r>
    <n v="1128299"/>
    <d v="2021-05-24T00:00:00"/>
    <x v="2"/>
    <x v="25"/>
    <s v="Phoenix"/>
    <s v="Women's Street Footwear"/>
    <n v="41"/>
    <n v="1320"/>
    <n v="5412"/>
    <n v="2056.56"/>
    <n v="0.38"/>
    <s v="Outlet"/>
  </r>
  <r>
    <n v="1128299"/>
    <d v="2021-05-24T00:00:00"/>
    <x v="2"/>
    <x v="25"/>
    <s v="Phoenix"/>
    <s v="Women's Athletic Footwear"/>
    <n v="39"/>
    <n v="930"/>
    <n v="3627"/>
    <n v="1341.99"/>
    <n v="0.37"/>
    <s v="Outlet"/>
  </r>
  <r>
    <n v="1128299"/>
    <d v="2021-05-24T00:00:00"/>
    <x v="2"/>
    <x v="25"/>
    <s v="Phoenix"/>
    <s v="Men's Apparel"/>
    <n v="39"/>
    <n v="620"/>
    <n v="2418"/>
    <n v="797.93999999999994"/>
    <n v="0.32999999999999996"/>
    <s v="Outlet"/>
  </r>
  <r>
    <n v="1128299"/>
    <d v="2021-05-24T00:00:00"/>
    <x v="2"/>
    <x v="25"/>
    <s v="Phoenix"/>
    <s v="Women's Apparel"/>
    <n v="53"/>
    <n v="1240"/>
    <n v="6572"/>
    <n v="1905.8799999999999"/>
    <n v="0.28999999999999998"/>
    <s v="Outlet"/>
  </r>
  <r>
    <n v="1128299"/>
    <d v="2021-06-23T00:00:00"/>
    <x v="2"/>
    <x v="25"/>
    <s v="Phoenix"/>
    <s v="Men's Street Footwear"/>
    <n v="37"/>
    <n v="1940"/>
    <n v="7178"/>
    <n v="2799.4199999999996"/>
    <n v="0.38999999999999996"/>
    <s v="Outlet"/>
  </r>
  <r>
    <n v="1128299"/>
    <d v="2021-06-23T00:00:00"/>
    <x v="2"/>
    <x v="25"/>
    <s v="Phoenix"/>
    <s v="Men's Athletic Footwear"/>
    <n v="36"/>
    <n v="1430"/>
    <n v="5148"/>
    <n v="2162.1600000000003"/>
    <n v="0.42000000000000004"/>
    <s v="Outlet"/>
  </r>
  <r>
    <n v="1128299"/>
    <d v="2021-06-23T00:00:00"/>
    <x v="2"/>
    <x v="25"/>
    <s v="Phoenix"/>
    <s v="Women's Street Footwear"/>
    <n v="41"/>
    <n v="1470"/>
    <n v="6027"/>
    <n v="2290.2600000000002"/>
    <n v="0.38"/>
    <s v="Outlet"/>
  </r>
  <r>
    <n v="1128299"/>
    <d v="2021-06-23T00:00:00"/>
    <x v="2"/>
    <x v="25"/>
    <s v="Phoenix"/>
    <s v="Women's Athletic Footwear"/>
    <n v="38"/>
    <n v="1050"/>
    <n v="3990"/>
    <n v="1595.9999999999998"/>
    <n v="0.39999999999999997"/>
    <s v="Outlet"/>
  </r>
  <r>
    <n v="1128299"/>
    <d v="2021-06-23T00:00:00"/>
    <x v="2"/>
    <x v="25"/>
    <s v="Phoenix"/>
    <s v="Men's Apparel"/>
    <n v="43"/>
    <n v="720"/>
    <n v="3096"/>
    <n v="1052.6399999999999"/>
    <n v="0.33999999999999997"/>
    <s v="Outlet"/>
  </r>
  <r>
    <n v="1128299"/>
    <d v="2021-06-23T00:00:00"/>
    <x v="2"/>
    <x v="25"/>
    <s v="Phoenix"/>
    <s v="Women's Apparel"/>
    <n v="46"/>
    <n v="1580"/>
    <n v="7268"/>
    <n v="2253.08"/>
    <n v="0.31"/>
    <s v="Outlet"/>
  </r>
  <r>
    <n v="1128299"/>
    <d v="2021-07-22T00:00:00"/>
    <x v="2"/>
    <x v="25"/>
    <s v="Phoenix"/>
    <s v="Men's Street Footwear"/>
    <n v="40"/>
    <n v="2160"/>
    <n v="8640"/>
    <n v="3196.8"/>
    <n v="0.37"/>
    <s v="Outlet"/>
  </r>
  <r>
    <n v="1128299"/>
    <d v="2021-07-22T00:00:00"/>
    <x v="2"/>
    <x v="25"/>
    <s v="Phoenix"/>
    <s v="Men's Athletic Footwear"/>
    <n v="40"/>
    <n v="1630"/>
    <n v="6520"/>
    <n v="2999.2000000000003"/>
    <n v="0.46"/>
    <s v="Outlet"/>
  </r>
  <r>
    <n v="1128299"/>
    <d v="2021-07-22T00:00:00"/>
    <x v="2"/>
    <x v="25"/>
    <s v="Phoenix"/>
    <s v="Women's Street Footwear"/>
    <n v="39"/>
    <n v="1570"/>
    <n v="6123"/>
    <n v="2387.9699999999998"/>
    <n v="0.38999999999999996"/>
    <s v="Outlet"/>
  </r>
  <r>
    <n v="1128299"/>
    <d v="2021-07-22T00:00:00"/>
    <x v="2"/>
    <x v="25"/>
    <s v="Phoenix"/>
    <s v="Women's Athletic Footwear"/>
    <n v="36"/>
    <n v="1130"/>
    <n v="4068"/>
    <n v="1545.84"/>
    <n v="0.38"/>
    <s v="Outlet"/>
  </r>
  <r>
    <n v="1128299"/>
    <d v="2021-07-22T00:00:00"/>
    <x v="2"/>
    <x v="25"/>
    <s v="Phoenix"/>
    <s v="Men's Apparel"/>
    <n v="40"/>
    <n v="1450"/>
    <n v="5800"/>
    <n v="2146"/>
    <n v="0.37"/>
    <s v="Outlet"/>
  </r>
  <r>
    <n v="1128299"/>
    <d v="2021-07-22T00:00:00"/>
    <x v="2"/>
    <x v="25"/>
    <s v="Phoenix"/>
    <s v="Women's Apparel"/>
    <n v="46"/>
    <n v="1450"/>
    <n v="6670"/>
    <n v="2001"/>
    <n v="0.3"/>
    <s v="Outlet"/>
  </r>
  <r>
    <n v="1128299"/>
    <d v="2021-08-23T00:00:00"/>
    <x v="2"/>
    <x v="25"/>
    <s v="Phoenix"/>
    <s v="Men's Street Footwear"/>
    <n v="41"/>
    <n v="1940"/>
    <n v="7954"/>
    <n v="3181.6"/>
    <n v="0.39999999999999997"/>
    <s v="Outlet"/>
  </r>
  <r>
    <n v="1128299"/>
    <d v="2021-08-23T00:00:00"/>
    <x v="2"/>
    <x v="25"/>
    <s v="Phoenix"/>
    <s v="Men's Athletic Footwear"/>
    <n v="46"/>
    <n v="1900"/>
    <n v="8740"/>
    <n v="3670.8"/>
    <n v="0.42000000000000004"/>
    <s v="Outlet"/>
  </r>
  <r>
    <n v="1128299"/>
    <d v="2021-08-23T00:00:00"/>
    <x v="2"/>
    <x v="25"/>
    <s v="Phoenix"/>
    <s v="Women's Street Footwear"/>
    <n v="37"/>
    <n v="1530"/>
    <n v="5661"/>
    <n v="2321.0099999999998"/>
    <n v="0.41"/>
    <s v="Outlet"/>
  </r>
  <r>
    <n v="1128299"/>
    <d v="2021-08-23T00:00:00"/>
    <x v="2"/>
    <x v="25"/>
    <s v="Phoenix"/>
    <s v="Women's Athletic Footwear"/>
    <n v="43"/>
    <n v="1200"/>
    <n v="5160"/>
    <n v="2167.1999999999998"/>
    <n v="0.42"/>
    <s v="Outlet"/>
  </r>
  <r>
    <n v="1128299"/>
    <d v="2021-08-23T00:00:00"/>
    <x v="2"/>
    <x v="25"/>
    <s v="Phoenix"/>
    <s v="Men's Apparel"/>
    <n v="45"/>
    <n v="1360"/>
    <n v="6120"/>
    <n v="2264.4"/>
    <n v="0.37"/>
    <s v="Outlet"/>
  </r>
  <r>
    <n v="1128299"/>
    <d v="2021-08-23T00:00:00"/>
    <x v="2"/>
    <x v="25"/>
    <s v="Phoenix"/>
    <s v="Women's Apparel"/>
    <n v="48"/>
    <n v="1310"/>
    <n v="6288"/>
    <n v="1760.64"/>
    <n v="0.28000000000000003"/>
    <s v="Outlet"/>
  </r>
  <r>
    <n v="1128299"/>
    <d v="2021-09-24T00:00:00"/>
    <x v="2"/>
    <x v="25"/>
    <s v="Phoenix"/>
    <s v="Men's Street Footwear"/>
    <n v="35"/>
    <n v="1840"/>
    <n v="6440"/>
    <n v="2704.7999999999997"/>
    <n v="0.42"/>
    <s v="Outlet"/>
  </r>
  <r>
    <n v="1128299"/>
    <d v="2021-09-24T00:00:00"/>
    <x v="2"/>
    <x v="25"/>
    <s v="Phoenix"/>
    <s v="Men's Athletic Footwear"/>
    <n v="34"/>
    <n v="2010"/>
    <n v="6834"/>
    <n v="3211.98"/>
    <n v="0.47000000000000003"/>
    <s v="Outlet"/>
  </r>
  <r>
    <n v="1128299"/>
    <d v="2021-09-24T00:00:00"/>
    <x v="2"/>
    <x v="25"/>
    <s v="Phoenix"/>
    <s v="Women's Street Footwear"/>
    <n v="34"/>
    <n v="1450"/>
    <n v="4930"/>
    <n v="1824.1"/>
    <n v="0.37"/>
    <s v="Outlet"/>
  </r>
  <r>
    <n v="1128299"/>
    <d v="2021-09-24T00:00:00"/>
    <x v="2"/>
    <x v="25"/>
    <s v="Phoenix"/>
    <s v="Women's Athletic Footwear"/>
    <n v="33"/>
    <n v="1240"/>
    <n v="4092"/>
    <n v="1514.04"/>
    <n v="0.37"/>
    <s v="Outlet"/>
  </r>
  <r>
    <n v="1128299"/>
    <d v="2021-09-24T00:00:00"/>
    <x v="2"/>
    <x v="25"/>
    <s v="Phoenix"/>
    <s v="Men's Apparel"/>
    <n v="41"/>
    <n v="1280"/>
    <n v="5248"/>
    <n v="1731.8399999999997"/>
    <n v="0.32999999999999996"/>
    <s v="Outlet"/>
  </r>
  <r>
    <n v="1128299"/>
    <d v="2021-09-24T00:00:00"/>
    <x v="2"/>
    <x v="25"/>
    <s v="Phoenix"/>
    <s v="Women's Apparel"/>
    <n v="43"/>
    <n v="1320"/>
    <n v="5676"/>
    <n v="1816.32"/>
    <n v="0.32"/>
    <s v="Outlet"/>
  </r>
  <r>
    <n v="1128299"/>
    <d v="2021-10-23T00:00:00"/>
    <x v="2"/>
    <x v="25"/>
    <s v="Phoenix"/>
    <s v="Men's Street Footwear"/>
    <n v="36"/>
    <n v="1700"/>
    <n v="6120"/>
    <n v="2570.4"/>
    <n v="0.42"/>
    <s v="Outlet"/>
  </r>
  <r>
    <n v="1128299"/>
    <d v="2021-10-23T00:00:00"/>
    <x v="2"/>
    <x v="25"/>
    <s v="Phoenix"/>
    <s v="Men's Athletic Footwear"/>
    <n v="33"/>
    <n v="1750"/>
    <n v="5775"/>
    <n v="2425.5000000000005"/>
    <n v="0.42000000000000004"/>
    <s v="Outlet"/>
  </r>
  <r>
    <n v="1128299"/>
    <d v="2021-10-23T00:00:00"/>
    <x v="2"/>
    <x v="25"/>
    <s v="Phoenix"/>
    <s v="Women's Street Footwear"/>
    <n v="31"/>
    <n v="1110"/>
    <n v="3441"/>
    <n v="1273.17"/>
    <n v="0.37"/>
    <s v="Outlet"/>
  </r>
  <r>
    <n v="1128299"/>
    <d v="2021-10-23T00:00:00"/>
    <x v="2"/>
    <x v="25"/>
    <s v="Phoenix"/>
    <s v="Women's Athletic Footwear"/>
    <n v="32"/>
    <n v="1020"/>
    <n v="3264"/>
    <n v="1272.9599999999998"/>
    <n v="0.38999999999999996"/>
    <s v="Outlet"/>
  </r>
  <r>
    <n v="1128299"/>
    <d v="2021-10-23T00:00:00"/>
    <x v="2"/>
    <x v="25"/>
    <s v="Phoenix"/>
    <s v="Men's Apparel"/>
    <n v="44"/>
    <n v="880"/>
    <n v="3872"/>
    <n v="1432.6399999999999"/>
    <n v="0.37"/>
    <s v="Outlet"/>
  </r>
  <r>
    <n v="1128299"/>
    <d v="2021-10-23T00:00:00"/>
    <x v="2"/>
    <x v="25"/>
    <s v="Phoenix"/>
    <s v="Women's Apparel"/>
    <n v="47"/>
    <n v="1070"/>
    <n v="5029"/>
    <n v="1458.4099999999999"/>
    <n v="0.28999999999999998"/>
    <s v="Outlet"/>
  </r>
  <r>
    <n v="1128299"/>
    <d v="2021-11-23T00:00:00"/>
    <x v="2"/>
    <x v="25"/>
    <s v="Phoenix"/>
    <s v="Men's Street Footwear"/>
    <n v="31"/>
    <n v="1500"/>
    <n v="4650"/>
    <n v="1767"/>
    <n v="0.38"/>
    <s v="Outlet"/>
  </r>
  <r>
    <n v="1128299"/>
    <d v="2021-11-23T00:00:00"/>
    <x v="2"/>
    <x v="25"/>
    <s v="Phoenix"/>
    <s v="Men's Athletic Footwear"/>
    <n v="38"/>
    <n v="1630"/>
    <n v="6194"/>
    <n v="2911.1800000000003"/>
    <n v="0.47000000000000003"/>
    <s v="Outlet"/>
  </r>
  <r>
    <n v="1128299"/>
    <d v="2021-11-23T00:00:00"/>
    <x v="2"/>
    <x v="25"/>
    <s v="Phoenix"/>
    <s v="Women's Street Footwear"/>
    <n v="33"/>
    <n v="1240"/>
    <n v="4092"/>
    <n v="1595.8799999999999"/>
    <n v="0.38999999999999996"/>
    <s v="Outlet"/>
  </r>
  <r>
    <n v="1128299"/>
    <d v="2021-11-23T00:00:00"/>
    <x v="2"/>
    <x v="25"/>
    <s v="Phoenix"/>
    <s v="Women's Athletic Footwear"/>
    <n v="33"/>
    <n v="1160"/>
    <n v="3828"/>
    <n v="1607.76"/>
    <n v="0.42"/>
    <s v="Outlet"/>
  </r>
  <r>
    <n v="1128299"/>
    <d v="2021-11-23T00:00:00"/>
    <x v="2"/>
    <x v="25"/>
    <s v="Phoenix"/>
    <s v="Men's Apparel"/>
    <n v="44"/>
    <n v="990"/>
    <n v="4356"/>
    <n v="1568.1599999999999"/>
    <n v="0.36"/>
    <s v="Outlet"/>
  </r>
  <r>
    <n v="1128299"/>
    <d v="2021-11-23T00:00:00"/>
    <x v="2"/>
    <x v="25"/>
    <s v="Phoenix"/>
    <s v="Women's Apparel"/>
    <n v="39"/>
    <n v="1400"/>
    <n v="5460"/>
    <n v="1528.8000000000002"/>
    <n v="0.28000000000000003"/>
    <s v="Outlet"/>
  </r>
  <r>
    <n v="1128299"/>
    <d v="2021-12-22T00:00:00"/>
    <x v="2"/>
    <x v="25"/>
    <s v="Phoenix"/>
    <s v="Men's Street Footwear"/>
    <n v="35"/>
    <n v="1940"/>
    <n v="6790"/>
    <n v="2716"/>
    <n v="0.39999999999999997"/>
    <s v="Outlet"/>
  </r>
  <r>
    <n v="1128299"/>
    <d v="2021-12-22T00:00:00"/>
    <x v="2"/>
    <x v="25"/>
    <s v="Phoenix"/>
    <s v="Men's Athletic Footwear"/>
    <n v="33"/>
    <n v="2130"/>
    <n v="7029"/>
    <n v="3233.34"/>
    <n v="0.46"/>
    <s v="Outlet"/>
  </r>
  <r>
    <n v="1128299"/>
    <d v="2021-12-22T00:00:00"/>
    <x v="2"/>
    <x v="25"/>
    <s v="Phoenix"/>
    <s v="Women's Street Footwear"/>
    <n v="35"/>
    <n v="1360"/>
    <n v="4760"/>
    <n v="1951.6"/>
    <n v="0.41"/>
    <s v="Outlet"/>
  </r>
  <r>
    <n v="1128299"/>
    <d v="2021-12-22T00:00:00"/>
    <x v="2"/>
    <x v="25"/>
    <s v="Phoenix"/>
    <s v="Women's Athletic Footwear"/>
    <n v="32"/>
    <n v="1280"/>
    <n v="4096"/>
    <n v="1679.36"/>
    <n v="0.41"/>
    <s v="Outlet"/>
  </r>
  <r>
    <n v="1128299"/>
    <d v="2021-12-22T00:00:00"/>
    <x v="2"/>
    <x v="25"/>
    <s v="Phoenix"/>
    <s v="Men's Apparel"/>
    <n v="42"/>
    <n v="1090"/>
    <n v="4578"/>
    <n v="1556.5199999999998"/>
    <n v="0.33999999999999997"/>
    <s v="Outlet"/>
  </r>
  <r>
    <n v="1128299"/>
    <d v="2021-12-22T00:00:00"/>
    <x v="2"/>
    <x v="25"/>
    <s v="Phoenix"/>
    <s v="Women's Apparel"/>
    <n v="43"/>
    <n v="1350"/>
    <n v="5805"/>
    <n v="1625.4"/>
    <n v="0.28000000000000003"/>
    <s v="Outlet"/>
  </r>
  <r>
    <n v="1128299"/>
    <d v="2021-01-26T00:00:00"/>
    <x v="2"/>
    <x v="25"/>
    <s v="Phoenix"/>
    <s v="Men's Street Footwear"/>
    <n v="27"/>
    <n v="1520"/>
    <n v="4104"/>
    <n v="1682.6399999999999"/>
    <n v="0.41"/>
    <s v="Outlet"/>
  </r>
  <r>
    <n v="1128299"/>
    <d v="2021-01-26T00:00:00"/>
    <x v="2"/>
    <x v="25"/>
    <s v="Phoenix"/>
    <s v="Men's Athletic Footwear"/>
    <n v="30"/>
    <n v="1470"/>
    <n v="4410"/>
    <n v="2072.7000000000003"/>
    <n v="0.47000000000000003"/>
    <s v="Outlet"/>
  </r>
  <r>
    <n v="1128299"/>
    <d v="2021-01-26T00:00:00"/>
    <x v="2"/>
    <x v="25"/>
    <s v="Phoenix"/>
    <s v="Women's Street Footwear"/>
    <n v="32"/>
    <n v="1570"/>
    <n v="5024"/>
    <n v="1959.36"/>
    <n v="0.38999999999999996"/>
    <s v="Outlet"/>
  </r>
  <r>
    <n v="1128299"/>
    <d v="2021-01-26T00:00:00"/>
    <x v="2"/>
    <x v="25"/>
    <s v="Phoenix"/>
    <s v="Women's Athletic Footwear"/>
    <n v="30"/>
    <n v="1010"/>
    <n v="3030"/>
    <n v="1151.4000000000001"/>
    <n v="0.38"/>
    <s v="Outlet"/>
  </r>
  <r>
    <n v="1128299"/>
    <d v="2021-01-26T00:00:00"/>
    <x v="2"/>
    <x v="25"/>
    <s v="Phoenix"/>
    <s v="Men's Apparel"/>
    <n v="33"/>
    <n v="940"/>
    <n v="3102"/>
    <n v="1147.74"/>
    <n v="0.37"/>
    <s v="Outlet"/>
  </r>
  <r>
    <n v="1128299"/>
    <d v="2021-01-26T00:00:00"/>
    <x v="2"/>
    <x v="25"/>
    <s v="Phoenix"/>
    <s v="Women's Apparel"/>
    <n v="36"/>
    <n v="1660"/>
    <n v="5976"/>
    <n v="1613.5200000000002"/>
    <n v="0.27"/>
    <s v="Outlet"/>
  </r>
  <r>
    <n v="1128299"/>
    <d v="2021-02-26T00:00:00"/>
    <x v="2"/>
    <x v="25"/>
    <s v="Phoenix"/>
    <s v="Men's Street Footwear"/>
    <n v="27"/>
    <n v="1730"/>
    <n v="4671"/>
    <n v="1868.3999999999999"/>
    <n v="0.39999999999999997"/>
    <s v="Outlet"/>
  </r>
  <r>
    <n v="1128299"/>
    <d v="2021-02-26T00:00:00"/>
    <x v="2"/>
    <x v="25"/>
    <s v="Phoenix"/>
    <s v="Men's Athletic Footwear"/>
    <n v="36"/>
    <n v="1360"/>
    <n v="4896"/>
    <n v="2301.1200000000003"/>
    <n v="0.47000000000000003"/>
    <s v="Outlet"/>
  </r>
  <r>
    <n v="1128299"/>
    <d v="2021-02-26T00:00:00"/>
    <x v="2"/>
    <x v="25"/>
    <s v="Phoenix"/>
    <s v="Women's Street Footwear"/>
    <n v="35"/>
    <n v="1320"/>
    <n v="4620"/>
    <n v="1847.9999999999998"/>
    <n v="0.39999999999999997"/>
    <s v="Outlet"/>
  </r>
  <r>
    <n v="1128299"/>
    <d v="2021-02-26T00:00:00"/>
    <x v="2"/>
    <x v="26"/>
    <s v="Albuquerque"/>
    <s v="Women's Athletic Footwear"/>
    <n v="29"/>
    <n v="910"/>
    <n v="2639"/>
    <n v="976.43"/>
    <n v="0.37"/>
    <s v="Outlet"/>
  </r>
  <r>
    <n v="1128299"/>
    <d v="2021-02-26T00:00:00"/>
    <x v="2"/>
    <x v="26"/>
    <s v="Albuquerque"/>
    <s v="Men's Apparel"/>
    <n v="34"/>
    <n v="620"/>
    <n v="2108"/>
    <n v="674.56000000000006"/>
    <n v="0.32"/>
    <s v="Outlet"/>
  </r>
  <r>
    <n v="1128299"/>
    <d v="2021-02-26T00:00:00"/>
    <x v="2"/>
    <x v="26"/>
    <s v="Albuquerque"/>
    <s v="Women's Apparel"/>
    <n v="35"/>
    <n v="1400"/>
    <n v="4900"/>
    <n v="1372.0000000000002"/>
    <n v="0.28000000000000003"/>
    <s v="Outlet"/>
  </r>
  <r>
    <n v="1128299"/>
    <d v="2021-03-25T00:00:00"/>
    <x v="2"/>
    <x v="26"/>
    <s v="Albuquerque"/>
    <s v="Men's Street Footwear"/>
    <n v="30"/>
    <n v="1870"/>
    <n v="5610"/>
    <n v="2300.1"/>
    <n v="0.41"/>
    <s v="Outlet"/>
  </r>
  <r>
    <n v="1128299"/>
    <d v="2021-03-25T00:00:00"/>
    <x v="2"/>
    <x v="26"/>
    <s v="Albuquerque"/>
    <s v="Men's Athletic Footwear"/>
    <n v="36"/>
    <n v="1360"/>
    <n v="4896"/>
    <n v="2203.2000000000003"/>
    <n v="0.45"/>
    <s v="Outlet"/>
  </r>
  <r>
    <n v="1128299"/>
    <d v="2021-03-25T00:00:00"/>
    <x v="2"/>
    <x v="26"/>
    <s v="Albuquerque"/>
    <s v="Women's Street Footwear"/>
    <n v="44"/>
    <n v="1240"/>
    <n v="5456"/>
    <n v="2073.2800000000002"/>
    <n v="0.38"/>
    <s v="Outlet"/>
  </r>
  <r>
    <n v="1128299"/>
    <d v="2021-03-25T00:00:00"/>
    <x v="2"/>
    <x v="26"/>
    <s v="Albuquerque"/>
    <s v="Women's Athletic Footwear"/>
    <n v="37"/>
    <n v="880"/>
    <n v="3256"/>
    <n v="1269.8399999999999"/>
    <n v="0.38999999999999996"/>
    <s v="Outlet"/>
  </r>
  <r>
    <n v="1128299"/>
    <d v="2021-03-25T00:00:00"/>
    <x v="2"/>
    <x v="26"/>
    <s v="Albuquerque"/>
    <s v="Men's Apparel"/>
    <n v="41"/>
    <n v="530"/>
    <n v="2173"/>
    <n v="695.36"/>
    <n v="0.32"/>
    <s v="Outlet"/>
  </r>
  <r>
    <n v="1128299"/>
    <d v="2021-03-25T00:00:00"/>
    <x v="2"/>
    <x v="26"/>
    <s v="Albuquerque"/>
    <s v="Women's Apparel"/>
    <n v="44"/>
    <n v="1310"/>
    <n v="5764"/>
    <n v="1786.84"/>
    <n v="0.31"/>
    <s v="Outlet"/>
  </r>
  <r>
    <n v="1128299"/>
    <d v="2021-04-26T00:00:00"/>
    <x v="2"/>
    <x v="26"/>
    <s v="Albuquerque"/>
    <s v="Men's Street Footwear"/>
    <n v="41"/>
    <n v="1650"/>
    <n v="6765"/>
    <n v="2841.2999999999997"/>
    <n v="0.42"/>
    <s v="Outlet"/>
  </r>
  <r>
    <n v="1128299"/>
    <d v="2021-04-26T00:00:00"/>
    <x v="2"/>
    <x v="26"/>
    <s v="Albuquerque"/>
    <s v="Men's Athletic Footwear"/>
    <n v="43"/>
    <n v="1090"/>
    <n v="4687"/>
    <n v="2156.02"/>
    <n v="0.46"/>
    <s v="Outlet"/>
  </r>
  <r>
    <n v="1128299"/>
    <d v="2021-04-26T00:00:00"/>
    <x v="2"/>
    <x v="26"/>
    <s v="Albuquerque"/>
    <s v="Women's Street Footwear"/>
    <n v="44"/>
    <n v="1400"/>
    <n v="6160"/>
    <n v="2587.1999999999998"/>
    <n v="0.42"/>
    <s v="Outlet"/>
  </r>
  <r>
    <n v="1128299"/>
    <d v="2021-04-26T00:00:00"/>
    <x v="2"/>
    <x v="26"/>
    <s v="Albuquerque"/>
    <s v="Women's Athletic Footwear"/>
    <n v="37"/>
    <n v="960"/>
    <n v="3552"/>
    <n v="1385.2799999999997"/>
    <n v="0.38999999999999996"/>
    <s v="Outlet"/>
  </r>
  <r>
    <n v="1128299"/>
    <d v="2021-04-26T00:00:00"/>
    <x v="2"/>
    <x v="26"/>
    <s v="Albuquerque"/>
    <s v="Men's Apparel"/>
    <n v="46"/>
    <n v="600"/>
    <n v="2760"/>
    <n v="965.99999999999989"/>
    <n v="0.35"/>
    <s v="Outlet"/>
  </r>
  <r>
    <n v="1128299"/>
    <d v="2021-04-26T00:00:00"/>
    <x v="2"/>
    <x v="26"/>
    <s v="Albuquerque"/>
    <s v="Women's Apparel"/>
    <n v="56"/>
    <n v="1160"/>
    <n v="6496"/>
    <n v="1818.88"/>
    <n v="0.28000000000000003"/>
    <s v="Outlet"/>
  </r>
  <r>
    <n v="1128299"/>
    <d v="2021-05-27T00:00:00"/>
    <x v="2"/>
    <x v="26"/>
    <s v="Albuquerque"/>
    <s v="Men's Street Footwear"/>
    <n v="43"/>
    <n v="1840"/>
    <n v="7912"/>
    <n v="3243.9199999999996"/>
    <n v="0.41"/>
    <s v="Outlet"/>
  </r>
  <r>
    <n v="1128299"/>
    <d v="2021-05-27T00:00:00"/>
    <x v="2"/>
    <x v="26"/>
    <s v="Albuquerque"/>
    <s v="Men's Athletic Footwear"/>
    <n v="46"/>
    <n v="1360"/>
    <n v="6256"/>
    <n v="2627.5200000000004"/>
    <n v="0.42000000000000004"/>
    <s v="Outlet"/>
  </r>
  <r>
    <n v="1128299"/>
    <d v="2021-05-27T00:00:00"/>
    <x v="2"/>
    <x v="26"/>
    <s v="Albuquerque"/>
    <s v="Women's Street Footwear"/>
    <n v="46"/>
    <n v="1350"/>
    <n v="6210"/>
    <n v="2546.1"/>
    <n v="0.41"/>
    <s v="Outlet"/>
  </r>
  <r>
    <n v="1128299"/>
    <d v="2021-05-27T00:00:00"/>
    <x v="2"/>
    <x v="26"/>
    <s v="Albuquerque"/>
    <s v="Women's Athletic Footwear"/>
    <n v="43"/>
    <n v="1090"/>
    <n v="4687"/>
    <n v="1921.6699999999998"/>
    <n v="0.41"/>
    <s v="Outlet"/>
  </r>
  <r>
    <n v="1128299"/>
    <d v="2021-05-27T00:00:00"/>
    <x v="2"/>
    <x v="26"/>
    <s v="Albuquerque"/>
    <s v="Men's Apparel"/>
    <n v="45"/>
    <n v="780"/>
    <n v="3510"/>
    <n v="1228.5"/>
    <n v="0.35"/>
    <s v="Outlet"/>
  </r>
  <r>
    <n v="1128299"/>
    <d v="2021-05-27T00:00:00"/>
    <x v="2"/>
    <x v="26"/>
    <s v="Albuquerque"/>
    <s v="Women's Apparel"/>
    <n v="56"/>
    <n v="1320"/>
    <n v="7392"/>
    <n v="2143.6799999999998"/>
    <n v="0.28999999999999998"/>
    <s v="Outlet"/>
  </r>
  <r>
    <n v="1128299"/>
    <d v="2021-06-26T00:00:00"/>
    <x v="2"/>
    <x v="26"/>
    <s v="Albuquerque"/>
    <s v="Men's Street Footwear"/>
    <n v="37"/>
    <n v="2240"/>
    <n v="8288"/>
    <n v="3232.3199999999997"/>
    <n v="0.38999999999999996"/>
    <s v="Outlet"/>
  </r>
  <r>
    <n v="1128299"/>
    <d v="2021-06-26T00:00:00"/>
    <x v="2"/>
    <x v="26"/>
    <s v="Albuquerque"/>
    <s v="Men's Athletic Footwear"/>
    <n v="47"/>
    <n v="1870"/>
    <n v="8789"/>
    <n v="3779.2700000000004"/>
    <n v="0.43000000000000005"/>
    <s v="Outlet"/>
  </r>
  <r>
    <n v="1128299"/>
    <d v="2021-06-26T00:00:00"/>
    <x v="2"/>
    <x v="26"/>
    <s v="Albuquerque"/>
    <s v="Women's Street Footwear"/>
    <n v="41"/>
    <n v="1930"/>
    <n v="7913"/>
    <n v="3165.2"/>
    <n v="0.39999999999999997"/>
    <s v="Outlet"/>
  </r>
  <r>
    <n v="1128299"/>
    <d v="2021-06-26T00:00:00"/>
    <x v="2"/>
    <x v="26"/>
    <s v="Albuquerque"/>
    <s v="Women's Athletic Footwear"/>
    <n v="37"/>
    <n v="1280"/>
    <n v="4736"/>
    <n v="1894.3999999999999"/>
    <n v="0.39999999999999997"/>
    <s v="Outlet"/>
  </r>
  <r>
    <n v="1128299"/>
    <d v="2021-06-26T00:00:00"/>
    <x v="2"/>
    <x v="26"/>
    <s v="Albuquerque"/>
    <s v="Men's Apparel"/>
    <n v="44"/>
    <n v="930"/>
    <n v="4092"/>
    <n v="1432.1999999999998"/>
    <n v="0.35"/>
    <s v="Outlet"/>
  </r>
  <r>
    <n v="1128299"/>
    <d v="2021-06-26T00:00:00"/>
    <x v="2"/>
    <x v="26"/>
    <s v="Albuquerque"/>
    <s v="Women's Apparel"/>
    <n v="50"/>
    <n v="1920"/>
    <n v="9600"/>
    <n v="2688.0000000000005"/>
    <n v="0.28000000000000003"/>
    <s v="Outlet"/>
  </r>
  <r>
    <n v="1128299"/>
    <d v="2021-07-25T00:00:00"/>
    <x v="2"/>
    <x v="26"/>
    <s v="Albuquerque"/>
    <s v="Men's Street Footwear"/>
    <n v="41"/>
    <n v="2480"/>
    <n v="10168"/>
    <n v="3965.5199999999995"/>
    <n v="0.38999999999999996"/>
    <s v="Outlet"/>
  </r>
  <r>
    <n v="1128299"/>
    <d v="2021-07-25T00:00:00"/>
    <x v="2"/>
    <x v="26"/>
    <s v="Albuquerque"/>
    <s v="Men's Athletic Footwear"/>
    <n v="45"/>
    <n v="2100"/>
    <n v="9450"/>
    <n v="4063.5000000000005"/>
    <n v="0.43000000000000005"/>
    <s v="Outlet"/>
  </r>
  <r>
    <n v="1128299"/>
    <d v="2021-07-25T00:00:00"/>
    <x v="2"/>
    <x v="26"/>
    <s v="Albuquerque"/>
    <s v="Women's Street Footwear"/>
    <n v="39"/>
    <n v="1710"/>
    <n v="6669"/>
    <n v="2467.5299999999997"/>
    <n v="0.37"/>
    <s v="Outlet"/>
  </r>
  <r>
    <n v="1128299"/>
    <d v="2021-07-25T00:00:00"/>
    <x v="2"/>
    <x v="26"/>
    <s v="Albuquerque"/>
    <s v="Women's Athletic Footwear"/>
    <n v="39"/>
    <n v="1490"/>
    <n v="5811"/>
    <n v="2440.62"/>
    <n v="0.42"/>
    <s v="Outlet"/>
  </r>
  <r>
    <n v="1128299"/>
    <d v="2021-07-25T00:00:00"/>
    <x v="2"/>
    <x v="26"/>
    <s v="Albuquerque"/>
    <s v="Men's Apparel"/>
    <n v="40"/>
    <n v="1600"/>
    <n v="6400"/>
    <n v="2048"/>
    <n v="0.32"/>
    <s v="Outlet"/>
  </r>
  <r>
    <n v="1128299"/>
    <d v="2021-07-25T00:00:00"/>
    <x v="2"/>
    <x v="26"/>
    <s v="Albuquerque"/>
    <s v="Women's Apparel"/>
    <n v="49"/>
    <n v="1600"/>
    <n v="7840"/>
    <n v="2508.8000000000002"/>
    <n v="0.32"/>
    <s v="Outlet"/>
  </r>
  <r>
    <n v="1128299"/>
    <d v="2021-08-26T00:00:00"/>
    <x v="2"/>
    <x v="26"/>
    <s v="Albuquerque"/>
    <s v="Men's Street Footwear"/>
    <n v="40"/>
    <n v="2240"/>
    <n v="8960"/>
    <n v="3315.2"/>
    <n v="0.37"/>
    <s v="Outlet"/>
  </r>
  <r>
    <n v="1128299"/>
    <d v="2021-08-26T00:00:00"/>
    <x v="2"/>
    <x v="26"/>
    <s v="Albuquerque"/>
    <s v="Men's Athletic Footwear"/>
    <n v="44"/>
    <n v="2080"/>
    <n v="9152"/>
    <n v="4026.88"/>
    <n v="0.44"/>
    <s v="Outlet"/>
  </r>
  <r>
    <n v="1128299"/>
    <d v="2021-08-26T00:00:00"/>
    <x v="2"/>
    <x v="26"/>
    <s v="Albuquerque"/>
    <s v="Women's Street Footwear"/>
    <n v="46"/>
    <n v="1630"/>
    <n v="7498"/>
    <n v="2999.2"/>
    <n v="0.39999999999999997"/>
    <s v="Outlet"/>
  </r>
  <r>
    <n v="1128299"/>
    <d v="2021-08-26T00:00:00"/>
    <x v="2"/>
    <x v="26"/>
    <s v="Albuquerque"/>
    <s v="Women's Athletic Footwear"/>
    <n v="46"/>
    <n v="1520"/>
    <n v="6992"/>
    <n v="2587.04"/>
    <n v="0.37"/>
    <s v="Outlet"/>
  </r>
  <r>
    <n v="1128299"/>
    <d v="2021-08-26T00:00:00"/>
    <x v="2"/>
    <x v="26"/>
    <s v="Albuquerque"/>
    <s v="Men's Apparel"/>
    <n v="48"/>
    <n v="1620"/>
    <n v="7776"/>
    <n v="2643.8399999999997"/>
    <n v="0.33999999999999997"/>
    <s v="Outlet"/>
  </r>
  <r>
    <n v="1128299"/>
    <d v="2021-08-26T00:00:00"/>
    <x v="2"/>
    <x v="26"/>
    <s v="Albuquerque"/>
    <s v="Women's Apparel"/>
    <n v="50"/>
    <n v="1530"/>
    <n v="7650"/>
    <n v="2448"/>
    <n v="0.32"/>
    <s v="Outlet"/>
  </r>
  <r>
    <n v="1128299"/>
    <d v="2021-09-27T00:00:00"/>
    <x v="2"/>
    <x v="26"/>
    <s v="Albuquerque"/>
    <s v="Men's Street Footwear"/>
    <n v="37"/>
    <n v="2060"/>
    <n v="7622"/>
    <n v="3201.24"/>
    <n v="0.42"/>
    <s v="Outlet"/>
  </r>
  <r>
    <n v="1128299"/>
    <d v="2021-09-27T00:00:00"/>
    <x v="2"/>
    <x v="26"/>
    <s v="Albuquerque"/>
    <s v="Men's Athletic Footwear"/>
    <n v="39"/>
    <n v="1880"/>
    <n v="7332"/>
    <n v="3372.7200000000003"/>
    <n v="0.46"/>
    <s v="Outlet"/>
  </r>
  <r>
    <n v="1128299"/>
    <d v="2021-09-27T00:00:00"/>
    <x v="2"/>
    <x v="26"/>
    <s v="Albuquerque"/>
    <s v="Women's Street Footwear"/>
    <n v="39"/>
    <n v="1470"/>
    <n v="5733"/>
    <n v="2407.86"/>
    <n v="0.42"/>
    <s v="Outlet"/>
  </r>
  <r>
    <n v="1128299"/>
    <d v="2021-09-27T00:00:00"/>
    <x v="2"/>
    <x v="26"/>
    <s v="Albuquerque"/>
    <s v="Women's Athletic Footwear"/>
    <n v="37"/>
    <n v="1450"/>
    <n v="5365"/>
    <n v="2199.65"/>
    <n v="0.41"/>
    <s v="Outlet"/>
  </r>
  <r>
    <n v="1128299"/>
    <d v="2021-09-27T00:00:00"/>
    <x v="2"/>
    <x v="26"/>
    <s v="Albuquerque"/>
    <s v="Men's Apparel"/>
    <n v="40"/>
    <n v="1450"/>
    <n v="5800"/>
    <n v="2029.9999999999998"/>
    <n v="0.35"/>
    <s v="Outlet"/>
  </r>
  <r>
    <n v="1128299"/>
    <d v="2021-09-27T00:00:00"/>
    <x v="2"/>
    <x v="26"/>
    <s v="Albuquerque"/>
    <s v="Women's Apparel"/>
    <n v="48"/>
    <n v="1570"/>
    <n v="7536"/>
    <n v="2260.7999999999997"/>
    <n v="0.3"/>
    <s v="Outlet"/>
  </r>
  <r>
    <n v="1128299"/>
    <d v="2021-10-26T00:00:00"/>
    <x v="2"/>
    <x v="26"/>
    <s v="Albuquerque"/>
    <s v="Men's Street Footwear"/>
    <n v="35"/>
    <n v="1710"/>
    <n v="5985"/>
    <n v="2214.4499999999998"/>
    <n v="0.37"/>
    <s v="Outlet"/>
  </r>
  <r>
    <n v="1128299"/>
    <d v="2021-10-26T00:00:00"/>
    <x v="2"/>
    <x v="26"/>
    <s v="Albuquerque"/>
    <s v="Men's Athletic Footwear"/>
    <n v="38"/>
    <n v="1820"/>
    <n v="6916"/>
    <n v="2973.8800000000006"/>
    <n v="0.43000000000000005"/>
    <s v="Outlet"/>
  </r>
  <r>
    <n v="1128299"/>
    <d v="2021-10-26T00:00:00"/>
    <x v="2"/>
    <x v="26"/>
    <s v="Albuquerque"/>
    <s v="Women's Street Footwear"/>
    <n v="34"/>
    <n v="1200"/>
    <n v="4080"/>
    <n v="1631.9999999999998"/>
    <n v="0.39999999999999997"/>
    <s v="Outlet"/>
  </r>
  <r>
    <n v="1128299"/>
    <d v="2021-10-26T00:00:00"/>
    <x v="2"/>
    <x v="26"/>
    <s v="Albuquerque"/>
    <s v="Women's Athletic Footwear"/>
    <n v="35"/>
    <n v="1120"/>
    <n v="3920"/>
    <n v="1646.3999999999999"/>
    <n v="0.42"/>
    <s v="Outlet"/>
  </r>
  <r>
    <n v="1128299"/>
    <d v="2021-10-26T00:00:00"/>
    <x v="2"/>
    <x v="26"/>
    <s v="Albuquerque"/>
    <s v="Men's Apparel"/>
    <n v="41"/>
    <n v="1140"/>
    <n v="4674"/>
    <n v="1542.4199999999998"/>
    <n v="0.32999999999999996"/>
    <s v="Outlet"/>
  </r>
  <r>
    <n v="1128299"/>
    <d v="2021-10-26T00:00:00"/>
    <x v="2"/>
    <x v="26"/>
    <s v="Albuquerque"/>
    <s v="Women's Apparel"/>
    <n v="57"/>
    <n v="1310"/>
    <n v="7467"/>
    <n v="2314.77"/>
    <n v="0.31"/>
    <s v="Outlet"/>
  </r>
  <r>
    <n v="1128299"/>
    <d v="2021-11-26T00:00:00"/>
    <x v="2"/>
    <x v="26"/>
    <s v="Albuquerque"/>
    <s v="Men's Street Footwear"/>
    <n v="47"/>
    <n v="1760"/>
    <n v="8272"/>
    <n v="3391.52"/>
    <n v="0.41"/>
    <s v="Outlet"/>
  </r>
  <r>
    <n v="1128299"/>
    <d v="2021-11-26T00:00:00"/>
    <x v="2"/>
    <x v="26"/>
    <s v="Albuquerque"/>
    <s v="Men's Athletic Footwear"/>
    <n v="44"/>
    <n v="1800"/>
    <n v="7920"/>
    <n v="3405.6000000000004"/>
    <n v="0.43000000000000005"/>
    <s v="Outlet"/>
  </r>
  <r>
    <n v="1128299"/>
    <d v="2021-11-26T00:00:00"/>
    <x v="2"/>
    <x v="26"/>
    <s v="Albuquerque"/>
    <s v="Women's Street Footwear"/>
    <n v="46"/>
    <n v="1490"/>
    <n v="6854"/>
    <n v="2535.98"/>
    <n v="0.37"/>
    <s v="Outlet"/>
  </r>
  <r>
    <n v="1128299"/>
    <d v="2021-11-26T00:00:00"/>
    <x v="2"/>
    <x v="26"/>
    <s v="Albuquerque"/>
    <s v="Women's Athletic Footwear"/>
    <n v="40"/>
    <n v="1360"/>
    <n v="5440"/>
    <n v="2230.4"/>
    <n v="0.41"/>
    <s v="Outlet"/>
  </r>
  <r>
    <n v="1128299"/>
    <d v="2021-11-26T00:00:00"/>
    <x v="2"/>
    <x v="26"/>
    <s v="Albuquerque"/>
    <s v="Men's Apparel"/>
    <n v="54"/>
    <n v="1310"/>
    <n v="7074"/>
    <n v="2617.38"/>
    <n v="0.37"/>
    <s v="Outlet"/>
  </r>
  <r>
    <n v="1128299"/>
    <d v="2021-11-26T00:00:00"/>
    <x v="2"/>
    <x v="26"/>
    <s v="Albuquerque"/>
    <s v="Women's Apparel"/>
    <n v="56"/>
    <n v="1700"/>
    <n v="9520"/>
    <n v="2856"/>
    <n v="0.3"/>
    <s v="Outlet"/>
  </r>
  <r>
    <n v="1128299"/>
    <d v="2021-12-25T00:00:00"/>
    <x v="2"/>
    <x v="26"/>
    <s v="Albuquerque"/>
    <s v="Men's Street Footwear"/>
    <n v="44"/>
    <n v="2380"/>
    <n v="10472"/>
    <n v="4398.24"/>
    <n v="0.42"/>
    <s v="Outlet"/>
  </r>
  <r>
    <n v="1128299"/>
    <d v="2021-12-25T00:00:00"/>
    <x v="2"/>
    <x v="26"/>
    <s v="Albuquerque"/>
    <s v="Men's Athletic Footwear"/>
    <n v="47"/>
    <n v="2170"/>
    <n v="10199"/>
    <n v="4793.5300000000007"/>
    <n v="0.47000000000000003"/>
    <s v="Outlet"/>
  </r>
  <r>
    <n v="1128299"/>
    <d v="2021-12-25T00:00:00"/>
    <x v="2"/>
    <x v="26"/>
    <s v="Albuquerque"/>
    <s v="Women's Street Footwear"/>
    <n v="44"/>
    <n v="1500"/>
    <n v="6600"/>
    <n v="2706"/>
    <n v="0.41"/>
    <s v="Outlet"/>
  </r>
  <r>
    <n v="1128299"/>
    <d v="2021-12-25T00:00:00"/>
    <x v="2"/>
    <x v="26"/>
    <s v="Albuquerque"/>
    <s v="Women's Athletic Footwear"/>
    <n v="45"/>
    <n v="1600"/>
    <n v="7200"/>
    <n v="2879.9999999999995"/>
    <n v="0.39999999999999997"/>
    <s v="Outlet"/>
  </r>
  <r>
    <n v="1128299"/>
    <d v="2021-12-25T00:00:00"/>
    <x v="2"/>
    <x v="26"/>
    <s v="Albuquerque"/>
    <s v="Men's Apparel"/>
    <n v="55"/>
    <n v="1280"/>
    <n v="7040"/>
    <n v="2323.1999999999998"/>
    <n v="0.32999999999999996"/>
    <s v="Outlet"/>
  </r>
  <r>
    <n v="1128299"/>
    <d v="2021-12-25T00:00:00"/>
    <x v="2"/>
    <x v="26"/>
    <s v="Albuquerque"/>
    <s v="Women's Apparel"/>
    <n v="56"/>
    <n v="1730"/>
    <n v="9688"/>
    <n v="2615.7600000000002"/>
    <n v="0.27"/>
    <s v="Outlet"/>
  </r>
  <r>
    <n v="1128299"/>
    <d v="2021-01-13T00:00:00"/>
    <x v="2"/>
    <x v="26"/>
    <s v="Albuquerque"/>
    <s v="Men's Street Footwear"/>
    <n v="24"/>
    <n v="1490"/>
    <n v="3576"/>
    <n v="1644.96"/>
    <n v="0.46"/>
    <s v="Outlet"/>
  </r>
  <r>
    <n v="1128299"/>
    <d v="2021-01-13T00:00:00"/>
    <x v="2"/>
    <x v="26"/>
    <s v="Albuquerque"/>
    <s v="Men's Athletic Footwear"/>
    <n v="27"/>
    <n v="1400"/>
    <n v="3780"/>
    <n v="1776.6000000000001"/>
    <n v="0.47000000000000003"/>
    <s v="Outlet"/>
  </r>
  <r>
    <n v="1128299"/>
    <d v="2021-01-13T00:00:00"/>
    <x v="2"/>
    <x v="26"/>
    <s v="Albuquerque"/>
    <s v="Women's Street Footwear"/>
    <n v="32"/>
    <n v="1400"/>
    <n v="4480"/>
    <n v="1881.6"/>
    <n v="0.42"/>
    <s v="Outlet"/>
  </r>
  <r>
    <n v="1128299"/>
    <d v="2021-01-13T00:00:00"/>
    <x v="2"/>
    <x v="26"/>
    <s v="Albuquerque"/>
    <s v="Women's Athletic Footwear"/>
    <n v="28"/>
    <n v="990"/>
    <n v="2772"/>
    <n v="1164.24"/>
    <n v="0.42000000000000004"/>
    <s v="Outlet"/>
  </r>
  <r>
    <n v="1128299"/>
    <d v="2021-01-13T00:00:00"/>
    <x v="2"/>
    <x v="26"/>
    <s v="Albuquerque"/>
    <s v="Men's Apparel"/>
    <n v="35"/>
    <n v="750"/>
    <n v="2625"/>
    <n v="1050"/>
    <n v="0.39999999999999997"/>
    <s v="Outlet"/>
  </r>
  <r>
    <n v="1128299"/>
    <d v="2021-01-13T00:00:00"/>
    <x v="2"/>
    <x v="26"/>
    <s v="Albuquerque"/>
    <s v="Women's Apparel"/>
    <n v="28"/>
    <n v="1400"/>
    <n v="3920"/>
    <n v="1254.4000000000001"/>
    <n v="0.32"/>
    <s v="Outlet"/>
  </r>
  <r>
    <n v="1128299"/>
    <d v="2021-02-13T00:00:00"/>
    <x v="2"/>
    <x v="26"/>
    <s v="Albuquerque"/>
    <s v="Men's Street Footwear"/>
    <n v="23"/>
    <n v="1500"/>
    <n v="3450"/>
    <n v="1483.5000000000002"/>
    <n v="0.43000000000000005"/>
    <s v="Outlet"/>
  </r>
  <r>
    <n v="1128299"/>
    <d v="2021-02-13T00:00:00"/>
    <x v="2"/>
    <x v="26"/>
    <s v="Albuquerque"/>
    <s v="Men's Athletic Footwear"/>
    <n v="27"/>
    <n v="1240"/>
    <n v="3348"/>
    <n v="1540.0800000000002"/>
    <n v="0.46"/>
    <s v="Outlet"/>
  </r>
  <r>
    <n v="1128299"/>
    <d v="2021-02-13T00:00:00"/>
    <x v="2"/>
    <x v="26"/>
    <s v="Albuquerque"/>
    <s v="Women's Street Footwear"/>
    <n v="28"/>
    <n v="1200"/>
    <n v="3360"/>
    <n v="1377.6"/>
    <n v="0.41"/>
    <s v="Outlet"/>
  </r>
  <r>
    <n v="1128299"/>
    <d v="2021-02-13T00:00:00"/>
    <x v="4"/>
    <x v="27"/>
    <s v="Atlanta"/>
    <s v="Women's Athletic Footwear"/>
    <n v="30"/>
    <n v="800"/>
    <n v="2400"/>
    <n v="1056"/>
    <n v="0.44"/>
    <s v="Outlet"/>
  </r>
  <r>
    <n v="1128299"/>
    <d v="2021-02-13T00:00:00"/>
    <x v="4"/>
    <x v="27"/>
    <s v="Atlanta"/>
    <s v="Men's Apparel"/>
    <n v="34"/>
    <n v="600"/>
    <n v="2040"/>
    <n v="795.59999999999991"/>
    <n v="0.38999999999999996"/>
    <s v="Outlet"/>
  </r>
  <r>
    <n v="1128299"/>
    <d v="2021-02-13T00:00:00"/>
    <x v="4"/>
    <x v="27"/>
    <s v="Atlanta"/>
    <s v="Women's Apparel"/>
    <n v="28"/>
    <n v="1310"/>
    <n v="3668"/>
    <n v="1063.72"/>
    <n v="0.28999999999999998"/>
    <s v="Outlet"/>
  </r>
  <r>
    <n v="1128299"/>
    <d v="2021-03-12T00:00:00"/>
    <x v="4"/>
    <x v="27"/>
    <s v="Atlanta"/>
    <s v="Men's Street Footwear"/>
    <n v="30"/>
    <n v="1630"/>
    <n v="4890"/>
    <n v="2102.7000000000003"/>
    <n v="0.43000000000000005"/>
    <s v="Outlet"/>
  </r>
  <r>
    <n v="1128299"/>
    <d v="2021-03-12T00:00:00"/>
    <x v="4"/>
    <x v="27"/>
    <s v="Atlanta"/>
    <s v="Men's Athletic Footwear"/>
    <n v="37"/>
    <n v="1130"/>
    <n v="4181"/>
    <n v="1839.64"/>
    <n v="0.44"/>
    <s v="Outlet"/>
  </r>
  <r>
    <n v="1128299"/>
    <d v="2021-03-12T00:00:00"/>
    <x v="4"/>
    <x v="27"/>
    <s v="Atlanta"/>
    <s v="Women's Street Footwear"/>
    <n v="39"/>
    <n v="1240"/>
    <n v="4836"/>
    <n v="1837.68"/>
    <n v="0.38"/>
    <s v="Outlet"/>
  </r>
  <r>
    <n v="1128299"/>
    <d v="2021-03-12T00:00:00"/>
    <x v="4"/>
    <x v="27"/>
    <s v="Atlanta"/>
    <s v="Women's Athletic Footwear"/>
    <n v="38"/>
    <n v="780"/>
    <n v="2964"/>
    <n v="1333.8"/>
    <n v="0.45"/>
    <s v="Outlet"/>
  </r>
  <r>
    <n v="1128299"/>
    <d v="2021-03-12T00:00:00"/>
    <x v="4"/>
    <x v="27"/>
    <s v="Atlanta"/>
    <s v="Men's Apparel"/>
    <n v="41"/>
    <n v="450"/>
    <n v="1845"/>
    <n v="756.44999999999993"/>
    <n v="0.41"/>
    <s v="Outlet"/>
  </r>
  <r>
    <n v="1128299"/>
    <d v="2021-03-12T00:00:00"/>
    <x v="4"/>
    <x v="27"/>
    <s v="Atlanta"/>
    <s v="Women's Apparel"/>
    <n v="40"/>
    <n v="1120"/>
    <n v="4480"/>
    <n v="1299.1999999999998"/>
    <n v="0.28999999999999998"/>
    <s v="Outlet"/>
  </r>
  <r>
    <n v="1128299"/>
    <d v="2021-04-13T00:00:00"/>
    <x v="4"/>
    <x v="27"/>
    <s v="Atlanta"/>
    <s v="Men's Street Footwear"/>
    <n v="37"/>
    <n v="1790"/>
    <n v="6623"/>
    <n v="2847.8900000000003"/>
    <n v="0.43000000000000005"/>
    <s v="Outlet"/>
  </r>
  <r>
    <n v="1128299"/>
    <d v="2021-04-13T00:00:00"/>
    <x v="4"/>
    <x v="27"/>
    <s v="Atlanta"/>
    <s v="Men's Athletic Footwear"/>
    <n v="40"/>
    <n v="1110"/>
    <n v="4440"/>
    <n v="1864.8000000000002"/>
    <n v="0.42000000000000004"/>
    <s v="Outlet"/>
  </r>
  <r>
    <n v="1128299"/>
    <d v="2021-04-13T00:00:00"/>
    <x v="4"/>
    <x v="27"/>
    <s v="Atlanta"/>
    <s v="Women's Street Footwear"/>
    <n v="36"/>
    <n v="1130"/>
    <n v="4068"/>
    <n v="1505.16"/>
    <n v="0.37"/>
    <s v="Outlet"/>
  </r>
  <r>
    <n v="1128299"/>
    <d v="2021-04-13T00:00:00"/>
    <x v="4"/>
    <x v="27"/>
    <s v="Atlanta"/>
    <s v="Women's Athletic Footwear"/>
    <n v="40"/>
    <n v="960"/>
    <n v="3840"/>
    <n v="1728"/>
    <n v="0.45"/>
    <s v="Outlet"/>
  </r>
  <r>
    <n v="1128299"/>
    <d v="2021-04-13T00:00:00"/>
    <x v="4"/>
    <x v="27"/>
    <s v="Atlanta"/>
    <s v="Men's Apparel"/>
    <n v="38"/>
    <n v="560"/>
    <n v="2128"/>
    <n v="893.76"/>
    <n v="0.42"/>
    <s v="Outlet"/>
  </r>
  <r>
    <n v="1128299"/>
    <d v="2021-04-13T00:00:00"/>
    <x v="4"/>
    <x v="27"/>
    <s v="Atlanta"/>
    <s v="Women's Apparel"/>
    <n v="56"/>
    <n v="1120"/>
    <n v="6272"/>
    <n v="1756.16"/>
    <n v="0.28000000000000003"/>
    <s v="Outlet"/>
  </r>
  <r>
    <n v="1128299"/>
    <d v="2021-05-14T00:00:00"/>
    <x v="4"/>
    <x v="27"/>
    <s v="Atlanta"/>
    <s v="Men's Street Footwear"/>
    <n v="37"/>
    <n v="1870"/>
    <n v="6919"/>
    <n v="3182.7400000000002"/>
    <n v="0.46"/>
    <s v="Outlet"/>
  </r>
  <r>
    <n v="1128299"/>
    <d v="2021-05-14T00:00:00"/>
    <x v="4"/>
    <x v="27"/>
    <s v="Atlanta"/>
    <s v="Men's Athletic Footwear"/>
    <n v="36"/>
    <n v="1360"/>
    <n v="4896"/>
    <n v="2203.2000000000003"/>
    <n v="0.45"/>
    <s v="Outlet"/>
  </r>
  <r>
    <n v="1128299"/>
    <d v="2021-05-14T00:00:00"/>
    <x v="4"/>
    <x v="27"/>
    <s v="Atlanta"/>
    <s v="Women's Street Footwear"/>
    <n v="40"/>
    <n v="1450"/>
    <n v="5800"/>
    <n v="2261.9999999999995"/>
    <n v="0.38999999999999996"/>
    <s v="Outlet"/>
  </r>
  <r>
    <n v="1128299"/>
    <d v="2021-05-14T00:00:00"/>
    <x v="4"/>
    <x v="27"/>
    <s v="Atlanta"/>
    <s v="Women's Athletic Footwear"/>
    <n v="34"/>
    <n v="1140"/>
    <n v="3876"/>
    <n v="1666.6800000000003"/>
    <n v="0.43000000000000005"/>
    <s v="Outlet"/>
  </r>
  <r>
    <n v="1128299"/>
    <d v="2021-05-14T00:00:00"/>
    <x v="4"/>
    <x v="27"/>
    <s v="Atlanta"/>
    <s v="Men's Apparel"/>
    <n v="39"/>
    <n v="740"/>
    <n v="2886"/>
    <n v="1212.1199999999999"/>
    <n v="0.42"/>
    <s v="Outlet"/>
  </r>
  <r>
    <n v="1128299"/>
    <d v="2021-05-14T00:00:00"/>
    <x v="4"/>
    <x v="27"/>
    <s v="Atlanta"/>
    <s v="Women's Apparel"/>
    <n v="53"/>
    <n v="1240"/>
    <n v="6572"/>
    <n v="2037.32"/>
    <n v="0.31"/>
    <s v="Outlet"/>
  </r>
  <r>
    <n v="1128299"/>
    <d v="2021-06-13T00:00:00"/>
    <x v="4"/>
    <x v="27"/>
    <s v="Atlanta"/>
    <s v="Men's Street Footwear"/>
    <n v="35"/>
    <n v="2030"/>
    <n v="7105"/>
    <n v="3055.1500000000005"/>
    <n v="0.43000000000000005"/>
    <s v="Outlet"/>
  </r>
  <r>
    <n v="1128299"/>
    <d v="2021-06-13T00:00:00"/>
    <x v="4"/>
    <x v="27"/>
    <s v="Atlanta"/>
    <s v="Men's Athletic Footwear"/>
    <n v="41"/>
    <n v="1630"/>
    <n v="6683"/>
    <n v="2940.52"/>
    <n v="0.44"/>
    <s v="Outlet"/>
  </r>
  <r>
    <n v="1128299"/>
    <d v="2021-06-13T00:00:00"/>
    <x v="4"/>
    <x v="27"/>
    <s v="Atlanta"/>
    <s v="Women's Street Footwear"/>
    <n v="39"/>
    <n v="1580"/>
    <n v="6162"/>
    <n v="2341.56"/>
    <n v="0.38"/>
    <s v="Outlet"/>
  </r>
  <r>
    <n v="1128299"/>
    <d v="2021-06-13T00:00:00"/>
    <x v="4"/>
    <x v="27"/>
    <s v="Atlanta"/>
    <s v="Women's Athletic Footwear"/>
    <n v="33"/>
    <n v="1320"/>
    <n v="4356"/>
    <n v="1873.0800000000002"/>
    <n v="0.43000000000000005"/>
    <s v="Outlet"/>
  </r>
  <r>
    <n v="1128299"/>
    <d v="2021-06-13T00:00:00"/>
    <x v="4"/>
    <x v="27"/>
    <s v="Atlanta"/>
    <s v="Men's Apparel"/>
    <n v="42"/>
    <n v="940"/>
    <n v="3948"/>
    <n v="1539.7199999999998"/>
    <n v="0.38999999999999996"/>
    <s v="Outlet"/>
  </r>
  <r>
    <n v="1128299"/>
    <d v="2021-06-13T00:00:00"/>
    <x v="4"/>
    <x v="27"/>
    <s v="Atlanta"/>
    <s v="Women's Apparel"/>
    <n v="53"/>
    <n v="1900"/>
    <n v="10070"/>
    <n v="3222.4"/>
    <n v="0.32"/>
    <s v="Outlet"/>
  </r>
  <r>
    <n v="1128299"/>
    <d v="2021-07-12T00:00:00"/>
    <x v="4"/>
    <x v="27"/>
    <s v="Atlanta"/>
    <s v="Men's Street Footwear"/>
    <n v="37"/>
    <n v="2180"/>
    <n v="8066"/>
    <n v="3710.36"/>
    <n v="0.46"/>
    <s v="Outlet"/>
  </r>
  <r>
    <n v="1128299"/>
    <d v="2021-07-12T00:00:00"/>
    <x v="4"/>
    <x v="27"/>
    <s v="Atlanta"/>
    <s v="Men's Athletic Footwear"/>
    <n v="37"/>
    <n v="1730"/>
    <n v="6401"/>
    <n v="2944.46"/>
    <n v="0.46"/>
    <s v="Outlet"/>
  </r>
  <r>
    <n v="1128299"/>
    <d v="2021-07-12T00:00:00"/>
    <x v="4"/>
    <x v="27"/>
    <s v="Atlanta"/>
    <s v="Women's Street Footwear"/>
    <n v="41"/>
    <n v="1840"/>
    <n v="7544"/>
    <n v="3093.04"/>
    <n v="0.41"/>
    <s v="Outlet"/>
  </r>
  <r>
    <n v="1128299"/>
    <d v="2021-07-12T00:00:00"/>
    <x v="4"/>
    <x v="27"/>
    <s v="Atlanta"/>
    <s v="Women's Athletic Footwear"/>
    <n v="39"/>
    <n v="1280"/>
    <n v="4992"/>
    <n v="2246.4"/>
    <n v="0.45"/>
    <s v="Outlet"/>
  </r>
  <r>
    <n v="1128299"/>
    <d v="2021-07-12T00:00:00"/>
    <x v="4"/>
    <x v="27"/>
    <s v="Atlanta"/>
    <s v="Men's Apparel"/>
    <n v="39"/>
    <n v="1620"/>
    <n v="6318"/>
    <n v="2400.84"/>
    <n v="0.38"/>
    <s v="Outlet"/>
  </r>
  <r>
    <n v="1128299"/>
    <d v="2021-07-12T00:00:00"/>
    <x v="4"/>
    <x v="27"/>
    <s v="Atlanta"/>
    <s v="Women's Apparel"/>
    <n v="51"/>
    <n v="1570"/>
    <n v="8007"/>
    <n v="2322.0299999999997"/>
    <n v="0.28999999999999998"/>
    <s v="Outlet"/>
  </r>
  <r>
    <n v="1128299"/>
    <d v="2021-08-13T00:00:00"/>
    <x v="4"/>
    <x v="27"/>
    <s v="Atlanta"/>
    <s v="Men's Street Footwear"/>
    <n v="39"/>
    <n v="2090"/>
    <n v="8151"/>
    <n v="3749.46"/>
    <n v="0.46"/>
    <s v="Outlet"/>
  </r>
  <r>
    <n v="1128299"/>
    <d v="2021-08-13T00:00:00"/>
    <x v="4"/>
    <x v="27"/>
    <s v="Atlanta"/>
    <s v="Men's Athletic Footwear"/>
    <n v="44"/>
    <n v="2000"/>
    <n v="8800"/>
    <n v="3696.0000000000005"/>
    <n v="0.42000000000000004"/>
    <s v="Outlet"/>
  </r>
  <r>
    <n v="1128299"/>
    <d v="2021-08-13T00:00:00"/>
    <x v="4"/>
    <x v="27"/>
    <s v="Atlanta"/>
    <s v="Women's Street Footwear"/>
    <n v="42"/>
    <n v="1500"/>
    <n v="6300"/>
    <n v="2646"/>
    <n v="0.42"/>
    <s v="Outlet"/>
  </r>
  <r>
    <n v="1128299"/>
    <d v="2021-08-13T00:00:00"/>
    <x v="4"/>
    <x v="27"/>
    <s v="Atlanta"/>
    <s v="Women's Athletic Footwear"/>
    <n v="42"/>
    <n v="1490"/>
    <n v="6258"/>
    <n v="2816.1"/>
    <n v="0.45"/>
    <s v="Outlet"/>
  </r>
  <r>
    <n v="1128299"/>
    <d v="2021-08-13T00:00:00"/>
    <x v="4"/>
    <x v="27"/>
    <s v="Atlanta"/>
    <s v="Men's Apparel"/>
    <n v="51"/>
    <n v="1400"/>
    <n v="7140"/>
    <n v="2784.6"/>
    <n v="0.38999999999999996"/>
    <s v="Outlet"/>
  </r>
  <r>
    <n v="1128299"/>
    <d v="2021-08-13T00:00:00"/>
    <x v="4"/>
    <x v="27"/>
    <s v="Atlanta"/>
    <s v="Women's Apparel"/>
    <n v="50"/>
    <n v="1280"/>
    <n v="6400"/>
    <n v="1855.9999999999998"/>
    <n v="0.28999999999999998"/>
    <s v="Outlet"/>
  </r>
  <r>
    <n v="1128299"/>
    <d v="2021-09-14T00:00:00"/>
    <x v="4"/>
    <x v="27"/>
    <s v="Atlanta"/>
    <s v="Men's Street Footwear"/>
    <n v="31"/>
    <n v="2040"/>
    <n v="6324"/>
    <n v="2909.04"/>
    <n v="0.46"/>
    <s v="Outlet"/>
  </r>
  <r>
    <n v="1128299"/>
    <d v="2021-09-14T00:00:00"/>
    <x v="4"/>
    <x v="27"/>
    <s v="Atlanta"/>
    <s v="Men's Athletic Footwear"/>
    <n v="38"/>
    <n v="1980"/>
    <n v="7524"/>
    <n v="3310.56"/>
    <n v="0.44"/>
    <s v="Outlet"/>
  </r>
  <r>
    <n v="1128299"/>
    <d v="2021-09-14T00:00:00"/>
    <x v="4"/>
    <x v="27"/>
    <s v="Atlanta"/>
    <s v="Women's Street Footwear"/>
    <n v="32"/>
    <n v="1350"/>
    <n v="4320"/>
    <n v="1598.4"/>
    <n v="0.37"/>
    <s v="Outlet"/>
  </r>
  <r>
    <n v="1128299"/>
    <d v="2021-09-14T00:00:00"/>
    <x v="4"/>
    <x v="27"/>
    <s v="Atlanta"/>
    <s v="Women's Athletic Footwear"/>
    <n v="35"/>
    <n v="1200"/>
    <n v="4200"/>
    <n v="1932"/>
    <n v="0.46"/>
    <s v="Outlet"/>
  </r>
  <r>
    <n v="1128299"/>
    <d v="2021-09-14T00:00:00"/>
    <x v="4"/>
    <x v="27"/>
    <s v="Atlanta"/>
    <s v="Men's Apparel"/>
    <n v="36"/>
    <n v="1320"/>
    <n v="4752"/>
    <n v="1758.24"/>
    <n v="0.37"/>
    <s v="Outlet"/>
  </r>
  <r>
    <n v="1128299"/>
    <d v="2021-09-14T00:00:00"/>
    <x v="4"/>
    <x v="27"/>
    <s v="Atlanta"/>
    <s v="Women's Apparel"/>
    <n v="46"/>
    <n v="1350"/>
    <n v="6210"/>
    <n v="1863"/>
    <n v="0.3"/>
    <s v="Outlet"/>
  </r>
  <r>
    <n v="1128299"/>
    <d v="2021-10-13T00:00:00"/>
    <x v="4"/>
    <x v="27"/>
    <s v="Atlanta"/>
    <s v="Men's Street Footwear"/>
    <n v="34"/>
    <n v="1730"/>
    <n v="5882"/>
    <n v="2705.7200000000003"/>
    <n v="0.46"/>
    <s v="Outlet"/>
  </r>
  <r>
    <n v="1128299"/>
    <d v="2021-10-13T00:00:00"/>
    <x v="4"/>
    <x v="27"/>
    <s v="Atlanta"/>
    <s v="Men's Athletic Footwear"/>
    <n v="34"/>
    <n v="1730"/>
    <n v="5882"/>
    <n v="2470.44"/>
    <n v="0.42000000000000004"/>
    <s v="Outlet"/>
  </r>
  <r>
    <n v="1128299"/>
    <d v="2021-10-13T00:00:00"/>
    <x v="4"/>
    <x v="27"/>
    <s v="Atlanta"/>
    <s v="Women's Street Footwear"/>
    <n v="32"/>
    <n v="1230"/>
    <n v="3936"/>
    <n v="1495.68"/>
    <n v="0.38"/>
    <s v="Outlet"/>
  </r>
  <r>
    <n v="1128299"/>
    <d v="2021-10-13T00:00:00"/>
    <x v="4"/>
    <x v="27"/>
    <s v="Atlanta"/>
    <s v="Women's Athletic Footwear"/>
    <n v="32"/>
    <n v="1140"/>
    <n v="3648"/>
    <n v="1605.1200000000001"/>
    <n v="0.44"/>
    <s v="Outlet"/>
  </r>
  <r>
    <n v="1128299"/>
    <d v="2021-10-13T00:00:00"/>
    <x v="4"/>
    <x v="27"/>
    <s v="Atlanta"/>
    <s v="Men's Apparel"/>
    <n v="41"/>
    <n v="1020"/>
    <n v="4182"/>
    <n v="1672.8"/>
    <n v="0.39999999999999997"/>
    <s v="Outlet"/>
  </r>
  <r>
    <n v="1128299"/>
    <d v="2021-10-13T00:00:00"/>
    <x v="4"/>
    <x v="27"/>
    <s v="Atlanta"/>
    <s v="Women's Apparel"/>
    <n v="46"/>
    <n v="1090"/>
    <n v="5014"/>
    <n v="1554.34"/>
    <n v="0.31"/>
    <s v="Outlet"/>
  </r>
  <r>
    <n v="1128299"/>
    <d v="2021-11-13T00:00:00"/>
    <x v="4"/>
    <x v="27"/>
    <s v="Atlanta"/>
    <s v="Men's Street Footwear"/>
    <n v="36"/>
    <n v="1730"/>
    <n v="6228"/>
    <n v="2615.7600000000002"/>
    <n v="0.42000000000000004"/>
    <s v="Outlet"/>
  </r>
  <r>
    <n v="1128299"/>
    <d v="2021-11-13T00:00:00"/>
    <x v="4"/>
    <x v="27"/>
    <s v="Atlanta"/>
    <s v="Men's Athletic Footwear"/>
    <n v="40"/>
    <n v="1840"/>
    <n v="7360"/>
    <n v="3238.4"/>
    <n v="0.44"/>
    <s v="Outlet"/>
  </r>
  <r>
    <n v="1128299"/>
    <d v="2021-11-13T00:00:00"/>
    <x v="4"/>
    <x v="27"/>
    <s v="Atlanta"/>
    <s v="Women's Street Footwear"/>
    <n v="39"/>
    <n v="1450"/>
    <n v="5655"/>
    <n v="2262"/>
    <n v="0.39999999999999997"/>
    <s v="Outlet"/>
  </r>
  <r>
    <n v="1128299"/>
    <d v="2021-11-13T00:00:00"/>
    <x v="4"/>
    <x v="27"/>
    <s v="Atlanta"/>
    <s v="Women's Athletic Footwear"/>
    <n v="37"/>
    <n v="1400"/>
    <n v="5180"/>
    <n v="2382.8000000000002"/>
    <n v="0.46"/>
    <s v="Outlet"/>
  </r>
  <r>
    <n v="1128299"/>
    <d v="2021-11-13T00:00:00"/>
    <x v="4"/>
    <x v="27"/>
    <s v="Atlanta"/>
    <s v="Men's Apparel"/>
    <n v="47"/>
    <n v="1190"/>
    <n v="5593"/>
    <n v="2125.34"/>
    <n v="0.38"/>
    <s v="Outlet"/>
  </r>
  <r>
    <n v="1128299"/>
    <d v="2021-11-13T00:00:00"/>
    <x v="4"/>
    <x v="27"/>
    <s v="Atlanta"/>
    <s v="Women's Apparel"/>
    <n v="46"/>
    <n v="1570"/>
    <n v="7222"/>
    <n v="2094.3799999999997"/>
    <n v="0.28999999999999998"/>
    <s v="Outlet"/>
  </r>
  <r>
    <n v="1128299"/>
    <d v="2021-12-12T00:00:00"/>
    <x v="4"/>
    <x v="27"/>
    <s v="Atlanta"/>
    <s v="Men's Street Footwear"/>
    <n v="42"/>
    <n v="2090"/>
    <n v="8778"/>
    <n v="4125.66"/>
    <n v="0.47000000000000003"/>
    <s v="Outlet"/>
  </r>
  <r>
    <n v="1128299"/>
    <d v="2021-12-12T00:00:00"/>
    <x v="4"/>
    <x v="27"/>
    <s v="Atlanta"/>
    <s v="Men's Athletic Footwear"/>
    <n v="39"/>
    <n v="2230"/>
    <n v="8697"/>
    <n v="4087.59"/>
    <n v="0.47000000000000003"/>
    <s v="Outlet"/>
  </r>
  <r>
    <n v="1128299"/>
    <d v="2021-12-12T00:00:00"/>
    <x v="4"/>
    <x v="27"/>
    <s v="Atlanta"/>
    <s v="Women's Street Footwear"/>
    <n v="36"/>
    <n v="1470"/>
    <n v="5292"/>
    <n v="2222.64"/>
    <n v="0.42"/>
    <s v="Outlet"/>
  </r>
  <r>
    <n v="1128299"/>
    <d v="2021-12-12T00:00:00"/>
    <x v="4"/>
    <x v="27"/>
    <s v="Atlanta"/>
    <s v="Women's Athletic Footwear"/>
    <n v="40"/>
    <n v="1430"/>
    <n v="5720"/>
    <n v="2459.6000000000004"/>
    <n v="0.43000000000000005"/>
    <s v="Outlet"/>
  </r>
  <r>
    <n v="1128299"/>
    <d v="2021-12-12T00:00:00"/>
    <x v="4"/>
    <x v="27"/>
    <s v="Atlanta"/>
    <s v="Men's Apparel"/>
    <n v="44"/>
    <n v="1200"/>
    <n v="5280"/>
    <n v="2006.4"/>
    <n v="0.38"/>
    <s v="Outlet"/>
  </r>
  <r>
    <n v="1128299"/>
    <d v="2021-12-12T00:00:00"/>
    <x v="4"/>
    <x v="27"/>
    <s v="Atlanta"/>
    <s v="Women's Apparel"/>
    <n v="47"/>
    <n v="1600"/>
    <n v="7520"/>
    <n v="2256"/>
    <n v="0.3"/>
    <s v="Outlet"/>
  </r>
  <r>
    <n v="1185732"/>
    <d v="2021-01-09T00:00:00"/>
    <x v="4"/>
    <x v="27"/>
    <s v="Atlanta"/>
    <s v="Men's Street Footwear"/>
    <n v="26"/>
    <n v="3490"/>
    <n v="9074"/>
    <n v="4264.7800000000007"/>
    <n v="0.47000000000000003"/>
    <s v="Outlet"/>
  </r>
  <r>
    <n v="1185732"/>
    <d v="2021-01-09T00:00:00"/>
    <x v="4"/>
    <x v="27"/>
    <s v="Atlanta"/>
    <s v="Men's Athletic Footwear"/>
    <n v="30"/>
    <n v="2560"/>
    <n v="7680"/>
    <n v="3071.9999999999995"/>
    <n v="0.39999999999999997"/>
    <s v="Outlet"/>
  </r>
  <r>
    <n v="1185732"/>
    <d v="2021-01-09T00:00:00"/>
    <x v="4"/>
    <x v="27"/>
    <s v="Atlanta"/>
    <s v="Women's Street Footwear"/>
    <n v="24"/>
    <n v="2640"/>
    <n v="6336"/>
    <n v="2027.52"/>
    <n v="0.32"/>
    <s v="Outlet"/>
  </r>
  <r>
    <n v="1185732"/>
    <d v="2021-01-09T00:00:00"/>
    <x v="4"/>
    <x v="27"/>
    <s v="Atlanta"/>
    <s v="Women's Athletic Footwear"/>
    <n v="25"/>
    <n v="2090"/>
    <n v="5225"/>
    <n v="1828.7499999999998"/>
    <n v="0.35"/>
    <s v="Outlet"/>
  </r>
  <r>
    <n v="1185732"/>
    <d v="2021-01-09T00:00:00"/>
    <x v="4"/>
    <x v="27"/>
    <s v="Atlanta"/>
    <s v="Men's Apparel"/>
    <n v="35"/>
    <n v="2470"/>
    <n v="8645"/>
    <n v="3371.5499999999997"/>
    <n v="0.38999999999999996"/>
    <s v="Outlet"/>
  </r>
  <r>
    <n v="1185732"/>
    <d v="2021-01-09T00:00:00"/>
    <x v="4"/>
    <x v="27"/>
    <s v="Atlanta"/>
    <s v="Women's Apparel"/>
    <n v="30"/>
    <n v="2810"/>
    <n v="8430"/>
    <n v="4467.9000000000005"/>
    <n v="0.53"/>
    <s v="Outlet"/>
  </r>
  <r>
    <n v="1185732"/>
    <d v="2021-02-07T00:00:00"/>
    <x v="4"/>
    <x v="27"/>
    <s v="Atlanta"/>
    <s v="Men's Street Footwear"/>
    <n v="31"/>
    <n v="3760"/>
    <n v="11656"/>
    <n v="5594.88"/>
    <n v="0.48"/>
    <s v="Outlet"/>
  </r>
  <r>
    <n v="1185732"/>
    <d v="2021-02-07T00:00:00"/>
    <x v="4"/>
    <x v="27"/>
    <s v="Atlanta"/>
    <s v="Men's Athletic Footwear"/>
    <n v="27"/>
    <n v="2470"/>
    <n v="6669"/>
    <n v="2534.2200000000003"/>
    <n v="0.38"/>
    <s v="Outlet"/>
  </r>
  <r>
    <n v="1185732"/>
    <d v="2021-02-07T00:00:00"/>
    <x v="4"/>
    <x v="27"/>
    <s v="Atlanta"/>
    <s v="Women's Street Footwear"/>
    <n v="21"/>
    <n v="2480"/>
    <n v="5208"/>
    <n v="1562.3999999999999"/>
    <n v="0.3"/>
    <s v="Outlet"/>
  </r>
  <r>
    <n v="1185732"/>
    <d v="2021-02-18T00:00:00"/>
    <x v="1"/>
    <x v="32"/>
    <s v="Jackson"/>
    <s v="Women's Athletic Footwear"/>
    <n v="19"/>
    <n v="980"/>
    <n v="1862"/>
    <n v="856.52"/>
    <n v="0.46"/>
    <s v="Outlet"/>
  </r>
  <r>
    <n v="1185732"/>
    <d v="2021-02-18T00:00:00"/>
    <x v="1"/>
    <x v="32"/>
    <s v="Jackson"/>
    <s v="Men's Apparel"/>
    <n v="26"/>
    <n v="1360"/>
    <n v="3536"/>
    <n v="1379.04"/>
    <n v="0.38999999999999996"/>
    <s v="Outlet"/>
  </r>
  <r>
    <n v="1185732"/>
    <d v="2021-02-18T00:00:00"/>
    <x v="1"/>
    <x v="32"/>
    <s v="Jackson"/>
    <s v="Women's Apparel"/>
    <n v="20"/>
    <n v="1600"/>
    <n v="3200"/>
    <n v="1824.0000000000002"/>
    <n v="0.57000000000000006"/>
    <s v="Outlet"/>
  </r>
  <r>
    <n v="1185732"/>
    <d v="2021-03-16T00:00:00"/>
    <x v="1"/>
    <x v="32"/>
    <s v="Jackson"/>
    <s v="Men's Street Footwear"/>
    <n v="20"/>
    <n v="2230"/>
    <n v="4460"/>
    <n v="2051.6"/>
    <n v="0.46"/>
    <s v="Outlet"/>
  </r>
  <r>
    <n v="1185732"/>
    <d v="2021-03-16T00:00:00"/>
    <x v="1"/>
    <x v="32"/>
    <s v="Jackson"/>
    <s v="Men's Athletic Footwear"/>
    <n v="20"/>
    <n v="1280"/>
    <n v="2560"/>
    <n v="998.39999999999986"/>
    <n v="0.38999999999999996"/>
    <s v="Outlet"/>
  </r>
  <r>
    <n v="1185732"/>
    <d v="2021-03-16T00:00:00"/>
    <x v="1"/>
    <x v="32"/>
    <s v="Jackson"/>
    <s v="Women's Street Footwear"/>
    <n v="11"/>
    <n v="1360"/>
    <n v="1496"/>
    <n v="703.12"/>
    <n v="0.47000000000000003"/>
    <s v="Outlet"/>
  </r>
  <r>
    <n v="1185732"/>
    <d v="2021-03-16T00:00:00"/>
    <x v="1"/>
    <x v="32"/>
    <s v="Jackson"/>
    <s v="Women's Athletic Footwear"/>
    <n v="15"/>
    <n v="850"/>
    <n v="1275"/>
    <n v="573.75"/>
    <n v="0.45"/>
    <s v="Outlet"/>
  </r>
  <r>
    <n v="1185732"/>
    <d v="2021-03-16T00:00:00"/>
    <x v="1"/>
    <x v="32"/>
    <s v="Jackson"/>
    <s v="Men's Apparel"/>
    <n v="25"/>
    <n v="1040"/>
    <n v="2600"/>
    <n v="962"/>
    <n v="0.37"/>
    <s v="Outlet"/>
  </r>
  <r>
    <n v="1185732"/>
    <d v="2021-03-16T00:00:00"/>
    <x v="1"/>
    <x v="32"/>
    <s v="Jackson"/>
    <s v="Women's Apparel"/>
    <n v="17"/>
    <n v="1360"/>
    <n v="2312"/>
    <n v="1248.48"/>
    <n v="0.54"/>
    <s v="Outlet"/>
  </r>
  <r>
    <n v="1185732"/>
    <d v="2021-04-17T00:00:00"/>
    <x v="1"/>
    <x v="32"/>
    <s v="Jackson"/>
    <s v="Men's Street Footwear"/>
    <n v="19"/>
    <n v="2230"/>
    <n v="4237"/>
    <n v="1864.28"/>
    <n v="0.44"/>
    <s v="Outlet"/>
  </r>
  <r>
    <n v="1185732"/>
    <d v="2021-04-17T00:00:00"/>
    <x v="1"/>
    <x v="32"/>
    <s v="Jackson"/>
    <s v="Men's Athletic Footwear"/>
    <n v="20"/>
    <n v="1160"/>
    <n v="2320"/>
    <n v="927.99999999999989"/>
    <n v="0.39999999999999997"/>
    <s v="Outlet"/>
  </r>
  <r>
    <n v="1185732"/>
    <d v="2021-04-17T00:00:00"/>
    <x v="1"/>
    <x v="32"/>
    <s v="Jackson"/>
    <s v="Women's Street Footwear"/>
    <n v="11"/>
    <n v="1240"/>
    <n v="1364"/>
    <n v="613.80000000000007"/>
    <n v="0.45"/>
    <s v="Outlet"/>
  </r>
  <r>
    <n v="1185732"/>
    <d v="2021-04-17T00:00:00"/>
    <x v="1"/>
    <x v="32"/>
    <s v="Jackson"/>
    <s v="Women's Athletic Footwear"/>
    <n v="16"/>
    <n v="960"/>
    <n v="1536"/>
    <n v="660.48"/>
    <n v="0.43000000000000005"/>
    <s v="Outlet"/>
  </r>
  <r>
    <n v="1185732"/>
    <d v="2021-04-17T00:00:00"/>
    <x v="1"/>
    <x v="32"/>
    <s v="Jackson"/>
    <s v="Men's Apparel"/>
    <n v="30"/>
    <n v="980"/>
    <n v="2940"/>
    <n v="1176"/>
    <n v="0.39999999999999997"/>
    <s v="Outlet"/>
  </r>
  <r>
    <n v="1185732"/>
    <d v="2021-04-17T00:00:00"/>
    <x v="1"/>
    <x v="32"/>
    <s v="Jackson"/>
    <s v="Women's Apparel"/>
    <n v="22"/>
    <n v="1470"/>
    <n v="3234"/>
    <n v="1714.02"/>
    <n v="0.53"/>
    <s v="Outlet"/>
  </r>
  <r>
    <n v="1185732"/>
    <d v="2021-05-16T00:00:00"/>
    <x v="1"/>
    <x v="32"/>
    <s v="Jackson"/>
    <s v="Men's Street Footwear"/>
    <n v="27"/>
    <n v="2380"/>
    <n v="6426"/>
    <n v="2698.92"/>
    <n v="0.42000000000000004"/>
    <s v="Outlet"/>
  </r>
  <r>
    <n v="1185732"/>
    <d v="2021-05-16T00:00:00"/>
    <x v="1"/>
    <x v="32"/>
    <s v="Jackson"/>
    <s v="Men's Athletic Footwear"/>
    <n v="28"/>
    <n v="1400"/>
    <n v="3920"/>
    <n v="1607.1999999999998"/>
    <n v="0.41"/>
    <s v="Outlet"/>
  </r>
  <r>
    <n v="1185732"/>
    <d v="2021-05-16T00:00:00"/>
    <x v="1"/>
    <x v="32"/>
    <s v="Jackson"/>
    <s v="Women's Street Footwear"/>
    <n v="26"/>
    <n v="1360"/>
    <n v="3536"/>
    <n v="1520.4800000000002"/>
    <n v="0.43000000000000005"/>
    <s v="Outlet"/>
  </r>
  <r>
    <n v="1185732"/>
    <d v="2021-05-16T00:00:00"/>
    <x v="1"/>
    <x v="32"/>
    <s v="Jackson"/>
    <s v="Women's Athletic Footwear"/>
    <n v="24"/>
    <n v="1160"/>
    <n v="2784"/>
    <n v="1280.6400000000001"/>
    <n v="0.46"/>
    <s v="Outlet"/>
  </r>
  <r>
    <n v="1185732"/>
    <d v="2021-05-16T00:00:00"/>
    <x v="1"/>
    <x v="32"/>
    <s v="Jackson"/>
    <s v="Men's Apparel"/>
    <n v="34"/>
    <n v="1320"/>
    <n v="4488"/>
    <n v="1795.1999999999998"/>
    <n v="0.39999999999999997"/>
    <s v="Outlet"/>
  </r>
  <r>
    <n v="1185732"/>
    <d v="2021-05-16T00:00:00"/>
    <x v="1"/>
    <x v="32"/>
    <s v="Jackson"/>
    <s v="Women's Apparel"/>
    <n v="35"/>
    <n v="1500"/>
    <n v="5250"/>
    <n v="2940.0000000000005"/>
    <n v="0.56000000000000005"/>
    <s v="Outlet"/>
  </r>
  <r>
    <n v="1185732"/>
    <d v="2021-06-18T00:00:00"/>
    <x v="1"/>
    <x v="32"/>
    <s v="Jackson"/>
    <s v="Men's Street Footwear"/>
    <n v="31"/>
    <n v="2630"/>
    <n v="8153"/>
    <n v="3587.32"/>
    <n v="0.44"/>
    <s v="Outlet"/>
  </r>
  <r>
    <n v="1185732"/>
    <d v="2021-06-18T00:00:00"/>
    <x v="1"/>
    <x v="32"/>
    <s v="Jackson"/>
    <s v="Men's Athletic Footwear"/>
    <n v="29"/>
    <n v="1500"/>
    <n v="4350"/>
    <n v="1696.4999999999998"/>
    <n v="0.38999999999999996"/>
    <s v="Outlet"/>
  </r>
  <r>
    <n v="1185732"/>
    <d v="2021-06-18T00:00:00"/>
    <x v="1"/>
    <x v="32"/>
    <s v="Jackson"/>
    <s v="Women's Street Footwear"/>
    <n v="33"/>
    <n v="1570"/>
    <n v="5181"/>
    <n v="2383.2600000000002"/>
    <n v="0.46"/>
    <s v="Outlet"/>
  </r>
  <r>
    <n v="1185732"/>
    <d v="2021-06-18T00:00:00"/>
    <x v="1"/>
    <x v="32"/>
    <s v="Jackson"/>
    <s v="Women's Athletic Footwear"/>
    <n v="34"/>
    <n v="1490"/>
    <n v="5066"/>
    <n v="2178.38"/>
    <n v="0.43000000000000005"/>
    <s v="Outlet"/>
  </r>
  <r>
    <n v="1185732"/>
    <d v="2021-06-18T00:00:00"/>
    <x v="1"/>
    <x v="32"/>
    <s v="Jackson"/>
    <s v="Men's Apparel"/>
    <n v="47"/>
    <n v="1350"/>
    <n v="6345"/>
    <n v="2411.1"/>
    <n v="0.38"/>
    <s v="Outlet"/>
  </r>
  <r>
    <n v="1185732"/>
    <d v="2021-06-18T00:00:00"/>
    <x v="1"/>
    <x v="32"/>
    <s v="Jackson"/>
    <s v="Women's Apparel"/>
    <n v="51"/>
    <n v="2190"/>
    <n v="11169"/>
    <n v="5919.5700000000006"/>
    <n v="0.53"/>
    <s v="Outlet"/>
  </r>
  <r>
    <n v="1185732"/>
    <d v="2021-07-16T00:00:00"/>
    <x v="1"/>
    <x v="32"/>
    <s v="Jackson"/>
    <s v="Men's Street Footwear"/>
    <n v="47"/>
    <n v="2890"/>
    <n v="13583"/>
    <n v="6248.18"/>
    <n v="0.46"/>
    <s v="Outlet"/>
  </r>
  <r>
    <n v="1185732"/>
    <d v="2021-07-16T00:00:00"/>
    <x v="1"/>
    <x v="32"/>
    <s v="Jackson"/>
    <s v="Men's Athletic Footwear"/>
    <n v="42"/>
    <n v="1920"/>
    <n v="8064"/>
    <n v="3064.32"/>
    <n v="0.38"/>
    <s v="Outlet"/>
  </r>
  <r>
    <n v="1185732"/>
    <d v="2021-07-16T00:00:00"/>
    <x v="1"/>
    <x v="32"/>
    <s v="Jackson"/>
    <s v="Women's Street Footwear"/>
    <n v="37"/>
    <n v="1680"/>
    <n v="6216"/>
    <n v="2610.7200000000003"/>
    <n v="0.42000000000000004"/>
    <s v="Outlet"/>
  </r>
  <r>
    <n v="1185732"/>
    <d v="2021-07-16T00:00:00"/>
    <x v="1"/>
    <x v="32"/>
    <s v="Jackson"/>
    <s v="Women's Athletic Footwear"/>
    <n v="33"/>
    <n v="1430"/>
    <n v="4719"/>
    <n v="2029.1700000000003"/>
    <n v="0.43000000000000005"/>
    <s v="Outlet"/>
  </r>
  <r>
    <n v="1185732"/>
    <d v="2021-07-16T00:00:00"/>
    <x v="1"/>
    <x v="32"/>
    <s v="Jackson"/>
    <s v="Men's Apparel"/>
    <n v="46"/>
    <n v="1500"/>
    <n v="6900"/>
    <n v="2553"/>
    <n v="0.37"/>
    <s v="Outlet"/>
  </r>
  <r>
    <n v="1185732"/>
    <d v="2021-07-16T00:00:00"/>
    <x v="1"/>
    <x v="32"/>
    <s v="Jackson"/>
    <s v="Women's Apparel"/>
    <n v="49"/>
    <n v="2090"/>
    <n v="10241"/>
    <n v="5427.7300000000005"/>
    <n v="0.53"/>
    <s v="Outlet"/>
  </r>
  <r>
    <n v="1185732"/>
    <d v="2021-08-17T00:00:00"/>
    <x v="1"/>
    <x v="32"/>
    <s v="Jackson"/>
    <s v="Men's Street Footwear"/>
    <n v="41"/>
    <n v="2560"/>
    <n v="10496"/>
    <n v="4723.2"/>
    <n v="0.45"/>
    <s v="Outlet"/>
  </r>
  <r>
    <n v="1185732"/>
    <d v="2021-08-17T00:00:00"/>
    <x v="1"/>
    <x v="32"/>
    <s v="Jackson"/>
    <s v="Men's Athletic Footwear"/>
    <n v="44"/>
    <n v="1980"/>
    <n v="8712"/>
    <n v="3571.9199999999996"/>
    <n v="0.41"/>
    <s v="Outlet"/>
  </r>
  <r>
    <n v="1185732"/>
    <d v="2021-08-17T00:00:00"/>
    <x v="1"/>
    <x v="32"/>
    <s v="Jackson"/>
    <s v="Women's Street Footwear"/>
    <n v="37"/>
    <n v="1790"/>
    <n v="6623"/>
    <n v="2914.12"/>
    <n v="0.44"/>
    <s v="Outlet"/>
  </r>
  <r>
    <n v="1185732"/>
    <d v="2021-08-17T00:00:00"/>
    <x v="1"/>
    <x v="32"/>
    <s v="Jackson"/>
    <s v="Women's Athletic Footwear"/>
    <n v="32"/>
    <n v="1470"/>
    <n v="4704"/>
    <n v="1975.6800000000003"/>
    <n v="0.42000000000000004"/>
    <s v="Outlet"/>
  </r>
  <r>
    <n v="1185732"/>
    <d v="2021-08-17T00:00:00"/>
    <x v="1"/>
    <x v="32"/>
    <s v="Jackson"/>
    <s v="Men's Apparel"/>
    <n v="35"/>
    <n v="1580"/>
    <n v="5530"/>
    <n v="2322.6"/>
    <n v="0.42"/>
    <s v="Outlet"/>
  </r>
  <r>
    <n v="1185732"/>
    <d v="2021-08-17T00:00:00"/>
    <x v="1"/>
    <x v="32"/>
    <s v="Jackson"/>
    <s v="Women's Apparel"/>
    <n v="42"/>
    <n v="2060"/>
    <n v="8652"/>
    <n v="4758.6000000000004"/>
    <n v="0.55000000000000004"/>
    <s v="Outlet"/>
  </r>
  <r>
    <n v="1185732"/>
    <d v="2021-09-16T00:00:00"/>
    <x v="1"/>
    <x v="32"/>
    <s v="Jackson"/>
    <s v="Men's Street Footwear"/>
    <n v="40"/>
    <n v="2320"/>
    <n v="9280"/>
    <n v="4083.2"/>
    <n v="0.44"/>
    <s v="Outlet"/>
  </r>
  <r>
    <n v="1185732"/>
    <d v="2021-09-16T00:00:00"/>
    <x v="1"/>
    <x v="32"/>
    <s v="Jackson"/>
    <s v="Men's Athletic Footwear"/>
    <n v="33"/>
    <n v="1580"/>
    <n v="5214"/>
    <n v="2137.7399999999998"/>
    <n v="0.41"/>
    <s v="Outlet"/>
  </r>
  <r>
    <n v="1185732"/>
    <d v="2021-09-16T00:00:00"/>
    <x v="1"/>
    <x v="32"/>
    <s v="Jackson"/>
    <s v="Women's Street Footwear"/>
    <n v="15"/>
    <n v="1450"/>
    <n v="2175"/>
    <n v="1022.2500000000001"/>
    <n v="0.47000000000000003"/>
    <s v="Outlet"/>
  </r>
  <r>
    <n v="1185732"/>
    <d v="2021-09-16T00:00:00"/>
    <x v="1"/>
    <x v="32"/>
    <s v="Jackson"/>
    <s v="Women's Athletic Footwear"/>
    <n v="16"/>
    <n v="1200"/>
    <n v="1920"/>
    <n v="864"/>
    <n v="0.45"/>
    <s v="Outlet"/>
  </r>
  <r>
    <n v="1185732"/>
    <d v="2021-09-16T00:00:00"/>
    <x v="1"/>
    <x v="32"/>
    <s v="Jackson"/>
    <s v="Men's Apparel"/>
    <n v="22"/>
    <n v="1320"/>
    <n v="2904"/>
    <n v="1103.52"/>
    <n v="0.38"/>
    <s v="Outlet"/>
  </r>
  <r>
    <n v="1185732"/>
    <d v="2021-09-16T00:00:00"/>
    <x v="1"/>
    <x v="32"/>
    <s v="Jackson"/>
    <s v="Women's Apparel"/>
    <n v="26"/>
    <n v="1600"/>
    <n v="4160"/>
    <n v="2329.6000000000004"/>
    <n v="0.56000000000000005"/>
    <s v="Outlet"/>
  </r>
  <r>
    <n v="1185732"/>
    <d v="2021-10-18T00:00:00"/>
    <x v="1"/>
    <x v="32"/>
    <s v="Jackson"/>
    <s v="Men's Street Footwear"/>
    <n v="24"/>
    <n v="2160"/>
    <n v="5184"/>
    <n v="2384.6400000000003"/>
    <n v="0.46"/>
    <s v="Outlet"/>
  </r>
  <r>
    <n v="1185732"/>
    <d v="2021-10-18T00:00:00"/>
    <x v="1"/>
    <x v="32"/>
    <s v="Jackson"/>
    <s v="Men's Athletic Footwear"/>
    <n v="17"/>
    <n v="1650"/>
    <n v="2805"/>
    <n v="1037.8499999999999"/>
    <n v="0.37"/>
    <s v="Outlet"/>
  </r>
  <r>
    <n v="1185732"/>
    <d v="2021-10-18T00:00:00"/>
    <x v="1"/>
    <x v="32"/>
    <s v="Jackson"/>
    <s v="Women's Street Footwear"/>
    <n v="19"/>
    <n v="1200"/>
    <n v="2280"/>
    <n v="1071.6000000000001"/>
    <n v="0.47000000000000003"/>
    <s v="Outlet"/>
  </r>
  <r>
    <n v="1185732"/>
    <d v="2021-10-18T00:00:00"/>
    <x v="1"/>
    <x v="32"/>
    <s v="Jackson"/>
    <s v="Women's Athletic Footwear"/>
    <n v="20"/>
    <n v="1090"/>
    <n v="2180"/>
    <n v="981"/>
    <n v="0.45"/>
    <s v="Outlet"/>
  </r>
  <r>
    <n v="1185732"/>
    <d v="2021-10-18T00:00:00"/>
    <x v="1"/>
    <x v="32"/>
    <s v="Jackson"/>
    <s v="Men's Apparel"/>
    <n v="25"/>
    <n v="1050"/>
    <n v="2625"/>
    <n v="1102.5"/>
    <n v="0.42"/>
    <s v="Outlet"/>
  </r>
  <r>
    <n v="1185732"/>
    <d v="2021-10-18T00:00:00"/>
    <x v="1"/>
    <x v="32"/>
    <s v="Jackson"/>
    <s v="Women's Apparel"/>
    <n v="27"/>
    <n v="1620"/>
    <n v="4374"/>
    <n v="2361.96"/>
    <n v="0.54"/>
    <s v="Outlet"/>
  </r>
  <r>
    <n v="1185732"/>
    <d v="2021-11-17T00:00:00"/>
    <x v="1"/>
    <x v="32"/>
    <s v="Jackson"/>
    <s v="Men's Street Footwear"/>
    <n v="22"/>
    <n v="2060"/>
    <n v="4532"/>
    <n v="1994.08"/>
    <n v="0.44"/>
    <s v="Outlet"/>
  </r>
  <r>
    <n v="1185732"/>
    <d v="2021-11-17T00:00:00"/>
    <x v="1"/>
    <x v="32"/>
    <s v="Jackson"/>
    <s v="Men's Athletic Footwear"/>
    <n v="15"/>
    <n v="1530"/>
    <n v="2295"/>
    <n v="872.1"/>
    <n v="0.38"/>
    <s v="Outlet"/>
  </r>
  <r>
    <n v="1185732"/>
    <d v="2021-11-17T00:00:00"/>
    <x v="1"/>
    <x v="32"/>
    <s v="Jackson"/>
    <s v="Women's Street Footwear"/>
    <n v="22"/>
    <n v="1190"/>
    <n v="2618"/>
    <n v="1099.5600000000002"/>
    <n v="0.42000000000000004"/>
    <s v="Outlet"/>
  </r>
  <r>
    <n v="1185732"/>
    <d v="2021-11-17T00:00:00"/>
    <x v="1"/>
    <x v="32"/>
    <s v="Jackson"/>
    <s v="Women's Athletic Footwear"/>
    <n v="43"/>
    <n v="1530"/>
    <n v="6579"/>
    <n v="2894.76"/>
    <n v="0.44"/>
    <s v="Outlet"/>
  </r>
  <r>
    <n v="1185732"/>
    <d v="2021-11-17T00:00:00"/>
    <x v="1"/>
    <x v="32"/>
    <s v="Jackson"/>
    <s v="Men's Apparel"/>
    <n v="59"/>
    <n v="1320"/>
    <n v="7788"/>
    <n v="3115.2"/>
    <n v="0.39999999999999997"/>
    <s v="Outlet"/>
  </r>
  <r>
    <n v="1185732"/>
    <d v="2021-11-17T00:00:00"/>
    <x v="1"/>
    <x v="32"/>
    <s v="Jackson"/>
    <s v="Women's Apparel"/>
    <n v="51"/>
    <n v="1680"/>
    <n v="8568"/>
    <n v="4883.76"/>
    <n v="0.57000000000000006"/>
    <s v="Outlet"/>
  </r>
  <r>
    <n v="1185732"/>
    <d v="2021-12-16T00:00:00"/>
    <x v="1"/>
    <x v="32"/>
    <s v="Jackson"/>
    <s v="Men's Street Footwear"/>
    <n v="48"/>
    <n v="2560"/>
    <n v="12288"/>
    <n v="5775.3600000000006"/>
    <n v="0.47000000000000003"/>
    <s v="Outlet"/>
  </r>
  <r>
    <n v="1185732"/>
    <d v="2021-12-16T00:00:00"/>
    <x v="1"/>
    <x v="32"/>
    <s v="Jackson"/>
    <s v="Men's Athletic Footwear"/>
    <n v="44"/>
    <n v="2010"/>
    <n v="8844"/>
    <n v="3272.2799999999997"/>
    <n v="0.37"/>
    <s v="Outlet"/>
  </r>
  <r>
    <n v="1185732"/>
    <d v="2021-12-16T00:00:00"/>
    <x v="1"/>
    <x v="32"/>
    <s v="Jackson"/>
    <s v="Women's Street Footwear"/>
    <n v="43"/>
    <n v="1580"/>
    <n v="6794"/>
    <n v="3057.3"/>
    <n v="0.45"/>
    <s v="Outlet"/>
  </r>
  <r>
    <n v="1185732"/>
    <d v="2021-12-16T00:00:00"/>
    <x v="1"/>
    <x v="32"/>
    <s v="Jackson"/>
    <s v="Women's Athletic Footwear"/>
    <n v="41"/>
    <n v="1430"/>
    <n v="5863"/>
    <n v="2755.61"/>
    <n v="0.47000000000000003"/>
    <s v="Outlet"/>
  </r>
  <r>
    <n v="1185732"/>
    <d v="2021-12-16T00:00:00"/>
    <x v="1"/>
    <x v="32"/>
    <s v="Jackson"/>
    <s v="Men's Apparel"/>
    <n v="54"/>
    <n v="1570"/>
    <n v="8478"/>
    <n v="3221.64"/>
    <n v="0.38"/>
    <s v="Outlet"/>
  </r>
  <r>
    <n v="1185732"/>
    <d v="2021-12-16T00:00:00"/>
    <x v="1"/>
    <x v="32"/>
    <s v="Jackson"/>
    <s v="Women's Apparel"/>
    <n v="53"/>
    <n v="1780"/>
    <n v="9434"/>
    <n v="5188.7000000000007"/>
    <n v="0.55000000000000004"/>
    <s v="Outlet"/>
  </r>
  <r>
    <n v="1197831"/>
    <d v="2021-01-23T00:00:00"/>
    <x v="1"/>
    <x v="32"/>
    <s v="Jackson"/>
    <s v="Men's Street Footwear"/>
    <n v="17"/>
    <n v="2150"/>
    <n v="3655"/>
    <n v="1608.2"/>
    <n v="0.44"/>
    <s v="Outlet"/>
  </r>
  <r>
    <n v="1197831"/>
    <d v="2021-01-23T00:00:00"/>
    <x v="1"/>
    <x v="32"/>
    <s v="Jackson"/>
    <s v="Men's Athletic Footwear"/>
    <n v="18"/>
    <n v="1350"/>
    <n v="2430"/>
    <n v="971.99999999999989"/>
    <n v="0.39999999999999997"/>
    <s v="Outlet"/>
  </r>
  <r>
    <n v="1197831"/>
    <d v="2021-01-23T00:00:00"/>
    <x v="1"/>
    <x v="32"/>
    <s v="Jackson"/>
    <s v="Women's Street Footwear"/>
    <n v="11"/>
    <n v="1400"/>
    <n v="1540"/>
    <n v="677.6"/>
    <n v="0.44"/>
    <s v="Outlet"/>
  </r>
  <r>
    <n v="1197831"/>
    <d v="2021-01-23T00:00:00"/>
    <x v="1"/>
    <x v="32"/>
    <s v="Jackson"/>
    <s v="Women's Athletic Footwear"/>
    <n v="13"/>
    <n v="1020"/>
    <n v="1326"/>
    <n v="623.22"/>
    <n v="0.47000000000000003"/>
    <s v="Outlet"/>
  </r>
  <r>
    <n v="1197831"/>
    <d v="2021-01-23T00:00:00"/>
    <x v="1"/>
    <x v="32"/>
    <s v="Jackson"/>
    <s v="Men's Apparel"/>
    <n v="26"/>
    <n v="1230"/>
    <n v="3198"/>
    <n v="1215.24"/>
    <n v="0.38"/>
    <s v="Outlet"/>
  </r>
  <r>
    <n v="1197831"/>
    <d v="2021-01-23T00:00:00"/>
    <x v="1"/>
    <x v="32"/>
    <s v="Jackson"/>
    <s v="Women's Apparel"/>
    <n v="18"/>
    <n v="1580"/>
    <n v="2844"/>
    <n v="1222.92"/>
    <n v="0.43000000000000005"/>
    <s v="Outlet"/>
  </r>
  <r>
    <n v="1197831"/>
    <d v="2021-02-21T00:00:00"/>
    <x v="1"/>
    <x v="32"/>
    <s v="Jackson"/>
    <s v="Men's Street Footwear"/>
    <n v="17"/>
    <n v="2100"/>
    <n v="3570"/>
    <n v="1606.5"/>
    <n v="0.45"/>
    <s v="Outlet"/>
  </r>
  <r>
    <n v="1197831"/>
    <d v="2021-02-21T00:00:00"/>
    <x v="1"/>
    <x v="32"/>
    <s v="Jackson"/>
    <s v="Men's Athletic Footwear"/>
    <n v="17"/>
    <n v="1120"/>
    <n v="1904"/>
    <n v="742.56"/>
    <n v="0.38999999999999996"/>
    <s v="Outlet"/>
  </r>
  <r>
    <n v="1197831"/>
    <d v="2021-02-21T00:00:00"/>
    <x v="1"/>
    <x v="32"/>
    <s v="Jackson"/>
    <s v="Women's Street Footwear"/>
    <n v="11"/>
    <n v="1360"/>
    <n v="1496"/>
    <n v="628.32000000000005"/>
    <n v="0.42000000000000004"/>
    <s v="Outlet"/>
  </r>
  <r>
    <n v="1197831"/>
    <d v="2021-02-21T00:00:00"/>
    <x v="1"/>
    <x v="33"/>
    <s v="Little Rock"/>
    <s v="Women's Athletic Footwear"/>
    <n v="15"/>
    <n v="780"/>
    <n v="1170"/>
    <n v="549.9"/>
    <n v="0.47000000000000003"/>
    <s v="Outlet"/>
  </r>
  <r>
    <n v="1197831"/>
    <d v="2021-02-21T00:00:00"/>
    <x v="1"/>
    <x v="33"/>
    <s v="Little Rock"/>
    <s v="Men's Apparel"/>
    <n v="23"/>
    <n v="1110"/>
    <n v="2553"/>
    <n v="944.61"/>
    <n v="0.37"/>
    <s v="Outlet"/>
  </r>
  <r>
    <n v="1197831"/>
    <d v="2021-02-21T00:00:00"/>
    <x v="1"/>
    <x v="33"/>
    <s v="Little Rock"/>
    <s v="Women's Apparel"/>
    <n v="16"/>
    <n v="1450"/>
    <n v="2320"/>
    <n v="974.40000000000009"/>
    <n v="0.42000000000000004"/>
    <s v="Outlet"/>
  </r>
  <r>
    <n v="1197831"/>
    <d v="2021-03-19T00:00:00"/>
    <x v="1"/>
    <x v="33"/>
    <s v="Little Rock"/>
    <s v="Men's Street Footwear"/>
    <n v="15"/>
    <n v="2060"/>
    <n v="3090"/>
    <n v="1452.3000000000002"/>
    <n v="0.47000000000000003"/>
    <s v="Outlet"/>
  </r>
  <r>
    <n v="1197831"/>
    <d v="2021-03-19T00:00:00"/>
    <x v="1"/>
    <x v="33"/>
    <s v="Little Rock"/>
    <s v="Men's Athletic Footwear"/>
    <n v="14"/>
    <n v="1070"/>
    <n v="1498"/>
    <n v="554.26"/>
    <n v="0.37"/>
    <s v="Outlet"/>
  </r>
  <r>
    <n v="1197831"/>
    <d v="2021-03-19T00:00:00"/>
    <x v="1"/>
    <x v="33"/>
    <s v="Little Rock"/>
    <s v="Women's Street Footwear"/>
    <n v="8"/>
    <n v="1120"/>
    <n v="896"/>
    <n v="403.2"/>
    <n v="0.45"/>
    <s v="Outlet"/>
  </r>
  <r>
    <n v="1197831"/>
    <d v="2021-03-19T00:00:00"/>
    <x v="1"/>
    <x v="33"/>
    <s v="Little Rock"/>
    <s v="Women's Athletic Footwear"/>
    <n v="15"/>
    <n v="700"/>
    <n v="1050"/>
    <n v="493.50000000000006"/>
    <n v="0.47000000000000003"/>
    <s v="Outlet"/>
  </r>
  <r>
    <n v="1197831"/>
    <d v="2021-03-19T00:00:00"/>
    <x v="1"/>
    <x v="33"/>
    <s v="Little Rock"/>
    <s v="Men's Apparel"/>
    <n v="24"/>
    <n v="880"/>
    <n v="2112"/>
    <n v="844.8"/>
    <n v="0.39999999999999997"/>
    <s v="Outlet"/>
  </r>
  <r>
    <n v="1197831"/>
    <d v="2021-03-19T00:00:00"/>
    <x v="1"/>
    <x v="33"/>
    <s v="Little Rock"/>
    <s v="Women's Apparel"/>
    <n v="20"/>
    <n v="1120"/>
    <n v="2240"/>
    <n v="1030.4000000000001"/>
    <n v="0.46"/>
    <s v="Outlet"/>
  </r>
  <r>
    <n v="1197831"/>
    <d v="2021-04-20T00:00:00"/>
    <x v="1"/>
    <x v="33"/>
    <s v="Little Rock"/>
    <s v="Men's Street Footwear"/>
    <n v="19"/>
    <n v="2040"/>
    <n v="3876"/>
    <n v="1744.2"/>
    <n v="0.45"/>
    <s v="Outlet"/>
  </r>
  <r>
    <n v="1197831"/>
    <d v="2021-04-20T00:00:00"/>
    <x v="1"/>
    <x v="33"/>
    <s v="Little Rock"/>
    <s v="Men's Athletic Footwear"/>
    <n v="20"/>
    <n v="1020"/>
    <n v="2040"/>
    <n v="815.99999999999989"/>
    <n v="0.39999999999999997"/>
    <s v="Outlet"/>
  </r>
  <r>
    <n v="1197831"/>
    <d v="2021-04-20T00:00:00"/>
    <x v="1"/>
    <x v="33"/>
    <s v="Little Rock"/>
    <s v="Women's Street Footwear"/>
    <n v="11"/>
    <n v="960"/>
    <n v="1056"/>
    <n v="496.32000000000005"/>
    <n v="0.47000000000000003"/>
    <s v="Outlet"/>
  </r>
  <r>
    <n v="1197831"/>
    <d v="2021-04-20T00:00:00"/>
    <x v="1"/>
    <x v="33"/>
    <s v="Little Rock"/>
    <s v="Women's Athletic Footwear"/>
    <n v="13"/>
    <n v="770"/>
    <n v="1001"/>
    <n v="470.47"/>
    <n v="0.47000000000000003"/>
    <s v="Outlet"/>
  </r>
  <r>
    <n v="1197831"/>
    <d v="2021-04-20T00:00:00"/>
    <x v="1"/>
    <x v="33"/>
    <s v="Little Rock"/>
    <s v="Men's Apparel"/>
    <n v="31"/>
    <n v="750"/>
    <n v="2325"/>
    <n v="860.25"/>
    <n v="0.37"/>
    <s v="Outlet"/>
  </r>
  <r>
    <n v="1197831"/>
    <d v="2021-04-20T00:00:00"/>
    <x v="1"/>
    <x v="33"/>
    <s v="Little Rock"/>
    <s v="Women's Apparel"/>
    <n v="24"/>
    <n v="1200"/>
    <n v="2880"/>
    <n v="1267.2"/>
    <n v="0.44"/>
    <s v="Outlet"/>
  </r>
  <r>
    <n v="1197831"/>
    <d v="2021-05-19T00:00:00"/>
    <x v="1"/>
    <x v="33"/>
    <s v="Little Rock"/>
    <s v="Men's Street Footwear"/>
    <n v="26"/>
    <n v="2280"/>
    <n v="5928"/>
    <n v="2726.88"/>
    <n v="0.46"/>
    <s v="Outlet"/>
  </r>
  <r>
    <n v="1197831"/>
    <d v="2021-05-19T00:00:00"/>
    <x v="1"/>
    <x v="33"/>
    <s v="Little Rock"/>
    <s v="Men's Athletic Footwear"/>
    <n v="28"/>
    <n v="1160"/>
    <n v="3248"/>
    <n v="1364.1599999999999"/>
    <n v="0.42"/>
    <s v="Outlet"/>
  </r>
  <r>
    <n v="1197831"/>
    <d v="2021-05-19T00:00:00"/>
    <x v="1"/>
    <x v="33"/>
    <s v="Little Rock"/>
    <s v="Women's Street Footwear"/>
    <n v="27"/>
    <n v="1190"/>
    <n v="3213"/>
    <n v="1413.72"/>
    <n v="0.44"/>
    <s v="Outlet"/>
  </r>
  <r>
    <n v="1197831"/>
    <d v="2021-05-19T00:00:00"/>
    <x v="1"/>
    <x v="33"/>
    <s v="Little Rock"/>
    <s v="Women's Athletic Footwear"/>
    <n v="24"/>
    <n v="900"/>
    <n v="2160"/>
    <n v="1015.2"/>
    <n v="0.47000000000000003"/>
    <s v="Outlet"/>
  </r>
  <r>
    <n v="1197831"/>
    <d v="2021-05-19T00:00:00"/>
    <x v="1"/>
    <x v="33"/>
    <s v="Little Rock"/>
    <s v="Men's Apparel"/>
    <n v="32"/>
    <n v="1110"/>
    <n v="3552"/>
    <n v="1385.2799999999997"/>
    <n v="0.38999999999999996"/>
    <s v="Outlet"/>
  </r>
  <r>
    <n v="1197831"/>
    <d v="2021-05-19T00:00:00"/>
    <x v="1"/>
    <x v="33"/>
    <s v="Little Rock"/>
    <s v="Women's Apparel"/>
    <n v="33"/>
    <n v="1450"/>
    <n v="4785"/>
    <n v="2248.9500000000003"/>
    <n v="0.47000000000000003"/>
    <s v="Outlet"/>
  </r>
  <r>
    <n v="1197831"/>
    <d v="2021-06-21T00:00:00"/>
    <x v="1"/>
    <x v="33"/>
    <s v="Little Rock"/>
    <s v="Men's Street Footwear"/>
    <n v="28"/>
    <n v="2360"/>
    <n v="6608"/>
    <n v="2907.52"/>
    <n v="0.44"/>
    <s v="Outlet"/>
  </r>
  <r>
    <n v="1197831"/>
    <d v="2021-06-21T00:00:00"/>
    <x v="1"/>
    <x v="33"/>
    <s v="Little Rock"/>
    <s v="Men's Athletic Footwear"/>
    <n v="25"/>
    <n v="1490"/>
    <n v="3725"/>
    <n v="1452.7499999999998"/>
    <n v="0.38999999999999996"/>
    <s v="Outlet"/>
  </r>
  <r>
    <n v="1197831"/>
    <d v="2021-06-21T00:00:00"/>
    <x v="1"/>
    <x v="33"/>
    <s v="Little Rock"/>
    <s v="Women's Street Footwear"/>
    <n v="28"/>
    <n v="1240"/>
    <n v="3472"/>
    <n v="1562.4"/>
    <n v="0.45"/>
    <s v="Outlet"/>
  </r>
  <r>
    <n v="1197831"/>
    <d v="2021-06-21T00:00:00"/>
    <x v="1"/>
    <x v="33"/>
    <s v="Little Rock"/>
    <s v="Women's Athletic Footwear"/>
    <n v="29"/>
    <n v="1240"/>
    <n v="3596"/>
    <n v="1582.24"/>
    <n v="0.44"/>
    <s v="Outlet"/>
  </r>
  <r>
    <n v="1197831"/>
    <d v="2021-06-21T00:00:00"/>
    <x v="1"/>
    <x v="33"/>
    <s v="Little Rock"/>
    <s v="Men's Apparel"/>
    <n v="37"/>
    <n v="1160"/>
    <n v="4292"/>
    <n v="1673.8799999999999"/>
    <n v="0.38999999999999996"/>
    <s v="Outlet"/>
  </r>
  <r>
    <n v="1197831"/>
    <d v="2021-06-21T00:00:00"/>
    <x v="1"/>
    <x v="33"/>
    <s v="Little Rock"/>
    <s v="Women's Apparel"/>
    <n v="48"/>
    <n v="1650"/>
    <n v="7920"/>
    <n v="3405.6000000000004"/>
    <n v="0.43000000000000005"/>
    <s v="Outlet"/>
  </r>
  <r>
    <n v="1197831"/>
    <d v="2021-07-19T00:00:00"/>
    <x v="1"/>
    <x v="33"/>
    <s v="Little Rock"/>
    <s v="Men's Street Footwear"/>
    <n v="39"/>
    <n v="2710"/>
    <n v="10569"/>
    <n v="4438.9800000000005"/>
    <n v="0.42000000000000004"/>
    <s v="Outlet"/>
  </r>
  <r>
    <n v="1197831"/>
    <d v="2021-07-19T00:00:00"/>
    <x v="1"/>
    <x v="33"/>
    <s v="Little Rock"/>
    <s v="Men's Athletic Footwear"/>
    <n v="36"/>
    <n v="1630"/>
    <n v="5868"/>
    <n v="2171.16"/>
    <n v="0.37"/>
    <s v="Outlet"/>
  </r>
  <r>
    <n v="1197831"/>
    <d v="2021-07-19T00:00:00"/>
    <x v="1"/>
    <x v="33"/>
    <s v="Little Rock"/>
    <s v="Women's Street Footwear"/>
    <n v="32"/>
    <n v="1400"/>
    <n v="4480"/>
    <n v="1971.2"/>
    <n v="0.44"/>
    <s v="Outlet"/>
  </r>
  <r>
    <n v="1197831"/>
    <d v="2021-07-19T00:00:00"/>
    <x v="1"/>
    <x v="33"/>
    <s v="Little Rock"/>
    <s v="Women's Athletic Footwear"/>
    <n v="35"/>
    <n v="1200"/>
    <n v="4200"/>
    <n v="1806.0000000000002"/>
    <n v="0.43000000000000005"/>
    <s v="Outlet"/>
  </r>
  <r>
    <n v="1197831"/>
    <d v="2021-07-19T00:00:00"/>
    <x v="1"/>
    <x v="33"/>
    <s v="Little Rock"/>
    <s v="Men's Apparel"/>
    <n v="40"/>
    <n v="1490"/>
    <n v="5960"/>
    <n v="2384"/>
    <n v="0.39999999999999997"/>
    <s v="Outlet"/>
  </r>
  <r>
    <n v="1197831"/>
    <d v="2021-07-19T00:00:00"/>
    <x v="1"/>
    <x v="33"/>
    <s v="Little Rock"/>
    <s v="Women's Apparel"/>
    <n v="50"/>
    <n v="1980"/>
    <n v="9900"/>
    <n v="4554"/>
    <n v="0.46"/>
    <s v="Outlet"/>
  </r>
  <r>
    <n v="1197831"/>
    <d v="2021-08-20T00:00:00"/>
    <x v="1"/>
    <x v="33"/>
    <s v="Little Rock"/>
    <s v="Men's Street Footwear"/>
    <n v="43"/>
    <n v="2330"/>
    <n v="10019"/>
    <n v="4508.55"/>
    <n v="0.45"/>
    <s v="Outlet"/>
  </r>
  <r>
    <n v="1197831"/>
    <d v="2021-08-20T00:00:00"/>
    <x v="1"/>
    <x v="33"/>
    <s v="Little Rock"/>
    <s v="Men's Athletic Footwear"/>
    <n v="42"/>
    <n v="1630"/>
    <n v="6846"/>
    <n v="2669.9399999999996"/>
    <n v="0.38999999999999996"/>
    <s v="Outlet"/>
  </r>
  <r>
    <n v="1197831"/>
    <d v="2021-08-20T00:00:00"/>
    <x v="1"/>
    <x v="33"/>
    <s v="Little Rock"/>
    <s v="Women's Street Footwear"/>
    <n v="40"/>
    <n v="1350"/>
    <n v="5400"/>
    <n v="2376"/>
    <n v="0.44"/>
    <s v="Outlet"/>
  </r>
  <r>
    <n v="1197831"/>
    <d v="2021-08-20T00:00:00"/>
    <x v="1"/>
    <x v="33"/>
    <s v="Little Rock"/>
    <s v="Women's Athletic Footwear"/>
    <n v="29"/>
    <n v="1320"/>
    <n v="3828"/>
    <n v="1722.6000000000001"/>
    <n v="0.45"/>
    <s v="Outlet"/>
  </r>
  <r>
    <n v="1197831"/>
    <d v="2021-08-20T00:00:00"/>
    <x v="1"/>
    <x v="33"/>
    <s v="Little Rock"/>
    <s v="Men's Apparel"/>
    <n v="40"/>
    <n v="1130"/>
    <n v="4520"/>
    <n v="1672.4"/>
    <n v="0.37"/>
    <s v="Outlet"/>
  </r>
  <r>
    <n v="1197831"/>
    <d v="2021-08-20T00:00:00"/>
    <x v="1"/>
    <x v="33"/>
    <s v="Little Rock"/>
    <s v="Women's Apparel"/>
    <n v="40"/>
    <n v="1930"/>
    <n v="7720"/>
    <n v="3628.4"/>
    <n v="0.47000000000000003"/>
    <s v="Outlet"/>
  </r>
  <r>
    <n v="1197831"/>
    <d v="2021-09-19T00:00:00"/>
    <x v="1"/>
    <x v="33"/>
    <s v="Little Rock"/>
    <s v="Men's Street Footwear"/>
    <n v="35"/>
    <n v="2210"/>
    <n v="7735"/>
    <n v="3326.05"/>
    <n v="0.43000000000000005"/>
    <s v="Outlet"/>
  </r>
  <r>
    <n v="1197831"/>
    <d v="2021-09-19T00:00:00"/>
    <x v="1"/>
    <x v="33"/>
    <s v="Little Rock"/>
    <s v="Men's Athletic Footwear"/>
    <n v="26"/>
    <n v="1350"/>
    <n v="3510"/>
    <n v="1439.1"/>
    <n v="0.41"/>
    <s v="Outlet"/>
  </r>
  <r>
    <n v="1197831"/>
    <d v="2021-09-19T00:00:00"/>
    <x v="1"/>
    <x v="33"/>
    <s v="Little Rock"/>
    <s v="Women's Street Footwear"/>
    <n v="11"/>
    <n v="1230"/>
    <n v="1353"/>
    <n v="635.91000000000008"/>
    <n v="0.47000000000000003"/>
    <s v="Outlet"/>
  </r>
  <r>
    <n v="1197831"/>
    <d v="2021-09-19T00:00:00"/>
    <x v="1"/>
    <x v="33"/>
    <s v="Little Rock"/>
    <s v="Women's Athletic Footwear"/>
    <n v="12"/>
    <n v="1040"/>
    <n v="1248"/>
    <n v="524.16000000000008"/>
    <n v="0.42000000000000004"/>
    <s v="Outlet"/>
  </r>
  <r>
    <n v="1197831"/>
    <d v="2021-09-19T00:00:00"/>
    <x v="1"/>
    <x v="33"/>
    <s v="Little Rock"/>
    <s v="Men's Apparel"/>
    <n v="18"/>
    <n v="1110"/>
    <n v="1998"/>
    <n v="779.21999999999991"/>
    <n v="0.38999999999999996"/>
    <s v="Outlet"/>
  </r>
  <r>
    <n v="1197831"/>
    <d v="2021-09-19T00:00:00"/>
    <x v="1"/>
    <x v="33"/>
    <s v="Little Rock"/>
    <s v="Women's Apparel"/>
    <n v="22"/>
    <n v="1400"/>
    <n v="3080"/>
    <n v="1293.6000000000001"/>
    <n v="0.42000000000000004"/>
    <s v="Outlet"/>
  </r>
  <r>
    <n v="1197831"/>
    <d v="2021-10-21T00:00:00"/>
    <x v="1"/>
    <x v="33"/>
    <s v="Little Rock"/>
    <s v="Men's Street Footwear"/>
    <n v="21"/>
    <n v="1800"/>
    <n v="3780"/>
    <n v="1701"/>
    <n v="0.45"/>
    <s v="Outlet"/>
  </r>
  <r>
    <n v="1197831"/>
    <d v="2021-10-21T00:00:00"/>
    <x v="1"/>
    <x v="33"/>
    <s v="Little Rock"/>
    <s v="Men's Athletic Footwear"/>
    <n v="14"/>
    <n v="1320"/>
    <n v="1848"/>
    <n v="739.19999999999993"/>
    <n v="0.39999999999999997"/>
    <s v="Outlet"/>
  </r>
  <r>
    <n v="1197831"/>
    <d v="2021-10-21T00:00:00"/>
    <x v="1"/>
    <x v="33"/>
    <s v="Little Rock"/>
    <s v="Women's Street Footwear"/>
    <n v="16"/>
    <n v="990"/>
    <n v="1584"/>
    <n v="728.64"/>
    <n v="0.46"/>
    <s v="Outlet"/>
  </r>
  <r>
    <n v="1197831"/>
    <d v="2021-10-21T00:00:00"/>
    <x v="1"/>
    <x v="33"/>
    <s v="Little Rock"/>
    <s v="Women's Athletic Footwear"/>
    <n v="15"/>
    <n v="940"/>
    <n v="1410"/>
    <n v="634.5"/>
    <n v="0.45"/>
    <s v="Outlet"/>
  </r>
  <r>
    <n v="1197831"/>
    <d v="2021-10-21T00:00:00"/>
    <x v="1"/>
    <x v="33"/>
    <s v="Little Rock"/>
    <s v="Men's Apparel"/>
    <n v="21"/>
    <n v="910"/>
    <n v="1911"/>
    <n v="707.06999999999994"/>
    <n v="0.37"/>
    <s v="Outlet"/>
  </r>
  <r>
    <n v="1197831"/>
    <d v="2021-10-21T00:00:00"/>
    <x v="1"/>
    <x v="33"/>
    <s v="Little Rock"/>
    <s v="Women's Apparel"/>
    <n v="20"/>
    <n v="1320"/>
    <n v="2640"/>
    <n v="1188"/>
    <n v="0.45"/>
    <s v="Outlet"/>
  </r>
  <r>
    <n v="1197831"/>
    <d v="2021-11-20T00:00:00"/>
    <x v="1"/>
    <x v="33"/>
    <s v="Little Rock"/>
    <s v="Men's Street Footwear"/>
    <n v="18"/>
    <n v="1760"/>
    <n v="3168"/>
    <n v="1457.28"/>
    <n v="0.46"/>
    <s v="Outlet"/>
  </r>
  <r>
    <n v="1197831"/>
    <d v="2021-11-20T00:00:00"/>
    <x v="1"/>
    <x v="33"/>
    <s v="Little Rock"/>
    <s v="Men's Athletic Footwear"/>
    <n v="11"/>
    <n v="1160"/>
    <n v="1276"/>
    <n v="535.91999999999996"/>
    <n v="0.42"/>
    <s v="Outlet"/>
  </r>
  <r>
    <n v="1197831"/>
    <d v="2021-11-20T00:00:00"/>
    <x v="1"/>
    <x v="33"/>
    <s v="Little Rock"/>
    <s v="Women's Street Footwear"/>
    <n v="19"/>
    <n v="1020"/>
    <n v="1938"/>
    <n v="833.34000000000015"/>
    <n v="0.43000000000000005"/>
    <s v="Outlet"/>
  </r>
  <r>
    <n v="1197831"/>
    <d v="2021-11-20T00:00:00"/>
    <x v="1"/>
    <x v="33"/>
    <s v="Little Rock"/>
    <s v="Women's Athletic Footwear"/>
    <n v="41"/>
    <n v="1280"/>
    <n v="5248"/>
    <n v="2309.12"/>
    <n v="0.44"/>
    <s v="Outlet"/>
  </r>
  <r>
    <n v="1197831"/>
    <d v="2021-11-20T00:00:00"/>
    <x v="1"/>
    <x v="33"/>
    <s v="Little Rock"/>
    <s v="Men's Apparel"/>
    <n v="56"/>
    <n v="1050"/>
    <n v="5880"/>
    <n v="2410.7999999999997"/>
    <n v="0.41"/>
    <s v="Outlet"/>
  </r>
  <r>
    <n v="1197831"/>
    <d v="2021-11-20T00:00:00"/>
    <x v="1"/>
    <x v="33"/>
    <s v="Little Rock"/>
    <s v="Women's Apparel"/>
    <n v="53"/>
    <n v="1350"/>
    <n v="7155"/>
    <n v="3219.75"/>
    <n v="0.45"/>
    <s v="Outlet"/>
  </r>
  <r>
    <n v="1197831"/>
    <d v="2021-12-19T00:00:00"/>
    <x v="1"/>
    <x v="33"/>
    <s v="Little Rock"/>
    <s v="Men's Street Footwear"/>
    <n v="55"/>
    <n v="2380"/>
    <n v="13090"/>
    <n v="6021.4000000000005"/>
    <n v="0.46"/>
    <s v="Outlet"/>
  </r>
  <r>
    <n v="1197831"/>
    <d v="2021-12-19T00:00:00"/>
    <x v="1"/>
    <x v="33"/>
    <s v="Little Rock"/>
    <s v="Men's Athletic Footwear"/>
    <n v="46"/>
    <n v="1550"/>
    <n v="7130"/>
    <n v="2851.9999999999995"/>
    <n v="0.39999999999999997"/>
    <s v="Outlet"/>
  </r>
  <r>
    <n v="1197831"/>
    <d v="2021-12-19T00:00:00"/>
    <x v="1"/>
    <x v="33"/>
    <s v="Little Rock"/>
    <s v="Women's Street Footwear"/>
    <n v="43"/>
    <n v="1490"/>
    <n v="6407"/>
    <n v="2819.08"/>
    <n v="0.44"/>
    <s v="Outlet"/>
  </r>
  <r>
    <n v="1197831"/>
    <d v="2021-12-19T00:00:00"/>
    <x v="1"/>
    <x v="33"/>
    <s v="Little Rock"/>
    <s v="Women's Athletic Footwear"/>
    <n v="40"/>
    <n v="1240"/>
    <n v="4960"/>
    <n v="2281.6"/>
    <n v="0.46"/>
    <s v="Outlet"/>
  </r>
  <r>
    <n v="1197831"/>
    <d v="2021-12-19T00:00:00"/>
    <x v="1"/>
    <x v="33"/>
    <s v="Little Rock"/>
    <s v="Men's Apparel"/>
    <n v="50"/>
    <n v="1320"/>
    <n v="6600"/>
    <n v="2640"/>
    <n v="0.39999999999999997"/>
    <s v="Outlet"/>
  </r>
  <r>
    <n v="1197831"/>
    <d v="2021-12-19T00:00:00"/>
    <x v="1"/>
    <x v="33"/>
    <s v="Little Rock"/>
    <s v="Women's Apparel"/>
    <n v="55"/>
    <n v="1700"/>
    <n v="9350"/>
    <n v="4207.5"/>
    <n v="0.45"/>
    <s v="Outlet"/>
  </r>
  <r>
    <n v="1197831"/>
    <d v="2021-01-23T00:00:00"/>
    <x v="1"/>
    <x v="33"/>
    <s v="Little Rock"/>
    <s v="Men's Street Footwear"/>
    <n v="17"/>
    <n v="1780"/>
    <n v="3026"/>
    <n v="1422.22"/>
    <n v="0.47000000000000003"/>
    <s v="Outlet"/>
  </r>
  <r>
    <n v="1197831"/>
    <d v="2021-01-23T00:00:00"/>
    <x v="1"/>
    <x v="33"/>
    <s v="Little Rock"/>
    <s v="Men's Athletic Footwear"/>
    <n v="18"/>
    <n v="1240"/>
    <n v="2232"/>
    <n v="848.16"/>
    <n v="0.38"/>
    <s v="Outlet"/>
  </r>
  <r>
    <n v="1197831"/>
    <d v="2021-01-23T00:00:00"/>
    <x v="1"/>
    <x v="33"/>
    <s v="Little Rock"/>
    <s v="Women's Street Footwear"/>
    <n v="10"/>
    <n v="1310"/>
    <n v="1310"/>
    <n v="563.30000000000007"/>
    <n v="0.43000000000000005"/>
    <s v="Outlet"/>
  </r>
  <r>
    <n v="1197831"/>
    <d v="2021-01-23T00:00:00"/>
    <x v="1"/>
    <x v="33"/>
    <s v="Little Rock"/>
    <s v="Women's Athletic Footwear"/>
    <n v="13"/>
    <n v="740"/>
    <n v="962"/>
    <n v="413.66"/>
    <n v="0.43000000000000005"/>
    <s v="Outlet"/>
  </r>
  <r>
    <n v="1197831"/>
    <d v="2021-01-23T00:00:00"/>
    <x v="1"/>
    <x v="33"/>
    <s v="Little Rock"/>
    <s v="Men's Apparel"/>
    <n v="23"/>
    <n v="910"/>
    <n v="2093"/>
    <n v="858.13"/>
    <n v="0.41"/>
    <s v="Outlet"/>
  </r>
  <r>
    <n v="1197831"/>
    <d v="2021-01-23T00:00:00"/>
    <x v="1"/>
    <x v="33"/>
    <s v="Little Rock"/>
    <s v="Women's Apparel"/>
    <n v="18"/>
    <n v="1240"/>
    <n v="2232"/>
    <n v="1004.4"/>
    <n v="0.45"/>
    <s v="Outlet"/>
  </r>
  <r>
    <n v="1197831"/>
    <d v="2021-02-21T00:00:00"/>
    <x v="1"/>
    <x v="33"/>
    <s v="Little Rock"/>
    <s v="Men's Street Footwear"/>
    <n v="18"/>
    <n v="2060"/>
    <n v="3708"/>
    <n v="1631.52"/>
    <n v="0.44"/>
    <s v="Outlet"/>
  </r>
  <r>
    <n v="1197831"/>
    <d v="2021-02-21T00:00:00"/>
    <x v="1"/>
    <x v="33"/>
    <s v="Little Rock"/>
    <s v="Men's Athletic Footwear"/>
    <n v="17"/>
    <n v="830"/>
    <n v="1411"/>
    <n v="550.29"/>
    <n v="0.38999999999999996"/>
    <s v="Outlet"/>
  </r>
  <r>
    <n v="1197831"/>
    <d v="2021-02-21T00:00:00"/>
    <x v="1"/>
    <x v="33"/>
    <s v="Little Rock"/>
    <s v="Women's Street Footwear"/>
    <n v="12"/>
    <n v="980"/>
    <n v="1176"/>
    <n v="552.72"/>
    <n v="0.47000000000000003"/>
    <s v="Outlet"/>
  </r>
  <r>
    <n v="1197831"/>
    <d v="2021-02-21T00:00:00"/>
    <x v="1"/>
    <x v="34"/>
    <s v="Oklahoma City"/>
    <s v="Women's Athletic Footwear"/>
    <n v="15"/>
    <n v="580"/>
    <n v="870"/>
    <n v="400.20000000000005"/>
    <n v="0.46"/>
    <s v="Outlet"/>
  </r>
  <r>
    <n v="1197831"/>
    <d v="2021-02-21T00:00:00"/>
    <x v="1"/>
    <x v="34"/>
    <s v="Oklahoma City"/>
    <s v="Men's Apparel"/>
    <n v="24"/>
    <n v="850"/>
    <n v="2040"/>
    <n v="815.99999999999989"/>
    <n v="0.39999999999999997"/>
    <s v="Outlet"/>
  </r>
  <r>
    <n v="1197831"/>
    <d v="2021-02-21T00:00:00"/>
    <x v="1"/>
    <x v="34"/>
    <s v="Oklahoma City"/>
    <s v="Women's Apparel"/>
    <n v="14"/>
    <n v="1120"/>
    <n v="1568"/>
    <n v="721.28000000000009"/>
    <n v="0.46"/>
    <s v="Outlet"/>
  </r>
  <r>
    <n v="1197831"/>
    <d v="2021-03-19T00:00:00"/>
    <x v="1"/>
    <x v="34"/>
    <s v="Oklahoma City"/>
    <s v="Men's Street Footwear"/>
    <n v="14"/>
    <n v="1820"/>
    <n v="2548"/>
    <n v="1172.0800000000002"/>
    <n v="0.46"/>
    <s v="Outlet"/>
  </r>
  <r>
    <n v="1197831"/>
    <d v="2021-03-19T00:00:00"/>
    <x v="1"/>
    <x v="34"/>
    <s v="Oklahoma City"/>
    <s v="Men's Athletic Footwear"/>
    <n v="15"/>
    <n v="780"/>
    <n v="1170"/>
    <n v="479.7"/>
    <n v="0.41"/>
    <s v="Outlet"/>
  </r>
  <r>
    <n v="1197831"/>
    <d v="2021-03-19T00:00:00"/>
    <x v="1"/>
    <x v="34"/>
    <s v="Oklahoma City"/>
    <s v="Women's Street Footwear"/>
    <n v="7"/>
    <n v="830"/>
    <n v="581"/>
    <n v="261.45"/>
    <n v="0.45"/>
    <s v="Outlet"/>
  </r>
  <r>
    <n v="1197831"/>
    <d v="2021-03-19T00:00:00"/>
    <x v="1"/>
    <x v="34"/>
    <s v="Oklahoma City"/>
    <s v="Women's Athletic Footwear"/>
    <n v="16"/>
    <n v="390"/>
    <n v="624"/>
    <n v="293.28000000000003"/>
    <n v="0.47000000000000003"/>
    <s v="Outlet"/>
  </r>
  <r>
    <n v="1197831"/>
    <d v="2021-03-19T00:00:00"/>
    <x v="1"/>
    <x v="34"/>
    <s v="Oklahoma City"/>
    <s v="Men's Apparel"/>
    <n v="26"/>
    <n v="610"/>
    <n v="1586"/>
    <n v="666.12"/>
    <n v="0.42"/>
    <s v="Outlet"/>
  </r>
  <r>
    <n v="1197831"/>
    <d v="2021-03-19T00:00:00"/>
    <x v="1"/>
    <x v="34"/>
    <s v="Oklahoma City"/>
    <s v="Women's Apparel"/>
    <n v="18"/>
    <n v="880"/>
    <n v="1584"/>
    <n v="728.64"/>
    <n v="0.46"/>
    <s v="Outlet"/>
  </r>
  <r>
    <n v="1197831"/>
    <d v="2021-04-20T00:00:00"/>
    <x v="1"/>
    <x v="34"/>
    <s v="Oklahoma City"/>
    <s v="Men's Street Footwear"/>
    <n v="20"/>
    <n v="1840"/>
    <n v="3680"/>
    <n v="1692.8000000000002"/>
    <n v="0.46"/>
    <s v="Outlet"/>
  </r>
  <r>
    <n v="1197831"/>
    <d v="2021-04-20T00:00:00"/>
    <x v="1"/>
    <x v="34"/>
    <s v="Oklahoma City"/>
    <s v="Men's Athletic Footwear"/>
    <n v="18"/>
    <n v="790"/>
    <n v="1422"/>
    <n v="554.57999999999993"/>
    <n v="0.38999999999999996"/>
    <s v="Outlet"/>
  </r>
  <r>
    <n v="1197831"/>
    <d v="2021-04-20T00:00:00"/>
    <x v="1"/>
    <x v="34"/>
    <s v="Oklahoma City"/>
    <s v="Women's Street Footwear"/>
    <n v="10"/>
    <n v="700"/>
    <n v="700"/>
    <n v="322"/>
    <n v="0.46"/>
    <s v="Outlet"/>
  </r>
  <r>
    <n v="1197831"/>
    <d v="2021-04-20T00:00:00"/>
    <x v="1"/>
    <x v="34"/>
    <s v="Oklahoma City"/>
    <s v="Women's Athletic Footwear"/>
    <n v="15"/>
    <n v="470"/>
    <n v="705"/>
    <n v="303.15000000000003"/>
    <n v="0.43000000000000005"/>
    <s v="Outlet"/>
  </r>
  <r>
    <n v="1197831"/>
    <d v="2021-04-20T00:00:00"/>
    <x v="1"/>
    <x v="34"/>
    <s v="Oklahoma City"/>
    <s v="Men's Apparel"/>
    <n v="27"/>
    <n v="540"/>
    <n v="1458"/>
    <n v="568.61999999999989"/>
    <n v="0.38999999999999996"/>
    <s v="Outlet"/>
  </r>
  <r>
    <n v="1197831"/>
    <d v="2021-04-20T00:00:00"/>
    <x v="1"/>
    <x v="34"/>
    <s v="Oklahoma City"/>
    <s v="Women's Apparel"/>
    <n v="22"/>
    <n v="1110"/>
    <n v="2442"/>
    <n v="1050.0600000000002"/>
    <n v="0.43000000000000005"/>
    <s v="Outlet"/>
  </r>
  <r>
    <n v="1197831"/>
    <d v="2021-05-19T00:00:00"/>
    <x v="1"/>
    <x v="34"/>
    <s v="Oklahoma City"/>
    <s v="Men's Street Footwear"/>
    <n v="28"/>
    <n v="1790"/>
    <n v="5012"/>
    <n v="2155.1600000000003"/>
    <n v="0.43000000000000005"/>
    <s v="Outlet"/>
  </r>
  <r>
    <n v="1197831"/>
    <d v="2021-05-19T00:00:00"/>
    <x v="1"/>
    <x v="34"/>
    <s v="Oklahoma City"/>
    <s v="Men's Athletic Footwear"/>
    <n v="29"/>
    <n v="930"/>
    <n v="2697"/>
    <n v="1024.8599999999999"/>
    <n v="0.38"/>
    <s v="Outlet"/>
  </r>
  <r>
    <n v="1197831"/>
    <d v="2021-05-19T00:00:00"/>
    <x v="1"/>
    <x v="34"/>
    <s v="Oklahoma City"/>
    <s v="Women's Street Footwear"/>
    <n v="27"/>
    <n v="880"/>
    <n v="2376"/>
    <n v="997.92000000000007"/>
    <n v="0.42000000000000004"/>
    <s v="Outlet"/>
  </r>
  <r>
    <n v="1197831"/>
    <d v="2021-05-19T00:00:00"/>
    <x v="1"/>
    <x v="34"/>
    <s v="Oklahoma City"/>
    <s v="Women's Athletic Footwear"/>
    <n v="26"/>
    <n v="740"/>
    <n v="1924"/>
    <n v="808.08"/>
    <n v="0.42000000000000004"/>
    <s v="Outlet"/>
  </r>
  <r>
    <n v="1197831"/>
    <d v="2021-05-19T00:00:00"/>
    <x v="1"/>
    <x v="34"/>
    <s v="Oklahoma City"/>
    <s v="Men's Apparel"/>
    <n v="33"/>
    <n v="800"/>
    <n v="2640"/>
    <n v="1082.3999999999999"/>
    <n v="0.41"/>
    <s v="Outlet"/>
  </r>
  <r>
    <n v="1197831"/>
    <d v="2021-05-19T00:00:00"/>
    <x v="1"/>
    <x v="34"/>
    <s v="Oklahoma City"/>
    <s v="Women's Apparel"/>
    <n v="33"/>
    <n v="1160"/>
    <n v="3828"/>
    <n v="1722.6000000000001"/>
    <n v="0.45"/>
    <s v="Outlet"/>
  </r>
  <r>
    <n v="1197831"/>
    <d v="2021-06-21T00:00:00"/>
    <x v="1"/>
    <x v="34"/>
    <s v="Oklahoma City"/>
    <s v="Men's Street Footwear"/>
    <n v="32"/>
    <n v="1920"/>
    <n v="6144"/>
    <n v="2826.2400000000002"/>
    <n v="0.46"/>
    <s v="Outlet"/>
  </r>
  <r>
    <n v="1197831"/>
    <d v="2021-06-21T00:00:00"/>
    <x v="1"/>
    <x v="34"/>
    <s v="Oklahoma City"/>
    <s v="Men's Athletic Footwear"/>
    <n v="25"/>
    <n v="1230"/>
    <n v="3075"/>
    <n v="1199.2499999999998"/>
    <n v="0.38999999999999996"/>
    <s v="Outlet"/>
  </r>
  <r>
    <n v="1197831"/>
    <d v="2021-06-21T00:00:00"/>
    <x v="1"/>
    <x v="34"/>
    <s v="Oklahoma City"/>
    <s v="Women's Street Footwear"/>
    <n v="27"/>
    <n v="1070"/>
    <n v="2889"/>
    <n v="1242.2700000000002"/>
    <n v="0.43000000000000005"/>
    <s v="Outlet"/>
  </r>
  <r>
    <n v="1197831"/>
    <d v="2021-06-21T00:00:00"/>
    <x v="1"/>
    <x v="34"/>
    <s v="Oklahoma City"/>
    <s v="Women's Athletic Footwear"/>
    <n v="29"/>
    <n v="1020"/>
    <n v="2958"/>
    <n v="1331.1000000000001"/>
    <n v="0.45"/>
    <s v="Outlet"/>
  </r>
  <r>
    <n v="1197831"/>
    <d v="2021-06-21T00:00:00"/>
    <x v="1"/>
    <x v="34"/>
    <s v="Oklahoma City"/>
    <s v="Men's Apparel"/>
    <n v="41"/>
    <n v="1050"/>
    <n v="4305"/>
    <n v="1635.9"/>
    <n v="0.38"/>
    <s v="Outlet"/>
  </r>
  <r>
    <n v="1197831"/>
    <d v="2021-06-21T00:00:00"/>
    <x v="1"/>
    <x v="34"/>
    <s v="Oklahoma City"/>
    <s v="Women's Apparel"/>
    <n v="40"/>
    <n v="1430"/>
    <n v="5720"/>
    <n v="2402.4"/>
    <n v="0.42000000000000004"/>
    <s v="Outlet"/>
  </r>
  <r>
    <n v="1197831"/>
    <d v="2021-07-19T00:00:00"/>
    <x v="1"/>
    <x v="34"/>
    <s v="Oklahoma City"/>
    <s v="Men's Street Footwear"/>
    <n v="43"/>
    <n v="2380"/>
    <n v="10234"/>
    <n v="4298.2800000000007"/>
    <n v="0.42000000000000004"/>
    <s v="Outlet"/>
  </r>
  <r>
    <n v="1197831"/>
    <d v="2021-07-19T00:00:00"/>
    <x v="1"/>
    <x v="34"/>
    <s v="Oklahoma City"/>
    <s v="Men's Athletic Footwear"/>
    <n v="35"/>
    <n v="1350"/>
    <n v="4725"/>
    <n v="1795.5"/>
    <n v="0.38"/>
    <s v="Outlet"/>
  </r>
  <r>
    <n v="1197831"/>
    <d v="2021-07-19T00:00:00"/>
    <x v="1"/>
    <x v="34"/>
    <s v="Oklahoma City"/>
    <s v="Women's Street Footwear"/>
    <n v="33"/>
    <n v="1310"/>
    <n v="4323"/>
    <n v="1858.89"/>
    <n v="0.43000000000000005"/>
    <s v="Outlet"/>
  </r>
  <r>
    <n v="1197831"/>
    <d v="2021-07-19T00:00:00"/>
    <x v="1"/>
    <x v="34"/>
    <s v="Oklahoma City"/>
    <s v="Women's Athletic Footwear"/>
    <n v="36"/>
    <n v="1070"/>
    <n v="3852"/>
    <n v="1771.92"/>
    <n v="0.46"/>
    <s v="Outlet"/>
  </r>
  <r>
    <n v="1197831"/>
    <d v="2021-07-19T00:00:00"/>
    <x v="1"/>
    <x v="34"/>
    <s v="Oklahoma City"/>
    <s v="Men's Apparel"/>
    <n v="43"/>
    <n v="1160"/>
    <n v="4988"/>
    <n v="2045.08"/>
    <n v="0.41"/>
    <s v="Outlet"/>
  </r>
  <r>
    <n v="1197831"/>
    <d v="2021-07-19T00:00:00"/>
    <x v="1"/>
    <x v="34"/>
    <s v="Oklahoma City"/>
    <s v="Women's Apparel"/>
    <n v="45"/>
    <n v="1630"/>
    <n v="7335"/>
    <n v="3447.4500000000003"/>
    <n v="0.47000000000000003"/>
    <s v="Outlet"/>
  </r>
  <r>
    <n v="1197831"/>
    <d v="2021-08-20T00:00:00"/>
    <x v="1"/>
    <x v="34"/>
    <s v="Oklahoma City"/>
    <s v="Men's Street Footwear"/>
    <n v="41"/>
    <n v="2300"/>
    <n v="9430"/>
    <n v="3960.6000000000004"/>
    <n v="0.42000000000000004"/>
    <s v="Outlet"/>
  </r>
  <r>
    <n v="1197831"/>
    <d v="2021-08-20T00:00:00"/>
    <x v="1"/>
    <x v="34"/>
    <s v="Oklahoma City"/>
    <s v="Men's Athletic Footwear"/>
    <n v="37"/>
    <n v="1400"/>
    <n v="5180"/>
    <n v="2175.6"/>
    <n v="0.42"/>
    <s v="Outlet"/>
  </r>
  <r>
    <n v="1197831"/>
    <d v="2021-08-20T00:00:00"/>
    <x v="1"/>
    <x v="34"/>
    <s v="Oklahoma City"/>
    <s v="Women's Street Footwear"/>
    <n v="38"/>
    <n v="1130"/>
    <n v="4294"/>
    <n v="2018.18"/>
    <n v="0.47000000000000003"/>
    <s v="Outlet"/>
  </r>
  <r>
    <n v="1197831"/>
    <d v="2021-08-20T00:00:00"/>
    <x v="1"/>
    <x v="34"/>
    <s v="Oklahoma City"/>
    <s v="Women's Athletic Footwear"/>
    <n v="32"/>
    <n v="1110"/>
    <n v="3552"/>
    <n v="1491.8400000000001"/>
    <n v="0.42000000000000004"/>
    <s v="Outlet"/>
  </r>
  <r>
    <n v="1197831"/>
    <d v="2021-08-20T00:00:00"/>
    <x v="1"/>
    <x v="34"/>
    <s v="Oklahoma City"/>
    <s v="Men's Apparel"/>
    <n v="40"/>
    <n v="1050"/>
    <n v="4200"/>
    <n v="1554"/>
    <n v="0.37"/>
    <s v="Outlet"/>
  </r>
  <r>
    <n v="1197831"/>
    <d v="2021-08-20T00:00:00"/>
    <x v="1"/>
    <x v="34"/>
    <s v="Oklahoma City"/>
    <s v="Women's Apparel"/>
    <n v="40"/>
    <n v="1660"/>
    <n v="6640"/>
    <n v="3120.8"/>
    <n v="0.47000000000000003"/>
    <s v="Outlet"/>
  </r>
  <r>
    <n v="1197831"/>
    <d v="2021-09-19T00:00:00"/>
    <x v="1"/>
    <x v="34"/>
    <s v="Oklahoma City"/>
    <s v="Men's Street Footwear"/>
    <n v="35"/>
    <n v="1960"/>
    <n v="6860"/>
    <n v="3155.6000000000004"/>
    <n v="0.46"/>
    <s v="Outlet"/>
  </r>
  <r>
    <n v="1197831"/>
    <d v="2021-09-19T00:00:00"/>
    <x v="1"/>
    <x v="34"/>
    <s v="Oklahoma City"/>
    <s v="Men's Athletic Footwear"/>
    <n v="28"/>
    <n v="1280"/>
    <n v="3584"/>
    <n v="1469.4399999999998"/>
    <n v="0.41"/>
    <s v="Outlet"/>
  </r>
  <r>
    <n v="1197831"/>
    <d v="2021-09-19T00:00:00"/>
    <x v="1"/>
    <x v="34"/>
    <s v="Oklahoma City"/>
    <s v="Women's Street Footwear"/>
    <n v="12"/>
    <n v="910"/>
    <n v="1092"/>
    <n v="458.64000000000004"/>
    <n v="0.42000000000000004"/>
    <s v="Outlet"/>
  </r>
  <r>
    <n v="1197831"/>
    <d v="2021-09-19T00:00:00"/>
    <x v="1"/>
    <x v="34"/>
    <s v="Oklahoma City"/>
    <s v="Women's Athletic Footwear"/>
    <n v="12"/>
    <n v="830"/>
    <n v="996"/>
    <n v="418.32000000000005"/>
    <n v="0.42000000000000004"/>
    <s v="Outlet"/>
  </r>
  <r>
    <n v="1197831"/>
    <d v="2021-09-19T00:00:00"/>
    <x v="1"/>
    <x v="34"/>
    <s v="Oklahoma City"/>
    <s v="Men's Apparel"/>
    <n v="20"/>
    <n v="780"/>
    <n v="1560"/>
    <n v="592.79999999999995"/>
    <n v="0.38"/>
    <s v="Outlet"/>
  </r>
  <r>
    <n v="1197831"/>
    <d v="2021-09-19T00:00:00"/>
    <x v="1"/>
    <x v="34"/>
    <s v="Oklahoma City"/>
    <s v="Women's Apparel"/>
    <n v="23"/>
    <n v="1190"/>
    <n v="2737"/>
    <n v="1286.3900000000001"/>
    <n v="0.47000000000000003"/>
    <s v="Outlet"/>
  </r>
  <r>
    <n v="1197831"/>
    <d v="2021-10-21T00:00:00"/>
    <x v="1"/>
    <x v="34"/>
    <s v="Oklahoma City"/>
    <s v="Men's Street Footwear"/>
    <n v="20"/>
    <n v="1730"/>
    <n v="3460"/>
    <n v="1626.2"/>
    <n v="0.47000000000000003"/>
    <s v="Outlet"/>
  </r>
  <r>
    <n v="1197831"/>
    <d v="2021-10-21T00:00:00"/>
    <x v="1"/>
    <x v="34"/>
    <s v="Oklahoma City"/>
    <s v="Men's Athletic Footwear"/>
    <n v="14"/>
    <n v="1120"/>
    <n v="1568"/>
    <n v="658.56"/>
    <n v="0.42"/>
    <s v="Outlet"/>
  </r>
  <r>
    <n v="1197831"/>
    <d v="2021-10-21T00:00:00"/>
    <x v="1"/>
    <x v="34"/>
    <s v="Oklahoma City"/>
    <s v="Women's Street Footwear"/>
    <n v="14"/>
    <n v="740"/>
    <n v="1036"/>
    <n v="435.12000000000006"/>
    <n v="0.42000000000000004"/>
    <s v="Outlet"/>
  </r>
  <r>
    <n v="1197831"/>
    <d v="2021-10-21T00:00:00"/>
    <x v="1"/>
    <x v="34"/>
    <s v="Oklahoma City"/>
    <s v="Women's Athletic Footwear"/>
    <n v="15"/>
    <n v="620"/>
    <n v="930"/>
    <n v="390.6"/>
    <n v="0.42000000000000004"/>
    <s v="Outlet"/>
  </r>
  <r>
    <n v="1197831"/>
    <d v="2021-10-21T00:00:00"/>
    <x v="1"/>
    <x v="34"/>
    <s v="Oklahoma City"/>
    <s v="Men's Apparel"/>
    <n v="22"/>
    <n v="680"/>
    <n v="1496"/>
    <n v="568.48"/>
    <n v="0.38"/>
    <s v="Outlet"/>
  </r>
  <r>
    <n v="1197831"/>
    <d v="2021-10-21T00:00:00"/>
    <x v="1"/>
    <x v="34"/>
    <s v="Oklahoma City"/>
    <s v="Women's Apparel"/>
    <n v="22"/>
    <n v="1010"/>
    <n v="2222"/>
    <n v="1044.3400000000001"/>
    <n v="0.47000000000000003"/>
    <s v="Outlet"/>
  </r>
  <r>
    <n v="1197831"/>
    <d v="2021-11-20T00:00:00"/>
    <x v="1"/>
    <x v="34"/>
    <s v="Oklahoma City"/>
    <s v="Men's Street Footwear"/>
    <n v="16"/>
    <n v="1660"/>
    <n v="2656"/>
    <n v="1168.6400000000001"/>
    <n v="0.44"/>
    <s v="Outlet"/>
  </r>
  <r>
    <n v="1197831"/>
    <d v="2021-11-20T00:00:00"/>
    <x v="1"/>
    <x v="34"/>
    <s v="Oklahoma City"/>
    <s v="Men's Athletic Footwear"/>
    <n v="11"/>
    <n v="960"/>
    <n v="1056"/>
    <n v="401.28000000000003"/>
    <n v="0.38"/>
    <s v="Outlet"/>
  </r>
  <r>
    <n v="1197831"/>
    <d v="2021-11-20T00:00:00"/>
    <x v="1"/>
    <x v="34"/>
    <s v="Oklahoma City"/>
    <s v="Women's Street Footwear"/>
    <n v="19"/>
    <n v="810"/>
    <n v="1539"/>
    <n v="661.7700000000001"/>
    <n v="0.43000000000000005"/>
    <s v="Outlet"/>
  </r>
  <r>
    <n v="1197831"/>
    <d v="2021-11-20T00:00:00"/>
    <x v="1"/>
    <x v="34"/>
    <s v="Oklahoma City"/>
    <s v="Women's Athletic Footwear"/>
    <n v="37"/>
    <n v="900"/>
    <n v="3330"/>
    <n v="1565.1000000000001"/>
    <n v="0.47000000000000003"/>
    <s v="Outlet"/>
  </r>
  <r>
    <n v="1197831"/>
    <d v="2021-11-20T00:00:00"/>
    <x v="1"/>
    <x v="34"/>
    <s v="Oklahoma City"/>
    <s v="Men's Apparel"/>
    <n v="60"/>
    <n v="850"/>
    <n v="5100"/>
    <n v="2039.9999999999998"/>
    <n v="0.39999999999999997"/>
    <s v="Outlet"/>
  </r>
  <r>
    <n v="1197831"/>
    <d v="2021-11-20T00:00:00"/>
    <x v="1"/>
    <x v="34"/>
    <s v="Oklahoma City"/>
    <s v="Women's Apparel"/>
    <n v="60"/>
    <n v="1280"/>
    <n v="7680"/>
    <n v="3302.4000000000005"/>
    <n v="0.43000000000000005"/>
    <s v="Outlet"/>
  </r>
  <r>
    <n v="1197831"/>
    <d v="2021-12-19T00:00:00"/>
    <x v="1"/>
    <x v="34"/>
    <s v="Oklahoma City"/>
    <s v="Men's Street Footwear"/>
    <n v="55"/>
    <n v="2000"/>
    <n v="11000"/>
    <n v="4620"/>
    <n v="0.42000000000000004"/>
    <s v="Outlet"/>
  </r>
  <r>
    <n v="1197831"/>
    <d v="2021-12-19T00:00:00"/>
    <x v="1"/>
    <x v="34"/>
    <s v="Oklahoma City"/>
    <s v="Men's Athletic Footwear"/>
    <n v="47"/>
    <n v="1490"/>
    <n v="7003"/>
    <n v="2661.14"/>
    <n v="0.38"/>
    <s v="Outlet"/>
  </r>
  <r>
    <n v="1197831"/>
    <d v="2021-12-19T00:00:00"/>
    <x v="1"/>
    <x v="34"/>
    <s v="Oklahoma City"/>
    <s v="Women's Street Footwear"/>
    <n v="44"/>
    <n v="1310"/>
    <n v="5764"/>
    <n v="2593.8000000000002"/>
    <n v="0.45"/>
    <s v="Outlet"/>
  </r>
  <r>
    <n v="1197831"/>
    <d v="2021-12-19T00:00:00"/>
    <x v="1"/>
    <x v="34"/>
    <s v="Oklahoma City"/>
    <s v="Women's Athletic Footwear"/>
    <n v="45"/>
    <n v="1140"/>
    <n v="5130"/>
    <n v="2308.5"/>
    <n v="0.45"/>
    <s v="Outlet"/>
  </r>
  <r>
    <n v="1197831"/>
    <d v="2021-12-19T00:00:00"/>
    <x v="1"/>
    <x v="34"/>
    <s v="Oklahoma City"/>
    <s v="Men's Apparel"/>
    <n v="55"/>
    <n v="980"/>
    <n v="5390"/>
    <n v="2156"/>
    <n v="0.39999999999999997"/>
    <s v="Outlet"/>
  </r>
  <r>
    <n v="1197831"/>
    <d v="2021-12-19T00:00:00"/>
    <x v="1"/>
    <x v="34"/>
    <s v="Oklahoma City"/>
    <s v="Women's Apparel"/>
    <n v="51"/>
    <n v="1280"/>
    <n v="6528"/>
    <n v="2807.0400000000004"/>
    <n v="0.43000000000000005"/>
    <s v="Outlet"/>
  </r>
  <r>
    <n v="1197831"/>
    <d v="2021-01-16T00:00:00"/>
    <x v="1"/>
    <x v="34"/>
    <s v="Oklahoma City"/>
    <s v="Men's Street Footwear"/>
    <n v="17"/>
    <n v="1760"/>
    <n v="2992"/>
    <n v="1136.96"/>
    <n v="0.38"/>
    <s v="Outlet"/>
  </r>
  <r>
    <n v="1197831"/>
    <d v="2021-01-16T00:00:00"/>
    <x v="1"/>
    <x v="34"/>
    <s v="Oklahoma City"/>
    <s v="Men's Athletic Footwear"/>
    <n v="16"/>
    <n v="1050"/>
    <n v="1680"/>
    <n v="638.4"/>
    <n v="0.38"/>
    <s v="Outlet"/>
  </r>
  <r>
    <n v="1197831"/>
    <d v="2021-01-16T00:00:00"/>
    <x v="1"/>
    <x v="34"/>
    <s v="Oklahoma City"/>
    <s v="Women's Street Footwear"/>
    <n v="12"/>
    <n v="1160"/>
    <n v="1392"/>
    <n v="556.79999999999995"/>
    <n v="0.39999999999999997"/>
    <s v="Outlet"/>
  </r>
  <r>
    <n v="1197831"/>
    <d v="2021-01-16T00:00:00"/>
    <x v="1"/>
    <x v="34"/>
    <s v="Oklahoma City"/>
    <s v="Women's Athletic Footwear"/>
    <n v="16"/>
    <n v="700"/>
    <n v="1120"/>
    <n v="447.99999999999994"/>
    <n v="0.39999999999999997"/>
    <s v="Outlet"/>
  </r>
  <r>
    <n v="1197831"/>
    <d v="2021-01-16T00:00:00"/>
    <x v="1"/>
    <x v="34"/>
    <s v="Oklahoma City"/>
    <s v="Men's Apparel"/>
    <n v="28"/>
    <n v="880"/>
    <n v="2464"/>
    <n v="1010.2399999999999"/>
    <n v="0.41"/>
    <s v="Outlet"/>
  </r>
  <r>
    <n v="1197831"/>
    <d v="2021-01-16T00:00:00"/>
    <x v="1"/>
    <x v="34"/>
    <s v="Oklahoma City"/>
    <s v="Women's Apparel"/>
    <n v="17"/>
    <n v="1190"/>
    <n v="2023"/>
    <n v="748.51"/>
    <n v="0.37"/>
    <s v="Outlet"/>
  </r>
  <r>
    <n v="1197831"/>
    <d v="2021-02-14T00:00:00"/>
    <x v="1"/>
    <x v="34"/>
    <s v="Oklahoma City"/>
    <s v="Men's Street Footwear"/>
    <n v="18"/>
    <n v="2040"/>
    <n v="3672"/>
    <n v="1468.8"/>
    <n v="0.39999999999999997"/>
    <s v="Outlet"/>
  </r>
  <r>
    <n v="1197831"/>
    <d v="2021-02-14T00:00:00"/>
    <x v="1"/>
    <x v="34"/>
    <s v="Oklahoma City"/>
    <s v="Men's Athletic Footwear"/>
    <n v="17"/>
    <n v="750"/>
    <n v="1275"/>
    <n v="522.75"/>
    <n v="0.41"/>
    <s v="Outlet"/>
  </r>
  <r>
    <n v="1197831"/>
    <d v="2021-02-14T00:00:00"/>
    <x v="1"/>
    <x v="34"/>
    <s v="Oklahoma City"/>
    <s v="Women's Street Footwear"/>
    <n v="11"/>
    <n v="900"/>
    <n v="990"/>
    <n v="386.09999999999997"/>
    <n v="0.38999999999999996"/>
    <s v="Outlet"/>
  </r>
  <r>
    <n v="1185732"/>
    <d v="2021-02-05T00:00:00"/>
    <x v="0"/>
    <x v="45"/>
    <s v="Hartford"/>
    <s v="Women's Athletic Footwear"/>
    <n v="24"/>
    <n v="390"/>
    <n v="936"/>
    <n v="308.87999999999994"/>
    <n v="0.32999999999999996"/>
    <s v="Outlet"/>
  </r>
  <r>
    <n v="1185732"/>
    <d v="2021-02-05T00:00:00"/>
    <x v="0"/>
    <x v="45"/>
    <s v="Hartford"/>
    <s v="Men's Apparel"/>
    <n v="39"/>
    <n v="660"/>
    <n v="2574"/>
    <n v="952.38"/>
    <n v="0.37"/>
    <s v="Outlet"/>
  </r>
  <r>
    <n v="1185732"/>
    <d v="2021-02-05T00:00:00"/>
    <x v="0"/>
    <x v="45"/>
    <s v="Hartford"/>
    <s v="Women's Apparel"/>
    <n v="32"/>
    <n v="960"/>
    <n v="3072"/>
    <n v="1198.08"/>
    <n v="0.38999999999999996"/>
    <s v="Outlet"/>
  </r>
  <r>
    <n v="1185732"/>
    <d v="2021-03-03T00:00:00"/>
    <x v="0"/>
    <x v="45"/>
    <s v="Hartford"/>
    <s v="Men's Street Footwear"/>
    <n v="26"/>
    <n v="1820"/>
    <n v="4732"/>
    <n v="2034.7600000000002"/>
    <n v="0.43000000000000005"/>
    <s v="Outlet"/>
  </r>
  <r>
    <n v="1185732"/>
    <d v="2021-03-03T00:00:00"/>
    <x v="0"/>
    <x v="45"/>
    <s v="Hartford"/>
    <s v="Men's Athletic Footwear"/>
    <n v="32"/>
    <n v="680"/>
    <n v="2176"/>
    <n v="979.2"/>
    <n v="0.45"/>
    <s v="Outlet"/>
  </r>
  <r>
    <n v="1185732"/>
    <d v="2021-03-03T00:00:00"/>
    <x v="0"/>
    <x v="45"/>
    <s v="Hartford"/>
    <s v="Women's Street Footwear"/>
    <n v="23"/>
    <n v="750"/>
    <n v="1725"/>
    <n v="552"/>
    <n v="0.32"/>
    <s v="Outlet"/>
  </r>
  <r>
    <n v="1185732"/>
    <d v="2021-03-03T00:00:00"/>
    <x v="0"/>
    <x v="45"/>
    <s v="Hartford"/>
    <s v="Women's Athletic Footwear"/>
    <n v="27"/>
    <n v="340"/>
    <n v="918"/>
    <n v="293.76"/>
    <n v="0.32"/>
    <s v="Outlet"/>
  </r>
  <r>
    <n v="1185732"/>
    <d v="2021-03-03T00:00:00"/>
    <x v="0"/>
    <x v="45"/>
    <s v="Hartford"/>
    <s v="Men's Apparel"/>
    <n v="39"/>
    <n v="530"/>
    <n v="2067"/>
    <n v="702.78"/>
    <n v="0.33999999999999997"/>
    <s v="Outlet"/>
  </r>
  <r>
    <n v="1185732"/>
    <d v="2021-03-03T00:00:00"/>
    <x v="0"/>
    <x v="45"/>
    <s v="Hartford"/>
    <s v="Women's Apparel"/>
    <n v="29"/>
    <n v="850"/>
    <n v="2465"/>
    <n v="961.34999999999991"/>
    <n v="0.38999999999999996"/>
    <s v="Outlet"/>
  </r>
  <r>
    <n v="1185732"/>
    <d v="2021-04-04T00:00:00"/>
    <x v="0"/>
    <x v="45"/>
    <s v="Hartford"/>
    <s v="Men's Street Footwear"/>
    <n v="28"/>
    <n v="1550"/>
    <n v="4340"/>
    <n v="1996.4"/>
    <n v="0.46"/>
    <s v="Outlet"/>
  </r>
  <r>
    <n v="1185732"/>
    <d v="2021-04-04T00:00:00"/>
    <x v="0"/>
    <x v="45"/>
    <s v="Hartford"/>
    <s v="Men's Athletic Footwear"/>
    <n v="30"/>
    <n v="640"/>
    <n v="1920"/>
    <n v="844.8"/>
    <n v="0.44"/>
    <s v="Outlet"/>
  </r>
  <r>
    <n v="1185732"/>
    <d v="2021-04-04T00:00:00"/>
    <x v="0"/>
    <x v="45"/>
    <s v="Hartford"/>
    <s v="Women's Street Footwear"/>
    <n v="20"/>
    <n v="640"/>
    <n v="1280"/>
    <n v="460.79999999999995"/>
    <n v="0.36"/>
    <s v="Outlet"/>
  </r>
  <r>
    <n v="1185732"/>
    <d v="2021-04-04T00:00:00"/>
    <x v="0"/>
    <x v="45"/>
    <s v="Hartford"/>
    <s v="Women's Athletic Footwear"/>
    <n v="26"/>
    <n v="410"/>
    <n v="1066"/>
    <n v="341.12"/>
    <n v="0.32"/>
    <s v="Outlet"/>
  </r>
  <r>
    <n v="1185732"/>
    <d v="2021-04-04T00:00:00"/>
    <x v="0"/>
    <x v="45"/>
    <s v="Hartford"/>
    <s v="Men's Apparel"/>
    <n v="37"/>
    <n v="400"/>
    <n v="1480"/>
    <n v="503.19999999999993"/>
    <n v="0.33999999999999997"/>
    <s v="Outlet"/>
  </r>
  <r>
    <n v="1185732"/>
    <d v="2021-04-04T00:00:00"/>
    <x v="0"/>
    <x v="45"/>
    <s v="Hartford"/>
    <s v="Women's Apparel"/>
    <n v="26"/>
    <n v="940"/>
    <n v="2444"/>
    <n v="1026.48"/>
    <n v="0.42"/>
    <s v="Outlet"/>
  </r>
  <r>
    <n v="1185732"/>
    <d v="2021-05-03T00:00:00"/>
    <x v="0"/>
    <x v="45"/>
    <s v="Hartford"/>
    <s v="Men's Street Footwear"/>
    <n v="40"/>
    <n v="1910"/>
    <n v="7640"/>
    <n v="3361.6"/>
    <n v="0.44"/>
    <s v="Outlet"/>
  </r>
  <r>
    <n v="1185732"/>
    <d v="2021-05-03T00:00:00"/>
    <x v="0"/>
    <x v="45"/>
    <s v="Hartford"/>
    <s v="Men's Athletic Footwear"/>
    <n v="35"/>
    <n v="830"/>
    <n v="2905"/>
    <n v="1278.2"/>
    <n v="0.44"/>
    <s v="Outlet"/>
  </r>
  <r>
    <n v="1185732"/>
    <d v="2021-05-03T00:00:00"/>
    <x v="0"/>
    <x v="45"/>
    <s v="Hartford"/>
    <s v="Women's Street Footwear"/>
    <n v="32"/>
    <n v="830"/>
    <n v="2656"/>
    <n v="903.04"/>
    <n v="0.33999999999999997"/>
    <s v="Outlet"/>
  </r>
  <r>
    <n v="1185732"/>
    <d v="2021-05-03T00:00:00"/>
    <x v="0"/>
    <x v="45"/>
    <s v="Hartford"/>
    <s v="Women's Athletic Footwear"/>
    <n v="32"/>
    <n v="740"/>
    <n v="2368"/>
    <n v="781.43999999999994"/>
    <n v="0.32999999999999996"/>
    <s v="Outlet"/>
  </r>
  <r>
    <n v="1185732"/>
    <d v="2021-05-03T00:00:00"/>
    <x v="0"/>
    <x v="45"/>
    <s v="Hartford"/>
    <s v="Men's Apparel"/>
    <n v="37"/>
    <n v="830"/>
    <n v="3071"/>
    <n v="1074.8499999999999"/>
    <n v="0.35"/>
    <s v="Outlet"/>
  </r>
  <r>
    <n v="1185732"/>
    <d v="2021-05-03T00:00:00"/>
    <x v="0"/>
    <x v="45"/>
    <s v="Hartford"/>
    <s v="Women's Apparel"/>
    <n v="41"/>
    <n v="1280"/>
    <n v="5248"/>
    <n v="2204.16"/>
    <n v="0.42"/>
    <s v="Outlet"/>
  </r>
  <r>
    <n v="1185732"/>
    <d v="2021-06-05T00:00:00"/>
    <x v="0"/>
    <x v="45"/>
    <s v="Hartford"/>
    <s v="Men's Street Footwear"/>
    <n v="40"/>
    <n v="2060"/>
    <n v="8240"/>
    <n v="3872.8"/>
    <n v="0.47000000000000003"/>
    <s v="Outlet"/>
  </r>
  <r>
    <n v="1185732"/>
    <d v="2021-06-05T00:00:00"/>
    <x v="0"/>
    <x v="45"/>
    <s v="Hartford"/>
    <s v="Men's Athletic Footwear"/>
    <n v="38"/>
    <n v="1240"/>
    <n v="4712"/>
    <n v="2214.6400000000003"/>
    <n v="0.47000000000000003"/>
    <s v="Outlet"/>
  </r>
  <r>
    <n v="1185732"/>
    <d v="2021-06-05T00:00:00"/>
    <x v="0"/>
    <x v="45"/>
    <s v="Hartford"/>
    <s v="Women's Street Footwear"/>
    <n v="35"/>
    <n v="960"/>
    <n v="3360"/>
    <n v="1108.8"/>
    <n v="0.32999999999999996"/>
    <s v="Outlet"/>
  </r>
  <r>
    <n v="1185732"/>
    <d v="2021-06-05T00:00:00"/>
    <x v="0"/>
    <x v="45"/>
    <s v="Hartford"/>
    <s v="Women's Athletic Footwear"/>
    <n v="35"/>
    <n v="850"/>
    <n v="2975"/>
    <n v="1041.25"/>
    <n v="0.35"/>
    <s v="Outlet"/>
  </r>
  <r>
    <n v="1185732"/>
    <d v="2021-06-05T00:00:00"/>
    <x v="0"/>
    <x v="45"/>
    <s v="Hartford"/>
    <s v="Men's Apparel"/>
    <n v="36"/>
    <n v="910"/>
    <n v="3276"/>
    <n v="1048.32"/>
    <n v="0.32"/>
    <s v="Outlet"/>
  </r>
  <r>
    <n v="1185732"/>
    <d v="2021-06-05T00:00:00"/>
    <x v="0"/>
    <x v="45"/>
    <s v="Hartford"/>
    <s v="Women's Apparel"/>
    <n v="39"/>
    <n v="1280"/>
    <n v="4992"/>
    <n v="1946.8799999999999"/>
    <n v="0.38999999999999996"/>
    <s v="Outlet"/>
  </r>
  <r>
    <n v="1185732"/>
    <d v="2021-07-03T00:00:00"/>
    <x v="0"/>
    <x v="45"/>
    <s v="Hartford"/>
    <s v="Men's Street Footwear"/>
    <n v="42"/>
    <n v="1950"/>
    <n v="8190"/>
    <n v="3685.5"/>
    <n v="0.45"/>
    <s v="Outlet"/>
  </r>
  <r>
    <n v="1185732"/>
    <d v="2021-07-03T00:00:00"/>
    <x v="0"/>
    <x v="45"/>
    <s v="Hartford"/>
    <s v="Men's Athletic Footwear"/>
    <n v="38"/>
    <n v="1200"/>
    <n v="4560"/>
    <n v="1915.2000000000003"/>
    <n v="0.42000000000000004"/>
    <s v="Outlet"/>
  </r>
  <r>
    <n v="1185732"/>
    <d v="2021-07-03T00:00:00"/>
    <x v="0"/>
    <x v="45"/>
    <s v="Hartford"/>
    <s v="Women's Street Footwear"/>
    <n v="29"/>
    <n v="1110"/>
    <n v="3219"/>
    <n v="1094.4599999999998"/>
    <n v="0.33999999999999997"/>
    <s v="Outlet"/>
  </r>
  <r>
    <n v="1185732"/>
    <d v="2021-07-03T00:00:00"/>
    <x v="0"/>
    <x v="45"/>
    <s v="Hartford"/>
    <s v="Women's Athletic Footwear"/>
    <n v="34"/>
    <n v="940"/>
    <n v="3196"/>
    <n v="1150.56"/>
    <n v="0.36"/>
    <s v="Outlet"/>
  </r>
  <r>
    <n v="1185732"/>
    <d v="2021-07-03T00:00:00"/>
    <x v="0"/>
    <x v="45"/>
    <s v="Hartford"/>
    <s v="Men's Apparel"/>
    <n v="43"/>
    <n v="930"/>
    <n v="3999"/>
    <n v="1319.6699999999998"/>
    <n v="0.32999999999999996"/>
    <s v="Outlet"/>
  </r>
  <r>
    <n v="1185732"/>
    <d v="2021-07-03T00:00:00"/>
    <x v="0"/>
    <x v="45"/>
    <s v="Hartford"/>
    <s v="Women's Apparel"/>
    <n v="40"/>
    <n v="1520"/>
    <n v="6080"/>
    <n v="2310.4"/>
    <n v="0.38"/>
    <s v="Outlet"/>
  </r>
  <r>
    <n v="1185732"/>
    <d v="2021-08-04T00:00:00"/>
    <x v="0"/>
    <x v="45"/>
    <s v="Hartford"/>
    <s v="Men's Street Footwear"/>
    <n v="40"/>
    <n v="1940"/>
    <n v="7760"/>
    <n v="3259.2000000000003"/>
    <n v="0.42000000000000004"/>
    <s v="Outlet"/>
  </r>
  <r>
    <n v="1185732"/>
    <d v="2021-08-04T00:00:00"/>
    <x v="0"/>
    <x v="45"/>
    <s v="Hartford"/>
    <s v="Men's Athletic Footwear"/>
    <n v="34"/>
    <n v="1280"/>
    <n v="4352"/>
    <n v="1871.3600000000001"/>
    <n v="0.43000000000000005"/>
    <s v="Outlet"/>
  </r>
  <r>
    <n v="1185732"/>
    <d v="2021-08-04T00:00:00"/>
    <x v="0"/>
    <x v="45"/>
    <s v="Hartford"/>
    <s v="Women's Street Footwear"/>
    <n v="36"/>
    <n v="1070"/>
    <n v="3852"/>
    <n v="1348.1999999999998"/>
    <n v="0.35"/>
    <s v="Outlet"/>
  </r>
  <r>
    <n v="1185732"/>
    <d v="2021-08-04T00:00:00"/>
    <x v="0"/>
    <x v="45"/>
    <s v="Hartford"/>
    <s v="Women's Athletic Footwear"/>
    <n v="32"/>
    <n v="720"/>
    <n v="2304"/>
    <n v="760.31999999999994"/>
    <n v="0.32999999999999996"/>
    <s v="Outlet"/>
  </r>
  <r>
    <n v="1185732"/>
    <d v="2021-08-04T00:00:00"/>
    <x v="0"/>
    <x v="45"/>
    <s v="Hartford"/>
    <s v="Men's Apparel"/>
    <n v="43"/>
    <n v="620"/>
    <n v="2666"/>
    <n v="879.77999999999986"/>
    <n v="0.32999999999999996"/>
    <s v="Outlet"/>
  </r>
  <r>
    <n v="1185732"/>
    <d v="2021-08-04T00:00:00"/>
    <x v="0"/>
    <x v="45"/>
    <s v="Hartford"/>
    <s v="Women's Apparel"/>
    <n v="44"/>
    <n v="1240"/>
    <n v="5456"/>
    <n v="2073.2800000000002"/>
    <n v="0.38"/>
    <s v="Outlet"/>
  </r>
  <r>
    <n v="1185732"/>
    <d v="2021-09-03T00:00:00"/>
    <x v="0"/>
    <x v="45"/>
    <s v="Hartford"/>
    <s v="Men's Street Footwear"/>
    <n v="43"/>
    <n v="1700"/>
    <n v="7310"/>
    <n v="3435.7000000000003"/>
    <n v="0.47000000000000003"/>
    <s v="Outlet"/>
  </r>
  <r>
    <n v="1185732"/>
    <d v="2021-09-03T00:00:00"/>
    <x v="0"/>
    <x v="45"/>
    <s v="Hartford"/>
    <s v="Men's Athletic Footwear"/>
    <n v="40"/>
    <n v="930"/>
    <n v="3720"/>
    <n v="1748.4"/>
    <n v="0.47000000000000003"/>
    <s v="Outlet"/>
  </r>
  <r>
    <n v="1185732"/>
    <d v="2021-09-03T00:00:00"/>
    <x v="0"/>
    <x v="45"/>
    <s v="Hartford"/>
    <s v="Women's Street Footwear"/>
    <n v="33"/>
    <n v="640"/>
    <n v="2112"/>
    <n v="675.84"/>
    <n v="0.32"/>
    <s v="Outlet"/>
  </r>
  <r>
    <n v="1185732"/>
    <d v="2021-09-03T00:00:00"/>
    <x v="0"/>
    <x v="45"/>
    <s v="Hartford"/>
    <s v="Women's Athletic Footwear"/>
    <n v="30"/>
    <n v="580"/>
    <n v="1740"/>
    <n v="591.59999999999991"/>
    <n v="0.33999999999999997"/>
    <s v="Outlet"/>
  </r>
  <r>
    <n v="1185732"/>
    <d v="2021-09-03T00:00:00"/>
    <x v="0"/>
    <x v="45"/>
    <s v="Hartford"/>
    <s v="Men's Apparel"/>
    <n v="41"/>
    <n v="580"/>
    <n v="2378"/>
    <n v="856.07999999999993"/>
    <n v="0.36"/>
    <s v="Outlet"/>
  </r>
  <r>
    <n v="1185732"/>
    <d v="2021-09-03T00:00:00"/>
    <x v="0"/>
    <x v="45"/>
    <s v="Hartford"/>
    <s v="Women's Apparel"/>
    <n v="45"/>
    <n v="830"/>
    <n v="3735"/>
    <n v="1568.7"/>
    <n v="0.42"/>
    <s v="Outlet"/>
  </r>
  <r>
    <n v="1185732"/>
    <d v="2021-10-05T00:00:00"/>
    <x v="0"/>
    <x v="45"/>
    <s v="Hartford"/>
    <s v="Men's Street Footwear"/>
    <n v="46"/>
    <n v="1530"/>
    <n v="7038"/>
    <n v="2955.9600000000005"/>
    <n v="0.42000000000000004"/>
    <s v="Outlet"/>
  </r>
  <r>
    <n v="1185732"/>
    <d v="2021-10-05T00:00:00"/>
    <x v="0"/>
    <x v="45"/>
    <s v="Hartford"/>
    <s v="Men's Athletic Footwear"/>
    <n v="39"/>
    <n v="940"/>
    <n v="3666"/>
    <n v="1613.04"/>
    <n v="0.44"/>
    <s v="Outlet"/>
  </r>
  <r>
    <n v="1185732"/>
    <d v="2021-10-05T00:00:00"/>
    <x v="0"/>
    <x v="45"/>
    <s v="Hartford"/>
    <s v="Women's Street Footwear"/>
    <n v="36"/>
    <n v="610"/>
    <n v="2196"/>
    <n v="812.52"/>
    <n v="0.37"/>
    <s v="Outlet"/>
  </r>
  <r>
    <n v="1185732"/>
    <d v="2021-10-05T00:00:00"/>
    <x v="0"/>
    <x v="45"/>
    <s v="Hartford"/>
    <s v="Women's Athletic Footwear"/>
    <n v="43"/>
    <n v="450"/>
    <n v="1935"/>
    <n v="696.6"/>
    <n v="0.36"/>
    <s v="Outlet"/>
  </r>
  <r>
    <n v="1185732"/>
    <d v="2021-10-05T00:00:00"/>
    <x v="0"/>
    <x v="45"/>
    <s v="Hartford"/>
    <s v="Men's Apparel"/>
    <n v="50"/>
    <n v="450"/>
    <n v="2250"/>
    <n v="742.49999999999989"/>
    <n v="0.32999999999999996"/>
    <s v="Outlet"/>
  </r>
  <r>
    <n v="1185732"/>
    <d v="2021-10-05T00:00:00"/>
    <x v="0"/>
    <x v="45"/>
    <s v="Hartford"/>
    <s v="Women's Apparel"/>
    <n v="46"/>
    <n v="940"/>
    <n v="4324"/>
    <n v="1816.08"/>
    <n v="0.42"/>
    <s v="Outlet"/>
  </r>
  <r>
    <n v="1185732"/>
    <d v="2021-11-04T00:00:00"/>
    <x v="0"/>
    <x v="45"/>
    <s v="Hartford"/>
    <s v="Men's Street Footwear"/>
    <n v="51"/>
    <n v="1490"/>
    <n v="7599"/>
    <n v="3267.57"/>
    <n v="0.43000000000000005"/>
    <s v="Outlet"/>
  </r>
  <r>
    <n v="1185732"/>
    <d v="2021-11-04T00:00:00"/>
    <x v="0"/>
    <x v="45"/>
    <s v="Hartford"/>
    <s v="Men's Athletic Footwear"/>
    <n v="37"/>
    <n v="1050"/>
    <n v="3885"/>
    <n v="1787.1000000000001"/>
    <n v="0.46"/>
    <s v="Outlet"/>
  </r>
  <r>
    <n v="1185732"/>
    <d v="2021-11-04T00:00:00"/>
    <x v="0"/>
    <x v="45"/>
    <s v="Hartford"/>
    <s v="Women's Street Footwear"/>
    <n v="36"/>
    <n v="1030"/>
    <n v="3708"/>
    <n v="1371.96"/>
    <n v="0.37"/>
    <s v="Outlet"/>
  </r>
  <r>
    <n v="1185732"/>
    <d v="2021-11-04T00:00:00"/>
    <x v="0"/>
    <x v="45"/>
    <s v="Hartford"/>
    <s v="Women's Athletic Footwear"/>
    <n v="39"/>
    <n v="830"/>
    <n v="3237"/>
    <n v="1197.69"/>
    <n v="0.37"/>
    <s v="Outlet"/>
  </r>
  <r>
    <n v="1185732"/>
    <d v="2021-11-04T00:00:00"/>
    <x v="0"/>
    <x v="45"/>
    <s v="Hartford"/>
    <s v="Men's Apparel"/>
    <n v="44"/>
    <n v="880"/>
    <n v="3872"/>
    <n v="1393.9199999999998"/>
    <n v="0.36"/>
    <s v="Outlet"/>
  </r>
  <r>
    <n v="1185732"/>
    <d v="2021-11-04T00:00:00"/>
    <x v="0"/>
    <x v="45"/>
    <s v="Hartford"/>
    <s v="Women's Apparel"/>
    <n v="52"/>
    <n v="1160"/>
    <n v="6032"/>
    <n v="2352.4799999999996"/>
    <n v="0.38999999999999996"/>
    <s v="Outlet"/>
  </r>
  <r>
    <n v="1185732"/>
    <d v="2021-12-03T00:00:00"/>
    <x v="0"/>
    <x v="45"/>
    <s v="Hartford"/>
    <s v="Men's Street Footwear"/>
    <n v="45"/>
    <n v="1730"/>
    <n v="7785"/>
    <n v="3269.7000000000003"/>
    <n v="0.42000000000000004"/>
    <s v="Outlet"/>
  </r>
  <r>
    <n v="1185732"/>
    <d v="2021-12-03T00:00:00"/>
    <x v="0"/>
    <x v="45"/>
    <s v="Hartford"/>
    <s v="Men's Athletic Footwear"/>
    <n v="37"/>
    <n v="1310"/>
    <n v="4847"/>
    <n v="2181.15"/>
    <n v="0.45"/>
    <s v="Outlet"/>
  </r>
  <r>
    <n v="1185732"/>
    <d v="2021-12-03T00:00:00"/>
    <x v="0"/>
    <x v="45"/>
    <s v="Hartford"/>
    <s v="Women's Street Footwear"/>
    <n v="43"/>
    <n v="1160"/>
    <n v="4988"/>
    <n v="1646.0399999999997"/>
    <n v="0.32999999999999996"/>
    <s v="Outlet"/>
  </r>
  <r>
    <n v="1185732"/>
    <d v="2021-12-03T00:00:00"/>
    <x v="0"/>
    <x v="45"/>
    <s v="Hartford"/>
    <s v="Women's Athletic Footwear"/>
    <n v="38"/>
    <n v="960"/>
    <n v="3648"/>
    <n v="1276.8"/>
    <n v="0.35"/>
    <s v="Outlet"/>
  </r>
  <r>
    <n v="1185732"/>
    <d v="2021-12-03T00:00:00"/>
    <x v="0"/>
    <x v="45"/>
    <s v="Hartford"/>
    <s v="Men's Apparel"/>
    <n v="42"/>
    <n v="990"/>
    <n v="4158"/>
    <n v="1455.3"/>
    <n v="0.35"/>
    <s v="Outlet"/>
  </r>
  <r>
    <n v="1185732"/>
    <d v="2021-12-03T00:00:00"/>
    <x v="0"/>
    <x v="45"/>
    <s v="Hartford"/>
    <s v="Women's Apparel"/>
    <n v="52"/>
    <n v="1200"/>
    <n v="6240"/>
    <n v="2308.8000000000002"/>
    <n v="0.37"/>
    <s v="Outlet"/>
  </r>
  <r>
    <n v="1185732"/>
    <d v="2021-01-10T00:00:00"/>
    <x v="0"/>
    <x v="45"/>
    <s v="Hartford"/>
    <s v="Men's Street Footwear"/>
    <n v="23"/>
    <n v="1490"/>
    <n v="3427"/>
    <n v="1439.34"/>
    <n v="0.42"/>
    <s v="Outlet"/>
  </r>
  <r>
    <n v="1185732"/>
    <d v="2021-01-10T00:00:00"/>
    <x v="0"/>
    <x v="45"/>
    <s v="Hartford"/>
    <s v="Men's Athletic Footwear"/>
    <n v="28"/>
    <n v="790"/>
    <n v="2212"/>
    <n v="884.8"/>
    <n v="0.39999999999999997"/>
    <s v="Outlet"/>
  </r>
  <r>
    <n v="1185732"/>
    <d v="2021-01-10T00:00:00"/>
    <x v="0"/>
    <x v="45"/>
    <s v="Hartford"/>
    <s v="Women's Street Footwear"/>
    <n v="19"/>
    <n v="720"/>
    <n v="1368"/>
    <n v="574.56000000000006"/>
    <n v="0.42000000000000004"/>
    <s v="Outlet"/>
  </r>
  <r>
    <n v="1185732"/>
    <d v="2021-01-10T00:00:00"/>
    <x v="0"/>
    <x v="45"/>
    <s v="Hartford"/>
    <s v="Women's Athletic Footwear"/>
    <n v="24"/>
    <n v="240"/>
    <n v="576"/>
    <n v="264.96000000000004"/>
    <n v="0.46"/>
    <s v="Outlet"/>
  </r>
  <r>
    <n v="1185732"/>
    <d v="2021-01-10T00:00:00"/>
    <x v="0"/>
    <x v="45"/>
    <s v="Hartford"/>
    <s v="Men's Apparel"/>
    <n v="34"/>
    <n v="440"/>
    <n v="1496"/>
    <n v="538.55999999999995"/>
    <n v="0.36"/>
    <s v="Outlet"/>
  </r>
  <r>
    <n v="1185732"/>
    <d v="2021-01-10T00:00:00"/>
    <x v="0"/>
    <x v="45"/>
    <s v="Hartford"/>
    <s v="Women's Apparel"/>
    <n v="26"/>
    <n v="720"/>
    <n v="1872"/>
    <n v="879.84"/>
    <n v="0.47000000000000003"/>
    <s v="Outlet"/>
  </r>
  <r>
    <n v="1185732"/>
    <d v="2021-02-08T00:00:00"/>
    <x v="0"/>
    <x v="45"/>
    <s v="Hartford"/>
    <s v="Men's Street Footwear"/>
    <n v="24"/>
    <n v="1620"/>
    <n v="3888"/>
    <n v="1555.1999999999998"/>
    <n v="0.39999999999999997"/>
    <s v="Outlet"/>
  </r>
  <r>
    <n v="1185732"/>
    <d v="2021-02-08T00:00:00"/>
    <x v="0"/>
    <x v="45"/>
    <s v="Hartford"/>
    <s v="Men's Athletic Footwear"/>
    <n v="24"/>
    <n v="410"/>
    <n v="984"/>
    <n v="383.75999999999993"/>
    <n v="0.38999999999999996"/>
    <s v="Outlet"/>
  </r>
  <r>
    <n v="1185732"/>
    <d v="2021-02-08T00:00:00"/>
    <x v="0"/>
    <x v="45"/>
    <s v="Hartford"/>
    <s v="Women's Street Footwear"/>
    <n v="18"/>
    <n v="530"/>
    <n v="954"/>
    <n v="410.22"/>
    <n v="0.43000000000000005"/>
    <s v="Outlet"/>
  </r>
  <r>
    <n v="1185732"/>
    <d v="2021-02-08T00:00:00"/>
    <x v="0"/>
    <x v="46"/>
    <s v="Providence"/>
    <s v="Women's Athletic Footwear"/>
    <n v="20"/>
    <n v="160"/>
    <n v="320"/>
    <n v="144"/>
    <n v="0.45"/>
    <s v="Outlet"/>
  </r>
  <r>
    <n v="1185732"/>
    <d v="2021-02-08T00:00:00"/>
    <x v="0"/>
    <x v="46"/>
    <s v="Providence"/>
    <s v="Men's Apparel"/>
    <n v="34"/>
    <n v="400"/>
    <n v="1360"/>
    <n v="489.59999999999997"/>
    <n v="0.36"/>
    <s v="Outlet"/>
  </r>
  <r>
    <n v="1185732"/>
    <d v="2021-02-08T00:00:00"/>
    <x v="0"/>
    <x v="46"/>
    <s v="Providence"/>
    <s v="Women's Apparel"/>
    <n v="27"/>
    <n v="770"/>
    <n v="2079"/>
    <n v="977.13000000000011"/>
    <n v="0.47000000000000003"/>
    <s v="Outlet"/>
  </r>
  <r>
    <n v="1185732"/>
    <d v="2021-03-06T00:00:00"/>
    <x v="0"/>
    <x v="46"/>
    <s v="Providence"/>
    <s v="Men's Street Footwear"/>
    <n v="26"/>
    <n v="1560"/>
    <n v="4056"/>
    <n v="1500.72"/>
    <n v="0.37"/>
    <s v="Outlet"/>
  </r>
  <r>
    <n v="1185732"/>
    <d v="2021-03-06T00:00:00"/>
    <x v="0"/>
    <x v="46"/>
    <s v="Providence"/>
    <s v="Men's Athletic Footwear"/>
    <n v="27"/>
    <n v="450"/>
    <n v="1215"/>
    <n v="473.84999999999997"/>
    <n v="0.38999999999999996"/>
    <s v="Outlet"/>
  </r>
  <r>
    <n v="1185732"/>
    <d v="2021-03-06T00:00:00"/>
    <x v="0"/>
    <x v="46"/>
    <s v="Providence"/>
    <s v="Women's Street Footwear"/>
    <n v="17"/>
    <n v="560"/>
    <n v="952"/>
    <n v="447.44000000000005"/>
    <n v="0.47000000000000003"/>
    <s v="Outlet"/>
  </r>
  <r>
    <n v="1185732"/>
    <d v="2021-03-06T00:00:00"/>
    <x v="0"/>
    <x v="46"/>
    <s v="Providence"/>
    <s v="Women's Athletic Footwear"/>
    <n v="20"/>
    <n v="80"/>
    <n v="160"/>
    <n v="75.2"/>
    <n v="0.47000000000000003"/>
    <s v="Outlet"/>
  </r>
  <r>
    <n v="1185732"/>
    <d v="2021-03-06T00:00:00"/>
    <x v="0"/>
    <x v="46"/>
    <s v="Providence"/>
    <s v="Men's Apparel"/>
    <n v="33"/>
    <n v="250"/>
    <n v="825"/>
    <n v="297"/>
    <n v="0.36"/>
    <s v="Outlet"/>
  </r>
  <r>
    <n v="1185732"/>
    <d v="2021-03-06T00:00:00"/>
    <x v="0"/>
    <x v="46"/>
    <s v="Providence"/>
    <s v="Women's Apparel"/>
    <n v="25"/>
    <n v="580"/>
    <n v="1450"/>
    <n v="638"/>
    <n v="0.44"/>
    <s v="Outlet"/>
  </r>
  <r>
    <n v="1185732"/>
    <d v="2021-04-07T00:00:00"/>
    <x v="0"/>
    <x v="46"/>
    <s v="Providence"/>
    <s v="Men's Street Footwear"/>
    <n v="28"/>
    <n v="1320"/>
    <n v="3696"/>
    <n v="1552.32"/>
    <n v="0.42"/>
    <s v="Outlet"/>
  </r>
  <r>
    <n v="1185732"/>
    <d v="2021-04-07T00:00:00"/>
    <x v="0"/>
    <x v="46"/>
    <s v="Providence"/>
    <s v="Men's Athletic Footwear"/>
    <n v="23"/>
    <n v="400"/>
    <n v="920"/>
    <n v="367.99999999999994"/>
    <n v="0.39999999999999997"/>
    <s v="Outlet"/>
  </r>
  <r>
    <n v="1185732"/>
    <d v="2021-04-07T00:00:00"/>
    <x v="0"/>
    <x v="46"/>
    <s v="Providence"/>
    <s v="Women's Street Footwear"/>
    <n v="16"/>
    <n v="440"/>
    <n v="704"/>
    <n v="295.68"/>
    <n v="0.42000000000000004"/>
    <s v="Outlet"/>
  </r>
  <r>
    <n v="1185732"/>
    <d v="2021-04-07T00:00:00"/>
    <x v="0"/>
    <x v="46"/>
    <s v="Providence"/>
    <s v="Women's Athletic Footwear"/>
    <n v="21"/>
    <n v="170"/>
    <n v="357"/>
    <n v="160.65"/>
    <n v="0.45"/>
    <s v="Outlet"/>
  </r>
  <r>
    <n v="1185732"/>
    <d v="2021-04-07T00:00:00"/>
    <x v="0"/>
    <x v="46"/>
    <s v="Providence"/>
    <s v="Men's Apparel"/>
    <n v="33"/>
    <n v="150"/>
    <n v="495"/>
    <n v="158.4"/>
    <n v="0.32"/>
    <s v="Outlet"/>
  </r>
  <r>
    <n v="1185732"/>
    <d v="2021-04-07T00:00:00"/>
    <x v="0"/>
    <x v="46"/>
    <s v="Providence"/>
    <s v="Women's Apparel"/>
    <n v="26"/>
    <n v="600"/>
    <n v="1560"/>
    <n v="686.4"/>
    <n v="0.44"/>
    <s v="Outlet"/>
  </r>
  <r>
    <n v="1185732"/>
    <d v="2021-05-06T00:00:00"/>
    <x v="0"/>
    <x v="46"/>
    <s v="Providence"/>
    <s v="Men's Street Footwear"/>
    <n v="39"/>
    <n v="1500"/>
    <n v="5850"/>
    <n v="2398.5"/>
    <n v="0.41"/>
    <s v="Outlet"/>
  </r>
  <r>
    <n v="1185732"/>
    <d v="2021-05-06T00:00:00"/>
    <x v="0"/>
    <x v="46"/>
    <s v="Providence"/>
    <s v="Men's Athletic Footwear"/>
    <n v="32"/>
    <n v="580"/>
    <n v="1856"/>
    <n v="686.72"/>
    <n v="0.37"/>
    <s v="Outlet"/>
  </r>
  <r>
    <n v="1185732"/>
    <d v="2021-05-06T00:00:00"/>
    <x v="0"/>
    <x v="46"/>
    <s v="Providence"/>
    <s v="Women's Street Footwear"/>
    <n v="32"/>
    <n v="600"/>
    <n v="1920"/>
    <n v="806.40000000000009"/>
    <n v="0.42000000000000004"/>
    <s v="Outlet"/>
  </r>
  <r>
    <n v="1185732"/>
    <d v="2021-05-06T00:00:00"/>
    <x v="0"/>
    <x v="46"/>
    <s v="Providence"/>
    <s v="Women's Athletic Footwear"/>
    <n v="27"/>
    <n v="510"/>
    <n v="1377"/>
    <n v="633.42000000000007"/>
    <n v="0.46"/>
    <s v="Outlet"/>
  </r>
  <r>
    <n v="1185732"/>
    <d v="2021-05-06T00:00:00"/>
    <x v="0"/>
    <x v="46"/>
    <s v="Providence"/>
    <s v="Men's Apparel"/>
    <n v="40"/>
    <n v="540"/>
    <n v="2160"/>
    <n v="799.2"/>
    <n v="0.37"/>
    <s v="Outlet"/>
  </r>
  <r>
    <n v="1185732"/>
    <d v="2021-05-06T00:00:00"/>
    <x v="0"/>
    <x v="46"/>
    <s v="Providence"/>
    <s v="Women's Apparel"/>
    <n v="36"/>
    <n v="930"/>
    <n v="3348"/>
    <n v="1473.1200000000001"/>
    <n v="0.44"/>
    <s v="Outlet"/>
  </r>
  <r>
    <n v="1185732"/>
    <d v="2021-06-08T00:00:00"/>
    <x v="0"/>
    <x v="46"/>
    <s v="Providence"/>
    <s v="Men's Street Footwear"/>
    <n v="36"/>
    <n v="1760"/>
    <n v="6336"/>
    <n v="2534.3999999999996"/>
    <n v="0.39999999999999997"/>
    <s v="Outlet"/>
  </r>
  <r>
    <n v="1185732"/>
    <d v="2021-06-08T00:00:00"/>
    <x v="0"/>
    <x v="46"/>
    <s v="Providence"/>
    <s v="Men's Athletic Footwear"/>
    <n v="35"/>
    <n v="1050"/>
    <n v="3675"/>
    <n v="1433.2499999999998"/>
    <n v="0.38999999999999996"/>
    <s v="Outlet"/>
  </r>
  <r>
    <n v="1185732"/>
    <d v="2021-06-08T00:00:00"/>
    <x v="0"/>
    <x v="46"/>
    <s v="Providence"/>
    <s v="Women's Street Footwear"/>
    <n v="32"/>
    <n v="740"/>
    <n v="2368"/>
    <n v="994.56000000000006"/>
    <n v="0.42000000000000004"/>
    <s v="Outlet"/>
  </r>
  <r>
    <n v="1185732"/>
    <d v="2021-06-08T00:00:00"/>
    <x v="0"/>
    <x v="46"/>
    <s v="Providence"/>
    <s v="Women's Athletic Footwear"/>
    <n v="26"/>
    <n v="700"/>
    <n v="1820"/>
    <n v="837.2"/>
    <n v="0.46"/>
    <s v="Outlet"/>
  </r>
  <r>
    <n v="1185732"/>
    <d v="2021-06-08T00:00:00"/>
    <x v="0"/>
    <x v="46"/>
    <s v="Providence"/>
    <s v="Men's Apparel"/>
    <n v="39"/>
    <n v="660"/>
    <n v="2574"/>
    <n v="900.9"/>
    <n v="0.35"/>
    <s v="Outlet"/>
  </r>
  <r>
    <n v="1185732"/>
    <d v="2021-06-08T00:00:00"/>
    <x v="0"/>
    <x v="46"/>
    <s v="Providence"/>
    <s v="Women's Apparel"/>
    <n v="43"/>
    <n v="1190"/>
    <n v="5117"/>
    <n v="2302.65"/>
    <n v="0.45"/>
    <s v="Outlet"/>
  </r>
  <r>
    <n v="1185732"/>
    <d v="2021-07-06T00:00:00"/>
    <x v="0"/>
    <x v="46"/>
    <s v="Providence"/>
    <s v="Men's Street Footwear"/>
    <n v="38"/>
    <n v="1730"/>
    <n v="6574"/>
    <n v="2498.12"/>
    <n v="0.38"/>
    <s v="Outlet"/>
  </r>
  <r>
    <n v="1185732"/>
    <d v="2021-07-06T00:00:00"/>
    <x v="0"/>
    <x v="46"/>
    <s v="Providence"/>
    <s v="Men's Athletic Footwear"/>
    <n v="32"/>
    <n v="1140"/>
    <n v="3648"/>
    <n v="1349.76"/>
    <n v="0.37"/>
    <s v="Outlet"/>
  </r>
  <r>
    <n v="1185732"/>
    <d v="2021-07-06T00:00:00"/>
    <x v="0"/>
    <x v="46"/>
    <s v="Providence"/>
    <s v="Women's Street Footwear"/>
    <n v="27"/>
    <n v="780"/>
    <n v="2106"/>
    <n v="947.7"/>
    <n v="0.45"/>
    <s v="Outlet"/>
  </r>
  <r>
    <n v="1185732"/>
    <d v="2021-07-06T00:00:00"/>
    <x v="0"/>
    <x v="46"/>
    <s v="Providence"/>
    <s v="Women's Athletic Footwear"/>
    <n v="31"/>
    <n v="600"/>
    <n v="1860"/>
    <n v="855.6"/>
    <n v="0.46"/>
    <s v="Outlet"/>
  </r>
  <r>
    <n v="1185732"/>
    <d v="2021-07-06T00:00:00"/>
    <x v="0"/>
    <x v="46"/>
    <s v="Providence"/>
    <s v="Men's Apparel"/>
    <n v="33"/>
    <n v="680"/>
    <n v="2244"/>
    <n v="762.95999999999992"/>
    <n v="0.33999999999999997"/>
    <s v="Outlet"/>
  </r>
  <r>
    <n v="1185732"/>
    <d v="2021-07-06T00:00:00"/>
    <x v="0"/>
    <x v="46"/>
    <s v="Providence"/>
    <s v="Women's Apparel"/>
    <n v="38"/>
    <n v="1360"/>
    <n v="5168"/>
    <n v="2170.5600000000004"/>
    <n v="0.42000000000000004"/>
    <s v="Outlet"/>
  </r>
  <r>
    <n v="1185732"/>
    <d v="2021-08-07T00:00:00"/>
    <x v="0"/>
    <x v="46"/>
    <s v="Providence"/>
    <s v="Men's Street Footwear"/>
    <n v="38"/>
    <n v="1820"/>
    <n v="6916"/>
    <n v="2835.56"/>
    <n v="0.41"/>
    <s v="Outlet"/>
  </r>
  <r>
    <n v="1185732"/>
    <d v="2021-08-07T00:00:00"/>
    <x v="0"/>
    <x v="46"/>
    <s v="Providence"/>
    <s v="Men's Athletic Footwear"/>
    <n v="31"/>
    <n v="1110"/>
    <n v="3441"/>
    <n v="1307.58"/>
    <n v="0.38"/>
    <s v="Outlet"/>
  </r>
  <r>
    <n v="1185732"/>
    <d v="2021-08-07T00:00:00"/>
    <x v="0"/>
    <x v="46"/>
    <s v="Providence"/>
    <s v="Women's Street Footwear"/>
    <n v="30"/>
    <n v="850"/>
    <n v="2550"/>
    <n v="1096.5000000000002"/>
    <n v="0.43000000000000005"/>
    <s v="Outlet"/>
  </r>
  <r>
    <n v="1185732"/>
    <d v="2021-08-07T00:00:00"/>
    <x v="0"/>
    <x v="46"/>
    <s v="Providence"/>
    <s v="Women's Athletic Footwear"/>
    <n v="29"/>
    <n v="470"/>
    <n v="1363"/>
    <n v="586.09"/>
    <n v="0.43000000000000005"/>
    <s v="Outlet"/>
  </r>
  <r>
    <n v="1185732"/>
    <d v="2021-08-07T00:00:00"/>
    <x v="0"/>
    <x v="46"/>
    <s v="Providence"/>
    <s v="Men's Apparel"/>
    <n v="37"/>
    <n v="400"/>
    <n v="1480"/>
    <n v="532.79999999999995"/>
    <n v="0.36"/>
    <s v="Outlet"/>
  </r>
  <r>
    <n v="1185732"/>
    <d v="2021-08-07T00:00:00"/>
    <x v="0"/>
    <x v="46"/>
    <s v="Providence"/>
    <s v="Women's Apparel"/>
    <n v="38"/>
    <n v="960"/>
    <n v="3648"/>
    <n v="1714.5600000000002"/>
    <n v="0.47000000000000003"/>
    <s v="Outlet"/>
  </r>
  <r>
    <n v="1185732"/>
    <d v="2021-09-06T00:00:00"/>
    <x v="0"/>
    <x v="46"/>
    <s v="Providence"/>
    <s v="Men's Street Footwear"/>
    <n v="39"/>
    <n v="1280"/>
    <n v="4992"/>
    <n v="2096.64"/>
    <n v="0.42"/>
    <s v="Outlet"/>
  </r>
  <r>
    <n v="1185732"/>
    <d v="2021-09-06T00:00:00"/>
    <x v="0"/>
    <x v="46"/>
    <s v="Providence"/>
    <s v="Men's Athletic Footwear"/>
    <n v="30"/>
    <n v="790"/>
    <n v="2370"/>
    <n v="876.9"/>
    <n v="0.37"/>
    <s v="Outlet"/>
  </r>
  <r>
    <n v="1185732"/>
    <d v="2021-09-06T00:00:00"/>
    <x v="0"/>
    <x v="46"/>
    <s v="Providence"/>
    <s v="Women's Street Footwear"/>
    <n v="29"/>
    <n v="390"/>
    <n v="1131"/>
    <n v="486.33000000000004"/>
    <n v="0.43000000000000005"/>
    <s v="Outlet"/>
  </r>
  <r>
    <n v="1185732"/>
    <d v="2021-09-06T00:00:00"/>
    <x v="0"/>
    <x v="46"/>
    <s v="Providence"/>
    <s v="Women's Athletic Footwear"/>
    <n v="30"/>
    <n v="320"/>
    <n v="960"/>
    <n v="441.6"/>
    <n v="0.46"/>
    <s v="Outlet"/>
  </r>
  <r>
    <n v="1185732"/>
    <d v="2021-09-06T00:00:00"/>
    <x v="0"/>
    <x v="46"/>
    <s v="Providence"/>
    <s v="Men's Apparel"/>
    <n v="34"/>
    <n v="330"/>
    <n v="1122"/>
    <n v="403.91999999999996"/>
    <n v="0.36"/>
    <s v="Outlet"/>
  </r>
  <r>
    <n v="1185732"/>
    <d v="2021-09-06T00:00:00"/>
    <x v="0"/>
    <x v="46"/>
    <s v="Providence"/>
    <s v="Women's Apparel"/>
    <n v="41"/>
    <n v="640"/>
    <n v="2624"/>
    <n v="1180.8"/>
    <n v="0.45"/>
    <s v="Outlet"/>
  </r>
  <r>
    <n v="1185732"/>
    <d v="2021-10-08T00:00:00"/>
    <x v="0"/>
    <x v="46"/>
    <s v="Providence"/>
    <s v="Men's Street Footwear"/>
    <n v="37"/>
    <n v="1130"/>
    <n v="4181"/>
    <n v="1714.2099999999998"/>
    <n v="0.41"/>
    <s v="Outlet"/>
  </r>
  <r>
    <n v="1185732"/>
    <d v="2021-10-08T00:00:00"/>
    <x v="0"/>
    <x v="46"/>
    <s v="Providence"/>
    <s v="Men's Athletic Footwear"/>
    <n v="38"/>
    <n v="680"/>
    <n v="2584"/>
    <n v="981.92"/>
    <n v="0.38"/>
    <s v="Outlet"/>
  </r>
  <r>
    <n v="1185732"/>
    <d v="2021-10-08T00:00:00"/>
    <x v="0"/>
    <x v="46"/>
    <s v="Providence"/>
    <s v="Women's Street Footwear"/>
    <n v="40"/>
    <n v="300"/>
    <n v="1200"/>
    <n v="528"/>
    <n v="0.44"/>
    <s v="Outlet"/>
  </r>
  <r>
    <n v="1185732"/>
    <d v="2021-10-08T00:00:00"/>
    <x v="0"/>
    <x v="46"/>
    <s v="Providence"/>
    <s v="Women's Athletic Footwear"/>
    <n v="39"/>
    <n v="230"/>
    <n v="897"/>
    <n v="403.65000000000003"/>
    <n v="0.45"/>
    <s v="Outlet"/>
  </r>
  <r>
    <n v="1185732"/>
    <d v="2021-10-08T00:00:00"/>
    <x v="0"/>
    <x v="46"/>
    <s v="Providence"/>
    <s v="Men's Apparel"/>
    <n v="40"/>
    <n v="230"/>
    <n v="920"/>
    <n v="303.59999999999997"/>
    <n v="0.32999999999999996"/>
    <s v="Outlet"/>
  </r>
  <r>
    <n v="1185732"/>
    <d v="2021-10-08T00:00:00"/>
    <x v="0"/>
    <x v="46"/>
    <s v="Providence"/>
    <s v="Women's Apparel"/>
    <n v="47"/>
    <n v="660"/>
    <n v="3102"/>
    <n v="1364.88"/>
    <n v="0.44"/>
    <s v="Outlet"/>
  </r>
  <r>
    <n v="1185732"/>
    <d v="2021-11-07T00:00:00"/>
    <x v="0"/>
    <x v="46"/>
    <s v="Providence"/>
    <s v="Men's Street Footwear"/>
    <n v="40"/>
    <n v="1050"/>
    <n v="4200"/>
    <n v="1764"/>
    <n v="0.42"/>
    <s v="Outlet"/>
  </r>
  <r>
    <n v="1185732"/>
    <d v="2021-11-07T00:00:00"/>
    <x v="0"/>
    <x v="46"/>
    <s v="Providence"/>
    <s v="Men's Athletic Footwear"/>
    <n v="40"/>
    <n v="740"/>
    <n v="2960"/>
    <n v="1243.2"/>
    <n v="0.42"/>
    <s v="Outlet"/>
  </r>
  <r>
    <n v="1185732"/>
    <d v="2021-11-07T00:00:00"/>
    <x v="0"/>
    <x v="46"/>
    <s v="Providence"/>
    <s v="Women's Street Footwear"/>
    <n v="37"/>
    <n v="680"/>
    <n v="2516"/>
    <n v="1132.2"/>
    <n v="0.45"/>
    <s v="Outlet"/>
  </r>
  <r>
    <n v="1185732"/>
    <d v="2021-11-07T00:00:00"/>
    <x v="0"/>
    <x v="46"/>
    <s v="Providence"/>
    <s v="Women's Athletic Footwear"/>
    <n v="36"/>
    <n v="680"/>
    <n v="2448"/>
    <n v="1101.6000000000001"/>
    <n v="0.45"/>
    <s v="Outlet"/>
  </r>
  <r>
    <n v="1185732"/>
    <d v="2021-11-07T00:00:00"/>
    <x v="0"/>
    <x v="46"/>
    <s v="Providence"/>
    <s v="Men's Apparel"/>
    <n v="43"/>
    <n v="610"/>
    <n v="2623"/>
    <n v="865.58999999999992"/>
    <n v="0.32999999999999996"/>
    <s v="Outlet"/>
  </r>
  <r>
    <n v="1185732"/>
    <d v="2021-11-07T00:00:00"/>
    <x v="0"/>
    <x v="46"/>
    <s v="Providence"/>
    <s v="Women's Apparel"/>
    <n v="46"/>
    <n v="830"/>
    <n v="3818"/>
    <n v="1679.92"/>
    <n v="0.44"/>
    <s v="Outlet"/>
  </r>
  <r>
    <n v="1185732"/>
    <d v="2021-12-06T00:00:00"/>
    <x v="0"/>
    <x v="46"/>
    <s v="Providence"/>
    <s v="Men's Street Footwear"/>
    <n v="48"/>
    <n v="1600"/>
    <n v="7680"/>
    <n v="2995.2"/>
    <n v="0.38999999999999996"/>
    <s v="Outlet"/>
  </r>
  <r>
    <n v="1185732"/>
    <d v="2021-12-06T00:00:00"/>
    <x v="0"/>
    <x v="46"/>
    <s v="Providence"/>
    <s v="Men's Athletic Footwear"/>
    <n v="37"/>
    <n v="1020"/>
    <n v="3774"/>
    <n v="1396.3799999999999"/>
    <n v="0.37"/>
    <s v="Outlet"/>
  </r>
  <r>
    <n v="1185732"/>
    <d v="2021-12-06T00:00:00"/>
    <x v="0"/>
    <x v="46"/>
    <s v="Providence"/>
    <s v="Women's Street Footwear"/>
    <n v="40"/>
    <n v="880"/>
    <n v="3520"/>
    <n v="1654.4"/>
    <n v="0.47000000000000003"/>
    <s v="Outlet"/>
  </r>
  <r>
    <n v="1185732"/>
    <d v="2021-12-06T00:00:00"/>
    <x v="0"/>
    <x v="46"/>
    <s v="Providence"/>
    <s v="Women's Athletic Footwear"/>
    <n v="34"/>
    <n v="770"/>
    <n v="2618"/>
    <n v="1125.7400000000002"/>
    <n v="0.43000000000000005"/>
    <s v="Outlet"/>
  </r>
  <r>
    <n v="1185732"/>
    <d v="2021-12-06T00:00:00"/>
    <x v="0"/>
    <x v="46"/>
    <s v="Providence"/>
    <s v="Men's Apparel"/>
    <n v="41"/>
    <n v="740"/>
    <n v="3034"/>
    <n v="1122.58"/>
    <n v="0.37"/>
    <s v="Outlet"/>
  </r>
  <r>
    <n v="1185732"/>
    <d v="2021-12-06T00:00:00"/>
    <x v="0"/>
    <x v="46"/>
    <s v="Providence"/>
    <s v="Women's Apparel"/>
    <n v="51"/>
    <n v="1110"/>
    <n v="5661"/>
    <n v="2434.2300000000005"/>
    <n v="0.43000000000000005"/>
    <s v="Outlet"/>
  </r>
  <r>
    <n v="1185732"/>
    <d v="2021-01-17T00:00:00"/>
    <x v="0"/>
    <x v="46"/>
    <s v="Providence"/>
    <s v="Men's Street Footwear"/>
    <n v="28"/>
    <n v="1400"/>
    <n v="3920"/>
    <n v="1293.5999999999999"/>
    <n v="0.32999999999999996"/>
    <s v="Outlet"/>
  </r>
  <r>
    <n v="1185732"/>
    <d v="2021-01-17T00:00:00"/>
    <x v="0"/>
    <x v="46"/>
    <s v="Providence"/>
    <s v="Men's Athletic Footwear"/>
    <n v="28"/>
    <n v="880"/>
    <n v="2464"/>
    <n v="837.75999999999988"/>
    <n v="0.33999999999999997"/>
    <s v="Outlet"/>
  </r>
  <r>
    <n v="1185732"/>
    <d v="2021-01-17T00:00:00"/>
    <x v="0"/>
    <x v="46"/>
    <s v="Providence"/>
    <s v="Women's Street Footwear"/>
    <n v="22"/>
    <n v="750"/>
    <n v="1650"/>
    <n v="478.49999999999994"/>
    <n v="0.28999999999999998"/>
    <s v="Outlet"/>
  </r>
  <r>
    <n v="1185732"/>
    <d v="2021-01-17T00:00:00"/>
    <x v="0"/>
    <x v="46"/>
    <s v="Providence"/>
    <s v="Women's Athletic Footwear"/>
    <n v="25"/>
    <n v="330"/>
    <n v="825"/>
    <n v="255.75"/>
    <n v="0.31"/>
    <s v="Outlet"/>
  </r>
  <r>
    <n v="1185732"/>
    <d v="2021-01-17T00:00:00"/>
    <x v="0"/>
    <x v="46"/>
    <s v="Providence"/>
    <s v="Men's Apparel"/>
    <n v="39"/>
    <n v="470"/>
    <n v="1833"/>
    <n v="586.56000000000006"/>
    <n v="0.32"/>
    <s v="Outlet"/>
  </r>
  <r>
    <n v="1185732"/>
    <d v="2021-01-17T00:00:00"/>
    <x v="0"/>
    <x v="46"/>
    <s v="Providence"/>
    <s v="Women's Apparel"/>
    <n v="26"/>
    <n v="830"/>
    <n v="2158"/>
    <n v="733.71999999999991"/>
    <n v="0.33999999999999997"/>
    <s v="Outlet"/>
  </r>
  <r>
    <n v="1185732"/>
    <d v="2021-02-15T00:00:00"/>
    <x v="0"/>
    <x v="46"/>
    <s v="Providence"/>
    <s v="Men's Street Footwear"/>
    <n v="26"/>
    <n v="1550"/>
    <n v="4030"/>
    <n v="1491.1"/>
    <n v="0.37"/>
    <s v="Outlet"/>
  </r>
  <r>
    <n v="1185732"/>
    <d v="2021-02-15T00:00:00"/>
    <x v="0"/>
    <x v="46"/>
    <s v="Providence"/>
    <s v="Men's Athletic Footwear"/>
    <n v="31"/>
    <n v="530"/>
    <n v="1643"/>
    <n v="575.04999999999995"/>
    <n v="0.35"/>
    <s v="Outlet"/>
  </r>
  <r>
    <n v="1185732"/>
    <d v="2021-02-15T00:00:00"/>
    <x v="0"/>
    <x v="46"/>
    <s v="Providence"/>
    <s v="Women's Street Footwear"/>
    <n v="24"/>
    <n v="700"/>
    <n v="1680"/>
    <n v="487.2"/>
    <n v="0.28999999999999998"/>
    <s v="Outlet"/>
  </r>
  <r>
    <n v="1185732"/>
    <d v="2021-02-15T00:00:00"/>
    <x v="0"/>
    <x v="47"/>
    <s v="Boston"/>
    <s v="Women's Athletic Footwear"/>
    <n v="27"/>
    <n v="750"/>
    <n v="2025"/>
    <n v="648"/>
    <n v="0.32"/>
    <s v="Outlet"/>
  </r>
  <r>
    <n v="1185732"/>
    <d v="2021-02-15T00:00:00"/>
    <x v="0"/>
    <x v="47"/>
    <s v="Boston"/>
    <s v="Men's Apparel"/>
    <n v="36"/>
    <n v="530"/>
    <n v="1908"/>
    <n v="515.16000000000008"/>
    <n v="0.27"/>
    <s v="Outlet"/>
  </r>
  <r>
    <n v="1185732"/>
    <d v="2021-02-15T00:00:00"/>
    <x v="0"/>
    <x v="47"/>
    <s v="Boston"/>
    <s v="Women's Apparel"/>
    <n v="30"/>
    <n v="800"/>
    <n v="2400"/>
    <n v="768"/>
    <n v="0.32"/>
    <s v="Outlet"/>
  </r>
  <r>
    <n v="1185732"/>
    <d v="2021-03-13T00:00:00"/>
    <x v="0"/>
    <x v="47"/>
    <s v="Boston"/>
    <s v="Men's Street Footwear"/>
    <n v="28"/>
    <n v="1550"/>
    <n v="4340"/>
    <n v="1475.6"/>
    <n v="0.33999999999999997"/>
    <s v="Outlet"/>
  </r>
  <r>
    <n v="1185732"/>
    <d v="2021-03-13T00:00:00"/>
    <x v="0"/>
    <x v="47"/>
    <s v="Boston"/>
    <s v="Men's Athletic Footwear"/>
    <n v="31"/>
    <n v="610"/>
    <n v="1891"/>
    <n v="642.93999999999994"/>
    <n v="0.33999999999999997"/>
    <s v="Outlet"/>
  </r>
  <r>
    <n v="1185732"/>
    <d v="2021-03-13T00:00:00"/>
    <x v="0"/>
    <x v="47"/>
    <s v="Boston"/>
    <s v="Women's Street Footwear"/>
    <n v="23"/>
    <n v="600"/>
    <n v="1380"/>
    <n v="441.6"/>
    <n v="0.32"/>
    <s v="Outlet"/>
  </r>
  <r>
    <n v="1185732"/>
    <d v="2021-03-13T00:00:00"/>
    <x v="0"/>
    <x v="47"/>
    <s v="Boston"/>
    <s v="Women's Athletic Footwear"/>
    <n v="25"/>
    <n v="930"/>
    <n v="2325"/>
    <n v="651.00000000000011"/>
    <n v="0.28000000000000003"/>
    <s v="Outlet"/>
  </r>
  <r>
    <n v="1185732"/>
    <d v="2021-03-13T00:00:00"/>
    <x v="0"/>
    <x v="47"/>
    <s v="Boston"/>
    <s v="Men's Apparel"/>
    <n v="36"/>
    <n v="310"/>
    <n v="1116"/>
    <n v="334.8"/>
    <n v="0.3"/>
    <s v="Outlet"/>
  </r>
  <r>
    <n v="1185732"/>
    <d v="2021-03-13T00:00:00"/>
    <x v="0"/>
    <x v="47"/>
    <s v="Boston"/>
    <s v="Women's Apparel"/>
    <n v="31"/>
    <n v="680"/>
    <n v="2108"/>
    <n v="779.96"/>
    <n v="0.37"/>
    <s v="Outlet"/>
  </r>
  <r>
    <n v="1185732"/>
    <d v="2021-04-14T00:00:00"/>
    <x v="0"/>
    <x v="47"/>
    <s v="Boston"/>
    <s v="Men's Street Footwear"/>
    <n v="28"/>
    <n v="1490"/>
    <n v="4172"/>
    <n v="1376.7599999999998"/>
    <n v="0.32999999999999996"/>
    <s v="Outlet"/>
  </r>
  <r>
    <n v="1185732"/>
    <d v="2021-04-14T00:00:00"/>
    <x v="0"/>
    <x v="47"/>
    <s v="Boston"/>
    <s v="Men's Athletic Footwear"/>
    <n v="28"/>
    <n v="510"/>
    <n v="1428"/>
    <n v="514.07999999999993"/>
    <n v="0.36"/>
    <s v="Outlet"/>
  </r>
  <r>
    <n v="1185732"/>
    <d v="2021-04-14T00:00:00"/>
    <x v="0"/>
    <x v="47"/>
    <s v="Boston"/>
    <s v="Women's Street Footwear"/>
    <n v="22"/>
    <n v="510"/>
    <n v="1122"/>
    <n v="347.82"/>
    <n v="0.31"/>
    <s v="Outlet"/>
  </r>
  <r>
    <n v="1185732"/>
    <d v="2021-04-14T00:00:00"/>
    <x v="0"/>
    <x v="47"/>
    <s v="Boston"/>
    <s v="Women's Athletic Footwear"/>
    <n v="23"/>
    <n v="390"/>
    <n v="897"/>
    <n v="251.16000000000003"/>
    <n v="0.28000000000000003"/>
    <s v="Outlet"/>
  </r>
  <r>
    <n v="1185732"/>
    <d v="2021-04-14T00:00:00"/>
    <x v="0"/>
    <x v="47"/>
    <s v="Boston"/>
    <s v="Men's Apparel"/>
    <n v="33"/>
    <n v="440"/>
    <n v="1452"/>
    <n v="392.04"/>
    <n v="0.27"/>
    <s v="Outlet"/>
  </r>
  <r>
    <n v="1185732"/>
    <d v="2021-04-14T00:00:00"/>
    <x v="0"/>
    <x v="47"/>
    <s v="Boston"/>
    <s v="Women's Apparel"/>
    <n v="30"/>
    <n v="940"/>
    <n v="2820"/>
    <n v="1015.1999999999999"/>
    <n v="0.36"/>
    <s v="Outlet"/>
  </r>
  <r>
    <n v="1185732"/>
    <d v="2021-05-13T00:00:00"/>
    <x v="0"/>
    <x v="47"/>
    <s v="Boston"/>
    <s v="Men's Street Footwear"/>
    <n v="41"/>
    <n v="1730"/>
    <n v="7093"/>
    <n v="2553.48"/>
    <n v="0.36"/>
    <s v="Outlet"/>
  </r>
  <r>
    <n v="1185732"/>
    <d v="2021-05-13T00:00:00"/>
    <x v="0"/>
    <x v="47"/>
    <s v="Boston"/>
    <s v="Men's Athletic Footwear"/>
    <n v="34"/>
    <n v="680"/>
    <n v="2312"/>
    <n v="832.31999999999994"/>
    <n v="0.36"/>
    <s v="Outlet"/>
  </r>
  <r>
    <n v="1185732"/>
    <d v="2021-05-13T00:00:00"/>
    <x v="0"/>
    <x v="47"/>
    <s v="Boston"/>
    <s v="Women's Street Footwear"/>
    <n v="30"/>
    <n v="680"/>
    <n v="2040"/>
    <n v="632.4"/>
    <n v="0.31"/>
    <s v="Outlet"/>
  </r>
  <r>
    <n v="1185732"/>
    <d v="2021-05-13T00:00:00"/>
    <x v="0"/>
    <x v="47"/>
    <s v="Boston"/>
    <s v="Women's Athletic Footwear"/>
    <n v="32"/>
    <n v="540"/>
    <n v="1728"/>
    <n v="518.4"/>
    <n v="0.3"/>
    <s v="Outlet"/>
  </r>
  <r>
    <n v="1185732"/>
    <d v="2021-05-13T00:00:00"/>
    <x v="0"/>
    <x v="47"/>
    <s v="Boston"/>
    <s v="Men's Apparel"/>
    <n v="39"/>
    <n v="600"/>
    <n v="2340"/>
    <n v="655.20000000000005"/>
    <n v="0.28000000000000003"/>
    <s v="Outlet"/>
  </r>
  <r>
    <n v="1185732"/>
    <d v="2021-05-13T00:00:00"/>
    <x v="0"/>
    <x v="47"/>
    <s v="Boston"/>
    <s v="Women's Apparel"/>
    <n v="43"/>
    <n v="1040"/>
    <n v="4472"/>
    <n v="1520.4799999999998"/>
    <n v="0.33999999999999997"/>
    <s v="Outlet"/>
  </r>
  <r>
    <n v="1185732"/>
    <d v="2021-06-15T00:00:00"/>
    <x v="0"/>
    <x v="47"/>
    <s v="Boston"/>
    <s v="Men's Street Footwear"/>
    <n v="39"/>
    <n v="1960"/>
    <n v="7644"/>
    <n v="2675.3999999999996"/>
    <n v="0.35"/>
    <s v="Outlet"/>
  </r>
  <r>
    <n v="1185732"/>
    <d v="2021-06-15T00:00:00"/>
    <x v="0"/>
    <x v="47"/>
    <s v="Boston"/>
    <s v="Men's Athletic Footwear"/>
    <n v="36"/>
    <n v="1140"/>
    <n v="4104"/>
    <n v="1313.28"/>
    <n v="0.32"/>
    <s v="Outlet"/>
  </r>
  <r>
    <n v="1185732"/>
    <d v="2021-06-15T00:00:00"/>
    <x v="0"/>
    <x v="47"/>
    <s v="Boston"/>
    <s v="Women's Street Footwear"/>
    <n v="36"/>
    <n v="750"/>
    <n v="2700"/>
    <n v="837"/>
    <n v="0.31"/>
    <s v="Outlet"/>
  </r>
  <r>
    <n v="1185732"/>
    <d v="2021-06-15T00:00:00"/>
    <x v="0"/>
    <x v="47"/>
    <s v="Boston"/>
    <s v="Women's Athletic Footwear"/>
    <n v="34"/>
    <n v="720"/>
    <n v="2448"/>
    <n v="685.44"/>
    <n v="0.28000000000000003"/>
    <s v="Outlet"/>
  </r>
  <r>
    <n v="1185732"/>
    <d v="2021-06-15T00:00:00"/>
    <x v="0"/>
    <x v="47"/>
    <s v="Boston"/>
    <s v="Men's Apparel"/>
    <n v="39"/>
    <n v="740"/>
    <n v="2886"/>
    <n v="923.52"/>
    <n v="0.32"/>
    <s v="Outlet"/>
  </r>
  <r>
    <n v="1185732"/>
    <d v="2021-06-15T00:00:00"/>
    <x v="0"/>
    <x v="47"/>
    <s v="Boston"/>
    <s v="Women's Apparel"/>
    <n v="47"/>
    <n v="1200"/>
    <n v="5640"/>
    <n v="1973.9999999999998"/>
    <n v="0.35"/>
    <s v="Outlet"/>
  </r>
  <r>
    <n v="1185732"/>
    <d v="2021-07-13T00:00:00"/>
    <x v="0"/>
    <x v="47"/>
    <s v="Boston"/>
    <s v="Men's Street Footwear"/>
    <n v="37"/>
    <n v="1800"/>
    <n v="6660"/>
    <n v="2197.7999999999997"/>
    <n v="0.32999999999999996"/>
    <s v="Outlet"/>
  </r>
  <r>
    <n v="1185732"/>
    <d v="2021-07-13T00:00:00"/>
    <x v="0"/>
    <x v="47"/>
    <s v="Boston"/>
    <s v="Men's Athletic Footwear"/>
    <n v="36"/>
    <n v="1050"/>
    <n v="3780"/>
    <n v="1398.6"/>
    <n v="0.37"/>
    <s v="Outlet"/>
  </r>
  <r>
    <n v="1185732"/>
    <d v="2021-07-13T00:00:00"/>
    <x v="0"/>
    <x v="47"/>
    <s v="Boston"/>
    <s v="Women's Street Footwear"/>
    <n v="32"/>
    <n v="880"/>
    <n v="2816"/>
    <n v="844.8"/>
    <n v="0.3"/>
    <s v="Outlet"/>
  </r>
  <r>
    <n v="1185732"/>
    <d v="2021-07-13T00:00:00"/>
    <x v="0"/>
    <x v="47"/>
    <s v="Boston"/>
    <s v="Women's Athletic Footwear"/>
    <n v="34"/>
    <n v="770"/>
    <n v="2618"/>
    <n v="837.76"/>
    <n v="0.32"/>
    <s v="Outlet"/>
  </r>
  <r>
    <n v="1185732"/>
    <d v="2021-07-13T00:00:00"/>
    <x v="0"/>
    <x v="47"/>
    <s v="Boston"/>
    <s v="Men's Apparel"/>
    <n v="41"/>
    <n v="800"/>
    <n v="3280"/>
    <n v="1016.8"/>
    <n v="0.31"/>
    <s v="Outlet"/>
  </r>
  <r>
    <n v="1185732"/>
    <d v="2021-07-13T00:00:00"/>
    <x v="0"/>
    <x v="47"/>
    <s v="Boston"/>
    <s v="Women's Apparel"/>
    <n v="41"/>
    <n v="1320"/>
    <n v="5412"/>
    <n v="1731.8400000000001"/>
    <n v="0.32"/>
    <s v="Outlet"/>
  </r>
  <r>
    <n v="1185732"/>
    <d v="2021-08-14T00:00:00"/>
    <x v="0"/>
    <x v="47"/>
    <s v="Boston"/>
    <s v="Men's Street Footwear"/>
    <n v="40"/>
    <n v="1960"/>
    <n v="7840"/>
    <n v="2587.1999999999998"/>
    <n v="0.32999999999999996"/>
    <s v="Outlet"/>
  </r>
  <r>
    <n v="1185732"/>
    <d v="2021-08-14T00:00:00"/>
    <x v="0"/>
    <x v="47"/>
    <s v="Boston"/>
    <s v="Men's Athletic Footwear"/>
    <n v="33"/>
    <n v="1120"/>
    <n v="3696"/>
    <n v="1182.72"/>
    <n v="0.32"/>
    <s v="Outlet"/>
  </r>
  <r>
    <n v="1185732"/>
    <d v="2021-08-14T00:00:00"/>
    <x v="0"/>
    <x v="47"/>
    <s v="Boston"/>
    <s v="Women's Street Footwear"/>
    <n v="29"/>
    <n v="850"/>
    <n v="2465"/>
    <n v="764.15"/>
    <n v="0.31"/>
    <s v="Outlet"/>
  </r>
  <r>
    <n v="1185732"/>
    <d v="2021-08-14T00:00:00"/>
    <x v="0"/>
    <x v="47"/>
    <s v="Boston"/>
    <s v="Women's Athletic Footwear"/>
    <n v="31"/>
    <n v="580"/>
    <n v="1798"/>
    <n v="503.44000000000005"/>
    <n v="0.28000000000000003"/>
    <s v="Outlet"/>
  </r>
  <r>
    <n v="1185732"/>
    <d v="2021-08-14T00:00:00"/>
    <x v="0"/>
    <x v="47"/>
    <s v="Boston"/>
    <s v="Men's Apparel"/>
    <n v="40"/>
    <n v="510"/>
    <n v="2040"/>
    <n v="550.80000000000007"/>
    <n v="0.27"/>
    <s v="Outlet"/>
  </r>
  <r>
    <n v="1185732"/>
    <d v="2021-08-14T00:00:00"/>
    <x v="0"/>
    <x v="47"/>
    <s v="Boston"/>
    <s v="Women's Apparel"/>
    <n v="46"/>
    <n v="980"/>
    <n v="4508"/>
    <n v="1577.8"/>
    <n v="0.35"/>
    <s v="Outlet"/>
  </r>
  <r>
    <n v="1185732"/>
    <d v="2021-09-13T00:00:00"/>
    <x v="0"/>
    <x v="47"/>
    <s v="Boston"/>
    <s v="Men's Street Footwear"/>
    <n v="36"/>
    <n v="1530"/>
    <n v="5508"/>
    <n v="1872.7199999999998"/>
    <n v="0.33999999999999997"/>
    <s v="Outlet"/>
  </r>
  <r>
    <n v="1185732"/>
    <d v="2021-09-13T00:00:00"/>
    <x v="0"/>
    <x v="47"/>
    <s v="Boston"/>
    <s v="Men's Athletic Footwear"/>
    <n v="35"/>
    <n v="880"/>
    <n v="3080"/>
    <n v="1139.5999999999999"/>
    <n v="0.37"/>
    <s v="Outlet"/>
  </r>
  <r>
    <n v="1185732"/>
    <d v="2021-09-13T00:00:00"/>
    <x v="0"/>
    <x v="47"/>
    <s v="Boston"/>
    <s v="Women's Street Footwear"/>
    <n v="30"/>
    <n v="470"/>
    <n v="1410"/>
    <n v="423"/>
    <n v="0.3"/>
    <s v="Outlet"/>
  </r>
  <r>
    <n v="1185732"/>
    <d v="2021-09-13T00:00:00"/>
    <x v="0"/>
    <x v="47"/>
    <s v="Boston"/>
    <s v="Women's Athletic Footwear"/>
    <n v="34"/>
    <n v="390"/>
    <n v="1326"/>
    <n v="358.02000000000004"/>
    <n v="0.27"/>
    <s v="Outlet"/>
  </r>
  <r>
    <n v="1185732"/>
    <d v="2021-09-13T00:00:00"/>
    <x v="0"/>
    <x v="47"/>
    <s v="Boston"/>
    <s v="Men's Apparel"/>
    <n v="39"/>
    <n v="410"/>
    <n v="1599"/>
    <n v="495.69"/>
    <n v="0.31"/>
    <s v="Outlet"/>
  </r>
  <r>
    <n v="1185732"/>
    <d v="2021-09-13T00:00:00"/>
    <x v="0"/>
    <x v="47"/>
    <s v="Boston"/>
    <s v="Women's Apparel"/>
    <n v="41"/>
    <n v="770"/>
    <n v="3157"/>
    <n v="1041.81"/>
    <n v="0.32999999999999996"/>
    <s v="Outlet"/>
  </r>
  <r>
    <n v="1185732"/>
    <d v="2021-10-15T00:00:00"/>
    <x v="0"/>
    <x v="47"/>
    <s v="Boston"/>
    <s v="Men's Street Footwear"/>
    <n v="40"/>
    <n v="1320"/>
    <n v="5280"/>
    <n v="1742.3999999999999"/>
    <n v="0.32999999999999996"/>
    <s v="Outlet"/>
  </r>
  <r>
    <n v="1185732"/>
    <d v="2021-10-15T00:00:00"/>
    <x v="0"/>
    <x v="47"/>
    <s v="Boston"/>
    <s v="Men's Athletic Footwear"/>
    <n v="37"/>
    <n v="680"/>
    <n v="2516"/>
    <n v="880.59999999999991"/>
    <n v="0.35"/>
    <s v="Outlet"/>
  </r>
  <r>
    <n v="1185732"/>
    <d v="2021-10-15T00:00:00"/>
    <x v="0"/>
    <x v="47"/>
    <s v="Boston"/>
    <s v="Women's Street Footwear"/>
    <n v="41"/>
    <n v="380"/>
    <n v="1558"/>
    <n v="467.4"/>
    <n v="0.3"/>
    <s v="Outlet"/>
  </r>
  <r>
    <n v="1185732"/>
    <d v="2021-10-15T00:00:00"/>
    <x v="0"/>
    <x v="47"/>
    <s v="Boston"/>
    <s v="Women's Athletic Footwear"/>
    <n v="38"/>
    <n v="320"/>
    <n v="1216"/>
    <n v="328.32000000000005"/>
    <n v="0.27"/>
    <s v="Outlet"/>
  </r>
  <r>
    <n v="1185732"/>
    <d v="2021-10-15T00:00:00"/>
    <x v="0"/>
    <x v="47"/>
    <s v="Boston"/>
    <s v="Men's Apparel"/>
    <n v="51"/>
    <n v="340"/>
    <n v="1734"/>
    <n v="485.52000000000004"/>
    <n v="0.28000000000000003"/>
    <s v="Outlet"/>
  </r>
  <r>
    <n v="1185732"/>
    <d v="2021-10-15T00:00:00"/>
    <x v="0"/>
    <x v="47"/>
    <s v="Boston"/>
    <s v="Women's Apparel"/>
    <n v="51"/>
    <n v="680"/>
    <n v="3468"/>
    <n v="1213.8"/>
    <n v="0.35"/>
    <s v="Outlet"/>
  </r>
  <r>
    <n v="1185732"/>
    <d v="2021-11-14T00:00:00"/>
    <x v="0"/>
    <x v="47"/>
    <s v="Boston"/>
    <s v="Men's Street Footwear"/>
    <n v="49"/>
    <n v="1200"/>
    <n v="5880"/>
    <n v="2058"/>
    <n v="0.35"/>
    <s v="Outlet"/>
  </r>
  <r>
    <n v="1185732"/>
    <d v="2021-11-14T00:00:00"/>
    <x v="0"/>
    <x v="47"/>
    <s v="Boston"/>
    <s v="Men's Athletic Footwear"/>
    <n v="40"/>
    <n v="1020"/>
    <n v="4080"/>
    <n v="1428"/>
    <n v="0.35"/>
    <s v="Outlet"/>
  </r>
  <r>
    <n v="1185732"/>
    <d v="2021-11-14T00:00:00"/>
    <x v="0"/>
    <x v="47"/>
    <s v="Boston"/>
    <s v="Women's Street Footwear"/>
    <n v="44"/>
    <n v="910"/>
    <n v="4004"/>
    <n v="1201.2"/>
    <n v="0.3"/>
    <s v="Outlet"/>
  </r>
  <r>
    <n v="1185732"/>
    <d v="2021-11-14T00:00:00"/>
    <x v="0"/>
    <x v="47"/>
    <s v="Boston"/>
    <s v="Women's Athletic Footwear"/>
    <n v="42"/>
    <n v="830"/>
    <n v="3486"/>
    <n v="1010.9399999999999"/>
    <n v="0.28999999999999998"/>
    <s v="Outlet"/>
  </r>
  <r>
    <n v="1185732"/>
    <d v="2021-11-14T00:00:00"/>
    <x v="0"/>
    <x v="47"/>
    <s v="Boston"/>
    <s v="Men's Apparel"/>
    <n v="50"/>
    <n v="780"/>
    <n v="3900"/>
    <n v="1248"/>
    <n v="0.32"/>
    <s v="Outlet"/>
  </r>
  <r>
    <n v="1185732"/>
    <d v="2021-11-14T00:00:00"/>
    <x v="0"/>
    <x v="47"/>
    <s v="Boston"/>
    <s v="Women's Apparel"/>
    <n v="48"/>
    <n v="1230"/>
    <n v="5904"/>
    <n v="2066.4"/>
    <n v="0.35"/>
    <s v="Outlet"/>
  </r>
  <r>
    <n v="1185732"/>
    <d v="2021-12-13T00:00:00"/>
    <x v="0"/>
    <x v="47"/>
    <s v="Boston"/>
    <s v="Men's Street Footwear"/>
    <n v="51"/>
    <n v="1780"/>
    <n v="9078"/>
    <n v="3177.2999999999997"/>
    <n v="0.35"/>
    <s v="Outlet"/>
  </r>
  <r>
    <n v="1185732"/>
    <d v="2021-12-13T00:00:00"/>
    <x v="0"/>
    <x v="47"/>
    <s v="Boston"/>
    <s v="Men's Athletic Footwear"/>
    <n v="37"/>
    <n v="1130"/>
    <n v="4181"/>
    <n v="1337.92"/>
    <n v="0.32"/>
    <s v="Outlet"/>
  </r>
  <r>
    <n v="1185732"/>
    <d v="2021-12-13T00:00:00"/>
    <x v="0"/>
    <x v="47"/>
    <s v="Boston"/>
    <s v="Women's Street Footwear"/>
    <n v="36"/>
    <n v="1120"/>
    <n v="4032"/>
    <n v="1088.6400000000001"/>
    <n v="0.27"/>
    <s v="Outlet"/>
  </r>
  <r>
    <n v="1185732"/>
    <d v="2021-12-13T00:00:00"/>
    <x v="0"/>
    <x v="47"/>
    <s v="Boston"/>
    <s v="Women's Athletic Footwear"/>
    <n v="43"/>
    <n v="1050"/>
    <n v="4515"/>
    <n v="1264.2"/>
    <n v="0.28000000000000003"/>
    <s v="Outlet"/>
  </r>
  <r>
    <n v="1185732"/>
    <d v="2021-12-13T00:00:00"/>
    <x v="0"/>
    <x v="47"/>
    <s v="Boston"/>
    <s v="Men's Apparel"/>
    <n v="52"/>
    <n v="900"/>
    <n v="4680"/>
    <n v="1357.1999999999998"/>
    <n v="0.28999999999999998"/>
    <s v="Outlet"/>
  </r>
  <r>
    <n v="1185732"/>
    <d v="2021-12-13T00:00:00"/>
    <x v="0"/>
    <x v="47"/>
    <s v="Boston"/>
    <s v="Women's Apparel"/>
    <n v="51"/>
    <n v="1280"/>
    <n v="6528"/>
    <n v="2154.2399999999998"/>
    <n v="0.32999999999999996"/>
    <s v="Outlet"/>
  </r>
  <r>
    <n v="1185732"/>
    <d v="2021-01-14T00:00:00"/>
    <x v="0"/>
    <x v="47"/>
    <s v="Boston"/>
    <s v="Men's Street Footwear"/>
    <n v="35"/>
    <n v="1790"/>
    <n v="6265"/>
    <n v="3257.8"/>
    <n v="0.52"/>
    <s v="Outlet"/>
  </r>
  <r>
    <n v="1185732"/>
    <d v="2021-01-14T00:00:00"/>
    <x v="0"/>
    <x v="47"/>
    <s v="Boston"/>
    <s v="Men's Athletic Footwear"/>
    <n v="36"/>
    <n v="1070"/>
    <n v="3852"/>
    <n v="1887.48"/>
    <n v="0.49"/>
    <s v="Outlet"/>
  </r>
  <r>
    <n v="1185732"/>
    <d v="2021-01-14T00:00:00"/>
    <x v="0"/>
    <x v="47"/>
    <s v="Boston"/>
    <s v="Women's Street Footwear"/>
    <n v="27"/>
    <n v="1010"/>
    <n v="2727"/>
    <n v="1090.8"/>
    <n v="0.39999999999999997"/>
    <s v="Outlet"/>
  </r>
  <r>
    <n v="1185732"/>
    <d v="2021-01-14T00:00:00"/>
    <x v="0"/>
    <x v="47"/>
    <s v="Boston"/>
    <s v="Women's Athletic Footwear"/>
    <n v="29"/>
    <n v="530"/>
    <n v="1537"/>
    <n v="599.42999999999995"/>
    <n v="0.38999999999999996"/>
    <s v="Outlet"/>
  </r>
  <r>
    <n v="1185732"/>
    <d v="2021-01-14T00:00:00"/>
    <x v="0"/>
    <x v="47"/>
    <s v="Boston"/>
    <s v="Men's Apparel"/>
    <n v="37"/>
    <n v="700"/>
    <n v="2590"/>
    <n v="1061.8999999999999"/>
    <n v="0.41"/>
    <s v="Outlet"/>
  </r>
  <r>
    <n v="1185732"/>
    <d v="2021-01-14T00:00:00"/>
    <x v="0"/>
    <x v="47"/>
    <s v="Boston"/>
    <s v="Women's Apparel"/>
    <n v="34"/>
    <n v="1040"/>
    <n v="3536"/>
    <n v="1520.4799999999998"/>
    <n v="0.42999999999999994"/>
    <s v="Outlet"/>
  </r>
  <r>
    <n v="1185732"/>
    <d v="2021-02-12T00:00:00"/>
    <x v="0"/>
    <x v="47"/>
    <s v="Boston"/>
    <s v="Men's Street Footwear"/>
    <n v="33"/>
    <n v="1840"/>
    <n v="6072"/>
    <n v="2853.84"/>
    <n v="0.47000000000000003"/>
    <s v="Outlet"/>
  </r>
  <r>
    <n v="1185732"/>
    <d v="2021-02-12T00:00:00"/>
    <x v="0"/>
    <x v="47"/>
    <s v="Boston"/>
    <s v="Men's Athletic Footwear"/>
    <n v="33"/>
    <n v="720"/>
    <n v="2376"/>
    <n v="1116.72"/>
    <n v="0.47000000000000003"/>
    <s v="Outlet"/>
  </r>
  <r>
    <n v="1185732"/>
    <d v="2021-02-12T00:00:00"/>
    <x v="0"/>
    <x v="47"/>
    <s v="Boston"/>
    <s v="Women's Street Footwear"/>
    <n v="25"/>
    <n v="850"/>
    <n v="2125"/>
    <n v="849.99999999999989"/>
    <n v="0.39999999999999997"/>
    <s v="Outlet"/>
  </r>
  <r>
    <n v="1185732"/>
    <d v="2021-02-12T00:00:00"/>
    <x v="0"/>
    <x v="48"/>
    <s v="Burlington"/>
    <s v="Women's Athletic Footwear"/>
    <n v="30"/>
    <n v="480"/>
    <n v="1440"/>
    <n v="547.20000000000005"/>
    <n v="0.38"/>
    <s v="Outlet"/>
  </r>
  <r>
    <n v="1185732"/>
    <d v="2021-02-12T00:00:00"/>
    <x v="0"/>
    <x v="48"/>
    <s v="Burlington"/>
    <s v="Men's Apparel"/>
    <n v="36"/>
    <n v="680"/>
    <n v="2448"/>
    <n v="954.71999999999991"/>
    <n v="0.38999999999999996"/>
    <s v="Outlet"/>
  </r>
  <r>
    <n v="1185732"/>
    <d v="2021-02-12T00:00:00"/>
    <x v="0"/>
    <x v="48"/>
    <s v="Burlington"/>
    <s v="Women's Apparel"/>
    <n v="35"/>
    <n v="1070"/>
    <n v="3745"/>
    <n v="1760.1499999999999"/>
    <n v="0.47"/>
    <s v="Outlet"/>
  </r>
  <r>
    <n v="1185732"/>
    <d v="2021-03-10T00:00:00"/>
    <x v="0"/>
    <x v="48"/>
    <s v="Burlington"/>
    <s v="Men's Street Footwear"/>
    <n v="35"/>
    <n v="1850"/>
    <n v="6475"/>
    <n v="3172.75"/>
    <n v="0.49"/>
    <s v="Outlet"/>
  </r>
  <r>
    <n v="1185732"/>
    <d v="2021-03-10T00:00:00"/>
    <x v="0"/>
    <x v="48"/>
    <s v="Burlington"/>
    <s v="Men's Athletic Footwear"/>
    <n v="36"/>
    <n v="800"/>
    <n v="2880"/>
    <n v="1440"/>
    <n v="0.5"/>
    <s v="Outlet"/>
  </r>
  <r>
    <n v="1185732"/>
    <d v="2021-03-10T00:00:00"/>
    <x v="0"/>
    <x v="48"/>
    <s v="Burlington"/>
    <s v="Women's Street Footwear"/>
    <n v="23"/>
    <n v="850"/>
    <n v="1955"/>
    <n v="742.9"/>
    <n v="0.38"/>
    <s v="Outlet"/>
  </r>
  <r>
    <n v="1185732"/>
    <d v="2021-03-10T00:00:00"/>
    <x v="0"/>
    <x v="48"/>
    <s v="Burlington"/>
    <s v="Women's Athletic Footwear"/>
    <n v="30"/>
    <n v="390"/>
    <n v="1170"/>
    <n v="467.99999999999994"/>
    <n v="0.39999999999999997"/>
    <s v="Outlet"/>
  </r>
  <r>
    <n v="1185732"/>
    <d v="2021-03-10T00:00:00"/>
    <x v="0"/>
    <x v="48"/>
    <s v="Burlington"/>
    <s v="Men's Apparel"/>
    <n v="36"/>
    <n v="560"/>
    <n v="2016"/>
    <n v="786.2399999999999"/>
    <n v="0.38999999999999996"/>
    <s v="Outlet"/>
  </r>
  <r>
    <n v="1185732"/>
    <d v="2021-03-10T00:00:00"/>
    <x v="0"/>
    <x v="48"/>
    <s v="Burlington"/>
    <s v="Women's Apparel"/>
    <n v="29"/>
    <n v="960"/>
    <n v="2784"/>
    <n v="1280.6399999999999"/>
    <n v="0.45999999999999996"/>
    <s v="Outlet"/>
  </r>
  <r>
    <n v="1185732"/>
    <d v="2021-04-11T00:00:00"/>
    <x v="0"/>
    <x v="48"/>
    <s v="Burlington"/>
    <s v="Men's Street Footwear"/>
    <n v="30"/>
    <n v="1680"/>
    <n v="5040"/>
    <n v="2620.8000000000002"/>
    <n v="0.52"/>
    <s v="Outlet"/>
  </r>
  <r>
    <n v="1185732"/>
    <d v="2021-04-11T00:00:00"/>
    <x v="0"/>
    <x v="48"/>
    <s v="Burlington"/>
    <s v="Men's Athletic Footwear"/>
    <n v="35"/>
    <n v="680"/>
    <n v="2380"/>
    <n v="1118.6000000000001"/>
    <n v="0.47000000000000003"/>
    <s v="Outlet"/>
  </r>
  <r>
    <n v="1185732"/>
    <d v="2021-04-11T00:00:00"/>
    <x v="0"/>
    <x v="48"/>
    <s v="Burlington"/>
    <s v="Women's Street Footwear"/>
    <n v="25"/>
    <n v="740"/>
    <n v="1850"/>
    <n v="777"/>
    <n v="0.42"/>
    <s v="Outlet"/>
  </r>
  <r>
    <n v="1185732"/>
    <d v="2021-04-11T00:00:00"/>
    <x v="0"/>
    <x v="48"/>
    <s v="Burlington"/>
    <s v="Women's Athletic Footwear"/>
    <n v="30"/>
    <n v="500"/>
    <n v="1500"/>
    <n v="600"/>
    <n v="0.39999999999999997"/>
    <s v="Outlet"/>
  </r>
  <r>
    <n v="1185732"/>
    <d v="2021-04-11T00:00:00"/>
    <x v="0"/>
    <x v="48"/>
    <s v="Burlington"/>
    <s v="Men's Apparel"/>
    <n v="41"/>
    <n v="530"/>
    <n v="2173"/>
    <n v="912.66"/>
    <n v="0.42"/>
    <s v="Outlet"/>
  </r>
  <r>
    <n v="1185732"/>
    <d v="2021-04-11T00:00:00"/>
    <x v="0"/>
    <x v="48"/>
    <s v="Burlington"/>
    <s v="Women's Apparel"/>
    <n v="36"/>
    <n v="900"/>
    <n v="3240"/>
    <n v="1425.6"/>
    <n v="0.43999999999999995"/>
    <s v="Outlet"/>
  </r>
  <r>
    <n v="1185732"/>
    <d v="2021-05-10T00:00:00"/>
    <x v="0"/>
    <x v="48"/>
    <s v="Burlington"/>
    <s v="Men's Street Footwear"/>
    <n v="48"/>
    <n v="1770"/>
    <n v="8496"/>
    <n v="4332.96"/>
    <n v="0.51"/>
    <s v="Outlet"/>
  </r>
  <r>
    <n v="1185732"/>
    <d v="2021-05-10T00:00:00"/>
    <x v="0"/>
    <x v="48"/>
    <s v="Burlington"/>
    <s v="Men's Athletic Footwear"/>
    <n v="41"/>
    <n v="940"/>
    <n v="3854"/>
    <n v="1965.54"/>
    <n v="0.51"/>
    <s v="Outlet"/>
  </r>
  <r>
    <n v="1185732"/>
    <d v="2021-05-10T00:00:00"/>
    <x v="0"/>
    <x v="48"/>
    <s v="Burlington"/>
    <s v="Women's Street Footwear"/>
    <n v="37"/>
    <n v="960"/>
    <n v="3552"/>
    <n v="1314.24"/>
    <n v="0.37"/>
    <s v="Outlet"/>
  </r>
  <r>
    <n v="1185732"/>
    <d v="2021-05-10T00:00:00"/>
    <x v="0"/>
    <x v="48"/>
    <s v="Burlington"/>
    <s v="Women's Athletic Footwear"/>
    <n v="40"/>
    <n v="830"/>
    <n v="3320"/>
    <n v="1328"/>
    <n v="0.39999999999999997"/>
    <s v="Outlet"/>
  </r>
  <r>
    <n v="1185732"/>
    <d v="2021-05-10T00:00:00"/>
    <x v="0"/>
    <x v="48"/>
    <s v="Burlington"/>
    <s v="Men's Apparel"/>
    <n v="46"/>
    <n v="910"/>
    <n v="4186"/>
    <n v="1716.26"/>
    <n v="0.41"/>
    <s v="Outlet"/>
  </r>
  <r>
    <n v="1185732"/>
    <d v="2021-05-10T00:00:00"/>
    <x v="0"/>
    <x v="48"/>
    <s v="Burlington"/>
    <s v="Women's Apparel"/>
    <n v="47"/>
    <n v="1200"/>
    <n v="5640"/>
    <n v="2594.3999999999996"/>
    <n v="0.45999999999999996"/>
    <s v="Outlet"/>
  </r>
  <r>
    <n v="1185732"/>
    <d v="2021-06-12T00:00:00"/>
    <x v="0"/>
    <x v="48"/>
    <s v="Burlington"/>
    <s v="Men's Street Footwear"/>
    <n v="47"/>
    <n v="1950"/>
    <n v="9165"/>
    <n v="4490.8500000000004"/>
    <n v="0.49"/>
    <s v="Outlet"/>
  </r>
  <r>
    <n v="1185732"/>
    <d v="2021-06-12T00:00:00"/>
    <x v="0"/>
    <x v="48"/>
    <s v="Burlington"/>
    <s v="Men's Athletic Footwear"/>
    <n v="44"/>
    <n v="1200"/>
    <n v="5280"/>
    <n v="2640"/>
    <n v="0.5"/>
    <s v="Outlet"/>
  </r>
  <r>
    <n v="1185732"/>
    <d v="2021-06-12T00:00:00"/>
    <x v="0"/>
    <x v="48"/>
    <s v="Burlington"/>
    <s v="Women's Street Footwear"/>
    <n v="35"/>
    <n v="1040"/>
    <n v="3640"/>
    <n v="1419.6"/>
    <n v="0.38999999999999996"/>
    <s v="Outlet"/>
  </r>
  <r>
    <n v="1185732"/>
    <d v="2021-06-12T00:00:00"/>
    <x v="0"/>
    <x v="48"/>
    <s v="Burlington"/>
    <s v="Women's Athletic Footwear"/>
    <n v="38"/>
    <n v="1020"/>
    <n v="3876"/>
    <n v="1550.3999999999999"/>
    <n v="0.39999999999999997"/>
    <s v="Outlet"/>
  </r>
  <r>
    <n v="1185732"/>
    <d v="2021-06-12T00:00:00"/>
    <x v="0"/>
    <x v="48"/>
    <s v="Burlington"/>
    <s v="Men's Apparel"/>
    <n v="44"/>
    <n v="1050"/>
    <n v="4620"/>
    <n v="1894.1999999999998"/>
    <n v="0.41"/>
    <s v="Outlet"/>
  </r>
  <r>
    <n v="1185732"/>
    <d v="2021-06-12T00:00:00"/>
    <x v="0"/>
    <x v="48"/>
    <s v="Burlington"/>
    <s v="Women's Apparel"/>
    <n v="49"/>
    <n v="1580"/>
    <n v="7742"/>
    <n v="3483.8999999999996"/>
    <n v="0.44999999999999996"/>
    <s v="Outlet"/>
  </r>
  <r>
    <n v="1185732"/>
    <d v="2021-07-10T00:00:00"/>
    <x v="0"/>
    <x v="48"/>
    <s v="Burlington"/>
    <s v="Men's Street Footwear"/>
    <n v="45"/>
    <n v="2090"/>
    <n v="9405"/>
    <n v="4890.6000000000004"/>
    <n v="0.52"/>
    <s v="Outlet"/>
  </r>
  <r>
    <n v="1185732"/>
    <d v="2021-07-10T00:00:00"/>
    <x v="0"/>
    <x v="48"/>
    <s v="Burlington"/>
    <s v="Men's Athletic Footwear"/>
    <n v="42"/>
    <n v="1450"/>
    <n v="6090"/>
    <n v="3045"/>
    <n v="0.5"/>
    <s v="Outlet"/>
  </r>
  <r>
    <n v="1185732"/>
    <d v="2021-07-10T00:00:00"/>
    <x v="0"/>
    <x v="48"/>
    <s v="Burlington"/>
    <s v="Women's Street Footwear"/>
    <n v="33"/>
    <n v="1090"/>
    <n v="3597"/>
    <n v="1330.8899999999999"/>
    <n v="0.37"/>
    <s v="Outlet"/>
  </r>
  <r>
    <n v="1185732"/>
    <d v="2021-07-10T00:00:00"/>
    <x v="0"/>
    <x v="48"/>
    <s v="Burlington"/>
    <s v="Women's Athletic Footwear"/>
    <n v="36"/>
    <n v="960"/>
    <n v="3456"/>
    <n v="1451.52"/>
    <n v="0.42"/>
    <s v="Outlet"/>
  </r>
  <r>
    <n v="1185732"/>
    <d v="2021-07-10T00:00:00"/>
    <x v="0"/>
    <x v="48"/>
    <s v="Burlington"/>
    <s v="Men's Apparel"/>
    <n v="39"/>
    <n v="1140"/>
    <n v="4446"/>
    <n v="1689.48"/>
    <n v="0.38"/>
    <s v="Outlet"/>
  </r>
  <r>
    <n v="1185732"/>
    <d v="2021-07-10T00:00:00"/>
    <x v="0"/>
    <x v="48"/>
    <s v="Burlington"/>
    <s v="Women's Apparel"/>
    <n v="49"/>
    <n v="1750"/>
    <n v="8575"/>
    <n v="4030.2499999999995"/>
    <n v="0.47"/>
    <s v="Outlet"/>
  </r>
  <r>
    <n v="1185732"/>
    <d v="2021-08-11T00:00:00"/>
    <x v="0"/>
    <x v="48"/>
    <s v="Burlington"/>
    <s v="Men's Street Footwear"/>
    <n v="42"/>
    <n v="2150"/>
    <n v="9030"/>
    <n v="4605.3"/>
    <n v="0.51"/>
    <s v="Outlet"/>
  </r>
  <r>
    <n v="1185732"/>
    <d v="2021-08-11T00:00:00"/>
    <x v="0"/>
    <x v="48"/>
    <s v="Burlington"/>
    <s v="Men's Athletic Footwear"/>
    <n v="43"/>
    <n v="1490"/>
    <n v="6407"/>
    <n v="3331.6400000000003"/>
    <n v="0.52"/>
    <s v="Outlet"/>
  </r>
  <r>
    <n v="1185732"/>
    <d v="2021-08-11T00:00:00"/>
    <x v="0"/>
    <x v="48"/>
    <s v="Burlington"/>
    <s v="Women's Street Footwear"/>
    <n v="34"/>
    <n v="1160"/>
    <n v="3944"/>
    <n v="1538.1599999999999"/>
    <n v="0.38999999999999996"/>
    <s v="Outlet"/>
  </r>
  <r>
    <n v="1185732"/>
    <d v="2021-08-11T00:00:00"/>
    <x v="0"/>
    <x v="48"/>
    <s v="Burlington"/>
    <s v="Women's Athletic Footwear"/>
    <n v="40"/>
    <n v="850"/>
    <n v="3400"/>
    <n v="1428"/>
    <n v="0.42"/>
    <s v="Outlet"/>
  </r>
  <r>
    <n v="1185732"/>
    <d v="2021-08-11T00:00:00"/>
    <x v="0"/>
    <x v="48"/>
    <s v="Burlington"/>
    <s v="Men's Apparel"/>
    <n v="43"/>
    <n v="720"/>
    <n v="3096"/>
    <n v="1207.4399999999998"/>
    <n v="0.38999999999999996"/>
    <s v="Outlet"/>
  </r>
  <r>
    <n v="1185732"/>
    <d v="2021-08-11T00:00:00"/>
    <x v="0"/>
    <x v="48"/>
    <s v="Burlington"/>
    <s v="Women's Apparel"/>
    <n v="44"/>
    <n v="1360"/>
    <n v="5984"/>
    <n v="2573.1199999999994"/>
    <n v="0.42999999999999994"/>
    <s v="Outlet"/>
  </r>
  <r>
    <n v="1185732"/>
    <d v="2021-09-10T00:00:00"/>
    <x v="0"/>
    <x v="48"/>
    <s v="Burlington"/>
    <s v="Men's Street Footwear"/>
    <n v="44"/>
    <n v="1790"/>
    <n v="7876"/>
    <n v="3859.24"/>
    <n v="0.49"/>
    <s v="Outlet"/>
  </r>
  <r>
    <n v="1185732"/>
    <d v="2021-09-10T00:00:00"/>
    <x v="0"/>
    <x v="48"/>
    <s v="Burlington"/>
    <s v="Men's Athletic Footwear"/>
    <n v="42"/>
    <n v="1110"/>
    <n v="4662"/>
    <n v="2377.62"/>
    <n v="0.51"/>
    <s v="Outlet"/>
  </r>
  <r>
    <n v="1185732"/>
    <d v="2021-09-10T00:00:00"/>
    <x v="0"/>
    <x v="48"/>
    <s v="Burlington"/>
    <s v="Women's Street Footwear"/>
    <n v="40"/>
    <n v="720"/>
    <n v="2880"/>
    <n v="1209.5999999999999"/>
    <n v="0.42"/>
    <s v="Outlet"/>
  </r>
  <r>
    <n v="1185732"/>
    <d v="2021-09-10T00:00:00"/>
    <x v="0"/>
    <x v="48"/>
    <s v="Burlington"/>
    <s v="Women's Athletic Footwear"/>
    <n v="35"/>
    <n v="660"/>
    <n v="2310"/>
    <n v="923.99999999999989"/>
    <n v="0.39999999999999997"/>
    <s v="Outlet"/>
  </r>
  <r>
    <n v="1185732"/>
    <d v="2021-09-10T00:00:00"/>
    <x v="0"/>
    <x v="48"/>
    <s v="Burlington"/>
    <s v="Men's Apparel"/>
    <n v="48"/>
    <n v="680"/>
    <n v="3264"/>
    <n v="1207.68"/>
    <n v="0.37"/>
    <s v="Outlet"/>
  </r>
  <r>
    <n v="1185732"/>
    <d v="2021-09-10T00:00:00"/>
    <x v="0"/>
    <x v="48"/>
    <s v="Burlington"/>
    <s v="Women's Apparel"/>
    <n v="45"/>
    <n v="930"/>
    <n v="4185"/>
    <n v="1925.1"/>
    <n v="0.45999999999999996"/>
    <s v="Outlet"/>
  </r>
  <r>
    <n v="1185732"/>
    <d v="2021-10-12T00:00:00"/>
    <x v="0"/>
    <x v="48"/>
    <s v="Burlington"/>
    <s v="Men's Street Footwear"/>
    <n v="44"/>
    <n v="1570"/>
    <n v="6908"/>
    <n v="3246.76"/>
    <n v="0.47000000000000003"/>
    <s v="Outlet"/>
  </r>
  <r>
    <n v="1185732"/>
    <d v="2021-10-12T00:00:00"/>
    <x v="0"/>
    <x v="48"/>
    <s v="Burlington"/>
    <s v="Men's Athletic Footwear"/>
    <n v="44"/>
    <n v="990"/>
    <n v="4356"/>
    <n v="2134.44"/>
    <n v="0.49"/>
    <s v="Outlet"/>
  </r>
  <r>
    <n v="1185732"/>
    <d v="2021-10-12T00:00:00"/>
    <x v="0"/>
    <x v="48"/>
    <s v="Burlington"/>
    <s v="Women's Street Footwear"/>
    <n v="40"/>
    <n v="660"/>
    <n v="2640"/>
    <n v="976.8"/>
    <n v="0.37"/>
    <s v="Outlet"/>
  </r>
  <r>
    <n v="1185732"/>
    <d v="2021-10-12T00:00:00"/>
    <x v="0"/>
    <x v="48"/>
    <s v="Burlington"/>
    <s v="Women's Athletic Footwear"/>
    <n v="46"/>
    <n v="610"/>
    <n v="2806"/>
    <n v="1038.22"/>
    <n v="0.37"/>
    <s v="Outlet"/>
  </r>
  <r>
    <n v="1185732"/>
    <d v="2021-10-12T00:00:00"/>
    <x v="0"/>
    <x v="48"/>
    <s v="Burlington"/>
    <s v="Men's Apparel"/>
    <n v="55"/>
    <n v="580"/>
    <n v="3190"/>
    <n v="1180.3"/>
    <n v="0.37"/>
    <s v="Outlet"/>
  </r>
  <r>
    <n v="1185732"/>
    <d v="2021-10-12T00:00:00"/>
    <x v="0"/>
    <x v="48"/>
    <s v="Burlington"/>
    <s v="Women's Apparel"/>
    <n v="54"/>
    <n v="900"/>
    <n v="4860"/>
    <n v="2235.6"/>
    <n v="0.45999999999999996"/>
    <s v="Outlet"/>
  </r>
  <r>
    <n v="1185732"/>
    <d v="2021-11-11T00:00:00"/>
    <x v="0"/>
    <x v="48"/>
    <s v="Burlington"/>
    <s v="Men's Street Footwear"/>
    <n v="54"/>
    <n v="1400"/>
    <n v="7560"/>
    <n v="3780"/>
    <n v="0.5"/>
    <s v="Outlet"/>
  </r>
  <r>
    <n v="1185732"/>
    <d v="2021-11-11T00:00:00"/>
    <x v="0"/>
    <x v="48"/>
    <s v="Burlington"/>
    <s v="Men's Athletic Footwear"/>
    <n v="47"/>
    <n v="980"/>
    <n v="4606"/>
    <n v="2256.94"/>
    <n v="0.49"/>
    <s v="Outlet"/>
  </r>
  <r>
    <n v="1185732"/>
    <d v="2021-11-11T00:00:00"/>
    <x v="0"/>
    <x v="48"/>
    <s v="Burlington"/>
    <s v="Women's Street Footwear"/>
    <n v="46"/>
    <n v="1020"/>
    <n v="4692"/>
    <n v="1736.04"/>
    <n v="0.37"/>
    <s v="Outlet"/>
  </r>
  <r>
    <n v="1185732"/>
    <d v="2021-11-11T00:00:00"/>
    <x v="0"/>
    <x v="48"/>
    <s v="Burlington"/>
    <s v="Women's Athletic Footwear"/>
    <n v="42"/>
    <n v="960"/>
    <n v="4032"/>
    <n v="1572.4799999999998"/>
    <n v="0.38999999999999996"/>
    <s v="Outlet"/>
  </r>
  <r>
    <n v="1185732"/>
    <d v="2021-11-11T00:00:00"/>
    <x v="0"/>
    <x v="48"/>
    <s v="Burlington"/>
    <s v="Men's Apparel"/>
    <n v="50"/>
    <n v="910"/>
    <n v="4550"/>
    <n v="1774.4999999999998"/>
    <n v="0.38999999999999996"/>
    <s v="Outlet"/>
  </r>
  <r>
    <n v="1185732"/>
    <d v="2021-11-11T00:00:00"/>
    <x v="0"/>
    <x v="48"/>
    <s v="Burlington"/>
    <s v="Women's Apparel"/>
    <n v="57"/>
    <n v="1280"/>
    <n v="7296"/>
    <n v="3429.12"/>
    <n v="0.47"/>
    <s v="Outlet"/>
  </r>
  <r>
    <n v="1185732"/>
    <d v="2021-12-10T00:00:00"/>
    <x v="0"/>
    <x v="48"/>
    <s v="Burlington"/>
    <s v="Men's Street Footwear"/>
    <n v="48"/>
    <n v="1860"/>
    <n v="8928"/>
    <n v="4285.4399999999996"/>
    <n v="0.48"/>
    <s v="Outlet"/>
  </r>
  <r>
    <n v="1185732"/>
    <d v="2021-12-10T00:00:00"/>
    <x v="0"/>
    <x v="48"/>
    <s v="Burlington"/>
    <s v="Men's Athletic Footwear"/>
    <n v="41"/>
    <n v="1320"/>
    <n v="5412"/>
    <n v="2760.12"/>
    <n v="0.51"/>
    <s v="Outlet"/>
  </r>
  <r>
    <n v="1185732"/>
    <d v="2021-12-10T00:00:00"/>
    <x v="0"/>
    <x v="48"/>
    <s v="Burlington"/>
    <s v="Women's Street Footwear"/>
    <n v="44"/>
    <n v="1310"/>
    <n v="5764"/>
    <n v="2305.6"/>
    <n v="0.39999999999999997"/>
    <s v="Outlet"/>
  </r>
  <r>
    <n v="1185732"/>
    <d v="2021-12-10T00:00:00"/>
    <x v="0"/>
    <x v="48"/>
    <s v="Burlington"/>
    <s v="Women's Athletic Footwear"/>
    <n v="44"/>
    <n v="1010"/>
    <n v="4444"/>
    <n v="1866.48"/>
    <n v="0.42"/>
    <s v="Outlet"/>
  </r>
  <r>
    <n v="1185732"/>
    <d v="2021-12-10T00:00:00"/>
    <x v="0"/>
    <x v="48"/>
    <s v="Burlington"/>
    <s v="Men's Apparel"/>
    <n v="48"/>
    <n v="1040"/>
    <n v="4992"/>
    <n v="2096.64"/>
    <n v="0.42"/>
    <s v="Outlet"/>
  </r>
  <r>
    <n v="1185732"/>
    <d v="2021-12-10T00:00:00"/>
    <x v="0"/>
    <x v="48"/>
    <s v="Burlington"/>
    <s v="Women's Apparel"/>
    <n v="60"/>
    <n v="1450"/>
    <n v="8700"/>
    <n v="4088.9999999999995"/>
    <n v="0.47"/>
    <s v="Outlet"/>
  </r>
  <r>
    <n v="1185732"/>
    <d v="2021-01-21T00:00:00"/>
    <x v="0"/>
    <x v="48"/>
    <s v="Burlington"/>
    <s v="Men's Street Footwear"/>
    <n v="34"/>
    <n v="1730"/>
    <n v="5882"/>
    <n v="2529.2600000000002"/>
    <n v="0.43000000000000005"/>
    <s v="Outlet"/>
  </r>
  <r>
    <n v="1185732"/>
    <d v="2021-01-21T00:00:00"/>
    <x v="0"/>
    <x v="48"/>
    <s v="Burlington"/>
    <s v="Men's Athletic Footwear"/>
    <n v="39"/>
    <n v="1110"/>
    <n v="4329"/>
    <n v="1861.4700000000003"/>
    <n v="0.43000000000000005"/>
    <s v="Outlet"/>
  </r>
  <r>
    <n v="1185732"/>
    <d v="2021-01-21T00:00:00"/>
    <x v="0"/>
    <x v="48"/>
    <s v="Burlington"/>
    <s v="Women's Street Footwear"/>
    <n v="28"/>
    <n v="1010"/>
    <n v="2828"/>
    <n v="1018.0799999999999"/>
    <n v="0.36"/>
    <s v="Outlet"/>
  </r>
  <r>
    <n v="1185732"/>
    <d v="2021-01-21T00:00:00"/>
    <x v="0"/>
    <x v="48"/>
    <s v="Burlington"/>
    <s v="Women's Athletic Footwear"/>
    <n v="36"/>
    <n v="600"/>
    <n v="2160"/>
    <n v="691.2"/>
    <n v="0.32"/>
    <s v="Outlet"/>
  </r>
  <r>
    <n v="1185732"/>
    <d v="2021-01-21T00:00:00"/>
    <x v="0"/>
    <x v="48"/>
    <s v="Burlington"/>
    <s v="Men's Apparel"/>
    <n v="43"/>
    <n v="740"/>
    <n v="3182"/>
    <n v="1050.06"/>
    <n v="0.32999999999999996"/>
    <s v="Outlet"/>
  </r>
  <r>
    <n v="1185732"/>
    <d v="2021-01-21T00:00:00"/>
    <x v="0"/>
    <x v="48"/>
    <s v="Burlington"/>
    <s v="Women's Apparel"/>
    <n v="35"/>
    <n v="1010"/>
    <n v="3535"/>
    <n v="1413.9999999999998"/>
    <n v="0.39999999999999997"/>
    <s v="Outlet"/>
  </r>
  <r>
    <n v="1185732"/>
    <d v="2021-02-19T00:00:00"/>
    <x v="0"/>
    <x v="48"/>
    <s v="Burlington"/>
    <s v="Men's Street Footwear"/>
    <n v="34"/>
    <n v="1860"/>
    <n v="6324"/>
    <n v="2782.56"/>
    <n v="0.44"/>
    <s v="Outlet"/>
  </r>
  <r>
    <n v="1185732"/>
    <d v="2021-02-19T00:00:00"/>
    <x v="0"/>
    <x v="48"/>
    <s v="Burlington"/>
    <s v="Men's Athletic Footwear"/>
    <n v="37"/>
    <n v="850"/>
    <n v="3145"/>
    <n v="1352.3500000000001"/>
    <n v="0.43000000000000005"/>
    <s v="Outlet"/>
  </r>
  <r>
    <n v="1185732"/>
    <d v="2021-02-19T00:00:00"/>
    <x v="0"/>
    <x v="48"/>
    <s v="Burlington"/>
    <s v="Women's Street Footwear"/>
    <n v="31"/>
    <n v="960"/>
    <n v="2976"/>
    <n v="1011.8399999999999"/>
    <n v="0.33999999999999997"/>
    <s v="Outlet"/>
  </r>
  <r>
    <n v="1185732"/>
    <d v="2021-02-19T00:00:00"/>
    <x v="0"/>
    <x v="49"/>
    <s v="Manchester"/>
    <s v="Women's Athletic Footwear"/>
    <n v="31"/>
    <n v="680"/>
    <n v="2108"/>
    <n v="716.71999999999991"/>
    <n v="0.33999999999999997"/>
    <s v="Outlet"/>
  </r>
  <r>
    <n v="1185732"/>
    <d v="2021-02-19T00:00:00"/>
    <x v="0"/>
    <x v="49"/>
    <s v="Manchester"/>
    <s v="Men's Apparel"/>
    <n v="41"/>
    <n v="960"/>
    <n v="3936"/>
    <n v="1298.8799999999999"/>
    <n v="0.32999999999999996"/>
    <s v="Outlet"/>
  </r>
  <r>
    <n v="1185732"/>
    <d v="2021-02-19T00:00:00"/>
    <x v="0"/>
    <x v="49"/>
    <s v="Manchester"/>
    <s v="Women's Apparel"/>
    <n v="36"/>
    <n v="1240"/>
    <n v="4464"/>
    <n v="1785.6"/>
    <n v="0.39999999999999997"/>
    <s v="Outlet"/>
  </r>
  <r>
    <n v="1185732"/>
    <d v="2021-03-17T00:00:00"/>
    <x v="0"/>
    <x v="49"/>
    <s v="Manchester"/>
    <s v="Men's Street Footwear"/>
    <n v="39"/>
    <n v="1880"/>
    <n v="7332"/>
    <n v="3372.7200000000003"/>
    <n v="0.46"/>
    <s v="Outlet"/>
  </r>
  <r>
    <n v="1185732"/>
    <d v="2021-03-17T00:00:00"/>
    <x v="0"/>
    <x v="49"/>
    <s v="Manchester"/>
    <s v="Men's Athletic Footwear"/>
    <n v="36"/>
    <n v="880"/>
    <n v="3168"/>
    <n v="1457.28"/>
    <n v="0.46"/>
    <s v="Outlet"/>
  </r>
  <r>
    <n v="1185732"/>
    <d v="2021-03-17T00:00:00"/>
    <x v="0"/>
    <x v="49"/>
    <s v="Manchester"/>
    <s v="Women's Street Footwear"/>
    <n v="32"/>
    <n v="1050"/>
    <n v="3360"/>
    <n v="1142.3999999999999"/>
    <n v="0.33999999999999997"/>
    <s v="Outlet"/>
  </r>
  <r>
    <n v="1185732"/>
    <d v="2021-03-17T00:00:00"/>
    <x v="0"/>
    <x v="49"/>
    <s v="Manchester"/>
    <s v="Women's Athletic Footwear"/>
    <n v="33"/>
    <n v="450"/>
    <n v="1485"/>
    <n v="549.45000000000005"/>
    <n v="0.37"/>
    <s v="Outlet"/>
  </r>
  <r>
    <n v="1185732"/>
    <d v="2021-03-17T00:00:00"/>
    <x v="0"/>
    <x v="49"/>
    <s v="Manchester"/>
    <s v="Men's Apparel"/>
    <n v="47"/>
    <n v="600"/>
    <n v="2820"/>
    <n v="930.59999999999991"/>
    <n v="0.32999999999999996"/>
    <s v="Outlet"/>
  </r>
  <r>
    <n v="1185732"/>
    <d v="2021-03-17T00:00:00"/>
    <x v="0"/>
    <x v="49"/>
    <s v="Manchester"/>
    <s v="Women's Apparel"/>
    <n v="36"/>
    <n v="990"/>
    <n v="3564"/>
    <n v="1354.32"/>
    <n v="0.38"/>
    <s v="Outlet"/>
  </r>
  <r>
    <n v="1185732"/>
    <d v="2021-04-18T00:00:00"/>
    <x v="0"/>
    <x v="49"/>
    <s v="Manchester"/>
    <s v="Men's Street Footwear"/>
    <n v="33"/>
    <n v="1870"/>
    <n v="6171"/>
    <n v="2591.8200000000002"/>
    <n v="0.42000000000000004"/>
    <s v="Outlet"/>
  </r>
  <r>
    <n v="1185732"/>
    <d v="2021-04-18T00:00:00"/>
    <x v="0"/>
    <x v="49"/>
    <s v="Manchester"/>
    <s v="Men's Athletic Footwear"/>
    <n v="38"/>
    <n v="850"/>
    <n v="3230"/>
    <n v="1356.6000000000001"/>
    <n v="0.42000000000000004"/>
    <s v="Outlet"/>
  </r>
  <r>
    <n v="1185732"/>
    <d v="2021-04-18T00:00:00"/>
    <x v="0"/>
    <x v="49"/>
    <s v="Manchester"/>
    <s v="Women's Street Footwear"/>
    <n v="26"/>
    <n v="800"/>
    <n v="2080"/>
    <n v="707.19999999999993"/>
    <n v="0.33999999999999997"/>
    <s v="Outlet"/>
  </r>
  <r>
    <n v="1185732"/>
    <d v="2021-04-18T00:00:00"/>
    <x v="0"/>
    <x v="49"/>
    <s v="Manchester"/>
    <s v="Women's Athletic Footwear"/>
    <n v="35"/>
    <n v="530"/>
    <n v="1855"/>
    <n v="593.6"/>
    <n v="0.32"/>
    <s v="Outlet"/>
  </r>
  <r>
    <n v="1185732"/>
    <d v="2021-04-18T00:00:00"/>
    <x v="0"/>
    <x v="49"/>
    <s v="Manchester"/>
    <s v="Men's Apparel"/>
    <n v="40"/>
    <n v="610"/>
    <n v="2440"/>
    <n v="805.19999999999993"/>
    <n v="0.32999999999999996"/>
    <s v="Outlet"/>
  </r>
  <r>
    <n v="1185732"/>
    <d v="2021-04-18T00:00:00"/>
    <x v="0"/>
    <x v="49"/>
    <s v="Manchester"/>
    <s v="Women's Apparel"/>
    <n v="33"/>
    <n v="1010"/>
    <n v="3333"/>
    <n v="1233.21"/>
    <n v="0.37"/>
    <s v="Outlet"/>
  </r>
  <r>
    <n v="1185732"/>
    <d v="2021-05-17T00:00:00"/>
    <x v="0"/>
    <x v="49"/>
    <s v="Manchester"/>
    <s v="Men's Street Footwear"/>
    <n v="47"/>
    <n v="1960"/>
    <n v="9212"/>
    <n v="3961.1600000000003"/>
    <n v="0.43000000000000005"/>
    <s v="Outlet"/>
  </r>
  <r>
    <n v="1185732"/>
    <d v="2021-05-17T00:00:00"/>
    <x v="0"/>
    <x v="49"/>
    <s v="Manchester"/>
    <s v="Men's Athletic Footwear"/>
    <n v="40"/>
    <n v="930"/>
    <n v="3720"/>
    <n v="1599.6000000000001"/>
    <n v="0.43000000000000005"/>
    <s v="Outlet"/>
  </r>
  <r>
    <n v="1185732"/>
    <d v="2021-05-17T00:00:00"/>
    <x v="0"/>
    <x v="49"/>
    <s v="Manchester"/>
    <s v="Women's Street Footwear"/>
    <n v="42"/>
    <n v="1010"/>
    <n v="4242"/>
    <n v="1442.28"/>
    <n v="0.33999999999999997"/>
    <s v="Outlet"/>
  </r>
  <r>
    <n v="1185732"/>
    <d v="2021-05-17T00:00:00"/>
    <x v="0"/>
    <x v="49"/>
    <s v="Manchester"/>
    <s v="Women's Athletic Footwear"/>
    <n v="41"/>
    <n v="910"/>
    <n v="3731"/>
    <n v="1268.54"/>
    <n v="0.33999999999999997"/>
    <s v="Outlet"/>
  </r>
  <r>
    <n v="1185732"/>
    <d v="2021-05-17T00:00:00"/>
    <x v="0"/>
    <x v="49"/>
    <s v="Manchester"/>
    <s v="Men's Apparel"/>
    <n v="52"/>
    <n v="900"/>
    <n v="4680"/>
    <n v="1497.6000000000001"/>
    <n v="0.32"/>
    <s v="Outlet"/>
  </r>
  <r>
    <n v="1185732"/>
    <d v="2021-05-17T00:00:00"/>
    <x v="0"/>
    <x v="49"/>
    <s v="Manchester"/>
    <s v="Women's Apparel"/>
    <n v="46"/>
    <n v="1400"/>
    <n v="6440"/>
    <n v="2511.6"/>
    <n v="0.38999999999999996"/>
    <s v="Outlet"/>
  </r>
  <r>
    <n v="1185732"/>
    <d v="2021-06-19T00:00:00"/>
    <x v="0"/>
    <x v="49"/>
    <s v="Manchester"/>
    <s v="Men's Street Footwear"/>
    <n v="44"/>
    <n v="2160"/>
    <n v="9504"/>
    <n v="4371.84"/>
    <n v="0.46"/>
    <s v="Outlet"/>
  </r>
  <r>
    <n v="1185732"/>
    <d v="2021-06-19T00:00:00"/>
    <x v="0"/>
    <x v="49"/>
    <s v="Manchester"/>
    <s v="Men's Athletic Footwear"/>
    <n v="40"/>
    <n v="1400"/>
    <n v="5600"/>
    <n v="2632"/>
    <n v="0.47000000000000003"/>
    <s v="Outlet"/>
  </r>
  <r>
    <n v="1185732"/>
    <d v="2021-06-19T00:00:00"/>
    <x v="0"/>
    <x v="49"/>
    <s v="Manchester"/>
    <s v="Women's Street Footwear"/>
    <n v="43"/>
    <n v="1090"/>
    <n v="4687"/>
    <n v="1687.32"/>
    <n v="0.36"/>
    <s v="Outlet"/>
  </r>
  <r>
    <n v="1185732"/>
    <d v="2021-06-19T00:00:00"/>
    <x v="0"/>
    <x v="49"/>
    <s v="Manchester"/>
    <s v="Women's Athletic Footwear"/>
    <n v="37"/>
    <n v="1040"/>
    <n v="3848"/>
    <n v="1308.32"/>
    <n v="0.33999999999999997"/>
    <s v="Outlet"/>
  </r>
  <r>
    <n v="1185732"/>
    <d v="2021-06-19T00:00:00"/>
    <x v="0"/>
    <x v="49"/>
    <s v="Manchester"/>
    <s v="Men's Apparel"/>
    <n v="47"/>
    <n v="1140"/>
    <n v="5358"/>
    <n v="1982.46"/>
    <n v="0.37"/>
    <s v="Outlet"/>
  </r>
  <r>
    <n v="1185732"/>
    <d v="2021-06-19T00:00:00"/>
    <x v="0"/>
    <x v="49"/>
    <s v="Manchester"/>
    <s v="Women's Apparel"/>
    <n v="50"/>
    <n v="1620"/>
    <n v="8100"/>
    <n v="3402"/>
    <n v="0.42"/>
    <s v="Outlet"/>
  </r>
  <r>
    <n v="1185732"/>
    <d v="2021-07-17T00:00:00"/>
    <x v="0"/>
    <x v="49"/>
    <s v="Manchester"/>
    <s v="Men's Street Footwear"/>
    <n v="49"/>
    <n v="2240"/>
    <n v="10976"/>
    <n v="4609.92"/>
    <n v="0.42000000000000004"/>
    <s v="Outlet"/>
  </r>
  <r>
    <n v="1185732"/>
    <d v="2021-07-17T00:00:00"/>
    <x v="0"/>
    <x v="49"/>
    <s v="Manchester"/>
    <s v="Men's Athletic Footwear"/>
    <n v="47"/>
    <n v="1490"/>
    <n v="7003"/>
    <n v="3081.32"/>
    <n v="0.44"/>
    <s v="Outlet"/>
  </r>
  <r>
    <n v="1185732"/>
    <d v="2021-07-17T00:00:00"/>
    <x v="0"/>
    <x v="49"/>
    <s v="Manchester"/>
    <s v="Women's Street Footwear"/>
    <n v="37"/>
    <n v="1280"/>
    <n v="4736"/>
    <n v="1704.96"/>
    <n v="0.36"/>
    <s v="Outlet"/>
  </r>
  <r>
    <n v="1185732"/>
    <d v="2021-07-17T00:00:00"/>
    <x v="0"/>
    <x v="49"/>
    <s v="Manchester"/>
    <s v="Women's Athletic Footwear"/>
    <n v="39"/>
    <n v="1070"/>
    <n v="4173"/>
    <n v="1460.55"/>
    <n v="0.35"/>
    <s v="Outlet"/>
  </r>
  <r>
    <n v="1185732"/>
    <d v="2021-07-17T00:00:00"/>
    <x v="0"/>
    <x v="49"/>
    <s v="Manchester"/>
    <s v="Men's Apparel"/>
    <n v="47"/>
    <n v="1190"/>
    <n v="5593"/>
    <n v="2069.41"/>
    <n v="0.37"/>
    <s v="Outlet"/>
  </r>
  <r>
    <n v="1185732"/>
    <d v="2021-07-17T00:00:00"/>
    <x v="0"/>
    <x v="49"/>
    <s v="Manchester"/>
    <s v="Women's Apparel"/>
    <n v="47"/>
    <n v="1630"/>
    <n v="7661"/>
    <n v="3064.3999999999996"/>
    <n v="0.39999999999999997"/>
    <s v="Outlet"/>
  </r>
  <r>
    <n v="1185732"/>
    <d v="2021-08-18T00:00:00"/>
    <x v="0"/>
    <x v="49"/>
    <s v="Manchester"/>
    <s v="Men's Street Footwear"/>
    <n v="48"/>
    <n v="2030"/>
    <n v="9744"/>
    <n v="4482.24"/>
    <n v="0.46"/>
    <s v="Outlet"/>
  </r>
  <r>
    <n v="1185732"/>
    <d v="2021-08-18T00:00:00"/>
    <x v="0"/>
    <x v="49"/>
    <s v="Manchester"/>
    <s v="Men's Athletic Footwear"/>
    <n v="39"/>
    <n v="1350"/>
    <n v="5265"/>
    <n v="2474.5500000000002"/>
    <n v="0.47000000000000003"/>
    <s v="Outlet"/>
  </r>
  <r>
    <n v="1185732"/>
    <d v="2021-08-18T00:00:00"/>
    <x v="0"/>
    <x v="49"/>
    <s v="Manchester"/>
    <s v="Women's Street Footwear"/>
    <n v="39"/>
    <n v="1130"/>
    <n v="4407"/>
    <n v="1542.4499999999998"/>
    <n v="0.35"/>
    <s v="Outlet"/>
  </r>
  <r>
    <n v="1185732"/>
    <d v="2021-08-18T00:00:00"/>
    <x v="0"/>
    <x v="49"/>
    <s v="Manchester"/>
    <s v="Women's Athletic Footwear"/>
    <n v="42"/>
    <n v="880"/>
    <n v="3696"/>
    <n v="1182.72"/>
    <n v="0.32"/>
    <s v="Outlet"/>
  </r>
  <r>
    <n v="1185732"/>
    <d v="2021-08-18T00:00:00"/>
    <x v="0"/>
    <x v="49"/>
    <s v="Manchester"/>
    <s v="Men's Apparel"/>
    <n v="45"/>
    <n v="800"/>
    <n v="3600"/>
    <n v="1187.9999999999998"/>
    <n v="0.32999999999999996"/>
    <s v="Outlet"/>
  </r>
  <r>
    <n v="1185732"/>
    <d v="2021-08-18T00:00:00"/>
    <x v="0"/>
    <x v="49"/>
    <s v="Manchester"/>
    <s v="Women's Apparel"/>
    <n v="46"/>
    <n v="1450"/>
    <n v="6670"/>
    <n v="2467.9"/>
    <n v="0.37"/>
    <s v="Outlet"/>
  </r>
  <r>
    <n v="1185732"/>
    <d v="2021-09-17T00:00:00"/>
    <x v="0"/>
    <x v="49"/>
    <s v="Manchester"/>
    <s v="Men's Street Footwear"/>
    <n v="51"/>
    <n v="1930"/>
    <n v="9843"/>
    <n v="4330.92"/>
    <n v="0.44"/>
    <s v="Outlet"/>
  </r>
  <r>
    <n v="1185732"/>
    <d v="2021-09-17T00:00:00"/>
    <x v="0"/>
    <x v="49"/>
    <s v="Manchester"/>
    <s v="Men's Athletic Footwear"/>
    <n v="43"/>
    <n v="1160"/>
    <n v="4988"/>
    <n v="2094.96"/>
    <n v="0.42000000000000004"/>
    <s v="Outlet"/>
  </r>
  <r>
    <n v="1185732"/>
    <d v="2021-09-17T00:00:00"/>
    <x v="0"/>
    <x v="49"/>
    <s v="Manchester"/>
    <s v="Women's Street Footwear"/>
    <n v="43"/>
    <n v="780"/>
    <n v="3354"/>
    <n v="1106.82"/>
    <n v="0.32999999999999996"/>
    <s v="Outlet"/>
  </r>
  <r>
    <n v="1185732"/>
    <d v="2021-09-17T00:00:00"/>
    <x v="0"/>
    <x v="49"/>
    <s v="Manchester"/>
    <s v="Women's Athletic Footwear"/>
    <n v="41"/>
    <n v="740"/>
    <n v="3034"/>
    <n v="1122.58"/>
    <n v="0.37"/>
    <s v="Outlet"/>
  </r>
  <r>
    <n v="1185732"/>
    <d v="2021-09-17T00:00:00"/>
    <x v="0"/>
    <x v="49"/>
    <s v="Manchester"/>
    <s v="Men's Apparel"/>
    <n v="48"/>
    <n v="700"/>
    <n v="3360"/>
    <n v="1209.5999999999999"/>
    <n v="0.36"/>
    <s v="Outlet"/>
  </r>
  <r>
    <n v="1185732"/>
    <d v="2021-09-17T00:00:00"/>
    <x v="0"/>
    <x v="49"/>
    <s v="Manchester"/>
    <s v="Women's Apparel"/>
    <n v="53"/>
    <n v="1040"/>
    <n v="5512"/>
    <n v="2039.44"/>
    <n v="0.37"/>
    <s v="Outlet"/>
  </r>
  <r>
    <n v="1185732"/>
    <d v="2021-10-19T00:00:00"/>
    <x v="0"/>
    <x v="49"/>
    <s v="Manchester"/>
    <s v="Men's Street Footwear"/>
    <n v="52"/>
    <n v="1620"/>
    <n v="8424"/>
    <n v="3538.0800000000004"/>
    <n v="0.42000000000000004"/>
    <s v="Outlet"/>
  </r>
  <r>
    <n v="1185732"/>
    <d v="2021-10-19T00:00:00"/>
    <x v="0"/>
    <x v="49"/>
    <s v="Manchester"/>
    <s v="Men's Athletic Footwear"/>
    <n v="44"/>
    <n v="990"/>
    <n v="4356"/>
    <n v="1916.64"/>
    <n v="0.44"/>
    <s v="Outlet"/>
  </r>
  <r>
    <n v="1185732"/>
    <d v="2021-10-19T00:00:00"/>
    <x v="0"/>
    <x v="49"/>
    <s v="Manchester"/>
    <s v="Women's Street Footwear"/>
    <n v="52"/>
    <n v="600"/>
    <n v="3120"/>
    <n v="1029.5999999999999"/>
    <n v="0.32999999999999996"/>
    <s v="Outlet"/>
  </r>
  <r>
    <n v="1185732"/>
    <d v="2021-10-19T00:00:00"/>
    <x v="0"/>
    <x v="49"/>
    <s v="Manchester"/>
    <s v="Women's Athletic Footwear"/>
    <n v="44"/>
    <n v="610"/>
    <n v="2684"/>
    <n v="858.88"/>
    <n v="0.32"/>
    <s v="Outlet"/>
  </r>
  <r>
    <n v="1185732"/>
    <d v="2021-10-19T00:00:00"/>
    <x v="0"/>
    <x v="49"/>
    <s v="Manchester"/>
    <s v="Men's Apparel"/>
    <n v="50"/>
    <n v="580"/>
    <n v="2900"/>
    <n v="928"/>
    <n v="0.32"/>
    <s v="Outlet"/>
  </r>
  <r>
    <n v="1185732"/>
    <d v="2021-10-19T00:00:00"/>
    <x v="0"/>
    <x v="49"/>
    <s v="Manchester"/>
    <s v="Women's Apparel"/>
    <n v="64"/>
    <n v="900"/>
    <n v="5760"/>
    <n v="2246.3999999999996"/>
    <n v="0.38999999999999996"/>
    <s v="Outlet"/>
  </r>
  <r>
    <n v="1185732"/>
    <d v="2021-11-18T00:00:00"/>
    <x v="0"/>
    <x v="49"/>
    <s v="Manchester"/>
    <s v="Men's Street Footwear"/>
    <n v="59"/>
    <n v="1490"/>
    <n v="8791"/>
    <n v="3780.1300000000006"/>
    <n v="0.43000000000000005"/>
    <s v="Outlet"/>
  </r>
  <r>
    <n v="1185732"/>
    <d v="2021-11-18T00:00:00"/>
    <x v="0"/>
    <x v="49"/>
    <s v="Manchester"/>
    <s v="Men's Athletic Footwear"/>
    <n v="42"/>
    <n v="1140"/>
    <n v="4788"/>
    <n v="2058.84"/>
    <n v="0.43000000000000005"/>
    <s v="Outlet"/>
  </r>
  <r>
    <n v="1185732"/>
    <d v="2021-11-18T00:00:00"/>
    <x v="0"/>
    <x v="49"/>
    <s v="Manchester"/>
    <s v="Women's Street Footwear"/>
    <n v="51"/>
    <n v="1140"/>
    <n v="5814"/>
    <n v="2034.8999999999999"/>
    <n v="0.35"/>
    <s v="Outlet"/>
  </r>
  <r>
    <n v="1185732"/>
    <d v="2021-11-18T00:00:00"/>
    <x v="0"/>
    <x v="49"/>
    <s v="Manchester"/>
    <s v="Women's Athletic Footwear"/>
    <n v="43"/>
    <n v="1140"/>
    <n v="4902"/>
    <n v="1666.6799999999998"/>
    <n v="0.33999999999999997"/>
    <s v="Outlet"/>
  </r>
  <r>
    <n v="1185732"/>
    <d v="2021-11-18T00:00:00"/>
    <x v="0"/>
    <x v="49"/>
    <s v="Manchester"/>
    <s v="Men's Apparel"/>
    <n v="59"/>
    <n v="960"/>
    <n v="5664"/>
    <n v="1925.7599999999998"/>
    <n v="0.33999999999999997"/>
    <s v="Outlet"/>
  </r>
  <r>
    <n v="1185732"/>
    <d v="2021-11-18T00:00:00"/>
    <x v="0"/>
    <x v="49"/>
    <s v="Manchester"/>
    <s v="Women's Apparel"/>
    <n v="61"/>
    <n v="1200"/>
    <n v="7320"/>
    <n v="3001.2"/>
    <n v="0.41"/>
    <s v="Outlet"/>
  </r>
  <r>
    <n v="1185732"/>
    <d v="2021-12-17T00:00:00"/>
    <x v="0"/>
    <x v="49"/>
    <s v="Manchester"/>
    <s v="Men's Street Footwear"/>
    <n v="49"/>
    <n v="2000"/>
    <n v="9800"/>
    <n v="4606"/>
    <n v="0.47000000000000003"/>
    <s v="Outlet"/>
  </r>
  <r>
    <n v="1185732"/>
    <d v="2021-12-17T00:00:00"/>
    <x v="0"/>
    <x v="49"/>
    <s v="Manchester"/>
    <s v="Men's Athletic Footwear"/>
    <n v="49"/>
    <n v="1280"/>
    <n v="6272"/>
    <n v="2634.2400000000002"/>
    <n v="0.42000000000000004"/>
    <s v="Outlet"/>
  </r>
  <r>
    <n v="1185732"/>
    <d v="2021-12-17T00:00:00"/>
    <x v="0"/>
    <x v="49"/>
    <s v="Manchester"/>
    <s v="Women's Street Footwear"/>
    <n v="47"/>
    <n v="1280"/>
    <n v="6016"/>
    <n v="2165.7599999999998"/>
    <n v="0.36"/>
    <s v="Outlet"/>
  </r>
  <r>
    <n v="1185732"/>
    <d v="2021-12-17T00:00:00"/>
    <x v="0"/>
    <x v="49"/>
    <s v="Manchester"/>
    <s v="Women's Athletic Footwear"/>
    <n v="49"/>
    <n v="1160"/>
    <n v="5684"/>
    <n v="1989.3999999999999"/>
    <n v="0.35"/>
    <s v="Outlet"/>
  </r>
  <r>
    <n v="1185732"/>
    <d v="2021-12-17T00:00:00"/>
    <x v="0"/>
    <x v="49"/>
    <s v="Manchester"/>
    <s v="Men's Apparel"/>
    <n v="50"/>
    <n v="1230"/>
    <n v="6150"/>
    <n v="2275.5"/>
    <n v="0.37"/>
    <s v="Outlet"/>
  </r>
  <r>
    <n v="1185732"/>
    <d v="2021-12-17T00:00:00"/>
    <x v="0"/>
    <x v="49"/>
    <s v="Manchester"/>
    <s v="Women's Apparel"/>
    <n v="61"/>
    <n v="1440"/>
    <n v="8784"/>
    <n v="3513.6"/>
    <n v="0.39999999999999997"/>
    <s v="Outlet"/>
  </r>
  <r>
    <n v="1185732"/>
    <d v="2021-01-24T00:00:00"/>
    <x v="0"/>
    <x v="49"/>
    <s v="Manchester"/>
    <s v="Men's Street Footwear"/>
    <n v="36"/>
    <n v="1650"/>
    <n v="5940"/>
    <n v="2197.8000000000002"/>
    <n v="0.37000000000000005"/>
    <s v="Outlet"/>
  </r>
  <r>
    <n v="1185732"/>
    <d v="2021-01-24T00:00:00"/>
    <x v="0"/>
    <x v="49"/>
    <s v="Manchester"/>
    <s v="Men's Athletic Footwear"/>
    <n v="36"/>
    <n v="930"/>
    <n v="3348"/>
    <n v="1339.2"/>
    <n v="0.4"/>
    <s v="Outlet"/>
  </r>
  <r>
    <n v="1185732"/>
    <d v="2021-01-24T00:00:00"/>
    <x v="0"/>
    <x v="49"/>
    <s v="Manchester"/>
    <s v="Women's Street Footwear"/>
    <n v="35"/>
    <n v="990"/>
    <n v="3465"/>
    <n v="935.55000000000007"/>
    <n v="0.27"/>
    <s v="Outlet"/>
  </r>
  <r>
    <n v="1185732"/>
    <d v="2021-01-24T00:00:00"/>
    <x v="0"/>
    <x v="49"/>
    <s v="Manchester"/>
    <s v="Women's Athletic Footwear"/>
    <n v="33"/>
    <n v="510"/>
    <n v="1683"/>
    <n v="471.24000000000007"/>
    <n v="0.28000000000000003"/>
    <s v="Outlet"/>
  </r>
  <r>
    <n v="1185732"/>
    <d v="2021-01-24T00:00:00"/>
    <x v="0"/>
    <x v="49"/>
    <s v="Manchester"/>
    <s v="Men's Apparel"/>
    <n v="50"/>
    <n v="640"/>
    <n v="3200"/>
    <n v="896.00000000000011"/>
    <n v="0.28000000000000003"/>
    <s v="Outlet"/>
  </r>
  <r>
    <n v="1185732"/>
    <d v="2021-01-24T00:00:00"/>
    <x v="0"/>
    <x v="49"/>
    <s v="Manchester"/>
    <s v="Women's Apparel"/>
    <n v="41"/>
    <n v="1050"/>
    <n v="4305"/>
    <n v="1377.6000000000001"/>
    <n v="0.32"/>
    <s v="Outlet"/>
  </r>
  <r>
    <n v="1185732"/>
    <d v="2021-02-22T00:00:00"/>
    <x v="0"/>
    <x v="49"/>
    <s v="Manchester"/>
    <s v="Men's Street Footwear"/>
    <n v="41"/>
    <n v="1840"/>
    <n v="7544"/>
    <n v="2791.28"/>
    <n v="0.37000000000000005"/>
    <s v="Outlet"/>
  </r>
  <r>
    <n v="1185732"/>
    <d v="2021-02-22T00:00:00"/>
    <x v="0"/>
    <x v="49"/>
    <s v="Manchester"/>
    <s v="Men's Athletic Footwear"/>
    <n v="42"/>
    <n v="700"/>
    <n v="2940"/>
    <n v="1234.8000000000002"/>
    <n v="0.42000000000000004"/>
    <s v="Outlet"/>
  </r>
  <r>
    <n v="1185732"/>
    <d v="2021-02-22T00:00:00"/>
    <x v="0"/>
    <x v="49"/>
    <s v="Manchester"/>
    <s v="Women's Street Footwear"/>
    <n v="29"/>
    <n v="830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DDC1D-EF0E-4131-8BE6-92ACE289FD84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3:B236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a de Total Sales" fld="9" baseField="0" baseItem="0" numFmtId="165"/>
  </dataFields>
  <formats count="25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5" type="button" dataOnly="0" labelOnly="1" outline="0" axis="axisRow" fieldPosition="0"/>
    </format>
    <format dxfId="28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field="5" type="button" dataOnly="0" labelOnly="1" outline="0" axis="axisRow" fieldPosition="0"/>
    </format>
    <format dxfId="23">
      <pivotArea dataOnly="0" labelOnly="1" outline="0" axis="axisValues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5" type="button" dataOnly="0" labelOnly="1" outline="0" axis="axisRow" fieldPosition="0"/>
    </format>
    <format dxfId="19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  <format dxfId="15">
      <pivotArea grandRow="1" outline="0" collapsedLevelsAreSubtotals="1" fieldPosition="0"/>
    </format>
    <format dxfId="14">
      <pivotArea dataOnly="0" labelOnly="1" grandRow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5" type="button" dataOnly="0" labelOnly="1" outline="0" axis="axisRow" fieldPosition="0"/>
    </format>
    <format dxfId="10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02E32-80B5-48B2-8350-F65B1FDD99F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16:C122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numFmtId="165" showAll="0"/>
    <pivotField numFmtId="165" showAll="0"/>
    <pivotField dataField="1"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Margin" fld="11" subtotal="max" baseField="3" baseItem="0" numFmtId="9"/>
    <dataField name="Mín. de Operating Margin" fld="11" subtotal="min" baseField="3" baseItem="0" numFmtId="9"/>
  </dataFields>
  <formats count="23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3" type="button" dataOnly="0" labelOnly="1" outline="0" axis="axisRow" fieldPosition="0"/>
    </format>
    <format dxfId="51">
      <pivotArea dataOnly="0" labelOnly="1" fieldPosition="0">
        <references count="1">
          <reference field="3" count="0"/>
        </references>
      </pivotArea>
    </format>
    <format dxfId="50">
      <pivotArea dataOnly="0" labelOnly="1" grandRow="1" outline="0" fieldPosition="0"/>
    </format>
    <format dxfId="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7">
      <pivotArea field="3" type="button" dataOnly="0" labelOnly="1" outline="0" axis="axisRow" fieldPosition="0"/>
    </format>
    <format dxfId="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3" type="button" dataOnly="0" labelOnly="1" outline="0" axis="axisRow" fieldPosition="0"/>
    </format>
    <format dxfId="40">
      <pivotArea dataOnly="0" labelOnly="1" fieldPosition="0">
        <references count="1">
          <reference field="3" count="0"/>
        </references>
      </pivotArea>
    </format>
    <format dxfId="39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3" type="button" dataOnly="0" labelOnly="1" outline="0" axis="axisRow" fieldPosition="0"/>
    </format>
    <format dxfId="34">
      <pivotArea dataOnly="0" labelOnly="1" fieldPosition="0">
        <references count="1">
          <reference field="3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57C0A-2A0A-4045-87CE-99F60C23260A}" name="TablaDinámica12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A88:H100" firstHeaderRow="1" firstDataRow="2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dataField="1"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12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Suma de Operating Profit" fld="10" baseField="0" baseItem="0" numFmtId="165"/>
    <dataField name="Suma de Total Sales" fld="9" baseField="0" baseItem="0" numFmtId="165"/>
  </dataFields>
  <formats count="79">
    <format dxfId="133">
      <pivotArea type="origin" dataOnly="0" labelOnly="1" outline="0" fieldPosition="0"/>
    </format>
    <format dxfId="132">
      <pivotArea field="6" type="button" dataOnly="0" labelOnly="1" outline="0" axis="axisCol" fieldPosition="0"/>
    </format>
    <format dxfId="131">
      <pivotArea dataOnly="0" labelOnly="1" fieldPosition="0">
        <references count="1">
          <reference field="6" count="0"/>
        </references>
      </pivotArea>
    </format>
    <format dxfId="130">
      <pivotArea dataOnly="0" labelOnly="1" grandRow="1" outline="0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12" type="button" dataOnly="0" labelOnly="1" outline="0" axis="axisRow" fieldPosition="0"/>
    </format>
    <format dxfId="125">
      <pivotArea field="-2" type="button" dataOnly="0" labelOnly="1" outline="0" axis="axisRow" fieldPosition="1"/>
    </format>
    <format dxfId="124">
      <pivotArea type="topRight" dataOnly="0" labelOnly="1" outline="0" fieldPosition="0"/>
    </format>
    <format dxfId="123">
      <pivotArea field="6" type="button" dataOnly="0" labelOnly="1" outline="0" axis="axisCol" fieldPosition="0"/>
    </format>
    <format dxfId="122">
      <pivotArea dataOnly="0" labelOnly="1" fieldPosition="0">
        <references count="1">
          <reference field="6" count="0"/>
        </references>
      </pivotArea>
    </format>
    <format dxfId="121">
      <pivotArea dataOnly="0" labelOnly="1" grandRow="1" outline="0" fieldPosition="0"/>
    </format>
    <format dxfId="120">
      <pivotArea dataOnly="0" labelOnly="1" fieldPosition="0">
        <references count="1">
          <reference field="12" count="0"/>
        </references>
      </pivotArea>
    </format>
    <format dxfId="119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18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1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11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11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type="origin" dataOnly="0" labelOnly="1" outline="0" fieldPosition="0"/>
    </format>
    <format dxfId="111">
      <pivotArea field="6" type="button" dataOnly="0" labelOnly="1" outline="0" axis="axisCol" fieldPosition="0"/>
    </format>
    <format dxfId="110">
      <pivotArea type="topRight" dataOnly="0" labelOnly="1" outline="0" fieldPosition="0"/>
    </format>
    <format dxfId="109">
      <pivotArea field="12" type="button" dataOnly="0" labelOnly="1" outline="0" axis="axisRow" fieldPosition="0"/>
    </format>
    <format dxfId="108">
      <pivotArea dataOnly="0" labelOnly="1" fieldPosition="0">
        <references count="1">
          <reference field="12" count="0"/>
        </references>
      </pivotArea>
    </format>
    <format dxfId="107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06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0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10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10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102">
      <pivotArea dataOnly="0" labelOnly="1" fieldPosition="0">
        <references count="1">
          <reference field="6" count="0"/>
        </references>
      </pivotArea>
    </format>
    <format dxfId="101">
      <pivotArea dataOnly="0" labelOnly="1" grandCol="1" outline="0" fieldPosition="0"/>
    </format>
    <format dxfId="100">
      <pivotArea field="12" type="button" dataOnly="0" labelOnly="1" outline="0" axis="axisRow" fieldPosition="0"/>
    </format>
    <format dxfId="99">
      <pivotArea dataOnly="0" labelOnly="1" fieldPosition="0">
        <references count="1">
          <reference field="6" count="0"/>
        </references>
      </pivotArea>
    </format>
    <format dxfId="98">
      <pivotArea dataOnly="0" labelOnly="1" grandCol="1" outline="0" fieldPosition="0"/>
    </format>
    <format dxfId="97">
      <pivotArea dataOnly="0" labelOnly="1" fieldPosition="0">
        <references count="1">
          <reference field="12" count="0"/>
        </references>
      </pivotArea>
    </format>
    <format dxfId="96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95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9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9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9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91">
      <pivotArea type="origin" dataOnly="0" labelOnly="1" outline="0" fieldPosition="0"/>
    </format>
    <format dxfId="90">
      <pivotArea field="6" type="button" dataOnly="0" labelOnly="1" outline="0" axis="axisCol" fieldPosition="0"/>
    </format>
    <format dxfId="89">
      <pivotArea type="topRight" dataOnly="0" labelOnly="1" outline="0" fieldPosition="0"/>
    </format>
    <format dxfId="88">
      <pivotArea field="12" type="button" dataOnly="0" labelOnly="1" outline="0" axis="axisRow" fieldPosition="0"/>
    </format>
    <format dxfId="87">
      <pivotArea dataOnly="0" labelOnly="1" fieldPosition="0">
        <references count="1">
          <reference field="6" count="0"/>
        </references>
      </pivotArea>
    </format>
    <format dxfId="86">
      <pivotArea dataOnly="0" labelOnly="1" grandCol="1" outline="0" fieldPosition="0"/>
    </format>
    <format dxfId="85">
      <pivotArea field="12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84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83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82">
      <pivotArea type="all" dataOnly="0" outline="0" fieldPosition="0"/>
    </format>
    <format dxfId="81">
      <pivotArea outline="0" collapsedLevelsAreSubtotals="1" fieldPosition="0"/>
    </format>
    <format dxfId="80">
      <pivotArea type="origin" dataOnly="0" labelOnly="1" outline="0" fieldPosition="0"/>
    </format>
    <format dxfId="79">
      <pivotArea field="6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12" type="button" dataOnly="0" labelOnly="1" outline="0" axis="axisRow" fieldPosition="0"/>
    </format>
    <format dxfId="76">
      <pivotArea dataOnly="0" labelOnly="1" fieldPosition="0">
        <references count="1">
          <reference field="12" count="0"/>
        </references>
      </pivotArea>
    </format>
    <format dxfId="75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4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7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7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7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70">
      <pivotArea dataOnly="0" labelOnly="1" fieldPosition="0">
        <references count="1">
          <reference field="6" count="0"/>
        </references>
      </pivotArea>
    </format>
    <format dxfId="69">
      <pivotArea dataOnly="0" labelOnly="1" grandCol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6" type="button" dataOnly="0" labelOnly="1" outline="0" axis="axisCol" fieldPosition="0"/>
    </format>
    <format dxfId="64">
      <pivotArea type="topRight" dataOnly="0" labelOnly="1" outline="0" fieldPosition="0"/>
    </format>
    <format dxfId="63">
      <pivotArea field="12" type="button" dataOnly="0" labelOnly="1" outline="0" axis="axisRow" fieldPosition="0"/>
    </format>
    <format dxfId="62">
      <pivotArea dataOnly="0" labelOnly="1" fieldPosition="0">
        <references count="1">
          <reference field="12" count="0"/>
        </references>
      </pivotArea>
    </format>
    <format dxfId="61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60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5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5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56">
      <pivotArea dataOnly="0" labelOnly="1" fieldPosition="0">
        <references count="1">
          <reference field="6" count="0"/>
        </references>
      </pivotArea>
    </format>
    <format dxfId="55">
      <pivotArea dataOnly="0" labelOnly="1" grandCol="1" outline="0" fieldPosition="0"/>
    </format>
  </formats>
  <chartFormats count="176"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4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54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1" format="5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7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9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6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6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6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6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6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67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6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1" format="70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7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72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7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75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7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7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7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1" format="8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8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8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9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9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7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7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7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7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7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5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5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5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5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5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5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F2188-0958-4383-820A-8C48D84106F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24:C130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Profit" fld="10" subtotal="max" baseField="3" baseItem="0" numFmtId="165"/>
    <dataField name="Mín. de Operating Profit2" fld="10" subtotal="min" baseField="3" baseItem="0" numFmtId="165"/>
  </dataFields>
  <formats count="23"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3" type="button" dataOnly="0" labelOnly="1" outline="0" axis="axisRow" fieldPosition="0"/>
    </format>
    <format dxfId="153">
      <pivotArea dataOnly="0" labelOnly="1" fieldPosition="0">
        <references count="1">
          <reference field="3" count="0"/>
        </references>
      </pivotArea>
    </format>
    <format dxfId="152">
      <pivotArea dataOnly="0" labelOnly="1" grandRow="1" outline="0" fieldPosition="0"/>
    </format>
    <format dxfId="1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0">
      <pivotArea field="3" type="button" dataOnly="0" labelOnly="1" outline="0" axis="axisRow" fieldPosition="0"/>
    </format>
    <format dxfId="1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field="3" type="button" dataOnly="0" labelOnly="1" outline="0" axis="axisRow" fieldPosition="0"/>
    </format>
    <format dxfId="143">
      <pivotArea dataOnly="0" labelOnly="1" fieldPosition="0">
        <references count="1">
          <reference field="3" count="0"/>
        </references>
      </pivotArea>
    </format>
    <format dxfId="142">
      <pivotArea dataOnly="0" labelOnly="1" grandRow="1" outline="0" fieldPosition="0"/>
    </format>
    <format dxfId="1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field="3" type="button" dataOnly="0" labelOnly="1" outline="0" axis="axisRow" fieldPosition="0"/>
    </format>
    <format dxfId="136">
      <pivotArea dataOnly="0" labelOnly="1" fieldPosition="0">
        <references count="1">
          <reference field="3" count="0"/>
        </references>
      </pivotArea>
    </format>
    <format dxfId="135">
      <pivotArea dataOnly="0" labelOnly="1" grandRow="1" outline="0" fieldPosition="0"/>
    </format>
    <format dxfId="1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6C84D-5BCA-4580-9CF9-D134C472185D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34:B161" firstHeaderRow="1" firstDataRow="1" firstDataCol="1"/>
  <pivotFields count="16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7"/>
        <item x="647"/>
        <item x="666"/>
        <item x="319"/>
        <item x="528"/>
        <item x="670"/>
        <item x="681"/>
        <item x="309"/>
        <item x="361"/>
        <item x="652"/>
        <item x="629"/>
        <item x="124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1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0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8"/>
        <item x="384"/>
        <item x="375"/>
        <item x="689"/>
        <item x="677"/>
        <item x="460"/>
        <item x="123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6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2"/>
        <item x="120"/>
        <item x="194"/>
        <item x="478"/>
        <item x="148"/>
        <item x="404"/>
        <item x="668"/>
        <item x="609"/>
        <item x="322"/>
        <item x="335"/>
        <item x="125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9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9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7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3"/>
        <item x="553"/>
        <item x="118"/>
        <item x="455"/>
        <item x="489"/>
        <item x="492"/>
        <item x="153"/>
        <item x="543"/>
        <item x="712"/>
        <item x="46"/>
        <item x="211"/>
        <item x="42"/>
        <item x="139"/>
        <item x="705"/>
        <item x="185"/>
        <item x="732"/>
        <item x="407"/>
        <item x="369"/>
        <item x="39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5"/>
        <item x="454"/>
        <item x="602"/>
        <item x="557"/>
        <item x="719"/>
        <item x="343"/>
        <item x="552"/>
        <item x="649"/>
        <item x="587"/>
        <item x="50"/>
        <item x="220"/>
        <item x="482"/>
        <item x="265"/>
        <item x="241"/>
        <item x="416"/>
        <item x="41"/>
        <item x="584"/>
        <item x="727"/>
        <item x="348"/>
        <item x="113"/>
        <item x="173"/>
        <item x="468"/>
        <item x="495"/>
        <item x="616"/>
        <item x="54"/>
        <item x="447"/>
        <item x="53"/>
        <item x="144"/>
        <item x="228"/>
        <item x="70"/>
        <item x="331"/>
        <item x="699"/>
        <item x="717"/>
        <item x="51"/>
        <item x="253"/>
        <item x="325"/>
        <item x="347"/>
        <item x="710"/>
        <item x="48"/>
        <item x="418"/>
        <item x="632"/>
        <item x="476"/>
        <item x="52"/>
        <item x="219"/>
        <item x="623"/>
        <item x="58"/>
        <item x="388"/>
        <item x="449"/>
        <item x="350"/>
        <item x="140"/>
        <item x="81"/>
        <item x="575"/>
        <item x="263"/>
        <item x="423"/>
        <item x="704"/>
        <item x="56"/>
        <item x="59"/>
        <item x="277"/>
        <item x="67"/>
        <item x="225"/>
        <item x="188"/>
        <item x="177"/>
        <item x="232"/>
        <item x="724"/>
        <item x="80"/>
        <item x="450"/>
        <item x="389"/>
        <item x="591"/>
        <item x="171"/>
        <item x="176"/>
        <item x="599"/>
        <item x="507"/>
        <item x="62"/>
        <item x="252"/>
        <item x="568"/>
        <item x="130"/>
        <item x="44"/>
        <item x="410"/>
        <item x="615"/>
        <item x="721"/>
        <item x="398"/>
        <item x="580"/>
        <item x="61"/>
        <item x="254"/>
        <item x="390"/>
        <item x="440"/>
        <item x="114"/>
        <item x="567"/>
        <item x="536"/>
        <item x="198"/>
        <item x="419"/>
        <item x="75"/>
        <item x="687"/>
        <item x="718"/>
        <item x="66"/>
        <item x="446"/>
        <item x="569"/>
        <item x="713"/>
        <item x="40"/>
        <item x="255"/>
        <item x="539"/>
        <item x="725"/>
        <item x="77"/>
        <item x="659"/>
        <item x="262"/>
        <item x="55"/>
        <item x="573"/>
        <item x="83"/>
        <item x="261"/>
        <item x="445"/>
        <item x="287"/>
        <item x="697"/>
        <item x="452"/>
        <item x="726"/>
        <item x="78"/>
        <item x="222"/>
        <item x="206"/>
        <item x="617"/>
        <item x="74"/>
        <item x="221"/>
        <item x="481"/>
        <item x="451"/>
        <item x="278"/>
        <item x="86"/>
        <item x="607"/>
        <item x="728"/>
        <item x="722"/>
        <item x="329"/>
        <item x="551"/>
        <item x="422"/>
        <item x="226"/>
        <item x="285"/>
        <item x="49"/>
        <item x="296"/>
        <item x="216"/>
        <item x="229"/>
        <item x="561"/>
        <item x="714"/>
        <item x="89"/>
        <item x="223"/>
        <item x="597"/>
        <item x="11"/>
        <item x="217"/>
        <item x="566"/>
        <item x="79"/>
        <item x="295"/>
        <item x="246"/>
        <item x="57"/>
        <item x="401"/>
        <item x="345"/>
        <item x="8"/>
        <item x="108"/>
        <item x="298"/>
        <item x="92"/>
        <item x="227"/>
        <item x="69"/>
        <item x="233"/>
        <item x="483"/>
        <item x="7"/>
        <item x="473"/>
        <item x="3"/>
        <item x="280"/>
        <item x="564"/>
        <item x="250"/>
        <item x="107"/>
        <item x="730"/>
        <item x="76"/>
        <item x="299"/>
        <item x="88"/>
        <item x="218"/>
        <item x="588"/>
        <item x="441"/>
        <item x="624"/>
        <item x="554"/>
        <item x="480"/>
        <item x="344"/>
        <item x="103"/>
        <item x="598"/>
        <item x="2"/>
        <item x="258"/>
        <item x="297"/>
        <item x="245"/>
        <item x="435"/>
        <item x="72"/>
        <item x="230"/>
        <item x="490"/>
        <item x="115"/>
        <item x="279"/>
        <item x="453"/>
        <item x="73"/>
        <item x="71"/>
        <item x="294"/>
        <item x="65"/>
        <item x="82"/>
        <item x="251"/>
        <item x="462"/>
        <item x="109"/>
        <item x="550"/>
        <item x="18"/>
        <item x="293"/>
        <item x="579"/>
        <item x="461"/>
        <item x="102"/>
        <item x="60"/>
        <item x="282"/>
        <item x="560"/>
        <item x="275"/>
        <item x="274"/>
        <item x="94"/>
        <item x="444"/>
        <item x="244"/>
        <item x="84"/>
        <item x="231"/>
        <item x="349"/>
        <item x="63"/>
        <item x="116"/>
        <item x="247"/>
        <item x="6"/>
        <item x="406"/>
        <item x="276"/>
        <item x="342"/>
        <item x="117"/>
        <item x="112"/>
        <item x="259"/>
        <item x="605"/>
        <item x="286"/>
        <item x="10"/>
        <item x="172"/>
        <item x="448"/>
        <item x="466"/>
        <item x="68"/>
        <item x="273"/>
        <item x="85"/>
        <item x="178"/>
        <item x="438"/>
        <item x="581"/>
        <item x="13"/>
        <item x="442"/>
        <item x="215"/>
        <item x="437"/>
        <item x="105"/>
        <item x="284"/>
        <item x="64"/>
        <item x="471"/>
        <item x="426"/>
        <item x="269"/>
        <item x="110"/>
        <item x="260"/>
        <item x="15"/>
        <item x="35"/>
        <item x="421"/>
        <item x="1"/>
        <item x="95"/>
        <item x="34"/>
        <item x="249"/>
        <item x="248"/>
        <item x="17"/>
        <item x="12"/>
        <item x="413"/>
        <item x="99"/>
        <item x="563"/>
        <item x="37"/>
        <item x="19"/>
        <item x="106"/>
        <item x="243"/>
        <item x="425"/>
        <item x="91"/>
        <item x="33"/>
        <item x="4"/>
        <item x="290"/>
        <item x="104"/>
        <item x="589"/>
        <item x="415"/>
        <item x="283"/>
        <item x="414"/>
        <item x="22"/>
        <item x="412"/>
        <item x="26"/>
        <item x="101"/>
        <item x="87"/>
        <item x="540"/>
        <item x="100"/>
        <item x="472"/>
        <item x="25"/>
        <item x="30"/>
        <item x="268"/>
        <item x="270"/>
        <item x="565"/>
        <item x="582"/>
        <item x="292"/>
        <item x="90"/>
        <item x="590"/>
        <item x="38"/>
        <item x="111"/>
        <item x="288"/>
        <item x="439"/>
        <item x="300"/>
        <item x="420"/>
        <item x="14"/>
        <item x="272"/>
        <item x="443"/>
        <item x="9"/>
        <item x="301"/>
        <item x="93"/>
        <item x="431"/>
        <item x="570"/>
        <item x="606"/>
        <item x="96"/>
        <item x="5"/>
        <item x="465"/>
        <item x="97"/>
        <item x="281"/>
        <item x="411"/>
        <item x="541"/>
        <item x="289"/>
        <item x="98"/>
        <item x="20"/>
        <item x="572"/>
        <item x="271"/>
        <item x="267"/>
        <item x="430"/>
        <item x="583"/>
        <item x="266"/>
        <item x="436"/>
        <item x="23"/>
        <item x="28"/>
        <item x="31"/>
        <item x="434"/>
        <item x="429"/>
        <item x="27"/>
        <item x="432"/>
        <item x="29"/>
        <item x="464"/>
        <item x="291"/>
        <item x="16"/>
        <item x="463"/>
        <item x="32"/>
        <item x="21"/>
        <item x="571"/>
        <item x="24"/>
        <item x="36"/>
        <item x="433"/>
        <item x="428"/>
        <item x="427"/>
        <item t="default"/>
      </items>
    </pivotField>
    <pivotField numFmtId="165" showAll="0"/>
    <pivotField numFmtId="9" showAll="0">
      <items count="128">
        <item x="14"/>
        <item x="109"/>
        <item x="11"/>
        <item x="7"/>
        <item x="102"/>
        <item x="111"/>
        <item x="106"/>
        <item x="118"/>
        <item x="99"/>
        <item x="6"/>
        <item x="110"/>
        <item x="58"/>
        <item x="101"/>
        <item x="98"/>
        <item x="56"/>
        <item x="55"/>
        <item x="12"/>
        <item x="3"/>
        <item x="72"/>
        <item x="103"/>
        <item x="47"/>
        <item x="45"/>
        <item x="94"/>
        <item x="53"/>
        <item x="1"/>
        <item x="10"/>
        <item x="107"/>
        <item x="43"/>
        <item x="80"/>
        <item x="93"/>
        <item x="50"/>
        <item x="105"/>
        <item x="95"/>
        <item x="51"/>
        <item x="2"/>
        <item x="5"/>
        <item x="36"/>
        <item x="25"/>
        <item x="117"/>
        <item x="31"/>
        <item x="96"/>
        <item x="37"/>
        <item x="15"/>
        <item x="8"/>
        <item x="33"/>
        <item x="97"/>
        <item x="23"/>
        <item x="54"/>
        <item x="113"/>
        <item x="30"/>
        <item x="100"/>
        <item x="114"/>
        <item x="27"/>
        <item x="57"/>
        <item x="18"/>
        <item x="4"/>
        <item x="13"/>
        <item x="24"/>
        <item x="52"/>
        <item x="28"/>
        <item x="46"/>
        <item x="108"/>
        <item x="35"/>
        <item x="69"/>
        <item x="104"/>
        <item x="119"/>
        <item x="29"/>
        <item x="44"/>
        <item x="21"/>
        <item x="0"/>
        <item x="17"/>
        <item x="48"/>
        <item x="126"/>
        <item x="59"/>
        <item x="121"/>
        <item x="60"/>
        <item x="115"/>
        <item x="123"/>
        <item x="64"/>
        <item x="116"/>
        <item x="66"/>
        <item x="9"/>
        <item x="20"/>
        <item x="86"/>
        <item x="65"/>
        <item x="84"/>
        <item x="41"/>
        <item x="85"/>
        <item x="39"/>
        <item x="73"/>
        <item x="40"/>
        <item x="38"/>
        <item x="16"/>
        <item x="22"/>
        <item x="70"/>
        <item x="92"/>
        <item x="26"/>
        <item x="112"/>
        <item x="88"/>
        <item x="32"/>
        <item x="120"/>
        <item x="87"/>
        <item x="34"/>
        <item x="71"/>
        <item x="90"/>
        <item x="42"/>
        <item x="19"/>
        <item x="49"/>
        <item x="78"/>
        <item x="63"/>
        <item x="79"/>
        <item x="61"/>
        <item x="62"/>
        <item x="77"/>
        <item x="67"/>
        <item x="122"/>
        <item x="83"/>
        <item x="124"/>
        <item x="82"/>
        <item x="125"/>
        <item x="76"/>
        <item x="68"/>
        <item x="81"/>
        <item x="74"/>
        <item x="75"/>
        <item x="91"/>
        <item x="89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 numFmtId="165"/>
  </dataFields>
  <formats count="32">
    <format dxfId="188">
      <pivotArea type="all" dataOnly="0" outline="0" fieldPosition="0"/>
    </format>
    <format dxfId="187">
      <pivotArea outline="0" collapsedLevelsAreSubtotals="1" fieldPosition="0"/>
    </format>
    <format dxfId="186">
      <pivotArea field="15" type="button" dataOnly="0" labelOnly="1" outline="0" axis="axisRow" fieldPosition="0"/>
    </format>
    <format dxfId="185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184">
      <pivotArea dataOnly="0" labelOnly="1" grandRow="1" outline="0" fieldPosition="0"/>
    </format>
    <format dxfId="183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82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81">
      <pivotArea dataOnly="0" labelOnly="1" outline="0" axis="axisValues" fieldPosition="0"/>
    </format>
    <format dxfId="180">
      <pivotArea field="15" type="button" dataOnly="0" labelOnly="1" outline="0" axis="axisRow" fieldPosition="0"/>
    </format>
    <format dxfId="179">
      <pivotArea dataOnly="0" labelOnly="1" outline="0" axis="axisValues" fieldPosition="0"/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15" type="button" dataOnly="0" labelOnly="1" outline="0" axis="axisRow" fieldPosition="0"/>
    </format>
    <format dxfId="175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174">
      <pivotArea dataOnly="0" labelOnly="1" grandRow="1" outline="0" fieldPosition="0"/>
    </format>
    <format dxfId="173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72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71">
      <pivotArea dataOnly="0" labelOnly="1" outline="0" axis="axisValues" fieldPosition="0"/>
    </format>
    <format dxfId="170">
      <pivotArea type="all" dataOnly="0" outline="0" fieldPosition="0"/>
    </format>
    <format dxfId="169">
      <pivotArea outline="0" collapsedLevelsAreSubtotals="1" fieldPosition="0"/>
    </format>
    <format dxfId="168">
      <pivotArea field="15" type="button" dataOnly="0" labelOnly="1" outline="0" axis="axisRow" fieldPosition="0"/>
    </format>
    <format dxfId="167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166">
      <pivotArea dataOnly="0" labelOnly="1" grandRow="1" outline="0" fieldPosition="0"/>
    </format>
    <format dxfId="165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164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163">
      <pivotArea dataOnly="0" labelOnly="1" outline="0" axis="axisValues" fieldPosition="0"/>
    </format>
    <format dxfId="162">
      <pivotArea grandRow="1" outline="0" collapsedLevelsAreSubtotals="1" fieldPosition="0"/>
    </format>
    <format dxfId="161">
      <pivotArea dataOnly="0" labelOnly="1" grandRow="1" outline="0" fieldPosition="0"/>
    </format>
    <format dxfId="160">
      <pivotArea collapsedLevelsAreSubtotals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159">
      <pivotArea dataOnly="0" labelOnly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158">
      <pivotArea collapsedLevelsAreSubtotals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157">
      <pivotArea dataOnly="0" labelOnly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42BCE-2D0C-45D4-9A33-D1384F0583E8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A65:B84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5">
    <field x="6"/>
    <field x="15"/>
    <field x="14"/>
    <field x="13"/>
    <field x="2"/>
  </rowFields>
  <rowItems count="19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 t="grand">
      <x/>
    </i>
  </rowItems>
  <colItems count="1">
    <i/>
  </colItems>
  <dataFields count="1">
    <dataField name="Suma de Units Sold" fld="8" baseField="0" baseItem="0" numFmtId="3"/>
  </dataFields>
  <formats count="119">
    <format dxfId="307">
      <pivotArea collapsedLevelsAreSubtotals="1" fieldPosition="0">
        <references count="1">
          <reference field="6" count="1">
            <x v="0"/>
          </reference>
        </references>
      </pivotArea>
    </format>
    <format dxfId="306">
      <pivotArea collapsedLevelsAreSubtotals="1" fieldPosition="0">
        <references count="2">
          <reference field="6" count="1" selected="0">
            <x v="0"/>
          </reference>
          <reference field="15" count="1">
            <x v="1"/>
          </reference>
        </references>
      </pivotArea>
    </format>
    <format dxfId="305">
      <pivotArea collapsedLevelsAreSubtotals="1" fieldPosition="0">
        <references count="2">
          <reference field="6" count="1" selected="0">
            <x v="0"/>
          </reference>
          <reference field="15" count="1">
            <x v="2"/>
          </reference>
        </references>
      </pivotArea>
    </format>
    <format dxfId="304">
      <pivotArea collapsedLevelsAreSubtotals="1" fieldPosition="0">
        <references count="1">
          <reference field="6" count="1">
            <x v="1"/>
          </reference>
        </references>
      </pivotArea>
    </format>
    <format dxfId="303">
      <pivotArea collapsedLevelsAreSubtotals="1" fieldPosition="0">
        <references count="2">
          <reference field="6" count="1" selected="0">
            <x v="1"/>
          </reference>
          <reference field="15" count="1">
            <x v="1"/>
          </reference>
        </references>
      </pivotArea>
    </format>
    <format dxfId="302">
      <pivotArea collapsedLevelsAreSubtotals="1" fieldPosition="0">
        <references count="2">
          <reference field="6" count="1" selected="0">
            <x v="1"/>
          </reference>
          <reference field="15" count="1">
            <x v="2"/>
          </reference>
        </references>
      </pivotArea>
    </format>
    <format dxfId="301">
      <pivotArea collapsedLevelsAreSubtotals="1" fieldPosition="0">
        <references count="1">
          <reference field="6" count="1">
            <x v="2"/>
          </reference>
        </references>
      </pivotArea>
    </format>
    <format dxfId="300">
      <pivotArea collapsedLevelsAreSubtotals="1" fieldPosition="0">
        <references count="2">
          <reference field="6" count="1" selected="0">
            <x v="2"/>
          </reference>
          <reference field="15" count="1">
            <x v="1"/>
          </reference>
        </references>
      </pivotArea>
    </format>
    <format dxfId="299">
      <pivotArea collapsedLevelsAreSubtotals="1" fieldPosition="0">
        <references count="2">
          <reference field="6" count="1" selected="0">
            <x v="2"/>
          </reference>
          <reference field="15" count="1">
            <x v="2"/>
          </reference>
        </references>
      </pivotArea>
    </format>
    <format dxfId="298">
      <pivotArea collapsedLevelsAreSubtotals="1" fieldPosition="0">
        <references count="1">
          <reference field="6" count="1">
            <x v="3"/>
          </reference>
        </references>
      </pivotArea>
    </format>
    <format dxfId="297">
      <pivotArea collapsedLevelsAreSubtotals="1" fieldPosition="0">
        <references count="2">
          <reference field="6" count="1" selected="0">
            <x v="3"/>
          </reference>
          <reference field="15" count="1">
            <x v="1"/>
          </reference>
        </references>
      </pivotArea>
    </format>
    <format dxfId="296">
      <pivotArea collapsedLevelsAreSubtotals="1" fieldPosition="0">
        <references count="2">
          <reference field="6" count="1" selected="0">
            <x v="3"/>
          </reference>
          <reference field="15" count="1">
            <x v="2"/>
          </reference>
        </references>
      </pivotArea>
    </format>
    <format dxfId="295">
      <pivotArea collapsedLevelsAreSubtotals="1" fieldPosition="0">
        <references count="1">
          <reference field="6" count="1">
            <x v="4"/>
          </reference>
        </references>
      </pivotArea>
    </format>
    <format dxfId="294">
      <pivotArea collapsedLevelsAreSubtotals="1" fieldPosition="0">
        <references count="2">
          <reference field="6" count="1" selected="0">
            <x v="4"/>
          </reference>
          <reference field="15" count="1">
            <x v="1"/>
          </reference>
        </references>
      </pivotArea>
    </format>
    <format dxfId="293">
      <pivotArea collapsedLevelsAreSubtotals="1" fieldPosition="0">
        <references count="2">
          <reference field="6" count="1" selected="0">
            <x v="4"/>
          </reference>
          <reference field="15" count="1">
            <x v="2"/>
          </reference>
        </references>
      </pivotArea>
    </format>
    <format dxfId="292">
      <pivotArea collapsedLevelsAreSubtotals="1" fieldPosition="0">
        <references count="1">
          <reference field="6" count="1">
            <x v="5"/>
          </reference>
        </references>
      </pivotArea>
    </format>
    <format dxfId="291">
      <pivotArea collapsedLevelsAreSubtotals="1" fieldPosition="0">
        <references count="2">
          <reference field="6" count="1" selected="0">
            <x v="5"/>
          </reference>
          <reference field="15" count="1">
            <x v="1"/>
          </reference>
        </references>
      </pivotArea>
    </format>
    <format dxfId="290">
      <pivotArea collapsedLevelsAreSubtotals="1" fieldPosition="0">
        <references count="2">
          <reference field="6" count="1" selected="0">
            <x v="5"/>
          </reference>
          <reference field="15" count="1">
            <x v="2"/>
          </reference>
        </references>
      </pivotArea>
    </format>
    <format dxfId="289">
      <pivotArea dataOnly="0" labelOnly="1" fieldPosition="0">
        <references count="1">
          <reference field="6" count="0"/>
        </references>
      </pivotArea>
    </format>
    <format dxfId="288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87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86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85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84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83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6" type="button" dataOnly="0" labelOnly="1" outline="0" axis="axisRow" fieldPosition="0"/>
    </format>
    <format dxfId="279">
      <pivotArea dataOnly="0" labelOnly="1" fieldPosition="0">
        <references count="1">
          <reference field="6" count="0"/>
        </references>
      </pivotArea>
    </format>
    <format dxfId="278">
      <pivotArea dataOnly="0" labelOnly="1" grandRow="1" outline="0" fieldPosition="0"/>
    </format>
    <format dxfId="27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7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7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7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7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7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71">
      <pivotArea dataOnly="0" labelOnly="1" outline="0" axis="axisValues" fieldPosition="0"/>
    </format>
    <format dxfId="270">
      <pivotArea field="6" type="button" dataOnly="0" labelOnly="1" outline="0" axis="axisRow" fieldPosition="0"/>
    </format>
    <format dxfId="269">
      <pivotArea dataOnly="0" labelOnly="1" fieldPosition="0">
        <references count="1">
          <reference field="6" count="0"/>
        </references>
      </pivotArea>
    </format>
    <format dxfId="268">
      <pivotArea dataOnly="0" labelOnly="1" grandRow="1" outline="0" fieldPosition="0"/>
    </format>
    <format dxfId="26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6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6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6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6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6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6" type="button" dataOnly="0" labelOnly="1" outline="0" axis="axisRow" fieldPosition="0"/>
    </format>
    <format dxfId="258">
      <pivotArea dataOnly="0" labelOnly="1" fieldPosition="0">
        <references count="1">
          <reference field="6" count="0"/>
        </references>
      </pivotArea>
    </format>
    <format dxfId="257">
      <pivotArea dataOnly="0" labelOnly="1" grandRow="1" outline="0" fieldPosition="0"/>
    </format>
    <format dxfId="25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5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5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5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5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5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50">
      <pivotArea dataOnly="0" labelOnly="1" outline="0" axis="axisValues" fieldPosition="0"/>
    </format>
    <format dxfId="249">
      <pivotArea field="6" type="button" dataOnly="0" labelOnly="1" outline="0" axis="axisRow" fieldPosition="0"/>
    </format>
    <format dxfId="248">
      <pivotArea dataOnly="0" labelOnly="1" outline="0" axis="axisValues" fieldPosition="0"/>
    </format>
    <format dxfId="247">
      <pivotArea field="6" type="button" dataOnly="0" labelOnly="1" outline="0" axis="axisRow" fieldPosition="0"/>
    </format>
    <format dxfId="246">
      <pivotArea dataOnly="0" labelOnly="1" outline="0" axis="axisValues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field="6" type="button" dataOnly="0" labelOnly="1" outline="0" axis="axisRow" fieldPosition="0"/>
    </format>
    <format dxfId="242">
      <pivotArea dataOnly="0" labelOnly="1" fieldPosition="0">
        <references count="1">
          <reference field="6" count="0"/>
        </references>
      </pivotArea>
    </format>
    <format dxfId="241">
      <pivotArea dataOnly="0" labelOnly="1" grandRow="1" outline="0" fieldPosition="0"/>
    </format>
    <format dxfId="240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39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38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37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36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35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34">
      <pivotArea dataOnly="0" labelOnly="1" outline="0" axis="axisValues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field="6" type="button" dataOnly="0" labelOnly="1" outline="0" axis="axisRow" fieldPosition="0"/>
    </format>
    <format dxfId="230">
      <pivotArea dataOnly="0" labelOnly="1" fieldPosition="0">
        <references count="1">
          <reference field="6" count="0"/>
        </references>
      </pivotArea>
    </format>
    <format dxfId="229">
      <pivotArea dataOnly="0" labelOnly="1" grandRow="1" outline="0" fieldPosition="0"/>
    </format>
    <format dxfId="228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27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26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25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24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23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22">
      <pivotArea dataOnly="0" labelOnly="1" outline="0" axis="axisValues" fieldPosition="0"/>
    </format>
    <format dxfId="221">
      <pivotArea grandRow="1" outline="0" collapsedLevelsAreSubtotals="1" fieldPosition="0"/>
    </format>
    <format dxfId="220">
      <pivotArea dataOnly="0" labelOnly="1" grandRow="1" outline="0" fieldPosition="0"/>
    </format>
    <format dxfId="219">
      <pivotArea dataOnly="0" labelOnly="1" fieldPosition="0">
        <references count="1">
          <reference field="6" count="0"/>
        </references>
      </pivotArea>
    </format>
    <format dxfId="218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17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16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15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14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13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6" type="button" dataOnly="0" labelOnly="1" outline="0" axis="axisRow" fieldPosition="0"/>
    </format>
    <format dxfId="209">
      <pivotArea dataOnly="0" labelOnly="1" fieldPosition="0">
        <references count="1">
          <reference field="6" count="0"/>
        </references>
      </pivotArea>
    </format>
    <format dxfId="208">
      <pivotArea dataOnly="0" labelOnly="1" grandRow="1" outline="0" fieldPosition="0"/>
    </format>
    <format dxfId="20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20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20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20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20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20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201">
      <pivotArea dataOnly="0" labelOnly="1" outline="0" axis="axisValues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6" type="button" dataOnly="0" labelOnly="1" outline="0" axis="axisRow" fieldPosition="0"/>
    </format>
    <format dxfId="197">
      <pivotArea dataOnly="0" labelOnly="1" fieldPosition="0">
        <references count="1">
          <reference field="6" count="0"/>
        </references>
      </pivotArea>
    </format>
    <format dxfId="196">
      <pivotArea dataOnly="0" labelOnly="1" grandRow="1" outline="0" fieldPosition="0"/>
    </format>
    <format dxfId="195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94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93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92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91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90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89">
      <pivotArea dataOnly="0" labelOnly="1" outline="0" axis="axisValues" fieldPosition="0"/>
    </format>
  </formats>
  <chartFormats count="2"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54489-7E13-4E0C-BE1A-72456E60E446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B61" firstHeaderRow="1" firstDataRow="1" firstDataCol="1"/>
  <pivotFields count="12">
    <pivotField showAll="0"/>
    <pivotField numFmtId="14"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7" showAll="0"/>
    <pivotField numFmtId="166" showAll="0"/>
    <pivotField dataField="1" numFmtId="167" showAll="0"/>
    <pivotField numFmtId="167" showAll="0"/>
    <pivotField numFmtId="9"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a de Total Sales" fld="8" baseField="0" baseItem="0" numFmtId="167"/>
  </dataFields>
  <formats count="39">
    <format dxfId="346">
      <pivotArea collapsedLevelsAreSubtotals="1" fieldPosition="0">
        <references count="1">
          <reference field="3" count="0"/>
        </references>
      </pivotArea>
    </format>
    <format dxfId="345">
      <pivotArea dataOnly="0" labelOnly="1" fieldPosition="0">
        <references count="1">
          <reference field="3" count="0"/>
        </references>
      </pivotArea>
    </format>
    <format dxfId="344">
      <pivotArea type="all" dataOnly="0" outline="0" fieldPosition="0"/>
    </format>
    <format dxfId="343">
      <pivotArea outline="0" collapsedLevelsAreSubtotals="1" fieldPosition="0"/>
    </format>
    <format dxfId="342">
      <pivotArea field="3" type="button" dataOnly="0" labelOnly="1" outline="0" axis="axisRow" fieldPosition="0"/>
    </format>
    <format dxfId="341">
      <pivotArea dataOnly="0" labelOnly="1" fieldPosition="0">
        <references count="1">
          <reference field="3" count="0"/>
        </references>
      </pivotArea>
    </format>
    <format dxfId="340">
      <pivotArea dataOnly="0" labelOnly="1" grandRow="1" outline="0" fieldPosition="0"/>
    </format>
    <format dxfId="339">
      <pivotArea dataOnly="0" labelOnly="1" outline="0" axis="axisValues" fieldPosition="0"/>
    </format>
    <format dxfId="338">
      <pivotArea field="3" type="button" dataOnly="0" labelOnly="1" outline="0" axis="axisRow" fieldPosition="0"/>
    </format>
    <format dxfId="337">
      <pivotArea dataOnly="0" labelOnly="1" fieldPosition="0">
        <references count="1">
          <reference field="3" count="0"/>
        </references>
      </pivotArea>
    </format>
    <format dxfId="336">
      <pivotArea dataOnly="0" labelOnly="1" grandRow="1" outline="0" fieldPosition="0"/>
    </format>
    <format dxfId="335">
      <pivotArea type="all" dataOnly="0" outline="0" fieldPosition="0"/>
    </format>
    <format dxfId="334">
      <pivotArea field="3" type="button" dataOnly="0" labelOnly="1" outline="0" axis="axisRow" fieldPosition="0"/>
    </format>
    <format dxfId="333">
      <pivotArea dataOnly="0" labelOnly="1" grandRow="1" outline="0" fieldPosition="0"/>
    </format>
    <format dxfId="332">
      <pivotArea dataOnly="0" labelOnly="1" outline="0" axis="axisValues" fieldPosition="0"/>
    </format>
    <format dxfId="331">
      <pivotArea field="3" type="button" dataOnly="0" labelOnly="1" outline="0" axis="axisRow" fieldPosition="0"/>
    </format>
    <format dxfId="330">
      <pivotArea dataOnly="0" labelOnly="1" outline="0" axis="axisValues" fieldPosition="0"/>
    </format>
    <format dxfId="329">
      <pivotArea field="3" type="button" dataOnly="0" labelOnly="1" outline="0" axis="axisRow" fieldPosition="0"/>
    </format>
    <format dxfId="328">
      <pivotArea dataOnly="0" labelOnly="1" outline="0" axis="axisValues" fieldPosition="0"/>
    </format>
    <format dxfId="327">
      <pivotArea grandRow="1" outline="0" collapsedLevelsAreSubtotals="1" fieldPosition="0"/>
    </format>
    <format dxfId="326">
      <pivotArea dataOnly="0" labelOnly="1" grandRow="1" outline="0" fieldPosition="0"/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3" type="button" dataOnly="0" labelOnly="1" outline="0" axis="axisRow" fieldPosition="0"/>
    </format>
    <format dxfId="322">
      <pivotArea dataOnly="0" labelOnly="1" fieldPosition="0">
        <references count="1">
          <reference field="3" count="0"/>
        </references>
      </pivotArea>
    </format>
    <format dxfId="321">
      <pivotArea dataOnly="0" labelOnly="1" grandRow="1" outline="0" fieldPosition="0"/>
    </format>
    <format dxfId="320">
      <pivotArea dataOnly="0" labelOnly="1" outline="0" axis="axisValues" fieldPosition="0"/>
    </format>
    <format dxfId="319">
      <pivotArea type="all" dataOnly="0" outline="0" fieldPosition="0"/>
    </format>
    <format dxfId="318">
      <pivotArea outline="0" collapsedLevelsAreSubtotals="1" fieldPosition="0"/>
    </format>
    <format dxfId="317">
      <pivotArea field="3" type="button" dataOnly="0" labelOnly="1" outline="0" axis="axisRow" fieldPosition="0"/>
    </format>
    <format dxfId="316">
      <pivotArea dataOnly="0" labelOnly="1" fieldPosition="0">
        <references count="1">
          <reference field="3" count="0"/>
        </references>
      </pivotArea>
    </format>
    <format dxfId="315">
      <pivotArea dataOnly="0" labelOnly="1" grandRow="1" outline="0" fieldPosition="0"/>
    </format>
    <format dxfId="314">
      <pivotArea dataOnly="0" labelOnly="1" outline="0" axis="axisValues" fieldPosition="0"/>
    </format>
    <format dxfId="313">
      <pivotArea type="all" dataOnly="0" outline="0" fieldPosition="0"/>
    </format>
    <format dxfId="312">
      <pivotArea outline="0" collapsedLevelsAreSubtotals="1" fieldPosition="0"/>
    </format>
    <format dxfId="311">
      <pivotArea field="3" type="button" dataOnly="0" labelOnly="1" outline="0" axis="axisRow" fieldPosition="0"/>
    </format>
    <format dxfId="310">
      <pivotArea dataOnly="0" labelOnly="1" fieldPosition="0">
        <references count="1">
          <reference field="3" count="0"/>
        </references>
      </pivotArea>
    </format>
    <format dxfId="309">
      <pivotArea dataOnly="0" labelOnly="1" grandRow="1" outline="0" fieldPosition="0"/>
    </format>
    <format dxfId="30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7726-E7AD-4515-BCE6-91071AAE1AD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5" firstHeaderRow="0" firstDataRow="1" firstDataCol="0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Units Sold" fld="8" baseField="0" baseItem="0" numFmtId="3"/>
    <dataField name="Suma de Total Sales" fld="9" baseField="0" baseItem="0" numFmtId="165"/>
  </dataFields>
  <formats count="22">
    <format dxfId="368">
      <pivotArea type="all" dataOnly="0" outline="0" fieldPosition="0"/>
    </format>
    <format dxfId="367">
      <pivotArea outline="0" collapsedLevelsAreSubtotals="1" fieldPosition="0"/>
    </format>
    <format dxfId="3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5">
      <pivotArea type="all" dataOnly="0" outline="0" fieldPosition="0"/>
    </format>
    <format dxfId="364">
      <pivotArea outline="0" collapsedLevelsAreSubtotals="1" fieldPosition="0"/>
    </format>
    <format dxfId="3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6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59">
      <pivotArea type="all" dataOnly="0" outline="0" fieldPosition="0"/>
    </format>
    <format dxfId="3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2">
      <pivotArea type="all" dataOnly="0" outline="0" fieldPosition="0"/>
    </format>
    <format dxfId="351">
      <pivotArea outline="0" collapsedLevelsAreSubtotals="1" fieldPosition="0"/>
    </format>
    <format dxfId="3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49">
      <pivotArea type="all" dataOnly="0" outline="0" fieldPosition="0"/>
    </format>
    <format dxfId="348">
      <pivotArea outline="0" collapsedLevelsAreSubtotals="1" fieldPosition="0"/>
    </format>
    <format dxfId="3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2D86E-3295-4082-A129-B99386B77537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165:H169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1">
    <field x="15"/>
  </rowFields>
  <rowItems count="3">
    <i>
      <x v="1"/>
    </i>
    <i>
      <x v="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Operating Profit" fld="10" baseField="0" baseItem="0" numFmtId="165"/>
  </dataFields>
  <formats count="29">
    <format dxfId="397">
      <pivotArea type="all" dataOnly="0" outline="0" fieldPosition="0"/>
    </format>
    <format dxfId="396">
      <pivotArea outline="0" collapsedLevelsAreSubtotals="1" fieldPosition="0"/>
    </format>
    <format dxfId="395">
      <pivotArea type="origin" dataOnly="0" labelOnly="1" outline="0" fieldPosition="0"/>
    </format>
    <format dxfId="394">
      <pivotArea field="0" type="button" dataOnly="0" labelOnly="1" outline="0" axis="axisCol" fieldPosition="0"/>
    </format>
    <format dxfId="393">
      <pivotArea type="topRight" dataOnly="0" labelOnly="1" outline="0" fieldPosition="0"/>
    </format>
    <format dxfId="392">
      <pivotArea field="15" type="button" dataOnly="0" labelOnly="1" outline="0" axis="axisRow" fieldPosition="0"/>
    </format>
    <format dxfId="391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390">
      <pivotArea dataOnly="0" labelOnly="1" grandRow="1" outline="0" fieldPosition="0"/>
    </format>
    <format dxfId="389">
      <pivotArea dataOnly="0" labelOnly="1" fieldPosition="0">
        <references count="1">
          <reference field="0" count="0"/>
        </references>
      </pivotArea>
    </format>
    <format dxfId="388">
      <pivotArea dataOnly="0" labelOnly="1" grandCol="1" outline="0" fieldPosition="0"/>
    </format>
    <format dxfId="387">
      <pivotArea type="origin" dataOnly="0" labelOnly="1" outline="0" fieldPosition="0"/>
    </format>
    <format dxfId="386">
      <pivotArea field="0" type="button" dataOnly="0" labelOnly="1" outline="0" axis="axisCol" fieldPosition="0"/>
    </format>
    <format dxfId="385">
      <pivotArea type="topRight" dataOnly="0" labelOnly="1" outline="0" fieldPosition="0"/>
    </format>
    <format dxfId="384">
      <pivotArea field="15" type="button" dataOnly="0" labelOnly="1" outline="0" axis="axisRow" fieldPosition="0"/>
    </format>
    <format dxfId="383">
      <pivotArea dataOnly="0" labelOnly="1" fieldPosition="0">
        <references count="1">
          <reference field="0" count="0"/>
        </references>
      </pivotArea>
    </format>
    <format dxfId="382">
      <pivotArea dataOnly="0" labelOnly="1" grandCol="1" outline="0" fieldPosition="0"/>
    </format>
    <format dxfId="381">
      <pivotArea grandRow="1" outline="0" collapsedLevelsAreSubtotals="1" fieldPosition="0"/>
    </format>
    <format dxfId="380">
      <pivotArea dataOnly="0" labelOnly="1" grandRow="1" outline="0" fieldPosition="0"/>
    </format>
    <format dxfId="379">
      <pivotArea type="all" dataOnly="0" outline="0" fieldPosition="0"/>
    </format>
    <format dxfId="378">
      <pivotArea outline="0" collapsedLevelsAreSubtotals="1" fieldPosition="0"/>
    </format>
    <format dxfId="377">
      <pivotArea type="origin" dataOnly="0" labelOnly="1" outline="0" fieldPosition="0"/>
    </format>
    <format dxfId="376">
      <pivotArea field="0" type="button" dataOnly="0" labelOnly="1" outline="0" axis="axisCol" fieldPosition="0"/>
    </format>
    <format dxfId="375">
      <pivotArea type="topRight" dataOnly="0" labelOnly="1" outline="0" fieldPosition="0"/>
    </format>
    <format dxfId="374">
      <pivotArea field="15" type="button" dataOnly="0" labelOnly="1" outline="0" axis="axisRow" fieldPosition="0"/>
    </format>
    <format dxfId="373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372">
      <pivotArea dataOnly="0" labelOnly="1" grandRow="1" outline="0" fieldPosition="0"/>
    </format>
    <format dxfId="371">
      <pivotArea dataOnly="0" labelOnly="1" fieldPosition="0">
        <references count="1">
          <reference field="0" count="0"/>
        </references>
      </pivotArea>
    </format>
    <format dxfId="370">
      <pivotArea dataOnly="0" labelOnly="1" grandCol="1" outline="0" fieldPosition="0"/>
    </format>
    <format dxfId="369">
      <pivotArea type="origin" dataOnly="0" labelOnly="1" outline="0" fieldPosition="0"/>
    </format>
  </formats>
  <chartFormats count="32">
    <chartFormat chart="4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4" format="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6" format="1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6" format="2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6" format="2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6" format="2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5" count="1" selected="0">
            <x v="1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37EF5-664C-4B45-BB56-FA30466C625B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gión">
  <location ref="A173:B179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 countASubtotal="1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countA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nits Sold" fld="8" baseField="0" baseItem="0" numFmtId="3"/>
  </dataFields>
  <formats count="49">
    <format dxfId="446">
      <pivotArea type="all" dataOnly="0" outline="0" fieldPosition="0"/>
    </format>
    <format dxfId="445">
      <pivotArea outline="0" collapsedLevelsAreSubtotals="1" fieldPosition="0"/>
    </format>
    <format dxfId="444">
      <pivotArea field="3" type="button" dataOnly="0" labelOnly="1" outline="0" axis="axisRow" fieldPosition="0"/>
    </format>
    <format dxfId="443">
      <pivotArea dataOnly="0" labelOnly="1" fieldPosition="0">
        <references count="1">
          <reference field="3" count="0"/>
        </references>
      </pivotArea>
    </format>
    <format dxfId="442">
      <pivotArea dataOnly="0" labelOnly="1" grandRow="1" outline="0" fieldPosition="0"/>
    </format>
    <format dxfId="441">
      <pivotArea dataOnly="0" labelOnly="1" outline="0" axis="axisValues" fieldPosition="0"/>
    </format>
    <format dxfId="440">
      <pivotArea type="all" dataOnly="0" outline="0" fieldPosition="0"/>
    </format>
    <format dxfId="439">
      <pivotArea outline="0" collapsedLevelsAreSubtotals="1" fieldPosition="0"/>
    </format>
    <format dxfId="438">
      <pivotArea field="3" type="button" dataOnly="0" labelOnly="1" outline="0" axis="axisRow" fieldPosition="0"/>
    </format>
    <format dxfId="437">
      <pivotArea dataOnly="0" labelOnly="1" fieldPosition="0">
        <references count="1">
          <reference field="3" count="0"/>
        </references>
      </pivotArea>
    </format>
    <format dxfId="436">
      <pivotArea dataOnly="0" labelOnly="1" grandRow="1" outline="0" fieldPosition="0"/>
    </format>
    <format dxfId="435">
      <pivotArea dataOnly="0" labelOnly="1" outline="0" axis="axisValues" fieldPosition="0"/>
    </format>
    <format dxfId="434">
      <pivotArea field="3" type="button" dataOnly="0" labelOnly="1" outline="0" axis="axisRow" fieldPosition="0"/>
    </format>
    <format dxfId="433">
      <pivotArea dataOnly="0" labelOnly="1" outline="0" axis="axisValues" fieldPosition="0"/>
    </format>
    <format dxfId="432">
      <pivotArea grandRow="1" outline="0" collapsedLevelsAreSubtotals="1" fieldPosition="0"/>
    </format>
    <format dxfId="431">
      <pivotArea dataOnly="0" labelOnly="1" grandRow="1" outline="0" fieldPosition="0"/>
    </format>
    <format dxfId="430">
      <pivotArea type="all" dataOnly="0" outline="0" fieldPosition="0"/>
    </format>
    <format dxfId="429">
      <pivotArea outline="0" collapsedLevelsAreSubtotals="1" fieldPosition="0"/>
    </format>
    <format dxfId="428">
      <pivotArea field="3" type="button" dataOnly="0" labelOnly="1" outline="0" axis="axisRow" fieldPosition="0"/>
    </format>
    <format dxfId="427">
      <pivotArea dataOnly="0" labelOnly="1" fieldPosition="0">
        <references count="1">
          <reference field="3" count="0"/>
        </references>
      </pivotArea>
    </format>
    <format dxfId="426">
      <pivotArea dataOnly="0" labelOnly="1" grandRow="1" outline="0" fieldPosition="0"/>
    </format>
    <format dxfId="425">
      <pivotArea dataOnly="0" labelOnly="1" outline="0" axis="axisValues" fieldPosition="0"/>
    </format>
    <format dxfId="424">
      <pivotArea collapsedLevelsAreSubtotals="1" fieldPosition="0">
        <references count="1">
          <reference field="3" count="1">
            <x v="2"/>
          </reference>
        </references>
      </pivotArea>
    </format>
    <format dxfId="423">
      <pivotArea dataOnly="0" labelOnly="1" fieldPosition="0">
        <references count="1">
          <reference field="3" count="1">
            <x v="2"/>
          </reference>
        </references>
      </pivotArea>
    </format>
    <format dxfId="422">
      <pivotArea field="3" type="button" dataOnly="0" labelOnly="1" outline="0" axis="axisRow" fieldPosition="0"/>
    </format>
    <format dxfId="421">
      <pivotArea dataOnly="0" labelOnly="1" outline="0" axis="axisValues" fieldPosition="0"/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417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416">
      <pivotArea collapsedLevelsAreSubtotals="1" fieldPosition="0">
        <references count="1">
          <reference field="3" count="1">
            <x v="4"/>
          </reference>
        </references>
      </pivotArea>
    </format>
    <format dxfId="415">
      <pivotArea dataOnly="0" labelOnly="1" fieldPosition="0">
        <references count="1">
          <reference field="3" count="1">
            <x v="4"/>
          </reference>
        </references>
      </pivotArea>
    </format>
    <format dxfId="414">
      <pivotArea collapsedLevelsAreSubtotals="1" fieldPosition="0">
        <references count="1">
          <reference field="3" count="1">
            <x v="3"/>
          </reference>
        </references>
      </pivotArea>
    </format>
    <format dxfId="413">
      <pivotArea dataOnly="0" labelOnly="1" fieldPosition="0">
        <references count="1">
          <reference field="3" count="1">
            <x v="3"/>
          </reference>
        </references>
      </pivotArea>
    </format>
    <format dxfId="412">
      <pivotArea dataOnly="0" fieldPosition="0">
        <references count="1">
          <reference field="3" count="1">
            <x v="2"/>
          </reference>
        </references>
      </pivotArea>
    </format>
    <format dxfId="411">
      <pivotArea collapsedLevelsAreSubtotals="1" fieldPosition="0">
        <references count="1">
          <reference field="3" count="1">
            <x v="0"/>
          </reference>
        </references>
      </pivotArea>
    </format>
    <format dxfId="410">
      <pivotArea dataOnly="0" labelOnly="1" fieldPosition="0">
        <references count="1">
          <reference field="3" count="1">
            <x v="0"/>
          </reference>
        </references>
      </pivotArea>
    </format>
    <format dxfId="409">
      <pivotArea type="all" dataOnly="0" outline="0" fieldPosition="0"/>
    </format>
    <format dxfId="408">
      <pivotArea outline="0" collapsedLevelsAreSubtotals="1" fieldPosition="0"/>
    </format>
    <format dxfId="407">
      <pivotArea field="3" type="button" dataOnly="0" labelOnly="1" outline="0" axis="axisRow" fieldPosition="0"/>
    </format>
    <format dxfId="406">
      <pivotArea dataOnly="0" labelOnly="1" fieldPosition="0">
        <references count="1">
          <reference field="3" count="0"/>
        </references>
      </pivotArea>
    </format>
    <format dxfId="405">
      <pivotArea dataOnly="0" labelOnly="1" grandRow="1" outline="0" fieldPosition="0"/>
    </format>
    <format dxfId="404">
      <pivotArea dataOnly="0" labelOnly="1" outline="0" axis="axisValues" fieldPosition="0"/>
    </format>
    <format dxfId="403">
      <pivotArea type="all" dataOnly="0" outline="0" fieldPosition="0"/>
    </format>
    <format dxfId="402">
      <pivotArea outline="0" collapsedLevelsAreSubtotals="1" fieldPosition="0"/>
    </format>
    <format dxfId="401">
      <pivotArea field="3" type="button" dataOnly="0" labelOnly="1" outline="0" axis="axisRow" fieldPosition="0"/>
    </format>
    <format dxfId="400">
      <pivotArea dataOnly="0" labelOnly="1" fieldPosition="0">
        <references count="1">
          <reference field="3" count="0"/>
        </references>
      </pivotArea>
    </format>
    <format dxfId="399">
      <pivotArea dataOnly="0" labelOnly="1" grandRow="1" outline="0" fieldPosition="0"/>
    </format>
    <format dxfId="398">
      <pivotArea dataOnly="0" labelOnly="1" outline="0" axis="axisValues" fieldPosition="0"/>
    </format>
  </format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F2273-5DFA-4CEC-B605-6A46CE0B9EC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04:H112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Units Sold" fld="8" baseField="0" baseItem="0" numFmtId="3"/>
  </dataFields>
  <formats count="41">
    <format dxfId="487">
      <pivotArea type="all" dataOnly="0" outline="0" fieldPosition="0"/>
    </format>
    <format dxfId="486">
      <pivotArea outline="0" collapsedLevelsAreSubtotals="1" fieldPosition="0"/>
    </format>
    <format dxfId="485">
      <pivotArea type="origin" dataOnly="0" labelOnly="1" outline="0" fieldPosition="0"/>
    </format>
    <format dxfId="484">
      <pivotArea field="0" type="button" dataOnly="0" labelOnly="1" outline="0" axis="axisCol" fieldPosition="0"/>
    </format>
    <format dxfId="483">
      <pivotArea type="topRight" dataOnly="0" labelOnly="1" outline="0" fieldPosition="0"/>
    </format>
    <format dxfId="482">
      <pivotArea field="6" type="button" dataOnly="0" labelOnly="1" outline="0" axis="axisRow" fieldPosition="0"/>
    </format>
    <format dxfId="481">
      <pivotArea dataOnly="0" labelOnly="1" fieldPosition="0">
        <references count="1">
          <reference field="6" count="0"/>
        </references>
      </pivotArea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0" count="0"/>
        </references>
      </pivotArea>
    </format>
    <format dxfId="478">
      <pivotArea dataOnly="0" labelOnly="1" grandCol="1" outline="0" fieldPosition="0"/>
    </format>
    <format dxfId="477">
      <pivotArea type="origin" dataOnly="0" labelOnly="1" outline="0" fieldPosition="0"/>
    </format>
    <format dxfId="476">
      <pivotArea field="0" type="button" dataOnly="0" labelOnly="1" outline="0" axis="axisCol" fieldPosition="0"/>
    </format>
    <format dxfId="475">
      <pivotArea type="topRight" dataOnly="0" labelOnly="1" outline="0" fieldPosition="0"/>
    </format>
    <format dxfId="474">
      <pivotArea field="6" type="button" dataOnly="0" labelOnly="1" outline="0" axis="axisRow" fieldPosition="0"/>
    </format>
    <format dxfId="473">
      <pivotArea dataOnly="0" labelOnly="1" fieldPosition="0">
        <references count="1">
          <reference field="0" count="0"/>
        </references>
      </pivotArea>
    </format>
    <format dxfId="472">
      <pivotArea dataOnly="0" labelOnly="1" grandCol="1" outline="0" fieldPosition="0"/>
    </format>
    <format dxfId="471">
      <pivotArea grandRow="1" outline="0" collapsedLevelsAreSubtotals="1" fieldPosition="0"/>
    </format>
    <format dxfId="470">
      <pivotArea dataOnly="0" labelOnly="1" grandRow="1" outline="0" fieldPosition="0"/>
    </format>
    <format dxfId="469">
      <pivotArea type="all" dataOnly="0" outline="0" fieldPosition="0"/>
    </format>
    <format dxfId="468">
      <pivotArea dataOnly="0" labelOnly="1" fieldPosition="0">
        <references count="1">
          <reference field="6" count="0"/>
        </references>
      </pivotArea>
    </format>
    <format dxfId="467">
      <pivotArea dataOnly="0" labelOnly="1" fieldPosition="0">
        <references count="1">
          <reference field="6" count="0"/>
        </references>
      </pivotArea>
    </format>
    <format dxfId="466">
      <pivotArea type="all" dataOnly="0" outline="0" fieldPosition="0"/>
    </format>
    <format dxfId="465">
      <pivotArea outline="0" collapsedLevelsAreSubtotals="1" fieldPosition="0"/>
    </format>
    <format dxfId="464">
      <pivotArea type="origin" dataOnly="0" labelOnly="1" outline="0" fieldPosition="0"/>
    </format>
    <format dxfId="463">
      <pivotArea field="0" type="button" dataOnly="0" labelOnly="1" outline="0" axis="axisCol" fieldPosition="0"/>
    </format>
    <format dxfId="462">
      <pivotArea type="topRight" dataOnly="0" labelOnly="1" outline="0" fieldPosition="0"/>
    </format>
    <format dxfId="461">
      <pivotArea field="6" type="button" dataOnly="0" labelOnly="1" outline="0" axis="axisRow" fieldPosition="0"/>
    </format>
    <format dxfId="460">
      <pivotArea dataOnly="0" labelOnly="1" fieldPosition="0">
        <references count="1">
          <reference field="6" count="0"/>
        </references>
      </pivotArea>
    </format>
    <format dxfId="459">
      <pivotArea dataOnly="0" labelOnly="1" grandRow="1" outline="0" fieldPosition="0"/>
    </format>
    <format dxfId="458">
      <pivotArea dataOnly="0" labelOnly="1" fieldPosition="0">
        <references count="1">
          <reference field="0" count="0"/>
        </references>
      </pivotArea>
    </format>
    <format dxfId="457">
      <pivotArea dataOnly="0" labelOnly="1" grandCol="1" outline="0" fieldPosition="0"/>
    </format>
    <format dxfId="456">
      <pivotArea type="all" dataOnly="0" outline="0" fieldPosition="0"/>
    </format>
    <format dxfId="455">
      <pivotArea outline="0" collapsedLevelsAreSubtotals="1" fieldPosition="0"/>
    </format>
    <format dxfId="454">
      <pivotArea type="origin" dataOnly="0" labelOnly="1" outline="0" fieldPosition="0"/>
    </format>
    <format dxfId="453">
      <pivotArea field="0" type="button" dataOnly="0" labelOnly="1" outline="0" axis="axisCol" fieldPosition="0"/>
    </format>
    <format dxfId="452">
      <pivotArea type="topRight" dataOnly="0" labelOnly="1" outline="0" fieldPosition="0"/>
    </format>
    <format dxfId="451">
      <pivotArea field="6" type="button" dataOnly="0" labelOnly="1" outline="0" axis="axisRow" fieldPosition="0"/>
    </format>
    <format dxfId="450">
      <pivotArea dataOnly="0" labelOnly="1" fieldPosition="0">
        <references count="1">
          <reference field="6" count="0"/>
        </references>
      </pivotArea>
    </format>
    <format dxfId="449">
      <pivotArea dataOnly="0" labelOnly="1" grandRow="1" outline="0" fieldPosition="0"/>
    </format>
    <format dxfId="448">
      <pivotArea dataOnly="0" labelOnly="1" fieldPosition="0">
        <references count="1">
          <reference field="0" count="0"/>
        </references>
      </pivotArea>
    </format>
    <format dxfId="447">
      <pivotArea dataOnly="0" labelOnly="1" grandCol="1" outline="0" fieldPosition="0"/>
    </format>
  </formats>
  <chartFormats count="12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tailer" xr10:uid="{513B2656-4533-43D5-ACFC-030221579900}" sourceName="Retailer">
  <pivotTables>
    <pivotTable tabId="5" name="TablaDinámica10"/>
  </pivotTables>
  <data>
    <tabular pivotCacheId="799834678">
      <items count="6">
        <i x="5" s="1"/>
        <i x="0" s="1"/>
        <i x="4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9B5F0558-BC50-4600-BC26-AB48B983AFF0}" sourceName="Region">
  <pivotTables>
    <pivotTable tabId="5" name="TablaDinámica9"/>
  </pivotTables>
  <data>
    <tabular pivotCacheId="799834678">
      <items count="5">
        <i x="3" s="1"/>
        <i x="0" s="1"/>
        <i x="1" s="1"/>
        <i x="4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E1A37C7E-BBC2-4C2F-8F6F-6A6267EED1B9}" sourceName="Product">
  <pivotTables>
    <pivotTable tabId="5" name="TablaDinámica12"/>
  </pivotTables>
  <data>
    <tabular pivotCacheId="799834678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Invoice_Date" xr10:uid="{3DE2F161-81C0-4C11-85BA-F5A31197EB68}" sourceName="Años (Invoice Date)">
  <pivotTables>
    <pivotTable tabId="5" name="TablaDinámica8"/>
  </pivotTables>
  <data>
    <tabular pivotCacheId="799834678">
      <items count="5">
        <i x="1" s="1"/>
        <i x="2" s="1"/>
        <i x="0" s="1" nd="1"/>
        <i x="4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tailer" xr10:uid="{773DBA37-D47D-4537-9E88-BFA335A1E7BE}" cache="SegmentaciónDeDatos_Retailer" caption="Retailer" style="SlicerStyleDark3" rowHeight="241300"/>
  <slicer name="Region 1" xr10:uid="{6797DFD5-5386-4075-AE7B-D62217147E29}" cache="SegmentaciónDeDatos_Region" caption="Region" rowHeight="241300"/>
  <slicer name="Product" xr10:uid="{9233AB21-4D38-4540-8ED0-ADE7C98F60D3}" cache="SegmentaciónDeDatos_Product" caption="Product" style="SlicerStyleDark5" rowHeight="241300"/>
  <slicer name="Años (Invoice Date)" xr10:uid="{E156D1F8-31BC-4D98-9255-0BAACD63340D}" cache="SegmentaciónDeDatos_Años__Invoice_Date" caption="Años (Invoice Date)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3748A1-5427-4F02-BA7A-15E72A791531}" name="Tabla2" displayName="Tabla2" ref="B1:N9649" totalsRowShown="0" headerRowDxfId="502" dataDxfId="501">
  <autoFilter ref="B1:N9649" xr:uid="{933748A1-5427-4F02-BA7A-15E72A791531}"/>
  <tableColumns count="13">
    <tableColumn id="1" xr3:uid="{D1A2D457-D359-4884-ACBC-879602089EBB}" name="Retailer" dataDxfId="500"/>
    <tableColumn id="2" xr3:uid="{7395A04E-FE40-4C8B-B38A-6CF132524B45}" name="Retailer ID" dataDxfId="499"/>
    <tableColumn id="3" xr3:uid="{E700F9D9-C2EF-4AFC-82CA-583B88503CB2}" name="Invoice Date" dataDxfId="498"/>
    <tableColumn id="4" xr3:uid="{77914B00-8289-44CD-B88A-28CE2070FDA1}" name="Region" dataDxfId="497"/>
    <tableColumn id="5" xr3:uid="{48C351A9-4491-4A92-AFCD-D48C998A8867}" name="State" dataDxfId="496"/>
    <tableColumn id="6" xr3:uid="{02BA65FC-A57F-42DB-9C0C-A24A56EF8A4D}" name="City" dataDxfId="495"/>
    <tableColumn id="7" xr3:uid="{23848FB0-E3FC-4133-970E-315F464CE35D}" name="Product" dataDxfId="494"/>
    <tableColumn id="8" xr3:uid="{891BC3DA-6762-42A0-A77B-D887AA468DB8}" name="Price per Unit" dataDxfId="493"/>
    <tableColumn id="9" xr3:uid="{614895A4-1018-43BF-9B97-4EFF8E33F866}" name="Units Sold" dataDxfId="492"/>
    <tableColumn id="10" xr3:uid="{81F6EDE3-F81C-43AD-AFE6-CF6C764580C1}" name="Total Sales" dataDxfId="491"/>
    <tableColumn id="11" xr3:uid="{E5340794-87F9-4836-A413-D9327362BDB4}" name="Operating Profit" dataDxfId="490"/>
    <tableColumn id="12" xr3:uid="{CEB080CD-FFB9-4A55-AF79-5A3BFAAB10B9}" name="Operating Margin" dataDxfId="489"/>
    <tableColumn id="13" xr3:uid="{5EB39A8B-9A87-4FE7-BE6E-460ABD173F1D}" name="Sales Method" dataDxfId="48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E6E326-BB3B-42CD-9AF0-C6CCD07E840B}" name="Tabla1" displayName="Tabla1" ref="G183:H185" totalsRowShown="0" headerRowDxfId="6" dataDxfId="4" headerRowBorderDxfId="5" tableBorderDxfId="3" totalsRowBorderDxfId="2">
  <tableColumns count="2">
    <tableColumn id="1" xr3:uid="{0E7CF711-7150-491F-8273-CBB6E6126405}" name="Ciudad" dataDxfId="1"/>
    <tableColumn id="2" xr3:uid="{82A4273C-D0B7-4370-9B42-4EADE42C7B76}" name="Suma de Total Sales" dataDxfId="0"/>
  </tableColumns>
  <tableStyleInfo name="TableStyleDark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49"/>
  <sheetViews>
    <sheetView zoomScale="80" zoomScaleNormal="80" workbookViewId="0">
      <selection activeCell="H9612" sqref="H9612"/>
    </sheetView>
  </sheetViews>
  <sheetFormatPr baseColWidth="10" defaultColWidth="14.42578125" defaultRowHeight="15" customHeight="1" x14ac:dyDescent="0.25"/>
  <cols>
    <col min="1" max="1" width="2.5703125" customWidth="1"/>
    <col min="2" max="2" width="11.140625" customWidth="1"/>
    <col min="3" max="3" width="14.85546875" bestFit="1" customWidth="1"/>
    <col min="4" max="4" width="16.5703125" bestFit="1" customWidth="1"/>
    <col min="5" max="5" width="11.7109375" bestFit="1" customWidth="1"/>
    <col min="6" max="6" width="15.140625" bestFit="1" customWidth="1"/>
    <col min="7" max="7" width="13.85546875" bestFit="1" customWidth="1"/>
    <col min="8" max="8" width="25.85546875" bestFit="1" customWidth="1"/>
    <col min="9" max="9" width="17.7109375" style="11" bestFit="1" customWidth="1"/>
    <col min="10" max="10" width="14.85546875" style="8" bestFit="1" customWidth="1"/>
    <col min="11" max="11" width="15" style="11" bestFit="1" customWidth="1"/>
    <col min="12" max="12" width="19.85546875" style="11" bestFit="1" customWidth="1"/>
    <col min="13" max="13" width="18.85546875" customWidth="1"/>
    <col min="14" max="14" width="17.7109375" bestFit="1" customWidth="1"/>
  </cols>
  <sheetData>
    <row r="1" spans="2:14" ht="14.2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9" t="s">
        <v>7</v>
      </c>
      <c r="J1" s="6" t="s">
        <v>8</v>
      </c>
      <c r="K1" s="9" t="s">
        <v>9</v>
      </c>
      <c r="L1" s="9" t="s">
        <v>10</v>
      </c>
      <c r="M1" s="1" t="s">
        <v>11</v>
      </c>
      <c r="N1" s="1" t="s">
        <v>12</v>
      </c>
    </row>
    <row r="2" spans="2:14" ht="14.25" customHeight="1" x14ac:dyDescent="0.25">
      <c r="B2" s="2" t="s">
        <v>13</v>
      </c>
      <c r="C2" s="2">
        <v>1185732</v>
      </c>
      <c r="D2" s="3">
        <v>43831</v>
      </c>
      <c r="E2" s="2" t="s">
        <v>14</v>
      </c>
      <c r="F2" s="2" t="s">
        <v>15</v>
      </c>
      <c r="G2" s="2" t="s">
        <v>15</v>
      </c>
      <c r="H2" s="4" t="s">
        <v>16</v>
      </c>
      <c r="I2" s="10">
        <v>50</v>
      </c>
      <c r="J2" s="7">
        <v>12000</v>
      </c>
      <c r="K2" s="10">
        <v>60000</v>
      </c>
      <c r="L2" s="10">
        <v>300000</v>
      </c>
      <c r="M2" s="5">
        <v>0.5</v>
      </c>
      <c r="N2" s="2" t="s">
        <v>17</v>
      </c>
    </row>
    <row r="3" spans="2:14" ht="14.25" customHeight="1" x14ac:dyDescent="0.25">
      <c r="B3" s="2" t="s">
        <v>13</v>
      </c>
      <c r="C3" s="2">
        <v>1185732</v>
      </c>
      <c r="D3" s="3">
        <v>43832</v>
      </c>
      <c r="E3" s="2" t="s">
        <v>14</v>
      </c>
      <c r="F3" s="2" t="s">
        <v>15</v>
      </c>
      <c r="G3" s="2" t="s">
        <v>15</v>
      </c>
      <c r="H3" s="4" t="s">
        <v>18</v>
      </c>
      <c r="I3" s="10">
        <v>50</v>
      </c>
      <c r="J3" s="7">
        <v>10000</v>
      </c>
      <c r="K3" s="10">
        <v>500000</v>
      </c>
      <c r="L3" s="10">
        <v>150000</v>
      </c>
      <c r="M3" s="5">
        <v>0.3</v>
      </c>
      <c r="N3" s="2" t="s">
        <v>17</v>
      </c>
    </row>
    <row r="4" spans="2:14" ht="14.25" customHeight="1" x14ac:dyDescent="0.25">
      <c r="B4" s="2" t="s">
        <v>13</v>
      </c>
      <c r="C4" s="2">
        <v>1185732</v>
      </c>
      <c r="D4" s="3">
        <v>43833</v>
      </c>
      <c r="E4" s="2" t="s">
        <v>14</v>
      </c>
      <c r="F4" s="2" t="s">
        <v>15</v>
      </c>
      <c r="G4" s="2" t="s">
        <v>15</v>
      </c>
      <c r="H4" s="4" t="s">
        <v>19</v>
      </c>
      <c r="I4" s="10">
        <v>40</v>
      </c>
      <c r="J4" s="7">
        <v>10000</v>
      </c>
      <c r="K4" s="10">
        <v>400000</v>
      </c>
      <c r="L4" s="10">
        <v>140000</v>
      </c>
      <c r="M4" s="5">
        <v>0.35</v>
      </c>
      <c r="N4" s="2" t="s">
        <v>17</v>
      </c>
    </row>
    <row r="5" spans="2:14" ht="14.25" customHeight="1" x14ac:dyDescent="0.25">
      <c r="B5" s="2" t="s">
        <v>13</v>
      </c>
      <c r="C5" s="2">
        <v>1185732</v>
      </c>
      <c r="D5" s="3">
        <v>43834</v>
      </c>
      <c r="E5" s="2" t="s">
        <v>14</v>
      </c>
      <c r="F5" s="2" t="s">
        <v>15</v>
      </c>
      <c r="G5" s="2" t="s">
        <v>15</v>
      </c>
      <c r="H5" s="4" t="s">
        <v>20</v>
      </c>
      <c r="I5" s="10">
        <v>45</v>
      </c>
      <c r="J5" s="7">
        <v>8500</v>
      </c>
      <c r="K5" s="10">
        <v>382500</v>
      </c>
      <c r="L5" s="10">
        <v>133875</v>
      </c>
      <c r="M5" s="5">
        <v>0.35</v>
      </c>
      <c r="N5" s="2" t="s">
        <v>17</v>
      </c>
    </row>
    <row r="6" spans="2:14" ht="14.25" customHeight="1" x14ac:dyDescent="0.25">
      <c r="B6" s="2" t="s">
        <v>13</v>
      </c>
      <c r="C6" s="2">
        <v>1185732</v>
      </c>
      <c r="D6" s="3">
        <v>43835</v>
      </c>
      <c r="E6" s="2" t="s">
        <v>14</v>
      </c>
      <c r="F6" s="2" t="s">
        <v>15</v>
      </c>
      <c r="G6" s="2" t="s">
        <v>15</v>
      </c>
      <c r="H6" s="4" t="s">
        <v>21</v>
      </c>
      <c r="I6" s="10">
        <v>60</v>
      </c>
      <c r="J6" s="7">
        <v>9000</v>
      </c>
      <c r="K6" s="10">
        <v>540000</v>
      </c>
      <c r="L6" s="10">
        <v>162000</v>
      </c>
      <c r="M6" s="5">
        <v>0.3</v>
      </c>
      <c r="N6" s="2" t="s">
        <v>17</v>
      </c>
    </row>
    <row r="7" spans="2:14" ht="14.25" customHeight="1" x14ac:dyDescent="0.25">
      <c r="B7" s="2" t="s">
        <v>13</v>
      </c>
      <c r="C7" s="2">
        <v>1185732</v>
      </c>
      <c r="D7" s="3">
        <v>43836</v>
      </c>
      <c r="E7" s="2" t="s">
        <v>14</v>
      </c>
      <c r="F7" s="2" t="s">
        <v>15</v>
      </c>
      <c r="G7" s="2" t="s">
        <v>15</v>
      </c>
      <c r="H7" s="4" t="s">
        <v>22</v>
      </c>
      <c r="I7" s="10">
        <v>50</v>
      </c>
      <c r="J7" s="7">
        <v>10000</v>
      </c>
      <c r="K7" s="10">
        <v>500000</v>
      </c>
      <c r="L7" s="10">
        <v>125000</v>
      </c>
      <c r="M7" s="5">
        <v>0.25</v>
      </c>
      <c r="N7" s="2" t="s">
        <v>17</v>
      </c>
    </row>
    <row r="8" spans="2:14" ht="14.25" customHeight="1" x14ac:dyDescent="0.25">
      <c r="B8" s="2" t="s">
        <v>13</v>
      </c>
      <c r="C8" s="2">
        <v>1185732</v>
      </c>
      <c r="D8" s="3">
        <v>43837</v>
      </c>
      <c r="E8" s="2" t="s">
        <v>14</v>
      </c>
      <c r="F8" s="2" t="s">
        <v>15</v>
      </c>
      <c r="G8" s="2" t="s">
        <v>15</v>
      </c>
      <c r="H8" s="4" t="s">
        <v>16</v>
      </c>
      <c r="I8" s="10">
        <v>50</v>
      </c>
      <c r="J8" s="7">
        <v>12500</v>
      </c>
      <c r="K8" s="10">
        <v>625000</v>
      </c>
      <c r="L8" s="10">
        <v>312500</v>
      </c>
      <c r="M8" s="5">
        <v>0.5</v>
      </c>
      <c r="N8" s="2" t="s">
        <v>17</v>
      </c>
    </row>
    <row r="9" spans="2:14" ht="14.25" customHeight="1" x14ac:dyDescent="0.25">
      <c r="B9" s="2" t="s">
        <v>13</v>
      </c>
      <c r="C9" s="2">
        <v>1185732</v>
      </c>
      <c r="D9" s="3">
        <v>43838</v>
      </c>
      <c r="E9" s="2" t="s">
        <v>14</v>
      </c>
      <c r="F9" s="2" t="s">
        <v>15</v>
      </c>
      <c r="G9" s="2" t="s">
        <v>15</v>
      </c>
      <c r="H9" s="4" t="s">
        <v>18</v>
      </c>
      <c r="I9" s="10">
        <v>50</v>
      </c>
      <c r="J9" s="7">
        <v>9000</v>
      </c>
      <c r="K9" s="10">
        <v>450000</v>
      </c>
      <c r="L9" s="10">
        <v>135000</v>
      </c>
      <c r="M9" s="5">
        <v>0.3</v>
      </c>
      <c r="N9" s="2" t="s">
        <v>23</v>
      </c>
    </row>
    <row r="10" spans="2:14" ht="14.25" customHeight="1" x14ac:dyDescent="0.25">
      <c r="B10" s="2" t="s">
        <v>13</v>
      </c>
      <c r="C10" s="2">
        <v>1185732</v>
      </c>
      <c r="D10" s="3">
        <v>43851</v>
      </c>
      <c r="E10" s="2" t="s">
        <v>14</v>
      </c>
      <c r="F10" s="2" t="s">
        <v>15</v>
      </c>
      <c r="G10" s="2" t="s">
        <v>15</v>
      </c>
      <c r="H10" s="4" t="s">
        <v>19</v>
      </c>
      <c r="I10" s="10">
        <v>40</v>
      </c>
      <c r="J10" s="7">
        <v>9500</v>
      </c>
      <c r="K10" s="10">
        <v>380000</v>
      </c>
      <c r="L10" s="10">
        <v>133000</v>
      </c>
      <c r="M10" s="5">
        <v>0.35</v>
      </c>
      <c r="N10" s="2" t="s">
        <v>23</v>
      </c>
    </row>
    <row r="11" spans="2:14" ht="14.25" customHeight="1" x14ac:dyDescent="0.25">
      <c r="B11" s="2" t="s">
        <v>13</v>
      </c>
      <c r="C11" s="2">
        <v>1185732</v>
      </c>
      <c r="D11" s="3">
        <v>43852</v>
      </c>
      <c r="E11" s="2" t="s">
        <v>14</v>
      </c>
      <c r="F11" s="2" t="s">
        <v>15</v>
      </c>
      <c r="G11" s="2" t="s">
        <v>15</v>
      </c>
      <c r="H11" s="4" t="s">
        <v>20</v>
      </c>
      <c r="I11" s="10">
        <v>45</v>
      </c>
      <c r="J11" s="7">
        <v>8250</v>
      </c>
      <c r="K11" s="10">
        <v>371250</v>
      </c>
      <c r="L11" s="10">
        <v>129937.49999999999</v>
      </c>
      <c r="M11" s="5">
        <v>0.35</v>
      </c>
      <c r="N11" s="2" t="s">
        <v>23</v>
      </c>
    </row>
    <row r="12" spans="2:14" ht="14.25" customHeight="1" x14ac:dyDescent="0.25">
      <c r="B12" s="2" t="s">
        <v>13</v>
      </c>
      <c r="C12" s="2">
        <v>1185732</v>
      </c>
      <c r="D12" s="3">
        <v>43853</v>
      </c>
      <c r="E12" s="2" t="s">
        <v>14</v>
      </c>
      <c r="F12" s="2" t="s">
        <v>15</v>
      </c>
      <c r="G12" s="2" t="s">
        <v>15</v>
      </c>
      <c r="H12" s="4" t="s">
        <v>21</v>
      </c>
      <c r="I12" s="10">
        <v>60</v>
      </c>
      <c r="J12" s="7">
        <v>9000</v>
      </c>
      <c r="K12" s="10">
        <v>540000</v>
      </c>
      <c r="L12" s="10">
        <v>162000</v>
      </c>
      <c r="M12" s="5">
        <v>0.3</v>
      </c>
      <c r="N12" s="2" t="s">
        <v>23</v>
      </c>
    </row>
    <row r="13" spans="2:14" ht="14.25" customHeight="1" x14ac:dyDescent="0.25">
      <c r="B13" s="2" t="s">
        <v>13</v>
      </c>
      <c r="C13" s="2">
        <v>1185732</v>
      </c>
      <c r="D13" s="3">
        <v>43854</v>
      </c>
      <c r="E13" s="2" t="s">
        <v>14</v>
      </c>
      <c r="F13" s="2" t="s">
        <v>15</v>
      </c>
      <c r="G13" s="2" t="s">
        <v>15</v>
      </c>
      <c r="H13" s="4" t="s">
        <v>22</v>
      </c>
      <c r="I13" s="10">
        <v>50</v>
      </c>
      <c r="J13" s="7">
        <v>10000</v>
      </c>
      <c r="K13" s="10">
        <v>500000</v>
      </c>
      <c r="L13" s="10">
        <v>125000</v>
      </c>
      <c r="M13" s="5">
        <v>0.25</v>
      </c>
      <c r="N13" s="2" t="s">
        <v>23</v>
      </c>
    </row>
    <row r="14" spans="2:14" ht="14.25" customHeight="1" x14ac:dyDescent="0.25">
      <c r="B14" s="2" t="s">
        <v>13</v>
      </c>
      <c r="C14" s="2">
        <v>1185732</v>
      </c>
      <c r="D14" s="3">
        <v>43855</v>
      </c>
      <c r="E14" s="2" t="s">
        <v>14</v>
      </c>
      <c r="F14" s="2" t="s">
        <v>15</v>
      </c>
      <c r="G14" s="2" t="s">
        <v>15</v>
      </c>
      <c r="H14" s="4" t="s">
        <v>16</v>
      </c>
      <c r="I14" s="10">
        <v>50</v>
      </c>
      <c r="J14" s="7">
        <v>12200</v>
      </c>
      <c r="K14" s="10">
        <v>610000</v>
      </c>
      <c r="L14" s="10">
        <v>305000</v>
      </c>
      <c r="M14" s="5">
        <v>0.5</v>
      </c>
      <c r="N14" s="2" t="s">
        <v>23</v>
      </c>
    </row>
    <row r="15" spans="2:14" ht="14.25" customHeight="1" x14ac:dyDescent="0.25">
      <c r="B15" s="2" t="s">
        <v>13</v>
      </c>
      <c r="C15" s="2">
        <v>1185732</v>
      </c>
      <c r="D15" s="3">
        <v>43856</v>
      </c>
      <c r="E15" s="2" t="s">
        <v>14</v>
      </c>
      <c r="F15" s="2" t="s">
        <v>15</v>
      </c>
      <c r="G15" s="2" t="s">
        <v>15</v>
      </c>
      <c r="H15" s="4" t="s">
        <v>18</v>
      </c>
      <c r="I15" s="10">
        <v>50</v>
      </c>
      <c r="J15" s="7">
        <v>9250</v>
      </c>
      <c r="K15" s="10">
        <v>462500</v>
      </c>
      <c r="L15" s="10">
        <v>138750</v>
      </c>
      <c r="M15" s="5">
        <v>0.3</v>
      </c>
      <c r="N15" s="2" t="s">
        <v>23</v>
      </c>
    </row>
    <row r="16" spans="2:14" ht="14.25" customHeight="1" x14ac:dyDescent="0.25">
      <c r="B16" s="2" t="s">
        <v>13</v>
      </c>
      <c r="C16" s="2">
        <v>1185732</v>
      </c>
      <c r="D16" s="3">
        <v>43857</v>
      </c>
      <c r="E16" s="2" t="s">
        <v>14</v>
      </c>
      <c r="F16" s="2" t="s">
        <v>15</v>
      </c>
      <c r="G16" s="2" t="s">
        <v>15</v>
      </c>
      <c r="H16" s="4" t="s">
        <v>19</v>
      </c>
      <c r="I16" s="10">
        <v>40</v>
      </c>
      <c r="J16" s="7">
        <v>9500</v>
      </c>
      <c r="K16" s="10">
        <v>380000</v>
      </c>
      <c r="L16" s="10">
        <v>133000</v>
      </c>
      <c r="M16" s="5">
        <v>0.35</v>
      </c>
      <c r="N16" s="2" t="s">
        <v>23</v>
      </c>
    </row>
    <row r="17" spans="2:14" ht="14.25" customHeight="1" x14ac:dyDescent="0.25">
      <c r="B17" s="2" t="s">
        <v>13</v>
      </c>
      <c r="C17" s="2">
        <v>1185732</v>
      </c>
      <c r="D17" s="3">
        <v>43858</v>
      </c>
      <c r="E17" s="2" t="s">
        <v>14</v>
      </c>
      <c r="F17" s="2" t="s">
        <v>15</v>
      </c>
      <c r="G17" s="2" t="s">
        <v>15</v>
      </c>
      <c r="H17" s="4" t="s">
        <v>20</v>
      </c>
      <c r="I17" s="10">
        <v>45</v>
      </c>
      <c r="J17" s="7">
        <v>8000</v>
      </c>
      <c r="K17" s="10">
        <v>360000</v>
      </c>
      <c r="L17" s="10">
        <v>125999.99999999999</v>
      </c>
      <c r="M17" s="5">
        <v>0.35</v>
      </c>
      <c r="N17" s="2" t="s">
        <v>23</v>
      </c>
    </row>
    <row r="18" spans="2:14" ht="14.25" customHeight="1" x14ac:dyDescent="0.25">
      <c r="B18" s="2" t="s">
        <v>13</v>
      </c>
      <c r="C18" s="2">
        <v>1185732</v>
      </c>
      <c r="D18" s="3">
        <v>43859</v>
      </c>
      <c r="E18" s="2" t="s">
        <v>14</v>
      </c>
      <c r="F18" s="2" t="s">
        <v>15</v>
      </c>
      <c r="G18" s="2" t="s">
        <v>15</v>
      </c>
      <c r="H18" s="4" t="s">
        <v>21</v>
      </c>
      <c r="I18" s="10">
        <v>60</v>
      </c>
      <c r="J18" s="7">
        <v>8500</v>
      </c>
      <c r="K18" s="10">
        <v>510000</v>
      </c>
      <c r="L18" s="10">
        <v>153000</v>
      </c>
      <c r="M18" s="5">
        <v>0.3</v>
      </c>
      <c r="N18" s="2" t="s">
        <v>23</v>
      </c>
    </row>
    <row r="19" spans="2:14" ht="14.25" customHeight="1" x14ac:dyDescent="0.25">
      <c r="B19" s="2" t="s">
        <v>13</v>
      </c>
      <c r="C19" s="2">
        <v>1185732</v>
      </c>
      <c r="D19" s="3">
        <v>43860</v>
      </c>
      <c r="E19" s="2" t="s">
        <v>14</v>
      </c>
      <c r="F19" s="2" t="s">
        <v>15</v>
      </c>
      <c r="G19" s="2" t="s">
        <v>15</v>
      </c>
      <c r="H19" s="4" t="s">
        <v>22</v>
      </c>
      <c r="I19" s="10">
        <v>50</v>
      </c>
      <c r="J19" s="7">
        <v>9500</v>
      </c>
      <c r="K19" s="10">
        <v>475000</v>
      </c>
      <c r="L19" s="10">
        <v>118750</v>
      </c>
      <c r="M19" s="5">
        <v>0.25</v>
      </c>
      <c r="N19" s="2" t="s">
        <v>23</v>
      </c>
    </row>
    <row r="20" spans="2:14" ht="14.25" customHeight="1" x14ac:dyDescent="0.25">
      <c r="B20" s="2" t="s">
        <v>13</v>
      </c>
      <c r="C20" s="2">
        <v>1185732</v>
      </c>
      <c r="D20" s="3">
        <v>43861</v>
      </c>
      <c r="E20" s="2" t="s">
        <v>14</v>
      </c>
      <c r="F20" s="2" t="s">
        <v>15</v>
      </c>
      <c r="G20" s="2" t="s">
        <v>15</v>
      </c>
      <c r="H20" s="4" t="s">
        <v>16</v>
      </c>
      <c r="I20" s="10">
        <v>50</v>
      </c>
      <c r="J20" s="7">
        <v>12000</v>
      </c>
      <c r="K20" s="10">
        <v>600000</v>
      </c>
      <c r="L20" s="10">
        <v>300000</v>
      </c>
      <c r="M20" s="5">
        <v>0.5</v>
      </c>
      <c r="N20" s="2" t="s">
        <v>23</v>
      </c>
    </row>
    <row r="21" spans="2:14" ht="14.25" customHeight="1" x14ac:dyDescent="0.25">
      <c r="B21" s="2" t="s">
        <v>13</v>
      </c>
      <c r="C21" s="2">
        <v>1185732</v>
      </c>
      <c r="D21" s="3">
        <v>43862</v>
      </c>
      <c r="E21" s="2" t="s">
        <v>14</v>
      </c>
      <c r="F21" s="2" t="s">
        <v>15</v>
      </c>
      <c r="G21" s="2" t="s">
        <v>15</v>
      </c>
      <c r="H21" s="4" t="s">
        <v>18</v>
      </c>
      <c r="I21" s="10">
        <v>50</v>
      </c>
      <c r="J21" s="7">
        <v>9000</v>
      </c>
      <c r="K21" s="10">
        <v>450000</v>
      </c>
      <c r="L21" s="10">
        <v>135000</v>
      </c>
      <c r="M21" s="5">
        <v>0.3</v>
      </c>
      <c r="N21" s="2" t="s">
        <v>23</v>
      </c>
    </row>
    <row r="22" spans="2:14" ht="14.25" customHeight="1" x14ac:dyDescent="0.25">
      <c r="B22" s="2" t="s">
        <v>13</v>
      </c>
      <c r="C22" s="2">
        <v>1185732</v>
      </c>
      <c r="D22" s="3">
        <v>43863</v>
      </c>
      <c r="E22" s="2" t="s">
        <v>14</v>
      </c>
      <c r="F22" s="2" t="s">
        <v>15</v>
      </c>
      <c r="G22" s="2" t="s">
        <v>15</v>
      </c>
      <c r="H22" s="4" t="s">
        <v>19</v>
      </c>
      <c r="I22" s="10">
        <v>40</v>
      </c>
      <c r="J22" s="7">
        <v>9000</v>
      </c>
      <c r="K22" s="10">
        <v>360000</v>
      </c>
      <c r="L22" s="10">
        <v>125999.99999999999</v>
      </c>
      <c r="M22" s="5">
        <v>0.35</v>
      </c>
      <c r="N22" s="2" t="s">
        <v>23</v>
      </c>
    </row>
    <row r="23" spans="2:14" ht="14.25" customHeight="1" x14ac:dyDescent="0.25">
      <c r="B23" s="2" t="s">
        <v>13</v>
      </c>
      <c r="C23" s="2">
        <v>1185732</v>
      </c>
      <c r="D23" s="3">
        <v>43864</v>
      </c>
      <c r="E23" s="2" t="s">
        <v>14</v>
      </c>
      <c r="F23" s="2" t="s">
        <v>15</v>
      </c>
      <c r="G23" s="2" t="s">
        <v>15</v>
      </c>
      <c r="H23" s="4" t="s">
        <v>20</v>
      </c>
      <c r="I23" s="10">
        <v>45</v>
      </c>
      <c r="J23" s="7">
        <v>8250</v>
      </c>
      <c r="K23" s="10">
        <v>371250</v>
      </c>
      <c r="L23" s="10">
        <v>129937.49999999999</v>
      </c>
      <c r="M23" s="5">
        <v>0.35</v>
      </c>
      <c r="N23" s="2" t="s">
        <v>23</v>
      </c>
    </row>
    <row r="24" spans="2:14" ht="14.25" customHeight="1" x14ac:dyDescent="0.25">
      <c r="B24" s="2" t="s">
        <v>13</v>
      </c>
      <c r="C24" s="2">
        <v>1185732</v>
      </c>
      <c r="D24" s="3">
        <v>43865</v>
      </c>
      <c r="E24" s="2" t="s">
        <v>14</v>
      </c>
      <c r="F24" s="2" t="s">
        <v>15</v>
      </c>
      <c r="G24" s="2" t="s">
        <v>15</v>
      </c>
      <c r="H24" s="4" t="s">
        <v>21</v>
      </c>
      <c r="I24" s="10">
        <v>60</v>
      </c>
      <c r="J24" s="7">
        <v>8250</v>
      </c>
      <c r="K24" s="10">
        <v>495000</v>
      </c>
      <c r="L24" s="10">
        <v>148500</v>
      </c>
      <c r="M24" s="5">
        <v>0.3</v>
      </c>
      <c r="N24" s="2" t="s">
        <v>23</v>
      </c>
    </row>
    <row r="25" spans="2:14" ht="14.25" customHeight="1" x14ac:dyDescent="0.25">
      <c r="B25" s="2" t="s">
        <v>13</v>
      </c>
      <c r="C25" s="2">
        <v>1185732</v>
      </c>
      <c r="D25" s="3">
        <v>43866</v>
      </c>
      <c r="E25" s="2" t="s">
        <v>14</v>
      </c>
      <c r="F25" s="2" t="s">
        <v>15</v>
      </c>
      <c r="G25" s="2" t="s">
        <v>15</v>
      </c>
      <c r="H25" s="4" t="s">
        <v>22</v>
      </c>
      <c r="I25" s="10">
        <v>50</v>
      </c>
      <c r="J25" s="7">
        <v>9500</v>
      </c>
      <c r="K25" s="10">
        <v>475000</v>
      </c>
      <c r="L25" s="10">
        <v>118750</v>
      </c>
      <c r="M25" s="5">
        <v>0.25</v>
      </c>
      <c r="N25" s="2" t="s">
        <v>23</v>
      </c>
    </row>
    <row r="26" spans="2:14" ht="14.25" customHeight="1" x14ac:dyDescent="0.25">
      <c r="B26" s="2" t="s">
        <v>13</v>
      </c>
      <c r="C26" s="2">
        <v>1185732</v>
      </c>
      <c r="D26" s="3">
        <v>43867</v>
      </c>
      <c r="E26" s="2" t="s">
        <v>14</v>
      </c>
      <c r="F26" s="2" t="s">
        <v>15</v>
      </c>
      <c r="G26" s="2" t="s">
        <v>15</v>
      </c>
      <c r="H26" s="4" t="s">
        <v>16</v>
      </c>
      <c r="I26" s="10">
        <v>60</v>
      </c>
      <c r="J26" s="7">
        <v>12200</v>
      </c>
      <c r="K26" s="10">
        <v>732000</v>
      </c>
      <c r="L26" s="10">
        <v>366000</v>
      </c>
      <c r="M26" s="5">
        <v>0.5</v>
      </c>
      <c r="N26" s="2" t="s">
        <v>23</v>
      </c>
    </row>
    <row r="27" spans="2:14" ht="14.25" customHeight="1" x14ac:dyDescent="0.25">
      <c r="B27" s="2" t="s">
        <v>13</v>
      </c>
      <c r="C27" s="2">
        <v>1185732</v>
      </c>
      <c r="D27" s="3">
        <v>43868</v>
      </c>
      <c r="E27" s="2" t="s">
        <v>14</v>
      </c>
      <c r="F27" s="2" t="s">
        <v>15</v>
      </c>
      <c r="G27" s="2" t="s">
        <v>15</v>
      </c>
      <c r="H27" s="4" t="s">
        <v>18</v>
      </c>
      <c r="I27" s="10">
        <v>55.000000000000007</v>
      </c>
      <c r="J27" s="7">
        <v>9250</v>
      </c>
      <c r="K27" s="10">
        <v>508750.00000000006</v>
      </c>
      <c r="L27" s="10">
        <v>152625</v>
      </c>
      <c r="M27" s="5">
        <v>0.3</v>
      </c>
      <c r="N27" s="2" t="s">
        <v>23</v>
      </c>
    </row>
    <row r="28" spans="2:14" ht="14.25" customHeight="1" x14ac:dyDescent="0.25">
      <c r="B28" s="2" t="s">
        <v>13</v>
      </c>
      <c r="C28" s="2">
        <v>1185732</v>
      </c>
      <c r="D28" s="3">
        <v>43869</v>
      </c>
      <c r="E28" s="2" t="s">
        <v>14</v>
      </c>
      <c r="F28" s="2" t="s">
        <v>15</v>
      </c>
      <c r="G28" s="2" t="s">
        <v>15</v>
      </c>
      <c r="H28" s="4" t="s">
        <v>19</v>
      </c>
      <c r="I28" s="10">
        <v>50</v>
      </c>
      <c r="J28" s="7">
        <v>9000</v>
      </c>
      <c r="K28" s="10">
        <v>450000</v>
      </c>
      <c r="L28" s="10">
        <v>157500</v>
      </c>
      <c r="M28" s="5">
        <v>0.35</v>
      </c>
      <c r="N28" s="2" t="s">
        <v>23</v>
      </c>
    </row>
    <row r="29" spans="2:14" ht="14.25" customHeight="1" x14ac:dyDescent="0.25">
      <c r="B29" s="2" t="s">
        <v>13</v>
      </c>
      <c r="C29" s="2">
        <v>1185732</v>
      </c>
      <c r="D29" s="3">
        <v>43870</v>
      </c>
      <c r="E29" s="2" t="s">
        <v>14</v>
      </c>
      <c r="F29" s="2" t="s">
        <v>15</v>
      </c>
      <c r="G29" s="2" t="s">
        <v>15</v>
      </c>
      <c r="H29" s="4" t="s">
        <v>20</v>
      </c>
      <c r="I29" s="10">
        <v>50</v>
      </c>
      <c r="J29" s="7">
        <v>8500</v>
      </c>
      <c r="K29" s="10">
        <v>425000</v>
      </c>
      <c r="L29" s="10">
        <v>148750</v>
      </c>
      <c r="M29" s="5">
        <v>0.35</v>
      </c>
      <c r="N29" s="2" t="s">
        <v>23</v>
      </c>
    </row>
    <row r="30" spans="2:14" ht="14.25" customHeight="1" x14ac:dyDescent="0.25">
      <c r="B30" s="2" t="s">
        <v>13</v>
      </c>
      <c r="C30" s="2">
        <v>1185732</v>
      </c>
      <c r="D30" s="3">
        <v>43871</v>
      </c>
      <c r="E30" s="2" t="s">
        <v>14</v>
      </c>
      <c r="F30" s="2" t="s">
        <v>15</v>
      </c>
      <c r="G30" s="2" t="s">
        <v>15</v>
      </c>
      <c r="H30" s="4" t="s">
        <v>21</v>
      </c>
      <c r="I30" s="10">
        <v>60</v>
      </c>
      <c r="J30" s="7">
        <v>8750</v>
      </c>
      <c r="K30" s="10">
        <v>525000</v>
      </c>
      <c r="L30" s="10">
        <v>157500</v>
      </c>
      <c r="M30" s="5">
        <v>0.3</v>
      </c>
      <c r="N30" s="2" t="s">
        <v>23</v>
      </c>
    </row>
    <row r="31" spans="2:14" ht="14.25" customHeight="1" x14ac:dyDescent="0.25">
      <c r="B31" s="2" t="s">
        <v>13</v>
      </c>
      <c r="C31" s="2">
        <v>1185732</v>
      </c>
      <c r="D31" s="3">
        <v>43893</v>
      </c>
      <c r="E31" s="2" t="s">
        <v>14</v>
      </c>
      <c r="F31" s="2" t="s">
        <v>15</v>
      </c>
      <c r="G31" s="2" t="s">
        <v>15</v>
      </c>
      <c r="H31" s="4" t="s">
        <v>22</v>
      </c>
      <c r="I31" s="10">
        <v>65</v>
      </c>
      <c r="J31" s="7">
        <v>10000</v>
      </c>
      <c r="K31" s="10">
        <v>650000</v>
      </c>
      <c r="L31" s="10">
        <v>162500</v>
      </c>
      <c r="M31" s="5">
        <v>0.25</v>
      </c>
      <c r="N31" s="2" t="s">
        <v>23</v>
      </c>
    </row>
    <row r="32" spans="2:14" ht="14.25" customHeight="1" x14ac:dyDescent="0.25">
      <c r="B32" s="2" t="s">
        <v>13</v>
      </c>
      <c r="C32" s="2">
        <v>1185732</v>
      </c>
      <c r="D32" s="3">
        <v>43894</v>
      </c>
      <c r="E32" s="2" t="s">
        <v>14</v>
      </c>
      <c r="F32" s="2" t="s">
        <v>15</v>
      </c>
      <c r="G32" s="2" t="s">
        <v>15</v>
      </c>
      <c r="H32" s="4" t="s">
        <v>16</v>
      </c>
      <c r="I32" s="10">
        <v>60</v>
      </c>
      <c r="J32" s="7">
        <v>12500</v>
      </c>
      <c r="K32" s="10">
        <v>750000</v>
      </c>
      <c r="L32" s="10">
        <v>375000</v>
      </c>
      <c r="M32" s="5">
        <v>0.5</v>
      </c>
      <c r="N32" s="2" t="s">
        <v>23</v>
      </c>
    </row>
    <row r="33" spans="2:14" ht="14.25" customHeight="1" x14ac:dyDescent="0.25">
      <c r="B33" s="2" t="s">
        <v>13</v>
      </c>
      <c r="C33" s="2">
        <v>1185732</v>
      </c>
      <c r="D33" s="3">
        <v>43895</v>
      </c>
      <c r="E33" s="2" t="s">
        <v>14</v>
      </c>
      <c r="F33" s="2" t="s">
        <v>15</v>
      </c>
      <c r="G33" s="2" t="s">
        <v>15</v>
      </c>
      <c r="H33" s="4" t="s">
        <v>18</v>
      </c>
      <c r="I33" s="10">
        <v>55.000000000000007</v>
      </c>
      <c r="J33" s="7">
        <v>10000</v>
      </c>
      <c r="K33" s="10">
        <v>550000.00000000012</v>
      </c>
      <c r="L33" s="10">
        <v>165000.00000000003</v>
      </c>
      <c r="M33" s="5">
        <v>0.3</v>
      </c>
      <c r="N33" s="2" t="s">
        <v>23</v>
      </c>
    </row>
    <row r="34" spans="2:14" ht="14.25" customHeight="1" x14ac:dyDescent="0.25">
      <c r="B34" s="2" t="s">
        <v>13</v>
      </c>
      <c r="C34" s="2">
        <v>1185732</v>
      </c>
      <c r="D34" s="3">
        <v>43896</v>
      </c>
      <c r="E34" s="2" t="s">
        <v>14</v>
      </c>
      <c r="F34" s="2" t="s">
        <v>15</v>
      </c>
      <c r="G34" s="2" t="s">
        <v>15</v>
      </c>
      <c r="H34" s="4" t="s">
        <v>19</v>
      </c>
      <c r="I34" s="10">
        <v>50</v>
      </c>
      <c r="J34" s="7">
        <v>9250</v>
      </c>
      <c r="K34" s="10">
        <v>462500</v>
      </c>
      <c r="L34" s="10">
        <v>161875</v>
      </c>
      <c r="M34" s="5">
        <v>0.35</v>
      </c>
      <c r="N34" s="2" t="s">
        <v>23</v>
      </c>
    </row>
    <row r="35" spans="2:14" ht="14.25" customHeight="1" x14ac:dyDescent="0.25">
      <c r="B35" s="2" t="s">
        <v>13</v>
      </c>
      <c r="C35" s="2">
        <v>1185732</v>
      </c>
      <c r="D35" s="3">
        <v>43897</v>
      </c>
      <c r="E35" s="2" t="s">
        <v>14</v>
      </c>
      <c r="F35" s="2" t="s">
        <v>15</v>
      </c>
      <c r="G35" s="2" t="s">
        <v>15</v>
      </c>
      <c r="H35" s="4" t="s">
        <v>20</v>
      </c>
      <c r="I35" s="10">
        <v>50</v>
      </c>
      <c r="J35" s="7">
        <v>9000</v>
      </c>
      <c r="K35" s="10">
        <v>450000</v>
      </c>
      <c r="L35" s="10">
        <v>157500</v>
      </c>
      <c r="M35" s="5">
        <v>0.35</v>
      </c>
      <c r="N35" s="2" t="s">
        <v>23</v>
      </c>
    </row>
    <row r="36" spans="2:14" ht="14.25" customHeight="1" x14ac:dyDescent="0.25">
      <c r="B36" s="2" t="s">
        <v>13</v>
      </c>
      <c r="C36" s="2">
        <v>1185732</v>
      </c>
      <c r="D36" s="3">
        <v>43898</v>
      </c>
      <c r="E36" s="2" t="s">
        <v>14</v>
      </c>
      <c r="F36" s="2" t="s">
        <v>15</v>
      </c>
      <c r="G36" s="2" t="s">
        <v>15</v>
      </c>
      <c r="H36" s="4" t="s">
        <v>21</v>
      </c>
      <c r="I36" s="10">
        <v>60</v>
      </c>
      <c r="J36" s="7">
        <v>9000</v>
      </c>
      <c r="K36" s="10">
        <v>540000</v>
      </c>
      <c r="L36" s="10">
        <v>162000</v>
      </c>
      <c r="M36" s="5">
        <v>0.3</v>
      </c>
      <c r="N36" s="2" t="s">
        <v>23</v>
      </c>
    </row>
    <row r="37" spans="2:14" ht="14.25" customHeight="1" x14ac:dyDescent="0.25">
      <c r="B37" s="2" t="s">
        <v>13</v>
      </c>
      <c r="C37" s="2">
        <v>1185732</v>
      </c>
      <c r="D37" s="3">
        <v>43899</v>
      </c>
      <c r="E37" s="2" t="s">
        <v>14</v>
      </c>
      <c r="F37" s="2" t="s">
        <v>15</v>
      </c>
      <c r="G37" s="2" t="s">
        <v>15</v>
      </c>
      <c r="H37" s="4" t="s">
        <v>22</v>
      </c>
      <c r="I37" s="10">
        <v>65</v>
      </c>
      <c r="J37" s="7">
        <v>10500</v>
      </c>
      <c r="K37" s="10">
        <v>682500</v>
      </c>
      <c r="L37" s="10">
        <v>170625</v>
      </c>
      <c r="M37" s="5">
        <v>0.25</v>
      </c>
      <c r="N37" s="2" t="s">
        <v>23</v>
      </c>
    </row>
    <row r="38" spans="2:14" ht="14.25" customHeight="1" x14ac:dyDescent="0.25">
      <c r="B38" s="2" t="s">
        <v>13</v>
      </c>
      <c r="C38" s="2">
        <v>1185732</v>
      </c>
      <c r="D38" s="3">
        <v>43900</v>
      </c>
      <c r="E38" s="2" t="s">
        <v>14</v>
      </c>
      <c r="F38" s="2" t="s">
        <v>15</v>
      </c>
      <c r="G38" s="2" t="s">
        <v>15</v>
      </c>
      <c r="H38" s="4" t="s">
        <v>16</v>
      </c>
      <c r="I38" s="10">
        <v>60</v>
      </c>
      <c r="J38" s="7">
        <v>12750</v>
      </c>
      <c r="K38" s="10">
        <v>765000</v>
      </c>
      <c r="L38" s="10">
        <v>382500</v>
      </c>
      <c r="M38" s="5">
        <v>0.5</v>
      </c>
      <c r="N38" s="2" t="s">
        <v>23</v>
      </c>
    </row>
    <row r="39" spans="2:14" ht="14.25" customHeight="1" x14ac:dyDescent="0.25">
      <c r="B39" s="2" t="s">
        <v>13</v>
      </c>
      <c r="C39" s="2">
        <v>1185732</v>
      </c>
      <c r="D39" s="3">
        <v>43901</v>
      </c>
      <c r="E39" s="2" t="s">
        <v>14</v>
      </c>
      <c r="F39" s="2" t="s">
        <v>15</v>
      </c>
      <c r="G39" s="2" t="s">
        <v>15</v>
      </c>
      <c r="H39" s="4" t="s">
        <v>18</v>
      </c>
      <c r="I39" s="10">
        <v>55.000000000000007</v>
      </c>
      <c r="J39" s="7">
        <v>10250</v>
      </c>
      <c r="K39" s="10">
        <v>563750.00000000012</v>
      </c>
      <c r="L39" s="10">
        <v>169125.00000000003</v>
      </c>
      <c r="M39" s="5">
        <v>0.3</v>
      </c>
      <c r="N39" s="2" t="s">
        <v>23</v>
      </c>
    </row>
    <row r="40" spans="2:14" ht="14.25" customHeight="1" x14ac:dyDescent="0.25">
      <c r="B40" s="2" t="s">
        <v>13</v>
      </c>
      <c r="C40" s="2">
        <v>1185732</v>
      </c>
      <c r="D40" s="3">
        <v>43902</v>
      </c>
      <c r="E40" s="2" t="s">
        <v>14</v>
      </c>
      <c r="F40" s="2" t="s">
        <v>15</v>
      </c>
      <c r="G40" s="2" t="s">
        <v>15</v>
      </c>
      <c r="H40" s="4" t="s">
        <v>19</v>
      </c>
      <c r="I40" s="10">
        <v>50</v>
      </c>
      <c r="J40" s="7">
        <v>9500</v>
      </c>
      <c r="K40" s="10">
        <v>475000</v>
      </c>
      <c r="L40" s="10">
        <v>166250</v>
      </c>
      <c r="M40" s="5">
        <v>0.35</v>
      </c>
      <c r="N40" s="2" t="s">
        <v>23</v>
      </c>
    </row>
    <row r="41" spans="2:14" ht="14.25" customHeight="1" x14ac:dyDescent="0.25">
      <c r="B41" s="2" t="s">
        <v>13</v>
      </c>
      <c r="C41" s="2">
        <v>1185732</v>
      </c>
      <c r="D41" s="3">
        <v>43903</v>
      </c>
      <c r="E41" s="2" t="s">
        <v>14</v>
      </c>
      <c r="F41" s="2" t="s">
        <v>15</v>
      </c>
      <c r="G41" s="2" t="s">
        <v>15</v>
      </c>
      <c r="H41" s="4" t="s">
        <v>20</v>
      </c>
      <c r="I41" s="10">
        <v>50</v>
      </c>
      <c r="J41" s="7">
        <v>9000</v>
      </c>
      <c r="K41" s="10">
        <v>450000</v>
      </c>
      <c r="L41" s="10">
        <v>157500</v>
      </c>
      <c r="M41" s="5">
        <v>0.35</v>
      </c>
      <c r="N41" s="2" t="s">
        <v>23</v>
      </c>
    </row>
    <row r="42" spans="2:14" ht="14.25" customHeight="1" x14ac:dyDescent="0.25">
      <c r="B42" s="2" t="s">
        <v>13</v>
      </c>
      <c r="C42" s="2">
        <v>1185732</v>
      </c>
      <c r="D42" s="3">
        <v>43904</v>
      </c>
      <c r="E42" s="2" t="s">
        <v>14</v>
      </c>
      <c r="F42" s="2" t="s">
        <v>15</v>
      </c>
      <c r="G42" s="2" t="s">
        <v>15</v>
      </c>
      <c r="H42" s="4" t="s">
        <v>21</v>
      </c>
      <c r="I42" s="10">
        <v>60</v>
      </c>
      <c r="J42" s="7">
        <v>9250</v>
      </c>
      <c r="K42" s="10">
        <v>555000</v>
      </c>
      <c r="L42" s="10">
        <v>166500</v>
      </c>
      <c r="M42" s="5">
        <v>0.3</v>
      </c>
      <c r="N42" s="2" t="s">
        <v>23</v>
      </c>
    </row>
    <row r="43" spans="2:14" ht="14.25" customHeight="1" x14ac:dyDescent="0.25">
      <c r="B43" s="2" t="s">
        <v>13</v>
      </c>
      <c r="C43" s="2">
        <v>1185732</v>
      </c>
      <c r="D43" s="3">
        <v>43905</v>
      </c>
      <c r="E43" s="2" t="s">
        <v>14</v>
      </c>
      <c r="F43" s="2" t="s">
        <v>15</v>
      </c>
      <c r="G43" s="2" t="s">
        <v>15</v>
      </c>
      <c r="H43" s="4" t="s">
        <v>22</v>
      </c>
      <c r="I43" s="10">
        <v>65</v>
      </c>
      <c r="J43" s="7">
        <v>11000</v>
      </c>
      <c r="K43" s="10">
        <v>715000</v>
      </c>
      <c r="L43" s="10">
        <v>178750</v>
      </c>
      <c r="M43" s="5">
        <v>0.25</v>
      </c>
      <c r="N43" s="2" t="s">
        <v>23</v>
      </c>
    </row>
    <row r="44" spans="2:14" ht="14.25" customHeight="1" x14ac:dyDescent="0.25">
      <c r="B44" s="2" t="s">
        <v>13</v>
      </c>
      <c r="C44" s="2">
        <v>1185732</v>
      </c>
      <c r="D44" s="3">
        <v>43906</v>
      </c>
      <c r="E44" s="2" t="s">
        <v>14</v>
      </c>
      <c r="F44" s="2" t="s">
        <v>15</v>
      </c>
      <c r="G44" s="2" t="s">
        <v>15</v>
      </c>
      <c r="H44" s="4" t="s">
        <v>16</v>
      </c>
      <c r="I44" s="10">
        <v>60</v>
      </c>
      <c r="J44" s="7">
        <v>12500</v>
      </c>
      <c r="K44" s="10">
        <v>750000</v>
      </c>
      <c r="L44" s="10">
        <v>375000</v>
      </c>
      <c r="M44" s="5">
        <v>0.5</v>
      </c>
      <c r="N44" s="2" t="s">
        <v>23</v>
      </c>
    </row>
    <row r="45" spans="2:14" ht="14.25" customHeight="1" x14ac:dyDescent="0.25">
      <c r="B45" s="2" t="s">
        <v>13</v>
      </c>
      <c r="C45" s="2">
        <v>1185732</v>
      </c>
      <c r="D45" s="3">
        <v>43907</v>
      </c>
      <c r="E45" s="2" t="s">
        <v>14</v>
      </c>
      <c r="F45" s="2" t="s">
        <v>15</v>
      </c>
      <c r="G45" s="2" t="s">
        <v>15</v>
      </c>
      <c r="H45" s="4" t="s">
        <v>18</v>
      </c>
      <c r="I45" s="10">
        <v>55.000000000000007</v>
      </c>
      <c r="J45" s="7">
        <v>10250</v>
      </c>
      <c r="K45" s="10">
        <v>563750.00000000012</v>
      </c>
      <c r="L45" s="10">
        <v>169125.00000000003</v>
      </c>
      <c r="M45" s="5">
        <v>0.3</v>
      </c>
      <c r="N45" s="2" t="s">
        <v>23</v>
      </c>
    </row>
    <row r="46" spans="2:14" ht="14.25" customHeight="1" x14ac:dyDescent="0.25">
      <c r="B46" s="2" t="s">
        <v>13</v>
      </c>
      <c r="C46" s="2">
        <v>1185732</v>
      </c>
      <c r="D46" s="3">
        <v>43908</v>
      </c>
      <c r="E46" s="2" t="s">
        <v>14</v>
      </c>
      <c r="F46" s="2" t="s">
        <v>15</v>
      </c>
      <c r="G46" s="2" t="s">
        <v>15</v>
      </c>
      <c r="H46" s="4" t="s">
        <v>19</v>
      </c>
      <c r="I46" s="10">
        <v>50</v>
      </c>
      <c r="J46" s="7">
        <v>9500</v>
      </c>
      <c r="K46" s="10">
        <v>475000</v>
      </c>
      <c r="L46" s="10">
        <v>166250</v>
      </c>
      <c r="M46" s="5">
        <v>0.35</v>
      </c>
      <c r="N46" s="2" t="s">
        <v>23</v>
      </c>
    </row>
    <row r="47" spans="2:14" ht="14.25" customHeight="1" x14ac:dyDescent="0.25">
      <c r="B47" s="2" t="s">
        <v>13</v>
      </c>
      <c r="C47" s="2">
        <v>1185732</v>
      </c>
      <c r="D47" s="3">
        <v>43921</v>
      </c>
      <c r="E47" s="2" t="s">
        <v>14</v>
      </c>
      <c r="F47" s="2" t="s">
        <v>15</v>
      </c>
      <c r="G47" s="2" t="s">
        <v>15</v>
      </c>
      <c r="H47" s="4" t="s">
        <v>20</v>
      </c>
      <c r="I47" s="10">
        <v>50</v>
      </c>
      <c r="J47" s="7">
        <v>9250</v>
      </c>
      <c r="K47" s="10">
        <v>462500</v>
      </c>
      <c r="L47" s="10">
        <v>161875</v>
      </c>
      <c r="M47" s="5">
        <v>0.35</v>
      </c>
      <c r="N47" s="2" t="s">
        <v>23</v>
      </c>
    </row>
    <row r="48" spans="2:14" ht="14.25" customHeight="1" x14ac:dyDescent="0.25">
      <c r="B48" s="2" t="s">
        <v>24</v>
      </c>
      <c r="C48" s="2">
        <v>1185732</v>
      </c>
      <c r="D48" s="3">
        <v>43938</v>
      </c>
      <c r="E48" s="2" t="s">
        <v>14</v>
      </c>
      <c r="F48" s="2" t="s">
        <v>15</v>
      </c>
      <c r="G48" s="2" t="s">
        <v>15</v>
      </c>
      <c r="H48" s="4" t="s">
        <v>21</v>
      </c>
      <c r="I48" s="10">
        <v>60</v>
      </c>
      <c r="J48" s="7">
        <v>9000</v>
      </c>
      <c r="K48" s="10">
        <v>540000</v>
      </c>
      <c r="L48" s="10">
        <v>162000</v>
      </c>
      <c r="M48" s="5">
        <v>0.3</v>
      </c>
      <c r="N48" s="2" t="s">
        <v>23</v>
      </c>
    </row>
    <row r="49" spans="2:14" ht="14.25" customHeight="1" x14ac:dyDescent="0.25">
      <c r="B49" s="2" t="s">
        <v>24</v>
      </c>
      <c r="C49" s="2">
        <v>1185732</v>
      </c>
      <c r="D49" s="3">
        <v>43939</v>
      </c>
      <c r="E49" s="2" t="s">
        <v>14</v>
      </c>
      <c r="F49" s="2" t="s">
        <v>15</v>
      </c>
      <c r="G49" s="2" t="s">
        <v>15</v>
      </c>
      <c r="H49" s="4" t="s">
        <v>22</v>
      </c>
      <c r="I49" s="10">
        <v>65</v>
      </c>
      <c r="J49" s="7">
        <v>10750</v>
      </c>
      <c r="K49" s="10">
        <v>698750</v>
      </c>
      <c r="L49" s="10">
        <v>174687.5</v>
      </c>
      <c r="M49" s="5">
        <v>0.25</v>
      </c>
      <c r="N49" s="2" t="s">
        <v>23</v>
      </c>
    </row>
    <row r="50" spans="2:14" ht="14.25" customHeight="1" x14ac:dyDescent="0.25">
      <c r="B50" s="2" t="s">
        <v>24</v>
      </c>
      <c r="C50" s="2">
        <v>1185732</v>
      </c>
      <c r="D50" s="3">
        <v>43940</v>
      </c>
      <c r="E50" s="2" t="s">
        <v>14</v>
      </c>
      <c r="F50" s="2" t="s">
        <v>15</v>
      </c>
      <c r="G50" s="2" t="s">
        <v>15</v>
      </c>
      <c r="H50" s="4" t="s">
        <v>16</v>
      </c>
      <c r="I50" s="10">
        <v>60</v>
      </c>
      <c r="J50" s="7">
        <v>12000</v>
      </c>
      <c r="K50" s="10">
        <v>720000</v>
      </c>
      <c r="L50" s="10">
        <v>360000</v>
      </c>
      <c r="M50" s="5">
        <v>0.5</v>
      </c>
      <c r="N50" s="2" t="s">
        <v>23</v>
      </c>
    </row>
    <row r="51" spans="2:14" ht="14.25" customHeight="1" x14ac:dyDescent="0.25">
      <c r="B51" s="2" t="s">
        <v>24</v>
      </c>
      <c r="C51" s="2">
        <v>1185732</v>
      </c>
      <c r="D51" s="3">
        <v>43941</v>
      </c>
      <c r="E51" s="2" t="s">
        <v>14</v>
      </c>
      <c r="F51" s="2" t="s">
        <v>15</v>
      </c>
      <c r="G51" s="2" t="s">
        <v>15</v>
      </c>
      <c r="H51" s="4" t="s">
        <v>18</v>
      </c>
      <c r="I51" s="10">
        <v>55.000000000000007</v>
      </c>
      <c r="J51" s="7">
        <v>10000</v>
      </c>
      <c r="K51" s="10">
        <v>550000.00000000012</v>
      </c>
      <c r="L51" s="10">
        <v>165000.00000000003</v>
      </c>
      <c r="M51" s="5">
        <v>0.3</v>
      </c>
      <c r="N51" s="2" t="s">
        <v>23</v>
      </c>
    </row>
    <row r="52" spans="2:14" ht="14.25" customHeight="1" x14ac:dyDescent="0.25">
      <c r="B52" s="2" t="s">
        <v>24</v>
      </c>
      <c r="C52" s="2">
        <v>1185732</v>
      </c>
      <c r="D52" s="3">
        <v>43942</v>
      </c>
      <c r="E52" s="2" t="s">
        <v>14</v>
      </c>
      <c r="F52" s="2" t="s">
        <v>15</v>
      </c>
      <c r="G52" s="2" t="s">
        <v>15</v>
      </c>
      <c r="H52" s="4" t="s">
        <v>19</v>
      </c>
      <c r="I52" s="10">
        <v>50</v>
      </c>
      <c r="J52" s="7">
        <v>9250</v>
      </c>
      <c r="K52" s="10">
        <v>462500</v>
      </c>
      <c r="L52" s="10">
        <v>161875</v>
      </c>
      <c r="M52" s="5">
        <v>0.35</v>
      </c>
      <c r="N52" s="2" t="s">
        <v>23</v>
      </c>
    </row>
    <row r="53" spans="2:14" ht="14.25" customHeight="1" x14ac:dyDescent="0.25">
      <c r="B53" s="2" t="s">
        <v>24</v>
      </c>
      <c r="C53" s="2">
        <v>1185732</v>
      </c>
      <c r="D53" s="3">
        <v>43943</v>
      </c>
      <c r="E53" s="2" t="s">
        <v>14</v>
      </c>
      <c r="F53" s="2" t="s">
        <v>15</v>
      </c>
      <c r="G53" s="2" t="s">
        <v>15</v>
      </c>
      <c r="H53" s="4" t="s">
        <v>20</v>
      </c>
      <c r="I53" s="10">
        <v>50</v>
      </c>
      <c r="J53" s="7">
        <v>9000</v>
      </c>
      <c r="K53" s="10">
        <v>450000</v>
      </c>
      <c r="L53" s="10">
        <v>157500</v>
      </c>
      <c r="M53" s="5">
        <v>0.35</v>
      </c>
      <c r="N53" s="2" t="s">
        <v>23</v>
      </c>
    </row>
    <row r="54" spans="2:14" ht="14.25" customHeight="1" x14ac:dyDescent="0.25">
      <c r="B54" s="2" t="s">
        <v>24</v>
      </c>
      <c r="C54" s="2">
        <v>1185732</v>
      </c>
      <c r="D54" s="3">
        <v>43944</v>
      </c>
      <c r="E54" s="2" t="s">
        <v>14</v>
      </c>
      <c r="F54" s="2" t="s">
        <v>15</v>
      </c>
      <c r="G54" s="2" t="s">
        <v>15</v>
      </c>
      <c r="H54" s="4" t="s">
        <v>21</v>
      </c>
      <c r="I54" s="10">
        <v>60</v>
      </c>
      <c r="J54" s="7">
        <v>9000</v>
      </c>
      <c r="K54" s="10">
        <v>540000</v>
      </c>
      <c r="L54" s="10">
        <v>162000</v>
      </c>
      <c r="M54" s="5">
        <v>0.3</v>
      </c>
      <c r="N54" s="2" t="s">
        <v>23</v>
      </c>
    </row>
    <row r="55" spans="2:14" ht="14.25" customHeight="1" x14ac:dyDescent="0.25">
      <c r="B55" s="2" t="s">
        <v>24</v>
      </c>
      <c r="C55" s="2">
        <v>1185732</v>
      </c>
      <c r="D55" s="3">
        <v>43945</v>
      </c>
      <c r="E55" s="2" t="s">
        <v>14</v>
      </c>
      <c r="F55" s="2" t="s">
        <v>15</v>
      </c>
      <c r="G55" s="2" t="s">
        <v>15</v>
      </c>
      <c r="H55" s="4" t="s">
        <v>22</v>
      </c>
      <c r="I55" s="10">
        <v>65</v>
      </c>
      <c r="J55" s="7">
        <v>10000</v>
      </c>
      <c r="K55" s="10">
        <v>650000</v>
      </c>
      <c r="L55" s="10">
        <v>162500</v>
      </c>
      <c r="M55" s="5">
        <v>0.25</v>
      </c>
      <c r="N55" s="2" t="s">
        <v>23</v>
      </c>
    </row>
    <row r="56" spans="2:14" ht="14.25" customHeight="1" x14ac:dyDescent="0.25">
      <c r="B56" s="2" t="s">
        <v>24</v>
      </c>
      <c r="C56" s="2">
        <v>1185732</v>
      </c>
      <c r="D56" s="3">
        <v>43946</v>
      </c>
      <c r="E56" s="2" t="s">
        <v>14</v>
      </c>
      <c r="F56" s="2" t="s">
        <v>15</v>
      </c>
      <c r="G56" s="2" t="s">
        <v>15</v>
      </c>
      <c r="H56" s="4" t="s">
        <v>21</v>
      </c>
      <c r="I56" s="10">
        <v>65</v>
      </c>
      <c r="J56" s="7">
        <v>8750</v>
      </c>
      <c r="K56" s="10">
        <v>568750</v>
      </c>
      <c r="L56" s="10">
        <v>170625</v>
      </c>
      <c r="M56" s="5">
        <v>0.3</v>
      </c>
      <c r="N56" s="2" t="s">
        <v>23</v>
      </c>
    </row>
    <row r="57" spans="2:14" ht="14.25" customHeight="1" x14ac:dyDescent="0.25">
      <c r="B57" s="2" t="s">
        <v>24</v>
      </c>
      <c r="C57" s="2">
        <v>1185732</v>
      </c>
      <c r="D57" s="3">
        <v>43947</v>
      </c>
      <c r="E57" s="2" t="s">
        <v>14</v>
      </c>
      <c r="F57" s="2" t="s">
        <v>15</v>
      </c>
      <c r="G57" s="2" t="s">
        <v>15</v>
      </c>
      <c r="H57" s="4" t="s">
        <v>22</v>
      </c>
      <c r="I57" s="10">
        <v>70</v>
      </c>
      <c r="J57" s="7">
        <v>10000</v>
      </c>
      <c r="K57" s="10">
        <v>700000</v>
      </c>
      <c r="L57" s="10">
        <v>175000</v>
      </c>
      <c r="M57" s="5">
        <v>0.25</v>
      </c>
      <c r="N57" s="2" t="s">
        <v>23</v>
      </c>
    </row>
    <row r="58" spans="2:14" ht="14.25" customHeight="1" x14ac:dyDescent="0.25">
      <c r="B58" s="2" t="s">
        <v>24</v>
      </c>
      <c r="C58" s="2">
        <v>1185732</v>
      </c>
      <c r="D58" s="3">
        <v>43948</v>
      </c>
      <c r="E58" s="2" t="s">
        <v>14</v>
      </c>
      <c r="F58" s="2" t="s">
        <v>15</v>
      </c>
      <c r="G58" s="2" t="s">
        <v>15</v>
      </c>
      <c r="H58" s="4" t="s">
        <v>16</v>
      </c>
      <c r="I58" s="10">
        <v>65</v>
      </c>
      <c r="J58" s="7">
        <v>11500</v>
      </c>
      <c r="K58" s="10">
        <v>747500</v>
      </c>
      <c r="L58" s="10">
        <v>373750</v>
      </c>
      <c r="M58" s="5">
        <v>0.5</v>
      </c>
      <c r="N58" s="2" t="s">
        <v>23</v>
      </c>
    </row>
    <row r="59" spans="2:14" ht="14.25" customHeight="1" x14ac:dyDescent="0.25">
      <c r="B59" s="2" t="s">
        <v>24</v>
      </c>
      <c r="C59" s="2">
        <v>1185732</v>
      </c>
      <c r="D59" s="3">
        <v>43949</v>
      </c>
      <c r="E59" s="2" t="s">
        <v>14</v>
      </c>
      <c r="F59" s="2" t="s">
        <v>15</v>
      </c>
      <c r="G59" s="2" t="s">
        <v>15</v>
      </c>
      <c r="H59" s="4" t="s">
        <v>18</v>
      </c>
      <c r="I59" s="10">
        <v>55.000000000000007</v>
      </c>
      <c r="J59" s="7">
        <v>9750</v>
      </c>
      <c r="K59" s="10">
        <v>536250.00000000012</v>
      </c>
      <c r="L59" s="10">
        <v>160875.00000000003</v>
      </c>
      <c r="M59" s="5">
        <v>0.3</v>
      </c>
      <c r="N59" s="2" t="s">
        <v>23</v>
      </c>
    </row>
    <row r="60" spans="2:14" ht="14.25" customHeight="1" x14ac:dyDescent="0.25">
      <c r="B60" s="2" t="s">
        <v>24</v>
      </c>
      <c r="C60" s="2">
        <v>1185732</v>
      </c>
      <c r="D60" s="3">
        <v>43950</v>
      </c>
      <c r="E60" s="2" t="s">
        <v>14</v>
      </c>
      <c r="F60" s="2" t="s">
        <v>15</v>
      </c>
      <c r="G60" s="2" t="s">
        <v>15</v>
      </c>
      <c r="H60" s="4" t="s">
        <v>19</v>
      </c>
      <c r="I60" s="10">
        <v>55.000000000000007</v>
      </c>
      <c r="J60" s="7">
        <v>9200</v>
      </c>
      <c r="K60" s="10">
        <v>506000.00000000006</v>
      </c>
      <c r="L60" s="10">
        <v>177100</v>
      </c>
      <c r="M60" s="5">
        <v>0.35</v>
      </c>
      <c r="N60" s="2" t="s">
        <v>23</v>
      </c>
    </row>
    <row r="61" spans="2:14" ht="14.25" customHeight="1" x14ac:dyDescent="0.25">
      <c r="B61" s="2" t="s">
        <v>24</v>
      </c>
      <c r="C61" s="2">
        <v>1185732</v>
      </c>
      <c r="D61" s="3">
        <v>43951</v>
      </c>
      <c r="E61" s="2" t="s">
        <v>14</v>
      </c>
      <c r="F61" s="2" t="s">
        <v>15</v>
      </c>
      <c r="G61" s="2" t="s">
        <v>15</v>
      </c>
      <c r="H61" s="4" t="s">
        <v>20</v>
      </c>
      <c r="I61" s="10">
        <v>55.000000000000007</v>
      </c>
      <c r="J61" s="7">
        <v>9000</v>
      </c>
      <c r="K61" s="10">
        <v>495000.00000000006</v>
      </c>
      <c r="L61" s="10">
        <v>173250</v>
      </c>
      <c r="M61" s="5">
        <v>0.35</v>
      </c>
      <c r="N61" s="2" t="s">
        <v>23</v>
      </c>
    </row>
    <row r="62" spans="2:14" ht="14.25" customHeight="1" x14ac:dyDescent="0.25">
      <c r="B62" s="2" t="s">
        <v>24</v>
      </c>
      <c r="C62" s="2">
        <v>1185732</v>
      </c>
      <c r="D62" s="3">
        <v>43952</v>
      </c>
      <c r="E62" s="2" t="s">
        <v>14</v>
      </c>
      <c r="F62" s="2" t="s">
        <v>15</v>
      </c>
      <c r="G62" s="2" t="s">
        <v>15</v>
      </c>
      <c r="H62" s="4" t="s">
        <v>21</v>
      </c>
      <c r="I62" s="10">
        <v>65</v>
      </c>
      <c r="J62" s="7">
        <v>8750</v>
      </c>
      <c r="K62" s="10">
        <v>568750</v>
      </c>
      <c r="L62" s="10">
        <v>170625</v>
      </c>
      <c r="M62" s="5">
        <v>0.3</v>
      </c>
      <c r="N62" s="2" t="s">
        <v>23</v>
      </c>
    </row>
    <row r="63" spans="2:14" ht="14.25" customHeight="1" x14ac:dyDescent="0.25">
      <c r="B63" s="2" t="s">
        <v>24</v>
      </c>
      <c r="C63" s="2">
        <v>1185732</v>
      </c>
      <c r="D63" s="3">
        <v>43953</v>
      </c>
      <c r="E63" s="2" t="s">
        <v>14</v>
      </c>
      <c r="F63" s="2" t="s">
        <v>15</v>
      </c>
      <c r="G63" s="2" t="s">
        <v>15</v>
      </c>
      <c r="H63" s="4" t="s">
        <v>22</v>
      </c>
      <c r="I63" s="10">
        <v>70</v>
      </c>
      <c r="J63" s="7">
        <v>9750</v>
      </c>
      <c r="K63" s="10">
        <v>682500</v>
      </c>
      <c r="L63" s="10">
        <v>170625</v>
      </c>
      <c r="M63" s="5">
        <v>0.25</v>
      </c>
      <c r="N63" s="2" t="s">
        <v>23</v>
      </c>
    </row>
    <row r="64" spans="2:14" ht="14.25" customHeight="1" x14ac:dyDescent="0.25">
      <c r="B64" s="2" t="s">
        <v>24</v>
      </c>
      <c r="C64" s="2">
        <v>1185732</v>
      </c>
      <c r="D64" s="3">
        <v>43954</v>
      </c>
      <c r="E64" s="2" t="s">
        <v>14</v>
      </c>
      <c r="F64" s="2" t="s">
        <v>15</v>
      </c>
      <c r="G64" s="2" t="s">
        <v>15</v>
      </c>
      <c r="H64" s="4" t="s">
        <v>16</v>
      </c>
      <c r="I64" s="10">
        <v>65</v>
      </c>
      <c r="J64" s="7">
        <v>12000</v>
      </c>
      <c r="K64" s="10">
        <v>780000</v>
      </c>
      <c r="L64" s="10">
        <v>390000</v>
      </c>
      <c r="M64" s="5">
        <v>0.5</v>
      </c>
      <c r="N64" s="2" t="s">
        <v>23</v>
      </c>
    </row>
    <row r="65" spans="2:14" ht="14.25" customHeight="1" x14ac:dyDescent="0.25">
      <c r="B65" s="2" t="s">
        <v>24</v>
      </c>
      <c r="C65" s="2">
        <v>1185732</v>
      </c>
      <c r="D65" s="3">
        <v>43955</v>
      </c>
      <c r="E65" s="2" t="s">
        <v>14</v>
      </c>
      <c r="F65" s="2" t="s">
        <v>15</v>
      </c>
      <c r="G65" s="2" t="s">
        <v>15</v>
      </c>
      <c r="H65" s="4" t="s">
        <v>18</v>
      </c>
      <c r="I65" s="10">
        <v>55.000000000000007</v>
      </c>
      <c r="J65" s="7">
        <v>10000</v>
      </c>
      <c r="K65" s="10">
        <v>550000.00000000012</v>
      </c>
      <c r="L65" s="10">
        <v>165000.00000000003</v>
      </c>
      <c r="M65" s="5">
        <v>0.3</v>
      </c>
      <c r="N65" s="2" t="s">
        <v>23</v>
      </c>
    </row>
    <row r="66" spans="2:14" ht="14.25" customHeight="1" x14ac:dyDescent="0.25">
      <c r="B66" s="2" t="s">
        <v>24</v>
      </c>
      <c r="C66" s="2">
        <v>1185732</v>
      </c>
      <c r="D66" s="3">
        <v>43956</v>
      </c>
      <c r="E66" s="2" t="s">
        <v>14</v>
      </c>
      <c r="F66" s="2" t="s">
        <v>15</v>
      </c>
      <c r="G66" s="2" t="s">
        <v>15</v>
      </c>
      <c r="H66" s="4" t="s">
        <v>19</v>
      </c>
      <c r="I66" s="10">
        <v>55.000000000000007</v>
      </c>
      <c r="J66" s="7">
        <v>9500</v>
      </c>
      <c r="K66" s="10">
        <v>522500.00000000006</v>
      </c>
      <c r="L66" s="10">
        <v>182875</v>
      </c>
      <c r="M66" s="5">
        <v>0.35</v>
      </c>
      <c r="N66" s="2" t="s">
        <v>23</v>
      </c>
    </row>
    <row r="67" spans="2:14" ht="14.25" customHeight="1" x14ac:dyDescent="0.25">
      <c r="B67" s="2" t="s">
        <v>24</v>
      </c>
      <c r="C67" s="2">
        <v>1185732</v>
      </c>
      <c r="D67" s="3">
        <v>43957</v>
      </c>
      <c r="E67" s="2" t="s">
        <v>14</v>
      </c>
      <c r="F67" s="2" t="s">
        <v>15</v>
      </c>
      <c r="G67" s="2" t="s">
        <v>15</v>
      </c>
      <c r="H67" s="4" t="s">
        <v>20</v>
      </c>
      <c r="I67" s="10">
        <v>55.000000000000007</v>
      </c>
      <c r="J67" s="7">
        <v>9000</v>
      </c>
      <c r="K67" s="10">
        <v>495000.00000000006</v>
      </c>
      <c r="L67" s="10">
        <v>173250</v>
      </c>
      <c r="M67" s="5">
        <v>0.35</v>
      </c>
      <c r="N67" s="2" t="s">
        <v>23</v>
      </c>
    </row>
    <row r="68" spans="2:14" ht="14.25" customHeight="1" x14ac:dyDescent="0.25">
      <c r="B68" s="2" t="s">
        <v>24</v>
      </c>
      <c r="C68" s="2">
        <v>1185732</v>
      </c>
      <c r="D68" s="3">
        <v>43958</v>
      </c>
      <c r="E68" s="2" t="s">
        <v>14</v>
      </c>
      <c r="F68" s="2" t="s">
        <v>15</v>
      </c>
      <c r="G68" s="2" t="s">
        <v>15</v>
      </c>
      <c r="H68" s="4" t="s">
        <v>21</v>
      </c>
      <c r="I68" s="10">
        <v>65</v>
      </c>
      <c r="J68" s="7">
        <v>9000</v>
      </c>
      <c r="K68" s="10">
        <v>585000</v>
      </c>
      <c r="L68" s="10">
        <v>175500</v>
      </c>
      <c r="M68" s="5">
        <v>0.3</v>
      </c>
      <c r="N68" s="2" t="s">
        <v>23</v>
      </c>
    </row>
    <row r="69" spans="2:14" ht="14.25" customHeight="1" x14ac:dyDescent="0.25">
      <c r="B69" s="2" t="s">
        <v>24</v>
      </c>
      <c r="C69" s="2">
        <v>1185732</v>
      </c>
      <c r="D69" s="3">
        <v>44030</v>
      </c>
      <c r="E69" s="2" t="s">
        <v>14</v>
      </c>
      <c r="F69" s="2" t="s">
        <v>15</v>
      </c>
      <c r="G69" s="2" t="s">
        <v>15</v>
      </c>
      <c r="H69" s="4" t="s">
        <v>22</v>
      </c>
      <c r="I69" s="10">
        <v>70</v>
      </c>
      <c r="J69" s="7">
        <v>10000</v>
      </c>
      <c r="K69" s="10">
        <v>700000</v>
      </c>
      <c r="L69" s="10">
        <v>175000</v>
      </c>
      <c r="M69" s="5">
        <v>0.25</v>
      </c>
      <c r="N69" s="2" t="s">
        <v>23</v>
      </c>
    </row>
    <row r="70" spans="2:14" ht="14.25" customHeight="1" x14ac:dyDescent="0.25">
      <c r="B70" s="2" t="s">
        <v>25</v>
      </c>
      <c r="C70" s="2">
        <v>1197831</v>
      </c>
      <c r="D70" s="3">
        <v>44031</v>
      </c>
      <c r="E70" s="2" t="s">
        <v>14</v>
      </c>
      <c r="F70" s="2" t="s">
        <v>15</v>
      </c>
      <c r="G70" s="2" t="s">
        <v>15</v>
      </c>
      <c r="H70" s="4" t="s">
        <v>16</v>
      </c>
      <c r="I70" s="10">
        <v>25</v>
      </c>
      <c r="J70" s="7">
        <v>9000</v>
      </c>
      <c r="K70" s="10">
        <v>225000</v>
      </c>
      <c r="L70" s="10">
        <v>78750</v>
      </c>
      <c r="M70" s="5">
        <v>0.35</v>
      </c>
      <c r="N70" s="2" t="s">
        <v>23</v>
      </c>
    </row>
    <row r="71" spans="2:14" ht="14.25" customHeight="1" x14ac:dyDescent="0.25">
      <c r="B71" s="2" t="s">
        <v>25</v>
      </c>
      <c r="C71" s="2">
        <v>1197831</v>
      </c>
      <c r="D71" s="3">
        <v>44032</v>
      </c>
      <c r="E71" s="2" t="s">
        <v>14</v>
      </c>
      <c r="F71" s="2" t="s">
        <v>15</v>
      </c>
      <c r="G71" s="2" t="s">
        <v>15</v>
      </c>
      <c r="H71" s="4" t="s">
        <v>18</v>
      </c>
      <c r="I71" s="10">
        <v>35</v>
      </c>
      <c r="J71" s="7">
        <v>9000</v>
      </c>
      <c r="K71" s="10">
        <v>315000</v>
      </c>
      <c r="L71" s="10">
        <v>110250</v>
      </c>
      <c r="M71" s="5">
        <v>0.35</v>
      </c>
      <c r="N71" s="2" t="s">
        <v>23</v>
      </c>
    </row>
    <row r="72" spans="2:14" ht="14.25" customHeight="1" x14ac:dyDescent="0.25">
      <c r="B72" s="2" t="s">
        <v>25</v>
      </c>
      <c r="C72" s="2">
        <v>1197831</v>
      </c>
      <c r="D72" s="3">
        <v>44033</v>
      </c>
      <c r="E72" s="2" t="s">
        <v>14</v>
      </c>
      <c r="F72" s="2" t="s">
        <v>15</v>
      </c>
      <c r="G72" s="2" t="s">
        <v>15</v>
      </c>
      <c r="H72" s="4" t="s">
        <v>19</v>
      </c>
      <c r="I72" s="10">
        <v>35</v>
      </c>
      <c r="J72" s="7">
        <v>7000</v>
      </c>
      <c r="K72" s="10">
        <v>245000</v>
      </c>
      <c r="L72" s="10">
        <v>85750</v>
      </c>
      <c r="M72" s="5">
        <v>0.35</v>
      </c>
      <c r="N72" s="2" t="s">
        <v>23</v>
      </c>
    </row>
    <row r="73" spans="2:14" ht="14.25" customHeight="1" x14ac:dyDescent="0.25">
      <c r="B73" s="2" t="s">
        <v>25</v>
      </c>
      <c r="C73" s="2">
        <v>1197831</v>
      </c>
      <c r="D73" s="3">
        <v>44034</v>
      </c>
      <c r="E73" s="2" t="s">
        <v>14</v>
      </c>
      <c r="F73" s="2" t="s">
        <v>15</v>
      </c>
      <c r="G73" s="2" t="s">
        <v>15</v>
      </c>
      <c r="H73" s="4" t="s">
        <v>20</v>
      </c>
      <c r="I73" s="10">
        <v>35</v>
      </c>
      <c r="J73" s="7">
        <v>7000</v>
      </c>
      <c r="K73" s="10">
        <v>245000</v>
      </c>
      <c r="L73" s="10">
        <v>110250</v>
      </c>
      <c r="M73" s="5">
        <v>0.45</v>
      </c>
      <c r="N73" s="2" t="s">
        <v>23</v>
      </c>
    </row>
    <row r="74" spans="2:14" ht="14.25" customHeight="1" x14ac:dyDescent="0.25">
      <c r="B74" s="2" t="s">
        <v>25</v>
      </c>
      <c r="C74" s="2">
        <v>1197831</v>
      </c>
      <c r="D74" s="3">
        <v>44035</v>
      </c>
      <c r="E74" s="2" t="s">
        <v>26</v>
      </c>
      <c r="F74" s="2" t="s">
        <v>27</v>
      </c>
      <c r="G74" s="2" t="s">
        <v>28</v>
      </c>
      <c r="H74" s="4" t="s">
        <v>21</v>
      </c>
      <c r="I74" s="10">
        <v>40</v>
      </c>
      <c r="J74" s="7">
        <v>5500</v>
      </c>
      <c r="K74" s="10">
        <v>220000</v>
      </c>
      <c r="L74" s="10">
        <v>66000</v>
      </c>
      <c r="M74" s="5">
        <v>0.3</v>
      </c>
      <c r="N74" s="2" t="s">
        <v>23</v>
      </c>
    </row>
    <row r="75" spans="2:14" ht="14.25" customHeight="1" x14ac:dyDescent="0.25">
      <c r="B75" s="2" t="s">
        <v>25</v>
      </c>
      <c r="C75" s="2">
        <v>1197831</v>
      </c>
      <c r="D75" s="3">
        <v>44036</v>
      </c>
      <c r="E75" s="2" t="s">
        <v>26</v>
      </c>
      <c r="F75" s="2" t="s">
        <v>27</v>
      </c>
      <c r="G75" s="2" t="s">
        <v>28</v>
      </c>
      <c r="H75" s="4" t="s">
        <v>22</v>
      </c>
      <c r="I75" s="10">
        <v>35</v>
      </c>
      <c r="J75" s="7">
        <v>7000</v>
      </c>
      <c r="K75" s="10">
        <v>245000</v>
      </c>
      <c r="L75" s="10">
        <v>122500</v>
      </c>
      <c r="M75" s="5">
        <v>0.5</v>
      </c>
      <c r="N75" s="2" t="s">
        <v>23</v>
      </c>
    </row>
    <row r="76" spans="2:14" ht="14.25" customHeight="1" x14ac:dyDescent="0.25">
      <c r="B76" s="2" t="s">
        <v>25</v>
      </c>
      <c r="C76" s="2">
        <v>1197831</v>
      </c>
      <c r="D76" s="3">
        <v>44037</v>
      </c>
      <c r="E76" s="2" t="s">
        <v>26</v>
      </c>
      <c r="F76" s="2" t="s">
        <v>27</v>
      </c>
      <c r="G76" s="2" t="s">
        <v>28</v>
      </c>
      <c r="H76" s="4" t="s">
        <v>16</v>
      </c>
      <c r="I76" s="10">
        <v>25</v>
      </c>
      <c r="J76" s="7">
        <v>8500</v>
      </c>
      <c r="K76" s="10">
        <v>212500</v>
      </c>
      <c r="L76" s="10">
        <v>74375</v>
      </c>
      <c r="M76" s="5">
        <v>0.35</v>
      </c>
      <c r="N76" s="2" t="s">
        <v>23</v>
      </c>
    </row>
    <row r="77" spans="2:14" ht="14.25" customHeight="1" x14ac:dyDescent="0.25">
      <c r="B77" s="2" t="s">
        <v>25</v>
      </c>
      <c r="C77" s="2">
        <v>1197831</v>
      </c>
      <c r="D77" s="3">
        <v>44038</v>
      </c>
      <c r="E77" s="2" t="s">
        <v>26</v>
      </c>
      <c r="F77" s="2" t="s">
        <v>27</v>
      </c>
      <c r="G77" s="2" t="s">
        <v>28</v>
      </c>
      <c r="H77" s="4" t="s">
        <v>18</v>
      </c>
      <c r="I77" s="10">
        <v>35</v>
      </c>
      <c r="J77" s="7">
        <v>8500</v>
      </c>
      <c r="K77" s="10">
        <v>297500</v>
      </c>
      <c r="L77" s="10">
        <v>104125</v>
      </c>
      <c r="M77" s="5">
        <v>0.35</v>
      </c>
      <c r="N77" s="2" t="s">
        <v>23</v>
      </c>
    </row>
    <row r="78" spans="2:14" ht="14.25" customHeight="1" x14ac:dyDescent="0.25">
      <c r="B78" s="2" t="s">
        <v>25</v>
      </c>
      <c r="C78" s="2">
        <v>1197831</v>
      </c>
      <c r="D78" s="3">
        <v>44039</v>
      </c>
      <c r="E78" s="2" t="s">
        <v>26</v>
      </c>
      <c r="F78" s="2" t="s">
        <v>27</v>
      </c>
      <c r="G78" s="2" t="s">
        <v>28</v>
      </c>
      <c r="H78" s="4" t="s">
        <v>19</v>
      </c>
      <c r="I78" s="10">
        <v>35</v>
      </c>
      <c r="J78" s="7">
        <v>6750</v>
      </c>
      <c r="K78" s="10">
        <v>236250</v>
      </c>
      <c r="L78" s="10">
        <v>82687.5</v>
      </c>
      <c r="M78" s="5">
        <v>0.35</v>
      </c>
      <c r="N78" s="2" t="s">
        <v>23</v>
      </c>
    </row>
    <row r="79" spans="2:14" ht="14.25" customHeight="1" x14ac:dyDescent="0.25">
      <c r="B79" s="2" t="s">
        <v>25</v>
      </c>
      <c r="C79" s="2">
        <v>1197831</v>
      </c>
      <c r="D79" s="3">
        <v>44040</v>
      </c>
      <c r="E79" s="2" t="s">
        <v>26</v>
      </c>
      <c r="F79" s="2" t="s">
        <v>27</v>
      </c>
      <c r="G79" s="2" t="s">
        <v>28</v>
      </c>
      <c r="H79" s="4" t="s">
        <v>20</v>
      </c>
      <c r="I79" s="10">
        <v>35</v>
      </c>
      <c r="J79" s="7">
        <v>6250</v>
      </c>
      <c r="K79" s="10">
        <v>218750</v>
      </c>
      <c r="L79" s="10">
        <v>98437.5</v>
      </c>
      <c r="M79" s="5">
        <v>0.45</v>
      </c>
      <c r="N79" s="2" t="s">
        <v>23</v>
      </c>
    </row>
    <row r="80" spans="2:14" ht="14.25" customHeight="1" x14ac:dyDescent="0.25">
      <c r="B80" s="2" t="s">
        <v>25</v>
      </c>
      <c r="C80" s="2">
        <v>1197831</v>
      </c>
      <c r="D80" s="3">
        <v>44041</v>
      </c>
      <c r="E80" s="2" t="s">
        <v>26</v>
      </c>
      <c r="F80" s="2" t="s">
        <v>27</v>
      </c>
      <c r="G80" s="2" t="s">
        <v>28</v>
      </c>
      <c r="H80" s="4" t="s">
        <v>21</v>
      </c>
      <c r="I80" s="10">
        <v>40</v>
      </c>
      <c r="J80" s="7">
        <v>5000</v>
      </c>
      <c r="K80" s="10">
        <v>200000</v>
      </c>
      <c r="L80" s="10">
        <v>60000</v>
      </c>
      <c r="M80" s="5">
        <v>0.3</v>
      </c>
      <c r="N80" s="2" t="s">
        <v>23</v>
      </c>
    </row>
    <row r="81" spans="2:14" ht="14.25" customHeight="1" x14ac:dyDescent="0.25">
      <c r="B81" s="2" t="s">
        <v>25</v>
      </c>
      <c r="C81" s="2">
        <v>1197831</v>
      </c>
      <c r="D81" s="3">
        <v>44042</v>
      </c>
      <c r="E81" s="2" t="s">
        <v>26</v>
      </c>
      <c r="F81" s="2" t="s">
        <v>27</v>
      </c>
      <c r="G81" s="2" t="s">
        <v>28</v>
      </c>
      <c r="H81" s="4" t="s">
        <v>22</v>
      </c>
      <c r="I81" s="10">
        <v>35</v>
      </c>
      <c r="J81" s="7">
        <v>7000</v>
      </c>
      <c r="K81" s="10">
        <v>245000</v>
      </c>
      <c r="L81" s="10">
        <v>122500</v>
      </c>
      <c r="M81" s="5">
        <v>0.5</v>
      </c>
      <c r="N81" s="2" t="s">
        <v>23</v>
      </c>
    </row>
    <row r="82" spans="2:14" ht="14.25" customHeight="1" x14ac:dyDescent="0.25">
      <c r="B82" s="2" t="s">
        <v>25</v>
      </c>
      <c r="C82" s="2">
        <v>1197831</v>
      </c>
      <c r="D82" s="3">
        <v>44043</v>
      </c>
      <c r="E82" s="2" t="s">
        <v>26</v>
      </c>
      <c r="F82" s="2" t="s">
        <v>27</v>
      </c>
      <c r="G82" s="2" t="s">
        <v>28</v>
      </c>
      <c r="H82" s="4" t="s">
        <v>16</v>
      </c>
      <c r="I82" s="10">
        <v>30</v>
      </c>
      <c r="J82" s="7">
        <v>8750</v>
      </c>
      <c r="K82" s="10">
        <v>262500</v>
      </c>
      <c r="L82" s="10">
        <v>91875</v>
      </c>
      <c r="M82" s="5">
        <v>0.35</v>
      </c>
      <c r="N82" s="2" t="s">
        <v>23</v>
      </c>
    </row>
    <row r="83" spans="2:14" ht="14.25" customHeight="1" x14ac:dyDescent="0.25">
      <c r="B83" s="2" t="s">
        <v>25</v>
      </c>
      <c r="C83" s="2">
        <v>1197831</v>
      </c>
      <c r="D83" s="3">
        <v>44044</v>
      </c>
      <c r="E83" s="2" t="s">
        <v>26</v>
      </c>
      <c r="F83" s="2" t="s">
        <v>27</v>
      </c>
      <c r="G83" s="2" t="s">
        <v>28</v>
      </c>
      <c r="H83" s="4" t="s">
        <v>18</v>
      </c>
      <c r="I83" s="10">
        <v>40</v>
      </c>
      <c r="J83" s="7">
        <v>8750</v>
      </c>
      <c r="K83" s="10">
        <v>350000</v>
      </c>
      <c r="L83" s="10">
        <v>122499.99999999999</v>
      </c>
      <c r="M83" s="5">
        <v>0.35</v>
      </c>
      <c r="N83" s="2" t="s">
        <v>23</v>
      </c>
    </row>
    <row r="84" spans="2:14" ht="14.25" customHeight="1" x14ac:dyDescent="0.25">
      <c r="B84" s="2" t="s">
        <v>25</v>
      </c>
      <c r="C84" s="2">
        <v>1197831</v>
      </c>
      <c r="D84" s="3">
        <v>44045</v>
      </c>
      <c r="E84" s="2" t="s">
        <v>26</v>
      </c>
      <c r="F84" s="2" t="s">
        <v>27</v>
      </c>
      <c r="G84" s="2" t="s">
        <v>28</v>
      </c>
      <c r="H84" s="4" t="s">
        <v>19</v>
      </c>
      <c r="I84" s="10">
        <v>35</v>
      </c>
      <c r="J84" s="7">
        <v>7000</v>
      </c>
      <c r="K84" s="10">
        <v>245000</v>
      </c>
      <c r="L84" s="10">
        <v>85750</v>
      </c>
      <c r="M84" s="5">
        <v>0.35</v>
      </c>
      <c r="N84" s="2" t="s">
        <v>23</v>
      </c>
    </row>
    <row r="85" spans="2:14" ht="14.25" customHeight="1" x14ac:dyDescent="0.25">
      <c r="B85" s="2" t="s">
        <v>25</v>
      </c>
      <c r="C85" s="2">
        <v>1197831</v>
      </c>
      <c r="D85" s="3">
        <v>44046</v>
      </c>
      <c r="E85" s="2" t="s">
        <v>26</v>
      </c>
      <c r="F85" s="2" t="s">
        <v>27</v>
      </c>
      <c r="G85" s="2" t="s">
        <v>28</v>
      </c>
      <c r="H85" s="4" t="s">
        <v>20</v>
      </c>
      <c r="I85" s="10">
        <v>40</v>
      </c>
      <c r="J85" s="7">
        <v>6000</v>
      </c>
      <c r="K85" s="10">
        <v>240000</v>
      </c>
      <c r="L85" s="10">
        <v>108000</v>
      </c>
      <c r="M85" s="5">
        <v>0.45</v>
      </c>
      <c r="N85" s="2" t="s">
        <v>23</v>
      </c>
    </row>
    <row r="86" spans="2:14" ht="14.25" customHeight="1" x14ac:dyDescent="0.25">
      <c r="B86" s="2" t="s">
        <v>25</v>
      </c>
      <c r="C86" s="2">
        <v>1197831</v>
      </c>
      <c r="D86" s="3">
        <v>44047</v>
      </c>
      <c r="E86" s="2" t="s">
        <v>26</v>
      </c>
      <c r="F86" s="2" t="s">
        <v>27</v>
      </c>
      <c r="G86" s="2" t="s">
        <v>28</v>
      </c>
      <c r="H86" s="4" t="s">
        <v>21</v>
      </c>
      <c r="I86" s="10">
        <v>45</v>
      </c>
      <c r="J86" s="7">
        <v>5000</v>
      </c>
      <c r="K86" s="10">
        <v>225000</v>
      </c>
      <c r="L86" s="10">
        <v>67500</v>
      </c>
      <c r="M86" s="5">
        <v>0.3</v>
      </c>
      <c r="N86" s="2" t="s">
        <v>23</v>
      </c>
    </row>
    <row r="87" spans="2:14" ht="14.25" customHeight="1" x14ac:dyDescent="0.25">
      <c r="B87" s="2" t="s">
        <v>25</v>
      </c>
      <c r="C87" s="2">
        <v>1197831</v>
      </c>
      <c r="D87" s="3">
        <v>44048</v>
      </c>
      <c r="E87" s="2" t="s">
        <v>26</v>
      </c>
      <c r="F87" s="2" t="s">
        <v>27</v>
      </c>
      <c r="G87" s="2" t="s">
        <v>28</v>
      </c>
      <c r="H87" s="4" t="s">
        <v>22</v>
      </c>
      <c r="I87" s="10">
        <v>40</v>
      </c>
      <c r="J87" s="7">
        <v>6500</v>
      </c>
      <c r="K87" s="10">
        <v>260000</v>
      </c>
      <c r="L87" s="10">
        <v>130000</v>
      </c>
      <c r="M87" s="5">
        <v>0.5</v>
      </c>
      <c r="N87" s="2" t="s">
        <v>23</v>
      </c>
    </row>
    <row r="88" spans="2:14" ht="14.25" customHeight="1" x14ac:dyDescent="0.25">
      <c r="B88" s="2" t="s">
        <v>25</v>
      </c>
      <c r="C88" s="2">
        <v>1197831</v>
      </c>
      <c r="D88" s="3">
        <v>44049</v>
      </c>
      <c r="E88" s="2" t="s">
        <v>26</v>
      </c>
      <c r="F88" s="2" t="s">
        <v>27</v>
      </c>
      <c r="G88" s="2" t="s">
        <v>28</v>
      </c>
      <c r="H88" s="4" t="s">
        <v>16</v>
      </c>
      <c r="I88" s="10">
        <v>30</v>
      </c>
      <c r="J88" s="7">
        <v>9000</v>
      </c>
      <c r="K88" s="10">
        <v>270000</v>
      </c>
      <c r="L88" s="10">
        <v>94500</v>
      </c>
      <c r="M88" s="5">
        <v>0.35</v>
      </c>
      <c r="N88" s="2" t="s">
        <v>23</v>
      </c>
    </row>
    <row r="89" spans="2:14" ht="14.25" customHeight="1" x14ac:dyDescent="0.25">
      <c r="B89" s="2" t="s">
        <v>25</v>
      </c>
      <c r="C89" s="2">
        <v>1197831</v>
      </c>
      <c r="D89" s="3">
        <v>44050</v>
      </c>
      <c r="E89" s="2" t="s">
        <v>26</v>
      </c>
      <c r="F89" s="2" t="s">
        <v>27</v>
      </c>
      <c r="G89" s="2" t="s">
        <v>28</v>
      </c>
      <c r="H89" s="4" t="s">
        <v>18</v>
      </c>
      <c r="I89" s="10">
        <v>40</v>
      </c>
      <c r="J89" s="7">
        <v>9000</v>
      </c>
      <c r="K89" s="10">
        <v>360000</v>
      </c>
      <c r="L89" s="10">
        <v>125999.99999999999</v>
      </c>
      <c r="M89" s="5">
        <v>0.35</v>
      </c>
      <c r="N89" s="2" t="s">
        <v>23</v>
      </c>
    </row>
    <row r="90" spans="2:14" ht="14.25" customHeight="1" x14ac:dyDescent="0.25">
      <c r="B90" s="2" t="s">
        <v>25</v>
      </c>
      <c r="C90" s="2">
        <v>1197831</v>
      </c>
      <c r="D90" s="3">
        <v>44051</v>
      </c>
      <c r="E90" s="2" t="s">
        <v>26</v>
      </c>
      <c r="F90" s="2" t="s">
        <v>27</v>
      </c>
      <c r="G90" s="2" t="s">
        <v>28</v>
      </c>
      <c r="H90" s="4" t="s">
        <v>19</v>
      </c>
      <c r="I90" s="10">
        <v>35</v>
      </c>
      <c r="J90" s="7">
        <v>7250</v>
      </c>
      <c r="K90" s="10">
        <v>253750</v>
      </c>
      <c r="L90" s="10">
        <v>88812.5</v>
      </c>
      <c r="M90" s="5">
        <v>0.35</v>
      </c>
      <c r="N90" s="2" t="s">
        <v>23</v>
      </c>
    </row>
    <row r="91" spans="2:14" ht="14.25" customHeight="1" x14ac:dyDescent="0.25">
      <c r="B91" s="2" t="s">
        <v>25</v>
      </c>
      <c r="C91" s="2">
        <v>1197831</v>
      </c>
      <c r="D91" s="3">
        <v>44052</v>
      </c>
      <c r="E91" s="2" t="s">
        <v>26</v>
      </c>
      <c r="F91" s="2" t="s">
        <v>27</v>
      </c>
      <c r="G91" s="2" t="s">
        <v>28</v>
      </c>
      <c r="H91" s="4" t="s">
        <v>20</v>
      </c>
      <c r="I91" s="10">
        <v>40</v>
      </c>
      <c r="J91" s="7">
        <v>6250</v>
      </c>
      <c r="K91" s="10">
        <v>250000</v>
      </c>
      <c r="L91" s="10">
        <v>112500</v>
      </c>
      <c r="M91" s="5">
        <v>0.45</v>
      </c>
      <c r="N91" s="2" t="s">
        <v>23</v>
      </c>
    </row>
    <row r="92" spans="2:14" ht="14.25" customHeight="1" x14ac:dyDescent="0.25">
      <c r="B92" s="2" t="s">
        <v>24</v>
      </c>
      <c r="C92" s="2">
        <v>1197831</v>
      </c>
      <c r="D92" s="3">
        <v>44053</v>
      </c>
      <c r="E92" s="2" t="s">
        <v>26</v>
      </c>
      <c r="F92" s="2" t="s">
        <v>27</v>
      </c>
      <c r="G92" s="2" t="s">
        <v>28</v>
      </c>
      <c r="H92" s="4" t="s">
        <v>21</v>
      </c>
      <c r="I92" s="10">
        <v>45</v>
      </c>
      <c r="J92" s="7">
        <v>5250</v>
      </c>
      <c r="K92" s="10">
        <v>236250</v>
      </c>
      <c r="L92" s="10">
        <v>70875</v>
      </c>
      <c r="M92" s="5">
        <v>0.3</v>
      </c>
      <c r="N92" s="2" t="s">
        <v>23</v>
      </c>
    </row>
    <row r="93" spans="2:14" ht="14.25" customHeight="1" x14ac:dyDescent="0.25">
      <c r="B93" s="2" t="s">
        <v>24</v>
      </c>
      <c r="C93" s="2">
        <v>1197831</v>
      </c>
      <c r="D93" s="3">
        <v>44054</v>
      </c>
      <c r="E93" s="2" t="s">
        <v>26</v>
      </c>
      <c r="F93" s="2" t="s">
        <v>27</v>
      </c>
      <c r="G93" s="2" t="s">
        <v>28</v>
      </c>
      <c r="H93" s="4" t="s">
        <v>22</v>
      </c>
      <c r="I93" s="10">
        <v>40</v>
      </c>
      <c r="J93" s="7">
        <v>8000</v>
      </c>
      <c r="K93" s="10">
        <v>320000</v>
      </c>
      <c r="L93" s="10">
        <v>160000</v>
      </c>
      <c r="M93" s="5">
        <v>0.5</v>
      </c>
      <c r="N93" s="2" t="s">
        <v>23</v>
      </c>
    </row>
    <row r="94" spans="2:14" ht="14.25" customHeight="1" x14ac:dyDescent="0.25">
      <c r="B94" s="2" t="s">
        <v>24</v>
      </c>
      <c r="C94" s="2">
        <v>1197831</v>
      </c>
      <c r="D94" s="3">
        <v>44055</v>
      </c>
      <c r="E94" s="2" t="s">
        <v>26</v>
      </c>
      <c r="F94" s="2" t="s">
        <v>27</v>
      </c>
      <c r="G94" s="2" t="s">
        <v>28</v>
      </c>
      <c r="H94" s="4" t="s">
        <v>16</v>
      </c>
      <c r="I94" s="10">
        <v>30</v>
      </c>
      <c r="J94" s="7">
        <v>9250</v>
      </c>
      <c r="K94" s="10">
        <v>277500</v>
      </c>
      <c r="L94" s="10">
        <v>97125</v>
      </c>
      <c r="M94" s="5">
        <v>0.35</v>
      </c>
      <c r="N94" s="2" t="s">
        <v>23</v>
      </c>
    </row>
    <row r="95" spans="2:14" ht="14.25" customHeight="1" x14ac:dyDescent="0.25">
      <c r="B95" s="2" t="s">
        <v>24</v>
      </c>
      <c r="C95" s="2">
        <v>1197831</v>
      </c>
      <c r="D95" s="3">
        <v>44056</v>
      </c>
      <c r="E95" s="2" t="s">
        <v>26</v>
      </c>
      <c r="F95" s="2" t="s">
        <v>27</v>
      </c>
      <c r="G95" s="2" t="s">
        <v>28</v>
      </c>
      <c r="H95" s="4" t="s">
        <v>18</v>
      </c>
      <c r="I95" s="10">
        <v>40</v>
      </c>
      <c r="J95" s="7">
        <v>9250</v>
      </c>
      <c r="K95" s="10">
        <v>370000</v>
      </c>
      <c r="L95" s="10">
        <v>129499.99999999999</v>
      </c>
      <c r="M95" s="5">
        <v>0.35</v>
      </c>
      <c r="N95" s="2" t="s">
        <v>23</v>
      </c>
    </row>
    <row r="96" spans="2:14" ht="14.25" customHeight="1" x14ac:dyDescent="0.25">
      <c r="B96" s="2" t="s">
        <v>24</v>
      </c>
      <c r="C96" s="2">
        <v>1197831</v>
      </c>
      <c r="D96" s="3">
        <v>44057</v>
      </c>
      <c r="E96" s="2" t="s">
        <v>26</v>
      </c>
      <c r="F96" s="2" t="s">
        <v>27</v>
      </c>
      <c r="G96" s="2" t="s">
        <v>28</v>
      </c>
      <c r="H96" s="4" t="s">
        <v>19</v>
      </c>
      <c r="I96" s="10">
        <v>35</v>
      </c>
      <c r="J96" s="7">
        <v>7750</v>
      </c>
      <c r="K96" s="10">
        <v>271250</v>
      </c>
      <c r="L96" s="10">
        <v>94937.5</v>
      </c>
      <c r="M96" s="5">
        <v>0.35</v>
      </c>
      <c r="N96" s="2" t="s">
        <v>23</v>
      </c>
    </row>
    <row r="97" spans="2:14" ht="14.25" customHeight="1" x14ac:dyDescent="0.25">
      <c r="B97" s="2" t="s">
        <v>24</v>
      </c>
      <c r="C97" s="2">
        <v>1197831</v>
      </c>
      <c r="D97" s="3">
        <v>44058</v>
      </c>
      <c r="E97" s="2" t="s">
        <v>26</v>
      </c>
      <c r="F97" s="2" t="s">
        <v>27</v>
      </c>
      <c r="G97" s="2" t="s">
        <v>28</v>
      </c>
      <c r="H97" s="4" t="s">
        <v>20</v>
      </c>
      <c r="I97" s="10">
        <v>40</v>
      </c>
      <c r="J97" s="7">
        <v>7000</v>
      </c>
      <c r="K97" s="10">
        <v>280000</v>
      </c>
      <c r="L97" s="10">
        <v>126000</v>
      </c>
      <c r="M97" s="5">
        <v>0.45</v>
      </c>
      <c r="N97" s="2" t="s">
        <v>23</v>
      </c>
    </row>
    <row r="98" spans="2:14" ht="14.25" customHeight="1" x14ac:dyDescent="0.25">
      <c r="B98" s="2" t="s">
        <v>24</v>
      </c>
      <c r="C98" s="2">
        <v>1197831</v>
      </c>
      <c r="D98" s="3">
        <v>44059</v>
      </c>
      <c r="E98" s="2" t="s">
        <v>26</v>
      </c>
      <c r="F98" s="2" t="s">
        <v>27</v>
      </c>
      <c r="G98" s="2" t="s">
        <v>28</v>
      </c>
      <c r="H98" s="4" t="s">
        <v>21</v>
      </c>
      <c r="I98" s="10">
        <v>45</v>
      </c>
      <c r="J98" s="7">
        <v>6000</v>
      </c>
      <c r="K98" s="10">
        <v>270000</v>
      </c>
      <c r="L98" s="10">
        <v>81000</v>
      </c>
      <c r="M98" s="5">
        <v>0.3</v>
      </c>
      <c r="N98" s="2" t="s">
        <v>23</v>
      </c>
    </row>
    <row r="99" spans="2:14" ht="14.25" customHeight="1" x14ac:dyDescent="0.25">
      <c r="B99" s="2" t="s">
        <v>24</v>
      </c>
      <c r="C99" s="2">
        <v>1197831</v>
      </c>
      <c r="D99" s="3">
        <v>44060</v>
      </c>
      <c r="E99" s="2" t="s">
        <v>26</v>
      </c>
      <c r="F99" s="2" t="s">
        <v>27</v>
      </c>
      <c r="G99" s="2" t="s">
        <v>28</v>
      </c>
      <c r="H99" s="4" t="s">
        <v>22</v>
      </c>
      <c r="I99" s="10">
        <v>40</v>
      </c>
      <c r="J99" s="7">
        <v>9500</v>
      </c>
      <c r="K99" s="10">
        <v>380000</v>
      </c>
      <c r="L99" s="10">
        <v>190000</v>
      </c>
      <c r="M99" s="5">
        <v>0.5</v>
      </c>
      <c r="N99" s="2" t="s">
        <v>23</v>
      </c>
    </row>
    <row r="100" spans="2:14" ht="14.25" customHeight="1" x14ac:dyDescent="0.25">
      <c r="B100" s="2" t="s">
        <v>24</v>
      </c>
      <c r="C100" s="2">
        <v>1197831</v>
      </c>
      <c r="D100" s="3">
        <v>44061</v>
      </c>
      <c r="E100" s="2" t="s">
        <v>26</v>
      </c>
      <c r="F100" s="2" t="s">
        <v>27</v>
      </c>
      <c r="G100" s="2" t="s">
        <v>28</v>
      </c>
      <c r="H100" s="4" t="s">
        <v>16</v>
      </c>
      <c r="I100" s="10">
        <v>40</v>
      </c>
      <c r="J100" s="7">
        <v>9500</v>
      </c>
      <c r="K100" s="10">
        <v>380000</v>
      </c>
      <c r="L100" s="10">
        <v>133000</v>
      </c>
      <c r="M100" s="5">
        <v>0.35</v>
      </c>
      <c r="N100" s="2" t="s">
        <v>23</v>
      </c>
    </row>
    <row r="101" spans="2:14" ht="14.25" customHeight="1" x14ac:dyDescent="0.25">
      <c r="B101" s="2" t="s">
        <v>24</v>
      </c>
      <c r="C101" s="2">
        <v>1197831</v>
      </c>
      <c r="D101" s="3">
        <v>44062</v>
      </c>
      <c r="E101" s="2" t="s">
        <v>26</v>
      </c>
      <c r="F101" s="2" t="s">
        <v>27</v>
      </c>
      <c r="G101" s="2" t="s">
        <v>28</v>
      </c>
      <c r="H101" s="4" t="s">
        <v>18</v>
      </c>
      <c r="I101" s="10">
        <v>45</v>
      </c>
      <c r="J101" s="7">
        <v>9500</v>
      </c>
      <c r="K101" s="10">
        <v>427500</v>
      </c>
      <c r="L101" s="10">
        <v>149625</v>
      </c>
      <c r="M101" s="5">
        <v>0.35</v>
      </c>
      <c r="N101" s="2" t="s">
        <v>23</v>
      </c>
    </row>
    <row r="102" spans="2:14" ht="14.25" customHeight="1" x14ac:dyDescent="0.25">
      <c r="B102" s="2" t="s">
        <v>24</v>
      </c>
      <c r="C102" s="2">
        <v>1197831</v>
      </c>
      <c r="D102" s="3">
        <v>44063</v>
      </c>
      <c r="E102" s="2" t="s">
        <v>26</v>
      </c>
      <c r="F102" s="2" t="s">
        <v>27</v>
      </c>
      <c r="G102" s="2" t="s">
        <v>28</v>
      </c>
      <c r="H102" s="4" t="s">
        <v>19</v>
      </c>
      <c r="I102" s="10">
        <v>40</v>
      </c>
      <c r="J102" s="7">
        <v>8000</v>
      </c>
      <c r="K102" s="10">
        <v>320000</v>
      </c>
      <c r="L102" s="10">
        <v>112000</v>
      </c>
      <c r="M102" s="5">
        <v>0.35</v>
      </c>
      <c r="N102" s="2" t="s">
        <v>23</v>
      </c>
    </row>
    <row r="103" spans="2:14" ht="14.25" customHeight="1" x14ac:dyDescent="0.25">
      <c r="B103" s="2" t="s">
        <v>24</v>
      </c>
      <c r="C103" s="2">
        <v>1197831</v>
      </c>
      <c r="D103" s="3">
        <v>44064</v>
      </c>
      <c r="E103" s="2" t="s">
        <v>26</v>
      </c>
      <c r="F103" s="2" t="s">
        <v>27</v>
      </c>
      <c r="G103" s="2" t="s">
        <v>28</v>
      </c>
      <c r="H103" s="4" t="s">
        <v>20</v>
      </c>
      <c r="I103" s="10">
        <v>40</v>
      </c>
      <c r="J103" s="7">
        <v>7500</v>
      </c>
      <c r="K103" s="10">
        <v>300000</v>
      </c>
      <c r="L103" s="10">
        <v>135000</v>
      </c>
      <c r="M103" s="5">
        <v>0.45</v>
      </c>
      <c r="N103" s="2" t="s">
        <v>23</v>
      </c>
    </row>
    <row r="104" spans="2:14" ht="14.25" customHeight="1" x14ac:dyDescent="0.25">
      <c r="B104" s="2" t="s">
        <v>24</v>
      </c>
      <c r="C104" s="2">
        <v>1197831</v>
      </c>
      <c r="D104" s="3">
        <v>44065</v>
      </c>
      <c r="E104" s="2" t="s">
        <v>26</v>
      </c>
      <c r="F104" s="2" t="s">
        <v>27</v>
      </c>
      <c r="G104" s="2" t="s">
        <v>28</v>
      </c>
      <c r="H104" s="4" t="s">
        <v>21</v>
      </c>
      <c r="I104" s="10">
        <v>45</v>
      </c>
      <c r="J104" s="7">
        <v>6500</v>
      </c>
      <c r="K104" s="10">
        <v>292500</v>
      </c>
      <c r="L104" s="10">
        <v>87750</v>
      </c>
      <c r="M104" s="5">
        <v>0.3</v>
      </c>
      <c r="N104" s="2" t="s">
        <v>23</v>
      </c>
    </row>
    <row r="105" spans="2:14" ht="14.25" customHeight="1" x14ac:dyDescent="0.25">
      <c r="B105" s="2" t="s">
        <v>24</v>
      </c>
      <c r="C105" s="2">
        <v>1197831</v>
      </c>
      <c r="D105" s="3">
        <v>44066</v>
      </c>
      <c r="E105" s="2" t="s">
        <v>26</v>
      </c>
      <c r="F105" s="2" t="s">
        <v>27</v>
      </c>
      <c r="G105" s="2" t="s">
        <v>28</v>
      </c>
      <c r="H105" s="4" t="s">
        <v>22</v>
      </c>
      <c r="I105" s="10">
        <v>50</v>
      </c>
      <c r="J105" s="7">
        <v>10000</v>
      </c>
      <c r="K105" s="10">
        <v>500000</v>
      </c>
      <c r="L105" s="10">
        <v>250000</v>
      </c>
      <c r="M105" s="5">
        <v>0.5</v>
      </c>
      <c r="N105" s="2" t="s">
        <v>23</v>
      </c>
    </row>
    <row r="106" spans="2:14" ht="14.25" customHeight="1" x14ac:dyDescent="0.25">
      <c r="B106" s="2" t="s">
        <v>24</v>
      </c>
      <c r="C106" s="2">
        <v>1197831</v>
      </c>
      <c r="D106" s="3">
        <v>44067</v>
      </c>
      <c r="E106" s="2" t="s">
        <v>26</v>
      </c>
      <c r="F106" s="2" t="s">
        <v>27</v>
      </c>
      <c r="G106" s="2" t="s">
        <v>28</v>
      </c>
      <c r="H106" s="4" t="s">
        <v>16</v>
      </c>
      <c r="I106" s="10">
        <v>40</v>
      </c>
      <c r="J106" s="7">
        <v>9500</v>
      </c>
      <c r="K106" s="10">
        <v>380000</v>
      </c>
      <c r="L106" s="10">
        <v>133000</v>
      </c>
      <c r="M106" s="5">
        <v>0.35</v>
      </c>
      <c r="N106" s="2" t="s">
        <v>23</v>
      </c>
    </row>
    <row r="107" spans="2:14" ht="14.25" customHeight="1" x14ac:dyDescent="0.25">
      <c r="B107" s="2" t="s">
        <v>24</v>
      </c>
      <c r="C107" s="2">
        <v>1197831</v>
      </c>
      <c r="D107" s="3">
        <v>44068</v>
      </c>
      <c r="E107" s="2" t="s">
        <v>26</v>
      </c>
      <c r="F107" s="2" t="s">
        <v>27</v>
      </c>
      <c r="G107" s="2" t="s">
        <v>28</v>
      </c>
      <c r="H107" s="4" t="s">
        <v>18</v>
      </c>
      <c r="I107" s="10">
        <v>45</v>
      </c>
      <c r="J107" s="7">
        <v>9500</v>
      </c>
      <c r="K107" s="10">
        <v>427500</v>
      </c>
      <c r="L107" s="10">
        <v>149625</v>
      </c>
      <c r="M107" s="5">
        <v>0.35</v>
      </c>
      <c r="N107" s="2" t="s">
        <v>23</v>
      </c>
    </row>
    <row r="108" spans="2:14" ht="14.25" customHeight="1" x14ac:dyDescent="0.25">
      <c r="B108" s="2" t="s">
        <v>24</v>
      </c>
      <c r="C108" s="2">
        <v>1197831</v>
      </c>
      <c r="D108" s="3">
        <v>44069</v>
      </c>
      <c r="E108" s="2" t="s">
        <v>26</v>
      </c>
      <c r="F108" s="2" t="s">
        <v>27</v>
      </c>
      <c r="G108" s="2" t="s">
        <v>28</v>
      </c>
      <c r="H108" s="4" t="s">
        <v>19</v>
      </c>
      <c r="I108" s="10">
        <v>40</v>
      </c>
      <c r="J108" s="7">
        <v>11000</v>
      </c>
      <c r="K108" s="10">
        <v>440000</v>
      </c>
      <c r="L108" s="10">
        <v>154000</v>
      </c>
      <c r="M108" s="5">
        <v>0.35</v>
      </c>
      <c r="N108" s="2" t="s">
        <v>23</v>
      </c>
    </row>
    <row r="109" spans="2:14" ht="14.25" customHeight="1" x14ac:dyDescent="0.25">
      <c r="B109" s="2" t="s">
        <v>24</v>
      </c>
      <c r="C109" s="2">
        <v>1197831</v>
      </c>
      <c r="D109" s="3">
        <v>44070</v>
      </c>
      <c r="E109" s="2" t="s">
        <v>26</v>
      </c>
      <c r="F109" s="2" t="s">
        <v>27</v>
      </c>
      <c r="G109" s="2" t="s">
        <v>28</v>
      </c>
      <c r="H109" s="4" t="s">
        <v>20</v>
      </c>
      <c r="I109" s="10">
        <v>40</v>
      </c>
      <c r="J109" s="7">
        <v>7000</v>
      </c>
      <c r="K109" s="10">
        <v>280000</v>
      </c>
      <c r="L109" s="10">
        <v>126000</v>
      </c>
      <c r="M109" s="5">
        <v>0.45</v>
      </c>
      <c r="N109" s="2" t="s">
        <v>23</v>
      </c>
    </row>
    <row r="110" spans="2:14" ht="14.25" customHeight="1" x14ac:dyDescent="0.25">
      <c r="B110" s="2" t="s">
        <v>24</v>
      </c>
      <c r="C110" s="2">
        <v>1197831</v>
      </c>
      <c r="D110" s="3">
        <v>44071</v>
      </c>
      <c r="E110" s="2" t="s">
        <v>26</v>
      </c>
      <c r="F110" s="2" t="s">
        <v>27</v>
      </c>
      <c r="G110" s="2" t="s">
        <v>28</v>
      </c>
      <c r="H110" s="4" t="s">
        <v>21</v>
      </c>
      <c r="I110" s="10">
        <v>45</v>
      </c>
      <c r="J110" s="7">
        <v>7000</v>
      </c>
      <c r="K110" s="10">
        <v>315000</v>
      </c>
      <c r="L110" s="10">
        <v>94500</v>
      </c>
      <c r="M110" s="5">
        <v>0.3</v>
      </c>
      <c r="N110" s="2" t="s">
        <v>23</v>
      </c>
    </row>
    <row r="111" spans="2:14" ht="14.25" customHeight="1" x14ac:dyDescent="0.25">
      <c r="B111" s="2" t="s">
        <v>24</v>
      </c>
      <c r="C111" s="2">
        <v>1197831</v>
      </c>
      <c r="D111" s="3">
        <v>44072</v>
      </c>
      <c r="E111" s="2" t="s">
        <v>26</v>
      </c>
      <c r="F111" s="2" t="s">
        <v>27</v>
      </c>
      <c r="G111" s="2" t="s">
        <v>28</v>
      </c>
      <c r="H111" s="4" t="s">
        <v>22</v>
      </c>
      <c r="I111" s="10">
        <v>50</v>
      </c>
      <c r="J111" s="7">
        <v>9750</v>
      </c>
      <c r="K111" s="10">
        <v>487500</v>
      </c>
      <c r="L111" s="10">
        <v>243750</v>
      </c>
      <c r="M111" s="5">
        <v>0.5</v>
      </c>
      <c r="N111" s="2" t="s">
        <v>23</v>
      </c>
    </row>
    <row r="112" spans="2:14" ht="14.25" customHeight="1" x14ac:dyDescent="0.25">
      <c r="B112" s="2" t="s">
        <v>24</v>
      </c>
      <c r="C112" s="2">
        <v>1197831</v>
      </c>
      <c r="D112" s="3">
        <v>44073</v>
      </c>
      <c r="E112" s="2" t="s">
        <v>26</v>
      </c>
      <c r="F112" s="2" t="s">
        <v>27</v>
      </c>
      <c r="G112" s="2" t="s">
        <v>28</v>
      </c>
      <c r="H112" s="4" t="s">
        <v>16</v>
      </c>
      <c r="I112" s="10">
        <v>40</v>
      </c>
      <c r="J112" s="7">
        <v>9250</v>
      </c>
      <c r="K112" s="10">
        <v>370000</v>
      </c>
      <c r="L112" s="10">
        <v>129499.99999999999</v>
      </c>
      <c r="M112" s="5">
        <v>0.35</v>
      </c>
      <c r="N112" s="2" t="s">
        <v>23</v>
      </c>
    </row>
    <row r="113" spans="2:14" ht="14.25" customHeight="1" x14ac:dyDescent="0.25">
      <c r="B113" s="2" t="s">
        <v>24</v>
      </c>
      <c r="C113" s="2">
        <v>1197831</v>
      </c>
      <c r="D113" s="3">
        <v>44074</v>
      </c>
      <c r="E113" s="2" t="s">
        <v>26</v>
      </c>
      <c r="F113" s="2" t="s">
        <v>27</v>
      </c>
      <c r="G113" s="2" t="s">
        <v>28</v>
      </c>
      <c r="H113" s="4" t="s">
        <v>18</v>
      </c>
      <c r="I113" s="10">
        <v>45</v>
      </c>
      <c r="J113" s="7">
        <v>9250</v>
      </c>
      <c r="K113" s="10">
        <v>416250</v>
      </c>
      <c r="L113" s="10">
        <v>145687.5</v>
      </c>
      <c r="M113" s="5">
        <v>0.35</v>
      </c>
      <c r="N113" s="2" t="s">
        <v>23</v>
      </c>
    </row>
    <row r="114" spans="2:14" ht="14.25" customHeight="1" x14ac:dyDescent="0.25">
      <c r="B114" s="2" t="s">
        <v>24</v>
      </c>
      <c r="C114" s="2">
        <v>1197831</v>
      </c>
      <c r="D114" s="3">
        <v>44075</v>
      </c>
      <c r="E114" s="2" t="s">
        <v>26</v>
      </c>
      <c r="F114" s="2" t="s">
        <v>27</v>
      </c>
      <c r="G114" s="2" t="s">
        <v>28</v>
      </c>
      <c r="H114" s="4" t="s">
        <v>19</v>
      </c>
      <c r="I114" s="10">
        <v>40</v>
      </c>
      <c r="J114" s="7">
        <v>11000</v>
      </c>
      <c r="K114" s="10">
        <v>440000</v>
      </c>
      <c r="L114" s="10">
        <v>154000</v>
      </c>
      <c r="M114" s="5">
        <v>0.35</v>
      </c>
      <c r="N114" s="2" t="s">
        <v>23</v>
      </c>
    </row>
    <row r="115" spans="2:14" ht="14.25" customHeight="1" x14ac:dyDescent="0.25">
      <c r="B115" s="2" t="s">
        <v>24</v>
      </c>
      <c r="C115" s="2">
        <v>1197831</v>
      </c>
      <c r="D115" s="3">
        <v>44076</v>
      </c>
      <c r="E115" s="2" t="s">
        <v>26</v>
      </c>
      <c r="F115" s="2" t="s">
        <v>27</v>
      </c>
      <c r="G115" s="2" t="s">
        <v>28</v>
      </c>
      <c r="H115" s="4" t="s">
        <v>20</v>
      </c>
      <c r="I115" s="10">
        <v>40</v>
      </c>
      <c r="J115" s="7">
        <v>6500</v>
      </c>
      <c r="K115" s="10">
        <v>260000</v>
      </c>
      <c r="L115" s="10">
        <v>117000</v>
      </c>
      <c r="M115" s="5">
        <v>0.45</v>
      </c>
      <c r="N115" s="2" t="s">
        <v>23</v>
      </c>
    </row>
    <row r="116" spans="2:14" ht="14.25" customHeight="1" x14ac:dyDescent="0.25">
      <c r="B116" s="2" t="s">
        <v>24</v>
      </c>
      <c r="C116" s="2">
        <v>1197831</v>
      </c>
      <c r="D116" s="3">
        <v>44077</v>
      </c>
      <c r="E116" s="2" t="s">
        <v>26</v>
      </c>
      <c r="F116" s="2" t="s">
        <v>27</v>
      </c>
      <c r="G116" s="2" t="s">
        <v>28</v>
      </c>
      <c r="H116" s="4" t="s">
        <v>21</v>
      </c>
      <c r="I116" s="10">
        <v>45</v>
      </c>
      <c r="J116" s="7">
        <v>6500</v>
      </c>
      <c r="K116" s="10">
        <v>292500</v>
      </c>
      <c r="L116" s="10">
        <v>87750</v>
      </c>
      <c r="M116" s="5">
        <v>0.3</v>
      </c>
      <c r="N116" s="2" t="s">
        <v>23</v>
      </c>
    </row>
    <row r="117" spans="2:14" ht="14.25" customHeight="1" x14ac:dyDescent="0.25">
      <c r="B117" s="2" t="s">
        <v>24</v>
      </c>
      <c r="C117" s="2">
        <v>1197831</v>
      </c>
      <c r="D117" s="3">
        <v>44078</v>
      </c>
      <c r="E117" s="2" t="s">
        <v>26</v>
      </c>
      <c r="F117" s="2" t="s">
        <v>27</v>
      </c>
      <c r="G117" s="2" t="s">
        <v>28</v>
      </c>
      <c r="H117" s="4" t="s">
        <v>22</v>
      </c>
      <c r="I117" s="10">
        <v>50</v>
      </c>
      <c r="J117" s="7">
        <v>9000</v>
      </c>
      <c r="K117" s="10">
        <v>450000</v>
      </c>
      <c r="L117" s="10">
        <v>225000</v>
      </c>
      <c r="M117" s="5">
        <v>0.5</v>
      </c>
      <c r="N117" s="2" t="s">
        <v>23</v>
      </c>
    </row>
    <row r="118" spans="2:14" ht="14.25" customHeight="1" x14ac:dyDescent="0.25">
      <c r="B118" s="2" t="s">
        <v>24</v>
      </c>
      <c r="C118" s="2">
        <v>1197831</v>
      </c>
      <c r="D118" s="3">
        <v>44079</v>
      </c>
      <c r="E118" s="2" t="s">
        <v>26</v>
      </c>
      <c r="F118" s="2" t="s">
        <v>27</v>
      </c>
      <c r="G118" s="2" t="s">
        <v>28</v>
      </c>
      <c r="H118" s="4" t="s">
        <v>16</v>
      </c>
      <c r="I118" s="10">
        <v>45</v>
      </c>
      <c r="J118" s="7">
        <v>8500</v>
      </c>
      <c r="K118" s="10">
        <v>382500</v>
      </c>
      <c r="L118" s="10">
        <v>133875</v>
      </c>
      <c r="M118" s="5">
        <v>0.35</v>
      </c>
      <c r="N118" s="2" t="s">
        <v>23</v>
      </c>
    </row>
    <row r="119" spans="2:14" ht="14.25" customHeight="1" x14ac:dyDescent="0.25">
      <c r="B119" s="2" t="s">
        <v>24</v>
      </c>
      <c r="C119" s="2">
        <v>1197831</v>
      </c>
      <c r="D119" s="3">
        <v>44080</v>
      </c>
      <c r="E119" s="2" t="s">
        <v>26</v>
      </c>
      <c r="F119" s="2" t="s">
        <v>27</v>
      </c>
      <c r="G119" s="2" t="s">
        <v>28</v>
      </c>
      <c r="H119" s="4" t="s">
        <v>18</v>
      </c>
      <c r="I119" s="10">
        <v>45</v>
      </c>
      <c r="J119" s="7">
        <v>8500</v>
      </c>
      <c r="K119" s="10">
        <v>382500</v>
      </c>
      <c r="L119" s="10">
        <v>133875</v>
      </c>
      <c r="M119" s="5">
        <v>0.35</v>
      </c>
      <c r="N119" s="2" t="s">
        <v>23</v>
      </c>
    </row>
    <row r="120" spans="2:14" ht="14.25" customHeight="1" x14ac:dyDescent="0.25">
      <c r="B120" s="2" t="s">
        <v>24</v>
      </c>
      <c r="C120" s="2">
        <v>1197831</v>
      </c>
      <c r="D120" s="3">
        <v>44081</v>
      </c>
      <c r="E120" s="2" t="s">
        <v>26</v>
      </c>
      <c r="F120" s="2" t="s">
        <v>27</v>
      </c>
      <c r="G120" s="2" t="s">
        <v>28</v>
      </c>
      <c r="H120" s="4" t="s">
        <v>19</v>
      </c>
      <c r="I120" s="10">
        <v>50</v>
      </c>
      <c r="J120" s="7">
        <v>9000</v>
      </c>
      <c r="K120" s="10">
        <v>450000</v>
      </c>
      <c r="L120" s="10">
        <v>157500</v>
      </c>
      <c r="M120" s="5">
        <v>0.35</v>
      </c>
      <c r="N120" s="2" t="s">
        <v>23</v>
      </c>
    </row>
    <row r="121" spans="2:14" ht="14.25" customHeight="1" x14ac:dyDescent="0.25">
      <c r="B121" s="2" t="s">
        <v>24</v>
      </c>
      <c r="C121" s="2">
        <v>1197831</v>
      </c>
      <c r="D121" s="3">
        <v>44082</v>
      </c>
      <c r="E121" s="2" t="s">
        <v>26</v>
      </c>
      <c r="F121" s="2" t="s">
        <v>27</v>
      </c>
      <c r="G121" s="2" t="s">
        <v>28</v>
      </c>
      <c r="H121" s="4" t="s">
        <v>20</v>
      </c>
      <c r="I121" s="10">
        <v>50</v>
      </c>
      <c r="J121" s="7">
        <v>6250</v>
      </c>
      <c r="K121" s="10">
        <v>312500</v>
      </c>
      <c r="L121" s="10">
        <v>140625</v>
      </c>
      <c r="M121" s="5">
        <v>0.45</v>
      </c>
      <c r="N121" s="2" t="s">
        <v>23</v>
      </c>
    </row>
    <row r="122" spans="2:14" ht="14.25" customHeight="1" x14ac:dyDescent="0.25">
      <c r="B122" s="2" t="s">
        <v>24</v>
      </c>
      <c r="C122" s="2">
        <v>1197831</v>
      </c>
      <c r="D122" s="3">
        <v>44083</v>
      </c>
      <c r="E122" s="2" t="s">
        <v>26</v>
      </c>
      <c r="F122" s="2" t="s">
        <v>27</v>
      </c>
      <c r="G122" s="2" t="s">
        <v>28</v>
      </c>
      <c r="H122" s="4" t="s">
        <v>21</v>
      </c>
      <c r="I122" s="10">
        <v>45</v>
      </c>
      <c r="J122" s="7">
        <v>6250</v>
      </c>
      <c r="K122" s="10">
        <v>281250</v>
      </c>
      <c r="L122" s="10">
        <v>84375</v>
      </c>
      <c r="M122" s="5">
        <v>0.3</v>
      </c>
      <c r="N122" s="2" t="s">
        <v>23</v>
      </c>
    </row>
    <row r="123" spans="2:14" ht="14.25" customHeight="1" x14ac:dyDescent="0.25">
      <c r="B123" s="2" t="s">
        <v>24</v>
      </c>
      <c r="C123" s="2">
        <v>1197831</v>
      </c>
      <c r="D123" s="3">
        <v>44084</v>
      </c>
      <c r="E123" s="2" t="s">
        <v>26</v>
      </c>
      <c r="F123" s="2" t="s">
        <v>27</v>
      </c>
      <c r="G123" s="2" t="s">
        <v>28</v>
      </c>
      <c r="H123" s="4" t="s">
        <v>22</v>
      </c>
      <c r="I123" s="10">
        <v>55.000000000000007</v>
      </c>
      <c r="J123" s="7">
        <v>8500</v>
      </c>
      <c r="K123" s="10">
        <v>467500.00000000006</v>
      </c>
      <c r="L123" s="10">
        <v>233750.00000000003</v>
      </c>
      <c r="M123" s="5">
        <v>0.5</v>
      </c>
      <c r="N123" s="2" t="s">
        <v>23</v>
      </c>
    </row>
    <row r="124" spans="2:14" ht="14.25" customHeight="1" x14ac:dyDescent="0.25">
      <c r="B124" s="2" t="s">
        <v>24</v>
      </c>
      <c r="C124" s="2">
        <v>1197831</v>
      </c>
      <c r="D124" s="3">
        <v>44085</v>
      </c>
      <c r="E124" s="2" t="s">
        <v>26</v>
      </c>
      <c r="F124" s="2" t="s">
        <v>27</v>
      </c>
      <c r="G124" s="2" t="s">
        <v>28</v>
      </c>
      <c r="H124" s="4" t="s">
        <v>16</v>
      </c>
      <c r="I124" s="10">
        <v>45</v>
      </c>
      <c r="J124" s="7">
        <v>8000</v>
      </c>
      <c r="K124" s="10">
        <v>360000</v>
      </c>
      <c r="L124" s="10">
        <v>125999.99999999999</v>
      </c>
      <c r="M124" s="5">
        <v>0.35</v>
      </c>
      <c r="N124" s="2" t="s">
        <v>23</v>
      </c>
    </row>
    <row r="125" spans="2:14" ht="14.25" customHeight="1" x14ac:dyDescent="0.25">
      <c r="B125" s="2" t="s">
        <v>24</v>
      </c>
      <c r="C125" s="2">
        <v>1197831</v>
      </c>
      <c r="D125" s="3">
        <v>44086</v>
      </c>
      <c r="E125" s="2" t="s">
        <v>26</v>
      </c>
      <c r="F125" s="2" t="s">
        <v>27</v>
      </c>
      <c r="G125" s="2" t="s">
        <v>28</v>
      </c>
      <c r="H125" s="4" t="s">
        <v>18</v>
      </c>
      <c r="I125" s="10">
        <v>45</v>
      </c>
      <c r="J125" s="7">
        <v>8000</v>
      </c>
      <c r="K125" s="10">
        <v>360000</v>
      </c>
      <c r="L125" s="10">
        <v>125999.99999999999</v>
      </c>
      <c r="M125" s="5">
        <v>0.35</v>
      </c>
      <c r="N125" s="2" t="s">
        <v>23</v>
      </c>
    </row>
    <row r="126" spans="2:14" ht="14.25" customHeight="1" x14ac:dyDescent="0.25">
      <c r="B126" s="2" t="s">
        <v>24</v>
      </c>
      <c r="C126" s="2">
        <v>1197831</v>
      </c>
      <c r="D126" s="3">
        <v>44087</v>
      </c>
      <c r="E126" s="2" t="s">
        <v>26</v>
      </c>
      <c r="F126" s="2" t="s">
        <v>27</v>
      </c>
      <c r="G126" s="2" t="s">
        <v>28</v>
      </c>
      <c r="H126" s="4" t="s">
        <v>19</v>
      </c>
      <c r="I126" s="10">
        <v>50</v>
      </c>
      <c r="J126" s="7">
        <v>7500</v>
      </c>
      <c r="K126" s="10">
        <v>375000</v>
      </c>
      <c r="L126" s="10">
        <v>131250</v>
      </c>
      <c r="M126" s="5">
        <v>0.35</v>
      </c>
      <c r="N126" s="2" t="s">
        <v>23</v>
      </c>
    </row>
    <row r="127" spans="2:14" ht="14.25" customHeight="1" x14ac:dyDescent="0.25">
      <c r="B127" s="2" t="s">
        <v>24</v>
      </c>
      <c r="C127" s="2">
        <v>1197831</v>
      </c>
      <c r="D127" s="3">
        <v>44088</v>
      </c>
      <c r="E127" s="2" t="s">
        <v>26</v>
      </c>
      <c r="F127" s="2" t="s">
        <v>27</v>
      </c>
      <c r="G127" s="2" t="s">
        <v>28</v>
      </c>
      <c r="H127" s="4" t="s">
        <v>20</v>
      </c>
      <c r="I127" s="10">
        <v>50</v>
      </c>
      <c r="J127" s="7">
        <v>6000</v>
      </c>
      <c r="K127" s="10">
        <v>300000</v>
      </c>
      <c r="L127" s="10">
        <v>135000</v>
      </c>
      <c r="M127" s="5">
        <v>0.45</v>
      </c>
      <c r="N127" s="2" t="s">
        <v>23</v>
      </c>
    </row>
    <row r="128" spans="2:14" ht="14.25" customHeight="1" x14ac:dyDescent="0.25">
      <c r="B128" s="2" t="s">
        <v>24</v>
      </c>
      <c r="C128" s="2">
        <v>1197831</v>
      </c>
      <c r="D128" s="3">
        <v>44089</v>
      </c>
      <c r="E128" s="2" t="s">
        <v>26</v>
      </c>
      <c r="F128" s="2" t="s">
        <v>27</v>
      </c>
      <c r="G128" s="2" t="s">
        <v>28</v>
      </c>
      <c r="H128" s="4" t="s">
        <v>21</v>
      </c>
      <c r="I128" s="10">
        <v>45</v>
      </c>
      <c r="J128" s="7">
        <v>5750</v>
      </c>
      <c r="K128" s="10">
        <v>258750</v>
      </c>
      <c r="L128" s="10">
        <v>77625</v>
      </c>
      <c r="M128" s="5">
        <v>0.3</v>
      </c>
      <c r="N128" s="2" t="s">
        <v>23</v>
      </c>
    </row>
    <row r="129" spans="2:14" ht="14.25" customHeight="1" x14ac:dyDescent="0.25">
      <c r="B129" s="2" t="s">
        <v>24</v>
      </c>
      <c r="C129" s="2">
        <v>1197831</v>
      </c>
      <c r="D129" s="3">
        <v>44090</v>
      </c>
      <c r="E129" s="2" t="s">
        <v>26</v>
      </c>
      <c r="F129" s="2" t="s">
        <v>27</v>
      </c>
      <c r="G129" s="2" t="s">
        <v>28</v>
      </c>
      <c r="H129" s="4" t="s">
        <v>22</v>
      </c>
      <c r="I129" s="10">
        <v>55.000000000000007</v>
      </c>
      <c r="J129" s="7">
        <v>7500</v>
      </c>
      <c r="K129" s="10">
        <v>412500.00000000006</v>
      </c>
      <c r="L129" s="10">
        <v>206250.00000000003</v>
      </c>
      <c r="M129" s="5">
        <v>0.5</v>
      </c>
      <c r="N129" s="2" t="s">
        <v>23</v>
      </c>
    </row>
    <row r="130" spans="2:14" ht="14.25" customHeight="1" x14ac:dyDescent="0.25">
      <c r="B130" s="2" t="s">
        <v>24</v>
      </c>
      <c r="C130" s="2">
        <v>1197831</v>
      </c>
      <c r="D130" s="3">
        <v>44124</v>
      </c>
      <c r="E130" s="2" t="s">
        <v>26</v>
      </c>
      <c r="F130" s="2" t="s">
        <v>27</v>
      </c>
      <c r="G130" s="2" t="s">
        <v>28</v>
      </c>
      <c r="H130" s="4" t="s">
        <v>16</v>
      </c>
      <c r="I130" s="10">
        <v>45</v>
      </c>
      <c r="J130" s="7">
        <v>9000</v>
      </c>
      <c r="K130" s="10">
        <v>405000</v>
      </c>
      <c r="L130" s="10">
        <v>141750</v>
      </c>
      <c r="M130" s="5">
        <v>0.35</v>
      </c>
      <c r="N130" s="2" t="s">
        <v>23</v>
      </c>
    </row>
    <row r="131" spans="2:14" ht="14.25" customHeight="1" x14ac:dyDescent="0.25">
      <c r="B131" s="2" t="s">
        <v>24</v>
      </c>
      <c r="C131" s="2">
        <v>1197831</v>
      </c>
      <c r="D131" s="3">
        <v>44125</v>
      </c>
      <c r="E131" s="2" t="s">
        <v>26</v>
      </c>
      <c r="F131" s="2" t="s">
        <v>27</v>
      </c>
      <c r="G131" s="2" t="s">
        <v>28</v>
      </c>
      <c r="H131" s="4" t="s">
        <v>18</v>
      </c>
      <c r="I131" s="10">
        <v>45</v>
      </c>
      <c r="J131" s="7">
        <v>9000</v>
      </c>
      <c r="K131" s="10">
        <v>405000</v>
      </c>
      <c r="L131" s="10">
        <v>141750</v>
      </c>
      <c r="M131" s="5">
        <v>0.35</v>
      </c>
      <c r="N131" s="2" t="s">
        <v>23</v>
      </c>
    </row>
    <row r="132" spans="2:14" ht="14.25" customHeight="1" x14ac:dyDescent="0.25">
      <c r="B132" s="2" t="s">
        <v>24</v>
      </c>
      <c r="C132" s="2">
        <v>1197831</v>
      </c>
      <c r="D132" s="3">
        <v>44126</v>
      </c>
      <c r="E132" s="2" t="s">
        <v>26</v>
      </c>
      <c r="F132" s="2" t="s">
        <v>27</v>
      </c>
      <c r="G132" s="2" t="s">
        <v>28</v>
      </c>
      <c r="H132" s="4" t="s">
        <v>19</v>
      </c>
      <c r="I132" s="10">
        <v>50</v>
      </c>
      <c r="J132" s="7">
        <v>8250</v>
      </c>
      <c r="K132" s="10">
        <v>412500</v>
      </c>
      <c r="L132" s="10">
        <v>144375</v>
      </c>
      <c r="M132" s="5">
        <v>0.35</v>
      </c>
      <c r="N132" s="2" t="s">
        <v>23</v>
      </c>
    </row>
    <row r="133" spans="2:14" ht="14.25" customHeight="1" x14ac:dyDescent="0.25">
      <c r="B133" s="2" t="s">
        <v>24</v>
      </c>
      <c r="C133" s="2">
        <v>1197831</v>
      </c>
      <c r="D133" s="3">
        <v>44127</v>
      </c>
      <c r="E133" s="2" t="s">
        <v>26</v>
      </c>
      <c r="F133" s="2" t="s">
        <v>27</v>
      </c>
      <c r="G133" s="2" t="s">
        <v>28</v>
      </c>
      <c r="H133" s="4" t="s">
        <v>20</v>
      </c>
      <c r="I133" s="10">
        <v>50</v>
      </c>
      <c r="J133" s="7">
        <v>6750</v>
      </c>
      <c r="K133" s="10">
        <v>337500</v>
      </c>
      <c r="L133" s="10">
        <v>151875</v>
      </c>
      <c r="M133" s="5">
        <v>0.45</v>
      </c>
      <c r="N133" s="2" t="s">
        <v>23</v>
      </c>
    </row>
    <row r="134" spans="2:14" ht="14.25" customHeight="1" x14ac:dyDescent="0.25">
      <c r="B134" s="2" t="s">
        <v>24</v>
      </c>
      <c r="C134" s="2">
        <v>1197831</v>
      </c>
      <c r="D134" s="3">
        <v>44128</v>
      </c>
      <c r="E134" s="2" t="s">
        <v>26</v>
      </c>
      <c r="F134" s="2" t="s">
        <v>27</v>
      </c>
      <c r="G134" s="2" t="s">
        <v>28</v>
      </c>
      <c r="H134" s="4" t="s">
        <v>21</v>
      </c>
      <c r="I134" s="10">
        <v>45</v>
      </c>
      <c r="J134" s="7">
        <v>6500</v>
      </c>
      <c r="K134" s="10">
        <v>292500</v>
      </c>
      <c r="L134" s="10">
        <v>87750</v>
      </c>
      <c r="M134" s="5">
        <v>0.3</v>
      </c>
      <c r="N134" s="2" t="s">
        <v>23</v>
      </c>
    </row>
    <row r="135" spans="2:14" ht="14.25" customHeight="1" x14ac:dyDescent="0.25">
      <c r="B135" s="2" t="s">
        <v>24</v>
      </c>
      <c r="C135" s="2">
        <v>1197831</v>
      </c>
      <c r="D135" s="3">
        <v>44129</v>
      </c>
      <c r="E135" s="2" t="s">
        <v>26</v>
      </c>
      <c r="F135" s="2" t="s">
        <v>27</v>
      </c>
      <c r="G135" s="2" t="s">
        <v>28</v>
      </c>
      <c r="H135" s="4" t="s">
        <v>22</v>
      </c>
      <c r="I135" s="10">
        <v>55.000000000000007</v>
      </c>
      <c r="J135" s="7">
        <v>8500</v>
      </c>
      <c r="K135" s="10">
        <v>467500.00000000006</v>
      </c>
      <c r="L135" s="10">
        <v>233750.00000000003</v>
      </c>
      <c r="M135" s="5">
        <v>0.5</v>
      </c>
      <c r="N135" s="2" t="s">
        <v>23</v>
      </c>
    </row>
    <row r="136" spans="2:14" ht="14.25" customHeight="1" x14ac:dyDescent="0.25">
      <c r="B136" s="2" t="s">
        <v>24</v>
      </c>
      <c r="C136" s="2">
        <v>1197831</v>
      </c>
      <c r="D136" s="3">
        <v>44130</v>
      </c>
      <c r="E136" s="2" t="s">
        <v>26</v>
      </c>
      <c r="F136" s="2" t="s">
        <v>27</v>
      </c>
      <c r="G136" s="2" t="s">
        <v>28</v>
      </c>
      <c r="H136" s="4" t="s">
        <v>16</v>
      </c>
      <c r="I136" s="10">
        <v>45</v>
      </c>
      <c r="J136" s="7">
        <v>9500</v>
      </c>
      <c r="K136" s="10">
        <v>427500</v>
      </c>
      <c r="L136" s="10">
        <v>149625</v>
      </c>
      <c r="M136" s="5">
        <v>0.35</v>
      </c>
      <c r="N136" s="2" t="s">
        <v>23</v>
      </c>
    </row>
    <row r="137" spans="2:14" ht="14.25" customHeight="1" x14ac:dyDescent="0.25">
      <c r="B137" s="2" t="s">
        <v>24</v>
      </c>
      <c r="C137" s="2">
        <v>1197831</v>
      </c>
      <c r="D137" s="3">
        <v>44131</v>
      </c>
      <c r="E137" s="2" t="s">
        <v>26</v>
      </c>
      <c r="F137" s="2" t="s">
        <v>27</v>
      </c>
      <c r="G137" s="2" t="s">
        <v>28</v>
      </c>
      <c r="H137" s="4" t="s">
        <v>18</v>
      </c>
      <c r="I137" s="10">
        <v>45</v>
      </c>
      <c r="J137" s="7">
        <v>9500</v>
      </c>
      <c r="K137" s="10">
        <v>427500</v>
      </c>
      <c r="L137" s="10">
        <v>149625</v>
      </c>
      <c r="M137" s="5">
        <v>0.35</v>
      </c>
      <c r="N137" s="2" t="s">
        <v>23</v>
      </c>
    </row>
    <row r="138" spans="2:14" ht="14.25" customHeight="1" x14ac:dyDescent="0.25">
      <c r="B138" s="2" t="s">
        <v>24</v>
      </c>
      <c r="C138" s="2">
        <v>1197831</v>
      </c>
      <c r="D138" s="3">
        <v>44132</v>
      </c>
      <c r="E138" s="2" t="s">
        <v>26</v>
      </c>
      <c r="F138" s="2" t="s">
        <v>27</v>
      </c>
      <c r="G138" s="2" t="s">
        <v>28</v>
      </c>
      <c r="H138" s="4" t="s">
        <v>19</v>
      </c>
      <c r="I138" s="10">
        <v>50</v>
      </c>
      <c r="J138" s="7">
        <v>8500</v>
      </c>
      <c r="K138" s="10">
        <v>425000</v>
      </c>
      <c r="L138" s="10">
        <v>148750</v>
      </c>
      <c r="M138" s="5">
        <v>0.35</v>
      </c>
      <c r="N138" s="2" t="s">
        <v>23</v>
      </c>
    </row>
    <row r="139" spans="2:14" ht="14.25" customHeight="1" x14ac:dyDescent="0.25">
      <c r="B139" s="2" t="s">
        <v>24</v>
      </c>
      <c r="C139" s="2">
        <v>1197831</v>
      </c>
      <c r="D139" s="3">
        <v>44133</v>
      </c>
      <c r="E139" s="2" t="s">
        <v>26</v>
      </c>
      <c r="F139" s="2" t="s">
        <v>27</v>
      </c>
      <c r="G139" s="2" t="s">
        <v>28</v>
      </c>
      <c r="H139" s="4" t="s">
        <v>20</v>
      </c>
      <c r="I139" s="10">
        <v>50</v>
      </c>
      <c r="J139" s="7">
        <v>7000</v>
      </c>
      <c r="K139" s="10">
        <v>350000</v>
      </c>
      <c r="L139" s="10">
        <v>157500</v>
      </c>
      <c r="M139" s="5">
        <v>0.45</v>
      </c>
      <c r="N139" s="2" t="s">
        <v>23</v>
      </c>
    </row>
    <row r="140" spans="2:14" ht="14.25" customHeight="1" x14ac:dyDescent="0.25">
      <c r="B140" s="2" t="s">
        <v>24</v>
      </c>
      <c r="C140" s="2">
        <v>1197831</v>
      </c>
      <c r="D140" s="3">
        <v>44134</v>
      </c>
      <c r="E140" s="2" t="s">
        <v>26</v>
      </c>
      <c r="F140" s="2" t="s">
        <v>27</v>
      </c>
      <c r="G140" s="2" t="s">
        <v>28</v>
      </c>
      <c r="H140" s="4" t="s">
        <v>21</v>
      </c>
      <c r="I140" s="10">
        <v>45</v>
      </c>
      <c r="J140" s="7">
        <v>6500</v>
      </c>
      <c r="K140" s="10">
        <v>292500</v>
      </c>
      <c r="L140" s="10">
        <v>87750</v>
      </c>
      <c r="M140" s="5">
        <v>0.3</v>
      </c>
      <c r="N140" s="2" t="s">
        <v>23</v>
      </c>
    </row>
    <row r="141" spans="2:14" ht="14.25" customHeight="1" x14ac:dyDescent="0.25">
      <c r="B141" s="2" t="s">
        <v>24</v>
      </c>
      <c r="C141" s="2">
        <v>1197831</v>
      </c>
      <c r="D141" s="3">
        <v>44135</v>
      </c>
      <c r="E141" s="2" t="s">
        <v>26</v>
      </c>
      <c r="F141" s="2" t="s">
        <v>27</v>
      </c>
      <c r="G141" s="2" t="s">
        <v>28</v>
      </c>
      <c r="H141" s="4" t="s">
        <v>22</v>
      </c>
      <c r="I141" s="10">
        <v>55.000000000000007</v>
      </c>
      <c r="J141" s="7">
        <v>9000</v>
      </c>
      <c r="K141" s="10">
        <v>495000.00000000006</v>
      </c>
      <c r="L141" s="10">
        <v>247500.00000000003</v>
      </c>
      <c r="M141" s="5">
        <v>0.5</v>
      </c>
      <c r="N141" s="2" t="s">
        <v>23</v>
      </c>
    </row>
    <row r="142" spans="2:14" ht="14.25" customHeight="1" x14ac:dyDescent="0.25">
      <c r="B142" s="2" t="s">
        <v>29</v>
      </c>
      <c r="C142" s="2">
        <v>1128299</v>
      </c>
      <c r="D142" s="3">
        <v>44136</v>
      </c>
      <c r="E142" s="2" t="s">
        <v>26</v>
      </c>
      <c r="F142" s="2" t="s">
        <v>27</v>
      </c>
      <c r="G142" s="2" t="s">
        <v>28</v>
      </c>
      <c r="H142" s="4" t="s">
        <v>16</v>
      </c>
      <c r="I142" s="10">
        <v>40</v>
      </c>
      <c r="J142" s="7">
        <v>7750</v>
      </c>
      <c r="K142" s="10">
        <v>310000</v>
      </c>
      <c r="L142" s="10">
        <v>108500.00000000001</v>
      </c>
      <c r="M142" s="5">
        <v>0.35000000000000003</v>
      </c>
      <c r="N142" s="2" t="s">
        <v>23</v>
      </c>
    </row>
    <row r="143" spans="2:14" ht="14.25" customHeight="1" x14ac:dyDescent="0.25">
      <c r="B143" s="2" t="s">
        <v>29</v>
      </c>
      <c r="C143" s="2">
        <v>1128299</v>
      </c>
      <c r="D143" s="3">
        <v>44137</v>
      </c>
      <c r="E143" s="2" t="s">
        <v>26</v>
      </c>
      <c r="F143" s="2" t="s">
        <v>27</v>
      </c>
      <c r="G143" s="2" t="s">
        <v>28</v>
      </c>
      <c r="H143" s="4" t="s">
        <v>18</v>
      </c>
      <c r="I143" s="10">
        <v>50</v>
      </c>
      <c r="J143" s="7">
        <v>7750</v>
      </c>
      <c r="K143" s="10">
        <v>387500</v>
      </c>
      <c r="L143" s="10">
        <v>77500</v>
      </c>
      <c r="M143" s="5">
        <v>0.2</v>
      </c>
      <c r="N143" s="2" t="s">
        <v>23</v>
      </c>
    </row>
    <row r="144" spans="2:14" ht="14.25" customHeight="1" x14ac:dyDescent="0.25">
      <c r="B144" s="2" t="s">
        <v>29</v>
      </c>
      <c r="C144" s="2">
        <v>1128299</v>
      </c>
      <c r="D144" s="3">
        <v>44138</v>
      </c>
      <c r="E144" s="2" t="s">
        <v>26</v>
      </c>
      <c r="F144" s="2" t="s">
        <v>27</v>
      </c>
      <c r="G144" s="2" t="s">
        <v>28</v>
      </c>
      <c r="H144" s="4" t="s">
        <v>19</v>
      </c>
      <c r="I144" s="10">
        <v>50</v>
      </c>
      <c r="J144" s="7">
        <v>7750</v>
      </c>
      <c r="K144" s="10">
        <v>387500</v>
      </c>
      <c r="L144" s="10">
        <v>135625</v>
      </c>
      <c r="M144" s="5">
        <v>0.35000000000000003</v>
      </c>
      <c r="N144" s="2" t="s">
        <v>23</v>
      </c>
    </row>
    <row r="145" spans="2:14" ht="14.25" customHeight="1" x14ac:dyDescent="0.25">
      <c r="B145" s="2" t="s">
        <v>29</v>
      </c>
      <c r="C145" s="2">
        <v>1128299</v>
      </c>
      <c r="D145" s="3">
        <v>44139</v>
      </c>
      <c r="E145" s="2" t="s">
        <v>26</v>
      </c>
      <c r="F145" s="2" t="s">
        <v>27</v>
      </c>
      <c r="G145" s="2" t="s">
        <v>28</v>
      </c>
      <c r="H145" s="4" t="s">
        <v>20</v>
      </c>
      <c r="I145" s="10">
        <v>50</v>
      </c>
      <c r="J145" s="7">
        <v>6250</v>
      </c>
      <c r="K145" s="10">
        <v>312500</v>
      </c>
      <c r="L145" s="10">
        <v>93750</v>
      </c>
      <c r="M145" s="5">
        <v>0.3</v>
      </c>
      <c r="N145" s="2" t="s">
        <v>23</v>
      </c>
    </row>
    <row r="146" spans="2:14" ht="14.25" customHeight="1" x14ac:dyDescent="0.25">
      <c r="B146" s="2" t="s">
        <v>29</v>
      </c>
      <c r="C146" s="2">
        <v>1128299</v>
      </c>
      <c r="D146" s="3">
        <v>44140</v>
      </c>
      <c r="E146" s="2" t="s">
        <v>30</v>
      </c>
      <c r="F146" s="2" t="s">
        <v>31</v>
      </c>
      <c r="G146" s="2" t="s">
        <v>32</v>
      </c>
      <c r="H146" s="4" t="s">
        <v>21</v>
      </c>
      <c r="I146" s="10">
        <v>55.000000000000007</v>
      </c>
      <c r="J146" s="7">
        <v>5750</v>
      </c>
      <c r="K146" s="10">
        <v>316250.00000000006</v>
      </c>
      <c r="L146" s="10">
        <v>158125.00000000003</v>
      </c>
      <c r="M146" s="5">
        <v>0.5</v>
      </c>
      <c r="N146" s="2" t="s">
        <v>23</v>
      </c>
    </row>
    <row r="147" spans="2:14" ht="14.25" customHeight="1" x14ac:dyDescent="0.25">
      <c r="B147" s="2" t="s">
        <v>29</v>
      </c>
      <c r="C147" s="2">
        <v>1128299</v>
      </c>
      <c r="D147" s="3">
        <v>44141</v>
      </c>
      <c r="E147" s="2" t="s">
        <v>30</v>
      </c>
      <c r="F147" s="2" t="s">
        <v>31</v>
      </c>
      <c r="G147" s="2" t="s">
        <v>32</v>
      </c>
      <c r="H147" s="4" t="s">
        <v>22</v>
      </c>
      <c r="I147" s="10">
        <v>50</v>
      </c>
      <c r="J147" s="7">
        <v>7750</v>
      </c>
      <c r="K147" s="10">
        <v>387500</v>
      </c>
      <c r="L147" s="10">
        <v>58125.000000000007</v>
      </c>
      <c r="M147" s="5">
        <v>0.15000000000000002</v>
      </c>
      <c r="N147" s="2" t="s">
        <v>23</v>
      </c>
    </row>
    <row r="148" spans="2:14" ht="14.25" customHeight="1" x14ac:dyDescent="0.25">
      <c r="B148" s="2" t="s">
        <v>29</v>
      </c>
      <c r="C148" s="2">
        <v>1128299</v>
      </c>
      <c r="D148" s="3">
        <v>44142</v>
      </c>
      <c r="E148" s="2" t="s">
        <v>30</v>
      </c>
      <c r="F148" s="2" t="s">
        <v>31</v>
      </c>
      <c r="G148" s="2" t="s">
        <v>32</v>
      </c>
      <c r="H148" s="4" t="s">
        <v>16</v>
      </c>
      <c r="I148" s="10">
        <v>40</v>
      </c>
      <c r="J148" s="7">
        <v>8250</v>
      </c>
      <c r="K148" s="10">
        <v>330000</v>
      </c>
      <c r="L148" s="10">
        <v>115500.00000000001</v>
      </c>
      <c r="M148" s="5">
        <v>0.35000000000000003</v>
      </c>
      <c r="N148" s="2" t="s">
        <v>23</v>
      </c>
    </row>
    <row r="149" spans="2:14" ht="14.25" customHeight="1" x14ac:dyDescent="0.25">
      <c r="B149" s="2" t="s">
        <v>29</v>
      </c>
      <c r="C149" s="2">
        <v>1128299</v>
      </c>
      <c r="D149" s="3">
        <v>44143</v>
      </c>
      <c r="E149" s="2" t="s">
        <v>30</v>
      </c>
      <c r="F149" s="2" t="s">
        <v>31</v>
      </c>
      <c r="G149" s="2" t="s">
        <v>32</v>
      </c>
      <c r="H149" s="4" t="s">
        <v>18</v>
      </c>
      <c r="I149" s="10">
        <v>50</v>
      </c>
      <c r="J149" s="7">
        <v>7250</v>
      </c>
      <c r="K149" s="10">
        <v>362500</v>
      </c>
      <c r="L149" s="10">
        <v>72500</v>
      </c>
      <c r="M149" s="5">
        <v>0.2</v>
      </c>
      <c r="N149" s="2" t="s">
        <v>23</v>
      </c>
    </row>
    <row r="150" spans="2:14" ht="14.25" customHeight="1" x14ac:dyDescent="0.25">
      <c r="B150" s="2" t="s">
        <v>29</v>
      </c>
      <c r="C150" s="2">
        <v>1128299</v>
      </c>
      <c r="D150" s="3">
        <v>44144</v>
      </c>
      <c r="E150" s="2" t="s">
        <v>30</v>
      </c>
      <c r="F150" s="2" t="s">
        <v>31</v>
      </c>
      <c r="G150" s="2" t="s">
        <v>32</v>
      </c>
      <c r="H150" s="4" t="s">
        <v>19</v>
      </c>
      <c r="I150" s="10">
        <v>50</v>
      </c>
      <c r="J150" s="7">
        <v>7250</v>
      </c>
      <c r="K150" s="10">
        <v>362500</v>
      </c>
      <c r="L150" s="10">
        <v>126875.00000000001</v>
      </c>
      <c r="M150" s="5">
        <v>0.35000000000000003</v>
      </c>
      <c r="N150" s="2" t="s">
        <v>23</v>
      </c>
    </row>
    <row r="151" spans="2:14" ht="14.25" customHeight="1" x14ac:dyDescent="0.25">
      <c r="B151" s="2" t="s">
        <v>29</v>
      </c>
      <c r="C151" s="2">
        <v>1128299</v>
      </c>
      <c r="D151" s="3">
        <v>44145</v>
      </c>
      <c r="E151" s="2" t="s">
        <v>30</v>
      </c>
      <c r="F151" s="2" t="s">
        <v>31</v>
      </c>
      <c r="G151" s="2" t="s">
        <v>32</v>
      </c>
      <c r="H151" s="4" t="s">
        <v>20</v>
      </c>
      <c r="I151" s="10">
        <v>50</v>
      </c>
      <c r="J151" s="7">
        <v>5750</v>
      </c>
      <c r="K151" s="10">
        <v>287500</v>
      </c>
      <c r="L151" s="10">
        <v>86250</v>
      </c>
      <c r="M151" s="5">
        <v>0.3</v>
      </c>
      <c r="N151" s="2" t="s">
        <v>23</v>
      </c>
    </row>
    <row r="152" spans="2:14" ht="14.25" customHeight="1" x14ac:dyDescent="0.25">
      <c r="B152" s="2" t="s">
        <v>29</v>
      </c>
      <c r="C152" s="2">
        <v>1128299</v>
      </c>
      <c r="D152" s="3">
        <v>44146</v>
      </c>
      <c r="E152" s="2" t="s">
        <v>30</v>
      </c>
      <c r="F152" s="2" t="s">
        <v>31</v>
      </c>
      <c r="G152" s="2" t="s">
        <v>32</v>
      </c>
      <c r="H152" s="4" t="s">
        <v>21</v>
      </c>
      <c r="I152" s="10">
        <v>55.000000000000007</v>
      </c>
      <c r="J152" s="7">
        <v>5000</v>
      </c>
      <c r="K152" s="10">
        <v>275000.00000000006</v>
      </c>
      <c r="L152" s="10">
        <v>137500.00000000003</v>
      </c>
      <c r="M152" s="5">
        <v>0.5</v>
      </c>
      <c r="N152" s="2" t="s">
        <v>23</v>
      </c>
    </row>
    <row r="153" spans="2:14" ht="14.25" customHeight="1" x14ac:dyDescent="0.25">
      <c r="B153" s="2" t="s">
        <v>29</v>
      </c>
      <c r="C153" s="2">
        <v>1128299</v>
      </c>
      <c r="D153" s="3">
        <v>44147</v>
      </c>
      <c r="E153" s="2" t="s">
        <v>30</v>
      </c>
      <c r="F153" s="2" t="s">
        <v>31</v>
      </c>
      <c r="G153" s="2" t="s">
        <v>32</v>
      </c>
      <c r="H153" s="4" t="s">
        <v>22</v>
      </c>
      <c r="I153" s="10">
        <v>50</v>
      </c>
      <c r="J153" s="7">
        <v>7000</v>
      </c>
      <c r="K153" s="10">
        <v>350000</v>
      </c>
      <c r="L153" s="10">
        <v>52500.000000000007</v>
      </c>
      <c r="M153" s="5">
        <v>0.15000000000000002</v>
      </c>
      <c r="N153" s="2" t="s">
        <v>23</v>
      </c>
    </row>
    <row r="154" spans="2:14" ht="14.25" customHeight="1" x14ac:dyDescent="0.25">
      <c r="B154" s="2" t="s">
        <v>29</v>
      </c>
      <c r="C154" s="2">
        <v>1128299</v>
      </c>
      <c r="D154" s="3">
        <v>44148</v>
      </c>
      <c r="E154" s="2" t="s">
        <v>30</v>
      </c>
      <c r="F154" s="2" t="s">
        <v>31</v>
      </c>
      <c r="G154" s="2" t="s">
        <v>32</v>
      </c>
      <c r="H154" s="4" t="s">
        <v>16</v>
      </c>
      <c r="I154" s="10">
        <v>50</v>
      </c>
      <c r="J154" s="7">
        <v>8500</v>
      </c>
      <c r="K154" s="10">
        <v>425000</v>
      </c>
      <c r="L154" s="10">
        <v>148750</v>
      </c>
      <c r="M154" s="5">
        <v>0.35000000000000003</v>
      </c>
      <c r="N154" s="2" t="s">
        <v>23</v>
      </c>
    </row>
    <row r="155" spans="2:14" ht="14.25" customHeight="1" x14ac:dyDescent="0.25">
      <c r="B155" s="2" t="s">
        <v>29</v>
      </c>
      <c r="C155" s="2">
        <v>1128299</v>
      </c>
      <c r="D155" s="3">
        <v>44149</v>
      </c>
      <c r="E155" s="2" t="s">
        <v>30</v>
      </c>
      <c r="F155" s="2" t="s">
        <v>31</v>
      </c>
      <c r="G155" s="2" t="s">
        <v>32</v>
      </c>
      <c r="H155" s="4" t="s">
        <v>18</v>
      </c>
      <c r="I155" s="10">
        <v>60</v>
      </c>
      <c r="J155" s="7">
        <v>7000</v>
      </c>
      <c r="K155" s="10">
        <v>420000</v>
      </c>
      <c r="L155" s="10">
        <v>84000</v>
      </c>
      <c r="M155" s="5">
        <v>0.2</v>
      </c>
      <c r="N155" s="2" t="s">
        <v>23</v>
      </c>
    </row>
    <row r="156" spans="2:14" ht="14.25" customHeight="1" x14ac:dyDescent="0.25">
      <c r="B156" s="2" t="s">
        <v>29</v>
      </c>
      <c r="C156" s="2">
        <v>1128299</v>
      </c>
      <c r="D156" s="3">
        <v>44150</v>
      </c>
      <c r="E156" s="2" t="s">
        <v>30</v>
      </c>
      <c r="F156" s="2" t="s">
        <v>31</v>
      </c>
      <c r="G156" s="2" t="s">
        <v>32</v>
      </c>
      <c r="H156" s="4" t="s">
        <v>19</v>
      </c>
      <c r="I156" s="10">
        <v>60</v>
      </c>
      <c r="J156" s="7">
        <v>7000</v>
      </c>
      <c r="K156" s="10">
        <v>420000</v>
      </c>
      <c r="L156" s="10">
        <v>147000</v>
      </c>
      <c r="M156" s="5">
        <v>0.35000000000000003</v>
      </c>
      <c r="N156" s="2" t="s">
        <v>23</v>
      </c>
    </row>
    <row r="157" spans="2:14" ht="14.25" customHeight="1" x14ac:dyDescent="0.25">
      <c r="B157" s="2" t="s">
        <v>29</v>
      </c>
      <c r="C157" s="2">
        <v>1128299</v>
      </c>
      <c r="D157" s="3">
        <v>44187</v>
      </c>
      <c r="E157" s="2" t="s">
        <v>30</v>
      </c>
      <c r="F157" s="2" t="s">
        <v>31</v>
      </c>
      <c r="G157" s="2" t="s">
        <v>32</v>
      </c>
      <c r="H157" s="4" t="s">
        <v>20</v>
      </c>
      <c r="I157" s="10">
        <v>60</v>
      </c>
      <c r="J157" s="7">
        <v>6000</v>
      </c>
      <c r="K157" s="10">
        <v>360000</v>
      </c>
      <c r="L157" s="10">
        <v>108000</v>
      </c>
      <c r="M157" s="5">
        <v>0.3</v>
      </c>
      <c r="N157" s="2" t="s">
        <v>23</v>
      </c>
    </row>
    <row r="158" spans="2:14" ht="14.25" customHeight="1" x14ac:dyDescent="0.25">
      <c r="B158" s="2" t="s">
        <v>29</v>
      </c>
      <c r="C158" s="2">
        <v>1128299</v>
      </c>
      <c r="D158" s="3">
        <v>44188</v>
      </c>
      <c r="E158" s="2" t="s">
        <v>30</v>
      </c>
      <c r="F158" s="2" t="s">
        <v>31</v>
      </c>
      <c r="G158" s="2" t="s">
        <v>32</v>
      </c>
      <c r="H158" s="4" t="s">
        <v>21</v>
      </c>
      <c r="I158" s="10">
        <v>65</v>
      </c>
      <c r="J158" s="7">
        <v>5000</v>
      </c>
      <c r="K158" s="10">
        <v>325000</v>
      </c>
      <c r="L158" s="10">
        <v>162500</v>
      </c>
      <c r="M158" s="5">
        <v>0.5</v>
      </c>
      <c r="N158" s="2" t="s">
        <v>23</v>
      </c>
    </row>
    <row r="159" spans="2:14" ht="14.25" customHeight="1" x14ac:dyDescent="0.25">
      <c r="B159" s="2" t="s">
        <v>29</v>
      </c>
      <c r="C159" s="2">
        <v>1128299</v>
      </c>
      <c r="D159" s="3">
        <v>44189</v>
      </c>
      <c r="E159" s="2" t="s">
        <v>30</v>
      </c>
      <c r="F159" s="2" t="s">
        <v>31</v>
      </c>
      <c r="G159" s="2" t="s">
        <v>32</v>
      </c>
      <c r="H159" s="4" t="s">
        <v>22</v>
      </c>
      <c r="I159" s="10">
        <v>60</v>
      </c>
      <c r="J159" s="7">
        <v>7000</v>
      </c>
      <c r="K159" s="10">
        <v>420000</v>
      </c>
      <c r="L159" s="10">
        <v>63000.000000000007</v>
      </c>
      <c r="M159" s="5">
        <v>0.15000000000000002</v>
      </c>
      <c r="N159" s="2" t="s">
        <v>23</v>
      </c>
    </row>
    <row r="160" spans="2:14" ht="14.25" customHeight="1" x14ac:dyDescent="0.25">
      <c r="B160" s="2" t="s">
        <v>29</v>
      </c>
      <c r="C160" s="2">
        <v>1128299</v>
      </c>
      <c r="D160" s="3">
        <v>44190</v>
      </c>
      <c r="E160" s="2" t="s">
        <v>30</v>
      </c>
      <c r="F160" s="2" t="s">
        <v>31</v>
      </c>
      <c r="G160" s="2" t="s">
        <v>32</v>
      </c>
      <c r="H160" s="4" t="s">
        <v>16</v>
      </c>
      <c r="I160" s="10">
        <v>60</v>
      </c>
      <c r="J160" s="7">
        <v>8750</v>
      </c>
      <c r="K160" s="10">
        <v>525000</v>
      </c>
      <c r="L160" s="10">
        <v>183750.00000000003</v>
      </c>
      <c r="M160" s="5">
        <v>0.35000000000000003</v>
      </c>
      <c r="N160" s="2" t="s">
        <v>23</v>
      </c>
    </row>
    <row r="161" spans="2:14" ht="14.25" customHeight="1" x14ac:dyDescent="0.25">
      <c r="B161" s="2" t="s">
        <v>29</v>
      </c>
      <c r="C161" s="2">
        <v>1128299</v>
      </c>
      <c r="D161" s="3">
        <v>44191</v>
      </c>
      <c r="E161" s="2" t="s">
        <v>30</v>
      </c>
      <c r="F161" s="2" t="s">
        <v>31</v>
      </c>
      <c r="G161" s="2" t="s">
        <v>32</v>
      </c>
      <c r="H161" s="4" t="s">
        <v>18</v>
      </c>
      <c r="I161" s="10">
        <v>65</v>
      </c>
      <c r="J161" s="7">
        <v>6750</v>
      </c>
      <c r="K161" s="10">
        <v>438750</v>
      </c>
      <c r="L161" s="10">
        <v>87750</v>
      </c>
      <c r="M161" s="5">
        <v>0.2</v>
      </c>
      <c r="N161" s="2" t="s">
        <v>23</v>
      </c>
    </row>
    <row r="162" spans="2:14" ht="14.25" customHeight="1" x14ac:dyDescent="0.25">
      <c r="B162" s="2" t="s">
        <v>29</v>
      </c>
      <c r="C162" s="2">
        <v>1128299</v>
      </c>
      <c r="D162" s="3">
        <v>44192</v>
      </c>
      <c r="E162" s="2" t="s">
        <v>30</v>
      </c>
      <c r="F162" s="2" t="s">
        <v>31</v>
      </c>
      <c r="G162" s="2" t="s">
        <v>32</v>
      </c>
      <c r="H162" s="4" t="s">
        <v>19</v>
      </c>
      <c r="I162" s="10">
        <v>65</v>
      </c>
      <c r="J162" s="7">
        <v>7250</v>
      </c>
      <c r="K162" s="10">
        <v>471250</v>
      </c>
      <c r="L162" s="10">
        <v>164937.50000000003</v>
      </c>
      <c r="M162" s="5">
        <v>0.35000000000000003</v>
      </c>
      <c r="N162" s="2" t="s">
        <v>23</v>
      </c>
    </row>
    <row r="163" spans="2:14" ht="14.25" customHeight="1" x14ac:dyDescent="0.25">
      <c r="B163" s="2" t="s">
        <v>29</v>
      </c>
      <c r="C163" s="2">
        <v>1128299</v>
      </c>
      <c r="D163" s="3">
        <v>44193</v>
      </c>
      <c r="E163" s="2" t="s">
        <v>30</v>
      </c>
      <c r="F163" s="2" t="s">
        <v>31</v>
      </c>
      <c r="G163" s="2" t="s">
        <v>32</v>
      </c>
      <c r="H163" s="4" t="s">
        <v>20</v>
      </c>
      <c r="I163" s="10">
        <v>60</v>
      </c>
      <c r="J163" s="7">
        <v>6250</v>
      </c>
      <c r="K163" s="10">
        <v>375000</v>
      </c>
      <c r="L163" s="10">
        <v>112500</v>
      </c>
      <c r="M163" s="5">
        <v>0.3</v>
      </c>
      <c r="N163" s="2" t="s">
        <v>23</v>
      </c>
    </row>
    <row r="164" spans="2:14" ht="14.25" customHeight="1" x14ac:dyDescent="0.25">
      <c r="B164" s="2" t="s">
        <v>29</v>
      </c>
      <c r="C164" s="2">
        <v>1128299</v>
      </c>
      <c r="D164" s="3">
        <v>44194</v>
      </c>
      <c r="E164" s="2" t="s">
        <v>30</v>
      </c>
      <c r="F164" s="2" t="s">
        <v>31</v>
      </c>
      <c r="G164" s="2" t="s">
        <v>32</v>
      </c>
      <c r="H164" s="4" t="s">
        <v>21</v>
      </c>
      <c r="I164" s="10">
        <v>65</v>
      </c>
      <c r="J164" s="7">
        <v>5250</v>
      </c>
      <c r="K164" s="10">
        <v>341250</v>
      </c>
      <c r="L164" s="10">
        <v>170625</v>
      </c>
      <c r="M164" s="5">
        <v>0.5</v>
      </c>
      <c r="N164" s="2" t="s">
        <v>23</v>
      </c>
    </row>
    <row r="165" spans="2:14" ht="14.25" customHeight="1" x14ac:dyDescent="0.25">
      <c r="B165" s="2" t="s">
        <v>29</v>
      </c>
      <c r="C165" s="2">
        <v>1128299</v>
      </c>
      <c r="D165" s="3">
        <v>44195</v>
      </c>
      <c r="E165" s="2" t="s">
        <v>30</v>
      </c>
      <c r="F165" s="2" t="s">
        <v>31</v>
      </c>
      <c r="G165" s="2" t="s">
        <v>32</v>
      </c>
      <c r="H165" s="4" t="s">
        <v>22</v>
      </c>
      <c r="I165" s="10">
        <v>80</v>
      </c>
      <c r="J165" s="7">
        <v>7000</v>
      </c>
      <c r="K165" s="10">
        <v>560000</v>
      </c>
      <c r="L165" s="10">
        <v>84000.000000000015</v>
      </c>
      <c r="M165" s="5">
        <v>0.15000000000000002</v>
      </c>
      <c r="N165" s="2" t="s">
        <v>23</v>
      </c>
    </row>
    <row r="166" spans="2:14" ht="14.25" customHeight="1" x14ac:dyDescent="0.25">
      <c r="B166" s="2" t="s">
        <v>29</v>
      </c>
      <c r="C166" s="2">
        <v>1128299</v>
      </c>
      <c r="D166" s="3">
        <v>44196</v>
      </c>
      <c r="E166" s="2" t="s">
        <v>30</v>
      </c>
      <c r="F166" s="2" t="s">
        <v>31</v>
      </c>
      <c r="G166" s="2" t="s">
        <v>32</v>
      </c>
      <c r="H166" s="4" t="s">
        <v>16</v>
      </c>
      <c r="I166" s="10">
        <v>60</v>
      </c>
      <c r="J166" s="7">
        <v>9000</v>
      </c>
      <c r="K166" s="10">
        <v>540000</v>
      </c>
      <c r="L166" s="10">
        <v>216000</v>
      </c>
      <c r="M166" s="5">
        <v>0.4</v>
      </c>
      <c r="N166" s="2" t="s">
        <v>23</v>
      </c>
    </row>
    <row r="167" spans="2:14" ht="14.25" customHeight="1" x14ac:dyDescent="0.25">
      <c r="B167" s="2" t="s">
        <v>29</v>
      </c>
      <c r="C167" s="2">
        <v>1128299</v>
      </c>
      <c r="D167" s="3">
        <v>44197</v>
      </c>
      <c r="E167" s="2" t="s">
        <v>30</v>
      </c>
      <c r="F167" s="2" t="s">
        <v>31</v>
      </c>
      <c r="G167" s="2" t="s">
        <v>32</v>
      </c>
      <c r="H167" s="4" t="s">
        <v>18</v>
      </c>
      <c r="I167" s="10">
        <v>65</v>
      </c>
      <c r="J167" s="7">
        <v>7500</v>
      </c>
      <c r="K167" s="10">
        <v>487500</v>
      </c>
      <c r="L167" s="10">
        <v>121875</v>
      </c>
      <c r="M167" s="5">
        <v>0.25</v>
      </c>
      <c r="N167" s="2" t="s">
        <v>23</v>
      </c>
    </row>
    <row r="168" spans="2:14" ht="14.25" customHeight="1" x14ac:dyDescent="0.25">
      <c r="B168" s="2" t="s">
        <v>29</v>
      </c>
      <c r="C168" s="2">
        <v>1128299</v>
      </c>
      <c r="D168" s="3">
        <v>44198</v>
      </c>
      <c r="E168" s="2" t="s">
        <v>30</v>
      </c>
      <c r="F168" s="2" t="s">
        <v>31</v>
      </c>
      <c r="G168" s="2" t="s">
        <v>32</v>
      </c>
      <c r="H168" s="4" t="s">
        <v>19</v>
      </c>
      <c r="I168" s="10">
        <v>65</v>
      </c>
      <c r="J168" s="7">
        <v>7500</v>
      </c>
      <c r="K168" s="10">
        <v>487500</v>
      </c>
      <c r="L168" s="10">
        <v>195000</v>
      </c>
      <c r="M168" s="5">
        <v>0.4</v>
      </c>
      <c r="N168" s="2" t="s">
        <v>23</v>
      </c>
    </row>
    <row r="169" spans="2:14" ht="14.25" customHeight="1" x14ac:dyDescent="0.25">
      <c r="B169" s="2" t="s">
        <v>29</v>
      </c>
      <c r="C169" s="2">
        <v>1128299</v>
      </c>
      <c r="D169" s="3">
        <v>44199</v>
      </c>
      <c r="E169" s="2" t="s">
        <v>30</v>
      </c>
      <c r="F169" s="2" t="s">
        <v>31</v>
      </c>
      <c r="G169" s="2" t="s">
        <v>32</v>
      </c>
      <c r="H169" s="4" t="s">
        <v>20</v>
      </c>
      <c r="I169" s="10">
        <v>60</v>
      </c>
      <c r="J169" s="7">
        <v>6500</v>
      </c>
      <c r="K169" s="10">
        <v>390000</v>
      </c>
      <c r="L169" s="10">
        <v>136500</v>
      </c>
      <c r="M169" s="5">
        <v>0.35</v>
      </c>
      <c r="N169" s="2" t="s">
        <v>23</v>
      </c>
    </row>
    <row r="170" spans="2:14" ht="14.25" customHeight="1" x14ac:dyDescent="0.25">
      <c r="B170" s="2" t="s">
        <v>29</v>
      </c>
      <c r="C170" s="2">
        <v>1128299</v>
      </c>
      <c r="D170" s="3">
        <v>44200</v>
      </c>
      <c r="E170" s="2" t="s">
        <v>30</v>
      </c>
      <c r="F170" s="2" t="s">
        <v>31</v>
      </c>
      <c r="G170" s="2" t="s">
        <v>32</v>
      </c>
      <c r="H170" s="4" t="s">
        <v>21</v>
      </c>
      <c r="I170" s="10">
        <v>65</v>
      </c>
      <c r="J170" s="7">
        <v>5500</v>
      </c>
      <c r="K170" s="10">
        <v>357500</v>
      </c>
      <c r="L170" s="10">
        <v>196625.00000000003</v>
      </c>
      <c r="M170" s="5">
        <v>0.55000000000000004</v>
      </c>
      <c r="N170" s="2" t="s">
        <v>23</v>
      </c>
    </row>
    <row r="171" spans="2:14" ht="14.25" customHeight="1" x14ac:dyDescent="0.25">
      <c r="B171" s="2" t="s">
        <v>29</v>
      </c>
      <c r="C171" s="2">
        <v>1128299</v>
      </c>
      <c r="D171" s="3">
        <v>44201</v>
      </c>
      <c r="E171" s="2" t="s">
        <v>30</v>
      </c>
      <c r="F171" s="2" t="s">
        <v>31</v>
      </c>
      <c r="G171" s="2" t="s">
        <v>32</v>
      </c>
      <c r="H171" s="4" t="s">
        <v>22</v>
      </c>
      <c r="I171" s="10">
        <v>80</v>
      </c>
      <c r="J171" s="7">
        <v>7250</v>
      </c>
      <c r="K171" s="10">
        <v>580000</v>
      </c>
      <c r="L171" s="10">
        <v>116000</v>
      </c>
      <c r="M171" s="5">
        <v>0.2</v>
      </c>
      <c r="N171" s="2" t="s">
        <v>23</v>
      </c>
    </row>
    <row r="172" spans="2:14" ht="14.25" customHeight="1" x14ac:dyDescent="0.25">
      <c r="B172" s="2" t="s">
        <v>29</v>
      </c>
      <c r="C172" s="2">
        <v>1128299</v>
      </c>
      <c r="D172" s="3">
        <v>44202</v>
      </c>
      <c r="E172" s="2" t="s">
        <v>30</v>
      </c>
      <c r="F172" s="2" t="s">
        <v>31</v>
      </c>
      <c r="G172" s="2" t="s">
        <v>32</v>
      </c>
      <c r="H172" s="4" t="s">
        <v>16</v>
      </c>
      <c r="I172" s="10">
        <v>60</v>
      </c>
      <c r="J172" s="7">
        <v>9750</v>
      </c>
      <c r="K172" s="10">
        <v>585000</v>
      </c>
      <c r="L172" s="10">
        <v>234000</v>
      </c>
      <c r="M172" s="5">
        <v>0.4</v>
      </c>
      <c r="N172" s="2" t="s">
        <v>23</v>
      </c>
    </row>
    <row r="173" spans="2:14" ht="14.25" customHeight="1" x14ac:dyDescent="0.25">
      <c r="B173" s="2" t="s">
        <v>29</v>
      </c>
      <c r="C173" s="2">
        <v>1128299</v>
      </c>
      <c r="D173" s="3">
        <v>44203</v>
      </c>
      <c r="E173" s="2" t="s">
        <v>30</v>
      </c>
      <c r="F173" s="2" t="s">
        <v>31</v>
      </c>
      <c r="G173" s="2" t="s">
        <v>32</v>
      </c>
      <c r="H173" s="4" t="s">
        <v>18</v>
      </c>
      <c r="I173" s="10">
        <v>65</v>
      </c>
      <c r="J173" s="7">
        <v>8250</v>
      </c>
      <c r="K173" s="10">
        <v>536250</v>
      </c>
      <c r="L173" s="10">
        <v>134062.5</v>
      </c>
      <c r="M173" s="5">
        <v>0.25</v>
      </c>
      <c r="N173" s="2" t="s">
        <v>23</v>
      </c>
    </row>
    <row r="174" spans="2:14" ht="14.25" customHeight="1" x14ac:dyDescent="0.25">
      <c r="B174" s="2" t="s">
        <v>29</v>
      </c>
      <c r="C174" s="2">
        <v>1128299</v>
      </c>
      <c r="D174" s="3">
        <v>44204</v>
      </c>
      <c r="E174" s="2" t="s">
        <v>30</v>
      </c>
      <c r="F174" s="2" t="s">
        <v>31</v>
      </c>
      <c r="G174" s="2" t="s">
        <v>32</v>
      </c>
      <c r="H174" s="4" t="s">
        <v>19</v>
      </c>
      <c r="I174" s="10">
        <v>65</v>
      </c>
      <c r="J174" s="7">
        <v>8250</v>
      </c>
      <c r="K174" s="10">
        <v>536250</v>
      </c>
      <c r="L174" s="10">
        <v>214500</v>
      </c>
      <c r="M174" s="5">
        <v>0.4</v>
      </c>
      <c r="N174" s="2" t="s">
        <v>23</v>
      </c>
    </row>
    <row r="175" spans="2:14" ht="14.25" customHeight="1" x14ac:dyDescent="0.25">
      <c r="B175" s="2" t="s">
        <v>29</v>
      </c>
      <c r="C175" s="2">
        <v>1128299</v>
      </c>
      <c r="D175" s="3">
        <v>44205</v>
      </c>
      <c r="E175" s="2" t="s">
        <v>30</v>
      </c>
      <c r="F175" s="2" t="s">
        <v>31</v>
      </c>
      <c r="G175" s="2" t="s">
        <v>32</v>
      </c>
      <c r="H175" s="4" t="s">
        <v>20</v>
      </c>
      <c r="I175" s="10">
        <v>60</v>
      </c>
      <c r="J175" s="7">
        <v>7000</v>
      </c>
      <c r="K175" s="10">
        <v>420000</v>
      </c>
      <c r="L175" s="10">
        <v>147000</v>
      </c>
      <c r="M175" s="5">
        <v>0.35</v>
      </c>
      <c r="N175" s="2" t="s">
        <v>23</v>
      </c>
    </row>
    <row r="176" spans="2:14" ht="14.25" customHeight="1" x14ac:dyDescent="0.25">
      <c r="B176" s="2" t="s">
        <v>29</v>
      </c>
      <c r="C176" s="2">
        <v>1128299</v>
      </c>
      <c r="D176" s="3">
        <v>44206</v>
      </c>
      <c r="E176" s="2" t="s">
        <v>30</v>
      </c>
      <c r="F176" s="2" t="s">
        <v>31</v>
      </c>
      <c r="G176" s="2" t="s">
        <v>32</v>
      </c>
      <c r="H176" s="4" t="s">
        <v>21</v>
      </c>
      <c r="I176" s="10">
        <v>65</v>
      </c>
      <c r="J176" s="7">
        <v>5750</v>
      </c>
      <c r="K176" s="10">
        <v>373750</v>
      </c>
      <c r="L176" s="10">
        <v>205562.50000000003</v>
      </c>
      <c r="M176" s="5">
        <v>0.55000000000000004</v>
      </c>
      <c r="N176" s="2" t="s">
        <v>23</v>
      </c>
    </row>
    <row r="177" spans="2:14" ht="14.25" customHeight="1" x14ac:dyDescent="0.25">
      <c r="B177" s="2" t="s">
        <v>29</v>
      </c>
      <c r="C177" s="2">
        <v>1128299</v>
      </c>
      <c r="D177" s="3">
        <v>44207</v>
      </c>
      <c r="E177" s="2" t="s">
        <v>30</v>
      </c>
      <c r="F177" s="2" t="s">
        <v>31</v>
      </c>
      <c r="G177" s="2" t="s">
        <v>32</v>
      </c>
      <c r="H177" s="4" t="s">
        <v>22</v>
      </c>
      <c r="I177" s="10">
        <v>80</v>
      </c>
      <c r="J177" s="7">
        <v>8750</v>
      </c>
      <c r="K177" s="10">
        <v>700000</v>
      </c>
      <c r="L177" s="10">
        <v>140000</v>
      </c>
      <c r="M177" s="5">
        <v>0.2</v>
      </c>
      <c r="N177" s="2" t="s">
        <v>23</v>
      </c>
    </row>
    <row r="178" spans="2:14" ht="14.25" customHeight="1" x14ac:dyDescent="0.25">
      <c r="B178" s="2" t="s">
        <v>29</v>
      </c>
      <c r="C178" s="2">
        <v>1128299</v>
      </c>
      <c r="D178" s="3">
        <v>44208</v>
      </c>
      <c r="E178" s="2" t="s">
        <v>30</v>
      </c>
      <c r="F178" s="2" t="s">
        <v>31</v>
      </c>
      <c r="G178" s="2" t="s">
        <v>32</v>
      </c>
      <c r="H178" s="4" t="s">
        <v>16</v>
      </c>
      <c r="I178" s="10">
        <v>60</v>
      </c>
      <c r="J178" s="7">
        <v>10250</v>
      </c>
      <c r="K178" s="10">
        <v>615000</v>
      </c>
      <c r="L178" s="10">
        <v>215250.00000000003</v>
      </c>
      <c r="M178" s="5">
        <v>0.35000000000000003</v>
      </c>
      <c r="N178" s="2" t="s">
        <v>23</v>
      </c>
    </row>
    <row r="179" spans="2:14" ht="14.25" customHeight="1" x14ac:dyDescent="0.25">
      <c r="B179" s="2" t="s">
        <v>29</v>
      </c>
      <c r="C179" s="2">
        <v>1128299</v>
      </c>
      <c r="D179" s="3">
        <v>44209</v>
      </c>
      <c r="E179" s="2" t="s">
        <v>30</v>
      </c>
      <c r="F179" s="2" t="s">
        <v>31</v>
      </c>
      <c r="G179" s="2" t="s">
        <v>32</v>
      </c>
      <c r="H179" s="4" t="s">
        <v>18</v>
      </c>
      <c r="I179" s="10">
        <v>65</v>
      </c>
      <c r="J179" s="7">
        <v>8750</v>
      </c>
      <c r="K179" s="10">
        <v>568750</v>
      </c>
      <c r="L179" s="10">
        <v>113750</v>
      </c>
      <c r="M179" s="5">
        <v>0.2</v>
      </c>
      <c r="N179" s="2" t="s">
        <v>23</v>
      </c>
    </row>
    <row r="180" spans="2:14" ht="14.25" customHeight="1" x14ac:dyDescent="0.25">
      <c r="B180" s="2" t="s">
        <v>29</v>
      </c>
      <c r="C180" s="2">
        <v>1128299</v>
      </c>
      <c r="D180" s="3">
        <v>44210</v>
      </c>
      <c r="E180" s="2" t="s">
        <v>30</v>
      </c>
      <c r="F180" s="2" t="s">
        <v>31</v>
      </c>
      <c r="G180" s="2" t="s">
        <v>32</v>
      </c>
      <c r="H180" s="4" t="s">
        <v>19</v>
      </c>
      <c r="I180" s="10">
        <v>65</v>
      </c>
      <c r="J180" s="7">
        <v>8250</v>
      </c>
      <c r="K180" s="10">
        <v>536250</v>
      </c>
      <c r="L180" s="10">
        <v>187687.50000000003</v>
      </c>
      <c r="M180" s="5">
        <v>0.35000000000000003</v>
      </c>
      <c r="N180" s="2" t="s">
        <v>23</v>
      </c>
    </row>
    <row r="181" spans="2:14" ht="14.25" customHeight="1" x14ac:dyDescent="0.25">
      <c r="B181" s="2" t="s">
        <v>29</v>
      </c>
      <c r="C181" s="2">
        <v>1128299</v>
      </c>
      <c r="D181" s="3">
        <v>44211</v>
      </c>
      <c r="E181" s="2" t="s">
        <v>30</v>
      </c>
      <c r="F181" s="2" t="s">
        <v>31</v>
      </c>
      <c r="G181" s="2" t="s">
        <v>32</v>
      </c>
      <c r="H181" s="4" t="s">
        <v>20</v>
      </c>
      <c r="I181" s="10">
        <v>60</v>
      </c>
      <c r="J181" s="7">
        <v>7250</v>
      </c>
      <c r="K181" s="10">
        <v>435000</v>
      </c>
      <c r="L181" s="10">
        <v>130500</v>
      </c>
      <c r="M181" s="5">
        <v>0.3</v>
      </c>
      <c r="N181" s="2" t="s">
        <v>23</v>
      </c>
    </row>
    <row r="182" spans="2:14" ht="14.25" customHeight="1" x14ac:dyDescent="0.25">
      <c r="B182" s="2" t="s">
        <v>29</v>
      </c>
      <c r="C182" s="2">
        <v>1128299</v>
      </c>
      <c r="D182" s="3">
        <v>44212</v>
      </c>
      <c r="E182" s="2" t="s">
        <v>30</v>
      </c>
      <c r="F182" s="2" t="s">
        <v>31</v>
      </c>
      <c r="G182" s="2" t="s">
        <v>32</v>
      </c>
      <c r="H182" s="4" t="s">
        <v>21</v>
      </c>
      <c r="I182" s="10">
        <v>65</v>
      </c>
      <c r="J182" s="7">
        <v>7750</v>
      </c>
      <c r="K182" s="10">
        <v>503750</v>
      </c>
      <c r="L182" s="10">
        <v>251875</v>
      </c>
      <c r="M182" s="5">
        <v>0.5</v>
      </c>
      <c r="N182" s="2" t="s">
        <v>23</v>
      </c>
    </row>
    <row r="183" spans="2:14" ht="14.25" customHeight="1" x14ac:dyDescent="0.25">
      <c r="B183" s="2" t="s">
        <v>29</v>
      </c>
      <c r="C183" s="2">
        <v>1128299</v>
      </c>
      <c r="D183" s="3">
        <v>44213</v>
      </c>
      <c r="E183" s="2" t="s">
        <v>30</v>
      </c>
      <c r="F183" s="2" t="s">
        <v>31</v>
      </c>
      <c r="G183" s="2" t="s">
        <v>32</v>
      </c>
      <c r="H183" s="4" t="s">
        <v>22</v>
      </c>
      <c r="I183" s="10">
        <v>80</v>
      </c>
      <c r="J183" s="7">
        <v>7750</v>
      </c>
      <c r="K183" s="10">
        <v>620000</v>
      </c>
      <c r="L183" s="10">
        <v>93000.000000000015</v>
      </c>
      <c r="M183" s="5">
        <v>0.15000000000000002</v>
      </c>
      <c r="N183" s="2" t="s">
        <v>23</v>
      </c>
    </row>
    <row r="184" spans="2:14" ht="14.25" customHeight="1" x14ac:dyDescent="0.25">
      <c r="B184" s="2" t="s">
        <v>29</v>
      </c>
      <c r="C184" s="2">
        <v>1128299</v>
      </c>
      <c r="D184" s="3">
        <v>44214</v>
      </c>
      <c r="E184" s="2" t="s">
        <v>30</v>
      </c>
      <c r="F184" s="2" t="s">
        <v>31</v>
      </c>
      <c r="G184" s="2" t="s">
        <v>32</v>
      </c>
      <c r="H184" s="4" t="s">
        <v>16</v>
      </c>
      <c r="I184" s="10">
        <v>65</v>
      </c>
      <c r="J184" s="7">
        <v>9750</v>
      </c>
      <c r="K184" s="10">
        <v>633750</v>
      </c>
      <c r="L184" s="10">
        <v>221812.50000000003</v>
      </c>
      <c r="M184" s="5">
        <v>0.35000000000000003</v>
      </c>
      <c r="N184" s="2" t="s">
        <v>23</v>
      </c>
    </row>
    <row r="185" spans="2:14" ht="14.25" customHeight="1" x14ac:dyDescent="0.25">
      <c r="B185" s="2" t="s">
        <v>29</v>
      </c>
      <c r="C185" s="2">
        <v>1128299</v>
      </c>
      <c r="D185" s="3">
        <v>44215</v>
      </c>
      <c r="E185" s="2" t="s">
        <v>30</v>
      </c>
      <c r="F185" s="2" t="s">
        <v>31</v>
      </c>
      <c r="G185" s="2" t="s">
        <v>32</v>
      </c>
      <c r="H185" s="4" t="s">
        <v>18</v>
      </c>
      <c r="I185" s="10">
        <v>70</v>
      </c>
      <c r="J185" s="7">
        <v>9250</v>
      </c>
      <c r="K185" s="10">
        <v>647500</v>
      </c>
      <c r="L185" s="10">
        <v>129500</v>
      </c>
      <c r="M185" s="5">
        <v>0.2</v>
      </c>
      <c r="N185" s="2" t="s">
        <v>23</v>
      </c>
    </row>
    <row r="186" spans="2:14" ht="14.25" customHeight="1" x14ac:dyDescent="0.25">
      <c r="B186" s="2" t="s">
        <v>29</v>
      </c>
      <c r="C186" s="2">
        <v>1128299</v>
      </c>
      <c r="D186" s="3">
        <v>44216</v>
      </c>
      <c r="E186" s="2" t="s">
        <v>30</v>
      </c>
      <c r="F186" s="2" t="s">
        <v>31</v>
      </c>
      <c r="G186" s="2" t="s">
        <v>32</v>
      </c>
      <c r="H186" s="4" t="s">
        <v>19</v>
      </c>
      <c r="I186" s="10">
        <v>65</v>
      </c>
      <c r="J186" s="7">
        <v>8000</v>
      </c>
      <c r="K186" s="10">
        <v>520000</v>
      </c>
      <c r="L186" s="10">
        <v>182000.00000000003</v>
      </c>
      <c r="M186" s="5">
        <v>0.35000000000000003</v>
      </c>
      <c r="N186" s="2" t="s">
        <v>23</v>
      </c>
    </row>
    <row r="187" spans="2:14" ht="14.25" customHeight="1" x14ac:dyDescent="0.25">
      <c r="B187" s="2" t="s">
        <v>29</v>
      </c>
      <c r="C187" s="2">
        <v>1128299</v>
      </c>
      <c r="D187" s="3">
        <v>44217</v>
      </c>
      <c r="E187" s="2" t="s">
        <v>30</v>
      </c>
      <c r="F187" s="2" t="s">
        <v>31</v>
      </c>
      <c r="G187" s="2" t="s">
        <v>32</v>
      </c>
      <c r="H187" s="4" t="s">
        <v>20</v>
      </c>
      <c r="I187" s="10">
        <v>65</v>
      </c>
      <c r="J187" s="7">
        <v>7500</v>
      </c>
      <c r="K187" s="10">
        <v>487500</v>
      </c>
      <c r="L187" s="10">
        <v>146250</v>
      </c>
      <c r="M187" s="5">
        <v>0.3</v>
      </c>
      <c r="N187" s="2" t="s">
        <v>23</v>
      </c>
    </row>
    <row r="188" spans="2:14" ht="14.25" customHeight="1" x14ac:dyDescent="0.25">
      <c r="B188" s="2" t="s">
        <v>29</v>
      </c>
      <c r="C188" s="2">
        <v>1128299</v>
      </c>
      <c r="D188" s="3">
        <v>44218</v>
      </c>
      <c r="E188" s="2" t="s">
        <v>30</v>
      </c>
      <c r="F188" s="2" t="s">
        <v>31</v>
      </c>
      <c r="G188" s="2" t="s">
        <v>32</v>
      </c>
      <c r="H188" s="4" t="s">
        <v>21</v>
      </c>
      <c r="I188" s="10">
        <v>75</v>
      </c>
      <c r="J188" s="7">
        <v>7500</v>
      </c>
      <c r="K188" s="10">
        <v>562500</v>
      </c>
      <c r="L188" s="10">
        <v>281250</v>
      </c>
      <c r="M188" s="5">
        <v>0.5</v>
      </c>
      <c r="N188" s="2" t="s">
        <v>23</v>
      </c>
    </row>
    <row r="189" spans="2:14" ht="14.25" customHeight="1" x14ac:dyDescent="0.25">
      <c r="B189" s="2" t="s">
        <v>29</v>
      </c>
      <c r="C189" s="2">
        <v>1128299</v>
      </c>
      <c r="D189" s="3">
        <v>44219</v>
      </c>
      <c r="E189" s="2" t="s">
        <v>30</v>
      </c>
      <c r="F189" s="2" t="s">
        <v>31</v>
      </c>
      <c r="G189" s="2" t="s">
        <v>32</v>
      </c>
      <c r="H189" s="4" t="s">
        <v>22</v>
      </c>
      <c r="I189" s="10">
        <v>80</v>
      </c>
      <c r="J189" s="7">
        <v>7250</v>
      </c>
      <c r="K189" s="10">
        <v>580000</v>
      </c>
      <c r="L189" s="10">
        <v>87000.000000000015</v>
      </c>
      <c r="M189" s="5">
        <v>0.15000000000000002</v>
      </c>
      <c r="N189" s="2" t="s">
        <v>23</v>
      </c>
    </row>
    <row r="190" spans="2:14" ht="14.25" customHeight="1" x14ac:dyDescent="0.25">
      <c r="B190" s="2" t="s">
        <v>29</v>
      </c>
      <c r="C190" s="2">
        <v>1128299</v>
      </c>
      <c r="D190" s="3">
        <v>44220</v>
      </c>
      <c r="E190" s="2" t="s">
        <v>30</v>
      </c>
      <c r="F190" s="2" t="s">
        <v>31</v>
      </c>
      <c r="G190" s="2" t="s">
        <v>32</v>
      </c>
      <c r="H190" s="4" t="s">
        <v>16</v>
      </c>
      <c r="I190" s="10">
        <v>55.000000000000007</v>
      </c>
      <c r="J190" s="7">
        <v>9250</v>
      </c>
      <c r="K190" s="10">
        <v>508750.00000000006</v>
      </c>
      <c r="L190" s="10">
        <v>152625.00000000003</v>
      </c>
      <c r="M190" s="5">
        <v>0.30000000000000004</v>
      </c>
      <c r="N190" s="2" t="s">
        <v>23</v>
      </c>
    </row>
    <row r="191" spans="2:14" ht="14.25" customHeight="1" x14ac:dyDescent="0.25">
      <c r="B191" s="2" t="s">
        <v>29</v>
      </c>
      <c r="C191" s="2">
        <v>1128299</v>
      </c>
      <c r="D191" s="3">
        <v>44221</v>
      </c>
      <c r="E191" s="2" t="s">
        <v>30</v>
      </c>
      <c r="F191" s="2" t="s">
        <v>31</v>
      </c>
      <c r="G191" s="2" t="s">
        <v>32</v>
      </c>
      <c r="H191" s="4" t="s">
        <v>18</v>
      </c>
      <c r="I191" s="10">
        <v>60.000000000000007</v>
      </c>
      <c r="J191" s="7">
        <v>9250</v>
      </c>
      <c r="K191" s="10">
        <v>555000.00000000012</v>
      </c>
      <c r="L191" s="10">
        <v>83250.000000000015</v>
      </c>
      <c r="M191" s="5">
        <v>0.15</v>
      </c>
      <c r="N191" s="2" t="s">
        <v>23</v>
      </c>
    </row>
    <row r="192" spans="2:14" ht="14.25" customHeight="1" x14ac:dyDescent="0.25">
      <c r="B192" s="2" t="s">
        <v>29</v>
      </c>
      <c r="C192" s="2">
        <v>1128299</v>
      </c>
      <c r="D192" s="3">
        <v>44222</v>
      </c>
      <c r="E192" s="2" t="s">
        <v>30</v>
      </c>
      <c r="F192" s="2" t="s">
        <v>31</v>
      </c>
      <c r="G192" s="2" t="s">
        <v>32</v>
      </c>
      <c r="H192" s="4" t="s">
        <v>19</v>
      </c>
      <c r="I192" s="10">
        <v>55.000000000000007</v>
      </c>
      <c r="J192" s="7">
        <v>7750</v>
      </c>
      <c r="K192" s="10">
        <v>426250.00000000006</v>
      </c>
      <c r="L192" s="10">
        <v>127875.00000000004</v>
      </c>
      <c r="M192" s="5">
        <v>0.30000000000000004</v>
      </c>
      <c r="N192" s="2" t="s">
        <v>23</v>
      </c>
    </row>
    <row r="193" spans="2:14" ht="14.25" customHeight="1" x14ac:dyDescent="0.25">
      <c r="B193" s="2" t="s">
        <v>29</v>
      </c>
      <c r="C193" s="2">
        <v>1128299</v>
      </c>
      <c r="D193" s="3">
        <v>44223</v>
      </c>
      <c r="E193" s="2" t="s">
        <v>30</v>
      </c>
      <c r="F193" s="2" t="s">
        <v>31</v>
      </c>
      <c r="G193" s="2" t="s">
        <v>32</v>
      </c>
      <c r="H193" s="4" t="s">
        <v>20</v>
      </c>
      <c r="I193" s="10">
        <v>55.000000000000007</v>
      </c>
      <c r="J193" s="7">
        <v>7250</v>
      </c>
      <c r="K193" s="10">
        <v>398750.00000000006</v>
      </c>
      <c r="L193" s="10">
        <v>99687.5</v>
      </c>
      <c r="M193" s="5">
        <v>0.24999999999999997</v>
      </c>
      <c r="N193" s="2" t="s">
        <v>23</v>
      </c>
    </row>
    <row r="194" spans="2:14" ht="14.25" customHeight="1" x14ac:dyDescent="0.25">
      <c r="B194" s="2" t="s">
        <v>29</v>
      </c>
      <c r="C194" s="2">
        <v>1128299</v>
      </c>
      <c r="D194" s="3">
        <v>44224</v>
      </c>
      <c r="E194" s="2" t="s">
        <v>30</v>
      </c>
      <c r="F194" s="2" t="s">
        <v>31</v>
      </c>
      <c r="G194" s="2" t="s">
        <v>32</v>
      </c>
      <c r="H194" s="4" t="s">
        <v>21</v>
      </c>
      <c r="I194" s="10">
        <v>65</v>
      </c>
      <c r="J194" s="7">
        <v>7250</v>
      </c>
      <c r="K194" s="10">
        <v>471250</v>
      </c>
      <c r="L194" s="10">
        <v>212062.50000000003</v>
      </c>
      <c r="M194" s="5">
        <v>0.45000000000000007</v>
      </c>
      <c r="N194" s="2" t="s">
        <v>23</v>
      </c>
    </row>
    <row r="195" spans="2:14" ht="14.25" customHeight="1" x14ac:dyDescent="0.25">
      <c r="B195" s="2" t="s">
        <v>29</v>
      </c>
      <c r="C195" s="2">
        <v>1128299</v>
      </c>
      <c r="D195" s="3">
        <v>44225</v>
      </c>
      <c r="E195" s="2" t="s">
        <v>30</v>
      </c>
      <c r="F195" s="2" t="s">
        <v>31</v>
      </c>
      <c r="G195" s="2" t="s">
        <v>32</v>
      </c>
      <c r="H195" s="4" t="s">
        <v>22</v>
      </c>
      <c r="I195" s="10">
        <v>70</v>
      </c>
      <c r="J195" s="7">
        <v>7750</v>
      </c>
      <c r="K195" s="10">
        <v>542500</v>
      </c>
      <c r="L195" s="10">
        <v>54250</v>
      </c>
      <c r="M195" s="5">
        <v>0.1</v>
      </c>
      <c r="N195" s="2" t="s">
        <v>23</v>
      </c>
    </row>
    <row r="196" spans="2:14" ht="14.25" customHeight="1" x14ac:dyDescent="0.25">
      <c r="B196" s="2" t="s">
        <v>29</v>
      </c>
      <c r="C196" s="2">
        <v>1128299</v>
      </c>
      <c r="D196" s="3">
        <v>44226</v>
      </c>
      <c r="E196" s="2" t="s">
        <v>30</v>
      </c>
      <c r="F196" s="2" t="s">
        <v>31</v>
      </c>
      <c r="G196" s="2" t="s">
        <v>32</v>
      </c>
      <c r="H196" s="4" t="s">
        <v>16</v>
      </c>
      <c r="I196" s="10">
        <v>55.000000000000007</v>
      </c>
      <c r="J196" s="7">
        <v>8750</v>
      </c>
      <c r="K196" s="10">
        <v>481250.00000000006</v>
      </c>
      <c r="L196" s="10">
        <v>144375.00000000003</v>
      </c>
      <c r="M196" s="5">
        <v>0.30000000000000004</v>
      </c>
      <c r="N196" s="2" t="s">
        <v>23</v>
      </c>
    </row>
    <row r="197" spans="2:14" ht="14.25" customHeight="1" x14ac:dyDescent="0.25">
      <c r="B197" s="2" t="s">
        <v>29</v>
      </c>
      <c r="C197" s="2">
        <v>1128299</v>
      </c>
      <c r="D197" s="3">
        <v>44227</v>
      </c>
      <c r="E197" s="2" t="s">
        <v>30</v>
      </c>
      <c r="F197" s="2" t="s">
        <v>31</v>
      </c>
      <c r="G197" s="2" t="s">
        <v>32</v>
      </c>
      <c r="H197" s="4" t="s">
        <v>18</v>
      </c>
      <c r="I197" s="10">
        <v>60.000000000000007</v>
      </c>
      <c r="J197" s="7">
        <v>8750</v>
      </c>
      <c r="K197" s="10">
        <v>525000.00000000012</v>
      </c>
      <c r="L197" s="10">
        <v>78750.000000000015</v>
      </c>
      <c r="M197" s="5">
        <v>0.15</v>
      </c>
      <c r="N197" s="2" t="s">
        <v>23</v>
      </c>
    </row>
    <row r="198" spans="2:14" ht="14.25" customHeight="1" x14ac:dyDescent="0.25">
      <c r="B198" s="2" t="s">
        <v>29</v>
      </c>
      <c r="C198" s="2">
        <v>1128299</v>
      </c>
      <c r="D198" s="3">
        <v>44228</v>
      </c>
      <c r="E198" s="2" t="s">
        <v>30</v>
      </c>
      <c r="F198" s="2" t="s">
        <v>31</v>
      </c>
      <c r="G198" s="2" t="s">
        <v>32</v>
      </c>
      <c r="H198" s="4" t="s">
        <v>19</v>
      </c>
      <c r="I198" s="10">
        <v>55.000000000000007</v>
      </c>
      <c r="J198" s="7">
        <v>7000</v>
      </c>
      <c r="K198" s="10">
        <v>385000.00000000006</v>
      </c>
      <c r="L198" s="10">
        <v>115500.00000000003</v>
      </c>
      <c r="M198" s="5">
        <v>0.30000000000000004</v>
      </c>
      <c r="N198" s="2" t="s">
        <v>23</v>
      </c>
    </row>
    <row r="199" spans="2:14" ht="14.25" customHeight="1" x14ac:dyDescent="0.25">
      <c r="B199" s="2" t="s">
        <v>29</v>
      </c>
      <c r="C199" s="2">
        <v>1128299</v>
      </c>
      <c r="D199" s="3">
        <v>44229</v>
      </c>
      <c r="E199" s="2" t="s">
        <v>30</v>
      </c>
      <c r="F199" s="2" t="s">
        <v>31</v>
      </c>
      <c r="G199" s="2" t="s">
        <v>32</v>
      </c>
      <c r="H199" s="4" t="s">
        <v>20</v>
      </c>
      <c r="I199" s="10">
        <v>55.000000000000007</v>
      </c>
      <c r="J199" s="7">
        <v>6750</v>
      </c>
      <c r="K199" s="10">
        <v>371250.00000000006</v>
      </c>
      <c r="L199" s="10">
        <v>92812.5</v>
      </c>
      <c r="M199" s="5">
        <v>0.24999999999999997</v>
      </c>
      <c r="N199" s="2" t="s">
        <v>23</v>
      </c>
    </row>
    <row r="200" spans="2:14" ht="14.25" customHeight="1" x14ac:dyDescent="0.25">
      <c r="B200" s="2" t="s">
        <v>29</v>
      </c>
      <c r="C200" s="2">
        <v>1128299</v>
      </c>
      <c r="D200" s="3">
        <v>44230</v>
      </c>
      <c r="E200" s="2" t="s">
        <v>30</v>
      </c>
      <c r="F200" s="2" t="s">
        <v>31</v>
      </c>
      <c r="G200" s="2" t="s">
        <v>32</v>
      </c>
      <c r="H200" s="4" t="s">
        <v>21</v>
      </c>
      <c r="I200" s="10">
        <v>65</v>
      </c>
      <c r="J200" s="7">
        <v>6500</v>
      </c>
      <c r="K200" s="10">
        <v>422500</v>
      </c>
      <c r="L200" s="10">
        <v>190125.00000000003</v>
      </c>
      <c r="M200" s="5">
        <v>0.45000000000000007</v>
      </c>
      <c r="N200" s="2" t="s">
        <v>23</v>
      </c>
    </row>
    <row r="201" spans="2:14" ht="14.25" customHeight="1" x14ac:dyDescent="0.25">
      <c r="B201" s="2" t="s">
        <v>29</v>
      </c>
      <c r="C201" s="2">
        <v>1128299</v>
      </c>
      <c r="D201" s="3">
        <v>44231</v>
      </c>
      <c r="E201" s="2" t="s">
        <v>30</v>
      </c>
      <c r="F201" s="2" t="s">
        <v>31</v>
      </c>
      <c r="G201" s="2" t="s">
        <v>32</v>
      </c>
      <c r="H201" s="4" t="s">
        <v>22</v>
      </c>
      <c r="I201" s="10">
        <v>70</v>
      </c>
      <c r="J201" s="7">
        <v>7000</v>
      </c>
      <c r="K201" s="10">
        <v>490000</v>
      </c>
      <c r="L201" s="10">
        <v>49000</v>
      </c>
      <c r="M201" s="5">
        <v>0.1</v>
      </c>
      <c r="N201" s="2" t="s">
        <v>23</v>
      </c>
    </row>
    <row r="202" spans="2:14" ht="14.25" customHeight="1" x14ac:dyDescent="0.25">
      <c r="B202" s="2" t="s">
        <v>29</v>
      </c>
      <c r="C202" s="2">
        <v>1128299</v>
      </c>
      <c r="D202" s="3">
        <v>44232</v>
      </c>
      <c r="E202" s="2" t="s">
        <v>30</v>
      </c>
      <c r="F202" s="2" t="s">
        <v>31</v>
      </c>
      <c r="G202" s="2" t="s">
        <v>32</v>
      </c>
      <c r="H202" s="4" t="s">
        <v>16</v>
      </c>
      <c r="I202" s="10">
        <v>55.000000000000007</v>
      </c>
      <c r="J202" s="7">
        <v>8750</v>
      </c>
      <c r="K202" s="10">
        <v>481250.00000000006</v>
      </c>
      <c r="L202" s="10">
        <v>144375.00000000003</v>
      </c>
      <c r="M202" s="5">
        <v>0.30000000000000004</v>
      </c>
      <c r="N202" s="2" t="s">
        <v>23</v>
      </c>
    </row>
    <row r="203" spans="2:14" ht="14.25" customHeight="1" x14ac:dyDescent="0.25">
      <c r="B203" s="2" t="s">
        <v>29</v>
      </c>
      <c r="C203" s="2">
        <v>1128299</v>
      </c>
      <c r="D203" s="3">
        <v>44233</v>
      </c>
      <c r="E203" s="2" t="s">
        <v>30</v>
      </c>
      <c r="F203" s="2" t="s">
        <v>31</v>
      </c>
      <c r="G203" s="2" t="s">
        <v>32</v>
      </c>
      <c r="H203" s="4" t="s">
        <v>18</v>
      </c>
      <c r="I203" s="10">
        <v>60.000000000000007</v>
      </c>
      <c r="J203" s="7">
        <v>8750</v>
      </c>
      <c r="K203" s="10">
        <v>525000.00000000012</v>
      </c>
      <c r="L203" s="10">
        <v>78750.000000000015</v>
      </c>
      <c r="M203" s="5">
        <v>0.15</v>
      </c>
      <c r="N203" s="2" t="s">
        <v>23</v>
      </c>
    </row>
    <row r="204" spans="2:14" ht="14.25" customHeight="1" x14ac:dyDescent="0.25">
      <c r="B204" s="2" t="s">
        <v>29</v>
      </c>
      <c r="C204" s="2">
        <v>1128299</v>
      </c>
      <c r="D204" s="3">
        <v>44234</v>
      </c>
      <c r="E204" s="2" t="s">
        <v>30</v>
      </c>
      <c r="F204" s="2" t="s">
        <v>31</v>
      </c>
      <c r="G204" s="2" t="s">
        <v>32</v>
      </c>
      <c r="H204" s="4" t="s">
        <v>19</v>
      </c>
      <c r="I204" s="10">
        <v>55.000000000000007</v>
      </c>
      <c r="J204" s="7">
        <v>7250</v>
      </c>
      <c r="K204" s="10">
        <v>398750.00000000006</v>
      </c>
      <c r="L204" s="10">
        <v>119625.00000000003</v>
      </c>
      <c r="M204" s="5">
        <v>0.30000000000000004</v>
      </c>
      <c r="N204" s="2" t="s">
        <v>23</v>
      </c>
    </row>
    <row r="205" spans="2:14" ht="14.25" customHeight="1" x14ac:dyDescent="0.25">
      <c r="B205" s="2" t="s">
        <v>29</v>
      </c>
      <c r="C205" s="2">
        <v>1128299</v>
      </c>
      <c r="D205" s="3">
        <v>44235</v>
      </c>
      <c r="E205" s="2" t="s">
        <v>30</v>
      </c>
      <c r="F205" s="2" t="s">
        <v>31</v>
      </c>
      <c r="G205" s="2" t="s">
        <v>32</v>
      </c>
      <c r="H205" s="4" t="s">
        <v>20</v>
      </c>
      <c r="I205" s="10">
        <v>55.000000000000007</v>
      </c>
      <c r="J205" s="7">
        <v>7000</v>
      </c>
      <c r="K205" s="10">
        <v>385000.00000000006</v>
      </c>
      <c r="L205" s="10">
        <v>96250</v>
      </c>
      <c r="M205" s="5">
        <v>0.24999999999999997</v>
      </c>
      <c r="N205" s="2" t="s">
        <v>23</v>
      </c>
    </row>
    <row r="206" spans="2:14" ht="14.25" customHeight="1" x14ac:dyDescent="0.25">
      <c r="B206" s="2" t="s">
        <v>29</v>
      </c>
      <c r="C206" s="2">
        <v>1128299</v>
      </c>
      <c r="D206" s="3">
        <v>44236</v>
      </c>
      <c r="E206" s="2" t="s">
        <v>30</v>
      </c>
      <c r="F206" s="2" t="s">
        <v>31</v>
      </c>
      <c r="G206" s="2" t="s">
        <v>32</v>
      </c>
      <c r="H206" s="4" t="s">
        <v>21</v>
      </c>
      <c r="I206" s="10">
        <v>65</v>
      </c>
      <c r="J206" s="7">
        <v>6500</v>
      </c>
      <c r="K206" s="10">
        <v>422500</v>
      </c>
      <c r="L206" s="10">
        <v>190125.00000000003</v>
      </c>
      <c r="M206" s="5">
        <v>0.45000000000000007</v>
      </c>
      <c r="N206" s="2" t="s">
        <v>23</v>
      </c>
    </row>
    <row r="207" spans="2:14" ht="14.25" customHeight="1" x14ac:dyDescent="0.25">
      <c r="B207" s="2" t="s">
        <v>29</v>
      </c>
      <c r="C207" s="2">
        <v>1128299</v>
      </c>
      <c r="D207" s="3">
        <v>44237</v>
      </c>
      <c r="E207" s="2" t="s">
        <v>30</v>
      </c>
      <c r="F207" s="2" t="s">
        <v>31</v>
      </c>
      <c r="G207" s="2" t="s">
        <v>32</v>
      </c>
      <c r="H207" s="4" t="s">
        <v>22</v>
      </c>
      <c r="I207" s="10">
        <v>70</v>
      </c>
      <c r="J207" s="7">
        <v>7750</v>
      </c>
      <c r="K207" s="10">
        <v>542500</v>
      </c>
      <c r="L207" s="10">
        <v>54250</v>
      </c>
      <c r="M207" s="5">
        <v>0.1</v>
      </c>
      <c r="N207" s="2" t="s">
        <v>23</v>
      </c>
    </row>
    <row r="208" spans="2:14" ht="14.25" customHeight="1" x14ac:dyDescent="0.25">
      <c r="B208" s="2" t="s">
        <v>29</v>
      </c>
      <c r="C208" s="2">
        <v>1128299</v>
      </c>
      <c r="D208" s="3">
        <v>44238</v>
      </c>
      <c r="E208" s="2" t="s">
        <v>30</v>
      </c>
      <c r="F208" s="2" t="s">
        <v>31</v>
      </c>
      <c r="G208" s="2" t="s">
        <v>32</v>
      </c>
      <c r="H208" s="4" t="s">
        <v>16</v>
      </c>
      <c r="I208" s="10">
        <v>55.000000000000007</v>
      </c>
      <c r="J208" s="7">
        <v>9750</v>
      </c>
      <c r="K208" s="10">
        <v>536250.00000000012</v>
      </c>
      <c r="L208" s="10">
        <v>160875.00000000006</v>
      </c>
      <c r="M208" s="5">
        <v>0.30000000000000004</v>
      </c>
      <c r="N208" s="2" t="s">
        <v>23</v>
      </c>
    </row>
    <row r="209" spans="2:14" ht="14.25" customHeight="1" x14ac:dyDescent="0.25">
      <c r="B209" s="2" t="s">
        <v>29</v>
      </c>
      <c r="C209" s="2">
        <v>1128299</v>
      </c>
      <c r="D209" s="3">
        <v>44239</v>
      </c>
      <c r="E209" s="2" t="s">
        <v>30</v>
      </c>
      <c r="F209" s="2" t="s">
        <v>31</v>
      </c>
      <c r="G209" s="2" t="s">
        <v>32</v>
      </c>
      <c r="H209" s="4" t="s">
        <v>18</v>
      </c>
      <c r="I209" s="10">
        <v>60.000000000000007</v>
      </c>
      <c r="J209" s="7">
        <v>9750</v>
      </c>
      <c r="K209" s="10">
        <v>585000.00000000012</v>
      </c>
      <c r="L209" s="10">
        <v>87750.000000000015</v>
      </c>
      <c r="M209" s="5">
        <v>0.15</v>
      </c>
      <c r="N209" s="2" t="s">
        <v>23</v>
      </c>
    </row>
    <row r="210" spans="2:14" ht="14.25" customHeight="1" x14ac:dyDescent="0.25">
      <c r="B210" s="2" t="s">
        <v>29</v>
      </c>
      <c r="C210" s="2">
        <v>1128299</v>
      </c>
      <c r="D210" s="3">
        <v>44240</v>
      </c>
      <c r="E210" s="2" t="s">
        <v>30</v>
      </c>
      <c r="F210" s="2" t="s">
        <v>31</v>
      </c>
      <c r="G210" s="2" t="s">
        <v>32</v>
      </c>
      <c r="H210" s="4" t="s">
        <v>19</v>
      </c>
      <c r="I210" s="10">
        <v>55.000000000000007</v>
      </c>
      <c r="J210" s="7">
        <v>7750</v>
      </c>
      <c r="K210" s="10">
        <v>426250.00000000006</v>
      </c>
      <c r="L210" s="10">
        <v>127875.00000000004</v>
      </c>
      <c r="M210" s="5">
        <v>0.30000000000000004</v>
      </c>
      <c r="N210" s="2" t="s">
        <v>23</v>
      </c>
    </row>
    <row r="211" spans="2:14" ht="14.25" customHeight="1" x14ac:dyDescent="0.25">
      <c r="B211" s="2" t="s">
        <v>29</v>
      </c>
      <c r="C211" s="2">
        <v>1128299</v>
      </c>
      <c r="D211" s="3">
        <v>44241</v>
      </c>
      <c r="E211" s="2" t="s">
        <v>30</v>
      </c>
      <c r="F211" s="2" t="s">
        <v>31</v>
      </c>
      <c r="G211" s="2" t="s">
        <v>32</v>
      </c>
      <c r="H211" s="4" t="s">
        <v>20</v>
      </c>
      <c r="I211" s="10">
        <v>55.000000000000007</v>
      </c>
      <c r="J211" s="7">
        <v>7750</v>
      </c>
      <c r="K211" s="10">
        <v>426250.00000000006</v>
      </c>
      <c r="L211" s="10">
        <v>106562.5</v>
      </c>
      <c r="M211" s="5">
        <v>0.24999999999999997</v>
      </c>
      <c r="N211" s="2" t="s">
        <v>23</v>
      </c>
    </row>
    <row r="212" spans="2:14" ht="14.25" customHeight="1" x14ac:dyDescent="0.25">
      <c r="B212" s="2" t="s">
        <v>29</v>
      </c>
      <c r="C212" s="2">
        <v>1128299</v>
      </c>
      <c r="D212" s="3">
        <v>44242</v>
      </c>
      <c r="E212" s="2" t="s">
        <v>30</v>
      </c>
      <c r="F212" s="2" t="s">
        <v>31</v>
      </c>
      <c r="G212" s="2" t="s">
        <v>32</v>
      </c>
      <c r="H212" s="4" t="s">
        <v>21</v>
      </c>
      <c r="I212" s="10">
        <v>65</v>
      </c>
      <c r="J212" s="7">
        <v>7000</v>
      </c>
      <c r="K212" s="10">
        <v>455000</v>
      </c>
      <c r="L212" s="10">
        <v>204750.00000000003</v>
      </c>
      <c r="M212" s="5">
        <v>0.45000000000000007</v>
      </c>
      <c r="N212" s="2" t="s">
        <v>23</v>
      </c>
    </row>
    <row r="213" spans="2:14" ht="14.25" customHeight="1" x14ac:dyDescent="0.25">
      <c r="B213" s="2" t="s">
        <v>29</v>
      </c>
      <c r="C213" s="2">
        <v>1128299</v>
      </c>
      <c r="D213" s="3">
        <v>44243</v>
      </c>
      <c r="E213" s="2" t="s">
        <v>30</v>
      </c>
      <c r="F213" s="2" t="s">
        <v>31</v>
      </c>
      <c r="G213" s="2" t="s">
        <v>32</v>
      </c>
      <c r="H213" s="4" t="s">
        <v>22</v>
      </c>
      <c r="I213" s="10">
        <v>70</v>
      </c>
      <c r="J213" s="7">
        <v>8000</v>
      </c>
      <c r="K213" s="10">
        <v>560000</v>
      </c>
      <c r="L213" s="10">
        <v>56000</v>
      </c>
      <c r="M213" s="5">
        <v>0.1</v>
      </c>
      <c r="N213" s="2" t="s">
        <v>23</v>
      </c>
    </row>
    <row r="214" spans="2:14" ht="14.25" customHeight="1" x14ac:dyDescent="0.25">
      <c r="B214" s="2" t="s">
        <v>33</v>
      </c>
      <c r="C214" s="2">
        <v>1189833</v>
      </c>
      <c r="D214" s="3">
        <v>44244</v>
      </c>
      <c r="E214" s="2" t="s">
        <v>30</v>
      </c>
      <c r="F214" s="2" t="s">
        <v>31</v>
      </c>
      <c r="G214" s="2" t="s">
        <v>32</v>
      </c>
      <c r="H214" s="4" t="s">
        <v>16</v>
      </c>
      <c r="I214" s="10">
        <v>35</v>
      </c>
      <c r="J214" s="7">
        <v>7000</v>
      </c>
      <c r="K214" s="10">
        <v>245000</v>
      </c>
      <c r="L214" s="10">
        <v>98000</v>
      </c>
      <c r="M214" s="5">
        <v>0.4</v>
      </c>
      <c r="N214" s="2" t="s">
        <v>23</v>
      </c>
    </row>
    <row r="215" spans="2:14" ht="14.25" customHeight="1" x14ac:dyDescent="0.25">
      <c r="B215" s="2" t="s">
        <v>33</v>
      </c>
      <c r="C215" s="2">
        <v>1189833</v>
      </c>
      <c r="D215" s="3">
        <v>44245</v>
      </c>
      <c r="E215" s="2" t="s">
        <v>30</v>
      </c>
      <c r="F215" s="2" t="s">
        <v>31</v>
      </c>
      <c r="G215" s="2" t="s">
        <v>32</v>
      </c>
      <c r="H215" s="4" t="s">
        <v>18</v>
      </c>
      <c r="I215" s="10">
        <v>45</v>
      </c>
      <c r="J215" s="7">
        <v>7000</v>
      </c>
      <c r="K215" s="10">
        <v>315000</v>
      </c>
      <c r="L215" s="10">
        <v>78750</v>
      </c>
      <c r="M215" s="5">
        <v>0.25</v>
      </c>
      <c r="N215" s="2" t="s">
        <v>23</v>
      </c>
    </row>
    <row r="216" spans="2:14" ht="14.25" customHeight="1" x14ac:dyDescent="0.25">
      <c r="B216" s="2" t="s">
        <v>33</v>
      </c>
      <c r="C216" s="2">
        <v>1189833</v>
      </c>
      <c r="D216" s="3">
        <v>44264</v>
      </c>
      <c r="E216" s="2" t="s">
        <v>30</v>
      </c>
      <c r="F216" s="2" t="s">
        <v>31</v>
      </c>
      <c r="G216" s="2" t="s">
        <v>32</v>
      </c>
      <c r="H216" s="4" t="s">
        <v>19</v>
      </c>
      <c r="I216" s="10">
        <v>45</v>
      </c>
      <c r="J216" s="7">
        <v>7000</v>
      </c>
      <c r="K216" s="10">
        <v>315000</v>
      </c>
      <c r="L216" s="10">
        <v>126000</v>
      </c>
      <c r="M216" s="5">
        <v>0.4</v>
      </c>
      <c r="N216" s="2" t="s">
        <v>23</v>
      </c>
    </row>
    <row r="217" spans="2:14" ht="14.25" customHeight="1" x14ac:dyDescent="0.25">
      <c r="B217" s="2" t="s">
        <v>33</v>
      </c>
      <c r="C217" s="2">
        <v>1189833</v>
      </c>
      <c r="D217" s="3">
        <v>44265</v>
      </c>
      <c r="E217" s="2" t="s">
        <v>30</v>
      </c>
      <c r="F217" s="2" t="s">
        <v>31</v>
      </c>
      <c r="G217" s="2" t="s">
        <v>32</v>
      </c>
      <c r="H217" s="4" t="s">
        <v>20</v>
      </c>
      <c r="I217" s="10">
        <v>45</v>
      </c>
      <c r="J217" s="7">
        <v>5500</v>
      </c>
      <c r="K217" s="10">
        <v>247500</v>
      </c>
      <c r="L217" s="10">
        <v>86625</v>
      </c>
      <c r="M217" s="5">
        <v>0.35</v>
      </c>
      <c r="N217" s="2" t="s">
        <v>23</v>
      </c>
    </row>
    <row r="218" spans="2:14" ht="14.25" customHeight="1" x14ac:dyDescent="0.25">
      <c r="B218" s="2" t="s">
        <v>33</v>
      </c>
      <c r="C218" s="2">
        <v>1189833</v>
      </c>
      <c r="D218" s="3">
        <v>44266</v>
      </c>
      <c r="E218" s="2" t="s">
        <v>30</v>
      </c>
      <c r="F218" s="2" t="s">
        <v>31</v>
      </c>
      <c r="G218" s="2" t="s">
        <v>34</v>
      </c>
      <c r="H218" s="4" t="s">
        <v>21</v>
      </c>
      <c r="I218" s="10">
        <v>50</v>
      </c>
      <c r="J218" s="7">
        <v>5000</v>
      </c>
      <c r="K218" s="10">
        <v>250000</v>
      </c>
      <c r="L218" s="10">
        <v>137500</v>
      </c>
      <c r="M218" s="5">
        <v>0.55000000000000004</v>
      </c>
      <c r="N218" s="2" t="s">
        <v>23</v>
      </c>
    </row>
    <row r="219" spans="2:14" ht="14.25" customHeight="1" x14ac:dyDescent="0.25">
      <c r="B219" s="2" t="s">
        <v>33</v>
      </c>
      <c r="C219" s="2">
        <v>1189833</v>
      </c>
      <c r="D219" s="3">
        <v>44267</v>
      </c>
      <c r="E219" s="2" t="s">
        <v>30</v>
      </c>
      <c r="F219" s="2" t="s">
        <v>31</v>
      </c>
      <c r="G219" s="2" t="s">
        <v>34</v>
      </c>
      <c r="H219" s="4" t="s">
        <v>22</v>
      </c>
      <c r="I219" s="10">
        <v>45</v>
      </c>
      <c r="J219" s="7">
        <v>7000</v>
      </c>
      <c r="K219" s="10">
        <v>315000</v>
      </c>
      <c r="L219" s="10">
        <v>63000</v>
      </c>
      <c r="M219" s="5">
        <v>0.2</v>
      </c>
      <c r="N219" s="2" t="s">
        <v>23</v>
      </c>
    </row>
    <row r="220" spans="2:14" ht="14.25" customHeight="1" x14ac:dyDescent="0.25">
      <c r="B220" s="2" t="s">
        <v>33</v>
      </c>
      <c r="C220" s="2">
        <v>1189833</v>
      </c>
      <c r="D220" s="3">
        <v>44268</v>
      </c>
      <c r="E220" s="2" t="s">
        <v>30</v>
      </c>
      <c r="F220" s="2" t="s">
        <v>31</v>
      </c>
      <c r="G220" s="2" t="s">
        <v>34</v>
      </c>
      <c r="H220" s="4" t="s">
        <v>16</v>
      </c>
      <c r="I220" s="10">
        <v>35</v>
      </c>
      <c r="J220" s="7">
        <v>7500</v>
      </c>
      <c r="K220" s="10">
        <v>262500</v>
      </c>
      <c r="L220" s="10">
        <v>105000</v>
      </c>
      <c r="M220" s="5">
        <v>0.4</v>
      </c>
      <c r="N220" s="2" t="s">
        <v>23</v>
      </c>
    </row>
    <row r="221" spans="2:14" ht="14.25" customHeight="1" x14ac:dyDescent="0.25">
      <c r="B221" s="2" t="s">
        <v>33</v>
      </c>
      <c r="C221" s="2">
        <v>1189833</v>
      </c>
      <c r="D221" s="3">
        <v>44269</v>
      </c>
      <c r="E221" s="2" t="s">
        <v>30</v>
      </c>
      <c r="F221" s="2" t="s">
        <v>31</v>
      </c>
      <c r="G221" s="2" t="s">
        <v>34</v>
      </c>
      <c r="H221" s="4" t="s">
        <v>18</v>
      </c>
      <c r="I221" s="10">
        <v>45</v>
      </c>
      <c r="J221" s="7">
        <v>6500</v>
      </c>
      <c r="K221" s="10">
        <v>292500</v>
      </c>
      <c r="L221" s="10">
        <v>73125</v>
      </c>
      <c r="M221" s="5">
        <v>0.25</v>
      </c>
      <c r="N221" s="2" t="s">
        <v>23</v>
      </c>
    </row>
    <row r="222" spans="2:14" ht="14.25" customHeight="1" x14ac:dyDescent="0.25">
      <c r="B222" s="2" t="s">
        <v>33</v>
      </c>
      <c r="C222" s="2">
        <v>1189833</v>
      </c>
      <c r="D222" s="3">
        <v>44270</v>
      </c>
      <c r="E222" s="2" t="s">
        <v>30</v>
      </c>
      <c r="F222" s="2" t="s">
        <v>31</v>
      </c>
      <c r="G222" s="2" t="s">
        <v>34</v>
      </c>
      <c r="H222" s="4" t="s">
        <v>19</v>
      </c>
      <c r="I222" s="10">
        <v>45</v>
      </c>
      <c r="J222" s="7">
        <v>6750</v>
      </c>
      <c r="K222" s="10">
        <v>303750</v>
      </c>
      <c r="L222" s="10">
        <v>121500</v>
      </c>
      <c r="M222" s="5">
        <v>0.4</v>
      </c>
      <c r="N222" s="2" t="s">
        <v>23</v>
      </c>
    </row>
    <row r="223" spans="2:14" ht="14.25" customHeight="1" x14ac:dyDescent="0.25">
      <c r="B223" s="2" t="s">
        <v>33</v>
      </c>
      <c r="C223" s="2">
        <v>1189833</v>
      </c>
      <c r="D223" s="3">
        <v>44271</v>
      </c>
      <c r="E223" s="2" t="s">
        <v>30</v>
      </c>
      <c r="F223" s="2" t="s">
        <v>31</v>
      </c>
      <c r="G223" s="2" t="s">
        <v>34</v>
      </c>
      <c r="H223" s="4" t="s">
        <v>20</v>
      </c>
      <c r="I223" s="10">
        <v>45</v>
      </c>
      <c r="J223" s="7">
        <v>5250</v>
      </c>
      <c r="K223" s="10">
        <v>236250</v>
      </c>
      <c r="L223" s="10">
        <v>82687.5</v>
      </c>
      <c r="M223" s="5">
        <v>0.35</v>
      </c>
      <c r="N223" s="2" t="s">
        <v>23</v>
      </c>
    </row>
    <row r="224" spans="2:14" ht="14.25" customHeight="1" x14ac:dyDescent="0.25">
      <c r="B224" s="2" t="s">
        <v>33</v>
      </c>
      <c r="C224" s="2">
        <v>1189833</v>
      </c>
      <c r="D224" s="3">
        <v>44272</v>
      </c>
      <c r="E224" s="2" t="s">
        <v>30</v>
      </c>
      <c r="F224" s="2" t="s">
        <v>31</v>
      </c>
      <c r="G224" s="2" t="s">
        <v>34</v>
      </c>
      <c r="H224" s="4" t="s">
        <v>21</v>
      </c>
      <c r="I224" s="10">
        <v>50</v>
      </c>
      <c r="J224" s="7">
        <v>4500</v>
      </c>
      <c r="K224" s="10">
        <v>225000</v>
      </c>
      <c r="L224" s="10">
        <v>123750.00000000001</v>
      </c>
      <c r="M224" s="5">
        <v>0.55000000000000004</v>
      </c>
      <c r="N224" s="2" t="s">
        <v>23</v>
      </c>
    </row>
    <row r="225" spans="2:14" ht="14.25" customHeight="1" x14ac:dyDescent="0.25">
      <c r="B225" s="2" t="s">
        <v>33</v>
      </c>
      <c r="C225" s="2">
        <v>1189833</v>
      </c>
      <c r="D225" s="3">
        <v>44273</v>
      </c>
      <c r="E225" s="2" t="s">
        <v>30</v>
      </c>
      <c r="F225" s="2" t="s">
        <v>31</v>
      </c>
      <c r="G225" s="2" t="s">
        <v>34</v>
      </c>
      <c r="H225" s="4" t="s">
        <v>22</v>
      </c>
      <c r="I225" s="10">
        <v>45</v>
      </c>
      <c r="J225" s="7">
        <v>6500</v>
      </c>
      <c r="K225" s="10">
        <v>292500</v>
      </c>
      <c r="L225" s="10">
        <v>58500</v>
      </c>
      <c r="M225" s="5">
        <v>0.2</v>
      </c>
      <c r="N225" s="2" t="s">
        <v>23</v>
      </c>
    </row>
    <row r="226" spans="2:14" ht="14.25" customHeight="1" x14ac:dyDescent="0.25">
      <c r="B226" s="2" t="s">
        <v>33</v>
      </c>
      <c r="C226" s="2">
        <v>1189833</v>
      </c>
      <c r="D226" s="3">
        <v>44274</v>
      </c>
      <c r="E226" s="2" t="s">
        <v>30</v>
      </c>
      <c r="F226" s="2" t="s">
        <v>31</v>
      </c>
      <c r="G226" s="2" t="s">
        <v>34</v>
      </c>
      <c r="H226" s="4" t="s">
        <v>16</v>
      </c>
      <c r="I226" s="10">
        <v>35</v>
      </c>
      <c r="J226" s="7">
        <v>8000</v>
      </c>
      <c r="K226" s="10">
        <v>280000</v>
      </c>
      <c r="L226" s="10">
        <v>112000</v>
      </c>
      <c r="M226" s="5">
        <v>0.4</v>
      </c>
      <c r="N226" s="2" t="s">
        <v>23</v>
      </c>
    </row>
    <row r="227" spans="2:14" ht="14.25" customHeight="1" x14ac:dyDescent="0.25">
      <c r="B227" s="2" t="s">
        <v>33</v>
      </c>
      <c r="C227" s="2">
        <v>1189833</v>
      </c>
      <c r="D227" s="3">
        <v>44275</v>
      </c>
      <c r="E227" s="2" t="s">
        <v>30</v>
      </c>
      <c r="F227" s="2" t="s">
        <v>31</v>
      </c>
      <c r="G227" s="2" t="s">
        <v>34</v>
      </c>
      <c r="H227" s="4" t="s">
        <v>18</v>
      </c>
      <c r="I227" s="10">
        <v>45</v>
      </c>
      <c r="J227" s="7">
        <v>6500</v>
      </c>
      <c r="K227" s="10">
        <v>292500</v>
      </c>
      <c r="L227" s="10">
        <v>73125</v>
      </c>
      <c r="M227" s="5">
        <v>0.25</v>
      </c>
      <c r="N227" s="2" t="s">
        <v>23</v>
      </c>
    </row>
    <row r="228" spans="2:14" ht="14.25" customHeight="1" x14ac:dyDescent="0.25">
      <c r="B228" s="2" t="s">
        <v>33</v>
      </c>
      <c r="C228" s="2">
        <v>1189833</v>
      </c>
      <c r="D228" s="3">
        <v>44276</v>
      </c>
      <c r="E228" s="2" t="s">
        <v>30</v>
      </c>
      <c r="F228" s="2" t="s">
        <v>31</v>
      </c>
      <c r="G228" s="2" t="s">
        <v>34</v>
      </c>
      <c r="H228" s="4" t="s">
        <v>19</v>
      </c>
      <c r="I228" s="10">
        <v>45</v>
      </c>
      <c r="J228" s="7">
        <v>6500</v>
      </c>
      <c r="K228" s="10">
        <v>292500</v>
      </c>
      <c r="L228" s="10">
        <v>117000</v>
      </c>
      <c r="M228" s="5">
        <v>0.4</v>
      </c>
      <c r="N228" s="2" t="s">
        <v>23</v>
      </c>
    </row>
    <row r="229" spans="2:14" ht="14.25" customHeight="1" x14ac:dyDescent="0.25">
      <c r="B229" s="2" t="s">
        <v>33</v>
      </c>
      <c r="C229" s="2">
        <v>1189833</v>
      </c>
      <c r="D229" s="3">
        <v>44277</v>
      </c>
      <c r="E229" s="2" t="s">
        <v>30</v>
      </c>
      <c r="F229" s="2" t="s">
        <v>31</v>
      </c>
      <c r="G229" s="2" t="s">
        <v>34</v>
      </c>
      <c r="H229" s="4" t="s">
        <v>20</v>
      </c>
      <c r="I229" s="10">
        <v>45</v>
      </c>
      <c r="J229" s="7">
        <v>5500</v>
      </c>
      <c r="K229" s="10">
        <v>247500</v>
      </c>
      <c r="L229" s="10">
        <v>86625</v>
      </c>
      <c r="M229" s="5">
        <v>0.35</v>
      </c>
      <c r="N229" s="2" t="s">
        <v>23</v>
      </c>
    </row>
    <row r="230" spans="2:14" ht="14.25" customHeight="1" x14ac:dyDescent="0.25">
      <c r="B230" s="2" t="s">
        <v>33</v>
      </c>
      <c r="C230" s="2">
        <v>1189833</v>
      </c>
      <c r="D230" s="3">
        <v>44278</v>
      </c>
      <c r="E230" s="2" t="s">
        <v>30</v>
      </c>
      <c r="F230" s="2" t="s">
        <v>31</v>
      </c>
      <c r="G230" s="2" t="s">
        <v>34</v>
      </c>
      <c r="H230" s="4" t="s">
        <v>21</v>
      </c>
      <c r="I230" s="10">
        <v>50</v>
      </c>
      <c r="J230" s="7">
        <v>4250</v>
      </c>
      <c r="K230" s="10">
        <v>212500</v>
      </c>
      <c r="L230" s="10">
        <v>116875.00000000001</v>
      </c>
      <c r="M230" s="5">
        <v>0.55000000000000004</v>
      </c>
      <c r="N230" s="2" t="s">
        <v>23</v>
      </c>
    </row>
    <row r="231" spans="2:14" ht="14.25" customHeight="1" x14ac:dyDescent="0.25">
      <c r="B231" s="2" t="s">
        <v>33</v>
      </c>
      <c r="C231" s="2">
        <v>1189833</v>
      </c>
      <c r="D231" s="3">
        <v>44292</v>
      </c>
      <c r="E231" s="2" t="s">
        <v>30</v>
      </c>
      <c r="F231" s="2" t="s">
        <v>31</v>
      </c>
      <c r="G231" s="2" t="s">
        <v>34</v>
      </c>
      <c r="H231" s="4" t="s">
        <v>22</v>
      </c>
      <c r="I231" s="10">
        <v>45</v>
      </c>
      <c r="J231" s="7">
        <v>6250</v>
      </c>
      <c r="K231" s="10">
        <v>281250</v>
      </c>
      <c r="L231" s="10">
        <v>56250</v>
      </c>
      <c r="M231" s="5">
        <v>0.2</v>
      </c>
      <c r="N231" s="2" t="s">
        <v>23</v>
      </c>
    </row>
    <row r="232" spans="2:14" ht="14.25" customHeight="1" x14ac:dyDescent="0.25">
      <c r="B232" s="2" t="s">
        <v>33</v>
      </c>
      <c r="C232" s="2">
        <v>1189833</v>
      </c>
      <c r="D232" s="3">
        <v>44293</v>
      </c>
      <c r="E232" s="2" t="s">
        <v>30</v>
      </c>
      <c r="F232" s="2" t="s">
        <v>31</v>
      </c>
      <c r="G232" s="2" t="s">
        <v>34</v>
      </c>
      <c r="H232" s="4" t="s">
        <v>16</v>
      </c>
      <c r="I232" s="10">
        <v>45</v>
      </c>
      <c r="J232" s="7">
        <v>8000</v>
      </c>
      <c r="K232" s="10">
        <v>360000</v>
      </c>
      <c r="L232" s="10">
        <v>144000</v>
      </c>
      <c r="M232" s="5">
        <v>0.4</v>
      </c>
      <c r="N232" s="2" t="s">
        <v>23</v>
      </c>
    </row>
    <row r="233" spans="2:14" ht="14.25" customHeight="1" x14ac:dyDescent="0.25">
      <c r="B233" s="2" t="s">
        <v>33</v>
      </c>
      <c r="C233" s="2">
        <v>1189833</v>
      </c>
      <c r="D233" s="3">
        <v>44294</v>
      </c>
      <c r="E233" s="2" t="s">
        <v>30</v>
      </c>
      <c r="F233" s="2" t="s">
        <v>31</v>
      </c>
      <c r="G233" s="2" t="s">
        <v>34</v>
      </c>
      <c r="H233" s="4" t="s">
        <v>18</v>
      </c>
      <c r="I233" s="10">
        <v>50</v>
      </c>
      <c r="J233" s="7">
        <v>6000</v>
      </c>
      <c r="K233" s="10">
        <v>300000</v>
      </c>
      <c r="L233" s="10">
        <v>75000</v>
      </c>
      <c r="M233" s="5">
        <v>0.25</v>
      </c>
      <c r="N233" s="2" t="s">
        <v>23</v>
      </c>
    </row>
    <row r="234" spans="2:14" ht="14.25" customHeight="1" x14ac:dyDescent="0.25">
      <c r="B234" s="2" t="s">
        <v>33</v>
      </c>
      <c r="C234" s="2">
        <v>1189833</v>
      </c>
      <c r="D234" s="3">
        <v>44295</v>
      </c>
      <c r="E234" s="2" t="s">
        <v>30</v>
      </c>
      <c r="F234" s="2" t="s">
        <v>31</v>
      </c>
      <c r="G234" s="2" t="s">
        <v>34</v>
      </c>
      <c r="H234" s="4" t="s">
        <v>19</v>
      </c>
      <c r="I234" s="10">
        <v>50</v>
      </c>
      <c r="J234" s="7">
        <v>6250</v>
      </c>
      <c r="K234" s="10">
        <v>312500</v>
      </c>
      <c r="L234" s="10">
        <v>125000</v>
      </c>
      <c r="M234" s="5">
        <v>0.4</v>
      </c>
      <c r="N234" s="2" t="s">
        <v>23</v>
      </c>
    </row>
    <row r="235" spans="2:14" ht="14.25" customHeight="1" x14ac:dyDescent="0.25">
      <c r="B235" s="2" t="s">
        <v>33</v>
      </c>
      <c r="C235" s="2">
        <v>1189833</v>
      </c>
      <c r="D235" s="3">
        <v>44296</v>
      </c>
      <c r="E235" s="2" t="s">
        <v>30</v>
      </c>
      <c r="F235" s="2" t="s">
        <v>31</v>
      </c>
      <c r="G235" s="2" t="s">
        <v>34</v>
      </c>
      <c r="H235" s="4" t="s">
        <v>20</v>
      </c>
      <c r="I235" s="10">
        <v>45</v>
      </c>
      <c r="J235" s="7">
        <v>5250</v>
      </c>
      <c r="K235" s="10">
        <v>236250</v>
      </c>
      <c r="L235" s="10">
        <v>82687.5</v>
      </c>
      <c r="M235" s="5">
        <v>0.35</v>
      </c>
      <c r="N235" s="2" t="s">
        <v>23</v>
      </c>
    </row>
    <row r="236" spans="2:14" ht="14.25" customHeight="1" x14ac:dyDescent="0.25">
      <c r="B236" s="2" t="s">
        <v>33</v>
      </c>
      <c r="C236" s="2">
        <v>1189833</v>
      </c>
      <c r="D236" s="3">
        <v>44297</v>
      </c>
      <c r="E236" s="2" t="s">
        <v>30</v>
      </c>
      <c r="F236" s="2" t="s">
        <v>31</v>
      </c>
      <c r="G236" s="2" t="s">
        <v>34</v>
      </c>
      <c r="H236" s="4" t="s">
        <v>21</v>
      </c>
      <c r="I236" s="10">
        <v>50</v>
      </c>
      <c r="J236" s="7">
        <v>4250</v>
      </c>
      <c r="K236" s="10">
        <v>212500</v>
      </c>
      <c r="L236" s="10">
        <v>116875.00000000001</v>
      </c>
      <c r="M236" s="5">
        <v>0.55000000000000004</v>
      </c>
      <c r="N236" s="2" t="s">
        <v>23</v>
      </c>
    </row>
    <row r="237" spans="2:14" ht="14.25" customHeight="1" x14ac:dyDescent="0.25">
      <c r="B237" s="2" t="s">
        <v>33</v>
      </c>
      <c r="C237" s="2">
        <v>1189833</v>
      </c>
      <c r="D237" s="3">
        <v>44298</v>
      </c>
      <c r="E237" s="2" t="s">
        <v>30</v>
      </c>
      <c r="F237" s="2" t="s">
        <v>31</v>
      </c>
      <c r="G237" s="2" t="s">
        <v>34</v>
      </c>
      <c r="H237" s="4" t="s">
        <v>22</v>
      </c>
      <c r="I237" s="10">
        <v>65</v>
      </c>
      <c r="J237" s="7">
        <v>6000</v>
      </c>
      <c r="K237" s="10">
        <v>390000</v>
      </c>
      <c r="L237" s="10">
        <v>78000</v>
      </c>
      <c r="M237" s="5">
        <v>0.2</v>
      </c>
      <c r="N237" s="2" t="s">
        <v>23</v>
      </c>
    </row>
    <row r="238" spans="2:14" ht="14.25" customHeight="1" x14ac:dyDescent="0.25">
      <c r="B238" s="2" t="s">
        <v>33</v>
      </c>
      <c r="C238" s="2">
        <v>1189833</v>
      </c>
      <c r="D238" s="3">
        <v>44299</v>
      </c>
      <c r="E238" s="2" t="s">
        <v>30</v>
      </c>
      <c r="F238" s="2" t="s">
        <v>31</v>
      </c>
      <c r="G238" s="2" t="s">
        <v>34</v>
      </c>
      <c r="H238" s="4" t="s">
        <v>16</v>
      </c>
      <c r="I238" s="10">
        <v>45</v>
      </c>
      <c r="J238" s="7">
        <v>8000</v>
      </c>
      <c r="K238" s="10">
        <v>360000</v>
      </c>
      <c r="L238" s="10">
        <v>144000</v>
      </c>
      <c r="M238" s="5">
        <v>0.4</v>
      </c>
      <c r="N238" s="2" t="s">
        <v>23</v>
      </c>
    </row>
    <row r="239" spans="2:14" ht="14.25" customHeight="1" x14ac:dyDescent="0.25">
      <c r="B239" s="2" t="s">
        <v>33</v>
      </c>
      <c r="C239" s="2">
        <v>1189833</v>
      </c>
      <c r="D239" s="3">
        <v>44300</v>
      </c>
      <c r="E239" s="2" t="s">
        <v>30</v>
      </c>
      <c r="F239" s="2" t="s">
        <v>31</v>
      </c>
      <c r="G239" s="2" t="s">
        <v>34</v>
      </c>
      <c r="H239" s="4" t="s">
        <v>18</v>
      </c>
      <c r="I239" s="10">
        <v>50</v>
      </c>
      <c r="J239" s="7">
        <v>6500</v>
      </c>
      <c r="K239" s="10">
        <v>325000</v>
      </c>
      <c r="L239" s="10">
        <v>81250</v>
      </c>
      <c r="M239" s="5">
        <v>0.25</v>
      </c>
      <c r="N239" s="2" t="s">
        <v>23</v>
      </c>
    </row>
    <row r="240" spans="2:14" ht="14.25" customHeight="1" x14ac:dyDescent="0.25">
      <c r="B240" s="2" t="s">
        <v>33</v>
      </c>
      <c r="C240" s="2">
        <v>1189833</v>
      </c>
      <c r="D240" s="3">
        <v>44301</v>
      </c>
      <c r="E240" s="2" t="s">
        <v>30</v>
      </c>
      <c r="F240" s="2" t="s">
        <v>31</v>
      </c>
      <c r="G240" s="2" t="s">
        <v>34</v>
      </c>
      <c r="H240" s="4" t="s">
        <v>19</v>
      </c>
      <c r="I240" s="10">
        <v>50</v>
      </c>
      <c r="J240" s="7">
        <v>6500</v>
      </c>
      <c r="K240" s="10">
        <v>325000</v>
      </c>
      <c r="L240" s="10">
        <v>130000</v>
      </c>
      <c r="M240" s="5">
        <v>0.4</v>
      </c>
      <c r="N240" s="2" t="s">
        <v>23</v>
      </c>
    </row>
    <row r="241" spans="2:14" ht="14.25" customHeight="1" x14ac:dyDescent="0.25">
      <c r="B241" s="2" t="s">
        <v>33</v>
      </c>
      <c r="C241" s="2">
        <v>1189833</v>
      </c>
      <c r="D241" s="3">
        <v>44302</v>
      </c>
      <c r="E241" s="2" t="s">
        <v>30</v>
      </c>
      <c r="F241" s="2" t="s">
        <v>31</v>
      </c>
      <c r="G241" s="2" t="s">
        <v>34</v>
      </c>
      <c r="H241" s="4" t="s">
        <v>20</v>
      </c>
      <c r="I241" s="10">
        <v>45</v>
      </c>
      <c r="J241" s="7">
        <v>5500</v>
      </c>
      <c r="K241" s="10">
        <v>247500</v>
      </c>
      <c r="L241" s="10">
        <v>86625</v>
      </c>
      <c r="M241" s="5">
        <v>0.35</v>
      </c>
      <c r="N241" s="2" t="s">
        <v>23</v>
      </c>
    </row>
    <row r="242" spans="2:14" ht="14.25" customHeight="1" x14ac:dyDescent="0.25">
      <c r="B242" s="2" t="s">
        <v>33</v>
      </c>
      <c r="C242" s="2">
        <v>1189833</v>
      </c>
      <c r="D242" s="3">
        <v>44303</v>
      </c>
      <c r="E242" s="2" t="s">
        <v>30</v>
      </c>
      <c r="F242" s="2" t="s">
        <v>31</v>
      </c>
      <c r="G242" s="2" t="s">
        <v>34</v>
      </c>
      <c r="H242" s="4" t="s">
        <v>21</v>
      </c>
      <c r="I242" s="10">
        <v>50</v>
      </c>
      <c r="J242" s="7">
        <v>4500</v>
      </c>
      <c r="K242" s="10">
        <v>225000</v>
      </c>
      <c r="L242" s="10">
        <v>123750.00000000001</v>
      </c>
      <c r="M242" s="5">
        <v>0.55000000000000004</v>
      </c>
      <c r="N242" s="2" t="s">
        <v>23</v>
      </c>
    </row>
    <row r="243" spans="2:14" ht="14.25" customHeight="1" x14ac:dyDescent="0.25">
      <c r="B243" s="2" t="s">
        <v>33</v>
      </c>
      <c r="C243" s="2">
        <v>1189833</v>
      </c>
      <c r="D243" s="3">
        <v>44304</v>
      </c>
      <c r="E243" s="2" t="s">
        <v>30</v>
      </c>
      <c r="F243" s="2" t="s">
        <v>31</v>
      </c>
      <c r="G243" s="2" t="s">
        <v>34</v>
      </c>
      <c r="H243" s="4" t="s">
        <v>22</v>
      </c>
      <c r="I243" s="10">
        <v>65</v>
      </c>
      <c r="J243" s="7">
        <v>6250</v>
      </c>
      <c r="K243" s="10">
        <v>406250</v>
      </c>
      <c r="L243" s="10">
        <v>81250</v>
      </c>
      <c r="M243" s="5">
        <v>0.2</v>
      </c>
      <c r="N243" s="2" t="s">
        <v>23</v>
      </c>
    </row>
    <row r="244" spans="2:14" ht="14.25" customHeight="1" x14ac:dyDescent="0.25">
      <c r="B244" s="2" t="s">
        <v>33</v>
      </c>
      <c r="C244" s="2">
        <v>1189833</v>
      </c>
      <c r="D244" s="3">
        <v>44305</v>
      </c>
      <c r="E244" s="2" t="s">
        <v>30</v>
      </c>
      <c r="F244" s="2" t="s">
        <v>31</v>
      </c>
      <c r="G244" s="2" t="s">
        <v>34</v>
      </c>
      <c r="H244" s="4" t="s">
        <v>16</v>
      </c>
      <c r="I244" s="10">
        <v>45</v>
      </c>
      <c r="J244" s="7">
        <v>9000</v>
      </c>
      <c r="K244" s="10">
        <v>405000</v>
      </c>
      <c r="L244" s="10">
        <v>162000</v>
      </c>
      <c r="M244" s="5">
        <v>0.4</v>
      </c>
      <c r="N244" s="2" t="s">
        <v>23</v>
      </c>
    </row>
    <row r="245" spans="2:14" ht="14.25" customHeight="1" x14ac:dyDescent="0.25">
      <c r="B245" s="2" t="s">
        <v>33</v>
      </c>
      <c r="C245" s="2">
        <v>1189833</v>
      </c>
      <c r="D245" s="3">
        <v>44306</v>
      </c>
      <c r="E245" s="2" t="s">
        <v>30</v>
      </c>
      <c r="F245" s="2" t="s">
        <v>31</v>
      </c>
      <c r="G245" s="2" t="s">
        <v>34</v>
      </c>
      <c r="H245" s="4" t="s">
        <v>18</v>
      </c>
      <c r="I245" s="10">
        <v>50</v>
      </c>
      <c r="J245" s="7">
        <v>7500</v>
      </c>
      <c r="K245" s="10">
        <v>375000</v>
      </c>
      <c r="L245" s="10">
        <v>93750</v>
      </c>
      <c r="M245" s="5">
        <v>0.25</v>
      </c>
      <c r="N245" s="2" t="s">
        <v>23</v>
      </c>
    </row>
    <row r="246" spans="2:14" ht="14.25" customHeight="1" x14ac:dyDescent="0.25">
      <c r="B246" s="2" t="s">
        <v>33</v>
      </c>
      <c r="C246" s="2">
        <v>1189833</v>
      </c>
      <c r="D246" s="3">
        <v>44307</v>
      </c>
      <c r="E246" s="2" t="s">
        <v>30</v>
      </c>
      <c r="F246" s="2" t="s">
        <v>31</v>
      </c>
      <c r="G246" s="2" t="s">
        <v>34</v>
      </c>
      <c r="H246" s="4" t="s">
        <v>19</v>
      </c>
      <c r="I246" s="10">
        <v>50</v>
      </c>
      <c r="J246" s="7">
        <v>7500</v>
      </c>
      <c r="K246" s="10">
        <v>375000</v>
      </c>
      <c r="L246" s="10">
        <v>150000</v>
      </c>
      <c r="M246" s="5">
        <v>0.4</v>
      </c>
      <c r="N246" s="2" t="s">
        <v>23</v>
      </c>
    </row>
    <row r="247" spans="2:14" ht="14.25" customHeight="1" x14ac:dyDescent="0.25">
      <c r="B247" s="2" t="s">
        <v>33</v>
      </c>
      <c r="C247" s="2">
        <v>1189833</v>
      </c>
      <c r="D247" s="3">
        <v>44308</v>
      </c>
      <c r="E247" s="2" t="s">
        <v>30</v>
      </c>
      <c r="F247" s="2" t="s">
        <v>31</v>
      </c>
      <c r="G247" s="2" t="s">
        <v>34</v>
      </c>
      <c r="H247" s="4" t="s">
        <v>20</v>
      </c>
      <c r="I247" s="10">
        <v>45</v>
      </c>
      <c r="J247" s="7">
        <v>6250</v>
      </c>
      <c r="K247" s="10">
        <v>281250</v>
      </c>
      <c r="L247" s="10">
        <v>98437.5</v>
      </c>
      <c r="M247" s="5">
        <v>0.35</v>
      </c>
      <c r="N247" s="2" t="s">
        <v>23</v>
      </c>
    </row>
    <row r="248" spans="2:14" ht="14.25" customHeight="1" x14ac:dyDescent="0.25">
      <c r="B248" s="2" t="s">
        <v>33</v>
      </c>
      <c r="C248" s="2">
        <v>1189833</v>
      </c>
      <c r="D248" s="3">
        <v>44309</v>
      </c>
      <c r="E248" s="2" t="s">
        <v>30</v>
      </c>
      <c r="F248" s="2" t="s">
        <v>31</v>
      </c>
      <c r="G248" s="2" t="s">
        <v>34</v>
      </c>
      <c r="H248" s="4" t="s">
        <v>21</v>
      </c>
      <c r="I248" s="10">
        <v>50</v>
      </c>
      <c r="J248" s="7">
        <v>5000</v>
      </c>
      <c r="K248" s="10">
        <v>250000</v>
      </c>
      <c r="L248" s="10">
        <v>137500</v>
      </c>
      <c r="M248" s="5">
        <v>0.55000000000000004</v>
      </c>
      <c r="N248" s="2" t="s">
        <v>23</v>
      </c>
    </row>
    <row r="249" spans="2:14" ht="14.25" customHeight="1" x14ac:dyDescent="0.25">
      <c r="B249" s="2" t="s">
        <v>33</v>
      </c>
      <c r="C249" s="2">
        <v>1189833</v>
      </c>
      <c r="D249" s="3">
        <v>44310</v>
      </c>
      <c r="E249" s="2" t="s">
        <v>30</v>
      </c>
      <c r="F249" s="2" t="s">
        <v>31</v>
      </c>
      <c r="G249" s="2" t="s">
        <v>34</v>
      </c>
      <c r="H249" s="4" t="s">
        <v>22</v>
      </c>
      <c r="I249" s="10">
        <v>65</v>
      </c>
      <c r="J249" s="7">
        <v>8000</v>
      </c>
      <c r="K249" s="10">
        <v>520000</v>
      </c>
      <c r="L249" s="10">
        <v>104000</v>
      </c>
      <c r="M249" s="5">
        <v>0.2</v>
      </c>
      <c r="N249" s="2" t="s">
        <v>23</v>
      </c>
    </row>
    <row r="250" spans="2:14" ht="14.25" customHeight="1" x14ac:dyDescent="0.25">
      <c r="B250" s="2" t="s">
        <v>33</v>
      </c>
      <c r="C250" s="2">
        <v>1189833</v>
      </c>
      <c r="D250" s="3">
        <v>44311</v>
      </c>
      <c r="E250" s="2" t="s">
        <v>30</v>
      </c>
      <c r="F250" s="2" t="s">
        <v>31</v>
      </c>
      <c r="G250" s="2" t="s">
        <v>34</v>
      </c>
      <c r="H250" s="4" t="s">
        <v>16</v>
      </c>
      <c r="I250" s="10">
        <v>45</v>
      </c>
      <c r="J250" s="7">
        <v>9500</v>
      </c>
      <c r="K250" s="10">
        <v>427500</v>
      </c>
      <c r="L250" s="10">
        <v>171000</v>
      </c>
      <c r="M250" s="5">
        <v>0.4</v>
      </c>
      <c r="N250" s="2" t="s">
        <v>23</v>
      </c>
    </row>
    <row r="251" spans="2:14" ht="14.25" customHeight="1" x14ac:dyDescent="0.25">
      <c r="B251" s="2" t="s">
        <v>33</v>
      </c>
      <c r="C251" s="2">
        <v>1189833</v>
      </c>
      <c r="D251" s="3">
        <v>44312</v>
      </c>
      <c r="E251" s="2" t="s">
        <v>30</v>
      </c>
      <c r="F251" s="2" t="s">
        <v>31</v>
      </c>
      <c r="G251" s="2" t="s">
        <v>34</v>
      </c>
      <c r="H251" s="4" t="s">
        <v>18</v>
      </c>
      <c r="I251" s="10">
        <v>50</v>
      </c>
      <c r="J251" s="7">
        <v>8000</v>
      </c>
      <c r="K251" s="10">
        <v>400000</v>
      </c>
      <c r="L251" s="10">
        <v>100000</v>
      </c>
      <c r="M251" s="5">
        <v>0.25</v>
      </c>
      <c r="N251" s="2" t="s">
        <v>23</v>
      </c>
    </row>
    <row r="252" spans="2:14" ht="14.25" customHeight="1" x14ac:dyDescent="0.25">
      <c r="B252" s="2" t="s">
        <v>33</v>
      </c>
      <c r="C252" s="2">
        <v>1189833</v>
      </c>
      <c r="D252" s="3">
        <v>44313</v>
      </c>
      <c r="E252" s="2" t="s">
        <v>30</v>
      </c>
      <c r="F252" s="2" t="s">
        <v>31</v>
      </c>
      <c r="G252" s="2" t="s">
        <v>34</v>
      </c>
      <c r="H252" s="4" t="s">
        <v>19</v>
      </c>
      <c r="I252" s="10">
        <v>50</v>
      </c>
      <c r="J252" s="7">
        <v>7500</v>
      </c>
      <c r="K252" s="10">
        <v>375000</v>
      </c>
      <c r="L252" s="10">
        <v>150000</v>
      </c>
      <c r="M252" s="5">
        <v>0.4</v>
      </c>
      <c r="N252" s="2" t="s">
        <v>23</v>
      </c>
    </row>
    <row r="253" spans="2:14" ht="14.25" customHeight="1" x14ac:dyDescent="0.25">
      <c r="B253" s="2" t="s">
        <v>33</v>
      </c>
      <c r="C253" s="2">
        <v>1189833</v>
      </c>
      <c r="D253" s="3">
        <v>44314</v>
      </c>
      <c r="E253" s="2" t="s">
        <v>30</v>
      </c>
      <c r="F253" s="2" t="s">
        <v>31</v>
      </c>
      <c r="G253" s="2" t="s">
        <v>34</v>
      </c>
      <c r="H253" s="4" t="s">
        <v>20</v>
      </c>
      <c r="I253" s="10">
        <v>45</v>
      </c>
      <c r="J253" s="7">
        <v>6500</v>
      </c>
      <c r="K253" s="10">
        <v>292500</v>
      </c>
      <c r="L253" s="10">
        <v>102375</v>
      </c>
      <c r="M253" s="5">
        <v>0.35</v>
      </c>
      <c r="N253" s="2" t="s">
        <v>23</v>
      </c>
    </row>
    <row r="254" spans="2:14" ht="14.25" customHeight="1" x14ac:dyDescent="0.25">
      <c r="B254" s="2" t="s">
        <v>33</v>
      </c>
      <c r="C254" s="2">
        <v>1189833</v>
      </c>
      <c r="D254" s="3">
        <v>44315</v>
      </c>
      <c r="E254" s="2" t="s">
        <v>30</v>
      </c>
      <c r="F254" s="2" t="s">
        <v>31</v>
      </c>
      <c r="G254" s="2" t="s">
        <v>34</v>
      </c>
      <c r="H254" s="4" t="s">
        <v>21</v>
      </c>
      <c r="I254" s="10">
        <v>50</v>
      </c>
      <c r="J254" s="7">
        <v>7000</v>
      </c>
      <c r="K254" s="10">
        <v>350000</v>
      </c>
      <c r="L254" s="10">
        <v>192500.00000000003</v>
      </c>
      <c r="M254" s="5">
        <v>0.55000000000000004</v>
      </c>
      <c r="N254" s="2" t="s">
        <v>23</v>
      </c>
    </row>
    <row r="255" spans="2:14" ht="14.25" customHeight="1" x14ac:dyDescent="0.25">
      <c r="B255" s="2" t="s">
        <v>33</v>
      </c>
      <c r="C255" s="2">
        <v>1189833</v>
      </c>
      <c r="D255" s="3">
        <v>44316</v>
      </c>
      <c r="E255" s="2" t="s">
        <v>30</v>
      </c>
      <c r="F255" s="2" t="s">
        <v>31</v>
      </c>
      <c r="G255" s="2" t="s">
        <v>34</v>
      </c>
      <c r="H255" s="4" t="s">
        <v>22</v>
      </c>
      <c r="I255" s="10">
        <v>65</v>
      </c>
      <c r="J255" s="7">
        <v>7000</v>
      </c>
      <c r="K255" s="10">
        <v>455000</v>
      </c>
      <c r="L255" s="10">
        <v>91000</v>
      </c>
      <c r="M255" s="5">
        <v>0.2</v>
      </c>
      <c r="N255" s="2" t="s">
        <v>23</v>
      </c>
    </row>
    <row r="256" spans="2:14" ht="14.25" customHeight="1" x14ac:dyDescent="0.25">
      <c r="B256" s="2" t="s">
        <v>33</v>
      </c>
      <c r="C256" s="2">
        <v>1189833</v>
      </c>
      <c r="D256" s="3">
        <v>44317</v>
      </c>
      <c r="E256" s="2" t="s">
        <v>30</v>
      </c>
      <c r="F256" s="2" t="s">
        <v>31</v>
      </c>
      <c r="G256" s="2" t="s">
        <v>34</v>
      </c>
      <c r="H256" s="4" t="s">
        <v>16</v>
      </c>
      <c r="I256" s="10">
        <v>50</v>
      </c>
      <c r="J256" s="7">
        <v>9000</v>
      </c>
      <c r="K256" s="10">
        <v>450000</v>
      </c>
      <c r="L256" s="10">
        <v>180000</v>
      </c>
      <c r="M256" s="5">
        <v>0.4</v>
      </c>
      <c r="N256" s="2" t="s">
        <v>23</v>
      </c>
    </row>
    <row r="257" spans="2:14" ht="14.25" customHeight="1" x14ac:dyDescent="0.25">
      <c r="B257" s="2" t="s">
        <v>33</v>
      </c>
      <c r="C257" s="2">
        <v>1189833</v>
      </c>
      <c r="D257" s="3">
        <v>44318</v>
      </c>
      <c r="E257" s="2" t="s">
        <v>30</v>
      </c>
      <c r="F257" s="2" t="s">
        <v>31</v>
      </c>
      <c r="G257" s="2" t="s">
        <v>34</v>
      </c>
      <c r="H257" s="4" t="s">
        <v>18</v>
      </c>
      <c r="I257" s="10">
        <v>55.000000000000007</v>
      </c>
      <c r="J257" s="7">
        <v>8500</v>
      </c>
      <c r="K257" s="10">
        <v>467500.00000000006</v>
      </c>
      <c r="L257" s="10">
        <v>116875.00000000001</v>
      </c>
      <c r="M257" s="5">
        <v>0.25</v>
      </c>
      <c r="N257" s="2" t="s">
        <v>23</v>
      </c>
    </row>
    <row r="258" spans="2:14" ht="14.25" customHeight="1" x14ac:dyDescent="0.25">
      <c r="B258" s="2" t="s">
        <v>33</v>
      </c>
      <c r="C258" s="2">
        <v>1189833</v>
      </c>
      <c r="D258" s="3">
        <v>44319</v>
      </c>
      <c r="E258" s="2" t="s">
        <v>30</v>
      </c>
      <c r="F258" s="2" t="s">
        <v>31</v>
      </c>
      <c r="G258" s="2" t="s">
        <v>34</v>
      </c>
      <c r="H258" s="4" t="s">
        <v>19</v>
      </c>
      <c r="I258" s="10">
        <v>50</v>
      </c>
      <c r="J258" s="7">
        <v>7250</v>
      </c>
      <c r="K258" s="10">
        <v>362500</v>
      </c>
      <c r="L258" s="10">
        <v>145000</v>
      </c>
      <c r="M258" s="5">
        <v>0.4</v>
      </c>
      <c r="N258" s="2" t="s">
        <v>23</v>
      </c>
    </row>
    <row r="259" spans="2:14" ht="14.25" customHeight="1" x14ac:dyDescent="0.25">
      <c r="B259" s="2" t="s">
        <v>33</v>
      </c>
      <c r="C259" s="2">
        <v>1189833</v>
      </c>
      <c r="D259" s="3">
        <v>44320</v>
      </c>
      <c r="E259" s="2" t="s">
        <v>30</v>
      </c>
      <c r="F259" s="2" t="s">
        <v>31</v>
      </c>
      <c r="G259" s="2" t="s">
        <v>34</v>
      </c>
      <c r="H259" s="4" t="s">
        <v>20</v>
      </c>
      <c r="I259" s="10">
        <v>50</v>
      </c>
      <c r="J259" s="7">
        <v>6750</v>
      </c>
      <c r="K259" s="10">
        <v>337500</v>
      </c>
      <c r="L259" s="10">
        <v>118124.99999999999</v>
      </c>
      <c r="M259" s="5">
        <v>0.35</v>
      </c>
      <c r="N259" s="2" t="s">
        <v>23</v>
      </c>
    </row>
    <row r="260" spans="2:14" ht="14.25" customHeight="1" x14ac:dyDescent="0.25">
      <c r="B260" s="2" t="s">
        <v>33</v>
      </c>
      <c r="C260" s="2">
        <v>1189833</v>
      </c>
      <c r="D260" s="3">
        <v>44321</v>
      </c>
      <c r="E260" s="2" t="s">
        <v>30</v>
      </c>
      <c r="F260" s="2" t="s">
        <v>31</v>
      </c>
      <c r="G260" s="2" t="s">
        <v>34</v>
      </c>
      <c r="H260" s="4" t="s">
        <v>21</v>
      </c>
      <c r="I260" s="10">
        <v>60</v>
      </c>
      <c r="J260" s="7">
        <v>6750</v>
      </c>
      <c r="K260" s="10">
        <v>405000</v>
      </c>
      <c r="L260" s="10">
        <v>222750.00000000003</v>
      </c>
      <c r="M260" s="5">
        <v>0.55000000000000004</v>
      </c>
      <c r="N260" s="2" t="s">
        <v>23</v>
      </c>
    </row>
    <row r="261" spans="2:14" ht="14.25" customHeight="1" x14ac:dyDescent="0.25">
      <c r="B261" s="2" t="s">
        <v>33</v>
      </c>
      <c r="C261" s="2">
        <v>1189833</v>
      </c>
      <c r="D261" s="3">
        <v>44322</v>
      </c>
      <c r="E261" s="2" t="s">
        <v>30</v>
      </c>
      <c r="F261" s="2" t="s">
        <v>31</v>
      </c>
      <c r="G261" s="2" t="s">
        <v>34</v>
      </c>
      <c r="H261" s="4" t="s">
        <v>22</v>
      </c>
      <c r="I261" s="10">
        <v>65</v>
      </c>
      <c r="J261" s="7">
        <v>6500</v>
      </c>
      <c r="K261" s="10">
        <v>422500</v>
      </c>
      <c r="L261" s="10">
        <v>84500</v>
      </c>
      <c r="M261" s="5">
        <v>0.2</v>
      </c>
      <c r="N261" s="2" t="s">
        <v>23</v>
      </c>
    </row>
    <row r="262" spans="2:14" ht="14.25" customHeight="1" x14ac:dyDescent="0.25">
      <c r="B262" s="2" t="s">
        <v>33</v>
      </c>
      <c r="C262" s="2">
        <v>1189833</v>
      </c>
      <c r="D262" s="3">
        <v>44323</v>
      </c>
      <c r="E262" s="2" t="s">
        <v>30</v>
      </c>
      <c r="F262" s="2" t="s">
        <v>31</v>
      </c>
      <c r="G262" s="2" t="s">
        <v>34</v>
      </c>
      <c r="H262" s="4" t="s">
        <v>16</v>
      </c>
      <c r="I262" s="10">
        <v>50</v>
      </c>
      <c r="J262" s="7">
        <v>8500</v>
      </c>
      <c r="K262" s="10">
        <v>425000</v>
      </c>
      <c r="L262" s="10">
        <v>170000</v>
      </c>
      <c r="M262" s="5">
        <v>0.4</v>
      </c>
      <c r="N262" s="2" t="s">
        <v>23</v>
      </c>
    </row>
    <row r="263" spans="2:14" ht="14.25" customHeight="1" x14ac:dyDescent="0.25">
      <c r="B263" s="2" t="s">
        <v>33</v>
      </c>
      <c r="C263" s="2">
        <v>1189833</v>
      </c>
      <c r="D263" s="3">
        <v>44324</v>
      </c>
      <c r="E263" s="2" t="s">
        <v>30</v>
      </c>
      <c r="F263" s="2" t="s">
        <v>31</v>
      </c>
      <c r="G263" s="2" t="s">
        <v>34</v>
      </c>
      <c r="H263" s="4" t="s">
        <v>18</v>
      </c>
      <c r="I263" s="10">
        <v>55.000000000000007</v>
      </c>
      <c r="J263" s="7">
        <v>8500</v>
      </c>
      <c r="K263" s="10">
        <v>467500.00000000006</v>
      </c>
      <c r="L263" s="10">
        <v>116875.00000000001</v>
      </c>
      <c r="M263" s="5">
        <v>0.25</v>
      </c>
      <c r="N263" s="2" t="s">
        <v>23</v>
      </c>
    </row>
    <row r="264" spans="2:14" ht="14.25" customHeight="1" x14ac:dyDescent="0.25">
      <c r="B264" s="2" t="s">
        <v>33</v>
      </c>
      <c r="C264" s="2">
        <v>1189833</v>
      </c>
      <c r="D264" s="3">
        <v>44325</v>
      </c>
      <c r="E264" s="2" t="s">
        <v>30</v>
      </c>
      <c r="F264" s="2" t="s">
        <v>31</v>
      </c>
      <c r="G264" s="2" t="s">
        <v>34</v>
      </c>
      <c r="H264" s="4" t="s">
        <v>19</v>
      </c>
      <c r="I264" s="10">
        <v>50</v>
      </c>
      <c r="J264" s="7">
        <v>7000</v>
      </c>
      <c r="K264" s="10">
        <v>350000</v>
      </c>
      <c r="L264" s="10">
        <v>140000</v>
      </c>
      <c r="M264" s="5">
        <v>0.4</v>
      </c>
      <c r="N264" s="2" t="s">
        <v>23</v>
      </c>
    </row>
    <row r="265" spans="2:14" ht="14.25" customHeight="1" x14ac:dyDescent="0.25">
      <c r="B265" s="2" t="s">
        <v>33</v>
      </c>
      <c r="C265" s="2">
        <v>1189833</v>
      </c>
      <c r="D265" s="3">
        <v>44326</v>
      </c>
      <c r="E265" s="2" t="s">
        <v>30</v>
      </c>
      <c r="F265" s="2" t="s">
        <v>31</v>
      </c>
      <c r="G265" s="2" t="s">
        <v>34</v>
      </c>
      <c r="H265" s="4" t="s">
        <v>20</v>
      </c>
      <c r="I265" s="10">
        <v>50</v>
      </c>
      <c r="J265" s="7">
        <v>6500</v>
      </c>
      <c r="K265" s="10">
        <v>325000</v>
      </c>
      <c r="L265" s="10">
        <v>113750</v>
      </c>
      <c r="M265" s="5">
        <v>0.35</v>
      </c>
      <c r="N265" s="2" t="s">
        <v>23</v>
      </c>
    </row>
    <row r="266" spans="2:14" ht="14.25" customHeight="1" x14ac:dyDescent="0.25">
      <c r="B266" s="2" t="s">
        <v>33</v>
      </c>
      <c r="C266" s="2">
        <v>1189833</v>
      </c>
      <c r="D266" s="3">
        <v>44327</v>
      </c>
      <c r="E266" s="2" t="s">
        <v>30</v>
      </c>
      <c r="F266" s="2" t="s">
        <v>31</v>
      </c>
      <c r="G266" s="2" t="s">
        <v>34</v>
      </c>
      <c r="H266" s="4" t="s">
        <v>21</v>
      </c>
      <c r="I266" s="10">
        <v>60</v>
      </c>
      <c r="J266" s="7">
        <v>6500</v>
      </c>
      <c r="K266" s="10">
        <v>390000</v>
      </c>
      <c r="L266" s="10">
        <v>214500.00000000003</v>
      </c>
      <c r="M266" s="5">
        <v>0.55000000000000004</v>
      </c>
      <c r="N266" s="2" t="s">
        <v>23</v>
      </c>
    </row>
    <row r="267" spans="2:14" ht="14.25" customHeight="1" x14ac:dyDescent="0.25">
      <c r="B267" s="2" t="s">
        <v>33</v>
      </c>
      <c r="C267" s="2">
        <v>1189833</v>
      </c>
      <c r="D267" s="3">
        <v>44328</v>
      </c>
      <c r="E267" s="2" t="s">
        <v>30</v>
      </c>
      <c r="F267" s="2" t="s">
        <v>31</v>
      </c>
      <c r="G267" s="2" t="s">
        <v>34</v>
      </c>
      <c r="H267" s="4" t="s">
        <v>22</v>
      </c>
      <c r="I267" s="10">
        <v>65</v>
      </c>
      <c r="J267" s="7">
        <v>7000</v>
      </c>
      <c r="K267" s="10">
        <v>455000</v>
      </c>
      <c r="L267" s="10">
        <v>91000</v>
      </c>
      <c r="M267" s="5">
        <v>0.2</v>
      </c>
      <c r="N267" s="2" t="s">
        <v>23</v>
      </c>
    </row>
    <row r="268" spans="2:14" ht="14.25" customHeight="1" x14ac:dyDescent="0.25">
      <c r="B268" s="2" t="s">
        <v>33</v>
      </c>
      <c r="C268" s="2">
        <v>1189833</v>
      </c>
      <c r="D268" s="3">
        <v>44329</v>
      </c>
      <c r="E268" s="2" t="s">
        <v>30</v>
      </c>
      <c r="F268" s="2" t="s">
        <v>31</v>
      </c>
      <c r="G268" s="2" t="s">
        <v>34</v>
      </c>
      <c r="H268" s="4" t="s">
        <v>16</v>
      </c>
      <c r="I268" s="10">
        <v>50</v>
      </c>
      <c r="J268" s="7">
        <v>8000</v>
      </c>
      <c r="K268" s="10">
        <v>400000</v>
      </c>
      <c r="L268" s="10">
        <v>160000</v>
      </c>
      <c r="M268" s="5">
        <v>0.4</v>
      </c>
      <c r="N268" s="2" t="s">
        <v>23</v>
      </c>
    </row>
    <row r="269" spans="2:14" ht="14.25" customHeight="1" x14ac:dyDescent="0.25">
      <c r="B269" s="2" t="s">
        <v>33</v>
      </c>
      <c r="C269" s="2">
        <v>1189833</v>
      </c>
      <c r="D269" s="3">
        <v>44330</v>
      </c>
      <c r="E269" s="2" t="s">
        <v>30</v>
      </c>
      <c r="F269" s="2" t="s">
        <v>31</v>
      </c>
      <c r="G269" s="2" t="s">
        <v>34</v>
      </c>
      <c r="H269" s="4" t="s">
        <v>18</v>
      </c>
      <c r="I269" s="10">
        <v>55.000000000000007</v>
      </c>
      <c r="J269" s="7">
        <v>8000</v>
      </c>
      <c r="K269" s="10">
        <v>440000.00000000006</v>
      </c>
      <c r="L269" s="10">
        <v>110000.00000000001</v>
      </c>
      <c r="M269" s="5">
        <v>0.25</v>
      </c>
      <c r="N269" s="2" t="s">
        <v>23</v>
      </c>
    </row>
    <row r="270" spans="2:14" ht="14.25" customHeight="1" x14ac:dyDescent="0.25">
      <c r="B270" s="2" t="s">
        <v>33</v>
      </c>
      <c r="C270" s="2">
        <v>1189833</v>
      </c>
      <c r="D270" s="3">
        <v>44331</v>
      </c>
      <c r="E270" s="2" t="s">
        <v>30</v>
      </c>
      <c r="F270" s="2" t="s">
        <v>31</v>
      </c>
      <c r="G270" s="2" t="s">
        <v>34</v>
      </c>
      <c r="H270" s="4" t="s">
        <v>19</v>
      </c>
      <c r="I270" s="10">
        <v>50</v>
      </c>
      <c r="J270" s="7">
        <v>6500</v>
      </c>
      <c r="K270" s="10">
        <v>325000</v>
      </c>
      <c r="L270" s="10">
        <v>130000</v>
      </c>
      <c r="M270" s="5">
        <v>0.4</v>
      </c>
      <c r="N270" s="2" t="s">
        <v>23</v>
      </c>
    </row>
    <row r="271" spans="2:14" ht="14.25" customHeight="1" x14ac:dyDescent="0.25">
      <c r="B271" s="2" t="s">
        <v>33</v>
      </c>
      <c r="C271" s="2">
        <v>1189833</v>
      </c>
      <c r="D271" s="3">
        <v>44332</v>
      </c>
      <c r="E271" s="2" t="s">
        <v>30</v>
      </c>
      <c r="F271" s="2" t="s">
        <v>31</v>
      </c>
      <c r="G271" s="2" t="s">
        <v>34</v>
      </c>
      <c r="H271" s="4" t="s">
        <v>20</v>
      </c>
      <c r="I271" s="10">
        <v>50</v>
      </c>
      <c r="J271" s="7">
        <v>6250</v>
      </c>
      <c r="K271" s="10">
        <v>312500</v>
      </c>
      <c r="L271" s="10">
        <v>109375</v>
      </c>
      <c r="M271" s="5">
        <v>0.35</v>
      </c>
      <c r="N271" s="2" t="s">
        <v>23</v>
      </c>
    </row>
    <row r="272" spans="2:14" ht="14.25" customHeight="1" x14ac:dyDescent="0.25">
      <c r="B272" s="2" t="s">
        <v>33</v>
      </c>
      <c r="C272" s="2">
        <v>1189833</v>
      </c>
      <c r="D272" s="3">
        <v>44333</v>
      </c>
      <c r="E272" s="2" t="s">
        <v>30</v>
      </c>
      <c r="F272" s="2" t="s">
        <v>31</v>
      </c>
      <c r="G272" s="2" t="s">
        <v>34</v>
      </c>
      <c r="H272" s="4" t="s">
        <v>21</v>
      </c>
      <c r="I272" s="10">
        <v>60</v>
      </c>
      <c r="J272" s="7">
        <v>6000</v>
      </c>
      <c r="K272" s="10">
        <v>360000</v>
      </c>
      <c r="L272" s="10">
        <v>198000.00000000003</v>
      </c>
      <c r="M272" s="5">
        <v>0.55000000000000004</v>
      </c>
      <c r="N272" s="2" t="s">
        <v>23</v>
      </c>
    </row>
    <row r="273" spans="2:14" ht="14.25" customHeight="1" x14ac:dyDescent="0.25">
      <c r="B273" s="2" t="s">
        <v>33</v>
      </c>
      <c r="C273" s="2">
        <v>1189833</v>
      </c>
      <c r="D273" s="3">
        <v>44334</v>
      </c>
      <c r="E273" s="2" t="s">
        <v>30</v>
      </c>
      <c r="F273" s="2" t="s">
        <v>31</v>
      </c>
      <c r="G273" s="2" t="s">
        <v>34</v>
      </c>
      <c r="H273" s="4" t="s">
        <v>22</v>
      </c>
      <c r="I273" s="10">
        <v>65</v>
      </c>
      <c r="J273" s="7">
        <v>6500</v>
      </c>
      <c r="K273" s="10">
        <v>422500</v>
      </c>
      <c r="L273" s="10">
        <v>84500</v>
      </c>
      <c r="M273" s="5">
        <v>0.2</v>
      </c>
      <c r="N273" s="2" t="s">
        <v>23</v>
      </c>
    </row>
    <row r="274" spans="2:14" ht="14.25" customHeight="1" x14ac:dyDescent="0.25">
      <c r="B274" s="2" t="s">
        <v>33</v>
      </c>
      <c r="C274" s="2">
        <v>1189833</v>
      </c>
      <c r="D274" s="3">
        <v>44335</v>
      </c>
      <c r="E274" s="2" t="s">
        <v>30</v>
      </c>
      <c r="F274" s="2" t="s">
        <v>31</v>
      </c>
      <c r="G274" s="2" t="s">
        <v>34</v>
      </c>
      <c r="H274" s="4" t="s">
        <v>16</v>
      </c>
      <c r="I274" s="10">
        <v>50</v>
      </c>
      <c r="J274" s="7">
        <v>8250</v>
      </c>
      <c r="K274" s="10">
        <v>412500</v>
      </c>
      <c r="L274" s="10">
        <v>165000</v>
      </c>
      <c r="M274" s="5">
        <v>0.4</v>
      </c>
      <c r="N274" s="2" t="s">
        <v>23</v>
      </c>
    </row>
    <row r="275" spans="2:14" ht="14.25" customHeight="1" x14ac:dyDescent="0.25">
      <c r="B275" s="2" t="s">
        <v>33</v>
      </c>
      <c r="C275" s="2">
        <v>1189833</v>
      </c>
      <c r="D275" s="3">
        <v>44336</v>
      </c>
      <c r="E275" s="2" t="s">
        <v>30</v>
      </c>
      <c r="F275" s="2" t="s">
        <v>31</v>
      </c>
      <c r="G275" s="2" t="s">
        <v>34</v>
      </c>
      <c r="H275" s="4" t="s">
        <v>18</v>
      </c>
      <c r="I275" s="10">
        <v>55.000000000000007</v>
      </c>
      <c r="J275" s="7">
        <v>8250</v>
      </c>
      <c r="K275" s="10">
        <v>453750.00000000006</v>
      </c>
      <c r="L275" s="10">
        <v>113437.50000000001</v>
      </c>
      <c r="M275" s="5">
        <v>0.25</v>
      </c>
      <c r="N275" s="2" t="s">
        <v>23</v>
      </c>
    </row>
    <row r="276" spans="2:14" ht="14.25" customHeight="1" x14ac:dyDescent="0.25">
      <c r="B276" s="2" t="s">
        <v>33</v>
      </c>
      <c r="C276" s="2">
        <v>1189833</v>
      </c>
      <c r="D276" s="3">
        <v>44337</v>
      </c>
      <c r="E276" s="2" t="s">
        <v>30</v>
      </c>
      <c r="F276" s="2" t="s">
        <v>31</v>
      </c>
      <c r="G276" s="2" t="s">
        <v>34</v>
      </c>
      <c r="H276" s="4" t="s">
        <v>19</v>
      </c>
      <c r="I276" s="10">
        <v>50</v>
      </c>
      <c r="J276" s="7">
        <v>6750</v>
      </c>
      <c r="K276" s="10">
        <v>337500</v>
      </c>
      <c r="L276" s="10">
        <v>135000</v>
      </c>
      <c r="M276" s="5">
        <v>0.4</v>
      </c>
      <c r="N276" s="2" t="s">
        <v>23</v>
      </c>
    </row>
    <row r="277" spans="2:14" ht="14.25" customHeight="1" x14ac:dyDescent="0.25">
      <c r="B277" s="2" t="s">
        <v>33</v>
      </c>
      <c r="C277" s="2">
        <v>1189833</v>
      </c>
      <c r="D277" s="3">
        <v>44338</v>
      </c>
      <c r="E277" s="2" t="s">
        <v>30</v>
      </c>
      <c r="F277" s="2" t="s">
        <v>31</v>
      </c>
      <c r="G277" s="2" t="s">
        <v>34</v>
      </c>
      <c r="H277" s="4" t="s">
        <v>20</v>
      </c>
      <c r="I277" s="10">
        <v>50</v>
      </c>
      <c r="J277" s="7">
        <v>6500</v>
      </c>
      <c r="K277" s="10">
        <v>325000</v>
      </c>
      <c r="L277" s="10">
        <v>113750</v>
      </c>
      <c r="M277" s="5">
        <v>0.35</v>
      </c>
      <c r="N277" s="2" t="s">
        <v>23</v>
      </c>
    </row>
    <row r="278" spans="2:14" ht="14.25" customHeight="1" x14ac:dyDescent="0.25">
      <c r="B278" s="2" t="s">
        <v>33</v>
      </c>
      <c r="C278" s="2">
        <v>1189833</v>
      </c>
      <c r="D278" s="3">
        <v>44339</v>
      </c>
      <c r="E278" s="2" t="s">
        <v>30</v>
      </c>
      <c r="F278" s="2" t="s">
        <v>31</v>
      </c>
      <c r="G278" s="2" t="s">
        <v>34</v>
      </c>
      <c r="H278" s="4" t="s">
        <v>21</v>
      </c>
      <c r="I278" s="10">
        <v>60</v>
      </c>
      <c r="J278" s="7">
        <v>6000</v>
      </c>
      <c r="K278" s="10">
        <v>360000</v>
      </c>
      <c r="L278" s="10">
        <v>198000.00000000003</v>
      </c>
      <c r="M278" s="5">
        <v>0.55000000000000004</v>
      </c>
      <c r="N278" s="2" t="s">
        <v>23</v>
      </c>
    </row>
    <row r="279" spans="2:14" ht="14.25" customHeight="1" x14ac:dyDescent="0.25">
      <c r="B279" s="2" t="s">
        <v>33</v>
      </c>
      <c r="C279" s="2">
        <v>1189833</v>
      </c>
      <c r="D279" s="3">
        <v>44340</v>
      </c>
      <c r="E279" s="2" t="s">
        <v>30</v>
      </c>
      <c r="F279" s="2" t="s">
        <v>31</v>
      </c>
      <c r="G279" s="2" t="s">
        <v>34</v>
      </c>
      <c r="H279" s="4" t="s">
        <v>22</v>
      </c>
      <c r="I279" s="10">
        <v>65</v>
      </c>
      <c r="J279" s="7">
        <v>7000</v>
      </c>
      <c r="K279" s="10">
        <v>455000</v>
      </c>
      <c r="L279" s="10">
        <v>91000</v>
      </c>
      <c r="M279" s="5">
        <v>0.2</v>
      </c>
      <c r="N279" s="2" t="s">
        <v>23</v>
      </c>
    </row>
    <row r="280" spans="2:14" ht="14.25" customHeight="1" x14ac:dyDescent="0.25">
      <c r="B280" s="2" t="s">
        <v>33</v>
      </c>
      <c r="C280" s="2">
        <v>1189833</v>
      </c>
      <c r="D280" s="3">
        <v>44341</v>
      </c>
      <c r="E280" s="2" t="s">
        <v>30</v>
      </c>
      <c r="F280" s="2" t="s">
        <v>31</v>
      </c>
      <c r="G280" s="2" t="s">
        <v>34</v>
      </c>
      <c r="H280" s="4" t="s">
        <v>16</v>
      </c>
      <c r="I280" s="10">
        <v>50</v>
      </c>
      <c r="J280" s="7">
        <v>9000</v>
      </c>
      <c r="K280" s="10">
        <v>450000</v>
      </c>
      <c r="L280" s="10">
        <v>180000</v>
      </c>
      <c r="M280" s="5">
        <v>0.4</v>
      </c>
      <c r="N280" s="2" t="s">
        <v>23</v>
      </c>
    </row>
    <row r="281" spans="2:14" ht="14.25" customHeight="1" x14ac:dyDescent="0.25">
      <c r="B281" s="2" t="s">
        <v>33</v>
      </c>
      <c r="C281" s="2">
        <v>1189833</v>
      </c>
      <c r="D281" s="3">
        <v>44342</v>
      </c>
      <c r="E281" s="2" t="s">
        <v>30</v>
      </c>
      <c r="F281" s="2" t="s">
        <v>31</v>
      </c>
      <c r="G281" s="2" t="s">
        <v>34</v>
      </c>
      <c r="H281" s="4" t="s">
        <v>18</v>
      </c>
      <c r="I281" s="10">
        <v>55.000000000000007</v>
      </c>
      <c r="J281" s="7">
        <v>9000</v>
      </c>
      <c r="K281" s="10">
        <v>495000.00000000006</v>
      </c>
      <c r="L281" s="10">
        <v>123750.00000000001</v>
      </c>
      <c r="M281" s="5">
        <v>0.25</v>
      </c>
      <c r="N281" s="2" t="s">
        <v>23</v>
      </c>
    </row>
    <row r="282" spans="2:14" ht="14.25" customHeight="1" x14ac:dyDescent="0.25">
      <c r="B282" s="2" t="s">
        <v>33</v>
      </c>
      <c r="C282" s="2">
        <v>1189833</v>
      </c>
      <c r="D282" s="3">
        <v>44343</v>
      </c>
      <c r="E282" s="2" t="s">
        <v>30</v>
      </c>
      <c r="F282" s="2" t="s">
        <v>31</v>
      </c>
      <c r="G282" s="2" t="s">
        <v>34</v>
      </c>
      <c r="H282" s="4" t="s">
        <v>19</v>
      </c>
      <c r="I282" s="10">
        <v>50</v>
      </c>
      <c r="J282" s="7">
        <v>7000</v>
      </c>
      <c r="K282" s="10">
        <v>350000</v>
      </c>
      <c r="L282" s="10">
        <v>140000</v>
      </c>
      <c r="M282" s="5">
        <v>0.4</v>
      </c>
      <c r="N282" s="2" t="s">
        <v>23</v>
      </c>
    </row>
    <row r="283" spans="2:14" ht="14.25" customHeight="1" x14ac:dyDescent="0.25">
      <c r="B283" s="2" t="s">
        <v>33</v>
      </c>
      <c r="C283" s="2">
        <v>1189833</v>
      </c>
      <c r="D283" s="3">
        <v>44344</v>
      </c>
      <c r="E283" s="2" t="s">
        <v>30</v>
      </c>
      <c r="F283" s="2" t="s">
        <v>31</v>
      </c>
      <c r="G283" s="2" t="s">
        <v>34</v>
      </c>
      <c r="H283" s="4" t="s">
        <v>20</v>
      </c>
      <c r="I283" s="10">
        <v>50</v>
      </c>
      <c r="J283" s="7">
        <v>7000</v>
      </c>
      <c r="K283" s="10">
        <v>350000</v>
      </c>
      <c r="L283" s="10">
        <v>122499.99999999999</v>
      </c>
      <c r="M283" s="5">
        <v>0.35</v>
      </c>
      <c r="N283" s="2" t="s">
        <v>23</v>
      </c>
    </row>
    <row r="284" spans="2:14" ht="14.25" customHeight="1" x14ac:dyDescent="0.25">
      <c r="B284" s="2" t="s">
        <v>33</v>
      </c>
      <c r="C284" s="2">
        <v>1189833</v>
      </c>
      <c r="D284" s="3">
        <v>44345</v>
      </c>
      <c r="E284" s="2" t="s">
        <v>30</v>
      </c>
      <c r="F284" s="2" t="s">
        <v>31</v>
      </c>
      <c r="G284" s="2" t="s">
        <v>34</v>
      </c>
      <c r="H284" s="4" t="s">
        <v>21</v>
      </c>
      <c r="I284" s="10">
        <v>60</v>
      </c>
      <c r="J284" s="7">
        <v>6250</v>
      </c>
      <c r="K284" s="10">
        <v>375000</v>
      </c>
      <c r="L284" s="10">
        <v>206250.00000000003</v>
      </c>
      <c r="M284" s="5">
        <v>0.55000000000000004</v>
      </c>
      <c r="N284" s="2" t="s">
        <v>23</v>
      </c>
    </row>
    <row r="285" spans="2:14" ht="14.25" customHeight="1" x14ac:dyDescent="0.25">
      <c r="B285" s="2" t="s">
        <v>33</v>
      </c>
      <c r="C285" s="2">
        <v>1189833</v>
      </c>
      <c r="D285" s="3">
        <v>44346</v>
      </c>
      <c r="E285" s="2" t="s">
        <v>30</v>
      </c>
      <c r="F285" s="2" t="s">
        <v>31</v>
      </c>
      <c r="G285" s="2" t="s">
        <v>34</v>
      </c>
      <c r="H285" s="4" t="s">
        <v>22</v>
      </c>
      <c r="I285" s="10">
        <v>65</v>
      </c>
      <c r="J285" s="7">
        <v>7250</v>
      </c>
      <c r="K285" s="10">
        <v>471250</v>
      </c>
      <c r="L285" s="10">
        <v>94250</v>
      </c>
      <c r="M285" s="5">
        <v>0.2</v>
      </c>
      <c r="N285" s="2" t="s">
        <v>23</v>
      </c>
    </row>
    <row r="286" spans="2:14" ht="14.25" customHeight="1" x14ac:dyDescent="0.25">
      <c r="B286" s="2" t="s">
        <v>13</v>
      </c>
      <c r="C286" s="2">
        <v>1185732</v>
      </c>
      <c r="D286" s="3">
        <v>44347</v>
      </c>
      <c r="E286" s="2" t="s">
        <v>30</v>
      </c>
      <c r="F286" s="2" t="s">
        <v>31</v>
      </c>
      <c r="G286" s="2" t="s">
        <v>34</v>
      </c>
      <c r="H286" s="4" t="s">
        <v>16</v>
      </c>
      <c r="I286" s="10">
        <v>45</v>
      </c>
      <c r="J286" s="7">
        <v>4750</v>
      </c>
      <c r="K286" s="10">
        <v>213750</v>
      </c>
      <c r="L286" s="10">
        <v>85500</v>
      </c>
      <c r="M286" s="5">
        <v>0.4</v>
      </c>
      <c r="N286" s="2" t="s">
        <v>23</v>
      </c>
    </row>
    <row r="287" spans="2:14" ht="14.25" customHeight="1" x14ac:dyDescent="0.25">
      <c r="B287" s="2" t="s">
        <v>13</v>
      </c>
      <c r="C287" s="2">
        <v>1185732</v>
      </c>
      <c r="D287" s="3">
        <v>44348</v>
      </c>
      <c r="E287" s="2" t="s">
        <v>30</v>
      </c>
      <c r="F287" s="2" t="s">
        <v>31</v>
      </c>
      <c r="G287" s="2" t="s">
        <v>34</v>
      </c>
      <c r="H287" s="4" t="s">
        <v>18</v>
      </c>
      <c r="I287" s="10">
        <v>45</v>
      </c>
      <c r="J287" s="7">
        <v>2750</v>
      </c>
      <c r="K287" s="10">
        <v>123750</v>
      </c>
      <c r="L287" s="10">
        <v>43312.5</v>
      </c>
      <c r="M287" s="5">
        <v>0.35</v>
      </c>
      <c r="N287" s="2" t="s">
        <v>23</v>
      </c>
    </row>
    <row r="288" spans="2:14" ht="14.25" customHeight="1" x14ac:dyDescent="0.25">
      <c r="B288" s="2" t="s">
        <v>13</v>
      </c>
      <c r="C288" s="2">
        <v>1185732</v>
      </c>
      <c r="D288" s="3">
        <v>44349</v>
      </c>
      <c r="E288" s="2" t="s">
        <v>30</v>
      </c>
      <c r="F288" s="2" t="s">
        <v>31</v>
      </c>
      <c r="G288" s="2" t="s">
        <v>34</v>
      </c>
      <c r="H288" s="4" t="s">
        <v>19</v>
      </c>
      <c r="I288" s="10">
        <v>35</v>
      </c>
      <c r="J288" s="7">
        <v>2750</v>
      </c>
      <c r="K288" s="10">
        <v>96250</v>
      </c>
      <c r="L288" s="10">
        <v>33687.5</v>
      </c>
      <c r="M288" s="5">
        <v>0.35</v>
      </c>
      <c r="N288" s="2" t="s">
        <v>23</v>
      </c>
    </row>
    <row r="289" spans="2:14" ht="14.25" customHeight="1" x14ac:dyDescent="0.25">
      <c r="B289" s="2" t="s">
        <v>13</v>
      </c>
      <c r="C289" s="2">
        <v>1185732</v>
      </c>
      <c r="D289" s="3">
        <v>44350</v>
      </c>
      <c r="E289" s="2" t="s">
        <v>30</v>
      </c>
      <c r="F289" s="2" t="s">
        <v>31</v>
      </c>
      <c r="G289" s="2" t="s">
        <v>34</v>
      </c>
      <c r="H289" s="4" t="s">
        <v>20</v>
      </c>
      <c r="I289" s="10">
        <v>40</v>
      </c>
      <c r="J289" s="7">
        <v>1250</v>
      </c>
      <c r="K289" s="10">
        <v>50000</v>
      </c>
      <c r="L289" s="10">
        <v>20000</v>
      </c>
      <c r="M289" s="5">
        <v>0.4</v>
      </c>
      <c r="N289" s="2" t="s">
        <v>23</v>
      </c>
    </row>
    <row r="290" spans="2:14" ht="14.25" customHeight="1" x14ac:dyDescent="0.25">
      <c r="B290" s="2" t="s">
        <v>13</v>
      </c>
      <c r="C290" s="2">
        <v>1185732</v>
      </c>
      <c r="D290" s="3">
        <v>44351</v>
      </c>
      <c r="E290" s="2" t="s">
        <v>35</v>
      </c>
      <c r="F290" s="2" t="s">
        <v>36</v>
      </c>
      <c r="G290" s="2" t="s">
        <v>37</v>
      </c>
      <c r="H290" s="4" t="s">
        <v>21</v>
      </c>
      <c r="I290" s="10">
        <v>54.999999999999993</v>
      </c>
      <c r="J290" s="7">
        <v>1750</v>
      </c>
      <c r="K290" s="10">
        <v>96249.999999999985</v>
      </c>
      <c r="L290" s="10">
        <v>33687.499999999993</v>
      </c>
      <c r="M290" s="5">
        <v>0.35</v>
      </c>
      <c r="N290" s="2" t="s">
        <v>23</v>
      </c>
    </row>
    <row r="291" spans="2:14" ht="14.25" customHeight="1" x14ac:dyDescent="0.25">
      <c r="B291" s="2" t="s">
        <v>13</v>
      </c>
      <c r="C291" s="2">
        <v>1185732</v>
      </c>
      <c r="D291" s="3">
        <v>44352</v>
      </c>
      <c r="E291" s="2" t="s">
        <v>35</v>
      </c>
      <c r="F291" s="2" t="s">
        <v>36</v>
      </c>
      <c r="G291" s="2" t="s">
        <v>37</v>
      </c>
      <c r="H291" s="4" t="s">
        <v>22</v>
      </c>
      <c r="I291" s="10">
        <v>45</v>
      </c>
      <c r="J291" s="7">
        <v>2750</v>
      </c>
      <c r="K291" s="10">
        <v>123750</v>
      </c>
      <c r="L291" s="10">
        <v>61875</v>
      </c>
      <c r="M291" s="5">
        <v>0.5</v>
      </c>
      <c r="N291" s="2" t="s">
        <v>23</v>
      </c>
    </row>
    <row r="292" spans="2:14" ht="14.25" customHeight="1" x14ac:dyDescent="0.25">
      <c r="B292" s="2" t="s">
        <v>13</v>
      </c>
      <c r="C292" s="2">
        <v>1185732</v>
      </c>
      <c r="D292" s="3">
        <v>44353</v>
      </c>
      <c r="E292" s="2" t="s">
        <v>35</v>
      </c>
      <c r="F292" s="2" t="s">
        <v>36</v>
      </c>
      <c r="G292" s="2" t="s">
        <v>37</v>
      </c>
      <c r="H292" s="4" t="s">
        <v>16</v>
      </c>
      <c r="I292" s="10">
        <v>45</v>
      </c>
      <c r="J292" s="7">
        <v>5250</v>
      </c>
      <c r="K292" s="10">
        <v>236250</v>
      </c>
      <c r="L292" s="10">
        <v>94500</v>
      </c>
      <c r="M292" s="5">
        <v>0.4</v>
      </c>
      <c r="N292" s="2" t="s">
        <v>23</v>
      </c>
    </row>
    <row r="293" spans="2:14" ht="14.25" customHeight="1" x14ac:dyDescent="0.25">
      <c r="B293" s="2" t="s">
        <v>13</v>
      </c>
      <c r="C293" s="2">
        <v>1185732</v>
      </c>
      <c r="D293" s="3">
        <v>44354</v>
      </c>
      <c r="E293" s="2" t="s">
        <v>35</v>
      </c>
      <c r="F293" s="2" t="s">
        <v>36</v>
      </c>
      <c r="G293" s="2" t="s">
        <v>37</v>
      </c>
      <c r="H293" s="4" t="s">
        <v>18</v>
      </c>
      <c r="I293" s="10">
        <v>45</v>
      </c>
      <c r="J293" s="7">
        <v>1750</v>
      </c>
      <c r="K293" s="10">
        <v>78750</v>
      </c>
      <c r="L293" s="10">
        <v>27562.5</v>
      </c>
      <c r="M293" s="5">
        <v>0.35</v>
      </c>
      <c r="N293" s="2" t="s">
        <v>23</v>
      </c>
    </row>
    <row r="294" spans="2:14" ht="14.25" customHeight="1" x14ac:dyDescent="0.25">
      <c r="B294" s="2" t="s">
        <v>13</v>
      </c>
      <c r="C294" s="2">
        <v>1185732</v>
      </c>
      <c r="D294" s="3">
        <v>44355</v>
      </c>
      <c r="E294" s="2" t="s">
        <v>35</v>
      </c>
      <c r="F294" s="2" t="s">
        <v>36</v>
      </c>
      <c r="G294" s="2" t="s">
        <v>37</v>
      </c>
      <c r="H294" s="4" t="s">
        <v>19</v>
      </c>
      <c r="I294" s="10">
        <v>35</v>
      </c>
      <c r="J294" s="7">
        <v>2250</v>
      </c>
      <c r="K294" s="10">
        <v>78750</v>
      </c>
      <c r="L294" s="10">
        <v>27562.5</v>
      </c>
      <c r="M294" s="5">
        <v>0.35</v>
      </c>
      <c r="N294" s="2" t="s">
        <v>23</v>
      </c>
    </row>
    <row r="295" spans="2:14" ht="14.25" customHeight="1" x14ac:dyDescent="0.25">
      <c r="B295" s="2" t="s">
        <v>13</v>
      </c>
      <c r="C295" s="2">
        <v>1185732</v>
      </c>
      <c r="D295" s="3">
        <v>44356</v>
      </c>
      <c r="E295" s="2" t="s">
        <v>35</v>
      </c>
      <c r="F295" s="2" t="s">
        <v>36</v>
      </c>
      <c r="G295" s="2" t="s">
        <v>37</v>
      </c>
      <c r="H295" s="4" t="s">
        <v>20</v>
      </c>
      <c r="I295" s="10">
        <v>40</v>
      </c>
      <c r="J295" s="7">
        <v>1000</v>
      </c>
      <c r="K295" s="10">
        <v>40000</v>
      </c>
      <c r="L295" s="10">
        <v>16000</v>
      </c>
      <c r="M295" s="5">
        <v>0.4</v>
      </c>
      <c r="N295" s="2" t="s">
        <v>23</v>
      </c>
    </row>
    <row r="296" spans="2:14" ht="14.25" customHeight="1" x14ac:dyDescent="0.25">
      <c r="B296" s="2" t="s">
        <v>13</v>
      </c>
      <c r="C296" s="2">
        <v>1185732</v>
      </c>
      <c r="D296" s="3">
        <v>44357</v>
      </c>
      <c r="E296" s="2" t="s">
        <v>35</v>
      </c>
      <c r="F296" s="2" t="s">
        <v>36</v>
      </c>
      <c r="G296" s="2" t="s">
        <v>37</v>
      </c>
      <c r="H296" s="4" t="s">
        <v>21</v>
      </c>
      <c r="I296" s="10">
        <v>54.999999999999993</v>
      </c>
      <c r="J296" s="7">
        <v>1750</v>
      </c>
      <c r="K296" s="10">
        <v>96249.999999999985</v>
      </c>
      <c r="L296" s="10">
        <v>33687.499999999993</v>
      </c>
      <c r="M296" s="5">
        <v>0.35</v>
      </c>
      <c r="N296" s="2" t="s">
        <v>23</v>
      </c>
    </row>
    <row r="297" spans="2:14" ht="14.25" customHeight="1" x14ac:dyDescent="0.25">
      <c r="B297" s="2" t="s">
        <v>13</v>
      </c>
      <c r="C297" s="2">
        <v>1185732</v>
      </c>
      <c r="D297" s="3">
        <v>44358</v>
      </c>
      <c r="E297" s="2" t="s">
        <v>35</v>
      </c>
      <c r="F297" s="2" t="s">
        <v>36</v>
      </c>
      <c r="G297" s="2" t="s">
        <v>37</v>
      </c>
      <c r="H297" s="4" t="s">
        <v>22</v>
      </c>
      <c r="I297" s="10">
        <v>45</v>
      </c>
      <c r="J297" s="7">
        <v>2750</v>
      </c>
      <c r="K297" s="10">
        <v>123750</v>
      </c>
      <c r="L297" s="10">
        <v>61875</v>
      </c>
      <c r="M297" s="5">
        <v>0.5</v>
      </c>
      <c r="N297" s="2" t="s">
        <v>23</v>
      </c>
    </row>
    <row r="298" spans="2:14" ht="14.25" customHeight="1" x14ac:dyDescent="0.25">
      <c r="B298" s="2" t="s">
        <v>13</v>
      </c>
      <c r="C298" s="2">
        <v>1185732</v>
      </c>
      <c r="D298" s="3">
        <v>44359</v>
      </c>
      <c r="E298" s="2" t="s">
        <v>35</v>
      </c>
      <c r="F298" s="2" t="s">
        <v>36</v>
      </c>
      <c r="G298" s="2" t="s">
        <v>37</v>
      </c>
      <c r="H298" s="4" t="s">
        <v>16</v>
      </c>
      <c r="I298" s="10">
        <v>50</v>
      </c>
      <c r="J298" s="7">
        <v>4950</v>
      </c>
      <c r="K298" s="10">
        <v>247500</v>
      </c>
      <c r="L298" s="10">
        <v>99000</v>
      </c>
      <c r="M298" s="5">
        <v>0.4</v>
      </c>
      <c r="N298" s="2" t="s">
        <v>23</v>
      </c>
    </row>
    <row r="299" spans="2:14" ht="14.25" customHeight="1" x14ac:dyDescent="0.25">
      <c r="B299" s="2" t="s">
        <v>13</v>
      </c>
      <c r="C299" s="2">
        <v>1185732</v>
      </c>
      <c r="D299" s="3">
        <v>44360</v>
      </c>
      <c r="E299" s="2" t="s">
        <v>35</v>
      </c>
      <c r="F299" s="2" t="s">
        <v>36</v>
      </c>
      <c r="G299" s="2" t="s">
        <v>37</v>
      </c>
      <c r="H299" s="4" t="s">
        <v>18</v>
      </c>
      <c r="I299" s="10">
        <v>50</v>
      </c>
      <c r="J299" s="7">
        <v>2000</v>
      </c>
      <c r="K299" s="10">
        <v>100000</v>
      </c>
      <c r="L299" s="10">
        <v>35000</v>
      </c>
      <c r="M299" s="5">
        <v>0.35</v>
      </c>
      <c r="N299" s="2" t="s">
        <v>23</v>
      </c>
    </row>
    <row r="300" spans="2:14" ht="14.25" customHeight="1" x14ac:dyDescent="0.25">
      <c r="B300" s="2" t="s">
        <v>13</v>
      </c>
      <c r="C300" s="2">
        <v>1185732</v>
      </c>
      <c r="D300" s="3">
        <v>44361</v>
      </c>
      <c r="E300" s="2" t="s">
        <v>35</v>
      </c>
      <c r="F300" s="2" t="s">
        <v>36</v>
      </c>
      <c r="G300" s="2" t="s">
        <v>37</v>
      </c>
      <c r="H300" s="4" t="s">
        <v>19</v>
      </c>
      <c r="I300" s="10">
        <v>40</v>
      </c>
      <c r="J300" s="7">
        <v>2250</v>
      </c>
      <c r="K300" s="10">
        <v>90000</v>
      </c>
      <c r="L300" s="10">
        <v>31499.999999999996</v>
      </c>
      <c r="M300" s="5">
        <v>0.35</v>
      </c>
      <c r="N300" s="2" t="s">
        <v>23</v>
      </c>
    </row>
    <row r="301" spans="2:14" ht="14.25" customHeight="1" x14ac:dyDescent="0.25">
      <c r="B301" s="2" t="s">
        <v>13</v>
      </c>
      <c r="C301" s="2">
        <v>1185732</v>
      </c>
      <c r="D301" s="3">
        <v>44362</v>
      </c>
      <c r="E301" s="2" t="s">
        <v>35</v>
      </c>
      <c r="F301" s="2" t="s">
        <v>36</v>
      </c>
      <c r="G301" s="2" t="s">
        <v>37</v>
      </c>
      <c r="H301" s="4" t="s">
        <v>20</v>
      </c>
      <c r="I301" s="10">
        <v>45</v>
      </c>
      <c r="J301" s="7">
        <v>750</v>
      </c>
      <c r="K301" s="10">
        <v>33750</v>
      </c>
      <c r="L301" s="10">
        <v>13500</v>
      </c>
      <c r="M301" s="5">
        <v>0.4</v>
      </c>
      <c r="N301" s="2" t="s">
        <v>23</v>
      </c>
    </row>
    <row r="302" spans="2:14" ht="14.25" customHeight="1" x14ac:dyDescent="0.25">
      <c r="B302" s="2" t="s">
        <v>13</v>
      </c>
      <c r="C302" s="2">
        <v>1185732</v>
      </c>
      <c r="D302" s="3">
        <v>44363</v>
      </c>
      <c r="E302" s="2" t="s">
        <v>35</v>
      </c>
      <c r="F302" s="2" t="s">
        <v>36</v>
      </c>
      <c r="G302" s="2" t="s">
        <v>37</v>
      </c>
      <c r="H302" s="4" t="s">
        <v>21</v>
      </c>
      <c r="I302" s="10">
        <v>60</v>
      </c>
      <c r="J302" s="7">
        <v>1250</v>
      </c>
      <c r="K302" s="10">
        <v>75000</v>
      </c>
      <c r="L302" s="10">
        <v>26250</v>
      </c>
      <c r="M302" s="5">
        <v>0.35</v>
      </c>
      <c r="N302" s="2" t="s">
        <v>23</v>
      </c>
    </row>
    <row r="303" spans="2:14" ht="14.25" customHeight="1" x14ac:dyDescent="0.25">
      <c r="B303" s="2" t="s">
        <v>13</v>
      </c>
      <c r="C303" s="2">
        <v>1185732</v>
      </c>
      <c r="D303" s="3">
        <v>44364</v>
      </c>
      <c r="E303" s="2" t="s">
        <v>35</v>
      </c>
      <c r="F303" s="2" t="s">
        <v>36</v>
      </c>
      <c r="G303" s="2" t="s">
        <v>37</v>
      </c>
      <c r="H303" s="4" t="s">
        <v>22</v>
      </c>
      <c r="I303" s="10">
        <v>50</v>
      </c>
      <c r="J303" s="7">
        <v>2250</v>
      </c>
      <c r="K303" s="10">
        <v>112500</v>
      </c>
      <c r="L303" s="10">
        <v>56250</v>
      </c>
      <c r="M303" s="5">
        <v>0.5</v>
      </c>
      <c r="N303" s="2" t="s">
        <v>23</v>
      </c>
    </row>
    <row r="304" spans="2:14" ht="14.25" customHeight="1" x14ac:dyDescent="0.25">
      <c r="B304" s="2" t="s">
        <v>13</v>
      </c>
      <c r="C304" s="2">
        <v>1185732</v>
      </c>
      <c r="D304" s="3">
        <v>44365</v>
      </c>
      <c r="E304" s="2" t="s">
        <v>35</v>
      </c>
      <c r="F304" s="2" t="s">
        <v>36</v>
      </c>
      <c r="G304" s="2" t="s">
        <v>37</v>
      </c>
      <c r="H304" s="4" t="s">
        <v>16</v>
      </c>
      <c r="I304" s="10">
        <v>50</v>
      </c>
      <c r="J304" s="7">
        <v>4500</v>
      </c>
      <c r="K304" s="10">
        <v>225000</v>
      </c>
      <c r="L304" s="10">
        <v>90000</v>
      </c>
      <c r="M304" s="5">
        <v>0.4</v>
      </c>
      <c r="N304" s="2" t="s">
        <v>23</v>
      </c>
    </row>
    <row r="305" spans="2:14" ht="14.25" customHeight="1" x14ac:dyDescent="0.25">
      <c r="B305" s="2" t="s">
        <v>13</v>
      </c>
      <c r="C305" s="2">
        <v>1185732</v>
      </c>
      <c r="D305" s="3">
        <v>44366</v>
      </c>
      <c r="E305" s="2" t="s">
        <v>35</v>
      </c>
      <c r="F305" s="2" t="s">
        <v>36</v>
      </c>
      <c r="G305" s="2" t="s">
        <v>37</v>
      </c>
      <c r="H305" s="4" t="s">
        <v>18</v>
      </c>
      <c r="I305" s="10">
        <v>50</v>
      </c>
      <c r="J305" s="7">
        <v>1500</v>
      </c>
      <c r="K305" s="10">
        <v>75000</v>
      </c>
      <c r="L305" s="10">
        <v>26250</v>
      </c>
      <c r="M305" s="5">
        <v>0.35</v>
      </c>
      <c r="N305" s="2" t="s">
        <v>23</v>
      </c>
    </row>
    <row r="306" spans="2:14" ht="14.25" customHeight="1" x14ac:dyDescent="0.25">
      <c r="B306" s="2" t="s">
        <v>13</v>
      </c>
      <c r="C306" s="2">
        <v>1185732</v>
      </c>
      <c r="D306" s="3">
        <v>44367</v>
      </c>
      <c r="E306" s="2" t="s">
        <v>35</v>
      </c>
      <c r="F306" s="2" t="s">
        <v>36</v>
      </c>
      <c r="G306" s="2" t="s">
        <v>37</v>
      </c>
      <c r="H306" s="4" t="s">
        <v>19</v>
      </c>
      <c r="I306" s="10">
        <v>40</v>
      </c>
      <c r="J306" s="7">
        <v>1500</v>
      </c>
      <c r="K306" s="10">
        <v>60000</v>
      </c>
      <c r="L306" s="10">
        <v>21000</v>
      </c>
      <c r="M306" s="5">
        <v>0.35</v>
      </c>
      <c r="N306" s="2" t="s">
        <v>23</v>
      </c>
    </row>
    <row r="307" spans="2:14" ht="14.25" customHeight="1" x14ac:dyDescent="0.25">
      <c r="B307" s="2" t="s">
        <v>13</v>
      </c>
      <c r="C307" s="2">
        <v>1185732</v>
      </c>
      <c r="D307" s="3">
        <v>44368</v>
      </c>
      <c r="E307" s="2" t="s">
        <v>35</v>
      </c>
      <c r="F307" s="2" t="s">
        <v>36</v>
      </c>
      <c r="G307" s="2" t="s">
        <v>37</v>
      </c>
      <c r="H307" s="4" t="s">
        <v>20</v>
      </c>
      <c r="I307" s="10">
        <v>45</v>
      </c>
      <c r="J307" s="7">
        <v>750</v>
      </c>
      <c r="K307" s="10">
        <v>33750</v>
      </c>
      <c r="L307" s="10">
        <v>13500</v>
      </c>
      <c r="M307" s="5">
        <v>0.4</v>
      </c>
      <c r="N307" s="2" t="s">
        <v>23</v>
      </c>
    </row>
    <row r="308" spans="2:14" ht="14.25" customHeight="1" x14ac:dyDescent="0.25">
      <c r="B308" s="2" t="s">
        <v>13</v>
      </c>
      <c r="C308" s="2">
        <v>1185732</v>
      </c>
      <c r="D308" s="3">
        <v>44369</v>
      </c>
      <c r="E308" s="2" t="s">
        <v>35</v>
      </c>
      <c r="F308" s="2" t="s">
        <v>36</v>
      </c>
      <c r="G308" s="2" t="s">
        <v>37</v>
      </c>
      <c r="H308" s="4" t="s">
        <v>21</v>
      </c>
      <c r="I308" s="10">
        <v>60</v>
      </c>
      <c r="J308" s="7">
        <v>1000</v>
      </c>
      <c r="K308" s="10">
        <v>60000</v>
      </c>
      <c r="L308" s="10">
        <v>21000</v>
      </c>
      <c r="M308" s="5">
        <v>0.35</v>
      </c>
      <c r="N308" s="2" t="s">
        <v>23</v>
      </c>
    </row>
    <row r="309" spans="2:14" ht="14.25" customHeight="1" x14ac:dyDescent="0.25">
      <c r="B309" s="2" t="s">
        <v>13</v>
      </c>
      <c r="C309" s="2">
        <v>1185732</v>
      </c>
      <c r="D309" s="3">
        <v>44370</v>
      </c>
      <c r="E309" s="2" t="s">
        <v>35</v>
      </c>
      <c r="F309" s="2" t="s">
        <v>36</v>
      </c>
      <c r="G309" s="2" t="s">
        <v>37</v>
      </c>
      <c r="H309" s="4" t="s">
        <v>22</v>
      </c>
      <c r="I309" s="10">
        <v>50</v>
      </c>
      <c r="J309" s="7">
        <v>2250</v>
      </c>
      <c r="K309" s="10">
        <v>112500</v>
      </c>
      <c r="L309" s="10">
        <v>56250</v>
      </c>
      <c r="M309" s="5">
        <v>0.5</v>
      </c>
      <c r="N309" s="2" t="s">
        <v>23</v>
      </c>
    </row>
    <row r="310" spans="2:14" ht="14.25" customHeight="1" x14ac:dyDescent="0.25">
      <c r="B310" s="2" t="s">
        <v>13</v>
      </c>
      <c r="C310" s="2">
        <v>1185732</v>
      </c>
      <c r="D310" s="3">
        <v>44371</v>
      </c>
      <c r="E310" s="2" t="s">
        <v>35</v>
      </c>
      <c r="F310" s="2" t="s">
        <v>36</v>
      </c>
      <c r="G310" s="2" t="s">
        <v>37</v>
      </c>
      <c r="H310" s="4" t="s">
        <v>16</v>
      </c>
      <c r="I310" s="10">
        <v>60</v>
      </c>
      <c r="J310" s="7">
        <v>4950</v>
      </c>
      <c r="K310" s="10">
        <v>297000</v>
      </c>
      <c r="L310" s="10">
        <v>118800</v>
      </c>
      <c r="M310" s="5">
        <v>0.4</v>
      </c>
      <c r="N310" s="2" t="s">
        <v>23</v>
      </c>
    </row>
    <row r="311" spans="2:14" ht="14.25" customHeight="1" x14ac:dyDescent="0.25">
      <c r="B311" s="2" t="s">
        <v>13</v>
      </c>
      <c r="C311" s="2">
        <v>1185732</v>
      </c>
      <c r="D311" s="3">
        <v>44372</v>
      </c>
      <c r="E311" s="2" t="s">
        <v>35</v>
      </c>
      <c r="F311" s="2" t="s">
        <v>36</v>
      </c>
      <c r="G311" s="2" t="s">
        <v>37</v>
      </c>
      <c r="H311" s="4" t="s">
        <v>18</v>
      </c>
      <c r="I311" s="10">
        <v>55.000000000000007</v>
      </c>
      <c r="J311" s="7">
        <v>2000</v>
      </c>
      <c r="K311" s="10">
        <v>110000.00000000001</v>
      </c>
      <c r="L311" s="10">
        <v>38500</v>
      </c>
      <c r="M311" s="5">
        <v>0.35</v>
      </c>
      <c r="N311" s="2" t="s">
        <v>23</v>
      </c>
    </row>
    <row r="312" spans="2:14" ht="14.25" customHeight="1" x14ac:dyDescent="0.25">
      <c r="B312" s="2" t="s">
        <v>13</v>
      </c>
      <c r="C312" s="2">
        <v>1185732</v>
      </c>
      <c r="D312" s="3">
        <v>44373</v>
      </c>
      <c r="E312" s="2" t="s">
        <v>35</v>
      </c>
      <c r="F312" s="2" t="s">
        <v>36</v>
      </c>
      <c r="G312" s="2" t="s">
        <v>37</v>
      </c>
      <c r="H312" s="4" t="s">
        <v>19</v>
      </c>
      <c r="I312" s="10">
        <v>50</v>
      </c>
      <c r="J312" s="7">
        <v>1750</v>
      </c>
      <c r="K312" s="10">
        <v>87500</v>
      </c>
      <c r="L312" s="10">
        <v>30624.999999999996</v>
      </c>
      <c r="M312" s="5">
        <v>0.35</v>
      </c>
      <c r="N312" s="2" t="s">
        <v>23</v>
      </c>
    </row>
    <row r="313" spans="2:14" ht="14.25" customHeight="1" x14ac:dyDescent="0.25">
      <c r="B313" s="2" t="s">
        <v>13</v>
      </c>
      <c r="C313" s="2">
        <v>1185732</v>
      </c>
      <c r="D313" s="3">
        <v>44374</v>
      </c>
      <c r="E313" s="2" t="s">
        <v>35</v>
      </c>
      <c r="F313" s="2" t="s">
        <v>36</v>
      </c>
      <c r="G313" s="2" t="s">
        <v>37</v>
      </c>
      <c r="H313" s="4" t="s">
        <v>20</v>
      </c>
      <c r="I313" s="10">
        <v>50</v>
      </c>
      <c r="J313" s="7">
        <v>1000</v>
      </c>
      <c r="K313" s="10">
        <v>50000</v>
      </c>
      <c r="L313" s="10">
        <v>20000</v>
      </c>
      <c r="M313" s="5">
        <v>0.4</v>
      </c>
      <c r="N313" s="2" t="s">
        <v>23</v>
      </c>
    </row>
    <row r="314" spans="2:14" ht="14.25" customHeight="1" x14ac:dyDescent="0.25">
      <c r="B314" s="2" t="s">
        <v>13</v>
      </c>
      <c r="C314" s="2">
        <v>1185732</v>
      </c>
      <c r="D314" s="3">
        <v>44375</v>
      </c>
      <c r="E314" s="2" t="s">
        <v>35</v>
      </c>
      <c r="F314" s="2" t="s">
        <v>36</v>
      </c>
      <c r="G314" s="2" t="s">
        <v>37</v>
      </c>
      <c r="H314" s="4" t="s">
        <v>21</v>
      </c>
      <c r="I314" s="10">
        <v>60</v>
      </c>
      <c r="J314" s="7">
        <v>1250</v>
      </c>
      <c r="K314" s="10">
        <v>75000</v>
      </c>
      <c r="L314" s="10">
        <v>26250</v>
      </c>
      <c r="M314" s="5">
        <v>0.35</v>
      </c>
      <c r="N314" s="2" t="s">
        <v>23</v>
      </c>
    </row>
    <row r="315" spans="2:14" ht="14.25" customHeight="1" x14ac:dyDescent="0.25">
      <c r="B315" s="2" t="s">
        <v>13</v>
      </c>
      <c r="C315" s="2">
        <v>1185732</v>
      </c>
      <c r="D315" s="3">
        <v>44376</v>
      </c>
      <c r="E315" s="2" t="s">
        <v>35</v>
      </c>
      <c r="F315" s="2" t="s">
        <v>36</v>
      </c>
      <c r="G315" s="2" t="s">
        <v>37</v>
      </c>
      <c r="H315" s="4" t="s">
        <v>22</v>
      </c>
      <c r="I315" s="10">
        <v>65</v>
      </c>
      <c r="J315" s="7">
        <v>2500</v>
      </c>
      <c r="K315" s="10">
        <v>162500</v>
      </c>
      <c r="L315" s="10">
        <v>81250</v>
      </c>
      <c r="M315" s="5">
        <v>0.5</v>
      </c>
      <c r="N315" s="2" t="s">
        <v>23</v>
      </c>
    </row>
    <row r="316" spans="2:14" ht="14.25" customHeight="1" x14ac:dyDescent="0.25">
      <c r="B316" s="2" t="s">
        <v>13</v>
      </c>
      <c r="C316" s="2">
        <v>1185732</v>
      </c>
      <c r="D316" s="3">
        <v>44377</v>
      </c>
      <c r="E316" s="2" t="s">
        <v>35</v>
      </c>
      <c r="F316" s="2" t="s">
        <v>36</v>
      </c>
      <c r="G316" s="2" t="s">
        <v>37</v>
      </c>
      <c r="H316" s="4" t="s">
        <v>16</v>
      </c>
      <c r="I316" s="10">
        <v>50</v>
      </c>
      <c r="J316" s="7">
        <v>5000</v>
      </c>
      <c r="K316" s="10">
        <v>250000</v>
      </c>
      <c r="L316" s="10">
        <v>100000</v>
      </c>
      <c r="M316" s="5">
        <v>0.4</v>
      </c>
      <c r="N316" s="2" t="s">
        <v>23</v>
      </c>
    </row>
    <row r="317" spans="2:14" ht="14.25" customHeight="1" x14ac:dyDescent="0.25">
      <c r="B317" s="2" t="s">
        <v>13</v>
      </c>
      <c r="C317" s="2">
        <v>1185732</v>
      </c>
      <c r="D317" s="3">
        <v>44378</v>
      </c>
      <c r="E317" s="2" t="s">
        <v>35</v>
      </c>
      <c r="F317" s="2" t="s">
        <v>36</v>
      </c>
      <c r="G317" s="2" t="s">
        <v>37</v>
      </c>
      <c r="H317" s="4" t="s">
        <v>18</v>
      </c>
      <c r="I317" s="10">
        <v>45.000000000000007</v>
      </c>
      <c r="J317" s="7">
        <v>2500</v>
      </c>
      <c r="K317" s="10">
        <v>112500.00000000001</v>
      </c>
      <c r="L317" s="10">
        <v>39375</v>
      </c>
      <c r="M317" s="5">
        <v>0.35</v>
      </c>
      <c r="N317" s="2" t="s">
        <v>23</v>
      </c>
    </row>
    <row r="318" spans="2:14" ht="14.25" customHeight="1" x14ac:dyDescent="0.25">
      <c r="B318" s="2" t="s">
        <v>13</v>
      </c>
      <c r="C318" s="2">
        <v>1185732</v>
      </c>
      <c r="D318" s="3">
        <v>44379</v>
      </c>
      <c r="E318" s="2" t="s">
        <v>35</v>
      </c>
      <c r="F318" s="2" t="s">
        <v>36</v>
      </c>
      <c r="G318" s="2" t="s">
        <v>37</v>
      </c>
      <c r="H318" s="4" t="s">
        <v>19</v>
      </c>
      <c r="I318" s="10">
        <v>40</v>
      </c>
      <c r="J318" s="7">
        <v>2000</v>
      </c>
      <c r="K318" s="10">
        <v>80000</v>
      </c>
      <c r="L318" s="10">
        <v>28000</v>
      </c>
      <c r="M318" s="5">
        <v>0.35</v>
      </c>
      <c r="N318" s="2" t="s">
        <v>23</v>
      </c>
    </row>
    <row r="319" spans="2:14" ht="14.25" customHeight="1" x14ac:dyDescent="0.25">
      <c r="B319" s="2" t="s">
        <v>13</v>
      </c>
      <c r="C319" s="2">
        <v>1185732</v>
      </c>
      <c r="D319" s="3">
        <v>44380</v>
      </c>
      <c r="E319" s="2" t="s">
        <v>35</v>
      </c>
      <c r="F319" s="2" t="s">
        <v>36</v>
      </c>
      <c r="G319" s="2" t="s">
        <v>37</v>
      </c>
      <c r="H319" s="4" t="s">
        <v>20</v>
      </c>
      <c r="I319" s="10">
        <v>40</v>
      </c>
      <c r="J319" s="7">
        <v>1750</v>
      </c>
      <c r="K319" s="10">
        <v>70000</v>
      </c>
      <c r="L319" s="10">
        <v>28000</v>
      </c>
      <c r="M319" s="5">
        <v>0.4</v>
      </c>
      <c r="N319" s="2" t="s">
        <v>23</v>
      </c>
    </row>
    <row r="320" spans="2:14" ht="14.25" customHeight="1" x14ac:dyDescent="0.25">
      <c r="B320" s="2" t="s">
        <v>13</v>
      </c>
      <c r="C320" s="2">
        <v>1185732</v>
      </c>
      <c r="D320" s="3">
        <v>44381</v>
      </c>
      <c r="E320" s="2" t="s">
        <v>35</v>
      </c>
      <c r="F320" s="2" t="s">
        <v>36</v>
      </c>
      <c r="G320" s="2" t="s">
        <v>37</v>
      </c>
      <c r="H320" s="4" t="s">
        <v>21</v>
      </c>
      <c r="I320" s="10">
        <v>50</v>
      </c>
      <c r="J320" s="7">
        <v>1750</v>
      </c>
      <c r="K320" s="10">
        <v>87500</v>
      </c>
      <c r="L320" s="10">
        <v>30624.999999999996</v>
      </c>
      <c r="M320" s="5">
        <v>0.35</v>
      </c>
      <c r="N320" s="2" t="s">
        <v>23</v>
      </c>
    </row>
    <row r="321" spans="2:14" ht="14.25" customHeight="1" x14ac:dyDescent="0.25">
      <c r="B321" s="2" t="s">
        <v>13</v>
      </c>
      <c r="C321" s="2">
        <v>1185732</v>
      </c>
      <c r="D321" s="3">
        <v>44382</v>
      </c>
      <c r="E321" s="2" t="s">
        <v>35</v>
      </c>
      <c r="F321" s="2" t="s">
        <v>36</v>
      </c>
      <c r="G321" s="2" t="s">
        <v>37</v>
      </c>
      <c r="H321" s="4" t="s">
        <v>22</v>
      </c>
      <c r="I321" s="10">
        <v>55.000000000000007</v>
      </c>
      <c r="J321" s="7">
        <v>3500</v>
      </c>
      <c r="K321" s="10">
        <v>192500.00000000003</v>
      </c>
      <c r="L321" s="10">
        <v>96250.000000000015</v>
      </c>
      <c r="M321" s="5">
        <v>0.5</v>
      </c>
      <c r="N321" s="2" t="s">
        <v>23</v>
      </c>
    </row>
    <row r="322" spans="2:14" ht="14.25" customHeight="1" x14ac:dyDescent="0.25">
      <c r="B322" s="2" t="s">
        <v>13</v>
      </c>
      <c r="C322" s="2">
        <v>1185732</v>
      </c>
      <c r="D322" s="3">
        <v>44383</v>
      </c>
      <c r="E322" s="2" t="s">
        <v>35</v>
      </c>
      <c r="F322" s="2" t="s">
        <v>36</v>
      </c>
      <c r="G322" s="2" t="s">
        <v>37</v>
      </c>
      <c r="H322" s="4" t="s">
        <v>16</v>
      </c>
      <c r="I322" s="10">
        <v>50</v>
      </c>
      <c r="J322" s="7">
        <v>5750</v>
      </c>
      <c r="K322" s="10">
        <v>287500</v>
      </c>
      <c r="L322" s="10">
        <v>115000</v>
      </c>
      <c r="M322" s="5">
        <v>0.4</v>
      </c>
      <c r="N322" s="2" t="s">
        <v>23</v>
      </c>
    </row>
    <row r="323" spans="2:14" ht="14.25" customHeight="1" x14ac:dyDescent="0.25">
      <c r="B323" s="2" t="s">
        <v>13</v>
      </c>
      <c r="C323" s="2">
        <v>1185732</v>
      </c>
      <c r="D323" s="3">
        <v>44384</v>
      </c>
      <c r="E323" s="2" t="s">
        <v>35</v>
      </c>
      <c r="F323" s="2" t="s">
        <v>36</v>
      </c>
      <c r="G323" s="2" t="s">
        <v>37</v>
      </c>
      <c r="H323" s="4" t="s">
        <v>18</v>
      </c>
      <c r="I323" s="10">
        <v>45.000000000000007</v>
      </c>
      <c r="J323" s="7">
        <v>3250</v>
      </c>
      <c r="K323" s="10">
        <v>146250.00000000003</v>
      </c>
      <c r="L323" s="10">
        <v>51187.500000000007</v>
      </c>
      <c r="M323" s="5">
        <v>0.35</v>
      </c>
      <c r="N323" s="2" t="s">
        <v>23</v>
      </c>
    </row>
    <row r="324" spans="2:14" ht="14.25" customHeight="1" x14ac:dyDescent="0.25">
      <c r="B324" s="2" t="s">
        <v>13</v>
      </c>
      <c r="C324" s="2">
        <v>1185732</v>
      </c>
      <c r="D324" s="3">
        <v>44385</v>
      </c>
      <c r="E324" s="2" t="s">
        <v>35</v>
      </c>
      <c r="F324" s="2" t="s">
        <v>36</v>
      </c>
      <c r="G324" s="2" t="s">
        <v>37</v>
      </c>
      <c r="H324" s="4" t="s">
        <v>19</v>
      </c>
      <c r="I324" s="10">
        <v>40</v>
      </c>
      <c r="J324" s="7">
        <v>2500</v>
      </c>
      <c r="K324" s="10">
        <v>100000</v>
      </c>
      <c r="L324" s="10">
        <v>35000</v>
      </c>
      <c r="M324" s="5">
        <v>0.35</v>
      </c>
      <c r="N324" s="2" t="s">
        <v>23</v>
      </c>
    </row>
    <row r="325" spans="2:14" ht="14.25" customHeight="1" x14ac:dyDescent="0.25">
      <c r="B325" s="2" t="s">
        <v>13</v>
      </c>
      <c r="C325" s="2">
        <v>1185732</v>
      </c>
      <c r="D325" s="3">
        <v>44386</v>
      </c>
      <c r="E325" s="2" t="s">
        <v>35</v>
      </c>
      <c r="F325" s="2" t="s">
        <v>36</v>
      </c>
      <c r="G325" s="2" t="s">
        <v>37</v>
      </c>
      <c r="H325" s="4" t="s">
        <v>20</v>
      </c>
      <c r="I325" s="10">
        <v>40</v>
      </c>
      <c r="J325" s="7">
        <v>2000</v>
      </c>
      <c r="K325" s="10">
        <v>80000</v>
      </c>
      <c r="L325" s="10">
        <v>32000</v>
      </c>
      <c r="M325" s="5">
        <v>0.4</v>
      </c>
      <c r="N325" s="2" t="s">
        <v>23</v>
      </c>
    </row>
    <row r="326" spans="2:14" ht="14.25" customHeight="1" x14ac:dyDescent="0.25">
      <c r="B326" s="2" t="s">
        <v>13</v>
      </c>
      <c r="C326" s="2">
        <v>1185732</v>
      </c>
      <c r="D326" s="3">
        <v>44387</v>
      </c>
      <c r="E326" s="2" t="s">
        <v>35</v>
      </c>
      <c r="F326" s="2" t="s">
        <v>36</v>
      </c>
      <c r="G326" s="2" t="s">
        <v>37</v>
      </c>
      <c r="H326" s="4" t="s">
        <v>21</v>
      </c>
      <c r="I326" s="10">
        <v>50</v>
      </c>
      <c r="J326" s="7">
        <v>2250</v>
      </c>
      <c r="K326" s="10">
        <v>112500</v>
      </c>
      <c r="L326" s="10">
        <v>39375</v>
      </c>
      <c r="M326" s="5">
        <v>0.35</v>
      </c>
      <c r="N326" s="2" t="s">
        <v>23</v>
      </c>
    </row>
    <row r="327" spans="2:14" ht="14.25" customHeight="1" x14ac:dyDescent="0.25">
      <c r="B327" s="2" t="s">
        <v>13</v>
      </c>
      <c r="C327" s="2">
        <v>1185732</v>
      </c>
      <c r="D327" s="3">
        <v>44388</v>
      </c>
      <c r="E327" s="2" t="s">
        <v>35</v>
      </c>
      <c r="F327" s="2" t="s">
        <v>36</v>
      </c>
      <c r="G327" s="2" t="s">
        <v>37</v>
      </c>
      <c r="H327" s="4" t="s">
        <v>22</v>
      </c>
      <c r="I327" s="10">
        <v>55.000000000000007</v>
      </c>
      <c r="J327" s="7">
        <v>4000</v>
      </c>
      <c r="K327" s="10">
        <v>220000.00000000003</v>
      </c>
      <c r="L327" s="10">
        <v>110000.00000000001</v>
      </c>
      <c r="M327" s="5">
        <v>0.5</v>
      </c>
      <c r="N327" s="2" t="s">
        <v>23</v>
      </c>
    </row>
    <row r="328" spans="2:14" ht="14.25" customHeight="1" x14ac:dyDescent="0.25">
      <c r="B328" s="2" t="s">
        <v>13</v>
      </c>
      <c r="C328" s="2">
        <v>1185732</v>
      </c>
      <c r="D328" s="3">
        <v>44389</v>
      </c>
      <c r="E328" s="2" t="s">
        <v>35</v>
      </c>
      <c r="F328" s="2" t="s">
        <v>36</v>
      </c>
      <c r="G328" s="2" t="s">
        <v>37</v>
      </c>
      <c r="H328" s="4" t="s">
        <v>16</v>
      </c>
      <c r="I328" s="10">
        <v>50</v>
      </c>
      <c r="J328" s="7">
        <v>5500</v>
      </c>
      <c r="K328" s="10">
        <v>275000</v>
      </c>
      <c r="L328" s="10">
        <v>110000</v>
      </c>
      <c r="M328" s="5">
        <v>0.4</v>
      </c>
      <c r="N328" s="2" t="s">
        <v>23</v>
      </c>
    </row>
    <row r="329" spans="2:14" ht="14.25" customHeight="1" x14ac:dyDescent="0.25">
      <c r="B329" s="2" t="s">
        <v>13</v>
      </c>
      <c r="C329" s="2">
        <v>1185732</v>
      </c>
      <c r="D329" s="3">
        <v>44390</v>
      </c>
      <c r="E329" s="2" t="s">
        <v>35</v>
      </c>
      <c r="F329" s="2" t="s">
        <v>36</v>
      </c>
      <c r="G329" s="2" t="s">
        <v>37</v>
      </c>
      <c r="H329" s="4" t="s">
        <v>18</v>
      </c>
      <c r="I329" s="10">
        <v>45.000000000000007</v>
      </c>
      <c r="J329" s="7">
        <v>3250</v>
      </c>
      <c r="K329" s="10">
        <v>146250.00000000003</v>
      </c>
      <c r="L329" s="10">
        <v>51187.500000000007</v>
      </c>
      <c r="M329" s="5">
        <v>0.35</v>
      </c>
      <c r="N329" s="2" t="s">
        <v>23</v>
      </c>
    </row>
    <row r="330" spans="2:14" ht="14.25" customHeight="1" x14ac:dyDescent="0.25">
      <c r="B330" s="2" t="s">
        <v>13</v>
      </c>
      <c r="C330" s="2">
        <v>1185732</v>
      </c>
      <c r="D330" s="3">
        <v>44391</v>
      </c>
      <c r="E330" s="2" t="s">
        <v>35</v>
      </c>
      <c r="F330" s="2" t="s">
        <v>36</v>
      </c>
      <c r="G330" s="2" t="s">
        <v>37</v>
      </c>
      <c r="H330" s="4" t="s">
        <v>19</v>
      </c>
      <c r="I330" s="10">
        <v>40</v>
      </c>
      <c r="J330" s="7">
        <v>2500</v>
      </c>
      <c r="K330" s="10">
        <v>100000</v>
      </c>
      <c r="L330" s="10">
        <v>35000</v>
      </c>
      <c r="M330" s="5">
        <v>0.35</v>
      </c>
      <c r="N330" s="2" t="s">
        <v>23</v>
      </c>
    </row>
    <row r="331" spans="2:14" ht="14.25" customHeight="1" x14ac:dyDescent="0.25">
      <c r="B331" s="2" t="s">
        <v>13</v>
      </c>
      <c r="C331" s="2">
        <v>1185732</v>
      </c>
      <c r="D331" s="3">
        <v>44392</v>
      </c>
      <c r="E331" s="2" t="s">
        <v>35</v>
      </c>
      <c r="F331" s="2" t="s">
        <v>36</v>
      </c>
      <c r="G331" s="2" t="s">
        <v>37</v>
      </c>
      <c r="H331" s="4" t="s">
        <v>20</v>
      </c>
      <c r="I331" s="10">
        <v>40</v>
      </c>
      <c r="J331" s="7">
        <v>2250</v>
      </c>
      <c r="K331" s="10">
        <v>90000</v>
      </c>
      <c r="L331" s="10">
        <v>36000</v>
      </c>
      <c r="M331" s="5">
        <v>0.4</v>
      </c>
      <c r="N331" s="2" t="s">
        <v>23</v>
      </c>
    </row>
    <row r="332" spans="2:14" ht="14.25" customHeight="1" x14ac:dyDescent="0.25">
      <c r="B332" s="2" t="s">
        <v>13</v>
      </c>
      <c r="C332" s="2">
        <v>1185732</v>
      </c>
      <c r="D332" s="3">
        <v>44393</v>
      </c>
      <c r="E332" s="2" t="s">
        <v>35</v>
      </c>
      <c r="F332" s="2" t="s">
        <v>36</v>
      </c>
      <c r="G332" s="2" t="s">
        <v>37</v>
      </c>
      <c r="H332" s="4" t="s">
        <v>21</v>
      </c>
      <c r="I332" s="10">
        <v>50</v>
      </c>
      <c r="J332" s="7">
        <v>2000</v>
      </c>
      <c r="K332" s="10">
        <v>100000</v>
      </c>
      <c r="L332" s="10">
        <v>35000</v>
      </c>
      <c r="M332" s="5">
        <v>0.35</v>
      </c>
      <c r="N332" s="2" t="s">
        <v>23</v>
      </c>
    </row>
    <row r="333" spans="2:14" ht="14.25" customHeight="1" x14ac:dyDescent="0.25">
      <c r="B333" s="2" t="s">
        <v>13</v>
      </c>
      <c r="C333" s="2">
        <v>1185732</v>
      </c>
      <c r="D333" s="3">
        <v>44394</v>
      </c>
      <c r="E333" s="2" t="s">
        <v>35</v>
      </c>
      <c r="F333" s="2" t="s">
        <v>36</v>
      </c>
      <c r="G333" s="2" t="s">
        <v>37</v>
      </c>
      <c r="H333" s="4" t="s">
        <v>22</v>
      </c>
      <c r="I333" s="10">
        <v>55.000000000000007</v>
      </c>
      <c r="J333" s="7">
        <v>3750</v>
      </c>
      <c r="K333" s="10">
        <v>206250.00000000003</v>
      </c>
      <c r="L333" s="10">
        <v>103125.00000000001</v>
      </c>
      <c r="M333" s="5">
        <v>0.5</v>
      </c>
      <c r="N333" s="2" t="s">
        <v>23</v>
      </c>
    </row>
    <row r="334" spans="2:14" ht="14.25" customHeight="1" x14ac:dyDescent="0.25">
      <c r="B334" s="2" t="s">
        <v>13</v>
      </c>
      <c r="C334" s="2">
        <v>1185732</v>
      </c>
      <c r="D334" s="3">
        <v>44395</v>
      </c>
      <c r="E334" s="2" t="s">
        <v>35</v>
      </c>
      <c r="F334" s="2" t="s">
        <v>36</v>
      </c>
      <c r="G334" s="2" t="s">
        <v>37</v>
      </c>
      <c r="H334" s="4" t="s">
        <v>16</v>
      </c>
      <c r="I334" s="10">
        <v>50</v>
      </c>
      <c r="J334" s="7">
        <v>5000</v>
      </c>
      <c r="K334" s="10">
        <v>250000</v>
      </c>
      <c r="L334" s="10">
        <v>100000</v>
      </c>
      <c r="M334" s="5">
        <v>0.4</v>
      </c>
      <c r="N334" s="2" t="s">
        <v>23</v>
      </c>
    </row>
    <row r="335" spans="2:14" ht="14.25" customHeight="1" x14ac:dyDescent="0.25">
      <c r="B335" s="2" t="s">
        <v>13</v>
      </c>
      <c r="C335" s="2">
        <v>1185732</v>
      </c>
      <c r="D335" s="3">
        <v>44396</v>
      </c>
      <c r="E335" s="2" t="s">
        <v>35</v>
      </c>
      <c r="F335" s="2" t="s">
        <v>36</v>
      </c>
      <c r="G335" s="2" t="s">
        <v>37</v>
      </c>
      <c r="H335" s="4" t="s">
        <v>18</v>
      </c>
      <c r="I335" s="10">
        <v>45.000000000000007</v>
      </c>
      <c r="J335" s="7">
        <v>3000</v>
      </c>
      <c r="K335" s="10">
        <v>135000.00000000003</v>
      </c>
      <c r="L335" s="10">
        <v>47250.000000000007</v>
      </c>
      <c r="M335" s="5">
        <v>0.35</v>
      </c>
      <c r="N335" s="2" t="s">
        <v>23</v>
      </c>
    </row>
    <row r="336" spans="2:14" ht="14.25" customHeight="1" x14ac:dyDescent="0.25">
      <c r="B336" s="2" t="s">
        <v>13</v>
      </c>
      <c r="C336" s="2">
        <v>1185732</v>
      </c>
      <c r="D336" s="3">
        <v>44397</v>
      </c>
      <c r="E336" s="2" t="s">
        <v>35</v>
      </c>
      <c r="F336" s="2" t="s">
        <v>36</v>
      </c>
      <c r="G336" s="2" t="s">
        <v>37</v>
      </c>
      <c r="H336" s="4" t="s">
        <v>19</v>
      </c>
      <c r="I336" s="10">
        <v>40</v>
      </c>
      <c r="J336" s="7">
        <v>2000</v>
      </c>
      <c r="K336" s="10">
        <v>80000</v>
      </c>
      <c r="L336" s="10">
        <v>28000</v>
      </c>
      <c r="M336" s="5">
        <v>0.35</v>
      </c>
      <c r="N336" s="2" t="s">
        <v>23</v>
      </c>
    </row>
    <row r="337" spans="2:14" ht="14.25" customHeight="1" x14ac:dyDescent="0.25">
      <c r="B337" s="2" t="s">
        <v>13</v>
      </c>
      <c r="C337" s="2">
        <v>1185732</v>
      </c>
      <c r="D337" s="3">
        <v>44398</v>
      </c>
      <c r="E337" s="2" t="s">
        <v>35</v>
      </c>
      <c r="F337" s="2" t="s">
        <v>36</v>
      </c>
      <c r="G337" s="2" t="s">
        <v>37</v>
      </c>
      <c r="H337" s="4" t="s">
        <v>20</v>
      </c>
      <c r="I337" s="10">
        <v>40</v>
      </c>
      <c r="J337" s="7">
        <v>1750</v>
      </c>
      <c r="K337" s="10">
        <v>70000</v>
      </c>
      <c r="L337" s="10">
        <v>28000</v>
      </c>
      <c r="M337" s="5">
        <v>0.4</v>
      </c>
      <c r="N337" s="2" t="s">
        <v>23</v>
      </c>
    </row>
    <row r="338" spans="2:14" ht="14.25" customHeight="1" x14ac:dyDescent="0.25">
      <c r="B338" s="2" t="s">
        <v>13</v>
      </c>
      <c r="C338" s="2">
        <v>1185732</v>
      </c>
      <c r="D338" s="3">
        <v>44399</v>
      </c>
      <c r="E338" s="2" t="s">
        <v>35</v>
      </c>
      <c r="F338" s="2" t="s">
        <v>36</v>
      </c>
      <c r="G338" s="2" t="s">
        <v>37</v>
      </c>
      <c r="H338" s="4" t="s">
        <v>21</v>
      </c>
      <c r="I338" s="10">
        <v>50</v>
      </c>
      <c r="J338" s="7">
        <v>1750</v>
      </c>
      <c r="K338" s="10">
        <v>87500</v>
      </c>
      <c r="L338" s="10">
        <v>30624.999999999996</v>
      </c>
      <c r="M338" s="5">
        <v>0.35</v>
      </c>
      <c r="N338" s="2" t="s">
        <v>23</v>
      </c>
    </row>
    <row r="339" spans="2:14" ht="14.25" customHeight="1" x14ac:dyDescent="0.25">
      <c r="B339" s="2" t="s">
        <v>13</v>
      </c>
      <c r="C339" s="2">
        <v>1185732</v>
      </c>
      <c r="D339" s="3">
        <v>44400</v>
      </c>
      <c r="E339" s="2" t="s">
        <v>35</v>
      </c>
      <c r="F339" s="2" t="s">
        <v>36</v>
      </c>
      <c r="G339" s="2" t="s">
        <v>37</v>
      </c>
      <c r="H339" s="4" t="s">
        <v>22</v>
      </c>
      <c r="I339" s="10">
        <v>55.000000000000007</v>
      </c>
      <c r="J339" s="7">
        <v>2500</v>
      </c>
      <c r="K339" s="10">
        <v>137500.00000000003</v>
      </c>
      <c r="L339" s="10">
        <v>68750.000000000015</v>
      </c>
      <c r="M339" s="5">
        <v>0.5</v>
      </c>
      <c r="N339" s="2" t="s">
        <v>23</v>
      </c>
    </row>
    <row r="340" spans="2:14" ht="14.25" customHeight="1" x14ac:dyDescent="0.25">
      <c r="B340" s="2" t="s">
        <v>13</v>
      </c>
      <c r="C340" s="2">
        <v>1185732</v>
      </c>
      <c r="D340" s="3">
        <v>44401</v>
      </c>
      <c r="E340" s="2" t="s">
        <v>35</v>
      </c>
      <c r="F340" s="2" t="s">
        <v>36</v>
      </c>
      <c r="G340" s="2" t="s">
        <v>37</v>
      </c>
      <c r="H340" s="4" t="s">
        <v>16</v>
      </c>
      <c r="I340" s="10">
        <v>60</v>
      </c>
      <c r="J340" s="7">
        <v>4250</v>
      </c>
      <c r="K340" s="10">
        <v>255000</v>
      </c>
      <c r="L340" s="10">
        <v>102000</v>
      </c>
      <c r="M340" s="5">
        <v>0.4</v>
      </c>
      <c r="N340" s="2" t="s">
        <v>23</v>
      </c>
    </row>
    <row r="341" spans="2:14" ht="14.25" customHeight="1" x14ac:dyDescent="0.25">
      <c r="B341" s="2" t="s">
        <v>13</v>
      </c>
      <c r="C341" s="2">
        <v>1185732</v>
      </c>
      <c r="D341" s="3">
        <v>44402</v>
      </c>
      <c r="E341" s="2" t="s">
        <v>35</v>
      </c>
      <c r="F341" s="2" t="s">
        <v>36</v>
      </c>
      <c r="G341" s="2" t="s">
        <v>37</v>
      </c>
      <c r="H341" s="4" t="s">
        <v>18</v>
      </c>
      <c r="I341" s="10">
        <v>50</v>
      </c>
      <c r="J341" s="7">
        <v>2500</v>
      </c>
      <c r="K341" s="10">
        <v>125000</v>
      </c>
      <c r="L341" s="10">
        <v>43750</v>
      </c>
      <c r="M341" s="5">
        <v>0.35</v>
      </c>
      <c r="N341" s="2" t="s">
        <v>23</v>
      </c>
    </row>
    <row r="342" spans="2:14" ht="14.25" customHeight="1" x14ac:dyDescent="0.25">
      <c r="B342" s="2" t="s">
        <v>13</v>
      </c>
      <c r="C342" s="2">
        <v>1185732</v>
      </c>
      <c r="D342" s="3">
        <v>44403</v>
      </c>
      <c r="E342" s="2" t="s">
        <v>35</v>
      </c>
      <c r="F342" s="2" t="s">
        <v>36</v>
      </c>
      <c r="G342" s="2" t="s">
        <v>37</v>
      </c>
      <c r="H342" s="4" t="s">
        <v>19</v>
      </c>
      <c r="I342" s="10">
        <v>50</v>
      </c>
      <c r="J342" s="7">
        <v>1500</v>
      </c>
      <c r="K342" s="10">
        <v>75000</v>
      </c>
      <c r="L342" s="10">
        <v>26250</v>
      </c>
      <c r="M342" s="5">
        <v>0.35</v>
      </c>
      <c r="N342" s="2" t="s">
        <v>23</v>
      </c>
    </row>
    <row r="343" spans="2:14" ht="14.25" customHeight="1" x14ac:dyDescent="0.25">
      <c r="B343" s="2" t="s">
        <v>13</v>
      </c>
      <c r="C343" s="2">
        <v>1185732</v>
      </c>
      <c r="D343" s="3">
        <v>44404</v>
      </c>
      <c r="E343" s="2" t="s">
        <v>35</v>
      </c>
      <c r="F343" s="2" t="s">
        <v>36</v>
      </c>
      <c r="G343" s="2" t="s">
        <v>37</v>
      </c>
      <c r="H343" s="4" t="s">
        <v>20</v>
      </c>
      <c r="I343" s="10">
        <v>50</v>
      </c>
      <c r="J343" s="7">
        <v>1250</v>
      </c>
      <c r="K343" s="10">
        <v>62500</v>
      </c>
      <c r="L343" s="10">
        <v>25000</v>
      </c>
      <c r="M343" s="5">
        <v>0.4</v>
      </c>
      <c r="N343" s="2" t="s">
        <v>23</v>
      </c>
    </row>
    <row r="344" spans="2:14" ht="14.25" customHeight="1" x14ac:dyDescent="0.25">
      <c r="B344" s="2" t="s">
        <v>13</v>
      </c>
      <c r="C344" s="2">
        <v>1185732</v>
      </c>
      <c r="D344" s="3">
        <v>44405</v>
      </c>
      <c r="E344" s="2" t="s">
        <v>35</v>
      </c>
      <c r="F344" s="2" t="s">
        <v>36</v>
      </c>
      <c r="G344" s="2" t="s">
        <v>37</v>
      </c>
      <c r="H344" s="4" t="s">
        <v>21</v>
      </c>
      <c r="I344" s="10">
        <v>60</v>
      </c>
      <c r="J344" s="7">
        <v>1250</v>
      </c>
      <c r="K344" s="10">
        <v>75000</v>
      </c>
      <c r="L344" s="10">
        <v>26250</v>
      </c>
      <c r="M344" s="5">
        <v>0.35</v>
      </c>
      <c r="N344" s="2" t="s">
        <v>23</v>
      </c>
    </row>
    <row r="345" spans="2:14" ht="14.25" customHeight="1" x14ac:dyDescent="0.25">
      <c r="B345" s="2" t="s">
        <v>13</v>
      </c>
      <c r="C345" s="2">
        <v>1185732</v>
      </c>
      <c r="D345" s="3">
        <v>44406</v>
      </c>
      <c r="E345" s="2" t="s">
        <v>35</v>
      </c>
      <c r="F345" s="2" t="s">
        <v>36</v>
      </c>
      <c r="G345" s="2" t="s">
        <v>37</v>
      </c>
      <c r="H345" s="4" t="s">
        <v>22</v>
      </c>
      <c r="I345" s="10">
        <v>64.999999999999986</v>
      </c>
      <c r="J345" s="7">
        <v>2500</v>
      </c>
      <c r="K345" s="10">
        <v>162499.99999999997</v>
      </c>
      <c r="L345" s="10">
        <v>81249.999999999985</v>
      </c>
      <c r="M345" s="5">
        <v>0.5</v>
      </c>
      <c r="N345" s="2" t="s">
        <v>23</v>
      </c>
    </row>
    <row r="346" spans="2:14" ht="14.25" customHeight="1" x14ac:dyDescent="0.25">
      <c r="B346" s="2" t="s">
        <v>13</v>
      </c>
      <c r="C346" s="2">
        <v>1185732</v>
      </c>
      <c r="D346" s="3">
        <v>44407</v>
      </c>
      <c r="E346" s="2" t="s">
        <v>35</v>
      </c>
      <c r="F346" s="2" t="s">
        <v>36</v>
      </c>
      <c r="G346" s="2" t="s">
        <v>37</v>
      </c>
      <c r="H346" s="4" t="s">
        <v>16</v>
      </c>
      <c r="I346" s="10">
        <v>60</v>
      </c>
      <c r="J346" s="7">
        <v>4000</v>
      </c>
      <c r="K346" s="10">
        <v>240000</v>
      </c>
      <c r="L346" s="10">
        <v>96000</v>
      </c>
      <c r="M346" s="5">
        <v>0.4</v>
      </c>
      <c r="N346" s="2" t="s">
        <v>23</v>
      </c>
    </row>
    <row r="347" spans="2:14" ht="14.25" customHeight="1" x14ac:dyDescent="0.25">
      <c r="B347" s="2" t="s">
        <v>13</v>
      </c>
      <c r="C347" s="2">
        <v>1185732</v>
      </c>
      <c r="D347" s="3">
        <v>44408</v>
      </c>
      <c r="E347" s="2" t="s">
        <v>35</v>
      </c>
      <c r="F347" s="2" t="s">
        <v>36</v>
      </c>
      <c r="G347" s="2" t="s">
        <v>37</v>
      </c>
      <c r="H347" s="4" t="s">
        <v>18</v>
      </c>
      <c r="I347" s="10">
        <v>50</v>
      </c>
      <c r="J347" s="7">
        <v>2500</v>
      </c>
      <c r="K347" s="10">
        <v>125000</v>
      </c>
      <c r="L347" s="10">
        <v>43750</v>
      </c>
      <c r="M347" s="5">
        <v>0.35</v>
      </c>
      <c r="N347" s="2" t="s">
        <v>23</v>
      </c>
    </row>
    <row r="348" spans="2:14" ht="14.25" customHeight="1" x14ac:dyDescent="0.25">
      <c r="B348" s="2" t="s">
        <v>13</v>
      </c>
      <c r="C348" s="2">
        <v>1185732</v>
      </c>
      <c r="D348" s="3">
        <v>44409</v>
      </c>
      <c r="E348" s="2" t="s">
        <v>35</v>
      </c>
      <c r="F348" s="2" t="s">
        <v>36</v>
      </c>
      <c r="G348" s="2" t="s">
        <v>37</v>
      </c>
      <c r="H348" s="4" t="s">
        <v>19</v>
      </c>
      <c r="I348" s="10">
        <v>50</v>
      </c>
      <c r="J348" s="7">
        <v>1950</v>
      </c>
      <c r="K348" s="10">
        <v>97500</v>
      </c>
      <c r="L348" s="10">
        <v>34125</v>
      </c>
      <c r="M348" s="5">
        <v>0.35</v>
      </c>
      <c r="N348" s="2" t="s">
        <v>23</v>
      </c>
    </row>
    <row r="349" spans="2:14" ht="14.25" customHeight="1" x14ac:dyDescent="0.25">
      <c r="B349" s="2" t="s">
        <v>13</v>
      </c>
      <c r="C349" s="2">
        <v>1185732</v>
      </c>
      <c r="D349" s="3">
        <v>44410</v>
      </c>
      <c r="E349" s="2" t="s">
        <v>35</v>
      </c>
      <c r="F349" s="2" t="s">
        <v>36</v>
      </c>
      <c r="G349" s="2" t="s">
        <v>37</v>
      </c>
      <c r="H349" s="4" t="s">
        <v>20</v>
      </c>
      <c r="I349" s="10">
        <v>50</v>
      </c>
      <c r="J349" s="7">
        <v>1750</v>
      </c>
      <c r="K349" s="10">
        <v>87500</v>
      </c>
      <c r="L349" s="10">
        <v>35000</v>
      </c>
      <c r="M349" s="5">
        <v>0.4</v>
      </c>
      <c r="N349" s="2" t="s">
        <v>23</v>
      </c>
    </row>
    <row r="350" spans="2:14" ht="14.25" customHeight="1" x14ac:dyDescent="0.25">
      <c r="B350" s="2" t="s">
        <v>13</v>
      </c>
      <c r="C350" s="2">
        <v>1185732</v>
      </c>
      <c r="D350" s="3">
        <v>44411</v>
      </c>
      <c r="E350" s="2" t="s">
        <v>35</v>
      </c>
      <c r="F350" s="2" t="s">
        <v>36</v>
      </c>
      <c r="G350" s="2" t="s">
        <v>37</v>
      </c>
      <c r="H350" s="4" t="s">
        <v>21</v>
      </c>
      <c r="I350" s="10">
        <v>60</v>
      </c>
      <c r="J350" s="7">
        <v>1500</v>
      </c>
      <c r="K350" s="10">
        <v>90000</v>
      </c>
      <c r="L350" s="10">
        <v>31499.999999999996</v>
      </c>
      <c r="M350" s="5">
        <v>0.35</v>
      </c>
      <c r="N350" s="2" t="s">
        <v>23</v>
      </c>
    </row>
    <row r="351" spans="2:14" ht="14.25" customHeight="1" x14ac:dyDescent="0.25">
      <c r="B351" s="2" t="s">
        <v>13</v>
      </c>
      <c r="C351" s="2">
        <v>1185732</v>
      </c>
      <c r="D351" s="3">
        <v>44412</v>
      </c>
      <c r="E351" s="2" t="s">
        <v>35</v>
      </c>
      <c r="F351" s="2" t="s">
        <v>36</v>
      </c>
      <c r="G351" s="2" t="s">
        <v>37</v>
      </c>
      <c r="H351" s="4" t="s">
        <v>22</v>
      </c>
      <c r="I351" s="10">
        <v>64.999999999999986</v>
      </c>
      <c r="J351" s="7">
        <v>2500</v>
      </c>
      <c r="K351" s="10">
        <v>162499.99999999997</v>
      </c>
      <c r="L351" s="10">
        <v>81249.999999999985</v>
      </c>
      <c r="M351" s="5">
        <v>0.5</v>
      </c>
      <c r="N351" s="2" t="s">
        <v>23</v>
      </c>
    </row>
    <row r="352" spans="2:14" ht="14.25" customHeight="1" x14ac:dyDescent="0.25">
      <c r="B352" s="2" t="s">
        <v>13</v>
      </c>
      <c r="C352" s="2">
        <v>1185732</v>
      </c>
      <c r="D352" s="3">
        <v>44413</v>
      </c>
      <c r="E352" s="2" t="s">
        <v>35</v>
      </c>
      <c r="F352" s="2" t="s">
        <v>36</v>
      </c>
      <c r="G352" s="2" t="s">
        <v>37</v>
      </c>
      <c r="H352" s="4" t="s">
        <v>16</v>
      </c>
      <c r="I352" s="10">
        <v>60</v>
      </c>
      <c r="J352" s="7">
        <v>5000</v>
      </c>
      <c r="K352" s="10">
        <v>300000</v>
      </c>
      <c r="L352" s="10">
        <v>120000</v>
      </c>
      <c r="M352" s="5">
        <v>0.4</v>
      </c>
      <c r="N352" s="2" t="s">
        <v>23</v>
      </c>
    </row>
    <row r="353" spans="2:14" ht="14.25" customHeight="1" x14ac:dyDescent="0.25">
      <c r="B353" s="2" t="s">
        <v>13</v>
      </c>
      <c r="C353" s="2">
        <v>1185732</v>
      </c>
      <c r="D353" s="3">
        <v>44414</v>
      </c>
      <c r="E353" s="2" t="s">
        <v>35</v>
      </c>
      <c r="F353" s="2" t="s">
        <v>36</v>
      </c>
      <c r="G353" s="2" t="s">
        <v>37</v>
      </c>
      <c r="H353" s="4" t="s">
        <v>18</v>
      </c>
      <c r="I353" s="10">
        <v>50</v>
      </c>
      <c r="J353" s="7">
        <v>3000</v>
      </c>
      <c r="K353" s="10">
        <v>150000</v>
      </c>
      <c r="L353" s="10">
        <v>52500</v>
      </c>
      <c r="M353" s="5">
        <v>0.35</v>
      </c>
      <c r="N353" s="2" t="s">
        <v>23</v>
      </c>
    </row>
    <row r="354" spans="2:14" ht="14.25" customHeight="1" x14ac:dyDescent="0.25">
      <c r="B354" s="2" t="s">
        <v>13</v>
      </c>
      <c r="C354" s="2">
        <v>1185732</v>
      </c>
      <c r="D354" s="3">
        <v>44415</v>
      </c>
      <c r="E354" s="2" t="s">
        <v>35</v>
      </c>
      <c r="F354" s="2" t="s">
        <v>36</v>
      </c>
      <c r="G354" s="2" t="s">
        <v>37</v>
      </c>
      <c r="H354" s="4" t="s">
        <v>19</v>
      </c>
      <c r="I354" s="10">
        <v>50</v>
      </c>
      <c r="J354" s="7">
        <v>2500</v>
      </c>
      <c r="K354" s="10">
        <v>125000</v>
      </c>
      <c r="L354" s="10">
        <v>43750</v>
      </c>
      <c r="M354" s="5">
        <v>0.35</v>
      </c>
      <c r="N354" s="2" t="s">
        <v>23</v>
      </c>
    </row>
    <row r="355" spans="2:14" ht="14.25" customHeight="1" x14ac:dyDescent="0.25">
      <c r="B355" s="2" t="s">
        <v>13</v>
      </c>
      <c r="C355" s="2">
        <v>1185732</v>
      </c>
      <c r="D355" s="3">
        <v>44416</v>
      </c>
      <c r="E355" s="2" t="s">
        <v>35</v>
      </c>
      <c r="F355" s="2" t="s">
        <v>36</v>
      </c>
      <c r="G355" s="2" t="s">
        <v>37</v>
      </c>
      <c r="H355" s="4" t="s">
        <v>20</v>
      </c>
      <c r="I355" s="10">
        <v>50</v>
      </c>
      <c r="J355" s="7">
        <v>2000</v>
      </c>
      <c r="K355" s="10">
        <v>100000</v>
      </c>
      <c r="L355" s="10">
        <v>40000</v>
      </c>
      <c r="M355" s="5">
        <v>0.4</v>
      </c>
      <c r="N355" s="2" t="s">
        <v>23</v>
      </c>
    </row>
    <row r="356" spans="2:14" ht="14.25" customHeight="1" x14ac:dyDescent="0.25">
      <c r="B356" s="2" t="s">
        <v>13</v>
      </c>
      <c r="C356" s="2">
        <v>1185732</v>
      </c>
      <c r="D356" s="3">
        <v>44417</v>
      </c>
      <c r="E356" s="2" t="s">
        <v>35</v>
      </c>
      <c r="F356" s="2" t="s">
        <v>36</v>
      </c>
      <c r="G356" s="2" t="s">
        <v>37</v>
      </c>
      <c r="H356" s="4" t="s">
        <v>21</v>
      </c>
      <c r="I356" s="10">
        <v>60</v>
      </c>
      <c r="J356" s="7">
        <v>2000</v>
      </c>
      <c r="K356" s="10">
        <v>120000</v>
      </c>
      <c r="L356" s="10">
        <v>42000</v>
      </c>
      <c r="M356" s="5">
        <v>0.35</v>
      </c>
      <c r="N356" s="2" t="s">
        <v>23</v>
      </c>
    </row>
    <row r="357" spans="2:14" ht="14.25" customHeight="1" x14ac:dyDescent="0.25">
      <c r="B357" s="2" t="s">
        <v>13</v>
      </c>
      <c r="C357" s="2">
        <v>1185732</v>
      </c>
      <c r="D357" s="3">
        <v>44418</v>
      </c>
      <c r="E357" s="2" t="s">
        <v>35</v>
      </c>
      <c r="F357" s="2" t="s">
        <v>36</v>
      </c>
      <c r="G357" s="2" t="s">
        <v>37</v>
      </c>
      <c r="H357" s="4" t="s">
        <v>22</v>
      </c>
      <c r="I357" s="10">
        <v>64.999999999999986</v>
      </c>
      <c r="J357" s="7">
        <v>3000</v>
      </c>
      <c r="K357" s="10">
        <v>194999.99999999997</v>
      </c>
      <c r="L357" s="10">
        <v>97499.999999999985</v>
      </c>
      <c r="M357" s="5">
        <v>0.5</v>
      </c>
      <c r="N357" s="2" t="s">
        <v>23</v>
      </c>
    </row>
    <row r="358" spans="2:14" ht="14.25" customHeight="1" x14ac:dyDescent="0.25">
      <c r="B358" s="2" t="s">
        <v>25</v>
      </c>
      <c r="C358" s="2">
        <v>1197831</v>
      </c>
      <c r="D358" s="3">
        <v>44419</v>
      </c>
      <c r="E358" s="2" t="s">
        <v>35</v>
      </c>
      <c r="F358" s="2" t="s">
        <v>36</v>
      </c>
      <c r="G358" s="2" t="s">
        <v>37</v>
      </c>
      <c r="H358" s="4" t="s">
        <v>16</v>
      </c>
      <c r="I358" s="10">
        <v>20</v>
      </c>
      <c r="J358" s="7">
        <v>7250</v>
      </c>
      <c r="K358" s="10">
        <v>145000</v>
      </c>
      <c r="L358" s="10">
        <v>43500</v>
      </c>
      <c r="M358" s="5">
        <v>0.3</v>
      </c>
      <c r="N358" s="2" t="s">
        <v>23</v>
      </c>
    </row>
    <row r="359" spans="2:14" ht="14.25" customHeight="1" x14ac:dyDescent="0.25">
      <c r="B359" s="2" t="s">
        <v>25</v>
      </c>
      <c r="C359" s="2">
        <v>1197831</v>
      </c>
      <c r="D359" s="3">
        <v>44420</v>
      </c>
      <c r="E359" s="2" t="s">
        <v>35</v>
      </c>
      <c r="F359" s="2" t="s">
        <v>36</v>
      </c>
      <c r="G359" s="2" t="s">
        <v>37</v>
      </c>
      <c r="H359" s="4" t="s">
        <v>18</v>
      </c>
      <c r="I359" s="10">
        <v>30</v>
      </c>
      <c r="J359" s="7">
        <v>7250</v>
      </c>
      <c r="K359" s="10">
        <v>217500</v>
      </c>
      <c r="L359" s="10">
        <v>65250</v>
      </c>
      <c r="M359" s="5">
        <v>0.3</v>
      </c>
      <c r="N359" s="2" t="s">
        <v>23</v>
      </c>
    </row>
    <row r="360" spans="2:14" ht="14.25" customHeight="1" x14ac:dyDescent="0.25">
      <c r="B360" s="2" t="s">
        <v>25</v>
      </c>
      <c r="C360" s="2">
        <v>1197831</v>
      </c>
      <c r="D360" s="3">
        <v>44421</v>
      </c>
      <c r="E360" s="2" t="s">
        <v>35</v>
      </c>
      <c r="F360" s="2" t="s">
        <v>36</v>
      </c>
      <c r="G360" s="2" t="s">
        <v>37</v>
      </c>
      <c r="H360" s="4" t="s">
        <v>19</v>
      </c>
      <c r="I360" s="10">
        <v>30</v>
      </c>
      <c r="J360" s="7">
        <v>5250</v>
      </c>
      <c r="K360" s="10">
        <v>157500</v>
      </c>
      <c r="L360" s="10">
        <v>47250</v>
      </c>
      <c r="M360" s="5">
        <v>0.3</v>
      </c>
      <c r="N360" s="2" t="s">
        <v>23</v>
      </c>
    </row>
    <row r="361" spans="2:14" ht="14.25" customHeight="1" x14ac:dyDescent="0.25">
      <c r="B361" s="2" t="s">
        <v>25</v>
      </c>
      <c r="C361" s="2">
        <v>1197831</v>
      </c>
      <c r="D361" s="3">
        <v>44422</v>
      </c>
      <c r="E361" s="2" t="s">
        <v>35</v>
      </c>
      <c r="F361" s="2" t="s">
        <v>36</v>
      </c>
      <c r="G361" s="2" t="s">
        <v>37</v>
      </c>
      <c r="H361" s="4" t="s">
        <v>20</v>
      </c>
      <c r="I361" s="10">
        <v>35</v>
      </c>
      <c r="J361" s="7">
        <v>5250</v>
      </c>
      <c r="K361" s="10">
        <v>183750</v>
      </c>
      <c r="L361" s="10">
        <v>73500</v>
      </c>
      <c r="M361" s="5">
        <v>0.4</v>
      </c>
      <c r="N361" s="2" t="s">
        <v>23</v>
      </c>
    </row>
    <row r="362" spans="2:14" ht="14.25" customHeight="1" x14ac:dyDescent="0.25">
      <c r="B362" s="2" t="s">
        <v>25</v>
      </c>
      <c r="C362" s="2">
        <v>1197831</v>
      </c>
      <c r="D362" s="3">
        <v>44423</v>
      </c>
      <c r="E362" s="2" t="s">
        <v>26</v>
      </c>
      <c r="F362" s="2" t="s">
        <v>27</v>
      </c>
      <c r="G362" s="2" t="s">
        <v>38</v>
      </c>
      <c r="H362" s="4" t="s">
        <v>21</v>
      </c>
      <c r="I362" s="10">
        <v>40</v>
      </c>
      <c r="J362" s="7">
        <v>3750</v>
      </c>
      <c r="K362" s="10">
        <v>150000</v>
      </c>
      <c r="L362" s="10">
        <v>37500</v>
      </c>
      <c r="M362" s="5">
        <v>0.25</v>
      </c>
      <c r="N362" s="2" t="s">
        <v>23</v>
      </c>
    </row>
    <row r="363" spans="2:14" ht="14.25" customHeight="1" x14ac:dyDescent="0.25">
      <c r="B363" s="2" t="s">
        <v>25</v>
      </c>
      <c r="C363" s="2">
        <v>1197831</v>
      </c>
      <c r="D363" s="3">
        <v>44424</v>
      </c>
      <c r="E363" s="2" t="s">
        <v>26</v>
      </c>
      <c r="F363" s="2" t="s">
        <v>27</v>
      </c>
      <c r="G363" s="2" t="s">
        <v>38</v>
      </c>
      <c r="H363" s="4" t="s">
        <v>22</v>
      </c>
      <c r="I363" s="10">
        <v>35</v>
      </c>
      <c r="J363" s="7">
        <v>5250</v>
      </c>
      <c r="K363" s="10">
        <v>183750</v>
      </c>
      <c r="L363" s="10">
        <v>82687.5</v>
      </c>
      <c r="M363" s="5">
        <v>0.45</v>
      </c>
      <c r="N363" s="2" t="s">
        <v>23</v>
      </c>
    </row>
    <row r="364" spans="2:14" ht="14.25" customHeight="1" x14ac:dyDescent="0.25">
      <c r="B364" s="2" t="s">
        <v>25</v>
      </c>
      <c r="C364" s="2">
        <v>1197831</v>
      </c>
      <c r="D364" s="3">
        <v>44425</v>
      </c>
      <c r="E364" s="2" t="s">
        <v>26</v>
      </c>
      <c r="F364" s="2" t="s">
        <v>27</v>
      </c>
      <c r="G364" s="2" t="s">
        <v>38</v>
      </c>
      <c r="H364" s="4" t="s">
        <v>16</v>
      </c>
      <c r="I364" s="10">
        <v>25</v>
      </c>
      <c r="J364" s="7">
        <v>6750</v>
      </c>
      <c r="K364" s="10">
        <v>168750</v>
      </c>
      <c r="L364" s="10">
        <v>50625</v>
      </c>
      <c r="M364" s="5">
        <v>0.3</v>
      </c>
      <c r="N364" s="2" t="s">
        <v>23</v>
      </c>
    </row>
    <row r="365" spans="2:14" ht="14.25" customHeight="1" x14ac:dyDescent="0.25">
      <c r="B365" s="2" t="s">
        <v>25</v>
      </c>
      <c r="C365" s="2">
        <v>1197831</v>
      </c>
      <c r="D365" s="3">
        <v>44426</v>
      </c>
      <c r="E365" s="2" t="s">
        <v>26</v>
      </c>
      <c r="F365" s="2" t="s">
        <v>27</v>
      </c>
      <c r="G365" s="2" t="s">
        <v>38</v>
      </c>
      <c r="H365" s="4" t="s">
        <v>18</v>
      </c>
      <c r="I365" s="10">
        <v>35</v>
      </c>
      <c r="J365" s="7">
        <v>6500</v>
      </c>
      <c r="K365" s="10">
        <v>227500</v>
      </c>
      <c r="L365" s="10">
        <v>68250</v>
      </c>
      <c r="M365" s="5">
        <v>0.3</v>
      </c>
      <c r="N365" s="2" t="s">
        <v>23</v>
      </c>
    </row>
    <row r="366" spans="2:14" ht="14.25" customHeight="1" x14ac:dyDescent="0.25">
      <c r="B366" s="2" t="s">
        <v>25</v>
      </c>
      <c r="C366" s="2">
        <v>1197831</v>
      </c>
      <c r="D366" s="3">
        <v>44427</v>
      </c>
      <c r="E366" s="2" t="s">
        <v>26</v>
      </c>
      <c r="F366" s="2" t="s">
        <v>27</v>
      </c>
      <c r="G366" s="2" t="s">
        <v>38</v>
      </c>
      <c r="H366" s="4" t="s">
        <v>19</v>
      </c>
      <c r="I366" s="10">
        <v>35</v>
      </c>
      <c r="J366" s="7">
        <v>4750</v>
      </c>
      <c r="K366" s="10">
        <v>166250</v>
      </c>
      <c r="L366" s="10">
        <v>49875</v>
      </c>
      <c r="M366" s="5">
        <v>0.3</v>
      </c>
      <c r="N366" s="2" t="s">
        <v>23</v>
      </c>
    </row>
    <row r="367" spans="2:14" ht="14.25" customHeight="1" x14ac:dyDescent="0.25">
      <c r="B367" s="2" t="s">
        <v>25</v>
      </c>
      <c r="C367" s="2">
        <v>1197831</v>
      </c>
      <c r="D367" s="3">
        <v>44428</v>
      </c>
      <c r="E367" s="2" t="s">
        <v>26</v>
      </c>
      <c r="F367" s="2" t="s">
        <v>27</v>
      </c>
      <c r="G367" s="2" t="s">
        <v>38</v>
      </c>
      <c r="H367" s="4" t="s">
        <v>20</v>
      </c>
      <c r="I367" s="10">
        <v>35</v>
      </c>
      <c r="J367" s="7">
        <v>4250</v>
      </c>
      <c r="K367" s="10">
        <v>148750</v>
      </c>
      <c r="L367" s="10">
        <v>59500</v>
      </c>
      <c r="M367" s="5">
        <v>0.4</v>
      </c>
      <c r="N367" s="2" t="s">
        <v>23</v>
      </c>
    </row>
    <row r="368" spans="2:14" ht="14.25" customHeight="1" x14ac:dyDescent="0.25">
      <c r="B368" s="2" t="s">
        <v>25</v>
      </c>
      <c r="C368" s="2">
        <v>1197831</v>
      </c>
      <c r="D368" s="3">
        <v>44429</v>
      </c>
      <c r="E368" s="2" t="s">
        <v>26</v>
      </c>
      <c r="F368" s="2" t="s">
        <v>27</v>
      </c>
      <c r="G368" s="2" t="s">
        <v>38</v>
      </c>
      <c r="H368" s="4" t="s">
        <v>21</v>
      </c>
      <c r="I368" s="10">
        <v>40</v>
      </c>
      <c r="J368" s="7">
        <v>3000</v>
      </c>
      <c r="K368" s="10">
        <v>120000</v>
      </c>
      <c r="L368" s="10">
        <v>30000</v>
      </c>
      <c r="M368" s="5">
        <v>0.25</v>
      </c>
      <c r="N368" s="2" t="s">
        <v>23</v>
      </c>
    </row>
    <row r="369" spans="2:14" ht="14.25" customHeight="1" x14ac:dyDescent="0.25">
      <c r="B369" s="2" t="s">
        <v>25</v>
      </c>
      <c r="C369" s="2">
        <v>1197831</v>
      </c>
      <c r="D369" s="3">
        <v>44430</v>
      </c>
      <c r="E369" s="2" t="s">
        <v>26</v>
      </c>
      <c r="F369" s="2" t="s">
        <v>27</v>
      </c>
      <c r="G369" s="2" t="s">
        <v>38</v>
      </c>
      <c r="H369" s="4" t="s">
        <v>22</v>
      </c>
      <c r="I369" s="10">
        <v>35</v>
      </c>
      <c r="J369" s="7">
        <v>5000</v>
      </c>
      <c r="K369" s="10">
        <v>175000</v>
      </c>
      <c r="L369" s="10">
        <v>78750</v>
      </c>
      <c r="M369" s="5">
        <v>0.45</v>
      </c>
      <c r="N369" s="2" t="s">
        <v>23</v>
      </c>
    </row>
    <row r="370" spans="2:14" ht="14.25" customHeight="1" x14ac:dyDescent="0.25">
      <c r="B370" s="2" t="s">
        <v>25</v>
      </c>
      <c r="C370" s="2">
        <v>1197831</v>
      </c>
      <c r="D370" s="3">
        <v>44431</v>
      </c>
      <c r="E370" s="2" t="s">
        <v>26</v>
      </c>
      <c r="F370" s="2" t="s">
        <v>27</v>
      </c>
      <c r="G370" s="2" t="s">
        <v>38</v>
      </c>
      <c r="H370" s="4" t="s">
        <v>16</v>
      </c>
      <c r="I370" s="10">
        <v>30</v>
      </c>
      <c r="J370" s="7">
        <v>6750</v>
      </c>
      <c r="K370" s="10">
        <v>202500</v>
      </c>
      <c r="L370" s="10">
        <v>70875</v>
      </c>
      <c r="M370" s="5">
        <v>0.35</v>
      </c>
      <c r="N370" s="2" t="s">
        <v>23</v>
      </c>
    </row>
    <row r="371" spans="2:14" ht="14.25" customHeight="1" x14ac:dyDescent="0.25">
      <c r="B371" s="2" t="s">
        <v>25</v>
      </c>
      <c r="C371" s="2">
        <v>1197831</v>
      </c>
      <c r="D371" s="3">
        <v>44432</v>
      </c>
      <c r="E371" s="2" t="s">
        <v>26</v>
      </c>
      <c r="F371" s="2" t="s">
        <v>27</v>
      </c>
      <c r="G371" s="2" t="s">
        <v>38</v>
      </c>
      <c r="H371" s="4" t="s">
        <v>18</v>
      </c>
      <c r="I371" s="10">
        <v>40</v>
      </c>
      <c r="J371" s="7">
        <v>6750</v>
      </c>
      <c r="K371" s="10">
        <v>270000</v>
      </c>
      <c r="L371" s="10">
        <v>94500</v>
      </c>
      <c r="M371" s="5">
        <v>0.35</v>
      </c>
      <c r="N371" s="2" t="s">
        <v>23</v>
      </c>
    </row>
    <row r="372" spans="2:14" ht="14.25" customHeight="1" x14ac:dyDescent="0.25">
      <c r="B372" s="2" t="s">
        <v>25</v>
      </c>
      <c r="C372" s="2">
        <v>1197831</v>
      </c>
      <c r="D372" s="3">
        <v>44433</v>
      </c>
      <c r="E372" s="2" t="s">
        <v>26</v>
      </c>
      <c r="F372" s="2" t="s">
        <v>27</v>
      </c>
      <c r="G372" s="2" t="s">
        <v>38</v>
      </c>
      <c r="H372" s="4" t="s">
        <v>19</v>
      </c>
      <c r="I372" s="10">
        <v>30</v>
      </c>
      <c r="J372" s="7">
        <v>5000</v>
      </c>
      <c r="K372" s="10">
        <v>150000</v>
      </c>
      <c r="L372" s="10">
        <v>52500</v>
      </c>
      <c r="M372" s="5">
        <v>0.35</v>
      </c>
      <c r="N372" s="2" t="s">
        <v>23</v>
      </c>
    </row>
    <row r="373" spans="2:14" ht="14.25" customHeight="1" x14ac:dyDescent="0.25">
      <c r="B373" s="2" t="s">
        <v>25</v>
      </c>
      <c r="C373" s="2">
        <v>1197831</v>
      </c>
      <c r="D373" s="3">
        <v>44434</v>
      </c>
      <c r="E373" s="2" t="s">
        <v>26</v>
      </c>
      <c r="F373" s="2" t="s">
        <v>27</v>
      </c>
      <c r="G373" s="2" t="s">
        <v>38</v>
      </c>
      <c r="H373" s="4" t="s">
        <v>20</v>
      </c>
      <c r="I373" s="10">
        <v>35</v>
      </c>
      <c r="J373" s="7">
        <v>4000</v>
      </c>
      <c r="K373" s="10">
        <v>140000</v>
      </c>
      <c r="L373" s="10">
        <v>63000</v>
      </c>
      <c r="M373" s="5">
        <v>0.45</v>
      </c>
      <c r="N373" s="2" t="s">
        <v>23</v>
      </c>
    </row>
    <row r="374" spans="2:14" ht="14.25" customHeight="1" x14ac:dyDescent="0.25">
      <c r="B374" s="2" t="s">
        <v>25</v>
      </c>
      <c r="C374" s="2">
        <v>1197831</v>
      </c>
      <c r="D374" s="3">
        <v>44435</v>
      </c>
      <c r="E374" s="2" t="s">
        <v>26</v>
      </c>
      <c r="F374" s="2" t="s">
        <v>27</v>
      </c>
      <c r="G374" s="2" t="s">
        <v>38</v>
      </c>
      <c r="H374" s="4" t="s">
        <v>21</v>
      </c>
      <c r="I374" s="10">
        <v>40</v>
      </c>
      <c r="J374" s="7">
        <v>3000</v>
      </c>
      <c r="K374" s="10">
        <v>120000</v>
      </c>
      <c r="L374" s="10">
        <v>36000</v>
      </c>
      <c r="M374" s="5">
        <v>0.3</v>
      </c>
      <c r="N374" s="2" t="s">
        <v>23</v>
      </c>
    </row>
    <row r="375" spans="2:14" ht="14.25" customHeight="1" x14ac:dyDescent="0.25">
      <c r="B375" s="2" t="s">
        <v>25</v>
      </c>
      <c r="C375" s="2">
        <v>1197831</v>
      </c>
      <c r="D375" s="3">
        <v>44436</v>
      </c>
      <c r="E375" s="2" t="s">
        <v>26</v>
      </c>
      <c r="F375" s="2" t="s">
        <v>27</v>
      </c>
      <c r="G375" s="2" t="s">
        <v>38</v>
      </c>
      <c r="H375" s="4" t="s">
        <v>22</v>
      </c>
      <c r="I375" s="10">
        <v>35</v>
      </c>
      <c r="J375" s="7">
        <v>4500</v>
      </c>
      <c r="K375" s="10">
        <v>157500</v>
      </c>
      <c r="L375" s="10">
        <v>78750</v>
      </c>
      <c r="M375" s="5">
        <v>0.5</v>
      </c>
      <c r="N375" s="2" t="s">
        <v>23</v>
      </c>
    </row>
    <row r="376" spans="2:14" ht="14.25" customHeight="1" x14ac:dyDescent="0.25">
      <c r="B376" s="2" t="s">
        <v>25</v>
      </c>
      <c r="C376" s="2">
        <v>1197831</v>
      </c>
      <c r="D376" s="3">
        <v>44437</v>
      </c>
      <c r="E376" s="2" t="s">
        <v>26</v>
      </c>
      <c r="F376" s="2" t="s">
        <v>27</v>
      </c>
      <c r="G376" s="2" t="s">
        <v>38</v>
      </c>
      <c r="H376" s="4" t="s">
        <v>16</v>
      </c>
      <c r="I376" s="10">
        <v>20</v>
      </c>
      <c r="J376" s="7">
        <v>7000</v>
      </c>
      <c r="K376" s="10">
        <v>140000</v>
      </c>
      <c r="L376" s="10">
        <v>49000</v>
      </c>
      <c r="M376" s="5">
        <v>0.35</v>
      </c>
      <c r="N376" s="2" t="s">
        <v>23</v>
      </c>
    </row>
    <row r="377" spans="2:14" ht="14.25" customHeight="1" x14ac:dyDescent="0.25">
      <c r="B377" s="2" t="s">
        <v>25</v>
      </c>
      <c r="C377" s="2">
        <v>1197831</v>
      </c>
      <c r="D377" s="3">
        <v>44438</v>
      </c>
      <c r="E377" s="2" t="s">
        <v>26</v>
      </c>
      <c r="F377" s="2" t="s">
        <v>27</v>
      </c>
      <c r="G377" s="2" t="s">
        <v>38</v>
      </c>
      <c r="H377" s="4" t="s">
        <v>18</v>
      </c>
      <c r="I377" s="10">
        <v>30.000000000000004</v>
      </c>
      <c r="J377" s="7">
        <v>7000</v>
      </c>
      <c r="K377" s="10">
        <v>210000.00000000003</v>
      </c>
      <c r="L377" s="10">
        <v>73500</v>
      </c>
      <c r="M377" s="5">
        <v>0.35</v>
      </c>
      <c r="N377" s="2" t="s">
        <v>23</v>
      </c>
    </row>
    <row r="378" spans="2:14" ht="14.25" customHeight="1" x14ac:dyDescent="0.25">
      <c r="B378" s="2" t="s">
        <v>25</v>
      </c>
      <c r="C378" s="2">
        <v>1197831</v>
      </c>
      <c r="D378" s="3">
        <v>44439</v>
      </c>
      <c r="E378" s="2" t="s">
        <v>26</v>
      </c>
      <c r="F378" s="2" t="s">
        <v>27</v>
      </c>
      <c r="G378" s="2" t="s">
        <v>38</v>
      </c>
      <c r="H378" s="4" t="s">
        <v>19</v>
      </c>
      <c r="I378" s="10">
        <v>24.999999999999996</v>
      </c>
      <c r="J378" s="7">
        <v>5250</v>
      </c>
      <c r="K378" s="10">
        <v>131249.99999999997</v>
      </c>
      <c r="L378" s="10">
        <v>45937.499999999985</v>
      </c>
      <c r="M378" s="5">
        <v>0.35</v>
      </c>
      <c r="N378" s="2" t="s">
        <v>23</v>
      </c>
    </row>
    <row r="379" spans="2:14" ht="14.25" customHeight="1" x14ac:dyDescent="0.25">
      <c r="B379" s="2" t="s">
        <v>25</v>
      </c>
      <c r="C379" s="2">
        <v>1197831</v>
      </c>
      <c r="D379" s="3">
        <v>44440</v>
      </c>
      <c r="E379" s="2" t="s">
        <v>26</v>
      </c>
      <c r="F379" s="2" t="s">
        <v>27</v>
      </c>
      <c r="G379" s="2" t="s">
        <v>38</v>
      </c>
      <c r="H379" s="4" t="s">
        <v>20</v>
      </c>
      <c r="I379" s="10">
        <v>30.000000000000004</v>
      </c>
      <c r="J379" s="7">
        <v>4250</v>
      </c>
      <c r="K379" s="10">
        <v>127500.00000000001</v>
      </c>
      <c r="L379" s="10">
        <v>57375.000000000007</v>
      </c>
      <c r="M379" s="5">
        <v>0.45</v>
      </c>
      <c r="N379" s="2" t="s">
        <v>23</v>
      </c>
    </row>
    <row r="380" spans="2:14" ht="14.25" customHeight="1" x14ac:dyDescent="0.25">
      <c r="B380" s="2" t="s">
        <v>25</v>
      </c>
      <c r="C380" s="2">
        <v>1197831</v>
      </c>
      <c r="D380" s="3">
        <v>44441</v>
      </c>
      <c r="E380" s="2" t="s">
        <v>26</v>
      </c>
      <c r="F380" s="2" t="s">
        <v>27</v>
      </c>
      <c r="G380" s="2" t="s">
        <v>38</v>
      </c>
      <c r="H380" s="4" t="s">
        <v>21</v>
      </c>
      <c r="I380" s="10">
        <v>35</v>
      </c>
      <c r="J380" s="7">
        <v>3250</v>
      </c>
      <c r="K380" s="10">
        <v>113750</v>
      </c>
      <c r="L380" s="10">
        <v>34125</v>
      </c>
      <c r="M380" s="5">
        <v>0.3</v>
      </c>
      <c r="N380" s="2" t="s">
        <v>23</v>
      </c>
    </row>
    <row r="381" spans="2:14" ht="14.25" customHeight="1" x14ac:dyDescent="0.25">
      <c r="B381" s="2" t="s">
        <v>25</v>
      </c>
      <c r="C381" s="2">
        <v>1197831</v>
      </c>
      <c r="D381" s="3">
        <v>44442</v>
      </c>
      <c r="E381" s="2" t="s">
        <v>26</v>
      </c>
      <c r="F381" s="2" t="s">
        <v>27</v>
      </c>
      <c r="G381" s="2" t="s">
        <v>38</v>
      </c>
      <c r="H381" s="4" t="s">
        <v>22</v>
      </c>
      <c r="I381" s="10">
        <v>30.000000000000004</v>
      </c>
      <c r="J381" s="7">
        <v>6000</v>
      </c>
      <c r="K381" s="10">
        <v>180000.00000000003</v>
      </c>
      <c r="L381" s="10">
        <v>90000.000000000015</v>
      </c>
      <c r="M381" s="5">
        <v>0.5</v>
      </c>
      <c r="N381" s="2" t="s">
        <v>23</v>
      </c>
    </row>
    <row r="382" spans="2:14" ht="14.25" customHeight="1" x14ac:dyDescent="0.25">
      <c r="B382" s="2" t="s">
        <v>25</v>
      </c>
      <c r="C382" s="2">
        <v>1197831</v>
      </c>
      <c r="D382" s="3">
        <v>44443</v>
      </c>
      <c r="E382" s="2" t="s">
        <v>26</v>
      </c>
      <c r="F382" s="2" t="s">
        <v>27</v>
      </c>
      <c r="G382" s="2" t="s">
        <v>38</v>
      </c>
      <c r="H382" s="4" t="s">
        <v>16</v>
      </c>
      <c r="I382" s="10">
        <v>20</v>
      </c>
      <c r="J382" s="7">
        <v>7500</v>
      </c>
      <c r="K382" s="10">
        <v>150000</v>
      </c>
      <c r="L382" s="10">
        <v>52500</v>
      </c>
      <c r="M382" s="5">
        <v>0.35</v>
      </c>
      <c r="N382" s="2" t="s">
        <v>23</v>
      </c>
    </row>
    <row r="383" spans="2:14" ht="14.25" customHeight="1" x14ac:dyDescent="0.25">
      <c r="B383" s="2" t="s">
        <v>25</v>
      </c>
      <c r="C383" s="2">
        <v>1197831</v>
      </c>
      <c r="D383" s="3">
        <v>44444</v>
      </c>
      <c r="E383" s="2" t="s">
        <v>26</v>
      </c>
      <c r="F383" s="2" t="s">
        <v>27</v>
      </c>
      <c r="G383" s="2" t="s">
        <v>38</v>
      </c>
      <c r="H383" s="4" t="s">
        <v>18</v>
      </c>
      <c r="I383" s="10">
        <v>30.000000000000004</v>
      </c>
      <c r="J383" s="7">
        <v>7750</v>
      </c>
      <c r="K383" s="10">
        <v>232500.00000000003</v>
      </c>
      <c r="L383" s="10">
        <v>81375</v>
      </c>
      <c r="M383" s="5">
        <v>0.35</v>
      </c>
      <c r="N383" s="2" t="s">
        <v>23</v>
      </c>
    </row>
    <row r="384" spans="2:14" ht="14.25" customHeight="1" x14ac:dyDescent="0.25">
      <c r="B384" s="2" t="s">
        <v>25</v>
      </c>
      <c r="C384" s="2">
        <v>1197831</v>
      </c>
      <c r="D384" s="3">
        <v>44445</v>
      </c>
      <c r="E384" s="2" t="s">
        <v>26</v>
      </c>
      <c r="F384" s="2" t="s">
        <v>27</v>
      </c>
      <c r="G384" s="2" t="s">
        <v>38</v>
      </c>
      <c r="H384" s="4" t="s">
        <v>19</v>
      </c>
      <c r="I384" s="10">
        <v>24.999999999999996</v>
      </c>
      <c r="J384" s="7">
        <v>6250</v>
      </c>
      <c r="K384" s="10">
        <v>156249.99999999997</v>
      </c>
      <c r="L384" s="10">
        <v>54687.499999999985</v>
      </c>
      <c r="M384" s="5">
        <v>0.35</v>
      </c>
      <c r="N384" s="2" t="s">
        <v>23</v>
      </c>
    </row>
    <row r="385" spans="2:14" ht="14.25" customHeight="1" x14ac:dyDescent="0.25">
      <c r="B385" s="2" t="s">
        <v>25</v>
      </c>
      <c r="C385" s="2">
        <v>1197831</v>
      </c>
      <c r="D385" s="3">
        <v>44446</v>
      </c>
      <c r="E385" s="2" t="s">
        <v>26</v>
      </c>
      <c r="F385" s="2" t="s">
        <v>27</v>
      </c>
      <c r="G385" s="2" t="s">
        <v>38</v>
      </c>
      <c r="H385" s="4" t="s">
        <v>20</v>
      </c>
      <c r="I385" s="10">
        <v>35</v>
      </c>
      <c r="J385" s="7">
        <v>5500</v>
      </c>
      <c r="K385" s="10">
        <v>192500</v>
      </c>
      <c r="L385" s="10">
        <v>86625</v>
      </c>
      <c r="M385" s="5">
        <v>0.45</v>
      </c>
      <c r="N385" s="2" t="s">
        <v>23</v>
      </c>
    </row>
    <row r="386" spans="2:14" ht="14.25" customHeight="1" x14ac:dyDescent="0.25">
      <c r="B386" s="2" t="s">
        <v>25</v>
      </c>
      <c r="C386" s="2">
        <v>1197831</v>
      </c>
      <c r="D386" s="3">
        <v>44447</v>
      </c>
      <c r="E386" s="2" t="s">
        <v>26</v>
      </c>
      <c r="F386" s="2" t="s">
        <v>27</v>
      </c>
      <c r="G386" s="2" t="s">
        <v>38</v>
      </c>
      <c r="H386" s="4" t="s">
        <v>21</v>
      </c>
      <c r="I386" s="10">
        <v>50</v>
      </c>
      <c r="J386" s="7">
        <v>4500</v>
      </c>
      <c r="K386" s="10">
        <v>225000</v>
      </c>
      <c r="L386" s="10">
        <v>67500</v>
      </c>
      <c r="M386" s="5">
        <v>0.3</v>
      </c>
      <c r="N386" s="2" t="s">
        <v>23</v>
      </c>
    </row>
    <row r="387" spans="2:14" ht="14.25" customHeight="1" x14ac:dyDescent="0.25">
      <c r="B387" s="2" t="s">
        <v>25</v>
      </c>
      <c r="C387" s="2">
        <v>1197831</v>
      </c>
      <c r="D387" s="3">
        <v>44448</v>
      </c>
      <c r="E387" s="2" t="s">
        <v>26</v>
      </c>
      <c r="F387" s="2" t="s">
        <v>27</v>
      </c>
      <c r="G387" s="2" t="s">
        <v>38</v>
      </c>
      <c r="H387" s="4" t="s">
        <v>22</v>
      </c>
      <c r="I387" s="10">
        <v>45</v>
      </c>
      <c r="J387" s="7">
        <v>8000</v>
      </c>
      <c r="K387" s="10">
        <v>360000</v>
      </c>
      <c r="L387" s="10">
        <v>180000</v>
      </c>
      <c r="M387" s="5">
        <v>0.5</v>
      </c>
      <c r="N387" s="2" t="s">
        <v>23</v>
      </c>
    </row>
    <row r="388" spans="2:14" ht="14.25" customHeight="1" x14ac:dyDescent="0.25">
      <c r="B388" s="2" t="s">
        <v>25</v>
      </c>
      <c r="C388" s="2">
        <v>1197831</v>
      </c>
      <c r="D388" s="3">
        <v>44449</v>
      </c>
      <c r="E388" s="2" t="s">
        <v>26</v>
      </c>
      <c r="F388" s="2" t="s">
        <v>27</v>
      </c>
      <c r="G388" s="2" t="s">
        <v>38</v>
      </c>
      <c r="H388" s="4" t="s">
        <v>16</v>
      </c>
      <c r="I388" s="10">
        <v>45</v>
      </c>
      <c r="J388" s="7">
        <v>8000</v>
      </c>
      <c r="K388" s="10">
        <v>360000</v>
      </c>
      <c r="L388" s="10">
        <v>125999.99999999999</v>
      </c>
      <c r="M388" s="5">
        <v>0.35</v>
      </c>
      <c r="N388" s="2" t="s">
        <v>23</v>
      </c>
    </row>
    <row r="389" spans="2:14" ht="14.25" customHeight="1" x14ac:dyDescent="0.25">
      <c r="B389" s="2" t="s">
        <v>25</v>
      </c>
      <c r="C389" s="2">
        <v>1197831</v>
      </c>
      <c r="D389" s="3">
        <v>44450</v>
      </c>
      <c r="E389" s="2" t="s">
        <v>26</v>
      </c>
      <c r="F389" s="2" t="s">
        <v>27</v>
      </c>
      <c r="G389" s="2" t="s">
        <v>38</v>
      </c>
      <c r="H389" s="4" t="s">
        <v>18</v>
      </c>
      <c r="I389" s="10">
        <v>50</v>
      </c>
      <c r="J389" s="7">
        <v>8000</v>
      </c>
      <c r="K389" s="10">
        <v>400000</v>
      </c>
      <c r="L389" s="10">
        <v>140000</v>
      </c>
      <c r="M389" s="5">
        <v>0.35</v>
      </c>
      <c r="N389" s="2" t="s">
        <v>23</v>
      </c>
    </row>
    <row r="390" spans="2:14" ht="14.25" customHeight="1" x14ac:dyDescent="0.25">
      <c r="B390" s="2" t="s">
        <v>25</v>
      </c>
      <c r="C390" s="2">
        <v>1197831</v>
      </c>
      <c r="D390" s="3">
        <v>44451</v>
      </c>
      <c r="E390" s="2" t="s">
        <v>26</v>
      </c>
      <c r="F390" s="2" t="s">
        <v>27</v>
      </c>
      <c r="G390" s="2" t="s">
        <v>38</v>
      </c>
      <c r="H390" s="4" t="s">
        <v>19</v>
      </c>
      <c r="I390" s="10">
        <v>45</v>
      </c>
      <c r="J390" s="7">
        <v>6500</v>
      </c>
      <c r="K390" s="10">
        <v>292500</v>
      </c>
      <c r="L390" s="10">
        <v>102375</v>
      </c>
      <c r="M390" s="5">
        <v>0.35</v>
      </c>
      <c r="N390" s="2" t="s">
        <v>23</v>
      </c>
    </row>
    <row r="391" spans="2:14" ht="14.25" customHeight="1" x14ac:dyDescent="0.25">
      <c r="B391" s="2" t="s">
        <v>25</v>
      </c>
      <c r="C391" s="2">
        <v>1197831</v>
      </c>
      <c r="D391" s="3">
        <v>44452</v>
      </c>
      <c r="E391" s="2" t="s">
        <v>26</v>
      </c>
      <c r="F391" s="2" t="s">
        <v>27</v>
      </c>
      <c r="G391" s="2" t="s">
        <v>38</v>
      </c>
      <c r="H391" s="4" t="s">
        <v>20</v>
      </c>
      <c r="I391" s="10">
        <v>45</v>
      </c>
      <c r="J391" s="7">
        <v>6000</v>
      </c>
      <c r="K391" s="10">
        <v>270000</v>
      </c>
      <c r="L391" s="10">
        <v>121500</v>
      </c>
      <c r="M391" s="5">
        <v>0.45</v>
      </c>
      <c r="N391" s="2" t="s">
        <v>23</v>
      </c>
    </row>
    <row r="392" spans="2:14" ht="14.25" customHeight="1" x14ac:dyDescent="0.25">
      <c r="B392" s="2" t="s">
        <v>25</v>
      </c>
      <c r="C392" s="2">
        <v>1197831</v>
      </c>
      <c r="D392" s="3">
        <v>44453</v>
      </c>
      <c r="E392" s="2" t="s">
        <v>26</v>
      </c>
      <c r="F392" s="2" t="s">
        <v>27</v>
      </c>
      <c r="G392" s="2" t="s">
        <v>38</v>
      </c>
      <c r="H392" s="4" t="s">
        <v>21</v>
      </c>
      <c r="I392" s="10">
        <v>50</v>
      </c>
      <c r="J392" s="7">
        <v>5000</v>
      </c>
      <c r="K392" s="10">
        <v>250000</v>
      </c>
      <c r="L392" s="10">
        <v>75000</v>
      </c>
      <c r="M392" s="5">
        <v>0.3</v>
      </c>
      <c r="N392" s="2" t="s">
        <v>23</v>
      </c>
    </row>
    <row r="393" spans="2:14" ht="14.25" customHeight="1" x14ac:dyDescent="0.25">
      <c r="B393" s="2" t="s">
        <v>25</v>
      </c>
      <c r="C393" s="2">
        <v>1197831</v>
      </c>
      <c r="D393" s="3">
        <v>44454</v>
      </c>
      <c r="E393" s="2" t="s">
        <v>26</v>
      </c>
      <c r="F393" s="2" t="s">
        <v>27</v>
      </c>
      <c r="G393" s="2" t="s">
        <v>38</v>
      </c>
      <c r="H393" s="4" t="s">
        <v>22</v>
      </c>
      <c r="I393" s="10">
        <v>55.000000000000007</v>
      </c>
      <c r="J393" s="7">
        <v>8750</v>
      </c>
      <c r="K393" s="10">
        <v>481250.00000000006</v>
      </c>
      <c r="L393" s="10">
        <v>240625.00000000003</v>
      </c>
      <c r="M393" s="5">
        <v>0.5</v>
      </c>
      <c r="N393" s="2" t="s">
        <v>23</v>
      </c>
    </row>
    <row r="394" spans="2:14" ht="14.25" customHeight="1" x14ac:dyDescent="0.25">
      <c r="B394" s="2" t="s">
        <v>25</v>
      </c>
      <c r="C394" s="2">
        <v>1197831</v>
      </c>
      <c r="D394" s="3">
        <v>44455</v>
      </c>
      <c r="E394" s="2" t="s">
        <v>26</v>
      </c>
      <c r="F394" s="2" t="s">
        <v>27</v>
      </c>
      <c r="G394" s="2" t="s">
        <v>38</v>
      </c>
      <c r="H394" s="4" t="s">
        <v>16</v>
      </c>
      <c r="I394" s="10">
        <v>45</v>
      </c>
      <c r="J394" s="7">
        <v>8250</v>
      </c>
      <c r="K394" s="10">
        <v>371250</v>
      </c>
      <c r="L394" s="10">
        <v>148500</v>
      </c>
      <c r="M394" s="5">
        <v>0.39999999999999997</v>
      </c>
      <c r="N394" s="2" t="s">
        <v>23</v>
      </c>
    </row>
    <row r="395" spans="2:14" ht="14.25" customHeight="1" x14ac:dyDescent="0.25">
      <c r="B395" s="2" t="s">
        <v>25</v>
      </c>
      <c r="C395" s="2">
        <v>1197831</v>
      </c>
      <c r="D395" s="3">
        <v>44456</v>
      </c>
      <c r="E395" s="2" t="s">
        <v>26</v>
      </c>
      <c r="F395" s="2" t="s">
        <v>27</v>
      </c>
      <c r="G395" s="2" t="s">
        <v>38</v>
      </c>
      <c r="H395" s="4" t="s">
        <v>18</v>
      </c>
      <c r="I395" s="10">
        <v>50</v>
      </c>
      <c r="J395" s="7">
        <v>8250</v>
      </c>
      <c r="K395" s="10">
        <v>412500</v>
      </c>
      <c r="L395" s="10">
        <v>165000</v>
      </c>
      <c r="M395" s="5">
        <v>0.39999999999999997</v>
      </c>
      <c r="N395" s="2" t="s">
        <v>23</v>
      </c>
    </row>
    <row r="396" spans="2:14" ht="14.25" customHeight="1" x14ac:dyDescent="0.25">
      <c r="B396" s="2" t="s">
        <v>25</v>
      </c>
      <c r="C396" s="2">
        <v>1197831</v>
      </c>
      <c r="D396" s="3">
        <v>44457</v>
      </c>
      <c r="E396" s="2" t="s">
        <v>26</v>
      </c>
      <c r="F396" s="2" t="s">
        <v>27</v>
      </c>
      <c r="G396" s="2" t="s">
        <v>38</v>
      </c>
      <c r="H396" s="4" t="s">
        <v>19</v>
      </c>
      <c r="I396" s="10">
        <v>45</v>
      </c>
      <c r="J396" s="7">
        <v>9750</v>
      </c>
      <c r="K396" s="10">
        <v>438750</v>
      </c>
      <c r="L396" s="10">
        <v>175499.99999999997</v>
      </c>
      <c r="M396" s="5">
        <v>0.39999999999999997</v>
      </c>
      <c r="N396" s="2" t="s">
        <v>23</v>
      </c>
    </row>
    <row r="397" spans="2:14" ht="14.25" customHeight="1" x14ac:dyDescent="0.25">
      <c r="B397" s="2" t="s">
        <v>25</v>
      </c>
      <c r="C397" s="2">
        <v>1197831</v>
      </c>
      <c r="D397" s="3">
        <v>44458</v>
      </c>
      <c r="E397" s="2" t="s">
        <v>26</v>
      </c>
      <c r="F397" s="2" t="s">
        <v>27</v>
      </c>
      <c r="G397" s="2" t="s">
        <v>38</v>
      </c>
      <c r="H397" s="4" t="s">
        <v>20</v>
      </c>
      <c r="I397" s="10">
        <v>45</v>
      </c>
      <c r="J397" s="7">
        <v>5750</v>
      </c>
      <c r="K397" s="10">
        <v>258750</v>
      </c>
      <c r="L397" s="10">
        <v>129375</v>
      </c>
      <c r="M397" s="5">
        <v>0.5</v>
      </c>
      <c r="N397" s="2" t="s">
        <v>23</v>
      </c>
    </row>
    <row r="398" spans="2:14" ht="14.25" customHeight="1" x14ac:dyDescent="0.25">
      <c r="B398" s="2" t="s">
        <v>25</v>
      </c>
      <c r="C398" s="2">
        <v>1197831</v>
      </c>
      <c r="D398" s="3">
        <v>44459</v>
      </c>
      <c r="E398" s="2" t="s">
        <v>26</v>
      </c>
      <c r="F398" s="2" t="s">
        <v>27</v>
      </c>
      <c r="G398" s="2" t="s">
        <v>38</v>
      </c>
      <c r="H398" s="4" t="s">
        <v>21</v>
      </c>
      <c r="I398" s="10">
        <v>50</v>
      </c>
      <c r="J398" s="7">
        <v>5750</v>
      </c>
      <c r="K398" s="10">
        <v>287500</v>
      </c>
      <c r="L398" s="10">
        <v>100625</v>
      </c>
      <c r="M398" s="5">
        <v>0.35</v>
      </c>
      <c r="N398" s="2" t="s">
        <v>23</v>
      </c>
    </row>
    <row r="399" spans="2:14" ht="14.25" customHeight="1" x14ac:dyDescent="0.25">
      <c r="B399" s="2" t="s">
        <v>25</v>
      </c>
      <c r="C399" s="2">
        <v>1197831</v>
      </c>
      <c r="D399" s="3">
        <v>44460</v>
      </c>
      <c r="E399" s="2" t="s">
        <v>26</v>
      </c>
      <c r="F399" s="2" t="s">
        <v>27</v>
      </c>
      <c r="G399" s="2" t="s">
        <v>38</v>
      </c>
      <c r="H399" s="4" t="s">
        <v>22</v>
      </c>
      <c r="I399" s="10">
        <v>60</v>
      </c>
      <c r="J399" s="7">
        <v>8500</v>
      </c>
      <c r="K399" s="10">
        <v>510000</v>
      </c>
      <c r="L399" s="10">
        <v>280500</v>
      </c>
      <c r="M399" s="5">
        <v>0.55000000000000004</v>
      </c>
      <c r="N399" s="2" t="s">
        <v>23</v>
      </c>
    </row>
    <row r="400" spans="2:14" ht="14.25" customHeight="1" x14ac:dyDescent="0.25">
      <c r="B400" s="2" t="s">
        <v>25</v>
      </c>
      <c r="C400" s="2">
        <v>1197831</v>
      </c>
      <c r="D400" s="3">
        <v>44461</v>
      </c>
      <c r="E400" s="2" t="s">
        <v>26</v>
      </c>
      <c r="F400" s="2" t="s">
        <v>27</v>
      </c>
      <c r="G400" s="2" t="s">
        <v>38</v>
      </c>
      <c r="H400" s="4" t="s">
        <v>16</v>
      </c>
      <c r="I400" s="10">
        <v>50</v>
      </c>
      <c r="J400" s="7">
        <v>8000</v>
      </c>
      <c r="K400" s="10">
        <v>400000</v>
      </c>
      <c r="L400" s="10">
        <v>160000</v>
      </c>
      <c r="M400" s="5">
        <v>0.39999999999999997</v>
      </c>
      <c r="N400" s="2" t="s">
        <v>23</v>
      </c>
    </row>
    <row r="401" spans="2:14" ht="14.25" customHeight="1" x14ac:dyDescent="0.25">
      <c r="B401" s="2" t="s">
        <v>25</v>
      </c>
      <c r="C401" s="2">
        <v>1197831</v>
      </c>
      <c r="D401" s="3">
        <v>44462</v>
      </c>
      <c r="E401" s="2" t="s">
        <v>26</v>
      </c>
      <c r="F401" s="2" t="s">
        <v>27</v>
      </c>
      <c r="G401" s="2" t="s">
        <v>38</v>
      </c>
      <c r="H401" s="4" t="s">
        <v>18</v>
      </c>
      <c r="I401" s="10">
        <v>55.000000000000007</v>
      </c>
      <c r="J401" s="7">
        <v>8000</v>
      </c>
      <c r="K401" s="10">
        <v>440000.00000000006</v>
      </c>
      <c r="L401" s="10">
        <v>176000</v>
      </c>
      <c r="M401" s="5">
        <v>0.39999999999999997</v>
      </c>
      <c r="N401" s="2" t="s">
        <v>23</v>
      </c>
    </row>
    <row r="402" spans="2:14" ht="14.25" customHeight="1" x14ac:dyDescent="0.25">
      <c r="B402" s="2" t="s">
        <v>25</v>
      </c>
      <c r="C402" s="2">
        <v>1197831</v>
      </c>
      <c r="D402" s="3">
        <v>44463</v>
      </c>
      <c r="E402" s="2" t="s">
        <v>26</v>
      </c>
      <c r="F402" s="2" t="s">
        <v>27</v>
      </c>
      <c r="G402" s="2" t="s">
        <v>38</v>
      </c>
      <c r="H402" s="4" t="s">
        <v>19</v>
      </c>
      <c r="I402" s="10">
        <v>50</v>
      </c>
      <c r="J402" s="7">
        <v>9750</v>
      </c>
      <c r="K402" s="10">
        <v>487500</v>
      </c>
      <c r="L402" s="10">
        <v>194999.99999999997</v>
      </c>
      <c r="M402" s="5">
        <v>0.39999999999999997</v>
      </c>
      <c r="N402" s="2" t="s">
        <v>23</v>
      </c>
    </row>
    <row r="403" spans="2:14" ht="14.25" customHeight="1" x14ac:dyDescent="0.25">
      <c r="B403" s="2" t="s">
        <v>25</v>
      </c>
      <c r="C403" s="2">
        <v>1197831</v>
      </c>
      <c r="D403" s="3">
        <v>44464</v>
      </c>
      <c r="E403" s="2" t="s">
        <v>26</v>
      </c>
      <c r="F403" s="2" t="s">
        <v>27</v>
      </c>
      <c r="G403" s="2" t="s">
        <v>38</v>
      </c>
      <c r="H403" s="4" t="s">
        <v>20</v>
      </c>
      <c r="I403" s="10">
        <v>50</v>
      </c>
      <c r="J403" s="7">
        <v>5250</v>
      </c>
      <c r="K403" s="10">
        <v>262500</v>
      </c>
      <c r="L403" s="10">
        <v>131250</v>
      </c>
      <c r="M403" s="5">
        <v>0.5</v>
      </c>
      <c r="N403" s="2" t="s">
        <v>23</v>
      </c>
    </row>
    <row r="404" spans="2:14" ht="14.25" customHeight="1" x14ac:dyDescent="0.25">
      <c r="B404" s="2" t="s">
        <v>25</v>
      </c>
      <c r="C404" s="2">
        <v>1197831</v>
      </c>
      <c r="D404" s="3">
        <v>44465</v>
      </c>
      <c r="E404" s="2" t="s">
        <v>26</v>
      </c>
      <c r="F404" s="2" t="s">
        <v>27</v>
      </c>
      <c r="G404" s="2" t="s">
        <v>38</v>
      </c>
      <c r="H404" s="4" t="s">
        <v>21</v>
      </c>
      <c r="I404" s="10">
        <v>55.000000000000007</v>
      </c>
      <c r="J404" s="7">
        <v>5250</v>
      </c>
      <c r="K404" s="10">
        <v>288750.00000000006</v>
      </c>
      <c r="L404" s="10">
        <v>101062.50000000001</v>
      </c>
      <c r="M404" s="5">
        <v>0.35</v>
      </c>
      <c r="N404" s="2" t="s">
        <v>23</v>
      </c>
    </row>
    <row r="405" spans="2:14" ht="14.25" customHeight="1" x14ac:dyDescent="0.25">
      <c r="B405" s="2" t="s">
        <v>25</v>
      </c>
      <c r="C405" s="2">
        <v>1197831</v>
      </c>
      <c r="D405" s="3">
        <v>44466</v>
      </c>
      <c r="E405" s="2" t="s">
        <v>26</v>
      </c>
      <c r="F405" s="2" t="s">
        <v>27</v>
      </c>
      <c r="G405" s="2" t="s">
        <v>38</v>
      </c>
      <c r="H405" s="4" t="s">
        <v>22</v>
      </c>
      <c r="I405" s="10">
        <v>60</v>
      </c>
      <c r="J405" s="7">
        <v>7750</v>
      </c>
      <c r="K405" s="10">
        <v>465000</v>
      </c>
      <c r="L405" s="10">
        <v>255750.00000000003</v>
      </c>
      <c r="M405" s="5">
        <v>0.55000000000000004</v>
      </c>
      <c r="N405" s="2" t="s">
        <v>23</v>
      </c>
    </row>
    <row r="406" spans="2:14" ht="14.25" customHeight="1" x14ac:dyDescent="0.25">
      <c r="B406" s="2" t="s">
        <v>25</v>
      </c>
      <c r="C406" s="2">
        <v>1197831</v>
      </c>
      <c r="D406" s="3">
        <v>44467</v>
      </c>
      <c r="E406" s="2" t="s">
        <v>26</v>
      </c>
      <c r="F406" s="2" t="s">
        <v>27</v>
      </c>
      <c r="G406" s="2" t="s">
        <v>38</v>
      </c>
      <c r="H406" s="4" t="s">
        <v>16</v>
      </c>
      <c r="I406" s="10">
        <v>55.000000000000007</v>
      </c>
      <c r="J406" s="7">
        <v>7250</v>
      </c>
      <c r="K406" s="10">
        <v>398750.00000000006</v>
      </c>
      <c r="L406" s="10">
        <v>159500</v>
      </c>
      <c r="M406" s="5">
        <v>0.39999999999999997</v>
      </c>
      <c r="N406" s="2" t="s">
        <v>23</v>
      </c>
    </row>
    <row r="407" spans="2:14" ht="14.25" customHeight="1" x14ac:dyDescent="0.25">
      <c r="B407" s="2" t="s">
        <v>25</v>
      </c>
      <c r="C407" s="2">
        <v>1197831</v>
      </c>
      <c r="D407" s="3">
        <v>44468</v>
      </c>
      <c r="E407" s="2" t="s">
        <v>26</v>
      </c>
      <c r="F407" s="2" t="s">
        <v>27</v>
      </c>
      <c r="G407" s="2" t="s">
        <v>38</v>
      </c>
      <c r="H407" s="4" t="s">
        <v>18</v>
      </c>
      <c r="I407" s="10">
        <v>55.000000000000007</v>
      </c>
      <c r="J407" s="7">
        <v>6750</v>
      </c>
      <c r="K407" s="10">
        <v>371250.00000000006</v>
      </c>
      <c r="L407" s="10">
        <v>148500</v>
      </c>
      <c r="M407" s="5">
        <v>0.39999999999999997</v>
      </c>
      <c r="N407" s="2" t="s">
        <v>23</v>
      </c>
    </row>
    <row r="408" spans="2:14" ht="14.25" customHeight="1" x14ac:dyDescent="0.25">
      <c r="B408" s="2" t="s">
        <v>25</v>
      </c>
      <c r="C408" s="2">
        <v>1197831</v>
      </c>
      <c r="D408" s="3">
        <v>44469</v>
      </c>
      <c r="E408" s="2" t="s">
        <v>26</v>
      </c>
      <c r="F408" s="2" t="s">
        <v>27</v>
      </c>
      <c r="G408" s="2" t="s">
        <v>38</v>
      </c>
      <c r="H408" s="4" t="s">
        <v>19</v>
      </c>
      <c r="I408" s="10">
        <v>60</v>
      </c>
      <c r="J408" s="7">
        <v>7250</v>
      </c>
      <c r="K408" s="10">
        <v>435000</v>
      </c>
      <c r="L408" s="10">
        <v>174000</v>
      </c>
      <c r="M408" s="5">
        <v>0.39999999999999997</v>
      </c>
      <c r="N408" s="2" t="s">
        <v>23</v>
      </c>
    </row>
    <row r="409" spans="2:14" ht="14.25" customHeight="1" x14ac:dyDescent="0.25">
      <c r="B409" s="2" t="s">
        <v>25</v>
      </c>
      <c r="C409" s="2">
        <v>1197831</v>
      </c>
      <c r="D409" s="3">
        <v>44470</v>
      </c>
      <c r="E409" s="2" t="s">
        <v>26</v>
      </c>
      <c r="F409" s="2" t="s">
        <v>27</v>
      </c>
      <c r="G409" s="2" t="s">
        <v>38</v>
      </c>
      <c r="H409" s="4" t="s">
        <v>20</v>
      </c>
      <c r="I409" s="10">
        <v>60</v>
      </c>
      <c r="J409" s="7">
        <v>4500</v>
      </c>
      <c r="K409" s="10">
        <v>270000</v>
      </c>
      <c r="L409" s="10">
        <v>135000</v>
      </c>
      <c r="M409" s="5">
        <v>0.5</v>
      </c>
      <c r="N409" s="2" t="s">
        <v>23</v>
      </c>
    </row>
    <row r="410" spans="2:14" ht="14.25" customHeight="1" x14ac:dyDescent="0.25">
      <c r="B410" s="2" t="s">
        <v>25</v>
      </c>
      <c r="C410" s="2">
        <v>1197831</v>
      </c>
      <c r="D410" s="3">
        <v>44471</v>
      </c>
      <c r="E410" s="2" t="s">
        <v>26</v>
      </c>
      <c r="F410" s="2" t="s">
        <v>27</v>
      </c>
      <c r="G410" s="2" t="s">
        <v>38</v>
      </c>
      <c r="H410" s="4" t="s">
        <v>21</v>
      </c>
      <c r="I410" s="10">
        <v>55.000000000000007</v>
      </c>
      <c r="J410" s="7">
        <v>4500</v>
      </c>
      <c r="K410" s="10">
        <v>247500.00000000003</v>
      </c>
      <c r="L410" s="10">
        <v>86625</v>
      </c>
      <c r="M410" s="5">
        <v>0.35</v>
      </c>
      <c r="N410" s="2" t="s">
        <v>23</v>
      </c>
    </row>
    <row r="411" spans="2:14" ht="14.25" customHeight="1" x14ac:dyDescent="0.25">
      <c r="B411" s="2" t="s">
        <v>25</v>
      </c>
      <c r="C411" s="2">
        <v>1197831</v>
      </c>
      <c r="D411" s="3">
        <v>44472</v>
      </c>
      <c r="E411" s="2" t="s">
        <v>26</v>
      </c>
      <c r="F411" s="2" t="s">
        <v>27</v>
      </c>
      <c r="G411" s="2" t="s">
        <v>38</v>
      </c>
      <c r="H411" s="4" t="s">
        <v>22</v>
      </c>
      <c r="I411" s="10">
        <v>50</v>
      </c>
      <c r="J411" s="7">
        <v>6750</v>
      </c>
      <c r="K411" s="10">
        <v>337500</v>
      </c>
      <c r="L411" s="10">
        <v>185625.00000000003</v>
      </c>
      <c r="M411" s="5">
        <v>0.55000000000000004</v>
      </c>
      <c r="N411" s="2" t="s">
        <v>23</v>
      </c>
    </row>
    <row r="412" spans="2:14" ht="14.25" customHeight="1" x14ac:dyDescent="0.25">
      <c r="B412" s="2" t="s">
        <v>25</v>
      </c>
      <c r="C412" s="2">
        <v>1197831</v>
      </c>
      <c r="D412" s="3">
        <v>44473</v>
      </c>
      <c r="E412" s="2" t="s">
        <v>26</v>
      </c>
      <c r="F412" s="2" t="s">
        <v>27</v>
      </c>
      <c r="G412" s="2" t="s">
        <v>38</v>
      </c>
      <c r="H412" s="4" t="s">
        <v>16</v>
      </c>
      <c r="I412" s="10">
        <v>40</v>
      </c>
      <c r="J412" s="7">
        <v>6250</v>
      </c>
      <c r="K412" s="10">
        <v>250000</v>
      </c>
      <c r="L412" s="10">
        <v>99999.999999999985</v>
      </c>
      <c r="M412" s="5">
        <v>0.39999999999999997</v>
      </c>
      <c r="N412" s="2" t="s">
        <v>23</v>
      </c>
    </row>
    <row r="413" spans="2:14" ht="14.25" customHeight="1" x14ac:dyDescent="0.25">
      <c r="B413" s="2" t="s">
        <v>25</v>
      </c>
      <c r="C413" s="2">
        <v>1197831</v>
      </c>
      <c r="D413" s="3">
        <v>44474</v>
      </c>
      <c r="E413" s="2" t="s">
        <v>26</v>
      </c>
      <c r="F413" s="2" t="s">
        <v>27</v>
      </c>
      <c r="G413" s="2" t="s">
        <v>38</v>
      </c>
      <c r="H413" s="4" t="s">
        <v>18</v>
      </c>
      <c r="I413" s="10">
        <v>40</v>
      </c>
      <c r="J413" s="7">
        <v>6250</v>
      </c>
      <c r="K413" s="10">
        <v>250000</v>
      </c>
      <c r="L413" s="10">
        <v>99999.999999999985</v>
      </c>
      <c r="M413" s="5">
        <v>0.39999999999999997</v>
      </c>
      <c r="N413" s="2" t="s">
        <v>23</v>
      </c>
    </row>
    <row r="414" spans="2:14" ht="14.25" customHeight="1" x14ac:dyDescent="0.25">
      <c r="B414" s="2" t="s">
        <v>25</v>
      </c>
      <c r="C414" s="2">
        <v>1197831</v>
      </c>
      <c r="D414" s="3">
        <v>44475</v>
      </c>
      <c r="E414" s="2" t="s">
        <v>26</v>
      </c>
      <c r="F414" s="2" t="s">
        <v>27</v>
      </c>
      <c r="G414" s="2" t="s">
        <v>38</v>
      </c>
      <c r="H414" s="4" t="s">
        <v>19</v>
      </c>
      <c r="I414" s="10">
        <v>45</v>
      </c>
      <c r="J414" s="7">
        <v>5750</v>
      </c>
      <c r="K414" s="10">
        <v>258750</v>
      </c>
      <c r="L414" s="10">
        <v>103499.99999999999</v>
      </c>
      <c r="M414" s="5">
        <v>0.39999999999999997</v>
      </c>
      <c r="N414" s="2" t="s">
        <v>23</v>
      </c>
    </row>
    <row r="415" spans="2:14" ht="14.25" customHeight="1" x14ac:dyDescent="0.25">
      <c r="B415" s="2" t="s">
        <v>25</v>
      </c>
      <c r="C415" s="2">
        <v>1197831</v>
      </c>
      <c r="D415" s="3">
        <v>44476</v>
      </c>
      <c r="E415" s="2" t="s">
        <v>26</v>
      </c>
      <c r="F415" s="2" t="s">
        <v>27</v>
      </c>
      <c r="G415" s="2" t="s">
        <v>38</v>
      </c>
      <c r="H415" s="4" t="s">
        <v>20</v>
      </c>
      <c r="I415" s="10">
        <v>45</v>
      </c>
      <c r="J415" s="7">
        <v>4250</v>
      </c>
      <c r="K415" s="10">
        <v>191250</v>
      </c>
      <c r="L415" s="10">
        <v>95625</v>
      </c>
      <c r="M415" s="5">
        <v>0.5</v>
      </c>
      <c r="N415" s="2" t="s">
        <v>23</v>
      </c>
    </row>
    <row r="416" spans="2:14" ht="14.25" customHeight="1" x14ac:dyDescent="0.25">
      <c r="B416" s="2" t="s">
        <v>25</v>
      </c>
      <c r="C416" s="2">
        <v>1197831</v>
      </c>
      <c r="D416" s="3">
        <v>44477</v>
      </c>
      <c r="E416" s="2" t="s">
        <v>26</v>
      </c>
      <c r="F416" s="2" t="s">
        <v>27</v>
      </c>
      <c r="G416" s="2" t="s">
        <v>38</v>
      </c>
      <c r="H416" s="4" t="s">
        <v>21</v>
      </c>
      <c r="I416" s="10">
        <v>40</v>
      </c>
      <c r="J416" s="7">
        <v>4000</v>
      </c>
      <c r="K416" s="10">
        <v>160000</v>
      </c>
      <c r="L416" s="10">
        <v>56000</v>
      </c>
      <c r="M416" s="5">
        <v>0.35</v>
      </c>
      <c r="N416" s="2" t="s">
        <v>23</v>
      </c>
    </row>
    <row r="417" spans="2:14" ht="14.25" customHeight="1" x14ac:dyDescent="0.25">
      <c r="B417" s="2" t="s">
        <v>25</v>
      </c>
      <c r="C417" s="2">
        <v>1197831</v>
      </c>
      <c r="D417" s="3">
        <v>44478</v>
      </c>
      <c r="E417" s="2" t="s">
        <v>26</v>
      </c>
      <c r="F417" s="2" t="s">
        <v>27</v>
      </c>
      <c r="G417" s="2" t="s">
        <v>38</v>
      </c>
      <c r="H417" s="4" t="s">
        <v>22</v>
      </c>
      <c r="I417" s="10">
        <v>50</v>
      </c>
      <c r="J417" s="7">
        <v>5750</v>
      </c>
      <c r="K417" s="10">
        <v>287500</v>
      </c>
      <c r="L417" s="10">
        <v>158125</v>
      </c>
      <c r="M417" s="5">
        <v>0.55000000000000004</v>
      </c>
      <c r="N417" s="2" t="s">
        <v>23</v>
      </c>
    </row>
    <row r="418" spans="2:14" ht="14.25" customHeight="1" x14ac:dyDescent="0.25">
      <c r="B418" s="2" t="s">
        <v>25</v>
      </c>
      <c r="C418" s="2">
        <v>1197831</v>
      </c>
      <c r="D418" s="3">
        <v>44479</v>
      </c>
      <c r="E418" s="2" t="s">
        <v>26</v>
      </c>
      <c r="F418" s="2" t="s">
        <v>27</v>
      </c>
      <c r="G418" s="2" t="s">
        <v>38</v>
      </c>
      <c r="H418" s="4" t="s">
        <v>16</v>
      </c>
      <c r="I418" s="10">
        <v>40</v>
      </c>
      <c r="J418" s="7">
        <v>7250</v>
      </c>
      <c r="K418" s="10">
        <v>290000</v>
      </c>
      <c r="L418" s="10">
        <v>115999.99999999999</v>
      </c>
      <c r="M418" s="5">
        <v>0.39999999999999997</v>
      </c>
      <c r="N418" s="2" t="s">
        <v>23</v>
      </c>
    </row>
    <row r="419" spans="2:14" ht="14.25" customHeight="1" x14ac:dyDescent="0.25">
      <c r="B419" s="2" t="s">
        <v>25</v>
      </c>
      <c r="C419" s="2">
        <v>1197831</v>
      </c>
      <c r="D419" s="3">
        <v>44480</v>
      </c>
      <c r="E419" s="2" t="s">
        <v>26</v>
      </c>
      <c r="F419" s="2" t="s">
        <v>27</v>
      </c>
      <c r="G419" s="2" t="s">
        <v>38</v>
      </c>
      <c r="H419" s="4" t="s">
        <v>18</v>
      </c>
      <c r="I419" s="10">
        <v>40</v>
      </c>
      <c r="J419" s="7">
        <v>7250</v>
      </c>
      <c r="K419" s="10">
        <v>290000</v>
      </c>
      <c r="L419" s="10">
        <v>115999.99999999999</v>
      </c>
      <c r="M419" s="5">
        <v>0.39999999999999997</v>
      </c>
      <c r="N419" s="2" t="s">
        <v>23</v>
      </c>
    </row>
    <row r="420" spans="2:14" ht="14.25" customHeight="1" x14ac:dyDescent="0.25">
      <c r="B420" s="2" t="s">
        <v>25</v>
      </c>
      <c r="C420" s="2">
        <v>1197831</v>
      </c>
      <c r="D420" s="3">
        <v>44481</v>
      </c>
      <c r="E420" s="2" t="s">
        <v>26</v>
      </c>
      <c r="F420" s="2" t="s">
        <v>27</v>
      </c>
      <c r="G420" s="2" t="s">
        <v>38</v>
      </c>
      <c r="H420" s="4" t="s">
        <v>19</v>
      </c>
      <c r="I420" s="10">
        <v>65</v>
      </c>
      <c r="J420" s="7">
        <v>6500</v>
      </c>
      <c r="K420" s="10">
        <v>422500</v>
      </c>
      <c r="L420" s="10">
        <v>169000</v>
      </c>
      <c r="M420" s="5">
        <v>0.39999999999999997</v>
      </c>
      <c r="N420" s="2" t="s">
        <v>23</v>
      </c>
    </row>
    <row r="421" spans="2:14" ht="14.25" customHeight="1" x14ac:dyDescent="0.25">
      <c r="B421" s="2" t="s">
        <v>25</v>
      </c>
      <c r="C421" s="2">
        <v>1197831</v>
      </c>
      <c r="D421" s="3">
        <v>44482</v>
      </c>
      <c r="E421" s="2" t="s">
        <v>26</v>
      </c>
      <c r="F421" s="2" t="s">
        <v>27</v>
      </c>
      <c r="G421" s="2" t="s">
        <v>38</v>
      </c>
      <c r="H421" s="4" t="s">
        <v>20</v>
      </c>
      <c r="I421" s="10">
        <v>65</v>
      </c>
      <c r="J421" s="7">
        <v>5000</v>
      </c>
      <c r="K421" s="10">
        <v>325000</v>
      </c>
      <c r="L421" s="10">
        <v>162500</v>
      </c>
      <c r="M421" s="5">
        <v>0.5</v>
      </c>
      <c r="N421" s="2" t="s">
        <v>23</v>
      </c>
    </row>
    <row r="422" spans="2:14" ht="14.25" customHeight="1" x14ac:dyDescent="0.25">
      <c r="B422" s="2" t="s">
        <v>25</v>
      </c>
      <c r="C422" s="2">
        <v>1197831</v>
      </c>
      <c r="D422" s="3">
        <v>44483</v>
      </c>
      <c r="E422" s="2" t="s">
        <v>26</v>
      </c>
      <c r="F422" s="2" t="s">
        <v>27</v>
      </c>
      <c r="G422" s="2" t="s">
        <v>38</v>
      </c>
      <c r="H422" s="4" t="s">
        <v>21</v>
      </c>
      <c r="I422" s="10">
        <v>60</v>
      </c>
      <c r="J422" s="7">
        <v>4750</v>
      </c>
      <c r="K422" s="10">
        <v>285000</v>
      </c>
      <c r="L422" s="10">
        <v>99750</v>
      </c>
      <c r="M422" s="5">
        <v>0.35</v>
      </c>
      <c r="N422" s="2" t="s">
        <v>23</v>
      </c>
    </row>
    <row r="423" spans="2:14" ht="14.25" customHeight="1" x14ac:dyDescent="0.25">
      <c r="B423" s="2" t="s">
        <v>25</v>
      </c>
      <c r="C423" s="2">
        <v>1197831</v>
      </c>
      <c r="D423" s="3">
        <v>44484</v>
      </c>
      <c r="E423" s="2" t="s">
        <v>26</v>
      </c>
      <c r="F423" s="2" t="s">
        <v>27</v>
      </c>
      <c r="G423" s="2" t="s">
        <v>38</v>
      </c>
      <c r="H423" s="4" t="s">
        <v>22</v>
      </c>
      <c r="I423" s="10">
        <v>70</v>
      </c>
      <c r="J423" s="7">
        <v>6750</v>
      </c>
      <c r="K423" s="10">
        <v>472500</v>
      </c>
      <c r="L423" s="10">
        <v>259875.00000000003</v>
      </c>
      <c r="M423" s="5">
        <v>0.55000000000000004</v>
      </c>
      <c r="N423" s="2" t="s">
        <v>23</v>
      </c>
    </row>
    <row r="424" spans="2:14" ht="14.25" customHeight="1" x14ac:dyDescent="0.25">
      <c r="B424" s="2" t="s">
        <v>25</v>
      </c>
      <c r="C424" s="2">
        <v>1197831</v>
      </c>
      <c r="D424" s="3">
        <v>44485</v>
      </c>
      <c r="E424" s="2" t="s">
        <v>26</v>
      </c>
      <c r="F424" s="2" t="s">
        <v>27</v>
      </c>
      <c r="G424" s="2" t="s">
        <v>38</v>
      </c>
      <c r="H424" s="4" t="s">
        <v>16</v>
      </c>
      <c r="I424" s="10">
        <v>60</v>
      </c>
      <c r="J424" s="7">
        <v>8250</v>
      </c>
      <c r="K424" s="10">
        <v>495000</v>
      </c>
      <c r="L424" s="10">
        <v>197999.99999999997</v>
      </c>
      <c r="M424" s="5">
        <v>0.39999999999999997</v>
      </c>
      <c r="N424" s="2" t="s">
        <v>23</v>
      </c>
    </row>
    <row r="425" spans="2:14" ht="14.25" customHeight="1" x14ac:dyDescent="0.25">
      <c r="B425" s="2" t="s">
        <v>25</v>
      </c>
      <c r="C425" s="2">
        <v>1197831</v>
      </c>
      <c r="D425" s="3">
        <v>44486</v>
      </c>
      <c r="E425" s="2" t="s">
        <v>26</v>
      </c>
      <c r="F425" s="2" t="s">
        <v>27</v>
      </c>
      <c r="G425" s="2" t="s">
        <v>38</v>
      </c>
      <c r="H425" s="4" t="s">
        <v>18</v>
      </c>
      <c r="I425" s="10">
        <v>60</v>
      </c>
      <c r="J425" s="7">
        <v>8250</v>
      </c>
      <c r="K425" s="10">
        <v>495000</v>
      </c>
      <c r="L425" s="10">
        <v>197999.99999999997</v>
      </c>
      <c r="M425" s="5">
        <v>0.39999999999999997</v>
      </c>
      <c r="N425" s="2" t="s">
        <v>23</v>
      </c>
    </row>
    <row r="426" spans="2:14" ht="14.25" customHeight="1" x14ac:dyDescent="0.25">
      <c r="B426" s="2" t="s">
        <v>25</v>
      </c>
      <c r="C426" s="2">
        <v>1197831</v>
      </c>
      <c r="D426" s="3">
        <v>44487</v>
      </c>
      <c r="E426" s="2" t="s">
        <v>26</v>
      </c>
      <c r="F426" s="2" t="s">
        <v>27</v>
      </c>
      <c r="G426" s="2" t="s">
        <v>38</v>
      </c>
      <c r="H426" s="4" t="s">
        <v>19</v>
      </c>
      <c r="I426" s="10">
        <v>65</v>
      </c>
      <c r="J426" s="7">
        <v>7250</v>
      </c>
      <c r="K426" s="10">
        <v>471250</v>
      </c>
      <c r="L426" s="10">
        <v>188499.99999999997</v>
      </c>
      <c r="M426" s="5">
        <v>0.39999999999999997</v>
      </c>
      <c r="N426" s="2" t="s">
        <v>23</v>
      </c>
    </row>
    <row r="427" spans="2:14" ht="14.25" customHeight="1" x14ac:dyDescent="0.25">
      <c r="B427" s="2" t="s">
        <v>25</v>
      </c>
      <c r="C427" s="2">
        <v>1197831</v>
      </c>
      <c r="D427" s="3">
        <v>44488</v>
      </c>
      <c r="E427" s="2" t="s">
        <v>26</v>
      </c>
      <c r="F427" s="2" t="s">
        <v>27</v>
      </c>
      <c r="G427" s="2" t="s">
        <v>38</v>
      </c>
      <c r="H427" s="4" t="s">
        <v>20</v>
      </c>
      <c r="I427" s="10">
        <v>65</v>
      </c>
      <c r="J427" s="7">
        <v>5750</v>
      </c>
      <c r="K427" s="10">
        <v>373750</v>
      </c>
      <c r="L427" s="10">
        <v>186875</v>
      </c>
      <c r="M427" s="5">
        <v>0.5</v>
      </c>
      <c r="N427" s="2" t="s">
        <v>23</v>
      </c>
    </row>
    <row r="428" spans="2:14" ht="14.25" customHeight="1" x14ac:dyDescent="0.25">
      <c r="B428" s="2" t="s">
        <v>25</v>
      </c>
      <c r="C428" s="2">
        <v>1197831</v>
      </c>
      <c r="D428" s="3">
        <v>44489</v>
      </c>
      <c r="E428" s="2" t="s">
        <v>26</v>
      </c>
      <c r="F428" s="2" t="s">
        <v>27</v>
      </c>
      <c r="G428" s="2" t="s">
        <v>38</v>
      </c>
      <c r="H428" s="4" t="s">
        <v>21</v>
      </c>
      <c r="I428" s="10">
        <v>60</v>
      </c>
      <c r="J428" s="7">
        <v>5250</v>
      </c>
      <c r="K428" s="10">
        <v>315000</v>
      </c>
      <c r="L428" s="10">
        <v>110250</v>
      </c>
      <c r="M428" s="5">
        <v>0.35</v>
      </c>
      <c r="N428" s="2" t="s">
        <v>23</v>
      </c>
    </row>
    <row r="429" spans="2:14" ht="14.25" customHeight="1" x14ac:dyDescent="0.25">
      <c r="B429" s="2" t="s">
        <v>25</v>
      </c>
      <c r="C429" s="2">
        <v>1197831</v>
      </c>
      <c r="D429" s="3">
        <v>44490</v>
      </c>
      <c r="E429" s="2" t="s">
        <v>26</v>
      </c>
      <c r="F429" s="2" t="s">
        <v>27</v>
      </c>
      <c r="G429" s="2" t="s">
        <v>38</v>
      </c>
      <c r="H429" s="4" t="s">
        <v>22</v>
      </c>
      <c r="I429" s="10">
        <v>70</v>
      </c>
      <c r="J429" s="7">
        <v>7750</v>
      </c>
      <c r="K429" s="10">
        <v>542500</v>
      </c>
      <c r="L429" s="10">
        <v>298375</v>
      </c>
      <c r="M429" s="5">
        <v>0.55000000000000004</v>
      </c>
      <c r="N429" s="2" t="s">
        <v>23</v>
      </c>
    </row>
    <row r="430" spans="2:14" ht="14.25" customHeight="1" x14ac:dyDescent="0.25">
      <c r="B430" s="2" t="s">
        <v>13</v>
      </c>
      <c r="C430" s="2">
        <v>1185732</v>
      </c>
      <c r="D430" s="3">
        <v>44491</v>
      </c>
      <c r="E430" s="2" t="s">
        <v>26</v>
      </c>
      <c r="F430" s="2" t="s">
        <v>27</v>
      </c>
      <c r="G430" s="2" t="s">
        <v>38</v>
      </c>
      <c r="H430" s="4" t="s">
        <v>16</v>
      </c>
      <c r="I430" s="10">
        <v>45</v>
      </c>
      <c r="J430" s="7">
        <v>4250</v>
      </c>
      <c r="K430" s="10">
        <v>191250</v>
      </c>
      <c r="L430" s="10">
        <v>105187.50000000001</v>
      </c>
      <c r="M430" s="5">
        <v>0.55000000000000004</v>
      </c>
      <c r="N430" s="2" t="s">
        <v>23</v>
      </c>
    </row>
    <row r="431" spans="2:14" ht="14.25" customHeight="1" x14ac:dyDescent="0.25">
      <c r="B431" s="2" t="s">
        <v>13</v>
      </c>
      <c r="C431" s="2">
        <v>1185732</v>
      </c>
      <c r="D431" s="3">
        <v>44492</v>
      </c>
      <c r="E431" s="2" t="s">
        <v>26</v>
      </c>
      <c r="F431" s="2" t="s">
        <v>27</v>
      </c>
      <c r="G431" s="2" t="s">
        <v>38</v>
      </c>
      <c r="H431" s="4" t="s">
        <v>18</v>
      </c>
      <c r="I431" s="10">
        <v>45</v>
      </c>
      <c r="J431" s="7">
        <v>2250</v>
      </c>
      <c r="K431" s="10">
        <v>101250</v>
      </c>
      <c r="L431" s="10">
        <v>35437.5</v>
      </c>
      <c r="M431" s="5">
        <v>0.35</v>
      </c>
      <c r="N431" s="2" t="s">
        <v>23</v>
      </c>
    </row>
    <row r="432" spans="2:14" ht="14.25" customHeight="1" x14ac:dyDescent="0.25">
      <c r="B432" s="2" t="s">
        <v>13</v>
      </c>
      <c r="C432" s="2">
        <v>1185732</v>
      </c>
      <c r="D432" s="3">
        <v>44493</v>
      </c>
      <c r="E432" s="2" t="s">
        <v>26</v>
      </c>
      <c r="F432" s="2" t="s">
        <v>27</v>
      </c>
      <c r="G432" s="2" t="s">
        <v>38</v>
      </c>
      <c r="H432" s="4" t="s">
        <v>19</v>
      </c>
      <c r="I432" s="10">
        <v>35</v>
      </c>
      <c r="J432" s="7">
        <v>2250</v>
      </c>
      <c r="K432" s="10">
        <v>78750</v>
      </c>
      <c r="L432" s="10">
        <v>31499.999999999996</v>
      </c>
      <c r="M432" s="5">
        <v>0.39999999999999997</v>
      </c>
      <c r="N432" s="2" t="s">
        <v>23</v>
      </c>
    </row>
    <row r="433" spans="2:14" ht="14.25" customHeight="1" x14ac:dyDescent="0.25">
      <c r="B433" s="2" t="s">
        <v>13</v>
      </c>
      <c r="C433" s="2">
        <v>1185732</v>
      </c>
      <c r="D433" s="3">
        <v>44494</v>
      </c>
      <c r="E433" s="2" t="s">
        <v>26</v>
      </c>
      <c r="F433" s="2" t="s">
        <v>27</v>
      </c>
      <c r="G433" s="2" t="s">
        <v>38</v>
      </c>
      <c r="H433" s="4" t="s">
        <v>20</v>
      </c>
      <c r="I433" s="10">
        <v>40</v>
      </c>
      <c r="J433" s="7">
        <v>750</v>
      </c>
      <c r="K433" s="10">
        <v>30000</v>
      </c>
      <c r="L433" s="10">
        <v>11999.999999999998</v>
      </c>
      <c r="M433" s="5">
        <v>0.39999999999999997</v>
      </c>
      <c r="N433" s="2" t="s">
        <v>23</v>
      </c>
    </row>
    <row r="434" spans="2:14" ht="14.25" customHeight="1" x14ac:dyDescent="0.25">
      <c r="B434" s="2" t="s">
        <v>13</v>
      </c>
      <c r="C434" s="2">
        <v>1185732</v>
      </c>
      <c r="D434" s="3">
        <v>44495</v>
      </c>
      <c r="E434" s="2" t="s">
        <v>14</v>
      </c>
      <c r="F434" s="2" t="s">
        <v>39</v>
      </c>
      <c r="G434" s="2" t="s">
        <v>40</v>
      </c>
      <c r="H434" s="4" t="s">
        <v>21</v>
      </c>
      <c r="I434" s="10">
        <v>54.999999999999993</v>
      </c>
      <c r="J434" s="7">
        <v>1250</v>
      </c>
      <c r="K434" s="10">
        <v>68749.999999999985</v>
      </c>
      <c r="L434" s="10">
        <v>24062.499999999993</v>
      </c>
      <c r="M434" s="5">
        <v>0.35</v>
      </c>
      <c r="N434" s="2" t="s">
        <v>23</v>
      </c>
    </row>
    <row r="435" spans="2:14" ht="14.25" customHeight="1" x14ac:dyDescent="0.25">
      <c r="B435" s="2" t="s">
        <v>13</v>
      </c>
      <c r="C435" s="2">
        <v>1185732</v>
      </c>
      <c r="D435" s="3">
        <v>44496</v>
      </c>
      <c r="E435" s="2" t="s">
        <v>14</v>
      </c>
      <c r="F435" s="2" t="s">
        <v>39</v>
      </c>
      <c r="G435" s="2" t="s">
        <v>40</v>
      </c>
      <c r="H435" s="4" t="s">
        <v>22</v>
      </c>
      <c r="I435" s="10">
        <v>45</v>
      </c>
      <c r="J435" s="7">
        <v>2250</v>
      </c>
      <c r="K435" s="10">
        <v>101250</v>
      </c>
      <c r="L435" s="10">
        <v>30375</v>
      </c>
      <c r="M435" s="5">
        <v>0.3</v>
      </c>
      <c r="N435" s="2" t="s">
        <v>23</v>
      </c>
    </row>
    <row r="436" spans="2:14" ht="14.25" customHeight="1" x14ac:dyDescent="0.25">
      <c r="B436" s="2" t="s">
        <v>13</v>
      </c>
      <c r="C436" s="2">
        <v>1185732</v>
      </c>
      <c r="D436" s="3">
        <v>44497</v>
      </c>
      <c r="E436" s="2" t="s">
        <v>14</v>
      </c>
      <c r="F436" s="2" t="s">
        <v>39</v>
      </c>
      <c r="G436" s="2" t="s">
        <v>40</v>
      </c>
      <c r="H436" s="4" t="s">
        <v>16</v>
      </c>
      <c r="I436" s="10">
        <v>45</v>
      </c>
      <c r="J436" s="7">
        <v>4750</v>
      </c>
      <c r="K436" s="10">
        <v>213750</v>
      </c>
      <c r="L436" s="10">
        <v>117562.50000000001</v>
      </c>
      <c r="M436" s="5">
        <v>0.55000000000000004</v>
      </c>
      <c r="N436" s="2" t="s">
        <v>23</v>
      </c>
    </row>
    <row r="437" spans="2:14" ht="14.25" customHeight="1" x14ac:dyDescent="0.25">
      <c r="B437" s="2" t="s">
        <v>13</v>
      </c>
      <c r="C437" s="2">
        <v>1185732</v>
      </c>
      <c r="D437" s="3">
        <v>44498</v>
      </c>
      <c r="E437" s="2" t="s">
        <v>14</v>
      </c>
      <c r="F437" s="2" t="s">
        <v>39</v>
      </c>
      <c r="G437" s="2" t="s">
        <v>40</v>
      </c>
      <c r="H437" s="4" t="s">
        <v>18</v>
      </c>
      <c r="I437" s="10">
        <v>45</v>
      </c>
      <c r="J437" s="7">
        <v>1250</v>
      </c>
      <c r="K437" s="10">
        <v>56250</v>
      </c>
      <c r="L437" s="10">
        <v>19687.5</v>
      </c>
      <c r="M437" s="5">
        <v>0.35</v>
      </c>
      <c r="N437" s="2" t="s">
        <v>23</v>
      </c>
    </row>
    <row r="438" spans="2:14" ht="14.25" customHeight="1" x14ac:dyDescent="0.25">
      <c r="B438" s="2" t="s">
        <v>13</v>
      </c>
      <c r="C438" s="2">
        <v>1185732</v>
      </c>
      <c r="D438" s="3">
        <v>44499</v>
      </c>
      <c r="E438" s="2" t="s">
        <v>14</v>
      </c>
      <c r="F438" s="2" t="s">
        <v>39</v>
      </c>
      <c r="G438" s="2" t="s">
        <v>40</v>
      </c>
      <c r="H438" s="4" t="s">
        <v>19</v>
      </c>
      <c r="I438" s="10">
        <v>35</v>
      </c>
      <c r="J438" s="7">
        <v>1750</v>
      </c>
      <c r="K438" s="10">
        <v>61250</v>
      </c>
      <c r="L438" s="10">
        <v>24499.999999999996</v>
      </c>
      <c r="M438" s="5">
        <v>0.39999999999999997</v>
      </c>
      <c r="N438" s="2" t="s">
        <v>23</v>
      </c>
    </row>
    <row r="439" spans="2:14" ht="14.25" customHeight="1" x14ac:dyDescent="0.25">
      <c r="B439" s="2" t="s">
        <v>13</v>
      </c>
      <c r="C439" s="2">
        <v>1185732</v>
      </c>
      <c r="D439" s="3">
        <v>44500</v>
      </c>
      <c r="E439" s="2" t="s">
        <v>14</v>
      </c>
      <c r="F439" s="2" t="s">
        <v>39</v>
      </c>
      <c r="G439" s="2" t="s">
        <v>40</v>
      </c>
      <c r="H439" s="4" t="s">
        <v>20</v>
      </c>
      <c r="I439" s="10">
        <v>40</v>
      </c>
      <c r="J439" s="7">
        <v>500</v>
      </c>
      <c r="K439" s="10">
        <v>20000</v>
      </c>
      <c r="L439" s="10">
        <v>7999.9999999999991</v>
      </c>
      <c r="M439" s="5">
        <v>0.39999999999999997</v>
      </c>
      <c r="N439" s="2" t="s">
        <v>23</v>
      </c>
    </row>
    <row r="440" spans="2:14" ht="14.25" customHeight="1" x14ac:dyDescent="0.25">
      <c r="B440" s="2" t="s">
        <v>13</v>
      </c>
      <c r="C440" s="2">
        <v>1185732</v>
      </c>
      <c r="D440" s="3">
        <v>44501</v>
      </c>
      <c r="E440" s="2" t="s">
        <v>14</v>
      </c>
      <c r="F440" s="2" t="s">
        <v>39</v>
      </c>
      <c r="G440" s="2" t="s">
        <v>40</v>
      </c>
      <c r="H440" s="4" t="s">
        <v>21</v>
      </c>
      <c r="I440" s="10">
        <v>54.999999999999993</v>
      </c>
      <c r="J440" s="7">
        <v>1250</v>
      </c>
      <c r="K440" s="10">
        <v>68749.999999999985</v>
      </c>
      <c r="L440" s="10">
        <v>24062.499999999993</v>
      </c>
      <c r="M440" s="5">
        <v>0.35</v>
      </c>
      <c r="N440" s="2" t="s">
        <v>23</v>
      </c>
    </row>
    <row r="441" spans="2:14" ht="14.25" customHeight="1" x14ac:dyDescent="0.25">
      <c r="B441" s="2" t="s">
        <v>13</v>
      </c>
      <c r="C441" s="2">
        <v>1185732</v>
      </c>
      <c r="D441" s="3">
        <v>44502</v>
      </c>
      <c r="E441" s="2" t="s">
        <v>14</v>
      </c>
      <c r="F441" s="2" t="s">
        <v>39</v>
      </c>
      <c r="G441" s="2" t="s">
        <v>40</v>
      </c>
      <c r="H441" s="4" t="s">
        <v>22</v>
      </c>
      <c r="I441" s="10">
        <v>45</v>
      </c>
      <c r="J441" s="7">
        <v>2250</v>
      </c>
      <c r="K441" s="10">
        <v>101250</v>
      </c>
      <c r="L441" s="10">
        <v>30375</v>
      </c>
      <c r="M441" s="5">
        <v>0.3</v>
      </c>
      <c r="N441" s="2" t="s">
        <v>23</v>
      </c>
    </row>
    <row r="442" spans="2:14" ht="14.25" customHeight="1" x14ac:dyDescent="0.25">
      <c r="B442" s="2" t="s">
        <v>13</v>
      </c>
      <c r="C442" s="2">
        <v>1185732</v>
      </c>
      <c r="D442" s="3">
        <v>44503</v>
      </c>
      <c r="E442" s="2" t="s">
        <v>14</v>
      </c>
      <c r="F442" s="2" t="s">
        <v>39</v>
      </c>
      <c r="G442" s="2" t="s">
        <v>40</v>
      </c>
      <c r="H442" s="4" t="s">
        <v>16</v>
      </c>
      <c r="I442" s="10">
        <v>50</v>
      </c>
      <c r="J442" s="7">
        <v>4450</v>
      </c>
      <c r="K442" s="10">
        <v>222500</v>
      </c>
      <c r="L442" s="10">
        <v>122375.00000000001</v>
      </c>
      <c r="M442" s="5">
        <v>0.55000000000000004</v>
      </c>
      <c r="N442" s="2" t="s">
        <v>23</v>
      </c>
    </row>
    <row r="443" spans="2:14" ht="14.25" customHeight="1" x14ac:dyDescent="0.25">
      <c r="B443" s="2" t="s">
        <v>13</v>
      </c>
      <c r="C443" s="2">
        <v>1185732</v>
      </c>
      <c r="D443" s="3">
        <v>44504</v>
      </c>
      <c r="E443" s="2" t="s">
        <v>14</v>
      </c>
      <c r="F443" s="2" t="s">
        <v>39</v>
      </c>
      <c r="G443" s="2" t="s">
        <v>40</v>
      </c>
      <c r="H443" s="4" t="s">
        <v>18</v>
      </c>
      <c r="I443" s="10">
        <v>50</v>
      </c>
      <c r="J443" s="7">
        <v>1500</v>
      </c>
      <c r="K443" s="10">
        <v>75000</v>
      </c>
      <c r="L443" s="10">
        <v>26250</v>
      </c>
      <c r="M443" s="5">
        <v>0.35</v>
      </c>
      <c r="N443" s="2" t="s">
        <v>23</v>
      </c>
    </row>
    <row r="444" spans="2:14" ht="14.25" customHeight="1" x14ac:dyDescent="0.25">
      <c r="B444" s="2" t="s">
        <v>13</v>
      </c>
      <c r="C444" s="2">
        <v>1185732</v>
      </c>
      <c r="D444" s="3">
        <v>44505</v>
      </c>
      <c r="E444" s="2" t="s">
        <v>14</v>
      </c>
      <c r="F444" s="2" t="s">
        <v>39</v>
      </c>
      <c r="G444" s="2" t="s">
        <v>40</v>
      </c>
      <c r="H444" s="4" t="s">
        <v>19</v>
      </c>
      <c r="I444" s="10">
        <v>40</v>
      </c>
      <c r="J444" s="7">
        <v>1750</v>
      </c>
      <c r="K444" s="10">
        <v>70000</v>
      </c>
      <c r="L444" s="10">
        <v>27999.999999999996</v>
      </c>
      <c r="M444" s="5">
        <v>0.39999999999999997</v>
      </c>
      <c r="N444" s="2" t="s">
        <v>23</v>
      </c>
    </row>
    <row r="445" spans="2:14" ht="14.25" customHeight="1" x14ac:dyDescent="0.25">
      <c r="B445" s="2" t="s">
        <v>13</v>
      </c>
      <c r="C445" s="2">
        <v>1185732</v>
      </c>
      <c r="D445" s="3">
        <v>44506</v>
      </c>
      <c r="E445" s="2" t="s">
        <v>14</v>
      </c>
      <c r="F445" s="2" t="s">
        <v>39</v>
      </c>
      <c r="G445" s="2" t="s">
        <v>40</v>
      </c>
      <c r="H445" s="4" t="s">
        <v>20</v>
      </c>
      <c r="I445" s="10">
        <v>45</v>
      </c>
      <c r="J445" s="7">
        <v>250</v>
      </c>
      <c r="K445" s="10">
        <v>11250</v>
      </c>
      <c r="L445" s="10">
        <v>4500</v>
      </c>
      <c r="M445" s="5">
        <v>0.39999999999999997</v>
      </c>
      <c r="N445" s="2" t="s">
        <v>23</v>
      </c>
    </row>
    <row r="446" spans="2:14" ht="14.25" customHeight="1" x14ac:dyDescent="0.25">
      <c r="B446" s="2" t="s">
        <v>13</v>
      </c>
      <c r="C446" s="2">
        <v>1185732</v>
      </c>
      <c r="D446" s="3">
        <v>44507</v>
      </c>
      <c r="E446" s="2" t="s">
        <v>14</v>
      </c>
      <c r="F446" s="2" t="s">
        <v>39</v>
      </c>
      <c r="G446" s="2" t="s">
        <v>40</v>
      </c>
      <c r="H446" s="4" t="s">
        <v>21</v>
      </c>
      <c r="I446" s="10">
        <v>60</v>
      </c>
      <c r="J446" s="7">
        <v>750</v>
      </c>
      <c r="K446" s="10">
        <v>45000</v>
      </c>
      <c r="L446" s="10">
        <v>13500</v>
      </c>
      <c r="M446" s="5">
        <v>0.3</v>
      </c>
      <c r="N446" s="2" t="s">
        <v>23</v>
      </c>
    </row>
    <row r="447" spans="2:14" ht="14.25" customHeight="1" x14ac:dyDescent="0.25">
      <c r="B447" s="2" t="s">
        <v>13</v>
      </c>
      <c r="C447" s="2">
        <v>1185732</v>
      </c>
      <c r="D447" s="3">
        <v>44508</v>
      </c>
      <c r="E447" s="2" t="s">
        <v>14</v>
      </c>
      <c r="F447" s="2" t="s">
        <v>39</v>
      </c>
      <c r="G447" s="2" t="s">
        <v>40</v>
      </c>
      <c r="H447" s="4" t="s">
        <v>22</v>
      </c>
      <c r="I447" s="10">
        <v>50</v>
      </c>
      <c r="J447" s="7">
        <v>1750</v>
      </c>
      <c r="K447" s="10">
        <v>87500</v>
      </c>
      <c r="L447" s="10">
        <v>21875</v>
      </c>
      <c r="M447" s="5">
        <v>0.25</v>
      </c>
      <c r="N447" s="2" t="s">
        <v>23</v>
      </c>
    </row>
    <row r="448" spans="2:14" ht="14.25" customHeight="1" x14ac:dyDescent="0.25">
      <c r="B448" s="2" t="s">
        <v>13</v>
      </c>
      <c r="C448" s="2">
        <v>1185732</v>
      </c>
      <c r="D448" s="3">
        <v>44509</v>
      </c>
      <c r="E448" s="2" t="s">
        <v>14</v>
      </c>
      <c r="F448" s="2" t="s">
        <v>39</v>
      </c>
      <c r="G448" s="2" t="s">
        <v>40</v>
      </c>
      <c r="H448" s="4" t="s">
        <v>16</v>
      </c>
      <c r="I448" s="10">
        <v>50</v>
      </c>
      <c r="J448" s="7">
        <v>4500</v>
      </c>
      <c r="K448" s="10">
        <v>225000</v>
      </c>
      <c r="L448" s="10">
        <v>112500</v>
      </c>
      <c r="M448" s="5">
        <v>0.5</v>
      </c>
      <c r="N448" s="2" t="s">
        <v>23</v>
      </c>
    </row>
    <row r="449" spans="2:14" ht="14.25" customHeight="1" x14ac:dyDescent="0.25">
      <c r="B449" s="2" t="s">
        <v>13</v>
      </c>
      <c r="C449" s="2">
        <v>1185732</v>
      </c>
      <c r="D449" s="3">
        <v>44510</v>
      </c>
      <c r="E449" s="2" t="s">
        <v>14</v>
      </c>
      <c r="F449" s="2" t="s">
        <v>39</v>
      </c>
      <c r="G449" s="2" t="s">
        <v>40</v>
      </c>
      <c r="H449" s="4" t="s">
        <v>18</v>
      </c>
      <c r="I449" s="10">
        <v>50</v>
      </c>
      <c r="J449" s="7">
        <v>1500</v>
      </c>
      <c r="K449" s="10">
        <v>75000</v>
      </c>
      <c r="L449" s="10">
        <v>22500</v>
      </c>
      <c r="M449" s="5">
        <v>0.3</v>
      </c>
      <c r="N449" s="2" t="s">
        <v>23</v>
      </c>
    </row>
    <row r="450" spans="2:14" ht="14.25" customHeight="1" x14ac:dyDescent="0.25">
      <c r="B450" s="2" t="s">
        <v>13</v>
      </c>
      <c r="C450" s="2">
        <v>1185732</v>
      </c>
      <c r="D450" s="3">
        <v>44511</v>
      </c>
      <c r="E450" s="2" t="s">
        <v>14</v>
      </c>
      <c r="F450" s="2" t="s">
        <v>39</v>
      </c>
      <c r="G450" s="2" t="s">
        <v>40</v>
      </c>
      <c r="H450" s="4" t="s">
        <v>19</v>
      </c>
      <c r="I450" s="10">
        <v>40</v>
      </c>
      <c r="J450" s="7">
        <v>1500</v>
      </c>
      <c r="K450" s="10">
        <v>60000</v>
      </c>
      <c r="L450" s="10">
        <v>21000</v>
      </c>
      <c r="M450" s="5">
        <v>0.35</v>
      </c>
      <c r="N450" s="2" t="s">
        <v>23</v>
      </c>
    </row>
    <row r="451" spans="2:14" ht="14.25" customHeight="1" x14ac:dyDescent="0.25">
      <c r="B451" s="2" t="s">
        <v>13</v>
      </c>
      <c r="C451" s="2">
        <v>1185732</v>
      </c>
      <c r="D451" s="3">
        <v>44512</v>
      </c>
      <c r="E451" s="2" t="s">
        <v>14</v>
      </c>
      <c r="F451" s="2" t="s">
        <v>39</v>
      </c>
      <c r="G451" s="2" t="s">
        <v>40</v>
      </c>
      <c r="H451" s="4" t="s">
        <v>20</v>
      </c>
      <c r="I451" s="10">
        <v>45</v>
      </c>
      <c r="J451" s="7">
        <v>750</v>
      </c>
      <c r="K451" s="10">
        <v>33750</v>
      </c>
      <c r="L451" s="10">
        <v>11812.5</v>
      </c>
      <c r="M451" s="5">
        <v>0.35</v>
      </c>
      <c r="N451" s="2" t="s">
        <v>23</v>
      </c>
    </row>
    <row r="452" spans="2:14" ht="14.25" customHeight="1" x14ac:dyDescent="0.25">
      <c r="B452" s="2" t="s">
        <v>13</v>
      </c>
      <c r="C452" s="2">
        <v>1185732</v>
      </c>
      <c r="D452" s="3">
        <v>44513</v>
      </c>
      <c r="E452" s="2" t="s">
        <v>14</v>
      </c>
      <c r="F452" s="2" t="s">
        <v>39</v>
      </c>
      <c r="G452" s="2" t="s">
        <v>40</v>
      </c>
      <c r="H452" s="4" t="s">
        <v>21</v>
      </c>
      <c r="I452" s="10">
        <v>60</v>
      </c>
      <c r="J452" s="7">
        <v>750</v>
      </c>
      <c r="K452" s="10">
        <v>45000</v>
      </c>
      <c r="L452" s="10">
        <v>13500</v>
      </c>
      <c r="M452" s="5">
        <v>0.3</v>
      </c>
      <c r="N452" s="2" t="s">
        <v>23</v>
      </c>
    </row>
    <row r="453" spans="2:14" ht="14.25" customHeight="1" x14ac:dyDescent="0.25">
      <c r="B453" s="2" t="s">
        <v>13</v>
      </c>
      <c r="C453" s="2">
        <v>1185732</v>
      </c>
      <c r="D453" s="3">
        <v>44514</v>
      </c>
      <c r="E453" s="2" t="s">
        <v>14</v>
      </c>
      <c r="F453" s="2" t="s">
        <v>39</v>
      </c>
      <c r="G453" s="2" t="s">
        <v>40</v>
      </c>
      <c r="H453" s="4" t="s">
        <v>22</v>
      </c>
      <c r="I453" s="10">
        <v>50</v>
      </c>
      <c r="J453" s="7">
        <v>2000</v>
      </c>
      <c r="K453" s="10">
        <v>100000</v>
      </c>
      <c r="L453" s="10">
        <v>25000</v>
      </c>
      <c r="M453" s="5">
        <v>0.25</v>
      </c>
      <c r="N453" s="2" t="s">
        <v>23</v>
      </c>
    </row>
    <row r="454" spans="2:14" ht="14.25" customHeight="1" x14ac:dyDescent="0.25">
      <c r="B454" s="2" t="s">
        <v>13</v>
      </c>
      <c r="C454" s="2">
        <v>1185732</v>
      </c>
      <c r="D454" s="3">
        <v>44515</v>
      </c>
      <c r="E454" s="2" t="s">
        <v>14</v>
      </c>
      <c r="F454" s="2" t="s">
        <v>39</v>
      </c>
      <c r="G454" s="2" t="s">
        <v>40</v>
      </c>
      <c r="H454" s="4" t="s">
        <v>16</v>
      </c>
      <c r="I454" s="10">
        <v>60</v>
      </c>
      <c r="J454" s="7">
        <v>4700</v>
      </c>
      <c r="K454" s="10">
        <v>282000</v>
      </c>
      <c r="L454" s="10">
        <v>141000</v>
      </c>
      <c r="M454" s="5">
        <v>0.5</v>
      </c>
      <c r="N454" s="2" t="s">
        <v>23</v>
      </c>
    </row>
    <row r="455" spans="2:14" ht="14.25" customHeight="1" x14ac:dyDescent="0.25">
      <c r="B455" s="2" t="s">
        <v>13</v>
      </c>
      <c r="C455" s="2">
        <v>1185732</v>
      </c>
      <c r="D455" s="3">
        <v>44516</v>
      </c>
      <c r="E455" s="2" t="s">
        <v>14</v>
      </c>
      <c r="F455" s="2" t="s">
        <v>39</v>
      </c>
      <c r="G455" s="2" t="s">
        <v>40</v>
      </c>
      <c r="H455" s="4" t="s">
        <v>18</v>
      </c>
      <c r="I455" s="10">
        <v>60.000000000000007</v>
      </c>
      <c r="J455" s="7">
        <v>1750</v>
      </c>
      <c r="K455" s="10">
        <v>105000.00000000001</v>
      </c>
      <c r="L455" s="10">
        <v>31500.000000000004</v>
      </c>
      <c r="M455" s="5">
        <v>0.3</v>
      </c>
      <c r="N455" s="2" t="s">
        <v>23</v>
      </c>
    </row>
    <row r="456" spans="2:14" ht="14.25" customHeight="1" x14ac:dyDescent="0.25">
      <c r="B456" s="2" t="s">
        <v>13</v>
      </c>
      <c r="C456" s="2">
        <v>1185732</v>
      </c>
      <c r="D456" s="3">
        <v>44517</v>
      </c>
      <c r="E456" s="2" t="s">
        <v>14</v>
      </c>
      <c r="F456" s="2" t="s">
        <v>39</v>
      </c>
      <c r="G456" s="2" t="s">
        <v>40</v>
      </c>
      <c r="H456" s="4" t="s">
        <v>19</v>
      </c>
      <c r="I456" s="10">
        <v>55.000000000000007</v>
      </c>
      <c r="J456" s="7">
        <v>1500</v>
      </c>
      <c r="K456" s="10">
        <v>82500.000000000015</v>
      </c>
      <c r="L456" s="10">
        <v>28875.000000000004</v>
      </c>
      <c r="M456" s="5">
        <v>0.35</v>
      </c>
      <c r="N456" s="2" t="s">
        <v>23</v>
      </c>
    </row>
    <row r="457" spans="2:14" ht="14.25" customHeight="1" x14ac:dyDescent="0.25">
      <c r="B457" s="2" t="s">
        <v>13</v>
      </c>
      <c r="C457" s="2">
        <v>1185732</v>
      </c>
      <c r="D457" s="3">
        <v>44518</v>
      </c>
      <c r="E457" s="2" t="s">
        <v>14</v>
      </c>
      <c r="F457" s="2" t="s">
        <v>39</v>
      </c>
      <c r="G457" s="2" t="s">
        <v>40</v>
      </c>
      <c r="H457" s="4" t="s">
        <v>20</v>
      </c>
      <c r="I457" s="10">
        <v>55.000000000000007</v>
      </c>
      <c r="J457" s="7">
        <v>1000</v>
      </c>
      <c r="K457" s="10">
        <v>55000.000000000007</v>
      </c>
      <c r="L457" s="10">
        <v>19250</v>
      </c>
      <c r="M457" s="5">
        <v>0.35</v>
      </c>
      <c r="N457" s="2" t="s">
        <v>23</v>
      </c>
    </row>
    <row r="458" spans="2:14" ht="14.25" customHeight="1" x14ac:dyDescent="0.25">
      <c r="B458" s="2" t="s">
        <v>13</v>
      </c>
      <c r="C458" s="2">
        <v>1185732</v>
      </c>
      <c r="D458" s="3">
        <v>44519</v>
      </c>
      <c r="E458" s="2" t="s">
        <v>14</v>
      </c>
      <c r="F458" s="2" t="s">
        <v>39</v>
      </c>
      <c r="G458" s="2" t="s">
        <v>40</v>
      </c>
      <c r="H458" s="4" t="s">
        <v>21</v>
      </c>
      <c r="I458" s="10">
        <v>65</v>
      </c>
      <c r="J458" s="7">
        <v>1250</v>
      </c>
      <c r="K458" s="10">
        <v>81250</v>
      </c>
      <c r="L458" s="10">
        <v>24375</v>
      </c>
      <c r="M458" s="5">
        <v>0.3</v>
      </c>
      <c r="N458" s="2" t="s">
        <v>23</v>
      </c>
    </row>
    <row r="459" spans="2:14" ht="14.25" customHeight="1" x14ac:dyDescent="0.25">
      <c r="B459" s="2" t="s">
        <v>13</v>
      </c>
      <c r="C459" s="2">
        <v>1185732</v>
      </c>
      <c r="D459" s="3">
        <v>44520</v>
      </c>
      <c r="E459" s="2" t="s">
        <v>14</v>
      </c>
      <c r="F459" s="2" t="s">
        <v>39</v>
      </c>
      <c r="G459" s="2" t="s">
        <v>40</v>
      </c>
      <c r="H459" s="4" t="s">
        <v>22</v>
      </c>
      <c r="I459" s="10">
        <v>70</v>
      </c>
      <c r="J459" s="7">
        <v>2500</v>
      </c>
      <c r="K459" s="10">
        <v>175000</v>
      </c>
      <c r="L459" s="10">
        <v>52500</v>
      </c>
      <c r="M459" s="5">
        <v>0.3</v>
      </c>
      <c r="N459" s="2" t="s">
        <v>23</v>
      </c>
    </row>
    <row r="460" spans="2:14" ht="14.25" customHeight="1" x14ac:dyDescent="0.25">
      <c r="B460" s="2" t="s">
        <v>13</v>
      </c>
      <c r="C460" s="2">
        <v>1185732</v>
      </c>
      <c r="D460" s="3">
        <v>44521</v>
      </c>
      <c r="E460" s="2" t="s">
        <v>14</v>
      </c>
      <c r="F460" s="2" t="s">
        <v>39</v>
      </c>
      <c r="G460" s="2" t="s">
        <v>40</v>
      </c>
      <c r="H460" s="4" t="s">
        <v>16</v>
      </c>
      <c r="I460" s="10">
        <v>65</v>
      </c>
      <c r="J460" s="7">
        <v>5000</v>
      </c>
      <c r="K460" s="10">
        <v>325000</v>
      </c>
      <c r="L460" s="10">
        <v>178750</v>
      </c>
      <c r="M460" s="5">
        <v>0.55000000000000004</v>
      </c>
      <c r="N460" s="2" t="s">
        <v>23</v>
      </c>
    </row>
    <row r="461" spans="2:14" ht="14.25" customHeight="1" x14ac:dyDescent="0.25">
      <c r="B461" s="2" t="s">
        <v>13</v>
      </c>
      <c r="C461" s="2">
        <v>1185732</v>
      </c>
      <c r="D461" s="3">
        <v>44522</v>
      </c>
      <c r="E461" s="2" t="s">
        <v>14</v>
      </c>
      <c r="F461" s="2" t="s">
        <v>39</v>
      </c>
      <c r="G461" s="2" t="s">
        <v>40</v>
      </c>
      <c r="H461" s="4" t="s">
        <v>18</v>
      </c>
      <c r="I461" s="10">
        <v>60.000000000000007</v>
      </c>
      <c r="J461" s="7">
        <v>2500</v>
      </c>
      <c r="K461" s="10">
        <v>150000.00000000003</v>
      </c>
      <c r="L461" s="10">
        <v>52500.000000000007</v>
      </c>
      <c r="M461" s="5">
        <v>0.35</v>
      </c>
      <c r="N461" s="2" t="s">
        <v>23</v>
      </c>
    </row>
    <row r="462" spans="2:14" ht="14.25" customHeight="1" x14ac:dyDescent="0.25">
      <c r="B462" s="2" t="s">
        <v>13</v>
      </c>
      <c r="C462" s="2">
        <v>1185732</v>
      </c>
      <c r="D462" s="3">
        <v>44523</v>
      </c>
      <c r="E462" s="2" t="s">
        <v>14</v>
      </c>
      <c r="F462" s="2" t="s">
        <v>39</v>
      </c>
      <c r="G462" s="2" t="s">
        <v>40</v>
      </c>
      <c r="H462" s="4" t="s">
        <v>19</v>
      </c>
      <c r="I462" s="10">
        <v>55.000000000000007</v>
      </c>
      <c r="J462" s="7">
        <v>1750</v>
      </c>
      <c r="K462" s="10">
        <v>96250.000000000015</v>
      </c>
      <c r="L462" s="10">
        <v>38500</v>
      </c>
      <c r="M462" s="5">
        <v>0.39999999999999997</v>
      </c>
      <c r="N462" s="2" t="s">
        <v>23</v>
      </c>
    </row>
    <row r="463" spans="2:14" ht="14.25" customHeight="1" x14ac:dyDescent="0.25">
      <c r="B463" s="2" t="s">
        <v>13</v>
      </c>
      <c r="C463" s="2">
        <v>1185732</v>
      </c>
      <c r="D463" s="3">
        <v>44524</v>
      </c>
      <c r="E463" s="2" t="s">
        <v>14</v>
      </c>
      <c r="F463" s="2" t="s">
        <v>39</v>
      </c>
      <c r="G463" s="2" t="s">
        <v>40</v>
      </c>
      <c r="H463" s="4" t="s">
        <v>20</v>
      </c>
      <c r="I463" s="10">
        <v>55.000000000000007</v>
      </c>
      <c r="J463" s="7">
        <v>1500</v>
      </c>
      <c r="K463" s="10">
        <v>82500.000000000015</v>
      </c>
      <c r="L463" s="10">
        <v>33000</v>
      </c>
      <c r="M463" s="5">
        <v>0.39999999999999997</v>
      </c>
      <c r="N463" s="2" t="s">
        <v>23</v>
      </c>
    </row>
    <row r="464" spans="2:14" ht="14.25" customHeight="1" x14ac:dyDescent="0.25">
      <c r="B464" s="2" t="s">
        <v>13</v>
      </c>
      <c r="C464" s="2">
        <v>1185732</v>
      </c>
      <c r="D464" s="3">
        <v>44525</v>
      </c>
      <c r="E464" s="2" t="s">
        <v>14</v>
      </c>
      <c r="F464" s="2" t="s">
        <v>39</v>
      </c>
      <c r="G464" s="2" t="s">
        <v>40</v>
      </c>
      <c r="H464" s="4" t="s">
        <v>21</v>
      </c>
      <c r="I464" s="10">
        <v>65</v>
      </c>
      <c r="J464" s="7">
        <v>1500</v>
      </c>
      <c r="K464" s="10">
        <v>97500</v>
      </c>
      <c r="L464" s="10">
        <v>34125</v>
      </c>
      <c r="M464" s="5">
        <v>0.35</v>
      </c>
      <c r="N464" s="2" t="s">
        <v>23</v>
      </c>
    </row>
    <row r="465" spans="2:14" ht="14.25" customHeight="1" x14ac:dyDescent="0.25">
      <c r="B465" s="2" t="s">
        <v>13</v>
      </c>
      <c r="C465" s="2">
        <v>1185732</v>
      </c>
      <c r="D465" s="3">
        <v>44526</v>
      </c>
      <c r="E465" s="2" t="s">
        <v>14</v>
      </c>
      <c r="F465" s="2" t="s">
        <v>39</v>
      </c>
      <c r="G465" s="2" t="s">
        <v>40</v>
      </c>
      <c r="H465" s="4" t="s">
        <v>22</v>
      </c>
      <c r="I465" s="10">
        <v>70</v>
      </c>
      <c r="J465" s="7">
        <v>3000</v>
      </c>
      <c r="K465" s="10">
        <v>210000</v>
      </c>
      <c r="L465" s="10">
        <v>63000</v>
      </c>
      <c r="M465" s="5">
        <v>0.3</v>
      </c>
      <c r="N465" s="2" t="s">
        <v>23</v>
      </c>
    </row>
    <row r="466" spans="2:14" ht="14.25" customHeight="1" x14ac:dyDescent="0.25">
      <c r="B466" s="2" t="s">
        <v>13</v>
      </c>
      <c r="C466" s="2">
        <v>1185732</v>
      </c>
      <c r="D466" s="3">
        <v>44527</v>
      </c>
      <c r="E466" s="2" t="s">
        <v>14</v>
      </c>
      <c r="F466" s="2" t="s">
        <v>39</v>
      </c>
      <c r="G466" s="2" t="s">
        <v>40</v>
      </c>
      <c r="H466" s="4" t="s">
        <v>16</v>
      </c>
      <c r="I466" s="10">
        <v>65</v>
      </c>
      <c r="J466" s="7">
        <v>5000</v>
      </c>
      <c r="K466" s="10">
        <v>325000</v>
      </c>
      <c r="L466" s="10">
        <v>178750</v>
      </c>
      <c r="M466" s="5">
        <v>0.55000000000000004</v>
      </c>
      <c r="N466" s="2" t="s">
        <v>23</v>
      </c>
    </row>
    <row r="467" spans="2:14" ht="14.25" customHeight="1" x14ac:dyDescent="0.25">
      <c r="B467" s="2" t="s">
        <v>13</v>
      </c>
      <c r="C467" s="2">
        <v>1185732</v>
      </c>
      <c r="D467" s="3">
        <v>44528</v>
      </c>
      <c r="E467" s="2" t="s">
        <v>14</v>
      </c>
      <c r="F467" s="2" t="s">
        <v>39</v>
      </c>
      <c r="G467" s="2" t="s">
        <v>40</v>
      </c>
      <c r="H467" s="4" t="s">
        <v>18</v>
      </c>
      <c r="I467" s="10">
        <v>60.000000000000007</v>
      </c>
      <c r="J467" s="7">
        <v>3000</v>
      </c>
      <c r="K467" s="10">
        <v>180000.00000000003</v>
      </c>
      <c r="L467" s="10">
        <v>63000.000000000007</v>
      </c>
      <c r="M467" s="5">
        <v>0.35</v>
      </c>
      <c r="N467" s="2" t="s">
        <v>23</v>
      </c>
    </row>
    <row r="468" spans="2:14" ht="14.25" customHeight="1" x14ac:dyDescent="0.25">
      <c r="B468" s="2" t="s">
        <v>13</v>
      </c>
      <c r="C468" s="2">
        <v>1185732</v>
      </c>
      <c r="D468" s="3">
        <v>44529</v>
      </c>
      <c r="E468" s="2" t="s">
        <v>14</v>
      </c>
      <c r="F468" s="2" t="s">
        <v>39</v>
      </c>
      <c r="G468" s="2" t="s">
        <v>40</v>
      </c>
      <c r="H468" s="4" t="s">
        <v>19</v>
      </c>
      <c r="I468" s="10">
        <v>55.000000000000007</v>
      </c>
      <c r="J468" s="7">
        <v>2250</v>
      </c>
      <c r="K468" s="10">
        <v>123750.00000000001</v>
      </c>
      <c r="L468" s="10">
        <v>49500</v>
      </c>
      <c r="M468" s="5">
        <v>0.39999999999999997</v>
      </c>
      <c r="N468" s="2" t="s">
        <v>23</v>
      </c>
    </row>
    <row r="469" spans="2:14" ht="14.25" customHeight="1" x14ac:dyDescent="0.25">
      <c r="B469" s="2" t="s">
        <v>13</v>
      </c>
      <c r="C469" s="2">
        <v>1185732</v>
      </c>
      <c r="D469" s="3">
        <v>44530</v>
      </c>
      <c r="E469" s="2" t="s">
        <v>14</v>
      </c>
      <c r="F469" s="2" t="s">
        <v>39</v>
      </c>
      <c r="G469" s="2" t="s">
        <v>40</v>
      </c>
      <c r="H469" s="4" t="s">
        <v>20</v>
      </c>
      <c r="I469" s="10">
        <v>55.000000000000007</v>
      </c>
      <c r="J469" s="7">
        <v>1750</v>
      </c>
      <c r="K469" s="10">
        <v>96250.000000000015</v>
      </c>
      <c r="L469" s="10">
        <v>38500</v>
      </c>
      <c r="M469" s="5">
        <v>0.39999999999999997</v>
      </c>
      <c r="N469" s="2" t="s">
        <v>23</v>
      </c>
    </row>
    <row r="470" spans="2:14" ht="14.25" customHeight="1" x14ac:dyDescent="0.25">
      <c r="B470" s="2" t="s">
        <v>13</v>
      </c>
      <c r="C470" s="2">
        <v>1185732</v>
      </c>
      <c r="D470" s="3">
        <v>44531</v>
      </c>
      <c r="E470" s="2" t="s">
        <v>14</v>
      </c>
      <c r="F470" s="2" t="s">
        <v>39</v>
      </c>
      <c r="G470" s="2" t="s">
        <v>40</v>
      </c>
      <c r="H470" s="4" t="s">
        <v>21</v>
      </c>
      <c r="I470" s="10">
        <v>65</v>
      </c>
      <c r="J470" s="7">
        <v>2000</v>
      </c>
      <c r="K470" s="10">
        <v>130000</v>
      </c>
      <c r="L470" s="10">
        <v>45500</v>
      </c>
      <c r="M470" s="5">
        <v>0.35</v>
      </c>
      <c r="N470" s="2" t="s">
        <v>23</v>
      </c>
    </row>
    <row r="471" spans="2:14" ht="14.25" customHeight="1" x14ac:dyDescent="0.25">
      <c r="B471" s="2" t="s">
        <v>13</v>
      </c>
      <c r="C471" s="2">
        <v>1185732</v>
      </c>
      <c r="D471" s="3">
        <v>44532</v>
      </c>
      <c r="E471" s="2" t="s">
        <v>14</v>
      </c>
      <c r="F471" s="2" t="s">
        <v>39</v>
      </c>
      <c r="G471" s="2" t="s">
        <v>40</v>
      </c>
      <c r="H471" s="4" t="s">
        <v>22</v>
      </c>
      <c r="I471" s="10">
        <v>70</v>
      </c>
      <c r="J471" s="7">
        <v>3750</v>
      </c>
      <c r="K471" s="10">
        <v>262500</v>
      </c>
      <c r="L471" s="10">
        <v>78750</v>
      </c>
      <c r="M471" s="5">
        <v>0.3</v>
      </c>
      <c r="N471" s="2" t="s">
        <v>23</v>
      </c>
    </row>
    <row r="472" spans="2:14" ht="14.25" customHeight="1" x14ac:dyDescent="0.25">
      <c r="B472" s="2" t="s">
        <v>13</v>
      </c>
      <c r="C472" s="2">
        <v>1185732</v>
      </c>
      <c r="D472" s="3">
        <v>44533</v>
      </c>
      <c r="E472" s="2" t="s">
        <v>14</v>
      </c>
      <c r="F472" s="2" t="s">
        <v>39</v>
      </c>
      <c r="G472" s="2" t="s">
        <v>40</v>
      </c>
      <c r="H472" s="4" t="s">
        <v>16</v>
      </c>
      <c r="I472" s="10">
        <v>65</v>
      </c>
      <c r="J472" s="7">
        <v>5250</v>
      </c>
      <c r="K472" s="10">
        <v>341250</v>
      </c>
      <c r="L472" s="10">
        <v>187687.50000000003</v>
      </c>
      <c r="M472" s="5">
        <v>0.55000000000000004</v>
      </c>
      <c r="N472" s="2" t="s">
        <v>23</v>
      </c>
    </row>
    <row r="473" spans="2:14" ht="14.25" customHeight="1" x14ac:dyDescent="0.25">
      <c r="B473" s="2" t="s">
        <v>13</v>
      </c>
      <c r="C473" s="2">
        <v>1185732</v>
      </c>
      <c r="D473" s="3">
        <v>44534</v>
      </c>
      <c r="E473" s="2" t="s">
        <v>14</v>
      </c>
      <c r="F473" s="2" t="s">
        <v>39</v>
      </c>
      <c r="G473" s="2" t="s">
        <v>40</v>
      </c>
      <c r="H473" s="4" t="s">
        <v>18</v>
      </c>
      <c r="I473" s="10">
        <v>60.000000000000007</v>
      </c>
      <c r="J473" s="7">
        <v>3000</v>
      </c>
      <c r="K473" s="10">
        <v>180000.00000000003</v>
      </c>
      <c r="L473" s="10">
        <v>63000.000000000007</v>
      </c>
      <c r="M473" s="5">
        <v>0.35</v>
      </c>
      <c r="N473" s="2" t="s">
        <v>23</v>
      </c>
    </row>
    <row r="474" spans="2:14" ht="14.25" customHeight="1" x14ac:dyDescent="0.25">
      <c r="B474" s="2" t="s">
        <v>13</v>
      </c>
      <c r="C474" s="2">
        <v>1185732</v>
      </c>
      <c r="D474" s="3">
        <v>44535</v>
      </c>
      <c r="E474" s="2" t="s">
        <v>14</v>
      </c>
      <c r="F474" s="2" t="s">
        <v>39</v>
      </c>
      <c r="G474" s="2" t="s">
        <v>40</v>
      </c>
      <c r="H474" s="4" t="s">
        <v>19</v>
      </c>
      <c r="I474" s="10">
        <v>55.000000000000007</v>
      </c>
      <c r="J474" s="7">
        <v>2250</v>
      </c>
      <c r="K474" s="10">
        <v>123750.00000000001</v>
      </c>
      <c r="L474" s="10">
        <v>49500</v>
      </c>
      <c r="M474" s="5">
        <v>0.39999999999999997</v>
      </c>
      <c r="N474" s="2" t="s">
        <v>23</v>
      </c>
    </row>
    <row r="475" spans="2:14" ht="14.25" customHeight="1" x14ac:dyDescent="0.25">
      <c r="B475" s="2" t="s">
        <v>13</v>
      </c>
      <c r="C475" s="2">
        <v>1185732</v>
      </c>
      <c r="D475" s="3">
        <v>44536</v>
      </c>
      <c r="E475" s="2" t="s">
        <v>14</v>
      </c>
      <c r="F475" s="2" t="s">
        <v>39</v>
      </c>
      <c r="G475" s="2" t="s">
        <v>40</v>
      </c>
      <c r="H475" s="4" t="s">
        <v>20</v>
      </c>
      <c r="I475" s="10">
        <v>55.000000000000007</v>
      </c>
      <c r="J475" s="7">
        <v>2000</v>
      </c>
      <c r="K475" s="10">
        <v>110000.00000000001</v>
      </c>
      <c r="L475" s="10">
        <v>44000</v>
      </c>
      <c r="M475" s="5">
        <v>0.39999999999999997</v>
      </c>
      <c r="N475" s="2" t="s">
        <v>23</v>
      </c>
    </row>
    <row r="476" spans="2:14" ht="14.25" customHeight="1" x14ac:dyDescent="0.25">
      <c r="B476" s="2" t="s">
        <v>13</v>
      </c>
      <c r="C476" s="2">
        <v>1185732</v>
      </c>
      <c r="D476" s="3">
        <v>44537</v>
      </c>
      <c r="E476" s="2" t="s">
        <v>14</v>
      </c>
      <c r="F476" s="2" t="s">
        <v>39</v>
      </c>
      <c r="G476" s="2" t="s">
        <v>40</v>
      </c>
      <c r="H476" s="4" t="s">
        <v>21</v>
      </c>
      <c r="I476" s="10">
        <v>65</v>
      </c>
      <c r="J476" s="7">
        <v>1750</v>
      </c>
      <c r="K476" s="10">
        <v>113750</v>
      </c>
      <c r="L476" s="10">
        <v>39812.5</v>
      </c>
      <c r="M476" s="5">
        <v>0.35</v>
      </c>
      <c r="N476" s="2" t="s">
        <v>23</v>
      </c>
    </row>
    <row r="477" spans="2:14" ht="14.25" customHeight="1" x14ac:dyDescent="0.25">
      <c r="B477" s="2" t="s">
        <v>13</v>
      </c>
      <c r="C477" s="2">
        <v>1185732</v>
      </c>
      <c r="D477" s="3">
        <v>44538</v>
      </c>
      <c r="E477" s="2" t="s">
        <v>14</v>
      </c>
      <c r="F477" s="2" t="s">
        <v>39</v>
      </c>
      <c r="G477" s="2" t="s">
        <v>40</v>
      </c>
      <c r="H477" s="4" t="s">
        <v>22</v>
      </c>
      <c r="I477" s="10">
        <v>70</v>
      </c>
      <c r="J477" s="7">
        <v>3500</v>
      </c>
      <c r="K477" s="10">
        <v>245000</v>
      </c>
      <c r="L477" s="10">
        <v>73500</v>
      </c>
      <c r="M477" s="5">
        <v>0.3</v>
      </c>
      <c r="N477" s="2" t="s">
        <v>23</v>
      </c>
    </row>
    <row r="478" spans="2:14" ht="14.25" customHeight="1" x14ac:dyDescent="0.25">
      <c r="B478" s="2" t="s">
        <v>13</v>
      </c>
      <c r="C478" s="2">
        <v>1185732</v>
      </c>
      <c r="D478" s="3">
        <v>44539</v>
      </c>
      <c r="E478" s="2" t="s">
        <v>14</v>
      </c>
      <c r="F478" s="2" t="s">
        <v>39</v>
      </c>
      <c r="G478" s="2" t="s">
        <v>40</v>
      </c>
      <c r="H478" s="4" t="s">
        <v>16</v>
      </c>
      <c r="I478" s="10">
        <v>65</v>
      </c>
      <c r="J478" s="7">
        <v>4750</v>
      </c>
      <c r="K478" s="10">
        <v>308750</v>
      </c>
      <c r="L478" s="10">
        <v>154375</v>
      </c>
      <c r="M478" s="5">
        <v>0.5</v>
      </c>
      <c r="N478" s="2" t="s">
        <v>23</v>
      </c>
    </row>
    <row r="479" spans="2:14" ht="14.25" customHeight="1" x14ac:dyDescent="0.25">
      <c r="B479" s="2" t="s">
        <v>13</v>
      </c>
      <c r="C479" s="2">
        <v>1185732</v>
      </c>
      <c r="D479" s="3">
        <v>44540</v>
      </c>
      <c r="E479" s="2" t="s">
        <v>14</v>
      </c>
      <c r="F479" s="2" t="s">
        <v>39</v>
      </c>
      <c r="G479" s="2" t="s">
        <v>40</v>
      </c>
      <c r="H479" s="4" t="s">
        <v>18</v>
      </c>
      <c r="I479" s="10">
        <v>50</v>
      </c>
      <c r="J479" s="7">
        <v>2750</v>
      </c>
      <c r="K479" s="10">
        <v>137500</v>
      </c>
      <c r="L479" s="10">
        <v>41250</v>
      </c>
      <c r="M479" s="5">
        <v>0.3</v>
      </c>
      <c r="N479" s="2" t="s">
        <v>23</v>
      </c>
    </row>
    <row r="480" spans="2:14" ht="14.25" customHeight="1" x14ac:dyDescent="0.25">
      <c r="B480" s="2" t="s">
        <v>13</v>
      </c>
      <c r="C480" s="2">
        <v>1185732</v>
      </c>
      <c r="D480" s="3">
        <v>44541</v>
      </c>
      <c r="E480" s="2" t="s">
        <v>14</v>
      </c>
      <c r="F480" s="2" t="s">
        <v>39</v>
      </c>
      <c r="G480" s="2" t="s">
        <v>40</v>
      </c>
      <c r="H480" s="4" t="s">
        <v>19</v>
      </c>
      <c r="I480" s="10">
        <v>45</v>
      </c>
      <c r="J480" s="7">
        <v>2000</v>
      </c>
      <c r="K480" s="10">
        <v>90000</v>
      </c>
      <c r="L480" s="10">
        <v>31499.999999999996</v>
      </c>
      <c r="M480" s="5">
        <v>0.35</v>
      </c>
      <c r="N480" s="2" t="s">
        <v>23</v>
      </c>
    </row>
    <row r="481" spans="2:14" ht="14.25" customHeight="1" x14ac:dyDescent="0.25">
      <c r="B481" s="2" t="s">
        <v>13</v>
      </c>
      <c r="C481" s="2">
        <v>1185732</v>
      </c>
      <c r="D481" s="3">
        <v>44542</v>
      </c>
      <c r="E481" s="2" t="s">
        <v>14</v>
      </c>
      <c r="F481" s="2" t="s">
        <v>39</v>
      </c>
      <c r="G481" s="2" t="s">
        <v>40</v>
      </c>
      <c r="H481" s="4" t="s">
        <v>20</v>
      </c>
      <c r="I481" s="10">
        <v>45</v>
      </c>
      <c r="J481" s="7">
        <v>1750</v>
      </c>
      <c r="K481" s="10">
        <v>78750</v>
      </c>
      <c r="L481" s="10">
        <v>27562.5</v>
      </c>
      <c r="M481" s="5">
        <v>0.35</v>
      </c>
      <c r="N481" s="2" t="s">
        <v>23</v>
      </c>
    </row>
    <row r="482" spans="2:14" ht="14.25" customHeight="1" x14ac:dyDescent="0.25">
      <c r="B482" s="2" t="s">
        <v>13</v>
      </c>
      <c r="C482" s="2">
        <v>1185732</v>
      </c>
      <c r="D482" s="3">
        <v>44543</v>
      </c>
      <c r="E482" s="2" t="s">
        <v>14</v>
      </c>
      <c r="F482" s="2" t="s">
        <v>39</v>
      </c>
      <c r="G482" s="2" t="s">
        <v>40</v>
      </c>
      <c r="H482" s="4" t="s">
        <v>21</v>
      </c>
      <c r="I482" s="10">
        <v>54.999999999999993</v>
      </c>
      <c r="J482" s="7">
        <v>1250</v>
      </c>
      <c r="K482" s="10">
        <v>68749.999999999985</v>
      </c>
      <c r="L482" s="10">
        <v>20624.999999999996</v>
      </c>
      <c r="M482" s="5">
        <v>0.3</v>
      </c>
      <c r="N482" s="2" t="s">
        <v>23</v>
      </c>
    </row>
    <row r="483" spans="2:14" ht="14.25" customHeight="1" x14ac:dyDescent="0.25">
      <c r="B483" s="2" t="s">
        <v>13</v>
      </c>
      <c r="C483" s="2">
        <v>1185732</v>
      </c>
      <c r="D483" s="3">
        <v>44544</v>
      </c>
      <c r="E483" s="2" t="s">
        <v>14</v>
      </c>
      <c r="F483" s="2" t="s">
        <v>39</v>
      </c>
      <c r="G483" s="2" t="s">
        <v>40</v>
      </c>
      <c r="H483" s="4" t="s">
        <v>22</v>
      </c>
      <c r="I483" s="10">
        <v>60</v>
      </c>
      <c r="J483" s="7">
        <v>2250</v>
      </c>
      <c r="K483" s="10">
        <v>135000</v>
      </c>
      <c r="L483" s="10">
        <v>33750</v>
      </c>
      <c r="M483" s="5">
        <v>0.25</v>
      </c>
      <c r="N483" s="2" t="s">
        <v>23</v>
      </c>
    </row>
    <row r="484" spans="2:14" ht="14.25" customHeight="1" x14ac:dyDescent="0.25">
      <c r="B484" s="2" t="s">
        <v>13</v>
      </c>
      <c r="C484" s="2">
        <v>1185732</v>
      </c>
      <c r="D484" s="3">
        <v>44545</v>
      </c>
      <c r="E484" s="2" t="s">
        <v>14</v>
      </c>
      <c r="F484" s="2" t="s">
        <v>39</v>
      </c>
      <c r="G484" s="2" t="s">
        <v>40</v>
      </c>
      <c r="H484" s="4" t="s">
        <v>16</v>
      </c>
      <c r="I484" s="10">
        <v>60</v>
      </c>
      <c r="J484" s="7">
        <v>4000</v>
      </c>
      <c r="K484" s="10">
        <v>240000</v>
      </c>
      <c r="L484" s="10">
        <v>120000</v>
      </c>
      <c r="M484" s="5">
        <v>0.5</v>
      </c>
      <c r="N484" s="2" t="s">
        <v>23</v>
      </c>
    </row>
    <row r="485" spans="2:14" ht="14.25" customHeight="1" x14ac:dyDescent="0.25">
      <c r="B485" s="2" t="s">
        <v>13</v>
      </c>
      <c r="C485" s="2">
        <v>1185732</v>
      </c>
      <c r="D485" s="3">
        <v>44546</v>
      </c>
      <c r="E485" s="2" t="s">
        <v>14</v>
      </c>
      <c r="F485" s="2" t="s">
        <v>39</v>
      </c>
      <c r="G485" s="2" t="s">
        <v>40</v>
      </c>
      <c r="H485" s="4" t="s">
        <v>18</v>
      </c>
      <c r="I485" s="10">
        <v>50</v>
      </c>
      <c r="J485" s="7">
        <v>2250</v>
      </c>
      <c r="K485" s="10">
        <v>112500</v>
      </c>
      <c r="L485" s="10">
        <v>33750</v>
      </c>
      <c r="M485" s="5">
        <v>0.3</v>
      </c>
      <c r="N485" s="2" t="s">
        <v>23</v>
      </c>
    </row>
    <row r="486" spans="2:14" ht="14.25" customHeight="1" x14ac:dyDescent="0.25">
      <c r="B486" s="2" t="s">
        <v>13</v>
      </c>
      <c r="C486" s="2">
        <v>1185732</v>
      </c>
      <c r="D486" s="3">
        <v>44547</v>
      </c>
      <c r="E486" s="2" t="s">
        <v>14</v>
      </c>
      <c r="F486" s="2" t="s">
        <v>39</v>
      </c>
      <c r="G486" s="2" t="s">
        <v>40</v>
      </c>
      <c r="H486" s="4" t="s">
        <v>19</v>
      </c>
      <c r="I486" s="10">
        <v>50</v>
      </c>
      <c r="J486" s="7">
        <v>1250</v>
      </c>
      <c r="K486" s="10">
        <v>62500</v>
      </c>
      <c r="L486" s="10">
        <v>21875</v>
      </c>
      <c r="M486" s="5">
        <v>0.35</v>
      </c>
      <c r="N486" s="2" t="s">
        <v>23</v>
      </c>
    </row>
    <row r="487" spans="2:14" ht="14.25" customHeight="1" x14ac:dyDescent="0.25">
      <c r="B487" s="2" t="s">
        <v>13</v>
      </c>
      <c r="C487" s="2">
        <v>1185732</v>
      </c>
      <c r="D487" s="3">
        <v>44548</v>
      </c>
      <c r="E487" s="2" t="s">
        <v>14</v>
      </c>
      <c r="F487" s="2" t="s">
        <v>39</v>
      </c>
      <c r="G487" s="2" t="s">
        <v>40</v>
      </c>
      <c r="H487" s="4" t="s">
        <v>20</v>
      </c>
      <c r="I487" s="10">
        <v>50</v>
      </c>
      <c r="J487" s="7">
        <v>1000</v>
      </c>
      <c r="K487" s="10">
        <v>50000</v>
      </c>
      <c r="L487" s="10">
        <v>17500</v>
      </c>
      <c r="M487" s="5">
        <v>0.35</v>
      </c>
      <c r="N487" s="2" t="s">
        <v>23</v>
      </c>
    </row>
    <row r="488" spans="2:14" ht="14.25" customHeight="1" x14ac:dyDescent="0.25">
      <c r="B488" s="2" t="s">
        <v>13</v>
      </c>
      <c r="C488" s="2">
        <v>1185732</v>
      </c>
      <c r="D488" s="3">
        <v>44549</v>
      </c>
      <c r="E488" s="2" t="s">
        <v>14</v>
      </c>
      <c r="F488" s="2" t="s">
        <v>39</v>
      </c>
      <c r="G488" s="2" t="s">
        <v>40</v>
      </c>
      <c r="H488" s="4" t="s">
        <v>21</v>
      </c>
      <c r="I488" s="10">
        <v>60</v>
      </c>
      <c r="J488" s="7">
        <v>1000</v>
      </c>
      <c r="K488" s="10">
        <v>60000</v>
      </c>
      <c r="L488" s="10">
        <v>18000</v>
      </c>
      <c r="M488" s="5">
        <v>0.3</v>
      </c>
      <c r="N488" s="2" t="s">
        <v>23</v>
      </c>
    </row>
    <row r="489" spans="2:14" ht="14.25" customHeight="1" x14ac:dyDescent="0.25">
      <c r="B489" s="2" t="s">
        <v>13</v>
      </c>
      <c r="C489" s="2">
        <v>1185732</v>
      </c>
      <c r="D489" s="3">
        <v>44550</v>
      </c>
      <c r="E489" s="2" t="s">
        <v>14</v>
      </c>
      <c r="F489" s="2" t="s">
        <v>39</v>
      </c>
      <c r="G489" s="2" t="s">
        <v>40</v>
      </c>
      <c r="H489" s="4" t="s">
        <v>22</v>
      </c>
      <c r="I489" s="10">
        <v>64.999999999999986</v>
      </c>
      <c r="J489" s="7">
        <v>2250</v>
      </c>
      <c r="K489" s="10">
        <v>146249.99999999997</v>
      </c>
      <c r="L489" s="10">
        <v>36562.499999999993</v>
      </c>
      <c r="M489" s="5">
        <v>0.25</v>
      </c>
      <c r="N489" s="2" t="s">
        <v>23</v>
      </c>
    </row>
    <row r="490" spans="2:14" ht="14.25" customHeight="1" x14ac:dyDescent="0.25">
      <c r="B490" s="2" t="s">
        <v>13</v>
      </c>
      <c r="C490" s="2">
        <v>1185732</v>
      </c>
      <c r="D490" s="3">
        <v>44551</v>
      </c>
      <c r="E490" s="2" t="s">
        <v>14</v>
      </c>
      <c r="F490" s="2" t="s">
        <v>39</v>
      </c>
      <c r="G490" s="2" t="s">
        <v>40</v>
      </c>
      <c r="H490" s="4" t="s">
        <v>16</v>
      </c>
      <c r="I490" s="10">
        <v>70</v>
      </c>
      <c r="J490" s="7">
        <v>3750</v>
      </c>
      <c r="K490" s="10">
        <v>262500</v>
      </c>
      <c r="L490" s="10">
        <v>144375</v>
      </c>
      <c r="M490" s="5">
        <v>0.55000000000000004</v>
      </c>
      <c r="N490" s="2" t="s">
        <v>23</v>
      </c>
    </row>
    <row r="491" spans="2:14" ht="14.25" customHeight="1" x14ac:dyDescent="0.25">
      <c r="B491" s="2" t="s">
        <v>13</v>
      </c>
      <c r="C491" s="2">
        <v>1185732</v>
      </c>
      <c r="D491" s="3">
        <v>44552</v>
      </c>
      <c r="E491" s="2" t="s">
        <v>14</v>
      </c>
      <c r="F491" s="2" t="s">
        <v>39</v>
      </c>
      <c r="G491" s="2" t="s">
        <v>40</v>
      </c>
      <c r="H491" s="4" t="s">
        <v>18</v>
      </c>
      <c r="I491" s="10">
        <v>60.000000000000007</v>
      </c>
      <c r="J491" s="7">
        <v>2000</v>
      </c>
      <c r="K491" s="10">
        <v>120000.00000000001</v>
      </c>
      <c r="L491" s="10">
        <v>42000</v>
      </c>
      <c r="M491" s="5">
        <v>0.35</v>
      </c>
      <c r="N491" s="2" t="s">
        <v>23</v>
      </c>
    </row>
    <row r="492" spans="2:14" ht="14.25" customHeight="1" x14ac:dyDescent="0.25">
      <c r="B492" s="2" t="s">
        <v>13</v>
      </c>
      <c r="C492" s="2">
        <v>1185732</v>
      </c>
      <c r="D492" s="3">
        <v>44553</v>
      </c>
      <c r="E492" s="2" t="s">
        <v>14</v>
      </c>
      <c r="F492" s="2" t="s">
        <v>39</v>
      </c>
      <c r="G492" s="2" t="s">
        <v>40</v>
      </c>
      <c r="H492" s="4" t="s">
        <v>19</v>
      </c>
      <c r="I492" s="10">
        <v>60.000000000000007</v>
      </c>
      <c r="J492" s="7">
        <v>1950</v>
      </c>
      <c r="K492" s="10">
        <v>117000.00000000001</v>
      </c>
      <c r="L492" s="10">
        <v>46800</v>
      </c>
      <c r="M492" s="5">
        <v>0.39999999999999997</v>
      </c>
      <c r="N492" s="2" t="s">
        <v>23</v>
      </c>
    </row>
    <row r="493" spans="2:14" ht="14.25" customHeight="1" x14ac:dyDescent="0.25">
      <c r="B493" s="2" t="s">
        <v>13</v>
      </c>
      <c r="C493" s="2">
        <v>1185732</v>
      </c>
      <c r="D493" s="3">
        <v>44554</v>
      </c>
      <c r="E493" s="2" t="s">
        <v>14</v>
      </c>
      <c r="F493" s="2" t="s">
        <v>39</v>
      </c>
      <c r="G493" s="2" t="s">
        <v>40</v>
      </c>
      <c r="H493" s="4" t="s">
        <v>20</v>
      </c>
      <c r="I493" s="10">
        <v>60.000000000000007</v>
      </c>
      <c r="J493" s="7">
        <v>1750</v>
      </c>
      <c r="K493" s="10">
        <v>105000.00000000001</v>
      </c>
      <c r="L493" s="10">
        <v>42000</v>
      </c>
      <c r="M493" s="5">
        <v>0.39999999999999997</v>
      </c>
      <c r="N493" s="2" t="s">
        <v>23</v>
      </c>
    </row>
    <row r="494" spans="2:14" ht="14.25" customHeight="1" x14ac:dyDescent="0.25">
      <c r="B494" s="2" t="s">
        <v>13</v>
      </c>
      <c r="C494" s="2">
        <v>1185732</v>
      </c>
      <c r="D494" s="3">
        <v>44555</v>
      </c>
      <c r="E494" s="2" t="s">
        <v>14</v>
      </c>
      <c r="F494" s="2" t="s">
        <v>39</v>
      </c>
      <c r="G494" s="2" t="s">
        <v>40</v>
      </c>
      <c r="H494" s="4" t="s">
        <v>21</v>
      </c>
      <c r="I494" s="10">
        <v>70</v>
      </c>
      <c r="J494" s="7">
        <v>1500</v>
      </c>
      <c r="K494" s="10">
        <v>105000</v>
      </c>
      <c r="L494" s="10">
        <v>36750</v>
      </c>
      <c r="M494" s="5">
        <v>0.35</v>
      </c>
      <c r="N494" s="2" t="s">
        <v>23</v>
      </c>
    </row>
    <row r="495" spans="2:14" ht="14.25" customHeight="1" x14ac:dyDescent="0.25">
      <c r="B495" s="2" t="s">
        <v>13</v>
      </c>
      <c r="C495" s="2">
        <v>1185732</v>
      </c>
      <c r="D495" s="3">
        <v>44556</v>
      </c>
      <c r="E495" s="2" t="s">
        <v>14</v>
      </c>
      <c r="F495" s="2" t="s">
        <v>39</v>
      </c>
      <c r="G495" s="2" t="s">
        <v>40</v>
      </c>
      <c r="H495" s="4" t="s">
        <v>22</v>
      </c>
      <c r="I495" s="10">
        <v>75</v>
      </c>
      <c r="J495" s="7">
        <v>2500</v>
      </c>
      <c r="K495" s="10">
        <v>187500</v>
      </c>
      <c r="L495" s="10">
        <v>56250</v>
      </c>
      <c r="M495" s="5">
        <v>0.3</v>
      </c>
      <c r="N495" s="2" t="s">
        <v>23</v>
      </c>
    </row>
    <row r="496" spans="2:14" ht="14.25" customHeight="1" x14ac:dyDescent="0.25">
      <c r="B496" s="2" t="s">
        <v>13</v>
      </c>
      <c r="C496" s="2">
        <v>1185732</v>
      </c>
      <c r="D496" s="3">
        <v>44557</v>
      </c>
      <c r="E496" s="2" t="s">
        <v>14</v>
      </c>
      <c r="F496" s="2" t="s">
        <v>39</v>
      </c>
      <c r="G496" s="2" t="s">
        <v>40</v>
      </c>
      <c r="H496" s="4" t="s">
        <v>16</v>
      </c>
      <c r="I496" s="10">
        <v>70</v>
      </c>
      <c r="J496" s="7">
        <v>4750</v>
      </c>
      <c r="K496" s="10">
        <v>332500</v>
      </c>
      <c r="L496" s="10">
        <v>182875.00000000003</v>
      </c>
      <c r="M496" s="5">
        <v>0.55000000000000004</v>
      </c>
      <c r="N496" s="2" t="s">
        <v>23</v>
      </c>
    </row>
    <row r="497" spans="2:14" ht="14.25" customHeight="1" x14ac:dyDescent="0.25">
      <c r="B497" s="2" t="s">
        <v>13</v>
      </c>
      <c r="C497" s="2">
        <v>1185732</v>
      </c>
      <c r="D497" s="3">
        <v>44558</v>
      </c>
      <c r="E497" s="2" t="s">
        <v>14</v>
      </c>
      <c r="F497" s="2" t="s">
        <v>39</v>
      </c>
      <c r="G497" s="2" t="s">
        <v>40</v>
      </c>
      <c r="H497" s="4" t="s">
        <v>18</v>
      </c>
      <c r="I497" s="10">
        <v>60.000000000000007</v>
      </c>
      <c r="J497" s="7">
        <v>2750</v>
      </c>
      <c r="K497" s="10">
        <v>165000.00000000003</v>
      </c>
      <c r="L497" s="10">
        <v>57750.000000000007</v>
      </c>
      <c r="M497" s="5">
        <v>0.35</v>
      </c>
      <c r="N497" s="2" t="s">
        <v>23</v>
      </c>
    </row>
    <row r="498" spans="2:14" ht="14.25" customHeight="1" x14ac:dyDescent="0.25">
      <c r="B498" s="2" t="s">
        <v>13</v>
      </c>
      <c r="C498" s="2">
        <v>1185732</v>
      </c>
      <c r="D498" s="3">
        <v>44559</v>
      </c>
      <c r="E498" s="2" t="s">
        <v>14</v>
      </c>
      <c r="F498" s="2" t="s">
        <v>39</v>
      </c>
      <c r="G498" s="2" t="s">
        <v>40</v>
      </c>
      <c r="H498" s="4" t="s">
        <v>19</v>
      </c>
      <c r="I498" s="10">
        <v>60.000000000000007</v>
      </c>
      <c r="J498" s="7">
        <v>2250</v>
      </c>
      <c r="K498" s="10">
        <v>135000.00000000003</v>
      </c>
      <c r="L498" s="10">
        <v>54000.000000000007</v>
      </c>
      <c r="M498" s="5">
        <v>0.39999999999999997</v>
      </c>
      <c r="N498" s="2" t="s">
        <v>23</v>
      </c>
    </row>
    <row r="499" spans="2:14" ht="14.25" customHeight="1" x14ac:dyDescent="0.25">
      <c r="B499" s="2" t="s">
        <v>13</v>
      </c>
      <c r="C499" s="2">
        <v>1185732</v>
      </c>
      <c r="D499" s="3">
        <v>44560</v>
      </c>
      <c r="E499" s="2" t="s">
        <v>14</v>
      </c>
      <c r="F499" s="2" t="s">
        <v>39</v>
      </c>
      <c r="G499" s="2" t="s">
        <v>40</v>
      </c>
      <c r="H499" s="4" t="s">
        <v>20</v>
      </c>
      <c r="I499" s="10">
        <v>60.000000000000007</v>
      </c>
      <c r="J499" s="7">
        <v>1750</v>
      </c>
      <c r="K499" s="10">
        <v>105000.00000000001</v>
      </c>
      <c r="L499" s="10">
        <v>42000</v>
      </c>
      <c r="M499" s="5">
        <v>0.39999999999999997</v>
      </c>
      <c r="N499" s="2" t="s">
        <v>23</v>
      </c>
    </row>
    <row r="500" spans="2:14" ht="14.25" customHeight="1" x14ac:dyDescent="0.25">
      <c r="B500" s="2" t="s">
        <v>13</v>
      </c>
      <c r="C500" s="2">
        <v>1185732</v>
      </c>
      <c r="D500" s="3">
        <v>44561</v>
      </c>
      <c r="E500" s="2" t="s">
        <v>14</v>
      </c>
      <c r="F500" s="2" t="s">
        <v>39</v>
      </c>
      <c r="G500" s="2" t="s">
        <v>40</v>
      </c>
      <c r="H500" s="4" t="s">
        <v>21</v>
      </c>
      <c r="I500" s="10">
        <v>70</v>
      </c>
      <c r="J500" s="7">
        <v>1750</v>
      </c>
      <c r="K500" s="10">
        <v>122500</v>
      </c>
      <c r="L500" s="10">
        <v>42875</v>
      </c>
      <c r="M500" s="5">
        <v>0.35</v>
      </c>
      <c r="N500" s="2" t="s">
        <v>23</v>
      </c>
    </row>
    <row r="501" spans="2:14" ht="14.25" customHeight="1" x14ac:dyDescent="0.25">
      <c r="B501" s="2" t="s">
        <v>13</v>
      </c>
      <c r="C501" s="2">
        <v>1185732</v>
      </c>
      <c r="D501" s="3">
        <v>43831</v>
      </c>
      <c r="E501" s="2" t="s">
        <v>14</v>
      </c>
      <c r="F501" s="2" t="s">
        <v>39</v>
      </c>
      <c r="G501" s="2" t="s">
        <v>40</v>
      </c>
      <c r="H501" s="4" t="s">
        <v>22</v>
      </c>
      <c r="I501" s="10">
        <v>75</v>
      </c>
      <c r="J501" s="7">
        <v>2750</v>
      </c>
      <c r="K501" s="10">
        <v>206250</v>
      </c>
      <c r="L501" s="10">
        <v>61875</v>
      </c>
      <c r="M501" s="5">
        <v>0.3</v>
      </c>
      <c r="N501" s="2" t="s">
        <v>23</v>
      </c>
    </row>
    <row r="502" spans="2:14" ht="14.25" customHeight="1" x14ac:dyDescent="0.25">
      <c r="B502" s="2" t="s">
        <v>29</v>
      </c>
      <c r="C502" s="2">
        <v>1128299</v>
      </c>
      <c r="D502" s="3">
        <v>43832</v>
      </c>
      <c r="E502" s="2" t="s">
        <v>14</v>
      </c>
      <c r="F502" s="2" t="s">
        <v>39</v>
      </c>
      <c r="G502" s="2" t="s">
        <v>40</v>
      </c>
      <c r="H502" s="4" t="s">
        <v>16</v>
      </c>
      <c r="I502" s="10">
        <v>35</v>
      </c>
      <c r="J502" s="7">
        <v>4500</v>
      </c>
      <c r="K502" s="10">
        <v>157500</v>
      </c>
      <c r="L502" s="10">
        <v>63000</v>
      </c>
      <c r="M502" s="5">
        <v>0.4</v>
      </c>
      <c r="N502" s="2" t="s">
        <v>23</v>
      </c>
    </row>
    <row r="503" spans="2:14" ht="14.25" customHeight="1" x14ac:dyDescent="0.25">
      <c r="B503" s="2" t="s">
        <v>29</v>
      </c>
      <c r="C503" s="2">
        <v>1128299</v>
      </c>
      <c r="D503" s="3">
        <v>43833</v>
      </c>
      <c r="E503" s="2" t="s">
        <v>14</v>
      </c>
      <c r="F503" s="2" t="s">
        <v>39</v>
      </c>
      <c r="G503" s="2" t="s">
        <v>40</v>
      </c>
      <c r="H503" s="4" t="s">
        <v>18</v>
      </c>
      <c r="I503" s="10">
        <v>45</v>
      </c>
      <c r="J503" s="7">
        <v>4500</v>
      </c>
      <c r="K503" s="10">
        <v>202500</v>
      </c>
      <c r="L503" s="10">
        <v>50625</v>
      </c>
      <c r="M503" s="5">
        <v>0.25</v>
      </c>
      <c r="N503" s="2" t="s">
        <v>23</v>
      </c>
    </row>
    <row r="504" spans="2:14" ht="14.25" customHeight="1" x14ac:dyDescent="0.25">
      <c r="B504" s="2" t="s">
        <v>29</v>
      </c>
      <c r="C504" s="2">
        <v>1128299</v>
      </c>
      <c r="D504" s="3">
        <v>43834</v>
      </c>
      <c r="E504" s="2" t="s">
        <v>14</v>
      </c>
      <c r="F504" s="2" t="s">
        <v>39</v>
      </c>
      <c r="G504" s="2" t="s">
        <v>40</v>
      </c>
      <c r="H504" s="4" t="s">
        <v>19</v>
      </c>
      <c r="I504" s="10">
        <v>45</v>
      </c>
      <c r="J504" s="7">
        <v>4500</v>
      </c>
      <c r="K504" s="10">
        <v>202500</v>
      </c>
      <c r="L504" s="10">
        <v>81000</v>
      </c>
      <c r="M504" s="5">
        <v>0.4</v>
      </c>
      <c r="N504" s="2" t="s">
        <v>23</v>
      </c>
    </row>
    <row r="505" spans="2:14" ht="14.25" customHeight="1" x14ac:dyDescent="0.25">
      <c r="B505" s="2" t="s">
        <v>29</v>
      </c>
      <c r="C505" s="2">
        <v>1128299</v>
      </c>
      <c r="D505" s="3">
        <v>43835</v>
      </c>
      <c r="E505" s="2" t="s">
        <v>14</v>
      </c>
      <c r="F505" s="2" t="s">
        <v>39</v>
      </c>
      <c r="G505" s="2" t="s">
        <v>40</v>
      </c>
      <c r="H505" s="4" t="s">
        <v>20</v>
      </c>
      <c r="I505" s="10">
        <v>45</v>
      </c>
      <c r="J505" s="7">
        <v>3000</v>
      </c>
      <c r="K505" s="10">
        <v>135000</v>
      </c>
      <c r="L505" s="10">
        <v>47250</v>
      </c>
      <c r="M505" s="5">
        <v>0.35</v>
      </c>
      <c r="N505" s="2" t="s">
        <v>23</v>
      </c>
    </row>
    <row r="506" spans="2:14" ht="14.25" customHeight="1" x14ac:dyDescent="0.25">
      <c r="B506" s="2" t="s">
        <v>29</v>
      </c>
      <c r="C506" s="2">
        <v>1128299</v>
      </c>
      <c r="D506" s="3">
        <v>43836</v>
      </c>
      <c r="E506" s="2" t="s">
        <v>30</v>
      </c>
      <c r="F506" s="2" t="s">
        <v>41</v>
      </c>
      <c r="G506" s="2" t="s">
        <v>42</v>
      </c>
      <c r="H506" s="4" t="s">
        <v>21</v>
      </c>
      <c r="I506" s="10">
        <v>50</v>
      </c>
      <c r="J506" s="7">
        <v>2500</v>
      </c>
      <c r="K506" s="10">
        <v>125000</v>
      </c>
      <c r="L506" s="10">
        <v>68750</v>
      </c>
      <c r="M506" s="5">
        <v>0.55000000000000004</v>
      </c>
      <c r="N506" s="2" t="s">
        <v>23</v>
      </c>
    </row>
    <row r="507" spans="2:14" ht="14.25" customHeight="1" x14ac:dyDescent="0.25">
      <c r="B507" s="2" t="s">
        <v>29</v>
      </c>
      <c r="C507" s="2">
        <v>1128299</v>
      </c>
      <c r="D507" s="3">
        <v>43837</v>
      </c>
      <c r="E507" s="2" t="s">
        <v>30</v>
      </c>
      <c r="F507" s="2" t="s">
        <v>41</v>
      </c>
      <c r="G507" s="2" t="s">
        <v>42</v>
      </c>
      <c r="H507" s="4" t="s">
        <v>22</v>
      </c>
      <c r="I507" s="10">
        <v>45</v>
      </c>
      <c r="J507" s="7">
        <v>4750</v>
      </c>
      <c r="K507" s="10">
        <v>213750</v>
      </c>
      <c r="L507" s="10">
        <v>42750</v>
      </c>
      <c r="M507" s="5">
        <v>0.2</v>
      </c>
      <c r="N507" s="2" t="s">
        <v>23</v>
      </c>
    </row>
    <row r="508" spans="2:14" ht="14.25" customHeight="1" x14ac:dyDescent="0.25">
      <c r="B508" s="2" t="s">
        <v>29</v>
      </c>
      <c r="C508" s="2">
        <v>1128299</v>
      </c>
      <c r="D508" s="3">
        <v>43838</v>
      </c>
      <c r="E508" s="2" t="s">
        <v>30</v>
      </c>
      <c r="F508" s="2" t="s">
        <v>41</v>
      </c>
      <c r="G508" s="2" t="s">
        <v>42</v>
      </c>
      <c r="H508" s="4" t="s">
        <v>16</v>
      </c>
      <c r="I508" s="10">
        <v>35</v>
      </c>
      <c r="J508" s="7">
        <v>5250</v>
      </c>
      <c r="K508" s="10">
        <v>183750</v>
      </c>
      <c r="L508" s="10">
        <v>73500</v>
      </c>
      <c r="M508" s="5">
        <v>0.4</v>
      </c>
      <c r="N508" s="2" t="s">
        <v>23</v>
      </c>
    </row>
    <row r="509" spans="2:14" ht="14.25" customHeight="1" x14ac:dyDescent="0.25">
      <c r="B509" s="2" t="s">
        <v>29</v>
      </c>
      <c r="C509" s="2">
        <v>1128299</v>
      </c>
      <c r="D509" s="3">
        <v>43839</v>
      </c>
      <c r="E509" s="2" t="s">
        <v>30</v>
      </c>
      <c r="F509" s="2" t="s">
        <v>41</v>
      </c>
      <c r="G509" s="2" t="s">
        <v>42</v>
      </c>
      <c r="H509" s="4" t="s">
        <v>18</v>
      </c>
      <c r="I509" s="10">
        <v>45</v>
      </c>
      <c r="J509" s="7">
        <v>4250</v>
      </c>
      <c r="K509" s="10">
        <v>191250</v>
      </c>
      <c r="L509" s="10">
        <v>47812.5</v>
      </c>
      <c r="M509" s="5">
        <v>0.25</v>
      </c>
      <c r="N509" s="2" t="s">
        <v>23</v>
      </c>
    </row>
    <row r="510" spans="2:14" ht="14.25" customHeight="1" x14ac:dyDescent="0.25">
      <c r="B510" s="2" t="s">
        <v>29</v>
      </c>
      <c r="C510" s="2">
        <v>1128299</v>
      </c>
      <c r="D510" s="3">
        <v>43840</v>
      </c>
      <c r="E510" s="2" t="s">
        <v>30</v>
      </c>
      <c r="F510" s="2" t="s">
        <v>41</v>
      </c>
      <c r="G510" s="2" t="s">
        <v>42</v>
      </c>
      <c r="H510" s="4" t="s">
        <v>19</v>
      </c>
      <c r="I510" s="10">
        <v>45</v>
      </c>
      <c r="J510" s="7">
        <v>4250</v>
      </c>
      <c r="K510" s="10">
        <v>191250</v>
      </c>
      <c r="L510" s="10">
        <v>76500</v>
      </c>
      <c r="M510" s="5">
        <v>0.4</v>
      </c>
      <c r="N510" s="2" t="s">
        <v>23</v>
      </c>
    </row>
    <row r="511" spans="2:14" ht="14.25" customHeight="1" x14ac:dyDescent="0.25">
      <c r="B511" s="2" t="s">
        <v>29</v>
      </c>
      <c r="C511" s="2">
        <v>1128299</v>
      </c>
      <c r="D511" s="3">
        <v>43841</v>
      </c>
      <c r="E511" s="2" t="s">
        <v>30</v>
      </c>
      <c r="F511" s="2" t="s">
        <v>41</v>
      </c>
      <c r="G511" s="2" t="s">
        <v>42</v>
      </c>
      <c r="H511" s="4" t="s">
        <v>20</v>
      </c>
      <c r="I511" s="10">
        <v>45</v>
      </c>
      <c r="J511" s="7">
        <v>2750</v>
      </c>
      <c r="K511" s="10">
        <v>123750</v>
      </c>
      <c r="L511" s="10">
        <v>43312.5</v>
      </c>
      <c r="M511" s="5">
        <v>0.35</v>
      </c>
      <c r="N511" s="2" t="s">
        <v>23</v>
      </c>
    </row>
    <row r="512" spans="2:14" ht="14.25" customHeight="1" x14ac:dyDescent="0.25">
      <c r="B512" s="2" t="s">
        <v>29</v>
      </c>
      <c r="C512" s="2">
        <v>1128299</v>
      </c>
      <c r="D512" s="3">
        <v>43842</v>
      </c>
      <c r="E512" s="2" t="s">
        <v>30</v>
      </c>
      <c r="F512" s="2" t="s">
        <v>41</v>
      </c>
      <c r="G512" s="2" t="s">
        <v>42</v>
      </c>
      <c r="H512" s="4" t="s">
        <v>21</v>
      </c>
      <c r="I512" s="10">
        <v>50</v>
      </c>
      <c r="J512" s="7">
        <v>2000</v>
      </c>
      <c r="K512" s="10">
        <v>100000</v>
      </c>
      <c r="L512" s="10">
        <v>55000.000000000007</v>
      </c>
      <c r="M512" s="5">
        <v>0.55000000000000004</v>
      </c>
      <c r="N512" s="2" t="s">
        <v>23</v>
      </c>
    </row>
    <row r="513" spans="2:14" ht="14.25" customHeight="1" x14ac:dyDescent="0.25">
      <c r="B513" s="2" t="s">
        <v>29</v>
      </c>
      <c r="C513" s="2">
        <v>1128299</v>
      </c>
      <c r="D513" s="3">
        <v>43843</v>
      </c>
      <c r="E513" s="2" t="s">
        <v>30</v>
      </c>
      <c r="F513" s="2" t="s">
        <v>41</v>
      </c>
      <c r="G513" s="2" t="s">
        <v>42</v>
      </c>
      <c r="H513" s="4" t="s">
        <v>22</v>
      </c>
      <c r="I513" s="10">
        <v>45</v>
      </c>
      <c r="J513" s="7">
        <v>4000</v>
      </c>
      <c r="K513" s="10">
        <v>180000</v>
      </c>
      <c r="L513" s="10">
        <v>36000</v>
      </c>
      <c r="M513" s="5">
        <v>0.2</v>
      </c>
      <c r="N513" s="2" t="s">
        <v>23</v>
      </c>
    </row>
    <row r="514" spans="2:14" ht="14.25" customHeight="1" x14ac:dyDescent="0.25">
      <c r="B514" s="2" t="s">
        <v>29</v>
      </c>
      <c r="C514" s="2">
        <v>1128299</v>
      </c>
      <c r="D514" s="3">
        <v>43844</v>
      </c>
      <c r="E514" s="2" t="s">
        <v>30</v>
      </c>
      <c r="F514" s="2" t="s">
        <v>41</v>
      </c>
      <c r="G514" s="2" t="s">
        <v>42</v>
      </c>
      <c r="H514" s="4" t="s">
        <v>16</v>
      </c>
      <c r="I514" s="10">
        <v>45</v>
      </c>
      <c r="J514" s="7">
        <v>5500</v>
      </c>
      <c r="K514" s="10">
        <v>247500</v>
      </c>
      <c r="L514" s="10">
        <v>99000</v>
      </c>
      <c r="M514" s="5">
        <v>0.4</v>
      </c>
      <c r="N514" s="2" t="s">
        <v>23</v>
      </c>
    </row>
    <row r="515" spans="2:14" ht="14.25" customHeight="1" x14ac:dyDescent="0.25">
      <c r="B515" s="2" t="s">
        <v>29</v>
      </c>
      <c r="C515" s="2">
        <v>1128299</v>
      </c>
      <c r="D515" s="3">
        <v>43845</v>
      </c>
      <c r="E515" s="2" t="s">
        <v>30</v>
      </c>
      <c r="F515" s="2" t="s">
        <v>41</v>
      </c>
      <c r="G515" s="2" t="s">
        <v>42</v>
      </c>
      <c r="H515" s="4" t="s">
        <v>18</v>
      </c>
      <c r="I515" s="10">
        <v>54.999999999999993</v>
      </c>
      <c r="J515" s="7">
        <v>4000</v>
      </c>
      <c r="K515" s="10">
        <v>219999.99999999997</v>
      </c>
      <c r="L515" s="10">
        <v>54999.999999999993</v>
      </c>
      <c r="M515" s="5">
        <v>0.25</v>
      </c>
      <c r="N515" s="2" t="s">
        <v>23</v>
      </c>
    </row>
    <row r="516" spans="2:14" ht="14.25" customHeight="1" x14ac:dyDescent="0.25">
      <c r="B516" s="2" t="s">
        <v>29</v>
      </c>
      <c r="C516" s="2">
        <v>1128299</v>
      </c>
      <c r="D516" s="3">
        <v>43846</v>
      </c>
      <c r="E516" s="2" t="s">
        <v>30</v>
      </c>
      <c r="F516" s="2" t="s">
        <v>41</v>
      </c>
      <c r="G516" s="2" t="s">
        <v>42</v>
      </c>
      <c r="H516" s="4" t="s">
        <v>19</v>
      </c>
      <c r="I516" s="10">
        <v>54.999999999999993</v>
      </c>
      <c r="J516" s="7">
        <v>4000</v>
      </c>
      <c r="K516" s="10">
        <v>219999.99999999997</v>
      </c>
      <c r="L516" s="10">
        <v>88000</v>
      </c>
      <c r="M516" s="5">
        <v>0.4</v>
      </c>
      <c r="N516" s="2" t="s">
        <v>23</v>
      </c>
    </row>
    <row r="517" spans="2:14" ht="14.25" customHeight="1" x14ac:dyDescent="0.25">
      <c r="B517" s="2" t="s">
        <v>29</v>
      </c>
      <c r="C517" s="2">
        <v>1128299</v>
      </c>
      <c r="D517" s="3">
        <v>43847</v>
      </c>
      <c r="E517" s="2" t="s">
        <v>30</v>
      </c>
      <c r="F517" s="2" t="s">
        <v>41</v>
      </c>
      <c r="G517" s="2" t="s">
        <v>42</v>
      </c>
      <c r="H517" s="4" t="s">
        <v>20</v>
      </c>
      <c r="I517" s="10">
        <v>54.999999999999993</v>
      </c>
      <c r="J517" s="7">
        <v>3000</v>
      </c>
      <c r="K517" s="10">
        <v>164999.99999999997</v>
      </c>
      <c r="L517" s="10">
        <v>57749.999999999985</v>
      </c>
      <c r="M517" s="5">
        <v>0.35</v>
      </c>
      <c r="N517" s="2" t="s">
        <v>23</v>
      </c>
    </row>
    <row r="518" spans="2:14" ht="14.25" customHeight="1" x14ac:dyDescent="0.25">
      <c r="B518" s="2" t="s">
        <v>29</v>
      </c>
      <c r="C518" s="2">
        <v>1128299</v>
      </c>
      <c r="D518" s="3">
        <v>43848</v>
      </c>
      <c r="E518" s="2" t="s">
        <v>30</v>
      </c>
      <c r="F518" s="2" t="s">
        <v>41</v>
      </c>
      <c r="G518" s="2" t="s">
        <v>42</v>
      </c>
      <c r="H518" s="4" t="s">
        <v>21</v>
      </c>
      <c r="I518" s="10">
        <v>60</v>
      </c>
      <c r="J518" s="7">
        <v>1750</v>
      </c>
      <c r="K518" s="10">
        <v>105000</v>
      </c>
      <c r="L518" s="10">
        <v>57750.000000000007</v>
      </c>
      <c r="M518" s="5">
        <v>0.55000000000000004</v>
      </c>
      <c r="N518" s="2" t="s">
        <v>23</v>
      </c>
    </row>
    <row r="519" spans="2:14" ht="14.25" customHeight="1" x14ac:dyDescent="0.25">
      <c r="B519" s="2" t="s">
        <v>29</v>
      </c>
      <c r="C519" s="2">
        <v>1128299</v>
      </c>
      <c r="D519" s="3">
        <v>43849</v>
      </c>
      <c r="E519" s="2" t="s">
        <v>30</v>
      </c>
      <c r="F519" s="2" t="s">
        <v>41</v>
      </c>
      <c r="G519" s="2" t="s">
        <v>42</v>
      </c>
      <c r="H519" s="4" t="s">
        <v>22</v>
      </c>
      <c r="I519" s="10">
        <v>54.999999999999993</v>
      </c>
      <c r="J519" s="7">
        <v>3750</v>
      </c>
      <c r="K519" s="10">
        <v>206249.99999999997</v>
      </c>
      <c r="L519" s="10">
        <v>41250</v>
      </c>
      <c r="M519" s="5">
        <v>0.2</v>
      </c>
      <c r="N519" s="2" t="s">
        <v>23</v>
      </c>
    </row>
    <row r="520" spans="2:14" ht="14.25" customHeight="1" x14ac:dyDescent="0.25">
      <c r="B520" s="2" t="s">
        <v>29</v>
      </c>
      <c r="C520" s="2">
        <v>1128299</v>
      </c>
      <c r="D520" s="3">
        <v>43850</v>
      </c>
      <c r="E520" s="2" t="s">
        <v>30</v>
      </c>
      <c r="F520" s="2" t="s">
        <v>41</v>
      </c>
      <c r="G520" s="2" t="s">
        <v>42</v>
      </c>
      <c r="H520" s="4" t="s">
        <v>16</v>
      </c>
      <c r="I520" s="10">
        <v>60</v>
      </c>
      <c r="J520" s="7">
        <v>5500</v>
      </c>
      <c r="K520" s="10">
        <v>330000</v>
      </c>
      <c r="L520" s="10">
        <v>132000</v>
      </c>
      <c r="M520" s="5">
        <v>0.4</v>
      </c>
      <c r="N520" s="2" t="s">
        <v>23</v>
      </c>
    </row>
    <row r="521" spans="2:14" ht="14.25" customHeight="1" x14ac:dyDescent="0.25">
      <c r="B521" s="2" t="s">
        <v>29</v>
      </c>
      <c r="C521" s="2">
        <v>1128299</v>
      </c>
      <c r="D521" s="3">
        <v>43851</v>
      </c>
      <c r="E521" s="2" t="s">
        <v>30</v>
      </c>
      <c r="F521" s="2" t="s">
        <v>41</v>
      </c>
      <c r="G521" s="2" t="s">
        <v>42</v>
      </c>
      <c r="H521" s="4" t="s">
        <v>18</v>
      </c>
      <c r="I521" s="10">
        <v>65</v>
      </c>
      <c r="J521" s="7">
        <v>3500</v>
      </c>
      <c r="K521" s="10">
        <v>227500</v>
      </c>
      <c r="L521" s="10">
        <v>56875</v>
      </c>
      <c r="M521" s="5">
        <v>0.25</v>
      </c>
      <c r="N521" s="2" t="s">
        <v>23</v>
      </c>
    </row>
    <row r="522" spans="2:14" ht="14.25" customHeight="1" x14ac:dyDescent="0.25">
      <c r="B522" s="2" t="s">
        <v>29</v>
      </c>
      <c r="C522" s="2">
        <v>1128299</v>
      </c>
      <c r="D522" s="3">
        <v>43852</v>
      </c>
      <c r="E522" s="2" t="s">
        <v>30</v>
      </c>
      <c r="F522" s="2" t="s">
        <v>41</v>
      </c>
      <c r="G522" s="2" t="s">
        <v>42</v>
      </c>
      <c r="H522" s="4" t="s">
        <v>19</v>
      </c>
      <c r="I522" s="10">
        <v>65</v>
      </c>
      <c r="J522" s="7">
        <v>4000</v>
      </c>
      <c r="K522" s="10">
        <v>260000</v>
      </c>
      <c r="L522" s="10">
        <v>104000</v>
      </c>
      <c r="M522" s="5">
        <v>0.4</v>
      </c>
      <c r="N522" s="2" t="s">
        <v>23</v>
      </c>
    </row>
    <row r="523" spans="2:14" ht="14.25" customHeight="1" x14ac:dyDescent="0.25">
      <c r="B523" s="2" t="s">
        <v>29</v>
      </c>
      <c r="C523" s="2">
        <v>1128299</v>
      </c>
      <c r="D523" s="3">
        <v>43853</v>
      </c>
      <c r="E523" s="2" t="s">
        <v>30</v>
      </c>
      <c r="F523" s="2" t="s">
        <v>41</v>
      </c>
      <c r="G523" s="2" t="s">
        <v>42</v>
      </c>
      <c r="H523" s="4" t="s">
        <v>20</v>
      </c>
      <c r="I523" s="10">
        <v>60</v>
      </c>
      <c r="J523" s="7">
        <v>3000</v>
      </c>
      <c r="K523" s="10">
        <v>180000</v>
      </c>
      <c r="L523" s="10">
        <v>62999.999999999993</v>
      </c>
      <c r="M523" s="5">
        <v>0.35</v>
      </c>
      <c r="N523" s="2" t="s">
        <v>23</v>
      </c>
    </row>
    <row r="524" spans="2:14" ht="14.25" customHeight="1" x14ac:dyDescent="0.25">
      <c r="B524" s="2" t="s">
        <v>29</v>
      </c>
      <c r="C524" s="2">
        <v>1128299</v>
      </c>
      <c r="D524" s="3">
        <v>43854</v>
      </c>
      <c r="E524" s="2" t="s">
        <v>30</v>
      </c>
      <c r="F524" s="2" t="s">
        <v>41</v>
      </c>
      <c r="G524" s="2" t="s">
        <v>42</v>
      </c>
      <c r="H524" s="4" t="s">
        <v>21</v>
      </c>
      <c r="I524" s="10">
        <v>65</v>
      </c>
      <c r="J524" s="7">
        <v>2000</v>
      </c>
      <c r="K524" s="10">
        <v>130000</v>
      </c>
      <c r="L524" s="10">
        <v>71500</v>
      </c>
      <c r="M524" s="5">
        <v>0.55000000000000004</v>
      </c>
      <c r="N524" s="2" t="s">
        <v>23</v>
      </c>
    </row>
    <row r="525" spans="2:14" ht="14.25" customHeight="1" x14ac:dyDescent="0.25">
      <c r="B525" s="2" t="s">
        <v>29</v>
      </c>
      <c r="C525" s="2">
        <v>1128299</v>
      </c>
      <c r="D525" s="3">
        <v>43855</v>
      </c>
      <c r="E525" s="2" t="s">
        <v>30</v>
      </c>
      <c r="F525" s="2" t="s">
        <v>41</v>
      </c>
      <c r="G525" s="2" t="s">
        <v>42</v>
      </c>
      <c r="H525" s="4" t="s">
        <v>22</v>
      </c>
      <c r="I525" s="10">
        <v>80</v>
      </c>
      <c r="J525" s="7">
        <v>3500</v>
      </c>
      <c r="K525" s="10">
        <v>280000</v>
      </c>
      <c r="L525" s="10">
        <v>56000</v>
      </c>
      <c r="M525" s="5">
        <v>0.2</v>
      </c>
      <c r="N525" s="2" t="s">
        <v>23</v>
      </c>
    </row>
    <row r="526" spans="2:14" ht="14.25" customHeight="1" x14ac:dyDescent="0.25">
      <c r="B526" s="2" t="s">
        <v>29</v>
      </c>
      <c r="C526" s="2">
        <v>1128299</v>
      </c>
      <c r="D526" s="3">
        <v>43856</v>
      </c>
      <c r="E526" s="2" t="s">
        <v>30</v>
      </c>
      <c r="F526" s="2" t="s">
        <v>41</v>
      </c>
      <c r="G526" s="2" t="s">
        <v>42</v>
      </c>
      <c r="H526" s="4" t="s">
        <v>16</v>
      </c>
      <c r="I526" s="10">
        <v>60</v>
      </c>
      <c r="J526" s="7">
        <v>5500</v>
      </c>
      <c r="K526" s="10">
        <v>330000</v>
      </c>
      <c r="L526" s="10">
        <v>148500</v>
      </c>
      <c r="M526" s="5">
        <v>0.45</v>
      </c>
      <c r="N526" s="2" t="s">
        <v>23</v>
      </c>
    </row>
    <row r="527" spans="2:14" ht="14.25" customHeight="1" x14ac:dyDescent="0.25">
      <c r="B527" s="2" t="s">
        <v>29</v>
      </c>
      <c r="C527" s="2">
        <v>1128299</v>
      </c>
      <c r="D527" s="3">
        <v>43857</v>
      </c>
      <c r="E527" s="2" t="s">
        <v>30</v>
      </c>
      <c r="F527" s="2" t="s">
        <v>41</v>
      </c>
      <c r="G527" s="2" t="s">
        <v>42</v>
      </c>
      <c r="H527" s="4" t="s">
        <v>18</v>
      </c>
      <c r="I527" s="10">
        <v>65</v>
      </c>
      <c r="J527" s="7">
        <v>4000</v>
      </c>
      <c r="K527" s="10">
        <v>260000</v>
      </c>
      <c r="L527" s="10">
        <v>78000</v>
      </c>
      <c r="M527" s="5">
        <v>0.3</v>
      </c>
      <c r="N527" s="2" t="s">
        <v>23</v>
      </c>
    </row>
    <row r="528" spans="2:14" ht="14.25" customHeight="1" x14ac:dyDescent="0.25">
      <c r="B528" s="2" t="s">
        <v>29</v>
      </c>
      <c r="C528" s="2">
        <v>1128299</v>
      </c>
      <c r="D528" s="3">
        <v>43858</v>
      </c>
      <c r="E528" s="2" t="s">
        <v>30</v>
      </c>
      <c r="F528" s="2" t="s">
        <v>41</v>
      </c>
      <c r="G528" s="2" t="s">
        <v>42</v>
      </c>
      <c r="H528" s="4" t="s">
        <v>19</v>
      </c>
      <c r="I528" s="10">
        <v>65</v>
      </c>
      <c r="J528" s="7">
        <v>4000</v>
      </c>
      <c r="K528" s="10">
        <v>260000</v>
      </c>
      <c r="L528" s="10">
        <v>117000</v>
      </c>
      <c r="M528" s="5">
        <v>0.45</v>
      </c>
      <c r="N528" s="2" t="s">
        <v>23</v>
      </c>
    </row>
    <row r="529" spans="2:14" ht="14.25" customHeight="1" x14ac:dyDescent="0.25">
      <c r="B529" s="2" t="s">
        <v>29</v>
      </c>
      <c r="C529" s="2">
        <v>1128299</v>
      </c>
      <c r="D529" s="3">
        <v>43859</v>
      </c>
      <c r="E529" s="2" t="s">
        <v>30</v>
      </c>
      <c r="F529" s="2" t="s">
        <v>41</v>
      </c>
      <c r="G529" s="2" t="s">
        <v>42</v>
      </c>
      <c r="H529" s="4" t="s">
        <v>20</v>
      </c>
      <c r="I529" s="10">
        <v>60</v>
      </c>
      <c r="J529" s="7">
        <v>3000</v>
      </c>
      <c r="K529" s="10">
        <v>180000</v>
      </c>
      <c r="L529" s="10">
        <v>72000</v>
      </c>
      <c r="M529" s="5">
        <v>0.39999999999999997</v>
      </c>
      <c r="N529" s="2" t="s">
        <v>23</v>
      </c>
    </row>
    <row r="530" spans="2:14" ht="14.25" customHeight="1" x14ac:dyDescent="0.25">
      <c r="B530" s="2" t="s">
        <v>29</v>
      </c>
      <c r="C530" s="2">
        <v>1128299</v>
      </c>
      <c r="D530" s="3">
        <v>43860</v>
      </c>
      <c r="E530" s="2" t="s">
        <v>30</v>
      </c>
      <c r="F530" s="2" t="s">
        <v>41</v>
      </c>
      <c r="G530" s="2" t="s">
        <v>42</v>
      </c>
      <c r="H530" s="4" t="s">
        <v>21</v>
      </c>
      <c r="I530" s="10">
        <v>65</v>
      </c>
      <c r="J530" s="7">
        <v>2000</v>
      </c>
      <c r="K530" s="10">
        <v>130000</v>
      </c>
      <c r="L530" s="10">
        <v>78000.000000000015</v>
      </c>
      <c r="M530" s="5">
        <v>0.60000000000000009</v>
      </c>
      <c r="N530" s="2" t="s">
        <v>23</v>
      </c>
    </row>
    <row r="531" spans="2:14" ht="14.25" customHeight="1" x14ac:dyDescent="0.25">
      <c r="B531" s="2" t="s">
        <v>29</v>
      </c>
      <c r="C531" s="2">
        <v>1128299</v>
      </c>
      <c r="D531" s="3">
        <v>43861</v>
      </c>
      <c r="E531" s="2" t="s">
        <v>30</v>
      </c>
      <c r="F531" s="2" t="s">
        <v>41</v>
      </c>
      <c r="G531" s="2" t="s">
        <v>42</v>
      </c>
      <c r="H531" s="4" t="s">
        <v>22</v>
      </c>
      <c r="I531" s="10">
        <v>80</v>
      </c>
      <c r="J531" s="7">
        <v>4500</v>
      </c>
      <c r="K531" s="10">
        <v>360000</v>
      </c>
      <c r="L531" s="10">
        <v>90000</v>
      </c>
      <c r="M531" s="5">
        <v>0.25</v>
      </c>
      <c r="N531" s="2" t="s">
        <v>23</v>
      </c>
    </row>
    <row r="532" spans="2:14" ht="14.25" customHeight="1" x14ac:dyDescent="0.25">
      <c r="B532" s="2" t="s">
        <v>29</v>
      </c>
      <c r="C532" s="2">
        <v>1128299</v>
      </c>
      <c r="D532" s="3">
        <v>43862</v>
      </c>
      <c r="E532" s="2" t="s">
        <v>30</v>
      </c>
      <c r="F532" s="2" t="s">
        <v>41</v>
      </c>
      <c r="G532" s="2" t="s">
        <v>42</v>
      </c>
      <c r="H532" s="4" t="s">
        <v>16</v>
      </c>
      <c r="I532" s="10">
        <v>60</v>
      </c>
      <c r="J532" s="7">
        <v>7000</v>
      </c>
      <c r="K532" s="10">
        <v>420000</v>
      </c>
      <c r="L532" s="10">
        <v>189000</v>
      </c>
      <c r="M532" s="5">
        <v>0.45</v>
      </c>
      <c r="N532" s="2" t="s">
        <v>23</v>
      </c>
    </row>
    <row r="533" spans="2:14" ht="14.25" customHeight="1" x14ac:dyDescent="0.25">
      <c r="B533" s="2" t="s">
        <v>29</v>
      </c>
      <c r="C533" s="2">
        <v>1128299</v>
      </c>
      <c r="D533" s="3">
        <v>43863</v>
      </c>
      <c r="E533" s="2" t="s">
        <v>30</v>
      </c>
      <c r="F533" s="2" t="s">
        <v>41</v>
      </c>
      <c r="G533" s="2" t="s">
        <v>42</v>
      </c>
      <c r="H533" s="4" t="s">
        <v>18</v>
      </c>
      <c r="I533" s="10">
        <v>65</v>
      </c>
      <c r="J533" s="7">
        <v>5500</v>
      </c>
      <c r="K533" s="10">
        <v>357500</v>
      </c>
      <c r="L533" s="10">
        <v>107250</v>
      </c>
      <c r="M533" s="5">
        <v>0.3</v>
      </c>
      <c r="N533" s="2" t="s">
        <v>23</v>
      </c>
    </row>
    <row r="534" spans="2:14" ht="14.25" customHeight="1" x14ac:dyDescent="0.25">
      <c r="B534" s="2" t="s">
        <v>29</v>
      </c>
      <c r="C534" s="2">
        <v>1128299</v>
      </c>
      <c r="D534" s="3">
        <v>43864</v>
      </c>
      <c r="E534" s="2" t="s">
        <v>30</v>
      </c>
      <c r="F534" s="2" t="s">
        <v>41</v>
      </c>
      <c r="G534" s="2" t="s">
        <v>42</v>
      </c>
      <c r="H534" s="4" t="s">
        <v>19</v>
      </c>
      <c r="I534" s="10">
        <v>65</v>
      </c>
      <c r="J534" s="7">
        <v>5500</v>
      </c>
      <c r="K534" s="10">
        <v>357500</v>
      </c>
      <c r="L534" s="10">
        <v>160875</v>
      </c>
      <c r="M534" s="5">
        <v>0.45</v>
      </c>
      <c r="N534" s="2" t="s">
        <v>23</v>
      </c>
    </row>
    <row r="535" spans="2:14" ht="14.25" customHeight="1" x14ac:dyDescent="0.25">
      <c r="B535" s="2" t="s">
        <v>29</v>
      </c>
      <c r="C535" s="2">
        <v>1128299</v>
      </c>
      <c r="D535" s="3">
        <v>43865</v>
      </c>
      <c r="E535" s="2" t="s">
        <v>30</v>
      </c>
      <c r="F535" s="2" t="s">
        <v>41</v>
      </c>
      <c r="G535" s="2" t="s">
        <v>42</v>
      </c>
      <c r="H535" s="4" t="s">
        <v>20</v>
      </c>
      <c r="I535" s="10">
        <v>60</v>
      </c>
      <c r="J535" s="7">
        <v>4250</v>
      </c>
      <c r="K535" s="10">
        <v>255000</v>
      </c>
      <c r="L535" s="10">
        <v>101999.99999999999</v>
      </c>
      <c r="M535" s="5">
        <v>0.39999999999999997</v>
      </c>
      <c r="N535" s="2" t="s">
        <v>23</v>
      </c>
    </row>
    <row r="536" spans="2:14" ht="14.25" customHeight="1" x14ac:dyDescent="0.25">
      <c r="B536" s="2" t="s">
        <v>29</v>
      </c>
      <c r="C536" s="2">
        <v>1128299</v>
      </c>
      <c r="D536" s="3">
        <v>43866</v>
      </c>
      <c r="E536" s="2" t="s">
        <v>30</v>
      </c>
      <c r="F536" s="2" t="s">
        <v>41</v>
      </c>
      <c r="G536" s="2" t="s">
        <v>42</v>
      </c>
      <c r="H536" s="4" t="s">
        <v>21</v>
      </c>
      <c r="I536" s="10">
        <v>65</v>
      </c>
      <c r="J536" s="7">
        <v>3000</v>
      </c>
      <c r="K536" s="10">
        <v>195000</v>
      </c>
      <c r="L536" s="10">
        <v>117000.00000000001</v>
      </c>
      <c r="M536" s="5">
        <v>0.60000000000000009</v>
      </c>
      <c r="N536" s="2" t="s">
        <v>23</v>
      </c>
    </row>
    <row r="537" spans="2:14" ht="14.25" customHeight="1" x14ac:dyDescent="0.25">
      <c r="B537" s="2" t="s">
        <v>29</v>
      </c>
      <c r="C537" s="2">
        <v>1128299</v>
      </c>
      <c r="D537" s="3">
        <v>43867</v>
      </c>
      <c r="E537" s="2" t="s">
        <v>30</v>
      </c>
      <c r="F537" s="2" t="s">
        <v>41</v>
      </c>
      <c r="G537" s="2" t="s">
        <v>42</v>
      </c>
      <c r="H537" s="4" t="s">
        <v>22</v>
      </c>
      <c r="I537" s="10">
        <v>80</v>
      </c>
      <c r="J537" s="7">
        <v>6000</v>
      </c>
      <c r="K537" s="10">
        <v>480000</v>
      </c>
      <c r="L537" s="10">
        <v>120000</v>
      </c>
      <c r="M537" s="5">
        <v>0.25</v>
      </c>
      <c r="N537" s="2" t="s">
        <v>23</v>
      </c>
    </row>
    <row r="538" spans="2:14" ht="14.25" customHeight="1" x14ac:dyDescent="0.25">
      <c r="B538" s="2" t="s">
        <v>29</v>
      </c>
      <c r="C538" s="2">
        <v>1128299</v>
      </c>
      <c r="D538" s="3">
        <v>43868</v>
      </c>
      <c r="E538" s="2" t="s">
        <v>30</v>
      </c>
      <c r="F538" s="2" t="s">
        <v>41</v>
      </c>
      <c r="G538" s="2" t="s">
        <v>42</v>
      </c>
      <c r="H538" s="4" t="s">
        <v>16</v>
      </c>
      <c r="I538" s="10">
        <v>60</v>
      </c>
      <c r="J538" s="7">
        <v>7500</v>
      </c>
      <c r="K538" s="10">
        <v>450000</v>
      </c>
      <c r="L538" s="10">
        <v>180000</v>
      </c>
      <c r="M538" s="5">
        <v>0.4</v>
      </c>
      <c r="N538" s="2" t="s">
        <v>23</v>
      </c>
    </row>
    <row r="539" spans="2:14" ht="14.25" customHeight="1" x14ac:dyDescent="0.25">
      <c r="B539" s="2" t="s">
        <v>29</v>
      </c>
      <c r="C539" s="2">
        <v>1128299</v>
      </c>
      <c r="D539" s="3">
        <v>43869</v>
      </c>
      <c r="E539" s="2" t="s">
        <v>30</v>
      </c>
      <c r="F539" s="2" t="s">
        <v>41</v>
      </c>
      <c r="G539" s="2" t="s">
        <v>42</v>
      </c>
      <c r="H539" s="4" t="s">
        <v>18</v>
      </c>
      <c r="I539" s="10">
        <v>65</v>
      </c>
      <c r="J539" s="7">
        <v>6000</v>
      </c>
      <c r="K539" s="10">
        <v>390000</v>
      </c>
      <c r="L539" s="10">
        <v>97500</v>
      </c>
      <c r="M539" s="5">
        <v>0.25</v>
      </c>
      <c r="N539" s="2" t="s">
        <v>23</v>
      </c>
    </row>
    <row r="540" spans="2:14" ht="14.25" customHeight="1" x14ac:dyDescent="0.25">
      <c r="B540" s="2" t="s">
        <v>29</v>
      </c>
      <c r="C540" s="2">
        <v>1128299</v>
      </c>
      <c r="D540" s="3">
        <v>43870</v>
      </c>
      <c r="E540" s="2" t="s">
        <v>30</v>
      </c>
      <c r="F540" s="2" t="s">
        <v>41</v>
      </c>
      <c r="G540" s="2" t="s">
        <v>42</v>
      </c>
      <c r="H540" s="4" t="s">
        <v>19</v>
      </c>
      <c r="I540" s="10">
        <v>65</v>
      </c>
      <c r="J540" s="7">
        <v>5500</v>
      </c>
      <c r="K540" s="10">
        <v>357500</v>
      </c>
      <c r="L540" s="10">
        <v>143000</v>
      </c>
      <c r="M540" s="5">
        <v>0.4</v>
      </c>
      <c r="N540" s="2" t="s">
        <v>17</v>
      </c>
    </row>
    <row r="541" spans="2:14" ht="14.25" customHeight="1" x14ac:dyDescent="0.25">
      <c r="B541" s="2" t="s">
        <v>29</v>
      </c>
      <c r="C541" s="2">
        <v>1128299</v>
      </c>
      <c r="D541" s="3">
        <v>43871</v>
      </c>
      <c r="E541" s="2" t="s">
        <v>30</v>
      </c>
      <c r="F541" s="2" t="s">
        <v>41</v>
      </c>
      <c r="G541" s="2" t="s">
        <v>42</v>
      </c>
      <c r="H541" s="4" t="s">
        <v>20</v>
      </c>
      <c r="I541" s="10">
        <v>60</v>
      </c>
      <c r="J541" s="7">
        <v>4500</v>
      </c>
      <c r="K541" s="10">
        <v>270000</v>
      </c>
      <c r="L541" s="10">
        <v>94500</v>
      </c>
      <c r="M541" s="5">
        <v>0.35</v>
      </c>
      <c r="N541" s="2" t="s">
        <v>17</v>
      </c>
    </row>
    <row r="542" spans="2:14" ht="14.25" customHeight="1" x14ac:dyDescent="0.25">
      <c r="B542" s="2" t="s">
        <v>29</v>
      </c>
      <c r="C542" s="2">
        <v>1128299</v>
      </c>
      <c r="D542" s="3">
        <v>43872</v>
      </c>
      <c r="E542" s="2" t="s">
        <v>30</v>
      </c>
      <c r="F542" s="2" t="s">
        <v>41</v>
      </c>
      <c r="G542" s="2" t="s">
        <v>42</v>
      </c>
      <c r="H542" s="4" t="s">
        <v>21</v>
      </c>
      <c r="I542" s="10">
        <v>65</v>
      </c>
      <c r="J542" s="7">
        <v>5000</v>
      </c>
      <c r="K542" s="10">
        <v>325000</v>
      </c>
      <c r="L542" s="10">
        <v>178750</v>
      </c>
      <c r="M542" s="5">
        <v>0.55000000000000004</v>
      </c>
      <c r="N542" s="2" t="s">
        <v>17</v>
      </c>
    </row>
    <row r="543" spans="2:14" ht="14.25" customHeight="1" x14ac:dyDescent="0.25">
      <c r="B543" s="2" t="s">
        <v>29</v>
      </c>
      <c r="C543" s="2">
        <v>1128299</v>
      </c>
      <c r="D543" s="3">
        <v>43873</v>
      </c>
      <c r="E543" s="2" t="s">
        <v>30</v>
      </c>
      <c r="F543" s="2" t="s">
        <v>41</v>
      </c>
      <c r="G543" s="2" t="s">
        <v>42</v>
      </c>
      <c r="H543" s="4" t="s">
        <v>22</v>
      </c>
      <c r="I543" s="10">
        <v>80</v>
      </c>
      <c r="J543" s="7">
        <v>5000</v>
      </c>
      <c r="K543" s="10">
        <v>400000</v>
      </c>
      <c r="L543" s="10">
        <v>80000</v>
      </c>
      <c r="M543" s="5">
        <v>0.2</v>
      </c>
      <c r="N543" s="2" t="s">
        <v>17</v>
      </c>
    </row>
    <row r="544" spans="2:14" ht="14.25" customHeight="1" x14ac:dyDescent="0.25">
      <c r="B544" s="2" t="s">
        <v>29</v>
      </c>
      <c r="C544" s="2">
        <v>1128299</v>
      </c>
      <c r="D544" s="3">
        <v>43874</v>
      </c>
      <c r="E544" s="2" t="s">
        <v>30</v>
      </c>
      <c r="F544" s="2" t="s">
        <v>41</v>
      </c>
      <c r="G544" s="2" t="s">
        <v>42</v>
      </c>
      <c r="H544" s="4" t="s">
        <v>16</v>
      </c>
      <c r="I544" s="10">
        <v>65</v>
      </c>
      <c r="J544" s="7">
        <v>7000</v>
      </c>
      <c r="K544" s="10">
        <v>455000</v>
      </c>
      <c r="L544" s="10">
        <v>182000</v>
      </c>
      <c r="M544" s="5">
        <v>0.4</v>
      </c>
      <c r="N544" s="2" t="s">
        <v>17</v>
      </c>
    </row>
    <row r="545" spans="2:14" ht="14.25" customHeight="1" x14ac:dyDescent="0.25">
      <c r="B545" s="2" t="s">
        <v>29</v>
      </c>
      <c r="C545" s="2">
        <v>1128299</v>
      </c>
      <c r="D545" s="3">
        <v>43875</v>
      </c>
      <c r="E545" s="2" t="s">
        <v>30</v>
      </c>
      <c r="F545" s="2" t="s">
        <v>41</v>
      </c>
      <c r="G545" s="2" t="s">
        <v>42</v>
      </c>
      <c r="H545" s="4" t="s">
        <v>18</v>
      </c>
      <c r="I545" s="10">
        <v>70</v>
      </c>
      <c r="J545" s="7">
        <v>6500</v>
      </c>
      <c r="K545" s="10">
        <v>455000</v>
      </c>
      <c r="L545" s="10">
        <v>113750</v>
      </c>
      <c r="M545" s="5">
        <v>0.25</v>
      </c>
      <c r="N545" s="2" t="s">
        <v>17</v>
      </c>
    </row>
    <row r="546" spans="2:14" ht="14.25" customHeight="1" x14ac:dyDescent="0.25">
      <c r="B546" s="2" t="s">
        <v>29</v>
      </c>
      <c r="C546" s="2">
        <v>1128299</v>
      </c>
      <c r="D546" s="3">
        <v>43876</v>
      </c>
      <c r="E546" s="2" t="s">
        <v>30</v>
      </c>
      <c r="F546" s="2" t="s">
        <v>41</v>
      </c>
      <c r="G546" s="2" t="s">
        <v>42</v>
      </c>
      <c r="H546" s="4" t="s">
        <v>19</v>
      </c>
      <c r="I546" s="10">
        <v>65</v>
      </c>
      <c r="J546" s="7">
        <v>5250</v>
      </c>
      <c r="K546" s="10">
        <v>341250</v>
      </c>
      <c r="L546" s="10">
        <v>136500</v>
      </c>
      <c r="M546" s="5">
        <v>0.4</v>
      </c>
      <c r="N546" s="2" t="s">
        <v>17</v>
      </c>
    </row>
    <row r="547" spans="2:14" ht="14.25" customHeight="1" x14ac:dyDescent="0.25">
      <c r="B547" s="2" t="s">
        <v>29</v>
      </c>
      <c r="C547" s="2">
        <v>1128299</v>
      </c>
      <c r="D547" s="3">
        <v>43877</v>
      </c>
      <c r="E547" s="2" t="s">
        <v>30</v>
      </c>
      <c r="F547" s="2" t="s">
        <v>41</v>
      </c>
      <c r="G547" s="2" t="s">
        <v>42</v>
      </c>
      <c r="H547" s="4" t="s">
        <v>20</v>
      </c>
      <c r="I547" s="10">
        <v>65</v>
      </c>
      <c r="J547" s="7">
        <v>4750</v>
      </c>
      <c r="K547" s="10">
        <v>308750</v>
      </c>
      <c r="L547" s="10">
        <v>108062.5</v>
      </c>
      <c r="M547" s="5">
        <v>0.35</v>
      </c>
      <c r="N547" s="2" t="s">
        <v>17</v>
      </c>
    </row>
    <row r="548" spans="2:14" ht="14.25" customHeight="1" x14ac:dyDescent="0.25">
      <c r="B548" s="2" t="s">
        <v>29</v>
      </c>
      <c r="C548" s="2">
        <v>1128299</v>
      </c>
      <c r="D548" s="3">
        <v>43878</v>
      </c>
      <c r="E548" s="2" t="s">
        <v>30</v>
      </c>
      <c r="F548" s="2" t="s">
        <v>41</v>
      </c>
      <c r="G548" s="2" t="s">
        <v>42</v>
      </c>
      <c r="H548" s="4" t="s">
        <v>21</v>
      </c>
      <c r="I548" s="10">
        <v>75</v>
      </c>
      <c r="J548" s="7">
        <v>4750</v>
      </c>
      <c r="K548" s="10">
        <v>356250</v>
      </c>
      <c r="L548" s="10">
        <v>195937.50000000003</v>
      </c>
      <c r="M548" s="5">
        <v>0.55000000000000004</v>
      </c>
      <c r="N548" s="2" t="s">
        <v>17</v>
      </c>
    </row>
    <row r="549" spans="2:14" ht="14.25" customHeight="1" x14ac:dyDescent="0.25">
      <c r="B549" s="2" t="s">
        <v>29</v>
      </c>
      <c r="C549" s="2">
        <v>1128299</v>
      </c>
      <c r="D549" s="3">
        <v>43879</v>
      </c>
      <c r="E549" s="2" t="s">
        <v>30</v>
      </c>
      <c r="F549" s="2" t="s">
        <v>41</v>
      </c>
      <c r="G549" s="2" t="s">
        <v>42</v>
      </c>
      <c r="H549" s="4" t="s">
        <v>22</v>
      </c>
      <c r="I549" s="10">
        <v>80</v>
      </c>
      <c r="J549" s="7">
        <v>4000</v>
      </c>
      <c r="K549" s="10">
        <v>320000</v>
      </c>
      <c r="L549" s="10">
        <v>64000</v>
      </c>
      <c r="M549" s="5">
        <v>0.2</v>
      </c>
      <c r="N549" s="2" t="s">
        <v>17</v>
      </c>
    </row>
    <row r="550" spans="2:14" ht="14.25" customHeight="1" x14ac:dyDescent="0.25">
      <c r="B550" s="2" t="s">
        <v>29</v>
      </c>
      <c r="C550" s="2">
        <v>1128299</v>
      </c>
      <c r="D550" s="3">
        <v>43880</v>
      </c>
      <c r="E550" s="2" t="s">
        <v>30</v>
      </c>
      <c r="F550" s="2" t="s">
        <v>41</v>
      </c>
      <c r="G550" s="2" t="s">
        <v>42</v>
      </c>
      <c r="H550" s="4" t="s">
        <v>16</v>
      </c>
      <c r="I550" s="10">
        <v>60.000000000000007</v>
      </c>
      <c r="J550" s="7">
        <v>6000</v>
      </c>
      <c r="K550" s="10">
        <v>360000.00000000006</v>
      </c>
      <c r="L550" s="10">
        <v>126000.00000000003</v>
      </c>
      <c r="M550" s="5">
        <v>0.35000000000000003</v>
      </c>
      <c r="N550" s="2" t="s">
        <v>17</v>
      </c>
    </row>
    <row r="551" spans="2:14" ht="14.25" customHeight="1" x14ac:dyDescent="0.25">
      <c r="B551" s="2" t="s">
        <v>29</v>
      </c>
      <c r="C551" s="2">
        <v>1128299</v>
      </c>
      <c r="D551" s="3">
        <v>43881</v>
      </c>
      <c r="E551" s="2" t="s">
        <v>30</v>
      </c>
      <c r="F551" s="2" t="s">
        <v>41</v>
      </c>
      <c r="G551" s="2" t="s">
        <v>42</v>
      </c>
      <c r="H551" s="4" t="s">
        <v>18</v>
      </c>
      <c r="I551" s="10">
        <v>65.000000000000014</v>
      </c>
      <c r="J551" s="7">
        <v>6000</v>
      </c>
      <c r="K551" s="10">
        <v>390000.00000000006</v>
      </c>
      <c r="L551" s="10">
        <v>78000.000000000015</v>
      </c>
      <c r="M551" s="5">
        <v>0.2</v>
      </c>
      <c r="N551" s="2" t="s">
        <v>17</v>
      </c>
    </row>
    <row r="552" spans="2:14" ht="14.25" customHeight="1" x14ac:dyDescent="0.25">
      <c r="B552" s="2" t="s">
        <v>29</v>
      </c>
      <c r="C552" s="2">
        <v>1128299</v>
      </c>
      <c r="D552" s="3">
        <v>43882</v>
      </c>
      <c r="E552" s="2" t="s">
        <v>30</v>
      </c>
      <c r="F552" s="2" t="s">
        <v>41</v>
      </c>
      <c r="G552" s="2" t="s">
        <v>42</v>
      </c>
      <c r="H552" s="4" t="s">
        <v>19</v>
      </c>
      <c r="I552" s="10">
        <v>60.000000000000007</v>
      </c>
      <c r="J552" s="7">
        <v>4500</v>
      </c>
      <c r="K552" s="10">
        <v>270000.00000000006</v>
      </c>
      <c r="L552" s="10">
        <v>94500.000000000029</v>
      </c>
      <c r="M552" s="5">
        <v>0.35000000000000003</v>
      </c>
      <c r="N552" s="2" t="s">
        <v>17</v>
      </c>
    </row>
    <row r="553" spans="2:14" ht="14.25" customHeight="1" x14ac:dyDescent="0.25">
      <c r="B553" s="2" t="s">
        <v>29</v>
      </c>
      <c r="C553" s="2">
        <v>1128299</v>
      </c>
      <c r="D553" s="3">
        <v>43883</v>
      </c>
      <c r="E553" s="2" t="s">
        <v>30</v>
      </c>
      <c r="F553" s="2" t="s">
        <v>41</v>
      </c>
      <c r="G553" s="2" t="s">
        <v>42</v>
      </c>
      <c r="H553" s="4" t="s">
        <v>20</v>
      </c>
      <c r="I553" s="10">
        <v>60.000000000000007</v>
      </c>
      <c r="J553" s="7">
        <v>4000</v>
      </c>
      <c r="K553" s="10">
        <v>240000.00000000003</v>
      </c>
      <c r="L553" s="10">
        <v>72000</v>
      </c>
      <c r="M553" s="5">
        <v>0.3</v>
      </c>
      <c r="N553" s="2" t="s">
        <v>17</v>
      </c>
    </row>
    <row r="554" spans="2:14" ht="14.25" customHeight="1" x14ac:dyDescent="0.25">
      <c r="B554" s="2" t="s">
        <v>29</v>
      </c>
      <c r="C554" s="2">
        <v>1128299</v>
      </c>
      <c r="D554" s="3">
        <v>43884</v>
      </c>
      <c r="E554" s="2" t="s">
        <v>30</v>
      </c>
      <c r="F554" s="2" t="s">
        <v>41</v>
      </c>
      <c r="G554" s="2" t="s">
        <v>42</v>
      </c>
      <c r="H554" s="4" t="s">
        <v>21</v>
      </c>
      <c r="I554" s="10">
        <v>70</v>
      </c>
      <c r="J554" s="7">
        <v>4000</v>
      </c>
      <c r="K554" s="10">
        <v>280000</v>
      </c>
      <c r="L554" s="10">
        <v>140000.00000000003</v>
      </c>
      <c r="M554" s="5">
        <v>0.50000000000000011</v>
      </c>
      <c r="N554" s="2" t="s">
        <v>17</v>
      </c>
    </row>
    <row r="555" spans="2:14" ht="14.25" customHeight="1" x14ac:dyDescent="0.25">
      <c r="B555" s="2" t="s">
        <v>29</v>
      </c>
      <c r="C555" s="2">
        <v>1128299</v>
      </c>
      <c r="D555" s="3">
        <v>43885</v>
      </c>
      <c r="E555" s="2" t="s">
        <v>30</v>
      </c>
      <c r="F555" s="2" t="s">
        <v>41</v>
      </c>
      <c r="G555" s="2" t="s">
        <v>42</v>
      </c>
      <c r="H555" s="4" t="s">
        <v>22</v>
      </c>
      <c r="I555" s="10">
        <v>75.000000000000014</v>
      </c>
      <c r="J555" s="7">
        <v>4500</v>
      </c>
      <c r="K555" s="10">
        <v>337500.00000000006</v>
      </c>
      <c r="L555" s="10">
        <v>50625.000000000015</v>
      </c>
      <c r="M555" s="5">
        <v>0.15000000000000002</v>
      </c>
      <c r="N555" s="2" t="s">
        <v>17</v>
      </c>
    </row>
    <row r="556" spans="2:14" ht="14.25" customHeight="1" x14ac:dyDescent="0.25">
      <c r="B556" s="2" t="s">
        <v>29</v>
      </c>
      <c r="C556" s="2">
        <v>1128299</v>
      </c>
      <c r="D556" s="3">
        <v>43886</v>
      </c>
      <c r="E556" s="2" t="s">
        <v>30</v>
      </c>
      <c r="F556" s="2" t="s">
        <v>41</v>
      </c>
      <c r="G556" s="2" t="s">
        <v>42</v>
      </c>
      <c r="H556" s="4" t="s">
        <v>16</v>
      </c>
      <c r="I556" s="10">
        <v>60.000000000000007</v>
      </c>
      <c r="J556" s="7">
        <v>5500</v>
      </c>
      <c r="K556" s="10">
        <v>330000.00000000006</v>
      </c>
      <c r="L556" s="10">
        <v>115500.00000000003</v>
      </c>
      <c r="M556" s="5">
        <v>0.35000000000000003</v>
      </c>
      <c r="N556" s="2" t="s">
        <v>17</v>
      </c>
    </row>
    <row r="557" spans="2:14" ht="14.25" customHeight="1" x14ac:dyDescent="0.25">
      <c r="B557" s="2" t="s">
        <v>29</v>
      </c>
      <c r="C557" s="2">
        <v>1128299</v>
      </c>
      <c r="D557" s="3">
        <v>43887</v>
      </c>
      <c r="E557" s="2" t="s">
        <v>30</v>
      </c>
      <c r="F557" s="2" t="s">
        <v>41</v>
      </c>
      <c r="G557" s="2" t="s">
        <v>42</v>
      </c>
      <c r="H557" s="4" t="s">
        <v>18</v>
      </c>
      <c r="I557" s="10">
        <v>65.000000000000014</v>
      </c>
      <c r="J557" s="7">
        <v>5500</v>
      </c>
      <c r="K557" s="10">
        <v>357500.00000000006</v>
      </c>
      <c r="L557" s="10">
        <v>71500.000000000015</v>
      </c>
      <c r="M557" s="5">
        <v>0.2</v>
      </c>
      <c r="N557" s="2" t="s">
        <v>17</v>
      </c>
    </row>
    <row r="558" spans="2:14" ht="14.25" customHeight="1" x14ac:dyDescent="0.25">
      <c r="B558" s="2" t="s">
        <v>29</v>
      </c>
      <c r="C558" s="2">
        <v>1128299</v>
      </c>
      <c r="D558" s="3">
        <v>43888</v>
      </c>
      <c r="E558" s="2" t="s">
        <v>30</v>
      </c>
      <c r="F558" s="2" t="s">
        <v>41</v>
      </c>
      <c r="G558" s="2" t="s">
        <v>42</v>
      </c>
      <c r="H558" s="4" t="s">
        <v>19</v>
      </c>
      <c r="I558" s="10">
        <v>60.000000000000007</v>
      </c>
      <c r="J558" s="7">
        <v>3750</v>
      </c>
      <c r="K558" s="10">
        <v>225000.00000000003</v>
      </c>
      <c r="L558" s="10">
        <v>78750.000000000015</v>
      </c>
      <c r="M558" s="5">
        <v>0.35000000000000003</v>
      </c>
      <c r="N558" s="2" t="s">
        <v>17</v>
      </c>
    </row>
    <row r="559" spans="2:14" ht="14.25" customHeight="1" x14ac:dyDescent="0.25">
      <c r="B559" s="2" t="s">
        <v>29</v>
      </c>
      <c r="C559" s="2">
        <v>1128299</v>
      </c>
      <c r="D559" s="3">
        <v>43889</v>
      </c>
      <c r="E559" s="2" t="s">
        <v>30</v>
      </c>
      <c r="F559" s="2" t="s">
        <v>41</v>
      </c>
      <c r="G559" s="2" t="s">
        <v>42</v>
      </c>
      <c r="H559" s="4" t="s">
        <v>20</v>
      </c>
      <c r="I559" s="10">
        <v>60.000000000000007</v>
      </c>
      <c r="J559" s="7">
        <v>3500</v>
      </c>
      <c r="K559" s="10">
        <v>210000.00000000003</v>
      </c>
      <c r="L559" s="10">
        <v>63000.000000000007</v>
      </c>
      <c r="M559" s="5">
        <v>0.3</v>
      </c>
      <c r="N559" s="2" t="s">
        <v>17</v>
      </c>
    </row>
    <row r="560" spans="2:14" ht="14.25" customHeight="1" x14ac:dyDescent="0.25">
      <c r="B560" s="2" t="s">
        <v>29</v>
      </c>
      <c r="C560" s="2">
        <v>1128299</v>
      </c>
      <c r="D560" s="3">
        <v>43891</v>
      </c>
      <c r="E560" s="2" t="s">
        <v>30</v>
      </c>
      <c r="F560" s="2" t="s">
        <v>41</v>
      </c>
      <c r="G560" s="2" t="s">
        <v>42</v>
      </c>
      <c r="H560" s="4" t="s">
        <v>21</v>
      </c>
      <c r="I560" s="10">
        <v>70</v>
      </c>
      <c r="J560" s="7">
        <v>3250</v>
      </c>
      <c r="K560" s="10">
        <v>227500</v>
      </c>
      <c r="L560" s="10">
        <v>113750.00000000003</v>
      </c>
      <c r="M560" s="5">
        <v>0.50000000000000011</v>
      </c>
      <c r="N560" s="2" t="s">
        <v>17</v>
      </c>
    </row>
    <row r="561" spans="2:14" ht="14.25" customHeight="1" x14ac:dyDescent="0.25">
      <c r="B561" s="2" t="s">
        <v>29</v>
      </c>
      <c r="C561" s="2">
        <v>1128299</v>
      </c>
      <c r="D561" s="3">
        <v>43892</v>
      </c>
      <c r="E561" s="2" t="s">
        <v>30</v>
      </c>
      <c r="F561" s="2" t="s">
        <v>41</v>
      </c>
      <c r="G561" s="2" t="s">
        <v>42</v>
      </c>
      <c r="H561" s="4" t="s">
        <v>22</v>
      </c>
      <c r="I561" s="10">
        <v>75.000000000000014</v>
      </c>
      <c r="J561" s="7">
        <v>3750</v>
      </c>
      <c r="K561" s="10">
        <v>281250.00000000006</v>
      </c>
      <c r="L561" s="10">
        <v>42187.500000000015</v>
      </c>
      <c r="M561" s="5">
        <v>0.15000000000000002</v>
      </c>
      <c r="N561" s="2" t="s">
        <v>17</v>
      </c>
    </row>
    <row r="562" spans="2:14" ht="14.25" customHeight="1" x14ac:dyDescent="0.25">
      <c r="B562" s="2" t="s">
        <v>29</v>
      </c>
      <c r="C562" s="2">
        <v>1128299</v>
      </c>
      <c r="D562" s="3">
        <v>43893</v>
      </c>
      <c r="E562" s="2" t="s">
        <v>30</v>
      </c>
      <c r="F562" s="2" t="s">
        <v>41</v>
      </c>
      <c r="G562" s="2" t="s">
        <v>42</v>
      </c>
      <c r="H562" s="4" t="s">
        <v>16</v>
      </c>
      <c r="I562" s="10">
        <v>60.000000000000007</v>
      </c>
      <c r="J562" s="7">
        <v>5750</v>
      </c>
      <c r="K562" s="10">
        <v>345000.00000000006</v>
      </c>
      <c r="L562" s="10">
        <v>120750.00000000003</v>
      </c>
      <c r="M562" s="5">
        <v>0.35000000000000003</v>
      </c>
      <c r="N562" s="2" t="s">
        <v>17</v>
      </c>
    </row>
    <row r="563" spans="2:14" ht="14.25" customHeight="1" x14ac:dyDescent="0.25">
      <c r="B563" s="2" t="s">
        <v>29</v>
      </c>
      <c r="C563" s="2">
        <v>1128299</v>
      </c>
      <c r="D563" s="3">
        <v>43894</v>
      </c>
      <c r="E563" s="2" t="s">
        <v>30</v>
      </c>
      <c r="F563" s="2" t="s">
        <v>41</v>
      </c>
      <c r="G563" s="2" t="s">
        <v>42</v>
      </c>
      <c r="H563" s="4" t="s">
        <v>18</v>
      </c>
      <c r="I563" s="10">
        <v>65.000000000000014</v>
      </c>
      <c r="J563" s="7">
        <v>5750</v>
      </c>
      <c r="K563" s="10">
        <v>373750.00000000006</v>
      </c>
      <c r="L563" s="10">
        <v>74750.000000000015</v>
      </c>
      <c r="M563" s="5">
        <v>0.2</v>
      </c>
      <c r="N563" s="2" t="s">
        <v>17</v>
      </c>
    </row>
    <row r="564" spans="2:14" ht="14.25" customHeight="1" x14ac:dyDescent="0.25">
      <c r="B564" s="2" t="s">
        <v>29</v>
      </c>
      <c r="C564" s="2">
        <v>1128299</v>
      </c>
      <c r="D564" s="3">
        <v>43895</v>
      </c>
      <c r="E564" s="2" t="s">
        <v>30</v>
      </c>
      <c r="F564" s="2" t="s">
        <v>41</v>
      </c>
      <c r="G564" s="2" t="s">
        <v>42</v>
      </c>
      <c r="H564" s="4" t="s">
        <v>19</v>
      </c>
      <c r="I564" s="10">
        <v>60.000000000000007</v>
      </c>
      <c r="J564" s="7">
        <v>4250</v>
      </c>
      <c r="K564" s="10">
        <v>255000.00000000003</v>
      </c>
      <c r="L564" s="10">
        <v>89250.000000000015</v>
      </c>
      <c r="M564" s="5">
        <v>0.35000000000000003</v>
      </c>
      <c r="N564" s="2" t="s">
        <v>17</v>
      </c>
    </row>
    <row r="565" spans="2:14" ht="14.25" customHeight="1" x14ac:dyDescent="0.25">
      <c r="B565" s="2" t="s">
        <v>29</v>
      </c>
      <c r="C565" s="2">
        <v>1128299</v>
      </c>
      <c r="D565" s="3">
        <v>43896</v>
      </c>
      <c r="E565" s="2" t="s">
        <v>30</v>
      </c>
      <c r="F565" s="2" t="s">
        <v>41</v>
      </c>
      <c r="G565" s="2" t="s">
        <v>42</v>
      </c>
      <c r="H565" s="4" t="s">
        <v>20</v>
      </c>
      <c r="I565" s="10">
        <v>60.000000000000007</v>
      </c>
      <c r="J565" s="7">
        <v>4000</v>
      </c>
      <c r="K565" s="10">
        <v>240000.00000000003</v>
      </c>
      <c r="L565" s="10">
        <v>72000</v>
      </c>
      <c r="M565" s="5">
        <v>0.3</v>
      </c>
      <c r="N565" s="2" t="s">
        <v>17</v>
      </c>
    </row>
    <row r="566" spans="2:14" ht="14.25" customHeight="1" x14ac:dyDescent="0.25">
      <c r="B566" s="2" t="s">
        <v>29</v>
      </c>
      <c r="C566" s="2">
        <v>1128299</v>
      </c>
      <c r="D566" s="3">
        <v>43897</v>
      </c>
      <c r="E566" s="2" t="s">
        <v>30</v>
      </c>
      <c r="F566" s="2" t="s">
        <v>41</v>
      </c>
      <c r="G566" s="2" t="s">
        <v>42</v>
      </c>
      <c r="H566" s="4" t="s">
        <v>21</v>
      </c>
      <c r="I566" s="10">
        <v>70</v>
      </c>
      <c r="J566" s="7">
        <v>3500</v>
      </c>
      <c r="K566" s="10">
        <v>245000</v>
      </c>
      <c r="L566" s="10">
        <v>122500.00000000003</v>
      </c>
      <c r="M566" s="5">
        <v>0.50000000000000011</v>
      </c>
      <c r="N566" s="2" t="s">
        <v>17</v>
      </c>
    </row>
    <row r="567" spans="2:14" ht="14.25" customHeight="1" x14ac:dyDescent="0.25">
      <c r="B567" s="2" t="s">
        <v>29</v>
      </c>
      <c r="C567" s="2">
        <v>1128299</v>
      </c>
      <c r="D567" s="3">
        <v>43898</v>
      </c>
      <c r="E567" s="2" t="s">
        <v>30</v>
      </c>
      <c r="F567" s="2" t="s">
        <v>41</v>
      </c>
      <c r="G567" s="2" t="s">
        <v>42</v>
      </c>
      <c r="H567" s="4" t="s">
        <v>22</v>
      </c>
      <c r="I567" s="10">
        <v>75.000000000000014</v>
      </c>
      <c r="J567" s="7">
        <v>4750</v>
      </c>
      <c r="K567" s="10">
        <v>356250.00000000006</v>
      </c>
      <c r="L567" s="10">
        <v>53437.500000000015</v>
      </c>
      <c r="M567" s="5">
        <v>0.15000000000000002</v>
      </c>
      <c r="N567" s="2" t="s">
        <v>17</v>
      </c>
    </row>
    <row r="568" spans="2:14" ht="14.25" customHeight="1" x14ac:dyDescent="0.25">
      <c r="B568" s="2" t="s">
        <v>29</v>
      </c>
      <c r="C568" s="2">
        <v>1128299</v>
      </c>
      <c r="D568" s="3">
        <v>43899</v>
      </c>
      <c r="E568" s="2" t="s">
        <v>30</v>
      </c>
      <c r="F568" s="2" t="s">
        <v>41</v>
      </c>
      <c r="G568" s="2" t="s">
        <v>42</v>
      </c>
      <c r="H568" s="4" t="s">
        <v>16</v>
      </c>
      <c r="I568" s="10">
        <v>60.000000000000007</v>
      </c>
      <c r="J568" s="7">
        <v>6750</v>
      </c>
      <c r="K568" s="10">
        <v>405000.00000000006</v>
      </c>
      <c r="L568" s="10">
        <v>141750.00000000003</v>
      </c>
      <c r="M568" s="5">
        <v>0.35000000000000003</v>
      </c>
      <c r="N568" s="2" t="s">
        <v>17</v>
      </c>
    </row>
    <row r="569" spans="2:14" ht="14.25" customHeight="1" x14ac:dyDescent="0.25">
      <c r="B569" s="2" t="s">
        <v>29</v>
      </c>
      <c r="C569" s="2">
        <v>1128299</v>
      </c>
      <c r="D569" s="3">
        <v>43900</v>
      </c>
      <c r="E569" s="2" t="s">
        <v>30</v>
      </c>
      <c r="F569" s="2" t="s">
        <v>41</v>
      </c>
      <c r="G569" s="2" t="s">
        <v>42</v>
      </c>
      <c r="H569" s="4" t="s">
        <v>18</v>
      </c>
      <c r="I569" s="10">
        <v>65.000000000000014</v>
      </c>
      <c r="J569" s="7">
        <v>6750</v>
      </c>
      <c r="K569" s="10">
        <v>438750.00000000012</v>
      </c>
      <c r="L569" s="10">
        <v>87750.000000000029</v>
      </c>
      <c r="M569" s="5">
        <v>0.2</v>
      </c>
      <c r="N569" s="2" t="s">
        <v>17</v>
      </c>
    </row>
    <row r="570" spans="2:14" ht="14.25" customHeight="1" x14ac:dyDescent="0.25">
      <c r="B570" s="2" t="s">
        <v>29</v>
      </c>
      <c r="C570" s="2">
        <v>1128299</v>
      </c>
      <c r="D570" s="3">
        <v>43901</v>
      </c>
      <c r="E570" s="2" t="s">
        <v>30</v>
      </c>
      <c r="F570" s="2" t="s">
        <v>41</v>
      </c>
      <c r="G570" s="2" t="s">
        <v>42</v>
      </c>
      <c r="H570" s="4" t="s">
        <v>19</v>
      </c>
      <c r="I570" s="10">
        <v>60.000000000000007</v>
      </c>
      <c r="J570" s="7">
        <v>4750</v>
      </c>
      <c r="K570" s="10">
        <v>285000.00000000006</v>
      </c>
      <c r="L570" s="10">
        <v>99750.000000000029</v>
      </c>
      <c r="M570" s="5">
        <v>0.35000000000000003</v>
      </c>
      <c r="N570" s="2" t="s">
        <v>17</v>
      </c>
    </row>
    <row r="571" spans="2:14" ht="14.25" customHeight="1" x14ac:dyDescent="0.25">
      <c r="B571" s="2" t="s">
        <v>29</v>
      </c>
      <c r="C571" s="2">
        <v>1128299</v>
      </c>
      <c r="D571" s="3">
        <v>43902</v>
      </c>
      <c r="E571" s="2" t="s">
        <v>30</v>
      </c>
      <c r="F571" s="2" t="s">
        <v>41</v>
      </c>
      <c r="G571" s="2" t="s">
        <v>42</v>
      </c>
      <c r="H571" s="4" t="s">
        <v>20</v>
      </c>
      <c r="I571" s="10">
        <v>60.000000000000007</v>
      </c>
      <c r="J571" s="7">
        <v>4750</v>
      </c>
      <c r="K571" s="10">
        <v>285000.00000000006</v>
      </c>
      <c r="L571" s="10">
        <v>85500.000000000015</v>
      </c>
      <c r="M571" s="5">
        <v>0.3</v>
      </c>
      <c r="N571" s="2" t="s">
        <v>17</v>
      </c>
    </row>
    <row r="572" spans="2:14" ht="14.25" customHeight="1" x14ac:dyDescent="0.25">
      <c r="B572" s="2" t="s">
        <v>29</v>
      </c>
      <c r="C572" s="2">
        <v>1128299</v>
      </c>
      <c r="D572" s="3">
        <v>43903</v>
      </c>
      <c r="E572" s="2" t="s">
        <v>30</v>
      </c>
      <c r="F572" s="2" t="s">
        <v>41</v>
      </c>
      <c r="G572" s="2" t="s">
        <v>42</v>
      </c>
      <c r="H572" s="4" t="s">
        <v>21</v>
      </c>
      <c r="I572" s="10">
        <v>70</v>
      </c>
      <c r="J572" s="7">
        <v>4000</v>
      </c>
      <c r="K572" s="10">
        <v>280000</v>
      </c>
      <c r="L572" s="10">
        <v>140000.00000000003</v>
      </c>
      <c r="M572" s="5">
        <v>0.50000000000000011</v>
      </c>
      <c r="N572" s="2" t="s">
        <v>17</v>
      </c>
    </row>
    <row r="573" spans="2:14" ht="14.25" customHeight="1" x14ac:dyDescent="0.25">
      <c r="B573" s="2" t="s">
        <v>29</v>
      </c>
      <c r="C573" s="2">
        <v>1128299</v>
      </c>
      <c r="D573" s="3">
        <v>43904</v>
      </c>
      <c r="E573" s="2" t="s">
        <v>30</v>
      </c>
      <c r="F573" s="2" t="s">
        <v>41</v>
      </c>
      <c r="G573" s="2" t="s">
        <v>42</v>
      </c>
      <c r="H573" s="4" t="s">
        <v>22</v>
      </c>
      <c r="I573" s="10">
        <v>75.000000000000014</v>
      </c>
      <c r="J573" s="7">
        <v>5000</v>
      </c>
      <c r="K573" s="10">
        <v>375000.00000000006</v>
      </c>
      <c r="L573" s="10">
        <v>56250.000000000015</v>
      </c>
      <c r="M573" s="5">
        <v>0.15000000000000002</v>
      </c>
      <c r="N573" s="2" t="s">
        <v>17</v>
      </c>
    </row>
    <row r="574" spans="2:14" ht="14.25" customHeight="1" x14ac:dyDescent="0.25">
      <c r="B574" s="2" t="s">
        <v>29</v>
      </c>
      <c r="C574" s="2">
        <v>1128299</v>
      </c>
      <c r="D574" s="3">
        <v>43905</v>
      </c>
      <c r="E574" s="2" t="s">
        <v>30</v>
      </c>
      <c r="F574" s="2" t="s">
        <v>41</v>
      </c>
      <c r="G574" s="2" t="s">
        <v>42</v>
      </c>
      <c r="H574" s="4" t="s">
        <v>16</v>
      </c>
      <c r="I574" s="10">
        <v>30</v>
      </c>
      <c r="J574" s="7">
        <v>4250</v>
      </c>
      <c r="K574" s="10">
        <v>127500</v>
      </c>
      <c r="L574" s="10">
        <v>44625.000000000007</v>
      </c>
      <c r="M574" s="5">
        <v>0.35000000000000003</v>
      </c>
      <c r="N574" s="2" t="s">
        <v>17</v>
      </c>
    </row>
    <row r="575" spans="2:14" ht="14.25" customHeight="1" x14ac:dyDescent="0.25">
      <c r="B575" s="2" t="s">
        <v>29</v>
      </c>
      <c r="C575" s="2">
        <v>1128299</v>
      </c>
      <c r="D575" s="3">
        <v>43906</v>
      </c>
      <c r="E575" s="2" t="s">
        <v>30</v>
      </c>
      <c r="F575" s="2" t="s">
        <v>41</v>
      </c>
      <c r="G575" s="2" t="s">
        <v>42</v>
      </c>
      <c r="H575" s="4" t="s">
        <v>18</v>
      </c>
      <c r="I575" s="10">
        <v>40</v>
      </c>
      <c r="J575" s="7">
        <v>4250</v>
      </c>
      <c r="K575" s="10">
        <v>170000</v>
      </c>
      <c r="L575" s="10">
        <v>34000</v>
      </c>
      <c r="M575" s="5">
        <v>0.2</v>
      </c>
      <c r="N575" s="2" t="s">
        <v>17</v>
      </c>
    </row>
    <row r="576" spans="2:14" ht="14.25" customHeight="1" x14ac:dyDescent="0.25">
      <c r="B576" s="2" t="s">
        <v>29</v>
      </c>
      <c r="C576" s="2">
        <v>1128299</v>
      </c>
      <c r="D576" s="3">
        <v>43907</v>
      </c>
      <c r="E576" s="2" t="s">
        <v>30</v>
      </c>
      <c r="F576" s="2" t="s">
        <v>41</v>
      </c>
      <c r="G576" s="2" t="s">
        <v>42</v>
      </c>
      <c r="H576" s="4" t="s">
        <v>19</v>
      </c>
      <c r="I576" s="10">
        <v>40</v>
      </c>
      <c r="J576" s="7">
        <v>4250</v>
      </c>
      <c r="K576" s="10">
        <v>170000</v>
      </c>
      <c r="L576" s="10">
        <v>59500.000000000007</v>
      </c>
      <c r="M576" s="5">
        <v>0.35000000000000003</v>
      </c>
      <c r="N576" s="2" t="s">
        <v>17</v>
      </c>
    </row>
    <row r="577" spans="2:14" ht="14.25" customHeight="1" x14ac:dyDescent="0.25">
      <c r="B577" s="2" t="s">
        <v>29</v>
      </c>
      <c r="C577" s="2">
        <v>1128299</v>
      </c>
      <c r="D577" s="3">
        <v>43908</v>
      </c>
      <c r="E577" s="2" t="s">
        <v>30</v>
      </c>
      <c r="F577" s="2" t="s">
        <v>41</v>
      </c>
      <c r="G577" s="2" t="s">
        <v>42</v>
      </c>
      <c r="H577" s="4" t="s">
        <v>20</v>
      </c>
      <c r="I577" s="10">
        <v>40</v>
      </c>
      <c r="J577" s="7">
        <v>2750</v>
      </c>
      <c r="K577" s="10">
        <v>110000</v>
      </c>
      <c r="L577" s="10">
        <v>33000</v>
      </c>
      <c r="M577" s="5">
        <v>0.3</v>
      </c>
      <c r="N577" s="2" t="s">
        <v>17</v>
      </c>
    </row>
    <row r="578" spans="2:14" ht="14.25" customHeight="1" x14ac:dyDescent="0.25">
      <c r="B578" s="2" t="s">
        <v>29</v>
      </c>
      <c r="C578" s="2">
        <v>1128299</v>
      </c>
      <c r="D578" s="3">
        <v>43909</v>
      </c>
      <c r="E578" s="2" t="s">
        <v>30</v>
      </c>
      <c r="F578" s="2" t="s">
        <v>43</v>
      </c>
      <c r="G578" s="2" t="s">
        <v>44</v>
      </c>
      <c r="H578" s="4" t="s">
        <v>21</v>
      </c>
      <c r="I578" s="10">
        <v>45</v>
      </c>
      <c r="J578" s="7">
        <v>2250</v>
      </c>
      <c r="K578" s="10">
        <v>101250</v>
      </c>
      <c r="L578" s="10">
        <v>50625</v>
      </c>
      <c r="M578" s="5">
        <v>0.5</v>
      </c>
      <c r="N578" s="2" t="s">
        <v>17</v>
      </c>
    </row>
    <row r="579" spans="2:14" ht="14.25" customHeight="1" x14ac:dyDescent="0.25">
      <c r="B579" s="2" t="s">
        <v>29</v>
      </c>
      <c r="C579" s="2">
        <v>1128299</v>
      </c>
      <c r="D579" s="3">
        <v>43910</v>
      </c>
      <c r="E579" s="2" t="s">
        <v>30</v>
      </c>
      <c r="F579" s="2" t="s">
        <v>43</v>
      </c>
      <c r="G579" s="2" t="s">
        <v>44</v>
      </c>
      <c r="H579" s="4" t="s">
        <v>22</v>
      </c>
      <c r="I579" s="10">
        <v>40</v>
      </c>
      <c r="J579" s="7">
        <v>4750</v>
      </c>
      <c r="K579" s="10">
        <v>190000</v>
      </c>
      <c r="L579" s="10">
        <v>28500.000000000004</v>
      </c>
      <c r="M579" s="5">
        <v>0.15000000000000002</v>
      </c>
      <c r="N579" s="2" t="s">
        <v>17</v>
      </c>
    </row>
    <row r="580" spans="2:14" ht="14.25" customHeight="1" x14ac:dyDescent="0.25">
      <c r="B580" s="2" t="s">
        <v>29</v>
      </c>
      <c r="C580" s="2">
        <v>1128299</v>
      </c>
      <c r="D580" s="3">
        <v>43911</v>
      </c>
      <c r="E580" s="2" t="s">
        <v>30</v>
      </c>
      <c r="F580" s="2" t="s">
        <v>43</v>
      </c>
      <c r="G580" s="2" t="s">
        <v>44</v>
      </c>
      <c r="H580" s="4" t="s">
        <v>16</v>
      </c>
      <c r="I580" s="10">
        <v>30</v>
      </c>
      <c r="J580" s="7">
        <v>5250</v>
      </c>
      <c r="K580" s="10">
        <v>157500</v>
      </c>
      <c r="L580" s="10">
        <v>55125.000000000007</v>
      </c>
      <c r="M580" s="5">
        <v>0.35000000000000003</v>
      </c>
      <c r="N580" s="2" t="s">
        <v>17</v>
      </c>
    </row>
    <row r="581" spans="2:14" ht="14.25" customHeight="1" x14ac:dyDescent="0.25">
      <c r="B581" s="2" t="s">
        <v>29</v>
      </c>
      <c r="C581" s="2">
        <v>1128299</v>
      </c>
      <c r="D581" s="3">
        <v>43912</v>
      </c>
      <c r="E581" s="2" t="s">
        <v>30</v>
      </c>
      <c r="F581" s="2" t="s">
        <v>43</v>
      </c>
      <c r="G581" s="2" t="s">
        <v>44</v>
      </c>
      <c r="H581" s="4" t="s">
        <v>18</v>
      </c>
      <c r="I581" s="10">
        <v>40</v>
      </c>
      <c r="J581" s="7">
        <v>4250</v>
      </c>
      <c r="K581" s="10">
        <v>170000</v>
      </c>
      <c r="L581" s="10">
        <v>34000</v>
      </c>
      <c r="M581" s="5">
        <v>0.2</v>
      </c>
      <c r="N581" s="2" t="s">
        <v>17</v>
      </c>
    </row>
    <row r="582" spans="2:14" ht="14.25" customHeight="1" x14ac:dyDescent="0.25">
      <c r="B582" s="2" t="s">
        <v>29</v>
      </c>
      <c r="C582" s="2">
        <v>1128299</v>
      </c>
      <c r="D582" s="3">
        <v>43913</v>
      </c>
      <c r="E582" s="2" t="s">
        <v>30</v>
      </c>
      <c r="F582" s="2" t="s">
        <v>43</v>
      </c>
      <c r="G582" s="2" t="s">
        <v>44</v>
      </c>
      <c r="H582" s="4" t="s">
        <v>19</v>
      </c>
      <c r="I582" s="10">
        <v>40</v>
      </c>
      <c r="J582" s="7">
        <v>4250</v>
      </c>
      <c r="K582" s="10">
        <v>170000</v>
      </c>
      <c r="L582" s="10">
        <v>59500.000000000007</v>
      </c>
      <c r="M582" s="5">
        <v>0.35000000000000003</v>
      </c>
      <c r="N582" s="2" t="s">
        <v>17</v>
      </c>
    </row>
    <row r="583" spans="2:14" ht="14.25" customHeight="1" x14ac:dyDescent="0.25">
      <c r="B583" s="2" t="s">
        <v>29</v>
      </c>
      <c r="C583" s="2">
        <v>1128299</v>
      </c>
      <c r="D583" s="3">
        <v>43914</v>
      </c>
      <c r="E583" s="2" t="s">
        <v>30</v>
      </c>
      <c r="F583" s="2" t="s">
        <v>43</v>
      </c>
      <c r="G583" s="2" t="s">
        <v>44</v>
      </c>
      <c r="H583" s="4" t="s">
        <v>20</v>
      </c>
      <c r="I583" s="10">
        <v>40</v>
      </c>
      <c r="J583" s="7">
        <v>2750</v>
      </c>
      <c r="K583" s="10">
        <v>110000</v>
      </c>
      <c r="L583" s="10">
        <v>33000</v>
      </c>
      <c r="M583" s="5">
        <v>0.3</v>
      </c>
      <c r="N583" s="2" t="s">
        <v>17</v>
      </c>
    </row>
    <row r="584" spans="2:14" ht="14.25" customHeight="1" x14ac:dyDescent="0.25">
      <c r="B584" s="2" t="s">
        <v>29</v>
      </c>
      <c r="C584" s="2">
        <v>1128299</v>
      </c>
      <c r="D584" s="3">
        <v>43915</v>
      </c>
      <c r="E584" s="2" t="s">
        <v>30</v>
      </c>
      <c r="F584" s="2" t="s">
        <v>43</v>
      </c>
      <c r="G584" s="2" t="s">
        <v>44</v>
      </c>
      <c r="H584" s="4" t="s">
        <v>21</v>
      </c>
      <c r="I584" s="10">
        <v>45</v>
      </c>
      <c r="J584" s="7">
        <v>2000</v>
      </c>
      <c r="K584" s="10">
        <v>90000</v>
      </c>
      <c r="L584" s="10">
        <v>45000</v>
      </c>
      <c r="M584" s="5">
        <v>0.5</v>
      </c>
      <c r="N584" s="2" t="s">
        <v>17</v>
      </c>
    </row>
    <row r="585" spans="2:14" ht="14.25" customHeight="1" x14ac:dyDescent="0.25">
      <c r="B585" s="2" t="s">
        <v>29</v>
      </c>
      <c r="C585" s="2">
        <v>1128299</v>
      </c>
      <c r="D585" s="3">
        <v>43916</v>
      </c>
      <c r="E585" s="2" t="s">
        <v>30</v>
      </c>
      <c r="F585" s="2" t="s">
        <v>43</v>
      </c>
      <c r="G585" s="2" t="s">
        <v>44</v>
      </c>
      <c r="H585" s="4" t="s">
        <v>22</v>
      </c>
      <c r="I585" s="10">
        <v>40</v>
      </c>
      <c r="J585" s="7">
        <v>4000</v>
      </c>
      <c r="K585" s="10">
        <v>160000</v>
      </c>
      <c r="L585" s="10">
        <v>24000.000000000004</v>
      </c>
      <c r="M585" s="5">
        <v>0.15000000000000002</v>
      </c>
      <c r="N585" s="2" t="s">
        <v>17</v>
      </c>
    </row>
    <row r="586" spans="2:14" ht="14.25" customHeight="1" x14ac:dyDescent="0.25">
      <c r="B586" s="2" t="s">
        <v>29</v>
      </c>
      <c r="C586" s="2">
        <v>1128299</v>
      </c>
      <c r="D586" s="3">
        <v>43917</v>
      </c>
      <c r="E586" s="2" t="s">
        <v>30</v>
      </c>
      <c r="F586" s="2" t="s">
        <v>43</v>
      </c>
      <c r="G586" s="2" t="s">
        <v>44</v>
      </c>
      <c r="H586" s="4" t="s">
        <v>16</v>
      </c>
      <c r="I586" s="10">
        <v>40</v>
      </c>
      <c r="J586" s="7">
        <v>5500</v>
      </c>
      <c r="K586" s="10">
        <v>220000</v>
      </c>
      <c r="L586" s="10">
        <v>77000.000000000015</v>
      </c>
      <c r="M586" s="5">
        <v>0.35000000000000003</v>
      </c>
      <c r="N586" s="2" t="s">
        <v>17</v>
      </c>
    </row>
    <row r="587" spans="2:14" ht="14.25" customHeight="1" x14ac:dyDescent="0.25">
      <c r="B587" s="2" t="s">
        <v>29</v>
      </c>
      <c r="C587" s="2">
        <v>1128299</v>
      </c>
      <c r="D587" s="3">
        <v>43918</v>
      </c>
      <c r="E587" s="2" t="s">
        <v>30</v>
      </c>
      <c r="F587" s="2" t="s">
        <v>43</v>
      </c>
      <c r="G587" s="2" t="s">
        <v>44</v>
      </c>
      <c r="H587" s="4" t="s">
        <v>18</v>
      </c>
      <c r="I587" s="10">
        <v>49.999999999999993</v>
      </c>
      <c r="J587" s="7">
        <v>4000</v>
      </c>
      <c r="K587" s="10">
        <v>199999.99999999997</v>
      </c>
      <c r="L587" s="10">
        <v>40000</v>
      </c>
      <c r="M587" s="5">
        <v>0.2</v>
      </c>
      <c r="N587" s="2" t="s">
        <v>17</v>
      </c>
    </row>
    <row r="588" spans="2:14" ht="14.25" customHeight="1" x14ac:dyDescent="0.25">
      <c r="B588" s="2" t="s">
        <v>29</v>
      </c>
      <c r="C588" s="2">
        <v>1128299</v>
      </c>
      <c r="D588" s="3">
        <v>43919</v>
      </c>
      <c r="E588" s="2" t="s">
        <v>30</v>
      </c>
      <c r="F588" s="2" t="s">
        <v>43</v>
      </c>
      <c r="G588" s="2" t="s">
        <v>44</v>
      </c>
      <c r="H588" s="4" t="s">
        <v>19</v>
      </c>
      <c r="I588" s="10">
        <v>54.999999999999993</v>
      </c>
      <c r="J588" s="7">
        <v>4000</v>
      </c>
      <c r="K588" s="10">
        <v>219999.99999999997</v>
      </c>
      <c r="L588" s="10">
        <v>77000</v>
      </c>
      <c r="M588" s="5">
        <v>0.35000000000000003</v>
      </c>
      <c r="N588" s="2" t="s">
        <v>17</v>
      </c>
    </row>
    <row r="589" spans="2:14" ht="14.25" customHeight="1" x14ac:dyDescent="0.25">
      <c r="B589" s="2" t="s">
        <v>29</v>
      </c>
      <c r="C589" s="2">
        <v>1128299</v>
      </c>
      <c r="D589" s="3">
        <v>43920</v>
      </c>
      <c r="E589" s="2" t="s">
        <v>30</v>
      </c>
      <c r="F589" s="2" t="s">
        <v>43</v>
      </c>
      <c r="G589" s="2" t="s">
        <v>44</v>
      </c>
      <c r="H589" s="4" t="s">
        <v>20</v>
      </c>
      <c r="I589" s="10">
        <v>54.999999999999993</v>
      </c>
      <c r="J589" s="7">
        <v>3000</v>
      </c>
      <c r="K589" s="10">
        <v>164999.99999999997</v>
      </c>
      <c r="L589" s="10">
        <v>49499.999999999993</v>
      </c>
      <c r="M589" s="5">
        <v>0.3</v>
      </c>
      <c r="N589" s="2" t="s">
        <v>17</v>
      </c>
    </row>
    <row r="590" spans="2:14" ht="14.25" customHeight="1" x14ac:dyDescent="0.25">
      <c r="B590" s="2" t="s">
        <v>29</v>
      </c>
      <c r="C590" s="2">
        <v>1128299</v>
      </c>
      <c r="D590" s="3">
        <v>43921</v>
      </c>
      <c r="E590" s="2" t="s">
        <v>30</v>
      </c>
      <c r="F590" s="2" t="s">
        <v>43</v>
      </c>
      <c r="G590" s="2" t="s">
        <v>44</v>
      </c>
      <c r="H590" s="4" t="s">
        <v>21</v>
      </c>
      <c r="I590" s="10">
        <v>60</v>
      </c>
      <c r="J590" s="7">
        <v>1500</v>
      </c>
      <c r="K590" s="10">
        <v>90000</v>
      </c>
      <c r="L590" s="10">
        <v>45000</v>
      </c>
      <c r="M590" s="5">
        <v>0.5</v>
      </c>
      <c r="N590" s="2" t="s">
        <v>17</v>
      </c>
    </row>
    <row r="591" spans="2:14" ht="14.25" customHeight="1" x14ac:dyDescent="0.25">
      <c r="B591" s="2" t="s">
        <v>29</v>
      </c>
      <c r="C591" s="2">
        <v>1128299</v>
      </c>
      <c r="D591" s="3">
        <v>43922</v>
      </c>
      <c r="E591" s="2" t="s">
        <v>30</v>
      </c>
      <c r="F591" s="2" t="s">
        <v>43</v>
      </c>
      <c r="G591" s="2" t="s">
        <v>44</v>
      </c>
      <c r="H591" s="4" t="s">
        <v>22</v>
      </c>
      <c r="I591" s="10">
        <v>54.999999999999993</v>
      </c>
      <c r="J591" s="7">
        <v>3500</v>
      </c>
      <c r="K591" s="10">
        <v>192499.99999999997</v>
      </c>
      <c r="L591" s="10">
        <v>28875</v>
      </c>
      <c r="M591" s="5">
        <v>0.15000000000000002</v>
      </c>
      <c r="N591" s="2" t="s">
        <v>17</v>
      </c>
    </row>
    <row r="592" spans="2:14" ht="14.25" customHeight="1" x14ac:dyDescent="0.25">
      <c r="B592" s="2" t="s">
        <v>29</v>
      </c>
      <c r="C592" s="2">
        <v>1128299</v>
      </c>
      <c r="D592" s="3">
        <v>43923</v>
      </c>
      <c r="E592" s="2" t="s">
        <v>30</v>
      </c>
      <c r="F592" s="2" t="s">
        <v>43</v>
      </c>
      <c r="G592" s="2" t="s">
        <v>44</v>
      </c>
      <c r="H592" s="4" t="s">
        <v>16</v>
      </c>
      <c r="I592" s="10">
        <v>60</v>
      </c>
      <c r="J592" s="7">
        <v>5250</v>
      </c>
      <c r="K592" s="10">
        <v>315000</v>
      </c>
      <c r="L592" s="10">
        <v>110250.00000000001</v>
      </c>
      <c r="M592" s="5">
        <v>0.35000000000000003</v>
      </c>
      <c r="N592" s="2" t="s">
        <v>17</v>
      </c>
    </row>
    <row r="593" spans="2:14" ht="14.25" customHeight="1" x14ac:dyDescent="0.25">
      <c r="B593" s="2" t="s">
        <v>29</v>
      </c>
      <c r="C593" s="2">
        <v>1128299</v>
      </c>
      <c r="D593" s="3">
        <v>43924</v>
      </c>
      <c r="E593" s="2" t="s">
        <v>30</v>
      </c>
      <c r="F593" s="2" t="s">
        <v>43</v>
      </c>
      <c r="G593" s="2" t="s">
        <v>44</v>
      </c>
      <c r="H593" s="4" t="s">
        <v>18</v>
      </c>
      <c r="I593" s="10">
        <v>65</v>
      </c>
      <c r="J593" s="7">
        <v>3250</v>
      </c>
      <c r="K593" s="10">
        <v>211250</v>
      </c>
      <c r="L593" s="10">
        <v>42250</v>
      </c>
      <c r="M593" s="5">
        <v>0.2</v>
      </c>
      <c r="N593" s="2" t="s">
        <v>17</v>
      </c>
    </row>
    <row r="594" spans="2:14" ht="14.25" customHeight="1" x14ac:dyDescent="0.25">
      <c r="B594" s="2" t="s">
        <v>29</v>
      </c>
      <c r="C594" s="2">
        <v>1128299</v>
      </c>
      <c r="D594" s="3">
        <v>43925</v>
      </c>
      <c r="E594" s="2" t="s">
        <v>30</v>
      </c>
      <c r="F594" s="2" t="s">
        <v>43</v>
      </c>
      <c r="G594" s="2" t="s">
        <v>44</v>
      </c>
      <c r="H594" s="4" t="s">
        <v>19</v>
      </c>
      <c r="I594" s="10">
        <v>65</v>
      </c>
      <c r="J594" s="7">
        <v>3750</v>
      </c>
      <c r="K594" s="10">
        <v>243750</v>
      </c>
      <c r="L594" s="10">
        <v>85312.500000000015</v>
      </c>
      <c r="M594" s="5">
        <v>0.35000000000000003</v>
      </c>
      <c r="N594" s="2" t="s">
        <v>17</v>
      </c>
    </row>
    <row r="595" spans="2:14" ht="14.25" customHeight="1" x14ac:dyDescent="0.25">
      <c r="B595" s="2" t="s">
        <v>29</v>
      </c>
      <c r="C595" s="2">
        <v>1128299</v>
      </c>
      <c r="D595" s="3">
        <v>43926</v>
      </c>
      <c r="E595" s="2" t="s">
        <v>30</v>
      </c>
      <c r="F595" s="2" t="s">
        <v>43</v>
      </c>
      <c r="G595" s="2" t="s">
        <v>44</v>
      </c>
      <c r="H595" s="4" t="s">
        <v>20</v>
      </c>
      <c r="I595" s="10">
        <v>60</v>
      </c>
      <c r="J595" s="7">
        <v>2750</v>
      </c>
      <c r="K595" s="10">
        <v>165000</v>
      </c>
      <c r="L595" s="10">
        <v>49500</v>
      </c>
      <c r="M595" s="5">
        <v>0.3</v>
      </c>
      <c r="N595" s="2" t="s">
        <v>17</v>
      </c>
    </row>
    <row r="596" spans="2:14" ht="14.25" customHeight="1" x14ac:dyDescent="0.25">
      <c r="B596" s="2" t="s">
        <v>29</v>
      </c>
      <c r="C596" s="2">
        <v>1128299</v>
      </c>
      <c r="D596" s="3">
        <v>43927</v>
      </c>
      <c r="E596" s="2" t="s">
        <v>30</v>
      </c>
      <c r="F596" s="2" t="s">
        <v>43</v>
      </c>
      <c r="G596" s="2" t="s">
        <v>44</v>
      </c>
      <c r="H596" s="4" t="s">
        <v>21</v>
      </c>
      <c r="I596" s="10">
        <v>65</v>
      </c>
      <c r="J596" s="7">
        <v>1750</v>
      </c>
      <c r="K596" s="10">
        <v>113750</v>
      </c>
      <c r="L596" s="10">
        <v>56875</v>
      </c>
      <c r="M596" s="5">
        <v>0.5</v>
      </c>
      <c r="N596" s="2" t="s">
        <v>17</v>
      </c>
    </row>
    <row r="597" spans="2:14" ht="14.25" customHeight="1" x14ac:dyDescent="0.25">
      <c r="B597" s="2" t="s">
        <v>29</v>
      </c>
      <c r="C597" s="2">
        <v>1128299</v>
      </c>
      <c r="D597" s="3">
        <v>43928</v>
      </c>
      <c r="E597" s="2" t="s">
        <v>30</v>
      </c>
      <c r="F597" s="2" t="s">
        <v>43</v>
      </c>
      <c r="G597" s="2" t="s">
        <v>44</v>
      </c>
      <c r="H597" s="4" t="s">
        <v>22</v>
      </c>
      <c r="I597" s="10">
        <v>80</v>
      </c>
      <c r="J597" s="7">
        <v>3250</v>
      </c>
      <c r="K597" s="10">
        <v>260000</v>
      </c>
      <c r="L597" s="10">
        <v>39000.000000000007</v>
      </c>
      <c r="M597" s="5">
        <v>0.15000000000000002</v>
      </c>
      <c r="N597" s="2" t="s">
        <v>17</v>
      </c>
    </row>
    <row r="598" spans="2:14" ht="14.25" customHeight="1" x14ac:dyDescent="0.25">
      <c r="B598" s="2" t="s">
        <v>29</v>
      </c>
      <c r="C598" s="2">
        <v>1128299</v>
      </c>
      <c r="D598" s="3">
        <v>43929</v>
      </c>
      <c r="E598" s="2" t="s">
        <v>30</v>
      </c>
      <c r="F598" s="2" t="s">
        <v>43</v>
      </c>
      <c r="G598" s="2" t="s">
        <v>44</v>
      </c>
      <c r="H598" s="4" t="s">
        <v>16</v>
      </c>
      <c r="I598" s="10">
        <v>60</v>
      </c>
      <c r="J598" s="7">
        <v>5250</v>
      </c>
      <c r="K598" s="10">
        <v>315000</v>
      </c>
      <c r="L598" s="10">
        <v>157500</v>
      </c>
      <c r="M598" s="5">
        <v>0.5</v>
      </c>
      <c r="N598" s="2" t="s">
        <v>17</v>
      </c>
    </row>
    <row r="599" spans="2:14" ht="14.25" customHeight="1" x14ac:dyDescent="0.25">
      <c r="B599" s="2" t="s">
        <v>29</v>
      </c>
      <c r="C599" s="2">
        <v>1128299</v>
      </c>
      <c r="D599" s="3">
        <v>43930</v>
      </c>
      <c r="E599" s="2" t="s">
        <v>30</v>
      </c>
      <c r="F599" s="2" t="s">
        <v>43</v>
      </c>
      <c r="G599" s="2" t="s">
        <v>44</v>
      </c>
      <c r="H599" s="4" t="s">
        <v>18</v>
      </c>
      <c r="I599" s="10">
        <v>65</v>
      </c>
      <c r="J599" s="7">
        <v>3750</v>
      </c>
      <c r="K599" s="10">
        <v>243750</v>
      </c>
      <c r="L599" s="10">
        <v>85312.5</v>
      </c>
      <c r="M599" s="5">
        <v>0.35</v>
      </c>
      <c r="N599" s="2" t="s">
        <v>17</v>
      </c>
    </row>
    <row r="600" spans="2:14" ht="14.25" customHeight="1" x14ac:dyDescent="0.25">
      <c r="B600" s="2" t="s">
        <v>29</v>
      </c>
      <c r="C600" s="2">
        <v>1128299</v>
      </c>
      <c r="D600" s="3">
        <v>43931</v>
      </c>
      <c r="E600" s="2" t="s">
        <v>30</v>
      </c>
      <c r="F600" s="2" t="s">
        <v>43</v>
      </c>
      <c r="G600" s="2" t="s">
        <v>44</v>
      </c>
      <c r="H600" s="4" t="s">
        <v>19</v>
      </c>
      <c r="I600" s="10">
        <v>65</v>
      </c>
      <c r="J600" s="7">
        <v>3750</v>
      </c>
      <c r="K600" s="10">
        <v>243750</v>
      </c>
      <c r="L600" s="10">
        <v>121875</v>
      </c>
      <c r="M600" s="5">
        <v>0.5</v>
      </c>
      <c r="N600" s="2" t="s">
        <v>17</v>
      </c>
    </row>
    <row r="601" spans="2:14" ht="14.25" customHeight="1" x14ac:dyDescent="0.25">
      <c r="B601" s="2" t="s">
        <v>29</v>
      </c>
      <c r="C601" s="2">
        <v>1128299</v>
      </c>
      <c r="D601" s="3">
        <v>43932</v>
      </c>
      <c r="E601" s="2" t="s">
        <v>30</v>
      </c>
      <c r="F601" s="2" t="s">
        <v>43</v>
      </c>
      <c r="G601" s="2" t="s">
        <v>44</v>
      </c>
      <c r="H601" s="4" t="s">
        <v>20</v>
      </c>
      <c r="I601" s="10">
        <v>60</v>
      </c>
      <c r="J601" s="7">
        <v>2750</v>
      </c>
      <c r="K601" s="10">
        <v>165000</v>
      </c>
      <c r="L601" s="10">
        <v>74249.999999999985</v>
      </c>
      <c r="M601" s="5">
        <v>0.44999999999999996</v>
      </c>
      <c r="N601" s="2" t="s">
        <v>17</v>
      </c>
    </row>
    <row r="602" spans="2:14" ht="14.25" customHeight="1" x14ac:dyDescent="0.25">
      <c r="B602" s="2" t="s">
        <v>29</v>
      </c>
      <c r="C602" s="2">
        <v>1128299</v>
      </c>
      <c r="D602" s="3">
        <v>43933</v>
      </c>
      <c r="E602" s="2" t="s">
        <v>30</v>
      </c>
      <c r="F602" s="2" t="s">
        <v>43</v>
      </c>
      <c r="G602" s="2" t="s">
        <v>44</v>
      </c>
      <c r="H602" s="4" t="s">
        <v>21</v>
      </c>
      <c r="I602" s="10">
        <v>65</v>
      </c>
      <c r="J602" s="7">
        <v>1750</v>
      </c>
      <c r="K602" s="10">
        <v>113750</v>
      </c>
      <c r="L602" s="10">
        <v>73937.500000000015</v>
      </c>
      <c r="M602" s="5">
        <v>0.65000000000000013</v>
      </c>
      <c r="N602" s="2" t="s">
        <v>17</v>
      </c>
    </row>
    <row r="603" spans="2:14" ht="14.25" customHeight="1" x14ac:dyDescent="0.25">
      <c r="B603" s="2" t="s">
        <v>29</v>
      </c>
      <c r="C603" s="2">
        <v>1128299</v>
      </c>
      <c r="D603" s="3">
        <v>43934</v>
      </c>
      <c r="E603" s="2" t="s">
        <v>30</v>
      </c>
      <c r="F603" s="2" t="s">
        <v>43</v>
      </c>
      <c r="G603" s="2" t="s">
        <v>44</v>
      </c>
      <c r="H603" s="4" t="s">
        <v>22</v>
      </c>
      <c r="I603" s="10">
        <v>80</v>
      </c>
      <c r="J603" s="7">
        <v>4750</v>
      </c>
      <c r="K603" s="10">
        <v>380000</v>
      </c>
      <c r="L603" s="10">
        <v>114000</v>
      </c>
      <c r="M603" s="5">
        <v>0.3</v>
      </c>
      <c r="N603" s="2" t="s">
        <v>17</v>
      </c>
    </row>
    <row r="604" spans="2:14" ht="14.25" customHeight="1" x14ac:dyDescent="0.25">
      <c r="B604" s="2" t="s">
        <v>29</v>
      </c>
      <c r="C604" s="2">
        <v>1128299</v>
      </c>
      <c r="D604" s="3">
        <v>43935</v>
      </c>
      <c r="E604" s="2" t="s">
        <v>30</v>
      </c>
      <c r="F604" s="2" t="s">
        <v>43</v>
      </c>
      <c r="G604" s="2" t="s">
        <v>44</v>
      </c>
      <c r="H604" s="4" t="s">
        <v>16</v>
      </c>
      <c r="I604" s="10">
        <v>60</v>
      </c>
      <c r="J604" s="7">
        <v>7250</v>
      </c>
      <c r="K604" s="10">
        <v>435000</v>
      </c>
      <c r="L604" s="10">
        <v>217500</v>
      </c>
      <c r="M604" s="5">
        <v>0.5</v>
      </c>
      <c r="N604" s="2" t="s">
        <v>17</v>
      </c>
    </row>
    <row r="605" spans="2:14" ht="14.25" customHeight="1" x14ac:dyDescent="0.25">
      <c r="B605" s="2" t="s">
        <v>29</v>
      </c>
      <c r="C605" s="2">
        <v>1128299</v>
      </c>
      <c r="D605" s="3">
        <v>43936</v>
      </c>
      <c r="E605" s="2" t="s">
        <v>30</v>
      </c>
      <c r="F605" s="2" t="s">
        <v>43</v>
      </c>
      <c r="G605" s="2" t="s">
        <v>44</v>
      </c>
      <c r="H605" s="4" t="s">
        <v>18</v>
      </c>
      <c r="I605" s="10">
        <v>65</v>
      </c>
      <c r="J605" s="7">
        <v>5750</v>
      </c>
      <c r="K605" s="10">
        <v>373750</v>
      </c>
      <c r="L605" s="10">
        <v>130812.49999999999</v>
      </c>
      <c r="M605" s="5">
        <v>0.35</v>
      </c>
      <c r="N605" s="2" t="s">
        <v>17</v>
      </c>
    </row>
    <row r="606" spans="2:14" ht="14.25" customHeight="1" x14ac:dyDescent="0.25">
      <c r="B606" s="2" t="s">
        <v>29</v>
      </c>
      <c r="C606" s="2">
        <v>1128299</v>
      </c>
      <c r="D606" s="3">
        <v>43937</v>
      </c>
      <c r="E606" s="2" t="s">
        <v>30</v>
      </c>
      <c r="F606" s="2" t="s">
        <v>43</v>
      </c>
      <c r="G606" s="2" t="s">
        <v>44</v>
      </c>
      <c r="H606" s="4" t="s">
        <v>19</v>
      </c>
      <c r="I606" s="10">
        <v>65</v>
      </c>
      <c r="J606" s="7">
        <v>5750</v>
      </c>
      <c r="K606" s="10">
        <v>373750</v>
      </c>
      <c r="L606" s="10">
        <v>186875</v>
      </c>
      <c r="M606" s="5">
        <v>0.5</v>
      </c>
      <c r="N606" s="2" t="s">
        <v>17</v>
      </c>
    </row>
    <row r="607" spans="2:14" ht="14.25" customHeight="1" x14ac:dyDescent="0.25">
      <c r="B607" s="2" t="s">
        <v>29</v>
      </c>
      <c r="C607" s="2">
        <v>1128299</v>
      </c>
      <c r="D607" s="3">
        <v>43938</v>
      </c>
      <c r="E607" s="2" t="s">
        <v>30</v>
      </c>
      <c r="F607" s="2" t="s">
        <v>43</v>
      </c>
      <c r="G607" s="2" t="s">
        <v>44</v>
      </c>
      <c r="H607" s="4" t="s">
        <v>20</v>
      </c>
      <c r="I607" s="10">
        <v>65</v>
      </c>
      <c r="J607" s="7">
        <v>4500</v>
      </c>
      <c r="K607" s="10">
        <v>292500</v>
      </c>
      <c r="L607" s="10">
        <v>131625</v>
      </c>
      <c r="M607" s="5">
        <v>0.44999999999999996</v>
      </c>
      <c r="N607" s="2" t="s">
        <v>17</v>
      </c>
    </row>
    <row r="608" spans="2:14" ht="14.25" customHeight="1" x14ac:dyDescent="0.25">
      <c r="B608" s="2" t="s">
        <v>29</v>
      </c>
      <c r="C608" s="2">
        <v>1128299</v>
      </c>
      <c r="D608" s="3">
        <v>43939</v>
      </c>
      <c r="E608" s="2" t="s">
        <v>30</v>
      </c>
      <c r="F608" s="2" t="s">
        <v>43</v>
      </c>
      <c r="G608" s="2" t="s">
        <v>44</v>
      </c>
      <c r="H608" s="4" t="s">
        <v>21</v>
      </c>
      <c r="I608" s="10">
        <v>70</v>
      </c>
      <c r="J608" s="7">
        <v>3250</v>
      </c>
      <c r="K608" s="10">
        <v>227500</v>
      </c>
      <c r="L608" s="10">
        <v>147875.00000000003</v>
      </c>
      <c r="M608" s="5">
        <v>0.65000000000000013</v>
      </c>
      <c r="N608" s="2" t="s">
        <v>17</v>
      </c>
    </row>
    <row r="609" spans="2:14" ht="14.25" customHeight="1" x14ac:dyDescent="0.25">
      <c r="B609" s="2" t="s">
        <v>29</v>
      </c>
      <c r="C609" s="2">
        <v>1128299</v>
      </c>
      <c r="D609" s="3">
        <v>43940</v>
      </c>
      <c r="E609" s="2" t="s">
        <v>30</v>
      </c>
      <c r="F609" s="2" t="s">
        <v>43</v>
      </c>
      <c r="G609" s="2" t="s">
        <v>44</v>
      </c>
      <c r="H609" s="4" t="s">
        <v>22</v>
      </c>
      <c r="I609" s="10">
        <v>85.000000000000014</v>
      </c>
      <c r="J609" s="7">
        <v>6250</v>
      </c>
      <c r="K609" s="10">
        <v>531250.00000000012</v>
      </c>
      <c r="L609" s="10">
        <v>159375.00000000003</v>
      </c>
      <c r="M609" s="5">
        <v>0.3</v>
      </c>
      <c r="N609" s="2" t="s">
        <v>17</v>
      </c>
    </row>
    <row r="610" spans="2:14" ht="14.25" customHeight="1" x14ac:dyDescent="0.25">
      <c r="B610" s="2" t="s">
        <v>29</v>
      </c>
      <c r="C610" s="2">
        <v>1128299</v>
      </c>
      <c r="D610" s="3">
        <v>43941</v>
      </c>
      <c r="E610" s="2" t="s">
        <v>30</v>
      </c>
      <c r="F610" s="2" t="s">
        <v>43</v>
      </c>
      <c r="G610" s="2" t="s">
        <v>44</v>
      </c>
      <c r="H610" s="4" t="s">
        <v>16</v>
      </c>
      <c r="I610" s="10">
        <v>65</v>
      </c>
      <c r="J610" s="7">
        <v>7750</v>
      </c>
      <c r="K610" s="10">
        <v>503750</v>
      </c>
      <c r="L610" s="10">
        <v>226687.5</v>
      </c>
      <c r="M610" s="5">
        <v>0.45</v>
      </c>
      <c r="N610" s="2" t="s">
        <v>17</v>
      </c>
    </row>
    <row r="611" spans="2:14" ht="14.25" customHeight="1" x14ac:dyDescent="0.25">
      <c r="B611" s="2" t="s">
        <v>29</v>
      </c>
      <c r="C611" s="2">
        <v>1128299</v>
      </c>
      <c r="D611" s="3">
        <v>43942</v>
      </c>
      <c r="E611" s="2" t="s">
        <v>30</v>
      </c>
      <c r="F611" s="2" t="s">
        <v>43</v>
      </c>
      <c r="G611" s="2" t="s">
        <v>44</v>
      </c>
      <c r="H611" s="4" t="s">
        <v>18</v>
      </c>
      <c r="I611" s="10">
        <v>70</v>
      </c>
      <c r="J611" s="7">
        <v>6250</v>
      </c>
      <c r="K611" s="10">
        <v>437500</v>
      </c>
      <c r="L611" s="10">
        <v>131250</v>
      </c>
      <c r="M611" s="5">
        <v>0.3</v>
      </c>
      <c r="N611" s="2" t="s">
        <v>17</v>
      </c>
    </row>
    <row r="612" spans="2:14" ht="14.25" customHeight="1" x14ac:dyDescent="0.25">
      <c r="B612" s="2" t="s">
        <v>29</v>
      </c>
      <c r="C612" s="2">
        <v>1128299</v>
      </c>
      <c r="D612" s="3">
        <v>43943</v>
      </c>
      <c r="E612" s="2" t="s">
        <v>30</v>
      </c>
      <c r="F612" s="2" t="s">
        <v>43</v>
      </c>
      <c r="G612" s="2" t="s">
        <v>44</v>
      </c>
      <c r="H612" s="4" t="s">
        <v>19</v>
      </c>
      <c r="I612" s="10">
        <v>70</v>
      </c>
      <c r="J612" s="7">
        <v>5750</v>
      </c>
      <c r="K612" s="10">
        <v>402500</v>
      </c>
      <c r="L612" s="10">
        <v>181125</v>
      </c>
      <c r="M612" s="5">
        <v>0.45</v>
      </c>
      <c r="N612" s="2" t="s">
        <v>17</v>
      </c>
    </row>
    <row r="613" spans="2:14" ht="14.25" customHeight="1" x14ac:dyDescent="0.25">
      <c r="B613" s="2" t="s">
        <v>29</v>
      </c>
      <c r="C613" s="2">
        <v>1128299</v>
      </c>
      <c r="D613" s="3">
        <v>43944</v>
      </c>
      <c r="E613" s="2" t="s">
        <v>30</v>
      </c>
      <c r="F613" s="2" t="s">
        <v>43</v>
      </c>
      <c r="G613" s="2" t="s">
        <v>44</v>
      </c>
      <c r="H613" s="4" t="s">
        <v>20</v>
      </c>
      <c r="I613" s="10">
        <v>65</v>
      </c>
      <c r="J613" s="7">
        <v>4750</v>
      </c>
      <c r="K613" s="10">
        <v>308750</v>
      </c>
      <c r="L613" s="10">
        <v>123499.99999999999</v>
      </c>
      <c r="M613" s="5">
        <v>0.39999999999999997</v>
      </c>
      <c r="N613" s="2" t="s">
        <v>17</v>
      </c>
    </row>
    <row r="614" spans="2:14" ht="14.25" customHeight="1" x14ac:dyDescent="0.25">
      <c r="B614" s="2" t="s">
        <v>29</v>
      </c>
      <c r="C614" s="2">
        <v>1128299</v>
      </c>
      <c r="D614" s="3">
        <v>43945</v>
      </c>
      <c r="E614" s="2" t="s">
        <v>30</v>
      </c>
      <c r="F614" s="2" t="s">
        <v>43</v>
      </c>
      <c r="G614" s="2" t="s">
        <v>44</v>
      </c>
      <c r="H614" s="4" t="s">
        <v>21</v>
      </c>
      <c r="I614" s="10">
        <v>70</v>
      </c>
      <c r="J614" s="7">
        <v>5250</v>
      </c>
      <c r="K614" s="10">
        <v>367500</v>
      </c>
      <c r="L614" s="10">
        <v>220500.00000000003</v>
      </c>
      <c r="M614" s="5">
        <v>0.60000000000000009</v>
      </c>
      <c r="N614" s="2" t="s">
        <v>17</v>
      </c>
    </row>
    <row r="615" spans="2:14" ht="14.25" customHeight="1" x14ac:dyDescent="0.25">
      <c r="B615" s="2" t="s">
        <v>29</v>
      </c>
      <c r="C615" s="2">
        <v>1128299</v>
      </c>
      <c r="D615" s="3">
        <v>43946</v>
      </c>
      <c r="E615" s="2" t="s">
        <v>30</v>
      </c>
      <c r="F615" s="2" t="s">
        <v>43</v>
      </c>
      <c r="G615" s="2" t="s">
        <v>44</v>
      </c>
      <c r="H615" s="4" t="s">
        <v>22</v>
      </c>
      <c r="I615" s="10">
        <v>85.000000000000014</v>
      </c>
      <c r="J615" s="7">
        <v>5250</v>
      </c>
      <c r="K615" s="10">
        <v>446250.00000000006</v>
      </c>
      <c r="L615" s="10">
        <v>111562.50000000001</v>
      </c>
      <c r="M615" s="5">
        <v>0.25</v>
      </c>
      <c r="N615" s="2" t="s">
        <v>17</v>
      </c>
    </row>
    <row r="616" spans="2:14" ht="14.25" customHeight="1" x14ac:dyDescent="0.25">
      <c r="B616" s="2" t="s">
        <v>29</v>
      </c>
      <c r="C616" s="2">
        <v>1128299</v>
      </c>
      <c r="D616" s="3">
        <v>43947</v>
      </c>
      <c r="E616" s="2" t="s">
        <v>30</v>
      </c>
      <c r="F616" s="2" t="s">
        <v>43</v>
      </c>
      <c r="G616" s="2" t="s">
        <v>44</v>
      </c>
      <c r="H616" s="4" t="s">
        <v>16</v>
      </c>
      <c r="I616" s="10">
        <v>70</v>
      </c>
      <c r="J616" s="7">
        <v>7250</v>
      </c>
      <c r="K616" s="10">
        <v>507500</v>
      </c>
      <c r="L616" s="10">
        <v>228375</v>
      </c>
      <c r="M616" s="5">
        <v>0.45</v>
      </c>
      <c r="N616" s="2" t="s">
        <v>17</v>
      </c>
    </row>
    <row r="617" spans="2:14" ht="14.25" customHeight="1" x14ac:dyDescent="0.25">
      <c r="B617" s="2" t="s">
        <v>29</v>
      </c>
      <c r="C617" s="2">
        <v>1128299</v>
      </c>
      <c r="D617" s="3">
        <v>43948</v>
      </c>
      <c r="E617" s="2" t="s">
        <v>30</v>
      </c>
      <c r="F617" s="2" t="s">
        <v>43</v>
      </c>
      <c r="G617" s="2" t="s">
        <v>44</v>
      </c>
      <c r="H617" s="4" t="s">
        <v>18</v>
      </c>
      <c r="I617" s="10">
        <v>75.000000000000014</v>
      </c>
      <c r="J617" s="7">
        <v>6750</v>
      </c>
      <c r="K617" s="10">
        <v>506250.00000000012</v>
      </c>
      <c r="L617" s="10">
        <v>151875.00000000003</v>
      </c>
      <c r="M617" s="5">
        <v>0.3</v>
      </c>
      <c r="N617" s="2" t="s">
        <v>17</v>
      </c>
    </row>
    <row r="618" spans="2:14" ht="14.25" customHeight="1" x14ac:dyDescent="0.25">
      <c r="B618" s="2" t="s">
        <v>29</v>
      </c>
      <c r="C618" s="2">
        <v>1128299</v>
      </c>
      <c r="D618" s="3">
        <v>43949</v>
      </c>
      <c r="E618" s="2" t="s">
        <v>30</v>
      </c>
      <c r="F618" s="2" t="s">
        <v>43</v>
      </c>
      <c r="G618" s="2" t="s">
        <v>44</v>
      </c>
      <c r="H618" s="4" t="s">
        <v>19</v>
      </c>
      <c r="I618" s="10">
        <v>70</v>
      </c>
      <c r="J618" s="7">
        <v>5500</v>
      </c>
      <c r="K618" s="10">
        <v>385000</v>
      </c>
      <c r="L618" s="10">
        <v>173250</v>
      </c>
      <c r="M618" s="5">
        <v>0.45</v>
      </c>
      <c r="N618" s="2" t="s">
        <v>17</v>
      </c>
    </row>
    <row r="619" spans="2:14" ht="14.25" customHeight="1" x14ac:dyDescent="0.25">
      <c r="B619" s="2" t="s">
        <v>29</v>
      </c>
      <c r="C619" s="2">
        <v>1128299</v>
      </c>
      <c r="D619" s="3">
        <v>43950</v>
      </c>
      <c r="E619" s="2" t="s">
        <v>30</v>
      </c>
      <c r="F619" s="2" t="s">
        <v>43</v>
      </c>
      <c r="G619" s="2" t="s">
        <v>44</v>
      </c>
      <c r="H619" s="4" t="s">
        <v>20</v>
      </c>
      <c r="I619" s="10">
        <v>70</v>
      </c>
      <c r="J619" s="7">
        <v>5000</v>
      </c>
      <c r="K619" s="10">
        <v>350000</v>
      </c>
      <c r="L619" s="10">
        <v>140000</v>
      </c>
      <c r="M619" s="5">
        <v>0.39999999999999997</v>
      </c>
      <c r="N619" s="2" t="s">
        <v>17</v>
      </c>
    </row>
    <row r="620" spans="2:14" ht="14.25" customHeight="1" x14ac:dyDescent="0.25">
      <c r="B620" s="2" t="s">
        <v>29</v>
      </c>
      <c r="C620" s="2">
        <v>1128299</v>
      </c>
      <c r="D620" s="3">
        <v>43951</v>
      </c>
      <c r="E620" s="2" t="s">
        <v>30</v>
      </c>
      <c r="F620" s="2" t="s">
        <v>43</v>
      </c>
      <c r="G620" s="2" t="s">
        <v>44</v>
      </c>
      <c r="H620" s="4" t="s">
        <v>21</v>
      </c>
      <c r="I620" s="10">
        <v>75</v>
      </c>
      <c r="J620" s="7">
        <v>5000</v>
      </c>
      <c r="K620" s="10">
        <v>375000</v>
      </c>
      <c r="L620" s="10">
        <v>225000.00000000003</v>
      </c>
      <c r="M620" s="5">
        <v>0.60000000000000009</v>
      </c>
      <c r="N620" s="2" t="s">
        <v>17</v>
      </c>
    </row>
    <row r="621" spans="2:14" ht="14.25" customHeight="1" x14ac:dyDescent="0.25">
      <c r="B621" s="2" t="s">
        <v>29</v>
      </c>
      <c r="C621" s="2">
        <v>1128299</v>
      </c>
      <c r="D621" s="3">
        <v>43952</v>
      </c>
      <c r="E621" s="2" t="s">
        <v>30</v>
      </c>
      <c r="F621" s="2" t="s">
        <v>43</v>
      </c>
      <c r="G621" s="2" t="s">
        <v>44</v>
      </c>
      <c r="H621" s="4" t="s">
        <v>22</v>
      </c>
      <c r="I621" s="10">
        <v>80</v>
      </c>
      <c r="J621" s="7">
        <v>4000</v>
      </c>
      <c r="K621" s="10">
        <v>320000</v>
      </c>
      <c r="L621" s="10">
        <v>80000</v>
      </c>
      <c r="M621" s="5">
        <v>0.25</v>
      </c>
      <c r="N621" s="2" t="s">
        <v>17</v>
      </c>
    </row>
    <row r="622" spans="2:14" ht="14.25" customHeight="1" x14ac:dyDescent="0.25">
      <c r="B622" s="2" t="s">
        <v>29</v>
      </c>
      <c r="C622" s="2">
        <v>1128299</v>
      </c>
      <c r="D622" s="3">
        <v>43953</v>
      </c>
      <c r="E622" s="2" t="s">
        <v>30</v>
      </c>
      <c r="F622" s="2" t="s">
        <v>43</v>
      </c>
      <c r="G622" s="2" t="s">
        <v>44</v>
      </c>
      <c r="H622" s="4" t="s">
        <v>16</v>
      </c>
      <c r="I622" s="10">
        <v>65.000000000000014</v>
      </c>
      <c r="J622" s="7">
        <v>6000</v>
      </c>
      <c r="K622" s="10">
        <v>390000.00000000006</v>
      </c>
      <c r="L622" s="10">
        <v>156000.00000000003</v>
      </c>
      <c r="M622" s="5">
        <v>0.4</v>
      </c>
      <c r="N622" s="2" t="s">
        <v>17</v>
      </c>
    </row>
    <row r="623" spans="2:14" ht="14.25" customHeight="1" x14ac:dyDescent="0.25">
      <c r="B623" s="2" t="s">
        <v>29</v>
      </c>
      <c r="C623" s="2">
        <v>1128299</v>
      </c>
      <c r="D623" s="3">
        <v>43954</v>
      </c>
      <c r="E623" s="2" t="s">
        <v>30</v>
      </c>
      <c r="F623" s="2" t="s">
        <v>43</v>
      </c>
      <c r="G623" s="2" t="s">
        <v>44</v>
      </c>
      <c r="H623" s="4" t="s">
        <v>18</v>
      </c>
      <c r="I623" s="10">
        <v>70.000000000000014</v>
      </c>
      <c r="J623" s="7">
        <v>6000</v>
      </c>
      <c r="K623" s="10">
        <v>420000.00000000006</v>
      </c>
      <c r="L623" s="10">
        <v>105000.00000000001</v>
      </c>
      <c r="M623" s="5">
        <v>0.25</v>
      </c>
      <c r="N623" s="2" t="s">
        <v>17</v>
      </c>
    </row>
    <row r="624" spans="2:14" ht="14.25" customHeight="1" x14ac:dyDescent="0.25">
      <c r="B624" s="2" t="s">
        <v>29</v>
      </c>
      <c r="C624" s="2">
        <v>1128299</v>
      </c>
      <c r="D624" s="3">
        <v>43955</v>
      </c>
      <c r="E624" s="2" t="s">
        <v>30</v>
      </c>
      <c r="F624" s="2" t="s">
        <v>43</v>
      </c>
      <c r="G624" s="2" t="s">
        <v>44</v>
      </c>
      <c r="H624" s="4" t="s">
        <v>19</v>
      </c>
      <c r="I624" s="10">
        <v>65.000000000000014</v>
      </c>
      <c r="J624" s="7">
        <v>4500</v>
      </c>
      <c r="K624" s="10">
        <v>292500.00000000006</v>
      </c>
      <c r="L624" s="10">
        <v>117000.00000000003</v>
      </c>
      <c r="M624" s="5">
        <v>0.4</v>
      </c>
      <c r="N624" s="2" t="s">
        <v>17</v>
      </c>
    </row>
    <row r="625" spans="2:14" ht="14.25" customHeight="1" x14ac:dyDescent="0.25">
      <c r="B625" s="2" t="s">
        <v>29</v>
      </c>
      <c r="C625" s="2">
        <v>1128299</v>
      </c>
      <c r="D625" s="3">
        <v>43956</v>
      </c>
      <c r="E625" s="2" t="s">
        <v>30</v>
      </c>
      <c r="F625" s="2" t="s">
        <v>43</v>
      </c>
      <c r="G625" s="2" t="s">
        <v>44</v>
      </c>
      <c r="H625" s="4" t="s">
        <v>20</v>
      </c>
      <c r="I625" s="10">
        <v>65.000000000000014</v>
      </c>
      <c r="J625" s="7">
        <v>4000</v>
      </c>
      <c r="K625" s="10">
        <v>260000.00000000006</v>
      </c>
      <c r="L625" s="10">
        <v>91000.000000000015</v>
      </c>
      <c r="M625" s="5">
        <v>0.35</v>
      </c>
      <c r="N625" s="2" t="s">
        <v>17</v>
      </c>
    </row>
    <row r="626" spans="2:14" ht="14.25" customHeight="1" x14ac:dyDescent="0.25">
      <c r="B626" s="2" t="s">
        <v>29</v>
      </c>
      <c r="C626" s="2">
        <v>1128299</v>
      </c>
      <c r="D626" s="3">
        <v>43957</v>
      </c>
      <c r="E626" s="2" t="s">
        <v>30</v>
      </c>
      <c r="F626" s="2" t="s">
        <v>43</v>
      </c>
      <c r="G626" s="2" t="s">
        <v>44</v>
      </c>
      <c r="H626" s="4" t="s">
        <v>21</v>
      </c>
      <c r="I626" s="10">
        <v>75.000000000000014</v>
      </c>
      <c r="J626" s="7">
        <v>4000</v>
      </c>
      <c r="K626" s="10">
        <v>300000.00000000006</v>
      </c>
      <c r="L626" s="10">
        <v>165000.00000000009</v>
      </c>
      <c r="M626" s="5">
        <v>0.55000000000000016</v>
      </c>
      <c r="N626" s="2" t="s">
        <v>17</v>
      </c>
    </row>
    <row r="627" spans="2:14" ht="14.25" customHeight="1" x14ac:dyDescent="0.25">
      <c r="B627" s="2" t="s">
        <v>29</v>
      </c>
      <c r="C627" s="2">
        <v>1128299</v>
      </c>
      <c r="D627" s="3">
        <v>43958</v>
      </c>
      <c r="E627" s="2" t="s">
        <v>30</v>
      </c>
      <c r="F627" s="2" t="s">
        <v>43</v>
      </c>
      <c r="G627" s="2" t="s">
        <v>44</v>
      </c>
      <c r="H627" s="4" t="s">
        <v>22</v>
      </c>
      <c r="I627" s="10">
        <v>70</v>
      </c>
      <c r="J627" s="7">
        <v>4250</v>
      </c>
      <c r="K627" s="10">
        <v>297500</v>
      </c>
      <c r="L627" s="10">
        <v>59500</v>
      </c>
      <c r="M627" s="5">
        <v>0.2</v>
      </c>
      <c r="N627" s="2" t="s">
        <v>17</v>
      </c>
    </row>
    <row r="628" spans="2:14" ht="14.25" customHeight="1" x14ac:dyDescent="0.25">
      <c r="B628" s="2" t="s">
        <v>29</v>
      </c>
      <c r="C628" s="2">
        <v>1128299</v>
      </c>
      <c r="D628" s="3">
        <v>43959</v>
      </c>
      <c r="E628" s="2" t="s">
        <v>30</v>
      </c>
      <c r="F628" s="2" t="s">
        <v>43</v>
      </c>
      <c r="G628" s="2" t="s">
        <v>44</v>
      </c>
      <c r="H628" s="4" t="s">
        <v>16</v>
      </c>
      <c r="I628" s="10">
        <v>55.000000000000007</v>
      </c>
      <c r="J628" s="7">
        <v>5250</v>
      </c>
      <c r="K628" s="10">
        <v>288750.00000000006</v>
      </c>
      <c r="L628" s="10">
        <v>115500.00000000003</v>
      </c>
      <c r="M628" s="5">
        <v>0.4</v>
      </c>
      <c r="N628" s="2" t="s">
        <v>17</v>
      </c>
    </row>
    <row r="629" spans="2:14" ht="14.25" customHeight="1" x14ac:dyDescent="0.25">
      <c r="B629" s="2" t="s">
        <v>29</v>
      </c>
      <c r="C629" s="2">
        <v>1128299</v>
      </c>
      <c r="D629" s="3">
        <v>43960</v>
      </c>
      <c r="E629" s="2" t="s">
        <v>30</v>
      </c>
      <c r="F629" s="2" t="s">
        <v>43</v>
      </c>
      <c r="G629" s="2" t="s">
        <v>44</v>
      </c>
      <c r="H629" s="4" t="s">
        <v>18</v>
      </c>
      <c r="I629" s="10">
        <v>60.000000000000007</v>
      </c>
      <c r="J629" s="7">
        <v>5250</v>
      </c>
      <c r="K629" s="10">
        <v>315000.00000000006</v>
      </c>
      <c r="L629" s="10">
        <v>78750.000000000015</v>
      </c>
      <c r="M629" s="5">
        <v>0.25</v>
      </c>
      <c r="N629" s="2" t="s">
        <v>17</v>
      </c>
    </row>
    <row r="630" spans="2:14" ht="14.25" customHeight="1" x14ac:dyDescent="0.25">
      <c r="B630" s="2" t="s">
        <v>29</v>
      </c>
      <c r="C630" s="2">
        <v>1128299</v>
      </c>
      <c r="D630" s="3">
        <v>43961</v>
      </c>
      <c r="E630" s="2" t="s">
        <v>30</v>
      </c>
      <c r="F630" s="2" t="s">
        <v>43</v>
      </c>
      <c r="G630" s="2" t="s">
        <v>44</v>
      </c>
      <c r="H630" s="4" t="s">
        <v>19</v>
      </c>
      <c r="I630" s="10">
        <v>55.000000000000007</v>
      </c>
      <c r="J630" s="7">
        <v>3500</v>
      </c>
      <c r="K630" s="10">
        <v>192500.00000000003</v>
      </c>
      <c r="L630" s="10">
        <v>77000.000000000015</v>
      </c>
      <c r="M630" s="5">
        <v>0.4</v>
      </c>
      <c r="N630" s="2" t="s">
        <v>17</v>
      </c>
    </row>
    <row r="631" spans="2:14" ht="14.25" customHeight="1" x14ac:dyDescent="0.25">
      <c r="B631" s="2" t="s">
        <v>29</v>
      </c>
      <c r="C631" s="2">
        <v>1128299</v>
      </c>
      <c r="D631" s="3">
        <v>43962</v>
      </c>
      <c r="E631" s="2" t="s">
        <v>30</v>
      </c>
      <c r="F631" s="2" t="s">
        <v>43</v>
      </c>
      <c r="G631" s="2" t="s">
        <v>44</v>
      </c>
      <c r="H631" s="4" t="s">
        <v>20</v>
      </c>
      <c r="I631" s="10">
        <v>55.000000000000007</v>
      </c>
      <c r="J631" s="7">
        <v>3250</v>
      </c>
      <c r="K631" s="10">
        <v>178750.00000000003</v>
      </c>
      <c r="L631" s="10">
        <v>62562.500000000007</v>
      </c>
      <c r="M631" s="5">
        <v>0.35</v>
      </c>
      <c r="N631" s="2" t="s">
        <v>17</v>
      </c>
    </row>
    <row r="632" spans="2:14" ht="14.25" customHeight="1" x14ac:dyDescent="0.25">
      <c r="B632" s="2" t="s">
        <v>29</v>
      </c>
      <c r="C632" s="2">
        <v>1128299</v>
      </c>
      <c r="D632" s="3">
        <v>43963</v>
      </c>
      <c r="E632" s="2" t="s">
        <v>30</v>
      </c>
      <c r="F632" s="2" t="s">
        <v>43</v>
      </c>
      <c r="G632" s="2" t="s">
        <v>44</v>
      </c>
      <c r="H632" s="4" t="s">
        <v>21</v>
      </c>
      <c r="I632" s="10">
        <v>65</v>
      </c>
      <c r="J632" s="7">
        <v>3000</v>
      </c>
      <c r="K632" s="10">
        <v>195000</v>
      </c>
      <c r="L632" s="10">
        <v>107250.00000000003</v>
      </c>
      <c r="M632" s="5">
        <v>0.55000000000000016</v>
      </c>
      <c r="N632" s="2" t="s">
        <v>17</v>
      </c>
    </row>
    <row r="633" spans="2:14" ht="14.25" customHeight="1" x14ac:dyDescent="0.25">
      <c r="B633" s="2" t="s">
        <v>29</v>
      </c>
      <c r="C633" s="2">
        <v>1128299</v>
      </c>
      <c r="D633" s="3">
        <v>43964</v>
      </c>
      <c r="E633" s="2" t="s">
        <v>30</v>
      </c>
      <c r="F633" s="2" t="s">
        <v>43</v>
      </c>
      <c r="G633" s="2" t="s">
        <v>44</v>
      </c>
      <c r="H633" s="4" t="s">
        <v>22</v>
      </c>
      <c r="I633" s="10">
        <v>70</v>
      </c>
      <c r="J633" s="7">
        <v>3500</v>
      </c>
      <c r="K633" s="10">
        <v>245000</v>
      </c>
      <c r="L633" s="10">
        <v>49000</v>
      </c>
      <c r="M633" s="5">
        <v>0.2</v>
      </c>
      <c r="N633" s="2" t="s">
        <v>17</v>
      </c>
    </row>
    <row r="634" spans="2:14" ht="14.25" customHeight="1" x14ac:dyDescent="0.25">
      <c r="B634" s="2" t="s">
        <v>29</v>
      </c>
      <c r="C634" s="2">
        <v>1128299</v>
      </c>
      <c r="D634" s="3">
        <v>43965</v>
      </c>
      <c r="E634" s="2" t="s">
        <v>30</v>
      </c>
      <c r="F634" s="2" t="s">
        <v>43</v>
      </c>
      <c r="G634" s="2" t="s">
        <v>44</v>
      </c>
      <c r="H634" s="4" t="s">
        <v>16</v>
      </c>
      <c r="I634" s="10">
        <v>55.000000000000007</v>
      </c>
      <c r="J634" s="7">
        <v>5750</v>
      </c>
      <c r="K634" s="10">
        <v>316250.00000000006</v>
      </c>
      <c r="L634" s="10">
        <v>126500.00000000003</v>
      </c>
      <c r="M634" s="5">
        <v>0.4</v>
      </c>
      <c r="N634" s="2" t="s">
        <v>17</v>
      </c>
    </row>
    <row r="635" spans="2:14" ht="14.25" customHeight="1" x14ac:dyDescent="0.25">
      <c r="B635" s="2" t="s">
        <v>29</v>
      </c>
      <c r="C635" s="2">
        <v>1128299</v>
      </c>
      <c r="D635" s="3">
        <v>43966</v>
      </c>
      <c r="E635" s="2" t="s">
        <v>30</v>
      </c>
      <c r="F635" s="2" t="s">
        <v>43</v>
      </c>
      <c r="G635" s="2" t="s">
        <v>44</v>
      </c>
      <c r="H635" s="4" t="s">
        <v>18</v>
      </c>
      <c r="I635" s="10">
        <v>60.000000000000007</v>
      </c>
      <c r="J635" s="7">
        <v>5750</v>
      </c>
      <c r="K635" s="10">
        <v>345000.00000000006</v>
      </c>
      <c r="L635" s="10">
        <v>86250.000000000015</v>
      </c>
      <c r="M635" s="5">
        <v>0.25</v>
      </c>
      <c r="N635" s="2" t="s">
        <v>17</v>
      </c>
    </row>
    <row r="636" spans="2:14" ht="14.25" customHeight="1" x14ac:dyDescent="0.25">
      <c r="B636" s="2" t="s">
        <v>29</v>
      </c>
      <c r="C636" s="2">
        <v>1128299</v>
      </c>
      <c r="D636" s="3">
        <v>43967</v>
      </c>
      <c r="E636" s="2" t="s">
        <v>30</v>
      </c>
      <c r="F636" s="2" t="s">
        <v>43</v>
      </c>
      <c r="G636" s="2" t="s">
        <v>44</v>
      </c>
      <c r="H636" s="4" t="s">
        <v>19</v>
      </c>
      <c r="I636" s="10">
        <v>55.000000000000007</v>
      </c>
      <c r="J636" s="7">
        <v>4250</v>
      </c>
      <c r="K636" s="10">
        <v>233750.00000000003</v>
      </c>
      <c r="L636" s="10">
        <v>93500.000000000015</v>
      </c>
      <c r="M636" s="5">
        <v>0.4</v>
      </c>
      <c r="N636" s="2" t="s">
        <v>17</v>
      </c>
    </row>
    <row r="637" spans="2:14" ht="14.25" customHeight="1" x14ac:dyDescent="0.25">
      <c r="B637" s="2" t="s">
        <v>29</v>
      </c>
      <c r="C637" s="2">
        <v>1128299</v>
      </c>
      <c r="D637" s="3">
        <v>43968</v>
      </c>
      <c r="E637" s="2" t="s">
        <v>30</v>
      </c>
      <c r="F637" s="2" t="s">
        <v>43</v>
      </c>
      <c r="G637" s="2" t="s">
        <v>44</v>
      </c>
      <c r="H637" s="4" t="s">
        <v>20</v>
      </c>
      <c r="I637" s="10">
        <v>65.000000000000014</v>
      </c>
      <c r="J637" s="7">
        <v>4000</v>
      </c>
      <c r="K637" s="10">
        <v>260000.00000000006</v>
      </c>
      <c r="L637" s="10">
        <v>91000.000000000015</v>
      </c>
      <c r="M637" s="5">
        <v>0.35</v>
      </c>
      <c r="N637" s="2" t="s">
        <v>17</v>
      </c>
    </row>
    <row r="638" spans="2:14" ht="14.25" customHeight="1" x14ac:dyDescent="0.25">
      <c r="B638" s="2" t="s">
        <v>29</v>
      </c>
      <c r="C638" s="2">
        <v>1128299</v>
      </c>
      <c r="D638" s="3">
        <v>43969</v>
      </c>
      <c r="E638" s="2" t="s">
        <v>30</v>
      </c>
      <c r="F638" s="2" t="s">
        <v>43</v>
      </c>
      <c r="G638" s="2" t="s">
        <v>44</v>
      </c>
      <c r="H638" s="4" t="s">
        <v>21</v>
      </c>
      <c r="I638" s="10">
        <v>75.000000000000014</v>
      </c>
      <c r="J638" s="7">
        <v>3750</v>
      </c>
      <c r="K638" s="10">
        <v>281250.00000000006</v>
      </c>
      <c r="L638" s="10">
        <v>154687.50000000009</v>
      </c>
      <c r="M638" s="5">
        <v>0.55000000000000016</v>
      </c>
      <c r="N638" s="2" t="s">
        <v>17</v>
      </c>
    </row>
    <row r="639" spans="2:14" ht="14.25" customHeight="1" x14ac:dyDescent="0.25">
      <c r="B639" s="2" t="s">
        <v>29</v>
      </c>
      <c r="C639" s="2">
        <v>1128299</v>
      </c>
      <c r="D639" s="3">
        <v>43970</v>
      </c>
      <c r="E639" s="2" t="s">
        <v>30</v>
      </c>
      <c r="F639" s="2" t="s">
        <v>43</v>
      </c>
      <c r="G639" s="2" t="s">
        <v>44</v>
      </c>
      <c r="H639" s="4" t="s">
        <v>22</v>
      </c>
      <c r="I639" s="10">
        <v>80.000000000000014</v>
      </c>
      <c r="J639" s="7">
        <v>5000</v>
      </c>
      <c r="K639" s="10">
        <v>400000.00000000006</v>
      </c>
      <c r="L639" s="10">
        <v>80000.000000000015</v>
      </c>
      <c r="M639" s="5">
        <v>0.2</v>
      </c>
      <c r="N639" s="2" t="s">
        <v>17</v>
      </c>
    </row>
    <row r="640" spans="2:14" ht="14.25" customHeight="1" x14ac:dyDescent="0.25">
      <c r="B640" s="2" t="s">
        <v>29</v>
      </c>
      <c r="C640" s="2">
        <v>1128299</v>
      </c>
      <c r="D640" s="3">
        <v>43971</v>
      </c>
      <c r="E640" s="2" t="s">
        <v>30</v>
      </c>
      <c r="F640" s="2" t="s">
        <v>43</v>
      </c>
      <c r="G640" s="2" t="s">
        <v>44</v>
      </c>
      <c r="H640" s="4" t="s">
        <v>16</v>
      </c>
      <c r="I640" s="10">
        <v>65.000000000000014</v>
      </c>
      <c r="J640" s="7">
        <v>7000</v>
      </c>
      <c r="K640" s="10">
        <v>455000.00000000012</v>
      </c>
      <c r="L640" s="10">
        <v>182000.00000000006</v>
      </c>
      <c r="M640" s="5">
        <v>0.4</v>
      </c>
      <c r="N640" s="2" t="s">
        <v>17</v>
      </c>
    </row>
    <row r="641" spans="2:14" ht="14.25" customHeight="1" x14ac:dyDescent="0.25">
      <c r="B641" s="2" t="s">
        <v>29</v>
      </c>
      <c r="C641" s="2">
        <v>1128299</v>
      </c>
      <c r="D641" s="3">
        <v>43972</v>
      </c>
      <c r="E641" s="2" t="s">
        <v>30</v>
      </c>
      <c r="F641" s="2" t="s">
        <v>43</v>
      </c>
      <c r="G641" s="2" t="s">
        <v>44</v>
      </c>
      <c r="H641" s="4" t="s">
        <v>18</v>
      </c>
      <c r="I641" s="10">
        <v>70.000000000000014</v>
      </c>
      <c r="J641" s="7">
        <v>7000</v>
      </c>
      <c r="K641" s="10">
        <v>490000.00000000012</v>
      </c>
      <c r="L641" s="10">
        <v>122500.00000000003</v>
      </c>
      <c r="M641" s="5">
        <v>0.25</v>
      </c>
      <c r="N641" s="2" t="s">
        <v>17</v>
      </c>
    </row>
    <row r="642" spans="2:14" ht="14.25" customHeight="1" x14ac:dyDescent="0.25">
      <c r="B642" s="2" t="s">
        <v>29</v>
      </c>
      <c r="C642" s="2">
        <v>1128299</v>
      </c>
      <c r="D642" s="3">
        <v>43973</v>
      </c>
      <c r="E642" s="2" t="s">
        <v>30</v>
      </c>
      <c r="F642" s="2" t="s">
        <v>43</v>
      </c>
      <c r="G642" s="2" t="s">
        <v>44</v>
      </c>
      <c r="H642" s="4" t="s">
        <v>19</v>
      </c>
      <c r="I642" s="10">
        <v>65.000000000000014</v>
      </c>
      <c r="J642" s="7">
        <v>5000</v>
      </c>
      <c r="K642" s="10">
        <v>325000.00000000006</v>
      </c>
      <c r="L642" s="10">
        <v>130000.00000000003</v>
      </c>
      <c r="M642" s="5">
        <v>0.4</v>
      </c>
      <c r="N642" s="2" t="s">
        <v>17</v>
      </c>
    </row>
    <row r="643" spans="2:14" ht="14.25" customHeight="1" x14ac:dyDescent="0.25">
      <c r="B643" s="2" t="s">
        <v>29</v>
      </c>
      <c r="C643" s="2">
        <v>1128299</v>
      </c>
      <c r="D643" s="3">
        <v>43974</v>
      </c>
      <c r="E643" s="2" t="s">
        <v>30</v>
      </c>
      <c r="F643" s="2" t="s">
        <v>43</v>
      </c>
      <c r="G643" s="2" t="s">
        <v>44</v>
      </c>
      <c r="H643" s="4" t="s">
        <v>20</v>
      </c>
      <c r="I643" s="10">
        <v>65.000000000000014</v>
      </c>
      <c r="J643" s="7">
        <v>5000</v>
      </c>
      <c r="K643" s="10">
        <v>325000.00000000006</v>
      </c>
      <c r="L643" s="10">
        <v>113750.00000000001</v>
      </c>
      <c r="M643" s="5">
        <v>0.35</v>
      </c>
      <c r="N643" s="2" t="s">
        <v>17</v>
      </c>
    </row>
    <row r="644" spans="2:14" ht="14.25" customHeight="1" x14ac:dyDescent="0.25">
      <c r="B644" s="2" t="s">
        <v>29</v>
      </c>
      <c r="C644" s="2">
        <v>1128299</v>
      </c>
      <c r="D644" s="3">
        <v>43975</v>
      </c>
      <c r="E644" s="2" t="s">
        <v>30</v>
      </c>
      <c r="F644" s="2" t="s">
        <v>43</v>
      </c>
      <c r="G644" s="2" t="s">
        <v>44</v>
      </c>
      <c r="H644" s="4" t="s">
        <v>21</v>
      </c>
      <c r="I644" s="10">
        <v>75.000000000000014</v>
      </c>
      <c r="J644" s="7">
        <v>4250</v>
      </c>
      <c r="K644" s="10">
        <v>318750.00000000006</v>
      </c>
      <c r="L644" s="10">
        <v>175312.50000000009</v>
      </c>
      <c r="M644" s="5">
        <v>0.55000000000000016</v>
      </c>
      <c r="N644" s="2" t="s">
        <v>17</v>
      </c>
    </row>
    <row r="645" spans="2:14" ht="14.25" customHeight="1" x14ac:dyDescent="0.25">
      <c r="B645" s="2" t="s">
        <v>29</v>
      </c>
      <c r="C645" s="2">
        <v>1128299</v>
      </c>
      <c r="D645" s="3">
        <v>43976</v>
      </c>
      <c r="E645" s="2" t="s">
        <v>30</v>
      </c>
      <c r="F645" s="2" t="s">
        <v>43</v>
      </c>
      <c r="G645" s="2" t="s">
        <v>44</v>
      </c>
      <c r="H645" s="4" t="s">
        <v>22</v>
      </c>
      <c r="I645" s="10">
        <v>80.000000000000014</v>
      </c>
      <c r="J645" s="7">
        <v>5250</v>
      </c>
      <c r="K645" s="10">
        <v>420000.00000000006</v>
      </c>
      <c r="L645" s="10">
        <v>84000.000000000015</v>
      </c>
      <c r="M645" s="5">
        <v>0.2</v>
      </c>
      <c r="N645" s="2" t="s">
        <v>17</v>
      </c>
    </row>
    <row r="646" spans="2:14" ht="14.25" customHeight="1" x14ac:dyDescent="0.25">
      <c r="B646" s="2" t="s">
        <v>29</v>
      </c>
      <c r="C646" s="2">
        <v>1128299</v>
      </c>
      <c r="D646" s="3">
        <v>43977</v>
      </c>
      <c r="E646" s="2" t="s">
        <v>30</v>
      </c>
      <c r="F646" s="2" t="s">
        <v>43</v>
      </c>
      <c r="G646" s="2" t="s">
        <v>44</v>
      </c>
      <c r="H646" s="4" t="s">
        <v>16</v>
      </c>
      <c r="I646" s="10">
        <v>40</v>
      </c>
      <c r="J646" s="7">
        <v>4500</v>
      </c>
      <c r="K646" s="10">
        <v>180000</v>
      </c>
      <c r="L646" s="10">
        <v>54000</v>
      </c>
      <c r="M646" s="5">
        <v>0.3</v>
      </c>
      <c r="N646" s="2" t="s">
        <v>17</v>
      </c>
    </row>
    <row r="647" spans="2:14" ht="14.25" customHeight="1" x14ac:dyDescent="0.25">
      <c r="B647" s="2" t="s">
        <v>29</v>
      </c>
      <c r="C647" s="2">
        <v>1128299</v>
      </c>
      <c r="D647" s="3">
        <v>43978</v>
      </c>
      <c r="E647" s="2" t="s">
        <v>30</v>
      </c>
      <c r="F647" s="2" t="s">
        <v>43</v>
      </c>
      <c r="G647" s="2" t="s">
        <v>44</v>
      </c>
      <c r="H647" s="4" t="s">
        <v>18</v>
      </c>
      <c r="I647" s="10">
        <v>50</v>
      </c>
      <c r="J647" s="7">
        <v>4500</v>
      </c>
      <c r="K647" s="10">
        <v>225000</v>
      </c>
      <c r="L647" s="10">
        <v>56250</v>
      </c>
      <c r="M647" s="5">
        <v>0.25</v>
      </c>
      <c r="N647" s="2" t="s">
        <v>17</v>
      </c>
    </row>
    <row r="648" spans="2:14" ht="14.25" customHeight="1" x14ac:dyDescent="0.25">
      <c r="B648" s="2" t="s">
        <v>29</v>
      </c>
      <c r="C648" s="2">
        <v>1128299</v>
      </c>
      <c r="D648" s="3">
        <v>43979</v>
      </c>
      <c r="E648" s="2" t="s">
        <v>30</v>
      </c>
      <c r="F648" s="2" t="s">
        <v>43</v>
      </c>
      <c r="G648" s="2" t="s">
        <v>44</v>
      </c>
      <c r="H648" s="4" t="s">
        <v>19</v>
      </c>
      <c r="I648" s="10">
        <v>50</v>
      </c>
      <c r="J648" s="7">
        <v>4500</v>
      </c>
      <c r="K648" s="10">
        <v>225000</v>
      </c>
      <c r="L648" s="10">
        <v>56250</v>
      </c>
      <c r="M648" s="5">
        <v>0.25</v>
      </c>
      <c r="N648" s="2" t="s">
        <v>17</v>
      </c>
    </row>
    <row r="649" spans="2:14" ht="14.25" customHeight="1" x14ac:dyDescent="0.25">
      <c r="B649" s="2" t="s">
        <v>29</v>
      </c>
      <c r="C649" s="2">
        <v>1128299</v>
      </c>
      <c r="D649" s="3">
        <v>43980</v>
      </c>
      <c r="E649" s="2" t="s">
        <v>30</v>
      </c>
      <c r="F649" s="2" t="s">
        <v>43</v>
      </c>
      <c r="G649" s="2" t="s">
        <v>44</v>
      </c>
      <c r="H649" s="4" t="s">
        <v>20</v>
      </c>
      <c r="I649" s="10">
        <v>50</v>
      </c>
      <c r="J649" s="7">
        <v>3000</v>
      </c>
      <c r="K649" s="10">
        <v>150000</v>
      </c>
      <c r="L649" s="10">
        <v>45000</v>
      </c>
      <c r="M649" s="5">
        <v>0.3</v>
      </c>
      <c r="N649" s="2" t="s">
        <v>17</v>
      </c>
    </row>
    <row r="650" spans="2:14" ht="14.25" customHeight="1" x14ac:dyDescent="0.25">
      <c r="B650" s="2" t="s">
        <v>29</v>
      </c>
      <c r="C650" s="2">
        <v>1128299</v>
      </c>
      <c r="D650" s="3">
        <v>43981</v>
      </c>
      <c r="E650" s="2" t="s">
        <v>30</v>
      </c>
      <c r="F650" s="2" t="s">
        <v>45</v>
      </c>
      <c r="G650" s="2" t="s">
        <v>46</v>
      </c>
      <c r="H650" s="4" t="s">
        <v>21</v>
      </c>
      <c r="I650" s="10">
        <v>55.000000000000007</v>
      </c>
      <c r="J650" s="7">
        <v>2500</v>
      </c>
      <c r="K650" s="10">
        <v>137500.00000000003</v>
      </c>
      <c r="L650" s="10">
        <v>34375.000000000007</v>
      </c>
      <c r="M650" s="5">
        <v>0.25</v>
      </c>
      <c r="N650" s="2" t="s">
        <v>17</v>
      </c>
    </row>
    <row r="651" spans="2:14" ht="14.25" customHeight="1" x14ac:dyDescent="0.25">
      <c r="B651" s="2" t="s">
        <v>29</v>
      </c>
      <c r="C651" s="2">
        <v>1128299</v>
      </c>
      <c r="D651" s="3">
        <v>43982</v>
      </c>
      <c r="E651" s="2" t="s">
        <v>30</v>
      </c>
      <c r="F651" s="2" t="s">
        <v>45</v>
      </c>
      <c r="G651" s="2" t="s">
        <v>46</v>
      </c>
      <c r="H651" s="4" t="s">
        <v>22</v>
      </c>
      <c r="I651" s="10">
        <v>50</v>
      </c>
      <c r="J651" s="7">
        <v>5000</v>
      </c>
      <c r="K651" s="10">
        <v>250000</v>
      </c>
      <c r="L651" s="10">
        <v>50000</v>
      </c>
      <c r="M651" s="5">
        <v>0.2</v>
      </c>
      <c r="N651" s="2" t="s">
        <v>17</v>
      </c>
    </row>
    <row r="652" spans="2:14" ht="14.25" customHeight="1" x14ac:dyDescent="0.25">
      <c r="B652" s="2" t="s">
        <v>29</v>
      </c>
      <c r="C652" s="2">
        <v>1128299</v>
      </c>
      <c r="D652" s="3">
        <v>43983</v>
      </c>
      <c r="E652" s="2" t="s">
        <v>30</v>
      </c>
      <c r="F652" s="2" t="s">
        <v>45</v>
      </c>
      <c r="G652" s="2" t="s">
        <v>46</v>
      </c>
      <c r="H652" s="4" t="s">
        <v>16</v>
      </c>
      <c r="I652" s="10">
        <v>40</v>
      </c>
      <c r="J652" s="7">
        <v>5500</v>
      </c>
      <c r="K652" s="10">
        <v>220000</v>
      </c>
      <c r="L652" s="10">
        <v>66000</v>
      </c>
      <c r="M652" s="5">
        <v>0.3</v>
      </c>
      <c r="N652" s="2" t="s">
        <v>17</v>
      </c>
    </row>
    <row r="653" spans="2:14" ht="14.25" customHeight="1" x14ac:dyDescent="0.25">
      <c r="B653" s="2" t="s">
        <v>29</v>
      </c>
      <c r="C653" s="2">
        <v>1128299</v>
      </c>
      <c r="D653" s="3">
        <v>43984</v>
      </c>
      <c r="E653" s="2" t="s">
        <v>30</v>
      </c>
      <c r="F653" s="2" t="s">
        <v>45</v>
      </c>
      <c r="G653" s="2" t="s">
        <v>46</v>
      </c>
      <c r="H653" s="4" t="s">
        <v>18</v>
      </c>
      <c r="I653" s="10">
        <v>50</v>
      </c>
      <c r="J653" s="7">
        <v>4500</v>
      </c>
      <c r="K653" s="10">
        <v>225000</v>
      </c>
      <c r="L653" s="10">
        <v>56250</v>
      </c>
      <c r="M653" s="5">
        <v>0.25</v>
      </c>
      <c r="N653" s="2" t="s">
        <v>17</v>
      </c>
    </row>
    <row r="654" spans="2:14" ht="14.25" customHeight="1" x14ac:dyDescent="0.25">
      <c r="B654" s="2" t="s">
        <v>29</v>
      </c>
      <c r="C654" s="2">
        <v>1128299</v>
      </c>
      <c r="D654" s="3">
        <v>43985</v>
      </c>
      <c r="E654" s="2" t="s">
        <v>30</v>
      </c>
      <c r="F654" s="2" t="s">
        <v>45</v>
      </c>
      <c r="G654" s="2" t="s">
        <v>46</v>
      </c>
      <c r="H654" s="4" t="s">
        <v>19</v>
      </c>
      <c r="I654" s="10">
        <v>50</v>
      </c>
      <c r="J654" s="7">
        <v>4500</v>
      </c>
      <c r="K654" s="10">
        <v>225000</v>
      </c>
      <c r="L654" s="10">
        <v>56250</v>
      </c>
      <c r="M654" s="5">
        <v>0.25</v>
      </c>
      <c r="N654" s="2" t="s">
        <v>17</v>
      </c>
    </row>
    <row r="655" spans="2:14" ht="14.25" customHeight="1" x14ac:dyDescent="0.25">
      <c r="B655" s="2" t="s">
        <v>29</v>
      </c>
      <c r="C655" s="2">
        <v>1128299</v>
      </c>
      <c r="D655" s="3">
        <v>43986</v>
      </c>
      <c r="E655" s="2" t="s">
        <v>30</v>
      </c>
      <c r="F655" s="2" t="s">
        <v>45</v>
      </c>
      <c r="G655" s="2" t="s">
        <v>46</v>
      </c>
      <c r="H655" s="4" t="s">
        <v>20</v>
      </c>
      <c r="I655" s="10">
        <v>50</v>
      </c>
      <c r="J655" s="7">
        <v>3000</v>
      </c>
      <c r="K655" s="10">
        <v>150000</v>
      </c>
      <c r="L655" s="10">
        <v>45000</v>
      </c>
      <c r="M655" s="5">
        <v>0.3</v>
      </c>
      <c r="N655" s="2" t="s">
        <v>17</v>
      </c>
    </row>
    <row r="656" spans="2:14" ht="14.25" customHeight="1" x14ac:dyDescent="0.25">
      <c r="B656" s="2" t="s">
        <v>29</v>
      </c>
      <c r="C656" s="2">
        <v>1128299</v>
      </c>
      <c r="D656" s="3">
        <v>43987</v>
      </c>
      <c r="E656" s="2" t="s">
        <v>30</v>
      </c>
      <c r="F656" s="2" t="s">
        <v>45</v>
      </c>
      <c r="G656" s="2" t="s">
        <v>46</v>
      </c>
      <c r="H656" s="4" t="s">
        <v>21</v>
      </c>
      <c r="I656" s="10">
        <v>55.000000000000007</v>
      </c>
      <c r="J656" s="7">
        <v>2250</v>
      </c>
      <c r="K656" s="10">
        <v>123750.00000000001</v>
      </c>
      <c r="L656" s="10">
        <v>30937.500000000004</v>
      </c>
      <c r="M656" s="5">
        <v>0.25</v>
      </c>
      <c r="N656" s="2" t="s">
        <v>17</v>
      </c>
    </row>
    <row r="657" spans="2:14" ht="14.25" customHeight="1" x14ac:dyDescent="0.25">
      <c r="B657" s="2" t="s">
        <v>29</v>
      </c>
      <c r="C657" s="2">
        <v>1128299</v>
      </c>
      <c r="D657" s="3">
        <v>43988</v>
      </c>
      <c r="E657" s="2" t="s">
        <v>30</v>
      </c>
      <c r="F657" s="2" t="s">
        <v>45</v>
      </c>
      <c r="G657" s="2" t="s">
        <v>46</v>
      </c>
      <c r="H657" s="4" t="s">
        <v>22</v>
      </c>
      <c r="I657" s="10">
        <v>50</v>
      </c>
      <c r="J657" s="7">
        <v>4250</v>
      </c>
      <c r="K657" s="10">
        <v>212500</v>
      </c>
      <c r="L657" s="10">
        <v>42500</v>
      </c>
      <c r="M657" s="5">
        <v>0.2</v>
      </c>
      <c r="N657" s="2" t="s">
        <v>17</v>
      </c>
    </row>
    <row r="658" spans="2:14" ht="14.25" customHeight="1" x14ac:dyDescent="0.25">
      <c r="B658" s="2" t="s">
        <v>29</v>
      </c>
      <c r="C658" s="2">
        <v>1128299</v>
      </c>
      <c r="D658" s="3">
        <v>43989</v>
      </c>
      <c r="E658" s="2" t="s">
        <v>30</v>
      </c>
      <c r="F658" s="2" t="s">
        <v>45</v>
      </c>
      <c r="G658" s="2" t="s">
        <v>46</v>
      </c>
      <c r="H658" s="4" t="s">
        <v>16</v>
      </c>
      <c r="I658" s="10">
        <v>50</v>
      </c>
      <c r="J658" s="7">
        <v>5750</v>
      </c>
      <c r="K658" s="10">
        <v>287500</v>
      </c>
      <c r="L658" s="10">
        <v>86250</v>
      </c>
      <c r="M658" s="5">
        <v>0.3</v>
      </c>
      <c r="N658" s="2" t="s">
        <v>17</v>
      </c>
    </row>
    <row r="659" spans="2:14" ht="14.25" customHeight="1" x14ac:dyDescent="0.25">
      <c r="B659" s="2" t="s">
        <v>29</v>
      </c>
      <c r="C659" s="2">
        <v>1128299</v>
      </c>
      <c r="D659" s="3">
        <v>43990</v>
      </c>
      <c r="E659" s="2" t="s">
        <v>30</v>
      </c>
      <c r="F659" s="2" t="s">
        <v>45</v>
      </c>
      <c r="G659" s="2" t="s">
        <v>46</v>
      </c>
      <c r="H659" s="4" t="s">
        <v>18</v>
      </c>
      <c r="I659" s="10">
        <v>60</v>
      </c>
      <c r="J659" s="7">
        <v>4250</v>
      </c>
      <c r="K659" s="10">
        <v>255000</v>
      </c>
      <c r="L659" s="10">
        <v>63750</v>
      </c>
      <c r="M659" s="5">
        <v>0.25</v>
      </c>
      <c r="N659" s="2" t="s">
        <v>17</v>
      </c>
    </row>
    <row r="660" spans="2:14" ht="14.25" customHeight="1" x14ac:dyDescent="0.25">
      <c r="B660" s="2" t="s">
        <v>29</v>
      </c>
      <c r="C660" s="2">
        <v>1128299</v>
      </c>
      <c r="D660" s="3">
        <v>43991</v>
      </c>
      <c r="E660" s="2" t="s">
        <v>30</v>
      </c>
      <c r="F660" s="2" t="s">
        <v>45</v>
      </c>
      <c r="G660" s="2" t="s">
        <v>46</v>
      </c>
      <c r="H660" s="4" t="s">
        <v>19</v>
      </c>
      <c r="I660" s="10">
        <v>64.999999999999986</v>
      </c>
      <c r="J660" s="7">
        <v>4250</v>
      </c>
      <c r="K660" s="10">
        <v>276249.99999999994</v>
      </c>
      <c r="L660" s="10">
        <v>69062.499999999985</v>
      </c>
      <c r="M660" s="5">
        <v>0.25</v>
      </c>
      <c r="N660" s="2" t="s">
        <v>17</v>
      </c>
    </row>
    <row r="661" spans="2:14" ht="14.25" customHeight="1" x14ac:dyDescent="0.25">
      <c r="B661" s="2" t="s">
        <v>29</v>
      </c>
      <c r="C661" s="2">
        <v>1128299</v>
      </c>
      <c r="D661" s="3">
        <v>43992</v>
      </c>
      <c r="E661" s="2" t="s">
        <v>30</v>
      </c>
      <c r="F661" s="2" t="s">
        <v>45</v>
      </c>
      <c r="G661" s="2" t="s">
        <v>46</v>
      </c>
      <c r="H661" s="4" t="s">
        <v>20</v>
      </c>
      <c r="I661" s="10">
        <v>64.999999999999986</v>
      </c>
      <c r="J661" s="7">
        <v>3250</v>
      </c>
      <c r="K661" s="10">
        <v>211249.99999999994</v>
      </c>
      <c r="L661" s="10">
        <v>63374.999999999978</v>
      </c>
      <c r="M661" s="5">
        <v>0.3</v>
      </c>
      <c r="N661" s="2" t="s">
        <v>17</v>
      </c>
    </row>
    <row r="662" spans="2:14" ht="14.25" customHeight="1" x14ac:dyDescent="0.25">
      <c r="B662" s="2" t="s">
        <v>29</v>
      </c>
      <c r="C662" s="2">
        <v>1128299</v>
      </c>
      <c r="D662" s="3">
        <v>43993</v>
      </c>
      <c r="E662" s="2" t="s">
        <v>30</v>
      </c>
      <c r="F662" s="2" t="s">
        <v>45</v>
      </c>
      <c r="G662" s="2" t="s">
        <v>46</v>
      </c>
      <c r="H662" s="4" t="s">
        <v>21</v>
      </c>
      <c r="I662" s="10">
        <v>70</v>
      </c>
      <c r="J662" s="7">
        <v>1750</v>
      </c>
      <c r="K662" s="10">
        <v>122500</v>
      </c>
      <c r="L662" s="10">
        <v>30625</v>
      </c>
      <c r="M662" s="5">
        <v>0.25</v>
      </c>
      <c r="N662" s="2" t="s">
        <v>17</v>
      </c>
    </row>
    <row r="663" spans="2:14" ht="14.25" customHeight="1" x14ac:dyDescent="0.25">
      <c r="B663" s="2" t="s">
        <v>29</v>
      </c>
      <c r="C663" s="2">
        <v>1128299</v>
      </c>
      <c r="D663" s="3">
        <v>43994</v>
      </c>
      <c r="E663" s="2" t="s">
        <v>30</v>
      </c>
      <c r="F663" s="2" t="s">
        <v>45</v>
      </c>
      <c r="G663" s="2" t="s">
        <v>46</v>
      </c>
      <c r="H663" s="4" t="s">
        <v>22</v>
      </c>
      <c r="I663" s="10">
        <v>64.999999999999986</v>
      </c>
      <c r="J663" s="7">
        <v>3750</v>
      </c>
      <c r="K663" s="10">
        <v>243749.99999999994</v>
      </c>
      <c r="L663" s="10">
        <v>48749.999999999993</v>
      </c>
      <c r="M663" s="5">
        <v>0.2</v>
      </c>
      <c r="N663" s="2" t="s">
        <v>17</v>
      </c>
    </row>
    <row r="664" spans="2:14" ht="14.25" customHeight="1" x14ac:dyDescent="0.25">
      <c r="B664" s="2" t="s">
        <v>29</v>
      </c>
      <c r="C664" s="2">
        <v>1128299</v>
      </c>
      <c r="D664" s="3">
        <v>43995</v>
      </c>
      <c r="E664" s="2" t="s">
        <v>30</v>
      </c>
      <c r="F664" s="2" t="s">
        <v>45</v>
      </c>
      <c r="G664" s="2" t="s">
        <v>46</v>
      </c>
      <c r="H664" s="4" t="s">
        <v>16</v>
      </c>
      <c r="I664" s="10">
        <v>70</v>
      </c>
      <c r="J664" s="7">
        <v>5500</v>
      </c>
      <c r="K664" s="10">
        <v>385000</v>
      </c>
      <c r="L664" s="10">
        <v>115500</v>
      </c>
      <c r="M664" s="5">
        <v>0.3</v>
      </c>
      <c r="N664" s="2" t="s">
        <v>17</v>
      </c>
    </row>
    <row r="665" spans="2:14" ht="14.25" customHeight="1" x14ac:dyDescent="0.25">
      <c r="B665" s="2" t="s">
        <v>29</v>
      </c>
      <c r="C665" s="2">
        <v>1128299</v>
      </c>
      <c r="D665" s="3">
        <v>43996</v>
      </c>
      <c r="E665" s="2" t="s">
        <v>30</v>
      </c>
      <c r="F665" s="2" t="s">
        <v>45</v>
      </c>
      <c r="G665" s="2" t="s">
        <v>46</v>
      </c>
      <c r="H665" s="4" t="s">
        <v>18</v>
      </c>
      <c r="I665" s="10">
        <v>75</v>
      </c>
      <c r="J665" s="7">
        <v>3500</v>
      </c>
      <c r="K665" s="10">
        <v>262500</v>
      </c>
      <c r="L665" s="10">
        <v>65625</v>
      </c>
      <c r="M665" s="5">
        <v>0.25</v>
      </c>
      <c r="N665" s="2" t="s">
        <v>17</v>
      </c>
    </row>
    <row r="666" spans="2:14" ht="14.25" customHeight="1" x14ac:dyDescent="0.25">
      <c r="B666" s="2" t="s">
        <v>29</v>
      </c>
      <c r="C666" s="2">
        <v>1128299</v>
      </c>
      <c r="D666" s="3">
        <v>43997</v>
      </c>
      <c r="E666" s="2" t="s">
        <v>30</v>
      </c>
      <c r="F666" s="2" t="s">
        <v>45</v>
      </c>
      <c r="G666" s="2" t="s">
        <v>46</v>
      </c>
      <c r="H666" s="4" t="s">
        <v>19</v>
      </c>
      <c r="I666" s="10">
        <v>75</v>
      </c>
      <c r="J666" s="7">
        <v>4000</v>
      </c>
      <c r="K666" s="10">
        <v>300000</v>
      </c>
      <c r="L666" s="10">
        <v>75000</v>
      </c>
      <c r="M666" s="5">
        <v>0.25</v>
      </c>
      <c r="N666" s="2" t="s">
        <v>17</v>
      </c>
    </row>
    <row r="667" spans="2:14" ht="14.25" customHeight="1" x14ac:dyDescent="0.25">
      <c r="B667" s="2" t="s">
        <v>29</v>
      </c>
      <c r="C667" s="2">
        <v>1128299</v>
      </c>
      <c r="D667" s="3">
        <v>43998</v>
      </c>
      <c r="E667" s="2" t="s">
        <v>30</v>
      </c>
      <c r="F667" s="2" t="s">
        <v>45</v>
      </c>
      <c r="G667" s="2" t="s">
        <v>46</v>
      </c>
      <c r="H667" s="4" t="s">
        <v>20</v>
      </c>
      <c r="I667" s="10">
        <v>60</v>
      </c>
      <c r="J667" s="7">
        <v>3000</v>
      </c>
      <c r="K667" s="10">
        <v>180000</v>
      </c>
      <c r="L667" s="10">
        <v>54000</v>
      </c>
      <c r="M667" s="5">
        <v>0.3</v>
      </c>
      <c r="N667" s="2" t="s">
        <v>17</v>
      </c>
    </row>
    <row r="668" spans="2:14" ht="14.25" customHeight="1" x14ac:dyDescent="0.25">
      <c r="B668" s="2" t="s">
        <v>29</v>
      </c>
      <c r="C668" s="2">
        <v>1128299</v>
      </c>
      <c r="D668" s="3">
        <v>43999</v>
      </c>
      <c r="E668" s="2" t="s">
        <v>30</v>
      </c>
      <c r="F668" s="2" t="s">
        <v>45</v>
      </c>
      <c r="G668" s="2" t="s">
        <v>46</v>
      </c>
      <c r="H668" s="4" t="s">
        <v>21</v>
      </c>
      <c r="I668" s="10">
        <v>65</v>
      </c>
      <c r="J668" s="7">
        <v>2000</v>
      </c>
      <c r="K668" s="10">
        <v>130000</v>
      </c>
      <c r="L668" s="10">
        <v>32500</v>
      </c>
      <c r="M668" s="5">
        <v>0.25</v>
      </c>
      <c r="N668" s="2" t="s">
        <v>17</v>
      </c>
    </row>
    <row r="669" spans="2:14" ht="14.25" customHeight="1" x14ac:dyDescent="0.25">
      <c r="B669" s="2" t="s">
        <v>29</v>
      </c>
      <c r="C669" s="2">
        <v>1128299</v>
      </c>
      <c r="D669" s="3">
        <v>44000</v>
      </c>
      <c r="E669" s="2" t="s">
        <v>30</v>
      </c>
      <c r="F669" s="2" t="s">
        <v>45</v>
      </c>
      <c r="G669" s="2" t="s">
        <v>46</v>
      </c>
      <c r="H669" s="4" t="s">
        <v>22</v>
      </c>
      <c r="I669" s="10">
        <v>80</v>
      </c>
      <c r="J669" s="7">
        <v>3500</v>
      </c>
      <c r="K669" s="10">
        <v>280000</v>
      </c>
      <c r="L669" s="10">
        <v>56000</v>
      </c>
      <c r="M669" s="5">
        <v>0.2</v>
      </c>
      <c r="N669" s="2" t="s">
        <v>17</v>
      </c>
    </row>
    <row r="670" spans="2:14" ht="14.25" customHeight="1" x14ac:dyDescent="0.25">
      <c r="B670" s="2" t="s">
        <v>29</v>
      </c>
      <c r="C670" s="2">
        <v>1128299</v>
      </c>
      <c r="D670" s="3">
        <v>44001</v>
      </c>
      <c r="E670" s="2" t="s">
        <v>30</v>
      </c>
      <c r="F670" s="2" t="s">
        <v>45</v>
      </c>
      <c r="G670" s="2" t="s">
        <v>46</v>
      </c>
      <c r="H670" s="4" t="s">
        <v>16</v>
      </c>
      <c r="I670" s="10">
        <v>60</v>
      </c>
      <c r="J670" s="7">
        <v>5500</v>
      </c>
      <c r="K670" s="10">
        <v>330000</v>
      </c>
      <c r="L670" s="10">
        <v>99000</v>
      </c>
      <c r="M670" s="5">
        <v>0.3</v>
      </c>
      <c r="N670" s="2" t="s">
        <v>17</v>
      </c>
    </row>
    <row r="671" spans="2:14" ht="14.25" customHeight="1" x14ac:dyDescent="0.25">
      <c r="B671" s="2" t="s">
        <v>29</v>
      </c>
      <c r="C671" s="2">
        <v>1128299</v>
      </c>
      <c r="D671" s="3">
        <v>44002</v>
      </c>
      <c r="E671" s="2" t="s">
        <v>30</v>
      </c>
      <c r="F671" s="2" t="s">
        <v>45</v>
      </c>
      <c r="G671" s="2" t="s">
        <v>46</v>
      </c>
      <c r="H671" s="4" t="s">
        <v>18</v>
      </c>
      <c r="I671" s="10">
        <v>65</v>
      </c>
      <c r="J671" s="7">
        <v>4000</v>
      </c>
      <c r="K671" s="10">
        <v>260000</v>
      </c>
      <c r="L671" s="10">
        <v>65000</v>
      </c>
      <c r="M671" s="5">
        <v>0.25</v>
      </c>
      <c r="N671" s="2" t="s">
        <v>17</v>
      </c>
    </row>
    <row r="672" spans="2:14" ht="14.25" customHeight="1" x14ac:dyDescent="0.25">
      <c r="B672" s="2" t="s">
        <v>29</v>
      </c>
      <c r="C672" s="2">
        <v>1128299</v>
      </c>
      <c r="D672" s="3">
        <v>44003</v>
      </c>
      <c r="E672" s="2" t="s">
        <v>30</v>
      </c>
      <c r="F672" s="2" t="s">
        <v>45</v>
      </c>
      <c r="G672" s="2" t="s">
        <v>46</v>
      </c>
      <c r="H672" s="4" t="s">
        <v>19</v>
      </c>
      <c r="I672" s="10">
        <v>65</v>
      </c>
      <c r="J672" s="7">
        <v>4000</v>
      </c>
      <c r="K672" s="10">
        <v>260000</v>
      </c>
      <c r="L672" s="10">
        <v>65000</v>
      </c>
      <c r="M672" s="5">
        <v>0.25</v>
      </c>
      <c r="N672" s="2" t="s">
        <v>17</v>
      </c>
    </row>
    <row r="673" spans="2:14" ht="14.25" customHeight="1" x14ac:dyDescent="0.25">
      <c r="B673" s="2" t="s">
        <v>29</v>
      </c>
      <c r="C673" s="2">
        <v>1128299</v>
      </c>
      <c r="D673" s="3">
        <v>44004</v>
      </c>
      <c r="E673" s="2" t="s">
        <v>30</v>
      </c>
      <c r="F673" s="2" t="s">
        <v>45</v>
      </c>
      <c r="G673" s="2" t="s">
        <v>46</v>
      </c>
      <c r="H673" s="4" t="s">
        <v>20</v>
      </c>
      <c r="I673" s="10">
        <v>60</v>
      </c>
      <c r="J673" s="7">
        <v>3000</v>
      </c>
      <c r="K673" s="10">
        <v>180000</v>
      </c>
      <c r="L673" s="10">
        <v>54000</v>
      </c>
      <c r="M673" s="5">
        <v>0.3</v>
      </c>
      <c r="N673" s="2" t="s">
        <v>17</v>
      </c>
    </row>
    <row r="674" spans="2:14" ht="14.25" customHeight="1" x14ac:dyDescent="0.25">
      <c r="B674" s="2" t="s">
        <v>29</v>
      </c>
      <c r="C674" s="2">
        <v>1128299</v>
      </c>
      <c r="D674" s="3">
        <v>44005</v>
      </c>
      <c r="E674" s="2" t="s">
        <v>30</v>
      </c>
      <c r="F674" s="2" t="s">
        <v>45</v>
      </c>
      <c r="G674" s="2" t="s">
        <v>46</v>
      </c>
      <c r="H674" s="4" t="s">
        <v>21</v>
      </c>
      <c r="I674" s="10">
        <v>65</v>
      </c>
      <c r="J674" s="7">
        <v>2000</v>
      </c>
      <c r="K674" s="10">
        <v>130000</v>
      </c>
      <c r="L674" s="10">
        <v>32500</v>
      </c>
      <c r="M674" s="5">
        <v>0.25</v>
      </c>
      <c r="N674" s="2" t="s">
        <v>17</v>
      </c>
    </row>
    <row r="675" spans="2:14" ht="14.25" customHeight="1" x14ac:dyDescent="0.25">
      <c r="B675" s="2" t="s">
        <v>29</v>
      </c>
      <c r="C675" s="2">
        <v>1128299</v>
      </c>
      <c r="D675" s="3">
        <v>44006</v>
      </c>
      <c r="E675" s="2" t="s">
        <v>30</v>
      </c>
      <c r="F675" s="2" t="s">
        <v>45</v>
      </c>
      <c r="G675" s="2" t="s">
        <v>46</v>
      </c>
      <c r="H675" s="4" t="s">
        <v>22</v>
      </c>
      <c r="I675" s="10">
        <v>80</v>
      </c>
      <c r="J675" s="7">
        <v>5000</v>
      </c>
      <c r="K675" s="10">
        <v>400000</v>
      </c>
      <c r="L675" s="10">
        <v>80000</v>
      </c>
      <c r="M675" s="5">
        <v>0.2</v>
      </c>
      <c r="N675" s="2" t="s">
        <v>17</v>
      </c>
    </row>
    <row r="676" spans="2:14" ht="14.25" customHeight="1" x14ac:dyDescent="0.25">
      <c r="B676" s="2" t="s">
        <v>29</v>
      </c>
      <c r="C676" s="2">
        <v>1128299</v>
      </c>
      <c r="D676" s="3">
        <v>44007</v>
      </c>
      <c r="E676" s="2" t="s">
        <v>30</v>
      </c>
      <c r="F676" s="2" t="s">
        <v>45</v>
      </c>
      <c r="G676" s="2" t="s">
        <v>46</v>
      </c>
      <c r="H676" s="4" t="s">
        <v>16</v>
      </c>
      <c r="I676" s="10">
        <v>75</v>
      </c>
      <c r="J676" s="7">
        <v>7500</v>
      </c>
      <c r="K676" s="10">
        <v>562500</v>
      </c>
      <c r="L676" s="10">
        <v>168750</v>
      </c>
      <c r="M676" s="5">
        <v>0.3</v>
      </c>
      <c r="N676" s="2" t="s">
        <v>17</v>
      </c>
    </row>
    <row r="677" spans="2:14" ht="14.25" customHeight="1" x14ac:dyDescent="0.25">
      <c r="B677" s="2" t="s">
        <v>29</v>
      </c>
      <c r="C677" s="2">
        <v>1128299</v>
      </c>
      <c r="D677" s="3">
        <v>44008</v>
      </c>
      <c r="E677" s="2" t="s">
        <v>30</v>
      </c>
      <c r="F677" s="2" t="s">
        <v>45</v>
      </c>
      <c r="G677" s="2" t="s">
        <v>46</v>
      </c>
      <c r="H677" s="4" t="s">
        <v>18</v>
      </c>
      <c r="I677" s="10">
        <v>80</v>
      </c>
      <c r="J677" s="7">
        <v>6250</v>
      </c>
      <c r="K677" s="10">
        <v>500000</v>
      </c>
      <c r="L677" s="10">
        <v>125000</v>
      </c>
      <c r="M677" s="5">
        <v>0.25</v>
      </c>
      <c r="N677" s="2" t="s">
        <v>17</v>
      </c>
    </row>
    <row r="678" spans="2:14" ht="14.25" customHeight="1" x14ac:dyDescent="0.25">
      <c r="B678" s="2" t="s">
        <v>29</v>
      </c>
      <c r="C678" s="2">
        <v>1128299</v>
      </c>
      <c r="D678" s="3">
        <v>44009</v>
      </c>
      <c r="E678" s="2" t="s">
        <v>30</v>
      </c>
      <c r="F678" s="2" t="s">
        <v>45</v>
      </c>
      <c r="G678" s="2" t="s">
        <v>46</v>
      </c>
      <c r="H678" s="4" t="s">
        <v>19</v>
      </c>
      <c r="I678" s="10">
        <v>80</v>
      </c>
      <c r="J678" s="7">
        <v>6250</v>
      </c>
      <c r="K678" s="10">
        <v>500000</v>
      </c>
      <c r="L678" s="10">
        <v>125000</v>
      </c>
      <c r="M678" s="5">
        <v>0.25</v>
      </c>
      <c r="N678" s="2" t="s">
        <v>17</v>
      </c>
    </row>
    <row r="679" spans="2:14" ht="14.25" customHeight="1" x14ac:dyDescent="0.25">
      <c r="B679" s="2" t="s">
        <v>29</v>
      </c>
      <c r="C679" s="2">
        <v>1128299</v>
      </c>
      <c r="D679" s="3">
        <v>44010</v>
      </c>
      <c r="E679" s="2" t="s">
        <v>30</v>
      </c>
      <c r="F679" s="2" t="s">
        <v>45</v>
      </c>
      <c r="G679" s="2" t="s">
        <v>46</v>
      </c>
      <c r="H679" s="4" t="s">
        <v>20</v>
      </c>
      <c r="I679" s="10">
        <v>80</v>
      </c>
      <c r="J679" s="7">
        <v>5000</v>
      </c>
      <c r="K679" s="10">
        <v>400000</v>
      </c>
      <c r="L679" s="10">
        <v>120000</v>
      </c>
      <c r="M679" s="5">
        <v>0.3</v>
      </c>
      <c r="N679" s="2" t="s">
        <v>17</v>
      </c>
    </row>
    <row r="680" spans="2:14" ht="14.25" customHeight="1" x14ac:dyDescent="0.25">
      <c r="B680" s="2" t="s">
        <v>29</v>
      </c>
      <c r="C680" s="2">
        <v>1128299</v>
      </c>
      <c r="D680" s="3">
        <v>44011</v>
      </c>
      <c r="E680" s="2" t="s">
        <v>30</v>
      </c>
      <c r="F680" s="2" t="s">
        <v>45</v>
      </c>
      <c r="G680" s="2" t="s">
        <v>46</v>
      </c>
      <c r="H680" s="4" t="s">
        <v>21</v>
      </c>
      <c r="I680" s="10">
        <v>85.000000000000014</v>
      </c>
      <c r="J680" s="7">
        <v>3750</v>
      </c>
      <c r="K680" s="10">
        <v>318750.00000000006</v>
      </c>
      <c r="L680" s="10">
        <v>79687.500000000015</v>
      </c>
      <c r="M680" s="5">
        <v>0.25</v>
      </c>
      <c r="N680" s="2" t="s">
        <v>17</v>
      </c>
    </row>
    <row r="681" spans="2:14" ht="14.25" customHeight="1" x14ac:dyDescent="0.25">
      <c r="B681" s="2" t="s">
        <v>29</v>
      </c>
      <c r="C681" s="2">
        <v>1128299</v>
      </c>
      <c r="D681" s="3">
        <v>44012</v>
      </c>
      <c r="E681" s="2" t="s">
        <v>30</v>
      </c>
      <c r="F681" s="2" t="s">
        <v>45</v>
      </c>
      <c r="G681" s="2" t="s">
        <v>46</v>
      </c>
      <c r="H681" s="4" t="s">
        <v>22</v>
      </c>
      <c r="I681" s="10">
        <v>100</v>
      </c>
      <c r="J681" s="7">
        <v>6750</v>
      </c>
      <c r="K681" s="10">
        <v>675000</v>
      </c>
      <c r="L681" s="10">
        <v>135000</v>
      </c>
      <c r="M681" s="5">
        <v>0.2</v>
      </c>
      <c r="N681" s="2" t="s">
        <v>17</v>
      </c>
    </row>
    <row r="682" spans="2:14" ht="14.25" customHeight="1" x14ac:dyDescent="0.25">
      <c r="B682" s="2" t="s">
        <v>29</v>
      </c>
      <c r="C682" s="2">
        <v>1128299</v>
      </c>
      <c r="D682" s="3">
        <v>44013</v>
      </c>
      <c r="E682" s="2" t="s">
        <v>30</v>
      </c>
      <c r="F682" s="2" t="s">
        <v>45</v>
      </c>
      <c r="G682" s="2" t="s">
        <v>46</v>
      </c>
      <c r="H682" s="4" t="s">
        <v>16</v>
      </c>
      <c r="I682" s="10">
        <v>80</v>
      </c>
      <c r="J682" s="7">
        <v>8250</v>
      </c>
      <c r="K682" s="10">
        <v>660000</v>
      </c>
      <c r="L682" s="10">
        <v>198000</v>
      </c>
      <c r="M682" s="5">
        <v>0.3</v>
      </c>
      <c r="N682" s="2" t="s">
        <v>17</v>
      </c>
    </row>
    <row r="683" spans="2:14" ht="14.25" customHeight="1" x14ac:dyDescent="0.25">
      <c r="B683" s="2" t="s">
        <v>29</v>
      </c>
      <c r="C683" s="2">
        <v>1128299</v>
      </c>
      <c r="D683" s="3">
        <v>44014</v>
      </c>
      <c r="E683" s="2" t="s">
        <v>30</v>
      </c>
      <c r="F683" s="2" t="s">
        <v>45</v>
      </c>
      <c r="G683" s="2" t="s">
        <v>46</v>
      </c>
      <c r="H683" s="4" t="s">
        <v>18</v>
      </c>
      <c r="I683" s="10">
        <v>85.000000000000014</v>
      </c>
      <c r="J683" s="7">
        <v>6750</v>
      </c>
      <c r="K683" s="10">
        <v>573750.00000000012</v>
      </c>
      <c r="L683" s="10">
        <v>143437.50000000003</v>
      </c>
      <c r="M683" s="5">
        <v>0.25</v>
      </c>
      <c r="N683" s="2" t="s">
        <v>17</v>
      </c>
    </row>
    <row r="684" spans="2:14" ht="14.25" customHeight="1" x14ac:dyDescent="0.25">
      <c r="B684" s="2" t="s">
        <v>29</v>
      </c>
      <c r="C684" s="2">
        <v>1128299</v>
      </c>
      <c r="D684" s="3">
        <v>44015</v>
      </c>
      <c r="E684" s="2" t="s">
        <v>30</v>
      </c>
      <c r="F684" s="2" t="s">
        <v>45</v>
      </c>
      <c r="G684" s="2" t="s">
        <v>46</v>
      </c>
      <c r="H684" s="4" t="s">
        <v>19</v>
      </c>
      <c r="I684" s="10">
        <v>85.000000000000014</v>
      </c>
      <c r="J684" s="7">
        <v>6250</v>
      </c>
      <c r="K684" s="10">
        <v>531250.00000000012</v>
      </c>
      <c r="L684" s="10">
        <v>132812.50000000003</v>
      </c>
      <c r="M684" s="5">
        <v>0.25</v>
      </c>
      <c r="N684" s="2" t="s">
        <v>17</v>
      </c>
    </row>
    <row r="685" spans="2:14" ht="14.25" customHeight="1" x14ac:dyDescent="0.25">
      <c r="B685" s="2" t="s">
        <v>29</v>
      </c>
      <c r="C685" s="2">
        <v>1128299</v>
      </c>
      <c r="D685" s="3">
        <v>44016</v>
      </c>
      <c r="E685" s="2" t="s">
        <v>30</v>
      </c>
      <c r="F685" s="2" t="s">
        <v>45</v>
      </c>
      <c r="G685" s="2" t="s">
        <v>46</v>
      </c>
      <c r="H685" s="4" t="s">
        <v>20</v>
      </c>
      <c r="I685" s="10">
        <v>80</v>
      </c>
      <c r="J685" s="7">
        <v>5250</v>
      </c>
      <c r="K685" s="10">
        <v>420000</v>
      </c>
      <c r="L685" s="10">
        <v>126000</v>
      </c>
      <c r="M685" s="5">
        <v>0.3</v>
      </c>
      <c r="N685" s="2" t="s">
        <v>17</v>
      </c>
    </row>
    <row r="686" spans="2:14" ht="14.25" customHeight="1" x14ac:dyDescent="0.25">
      <c r="B686" s="2" t="s">
        <v>29</v>
      </c>
      <c r="C686" s="2">
        <v>1128299</v>
      </c>
      <c r="D686" s="3">
        <v>44017</v>
      </c>
      <c r="E686" s="2" t="s">
        <v>30</v>
      </c>
      <c r="F686" s="2" t="s">
        <v>45</v>
      </c>
      <c r="G686" s="2" t="s">
        <v>46</v>
      </c>
      <c r="H686" s="4" t="s">
        <v>21</v>
      </c>
      <c r="I686" s="10">
        <v>85.000000000000014</v>
      </c>
      <c r="J686" s="7">
        <v>5750</v>
      </c>
      <c r="K686" s="10">
        <v>488750.00000000006</v>
      </c>
      <c r="L686" s="10">
        <v>122187.50000000001</v>
      </c>
      <c r="M686" s="5">
        <v>0.25</v>
      </c>
      <c r="N686" s="2" t="s">
        <v>17</v>
      </c>
    </row>
    <row r="687" spans="2:14" ht="14.25" customHeight="1" x14ac:dyDescent="0.25">
      <c r="B687" s="2" t="s">
        <v>29</v>
      </c>
      <c r="C687" s="2">
        <v>1128299</v>
      </c>
      <c r="D687" s="3">
        <v>44018</v>
      </c>
      <c r="E687" s="2" t="s">
        <v>30</v>
      </c>
      <c r="F687" s="2" t="s">
        <v>45</v>
      </c>
      <c r="G687" s="2" t="s">
        <v>46</v>
      </c>
      <c r="H687" s="4" t="s">
        <v>22</v>
      </c>
      <c r="I687" s="10">
        <v>100</v>
      </c>
      <c r="J687" s="7">
        <v>5750</v>
      </c>
      <c r="K687" s="10">
        <v>575000</v>
      </c>
      <c r="L687" s="10">
        <v>115000</v>
      </c>
      <c r="M687" s="5">
        <v>0.2</v>
      </c>
      <c r="N687" s="2" t="s">
        <v>17</v>
      </c>
    </row>
    <row r="688" spans="2:14" ht="14.25" customHeight="1" x14ac:dyDescent="0.25">
      <c r="B688" s="2" t="s">
        <v>29</v>
      </c>
      <c r="C688" s="2">
        <v>1128299</v>
      </c>
      <c r="D688" s="3">
        <v>44019</v>
      </c>
      <c r="E688" s="2" t="s">
        <v>30</v>
      </c>
      <c r="F688" s="2" t="s">
        <v>45</v>
      </c>
      <c r="G688" s="2" t="s">
        <v>46</v>
      </c>
      <c r="H688" s="4" t="s">
        <v>16</v>
      </c>
      <c r="I688" s="10">
        <v>85.000000000000014</v>
      </c>
      <c r="J688" s="7">
        <v>7750</v>
      </c>
      <c r="K688" s="10">
        <v>658750.00000000012</v>
      </c>
      <c r="L688" s="10">
        <v>197625.00000000003</v>
      </c>
      <c r="M688" s="5">
        <v>0.3</v>
      </c>
      <c r="N688" s="2" t="s">
        <v>17</v>
      </c>
    </row>
    <row r="689" spans="2:14" ht="14.25" customHeight="1" x14ac:dyDescent="0.25">
      <c r="B689" s="2" t="s">
        <v>29</v>
      </c>
      <c r="C689" s="2">
        <v>1128299</v>
      </c>
      <c r="D689" s="3">
        <v>44020</v>
      </c>
      <c r="E689" s="2" t="s">
        <v>30</v>
      </c>
      <c r="F689" s="2" t="s">
        <v>45</v>
      </c>
      <c r="G689" s="2" t="s">
        <v>46</v>
      </c>
      <c r="H689" s="4" t="s">
        <v>18</v>
      </c>
      <c r="I689" s="10">
        <v>80.000000000000014</v>
      </c>
      <c r="J689" s="7">
        <v>7500</v>
      </c>
      <c r="K689" s="10">
        <v>600000.00000000012</v>
      </c>
      <c r="L689" s="10">
        <v>150000.00000000003</v>
      </c>
      <c r="M689" s="5">
        <v>0.25</v>
      </c>
      <c r="N689" s="2" t="s">
        <v>17</v>
      </c>
    </row>
    <row r="690" spans="2:14" ht="14.25" customHeight="1" x14ac:dyDescent="0.25">
      <c r="B690" s="2" t="s">
        <v>29</v>
      </c>
      <c r="C690" s="2">
        <v>1128299</v>
      </c>
      <c r="D690" s="3">
        <v>44021</v>
      </c>
      <c r="E690" s="2" t="s">
        <v>30</v>
      </c>
      <c r="F690" s="2" t="s">
        <v>45</v>
      </c>
      <c r="G690" s="2" t="s">
        <v>46</v>
      </c>
      <c r="H690" s="4" t="s">
        <v>19</v>
      </c>
      <c r="I690" s="10">
        <v>75.000000000000014</v>
      </c>
      <c r="J690" s="7">
        <v>6250</v>
      </c>
      <c r="K690" s="10">
        <v>468750.00000000012</v>
      </c>
      <c r="L690" s="10">
        <v>117187.50000000003</v>
      </c>
      <c r="M690" s="5">
        <v>0.25</v>
      </c>
      <c r="N690" s="2" t="s">
        <v>17</v>
      </c>
    </row>
    <row r="691" spans="2:14" ht="14.25" customHeight="1" x14ac:dyDescent="0.25">
      <c r="B691" s="2" t="s">
        <v>29</v>
      </c>
      <c r="C691" s="2">
        <v>1128299</v>
      </c>
      <c r="D691" s="3">
        <v>44022</v>
      </c>
      <c r="E691" s="2" t="s">
        <v>30</v>
      </c>
      <c r="F691" s="2" t="s">
        <v>45</v>
      </c>
      <c r="G691" s="2" t="s">
        <v>46</v>
      </c>
      <c r="H691" s="4" t="s">
        <v>20</v>
      </c>
      <c r="I691" s="10">
        <v>75.000000000000014</v>
      </c>
      <c r="J691" s="7">
        <v>5750</v>
      </c>
      <c r="K691" s="10">
        <v>431250.00000000006</v>
      </c>
      <c r="L691" s="10">
        <v>129375.00000000001</v>
      </c>
      <c r="M691" s="5">
        <v>0.3</v>
      </c>
      <c r="N691" s="2" t="s">
        <v>17</v>
      </c>
    </row>
    <row r="692" spans="2:14" ht="14.25" customHeight="1" x14ac:dyDescent="0.25">
      <c r="B692" s="2" t="s">
        <v>29</v>
      </c>
      <c r="C692" s="2">
        <v>1128299</v>
      </c>
      <c r="D692" s="3">
        <v>44023</v>
      </c>
      <c r="E692" s="2" t="s">
        <v>30</v>
      </c>
      <c r="F692" s="2" t="s">
        <v>45</v>
      </c>
      <c r="G692" s="2" t="s">
        <v>46</v>
      </c>
      <c r="H692" s="4" t="s">
        <v>21</v>
      </c>
      <c r="I692" s="10">
        <v>75</v>
      </c>
      <c r="J692" s="7">
        <v>5750</v>
      </c>
      <c r="K692" s="10">
        <v>431250</v>
      </c>
      <c r="L692" s="10">
        <v>107812.5</v>
      </c>
      <c r="M692" s="5">
        <v>0.25</v>
      </c>
      <c r="N692" s="2" t="s">
        <v>17</v>
      </c>
    </row>
    <row r="693" spans="2:14" ht="14.25" customHeight="1" x14ac:dyDescent="0.25">
      <c r="B693" s="2" t="s">
        <v>29</v>
      </c>
      <c r="C693" s="2">
        <v>1128299</v>
      </c>
      <c r="D693" s="3">
        <v>44024</v>
      </c>
      <c r="E693" s="2" t="s">
        <v>30</v>
      </c>
      <c r="F693" s="2" t="s">
        <v>45</v>
      </c>
      <c r="G693" s="2" t="s">
        <v>46</v>
      </c>
      <c r="H693" s="4" t="s">
        <v>22</v>
      </c>
      <c r="I693" s="10">
        <v>80</v>
      </c>
      <c r="J693" s="7">
        <v>4000</v>
      </c>
      <c r="K693" s="10">
        <v>320000</v>
      </c>
      <c r="L693" s="10">
        <v>64000</v>
      </c>
      <c r="M693" s="5">
        <v>0.2</v>
      </c>
      <c r="N693" s="2" t="s">
        <v>17</v>
      </c>
    </row>
    <row r="694" spans="2:14" ht="14.25" customHeight="1" x14ac:dyDescent="0.25">
      <c r="B694" s="2" t="s">
        <v>29</v>
      </c>
      <c r="C694" s="2">
        <v>1128299</v>
      </c>
      <c r="D694" s="3">
        <v>44025</v>
      </c>
      <c r="E694" s="2" t="s">
        <v>30</v>
      </c>
      <c r="F694" s="2" t="s">
        <v>45</v>
      </c>
      <c r="G694" s="2" t="s">
        <v>46</v>
      </c>
      <c r="H694" s="4" t="s">
        <v>16</v>
      </c>
      <c r="I694" s="10">
        <v>70.000000000000014</v>
      </c>
      <c r="J694" s="7">
        <v>6000</v>
      </c>
      <c r="K694" s="10">
        <v>420000.00000000006</v>
      </c>
      <c r="L694" s="10">
        <v>126000.00000000001</v>
      </c>
      <c r="M694" s="5">
        <v>0.3</v>
      </c>
      <c r="N694" s="2" t="s">
        <v>17</v>
      </c>
    </row>
    <row r="695" spans="2:14" ht="14.25" customHeight="1" x14ac:dyDescent="0.25">
      <c r="B695" s="2" t="s">
        <v>29</v>
      </c>
      <c r="C695" s="2">
        <v>1128299</v>
      </c>
      <c r="D695" s="3">
        <v>44026</v>
      </c>
      <c r="E695" s="2" t="s">
        <v>30</v>
      </c>
      <c r="F695" s="2" t="s">
        <v>45</v>
      </c>
      <c r="G695" s="2" t="s">
        <v>46</v>
      </c>
      <c r="H695" s="4" t="s">
        <v>18</v>
      </c>
      <c r="I695" s="10">
        <v>75.000000000000028</v>
      </c>
      <c r="J695" s="7">
        <v>6000</v>
      </c>
      <c r="K695" s="10">
        <v>450000.00000000017</v>
      </c>
      <c r="L695" s="10">
        <v>112500.00000000004</v>
      </c>
      <c r="M695" s="5">
        <v>0.25</v>
      </c>
      <c r="N695" s="2" t="s">
        <v>17</v>
      </c>
    </row>
    <row r="696" spans="2:14" ht="14.25" customHeight="1" x14ac:dyDescent="0.25">
      <c r="B696" s="2" t="s">
        <v>29</v>
      </c>
      <c r="C696" s="2">
        <v>1128299</v>
      </c>
      <c r="D696" s="3">
        <v>44027</v>
      </c>
      <c r="E696" s="2" t="s">
        <v>30</v>
      </c>
      <c r="F696" s="2" t="s">
        <v>45</v>
      </c>
      <c r="G696" s="2" t="s">
        <v>46</v>
      </c>
      <c r="H696" s="4" t="s">
        <v>19</v>
      </c>
      <c r="I696" s="10">
        <v>70.000000000000014</v>
      </c>
      <c r="J696" s="7">
        <v>4500</v>
      </c>
      <c r="K696" s="10">
        <v>315000.00000000006</v>
      </c>
      <c r="L696" s="10">
        <v>78750.000000000015</v>
      </c>
      <c r="M696" s="5">
        <v>0.25</v>
      </c>
      <c r="N696" s="2" t="s">
        <v>17</v>
      </c>
    </row>
    <row r="697" spans="2:14" ht="14.25" customHeight="1" x14ac:dyDescent="0.25">
      <c r="B697" s="2" t="s">
        <v>29</v>
      </c>
      <c r="C697" s="2">
        <v>1128299</v>
      </c>
      <c r="D697" s="3">
        <v>44028</v>
      </c>
      <c r="E697" s="2" t="s">
        <v>30</v>
      </c>
      <c r="F697" s="2" t="s">
        <v>45</v>
      </c>
      <c r="G697" s="2" t="s">
        <v>46</v>
      </c>
      <c r="H697" s="4" t="s">
        <v>20</v>
      </c>
      <c r="I697" s="10">
        <v>70.000000000000014</v>
      </c>
      <c r="J697" s="7">
        <v>4000</v>
      </c>
      <c r="K697" s="10">
        <v>280000.00000000006</v>
      </c>
      <c r="L697" s="10">
        <v>84000.000000000015</v>
      </c>
      <c r="M697" s="5">
        <v>0.3</v>
      </c>
      <c r="N697" s="2" t="s">
        <v>17</v>
      </c>
    </row>
    <row r="698" spans="2:14" ht="14.25" customHeight="1" x14ac:dyDescent="0.25">
      <c r="B698" s="2" t="s">
        <v>29</v>
      </c>
      <c r="C698" s="2">
        <v>1128299</v>
      </c>
      <c r="D698" s="3">
        <v>44029</v>
      </c>
      <c r="E698" s="2" t="s">
        <v>30</v>
      </c>
      <c r="F698" s="2" t="s">
        <v>45</v>
      </c>
      <c r="G698" s="2" t="s">
        <v>46</v>
      </c>
      <c r="H698" s="4" t="s">
        <v>21</v>
      </c>
      <c r="I698" s="10">
        <v>80.000000000000014</v>
      </c>
      <c r="J698" s="7">
        <v>4250</v>
      </c>
      <c r="K698" s="10">
        <v>340000.00000000006</v>
      </c>
      <c r="L698" s="10">
        <v>85000.000000000015</v>
      </c>
      <c r="M698" s="5">
        <v>0.25</v>
      </c>
      <c r="N698" s="2" t="s">
        <v>17</v>
      </c>
    </row>
    <row r="699" spans="2:14" ht="14.25" customHeight="1" x14ac:dyDescent="0.25">
      <c r="B699" s="2" t="s">
        <v>29</v>
      </c>
      <c r="C699" s="2">
        <v>1128299</v>
      </c>
      <c r="D699" s="3">
        <v>44030</v>
      </c>
      <c r="E699" s="2" t="s">
        <v>30</v>
      </c>
      <c r="F699" s="2" t="s">
        <v>45</v>
      </c>
      <c r="G699" s="2" t="s">
        <v>46</v>
      </c>
      <c r="H699" s="4" t="s">
        <v>22</v>
      </c>
      <c r="I699" s="10">
        <v>65</v>
      </c>
      <c r="J699" s="7">
        <v>4500</v>
      </c>
      <c r="K699" s="10">
        <v>292500</v>
      </c>
      <c r="L699" s="10">
        <v>58500</v>
      </c>
      <c r="M699" s="5">
        <v>0.2</v>
      </c>
      <c r="N699" s="2" t="s">
        <v>17</v>
      </c>
    </row>
    <row r="700" spans="2:14" ht="14.25" customHeight="1" x14ac:dyDescent="0.25">
      <c r="B700" s="2" t="s">
        <v>29</v>
      </c>
      <c r="C700" s="2">
        <v>1128299</v>
      </c>
      <c r="D700" s="3">
        <v>44031</v>
      </c>
      <c r="E700" s="2" t="s">
        <v>30</v>
      </c>
      <c r="F700" s="2" t="s">
        <v>45</v>
      </c>
      <c r="G700" s="2" t="s">
        <v>46</v>
      </c>
      <c r="H700" s="4" t="s">
        <v>16</v>
      </c>
      <c r="I700" s="10">
        <v>60.000000000000007</v>
      </c>
      <c r="J700" s="7">
        <v>5500</v>
      </c>
      <c r="K700" s="10">
        <v>330000.00000000006</v>
      </c>
      <c r="L700" s="10">
        <v>99000.000000000015</v>
      </c>
      <c r="M700" s="5">
        <v>0.3</v>
      </c>
      <c r="N700" s="2" t="s">
        <v>17</v>
      </c>
    </row>
    <row r="701" spans="2:14" ht="14.25" customHeight="1" x14ac:dyDescent="0.25">
      <c r="B701" s="2" t="s">
        <v>29</v>
      </c>
      <c r="C701" s="2">
        <v>1128299</v>
      </c>
      <c r="D701" s="3">
        <v>44032</v>
      </c>
      <c r="E701" s="2" t="s">
        <v>30</v>
      </c>
      <c r="F701" s="2" t="s">
        <v>45</v>
      </c>
      <c r="G701" s="2" t="s">
        <v>46</v>
      </c>
      <c r="H701" s="4" t="s">
        <v>18</v>
      </c>
      <c r="I701" s="10">
        <v>65.000000000000014</v>
      </c>
      <c r="J701" s="7">
        <v>5500</v>
      </c>
      <c r="K701" s="10">
        <v>357500.00000000006</v>
      </c>
      <c r="L701" s="10">
        <v>89375.000000000015</v>
      </c>
      <c r="M701" s="5">
        <v>0.25</v>
      </c>
      <c r="N701" s="2" t="s">
        <v>17</v>
      </c>
    </row>
    <row r="702" spans="2:14" ht="14.25" customHeight="1" x14ac:dyDescent="0.25">
      <c r="B702" s="2" t="s">
        <v>29</v>
      </c>
      <c r="C702" s="2">
        <v>1128299</v>
      </c>
      <c r="D702" s="3">
        <v>44033</v>
      </c>
      <c r="E702" s="2" t="s">
        <v>30</v>
      </c>
      <c r="F702" s="2" t="s">
        <v>45</v>
      </c>
      <c r="G702" s="2" t="s">
        <v>46</v>
      </c>
      <c r="H702" s="4" t="s">
        <v>19</v>
      </c>
      <c r="I702" s="10">
        <v>60.000000000000007</v>
      </c>
      <c r="J702" s="7">
        <v>3750</v>
      </c>
      <c r="K702" s="10">
        <v>225000.00000000003</v>
      </c>
      <c r="L702" s="10">
        <v>56250.000000000007</v>
      </c>
      <c r="M702" s="5">
        <v>0.25</v>
      </c>
      <c r="N702" s="2" t="s">
        <v>17</v>
      </c>
    </row>
    <row r="703" spans="2:14" ht="14.25" customHeight="1" x14ac:dyDescent="0.25">
      <c r="B703" s="2" t="s">
        <v>29</v>
      </c>
      <c r="C703" s="2">
        <v>1128299</v>
      </c>
      <c r="D703" s="3">
        <v>44034</v>
      </c>
      <c r="E703" s="2" t="s">
        <v>30</v>
      </c>
      <c r="F703" s="2" t="s">
        <v>45</v>
      </c>
      <c r="G703" s="2" t="s">
        <v>46</v>
      </c>
      <c r="H703" s="4" t="s">
        <v>20</v>
      </c>
      <c r="I703" s="10">
        <v>60.000000000000007</v>
      </c>
      <c r="J703" s="7">
        <v>3500</v>
      </c>
      <c r="K703" s="10">
        <v>210000.00000000003</v>
      </c>
      <c r="L703" s="10">
        <v>63000.000000000007</v>
      </c>
      <c r="M703" s="5">
        <v>0.3</v>
      </c>
      <c r="N703" s="2" t="s">
        <v>17</v>
      </c>
    </row>
    <row r="704" spans="2:14" ht="14.25" customHeight="1" x14ac:dyDescent="0.25">
      <c r="B704" s="2" t="s">
        <v>29</v>
      </c>
      <c r="C704" s="2">
        <v>1128299</v>
      </c>
      <c r="D704" s="3">
        <v>44035</v>
      </c>
      <c r="E704" s="2" t="s">
        <v>30</v>
      </c>
      <c r="F704" s="2" t="s">
        <v>45</v>
      </c>
      <c r="G704" s="2" t="s">
        <v>46</v>
      </c>
      <c r="H704" s="4" t="s">
        <v>21</v>
      </c>
      <c r="I704" s="10">
        <v>70</v>
      </c>
      <c r="J704" s="7">
        <v>3250</v>
      </c>
      <c r="K704" s="10">
        <v>227500</v>
      </c>
      <c r="L704" s="10">
        <v>56875</v>
      </c>
      <c r="M704" s="5">
        <v>0.25</v>
      </c>
      <c r="N704" s="2" t="s">
        <v>17</v>
      </c>
    </row>
    <row r="705" spans="2:14" ht="14.25" customHeight="1" x14ac:dyDescent="0.25">
      <c r="B705" s="2" t="s">
        <v>29</v>
      </c>
      <c r="C705" s="2">
        <v>1128299</v>
      </c>
      <c r="D705" s="3">
        <v>44036</v>
      </c>
      <c r="E705" s="2" t="s">
        <v>30</v>
      </c>
      <c r="F705" s="2" t="s">
        <v>45</v>
      </c>
      <c r="G705" s="2" t="s">
        <v>46</v>
      </c>
      <c r="H705" s="4" t="s">
        <v>22</v>
      </c>
      <c r="I705" s="10">
        <v>75.000000000000014</v>
      </c>
      <c r="J705" s="7">
        <v>3750</v>
      </c>
      <c r="K705" s="10">
        <v>281250.00000000006</v>
      </c>
      <c r="L705" s="10">
        <v>56250.000000000015</v>
      </c>
      <c r="M705" s="5">
        <v>0.2</v>
      </c>
      <c r="N705" s="2" t="s">
        <v>17</v>
      </c>
    </row>
    <row r="706" spans="2:14" ht="14.25" customHeight="1" x14ac:dyDescent="0.25">
      <c r="B706" s="2" t="s">
        <v>29</v>
      </c>
      <c r="C706" s="2">
        <v>1128299</v>
      </c>
      <c r="D706" s="3">
        <v>44037</v>
      </c>
      <c r="E706" s="2" t="s">
        <v>30</v>
      </c>
      <c r="F706" s="2" t="s">
        <v>45</v>
      </c>
      <c r="G706" s="2" t="s">
        <v>46</v>
      </c>
      <c r="H706" s="4" t="s">
        <v>16</v>
      </c>
      <c r="I706" s="10">
        <v>60.000000000000007</v>
      </c>
      <c r="J706" s="7">
        <v>6000</v>
      </c>
      <c r="K706" s="10">
        <v>360000.00000000006</v>
      </c>
      <c r="L706" s="10">
        <v>108000.00000000001</v>
      </c>
      <c r="M706" s="5">
        <v>0.3</v>
      </c>
      <c r="N706" s="2" t="s">
        <v>17</v>
      </c>
    </row>
    <row r="707" spans="2:14" ht="14.25" customHeight="1" x14ac:dyDescent="0.25">
      <c r="B707" s="2" t="s">
        <v>29</v>
      </c>
      <c r="C707" s="2">
        <v>1128299</v>
      </c>
      <c r="D707" s="3">
        <v>44038</v>
      </c>
      <c r="E707" s="2" t="s">
        <v>30</v>
      </c>
      <c r="F707" s="2" t="s">
        <v>45</v>
      </c>
      <c r="G707" s="2" t="s">
        <v>46</v>
      </c>
      <c r="H707" s="4" t="s">
        <v>18</v>
      </c>
      <c r="I707" s="10">
        <v>65.000000000000014</v>
      </c>
      <c r="J707" s="7">
        <v>6250</v>
      </c>
      <c r="K707" s="10">
        <v>406250.00000000012</v>
      </c>
      <c r="L707" s="10">
        <v>101562.50000000003</v>
      </c>
      <c r="M707" s="5">
        <v>0.25</v>
      </c>
      <c r="N707" s="2" t="s">
        <v>17</v>
      </c>
    </row>
    <row r="708" spans="2:14" ht="14.25" customHeight="1" x14ac:dyDescent="0.25">
      <c r="B708" s="2" t="s">
        <v>29</v>
      </c>
      <c r="C708" s="2">
        <v>1128299</v>
      </c>
      <c r="D708" s="3">
        <v>44039</v>
      </c>
      <c r="E708" s="2" t="s">
        <v>30</v>
      </c>
      <c r="F708" s="2" t="s">
        <v>45</v>
      </c>
      <c r="G708" s="2" t="s">
        <v>46</v>
      </c>
      <c r="H708" s="4" t="s">
        <v>19</v>
      </c>
      <c r="I708" s="10">
        <v>60.000000000000007</v>
      </c>
      <c r="J708" s="7">
        <v>4750</v>
      </c>
      <c r="K708" s="10">
        <v>285000.00000000006</v>
      </c>
      <c r="L708" s="10">
        <v>71250.000000000015</v>
      </c>
      <c r="M708" s="5">
        <v>0.25</v>
      </c>
      <c r="N708" s="2" t="s">
        <v>17</v>
      </c>
    </row>
    <row r="709" spans="2:14" ht="14.25" customHeight="1" x14ac:dyDescent="0.25">
      <c r="B709" s="2" t="s">
        <v>29</v>
      </c>
      <c r="C709" s="2">
        <v>1128299</v>
      </c>
      <c r="D709" s="3">
        <v>44040</v>
      </c>
      <c r="E709" s="2" t="s">
        <v>30</v>
      </c>
      <c r="F709" s="2" t="s">
        <v>45</v>
      </c>
      <c r="G709" s="2" t="s">
        <v>46</v>
      </c>
      <c r="H709" s="4" t="s">
        <v>20</v>
      </c>
      <c r="I709" s="10">
        <v>70.000000000000014</v>
      </c>
      <c r="J709" s="7">
        <v>4500</v>
      </c>
      <c r="K709" s="10">
        <v>315000.00000000006</v>
      </c>
      <c r="L709" s="10">
        <v>94500.000000000015</v>
      </c>
      <c r="M709" s="5">
        <v>0.3</v>
      </c>
      <c r="N709" s="2" t="s">
        <v>17</v>
      </c>
    </row>
    <row r="710" spans="2:14" ht="14.25" customHeight="1" x14ac:dyDescent="0.25">
      <c r="B710" s="2" t="s">
        <v>29</v>
      </c>
      <c r="C710" s="2">
        <v>1128299</v>
      </c>
      <c r="D710" s="3">
        <v>44041</v>
      </c>
      <c r="E710" s="2" t="s">
        <v>30</v>
      </c>
      <c r="F710" s="2" t="s">
        <v>45</v>
      </c>
      <c r="G710" s="2" t="s">
        <v>46</v>
      </c>
      <c r="H710" s="4" t="s">
        <v>21</v>
      </c>
      <c r="I710" s="10">
        <v>90.000000000000014</v>
      </c>
      <c r="J710" s="7">
        <v>4250</v>
      </c>
      <c r="K710" s="10">
        <v>382500.00000000006</v>
      </c>
      <c r="L710" s="10">
        <v>95625.000000000015</v>
      </c>
      <c r="M710" s="5">
        <v>0.25</v>
      </c>
      <c r="N710" s="2" t="s">
        <v>17</v>
      </c>
    </row>
    <row r="711" spans="2:14" ht="14.25" customHeight="1" x14ac:dyDescent="0.25">
      <c r="B711" s="2" t="s">
        <v>29</v>
      </c>
      <c r="C711" s="2">
        <v>1128299</v>
      </c>
      <c r="D711" s="3">
        <v>44042</v>
      </c>
      <c r="E711" s="2" t="s">
        <v>30</v>
      </c>
      <c r="F711" s="2" t="s">
        <v>45</v>
      </c>
      <c r="G711" s="2" t="s">
        <v>46</v>
      </c>
      <c r="H711" s="4" t="s">
        <v>22</v>
      </c>
      <c r="I711" s="10">
        <v>95.000000000000014</v>
      </c>
      <c r="J711" s="7">
        <v>5500</v>
      </c>
      <c r="K711" s="10">
        <v>522500.00000000006</v>
      </c>
      <c r="L711" s="10">
        <v>104500.00000000001</v>
      </c>
      <c r="M711" s="5">
        <v>0.2</v>
      </c>
      <c r="N711" s="2" t="s">
        <v>17</v>
      </c>
    </row>
    <row r="712" spans="2:14" ht="14.25" customHeight="1" x14ac:dyDescent="0.25">
      <c r="B712" s="2" t="s">
        <v>29</v>
      </c>
      <c r="C712" s="2">
        <v>1128299</v>
      </c>
      <c r="D712" s="3">
        <v>44043</v>
      </c>
      <c r="E712" s="2" t="s">
        <v>30</v>
      </c>
      <c r="F712" s="2" t="s">
        <v>45</v>
      </c>
      <c r="G712" s="2" t="s">
        <v>46</v>
      </c>
      <c r="H712" s="4" t="s">
        <v>16</v>
      </c>
      <c r="I712" s="10">
        <v>80.000000000000014</v>
      </c>
      <c r="J712" s="7">
        <v>7500</v>
      </c>
      <c r="K712" s="10">
        <v>600000.00000000012</v>
      </c>
      <c r="L712" s="10">
        <v>180000.00000000003</v>
      </c>
      <c r="M712" s="5">
        <v>0.3</v>
      </c>
      <c r="N712" s="2" t="s">
        <v>17</v>
      </c>
    </row>
    <row r="713" spans="2:14" ht="14.25" customHeight="1" x14ac:dyDescent="0.25">
      <c r="B713" s="2" t="s">
        <v>29</v>
      </c>
      <c r="C713" s="2">
        <v>1128299</v>
      </c>
      <c r="D713" s="3">
        <v>44044</v>
      </c>
      <c r="E713" s="2" t="s">
        <v>30</v>
      </c>
      <c r="F713" s="2" t="s">
        <v>45</v>
      </c>
      <c r="G713" s="2" t="s">
        <v>46</v>
      </c>
      <c r="H713" s="4" t="s">
        <v>18</v>
      </c>
      <c r="I713" s="10">
        <v>85.000000000000014</v>
      </c>
      <c r="J713" s="7">
        <v>7500</v>
      </c>
      <c r="K713" s="10">
        <v>637500.00000000012</v>
      </c>
      <c r="L713" s="10">
        <v>159375.00000000003</v>
      </c>
      <c r="M713" s="5">
        <v>0.25</v>
      </c>
      <c r="N713" s="2" t="s">
        <v>17</v>
      </c>
    </row>
    <row r="714" spans="2:14" ht="14.25" customHeight="1" x14ac:dyDescent="0.25">
      <c r="B714" s="2" t="s">
        <v>29</v>
      </c>
      <c r="C714" s="2">
        <v>1128299</v>
      </c>
      <c r="D714" s="3">
        <v>44045</v>
      </c>
      <c r="E714" s="2" t="s">
        <v>30</v>
      </c>
      <c r="F714" s="2" t="s">
        <v>45</v>
      </c>
      <c r="G714" s="2" t="s">
        <v>46</v>
      </c>
      <c r="H714" s="4" t="s">
        <v>19</v>
      </c>
      <c r="I714" s="10">
        <v>80.000000000000014</v>
      </c>
      <c r="J714" s="7">
        <v>5500</v>
      </c>
      <c r="K714" s="10">
        <v>440000.00000000006</v>
      </c>
      <c r="L714" s="10">
        <v>110000.00000000001</v>
      </c>
      <c r="M714" s="5">
        <v>0.25</v>
      </c>
      <c r="N714" s="2" t="s">
        <v>17</v>
      </c>
    </row>
    <row r="715" spans="2:14" ht="14.25" customHeight="1" x14ac:dyDescent="0.25">
      <c r="B715" s="2" t="s">
        <v>29</v>
      </c>
      <c r="C715" s="2">
        <v>1128299</v>
      </c>
      <c r="D715" s="3">
        <v>44046</v>
      </c>
      <c r="E715" s="2" t="s">
        <v>30</v>
      </c>
      <c r="F715" s="2" t="s">
        <v>45</v>
      </c>
      <c r="G715" s="2" t="s">
        <v>46</v>
      </c>
      <c r="H715" s="4" t="s">
        <v>20</v>
      </c>
      <c r="I715" s="10">
        <v>80.000000000000014</v>
      </c>
      <c r="J715" s="7">
        <v>5500</v>
      </c>
      <c r="K715" s="10">
        <v>440000.00000000006</v>
      </c>
      <c r="L715" s="10">
        <v>132000</v>
      </c>
      <c r="M715" s="5">
        <v>0.3</v>
      </c>
      <c r="N715" s="2" t="s">
        <v>17</v>
      </c>
    </row>
    <row r="716" spans="2:14" ht="14.25" customHeight="1" x14ac:dyDescent="0.25">
      <c r="B716" s="2" t="s">
        <v>29</v>
      </c>
      <c r="C716" s="2">
        <v>1128299</v>
      </c>
      <c r="D716" s="3">
        <v>44047</v>
      </c>
      <c r="E716" s="2" t="s">
        <v>30</v>
      </c>
      <c r="F716" s="2" t="s">
        <v>45</v>
      </c>
      <c r="G716" s="2" t="s">
        <v>46</v>
      </c>
      <c r="H716" s="4" t="s">
        <v>21</v>
      </c>
      <c r="I716" s="10">
        <v>90.000000000000014</v>
      </c>
      <c r="J716" s="7">
        <v>4750</v>
      </c>
      <c r="K716" s="10">
        <v>427500.00000000006</v>
      </c>
      <c r="L716" s="10">
        <v>106875.00000000001</v>
      </c>
      <c r="M716" s="5">
        <v>0.25</v>
      </c>
      <c r="N716" s="2" t="s">
        <v>17</v>
      </c>
    </row>
    <row r="717" spans="2:14" ht="14.25" customHeight="1" x14ac:dyDescent="0.25">
      <c r="B717" s="2" t="s">
        <v>29</v>
      </c>
      <c r="C717" s="2">
        <v>1128299</v>
      </c>
      <c r="D717" s="3">
        <v>44048</v>
      </c>
      <c r="E717" s="2" t="s">
        <v>30</v>
      </c>
      <c r="F717" s="2" t="s">
        <v>45</v>
      </c>
      <c r="G717" s="2" t="s">
        <v>46</v>
      </c>
      <c r="H717" s="4" t="s">
        <v>22</v>
      </c>
      <c r="I717" s="10">
        <v>95.000000000000014</v>
      </c>
      <c r="J717" s="7">
        <v>5750</v>
      </c>
      <c r="K717" s="10">
        <v>546250.00000000012</v>
      </c>
      <c r="L717" s="10">
        <v>109250.00000000003</v>
      </c>
      <c r="M717" s="5">
        <v>0.2</v>
      </c>
      <c r="N717" s="2" t="s">
        <v>17</v>
      </c>
    </row>
    <row r="718" spans="2:14" ht="14.25" customHeight="1" x14ac:dyDescent="0.25">
      <c r="B718" s="2" t="s">
        <v>13</v>
      </c>
      <c r="C718" s="2">
        <v>1185732</v>
      </c>
      <c r="D718" s="3">
        <v>44049</v>
      </c>
      <c r="E718" s="2" t="s">
        <v>30</v>
      </c>
      <c r="F718" s="2" t="s">
        <v>45</v>
      </c>
      <c r="G718" s="2" t="s">
        <v>46</v>
      </c>
      <c r="H718" s="4" t="s">
        <v>16</v>
      </c>
      <c r="I718" s="10">
        <v>45</v>
      </c>
      <c r="J718" s="7">
        <v>10500</v>
      </c>
      <c r="K718" s="10">
        <v>472500</v>
      </c>
      <c r="L718" s="10">
        <v>212625</v>
      </c>
      <c r="M718" s="5">
        <v>0.45</v>
      </c>
      <c r="N718" s="2" t="s">
        <v>17</v>
      </c>
    </row>
    <row r="719" spans="2:14" ht="14.25" customHeight="1" x14ac:dyDescent="0.25">
      <c r="B719" s="2" t="s">
        <v>13</v>
      </c>
      <c r="C719" s="2">
        <v>1185732</v>
      </c>
      <c r="D719" s="3">
        <v>44050</v>
      </c>
      <c r="E719" s="2" t="s">
        <v>30</v>
      </c>
      <c r="F719" s="2" t="s">
        <v>45</v>
      </c>
      <c r="G719" s="2" t="s">
        <v>46</v>
      </c>
      <c r="H719" s="4" t="s">
        <v>18</v>
      </c>
      <c r="I719" s="10">
        <v>45</v>
      </c>
      <c r="J719" s="7">
        <v>8500</v>
      </c>
      <c r="K719" s="10">
        <v>382500</v>
      </c>
      <c r="L719" s="10">
        <v>133875</v>
      </c>
      <c r="M719" s="5">
        <v>0.35</v>
      </c>
      <c r="N719" s="2" t="s">
        <v>17</v>
      </c>
    </row>
    <row r="720" spans="2:14" ht="14.25" customHeight="1" x14ac:dyDescent="0.25">
      <c r="B720" s="2" t="s">
        <v>13</v>
      </c>
      <c r="C720" s="2">
        <v>1185732</v>
      </c>
      <c r="D720" s="3">
        <v>44051</v>
      </c>
      <c r="E720" s="2" t="s">
        <v>30</v>
      </c>
      <c r="F720" s="2" t="s">
        <v>45</v>
      </c>
      <c r="G720" s="2" t="s">
        <v>46</v>
      </c>
      <c r="H720" s="4" t="s">
        <v>19</v>
      </c>
      <c r="I720" s="10">
        <v>35</v>
      </c>
      <c r="J720" s="7">
        <v>8500</v>
      </c>
      <c r="K720" s="10">
        <v>297500</v>
      </c>
      <c r="L720" s="10">
        <v>74375</v>
      </c>
      <c r="M720" s="5">
        <v>0.25</v>
      </c>
      <c r="N720" s="2" t="s">
        <v>17</v>
      </c>
    </row>
    <row r="721" spans="2:14" ht="14.25" customHeight="1" x14ac:dyDescent="0.25">
      <c r="B721" s="2" t="s">
        <v>13</v>
      </c>
      <c r="C721" s="2">
        <v>1185732</v>
      </c>
      <c r="D721" s="3">
        <v>44052</v>
      </c>
      <c r="E721" s="2" t="s">
        <v>30</v>
      </c>
      <c r="F721" s="2" t="s">
        <v>45</v>
      </c>
      <c r="G721" s="2" t="s">
        <v>46</v>
      </c>
      <c r="H721" s="4" t="s">
        <v>20</v>
      </c>
      <c r="I721" s="10">
        <v>40</v>
      </c>
      <c r="J721" s="7">
        <v>7000</v>
      </c>
      <c r="K721" s="10">
        <v>280000</v>
      </c>
      <c r="L721" s="10">
        <v>84000</v>
      </c>
      <c r="M721" s="5">
        <v>0.3</v>
      </c>
      <c r="N721" s="2" t="s">
        <v>17</v>
      </c>
    </row>
    <row r="722" spans="2:14" ht="14.25" customHeight="1" x14ac:dyDescent="0.25">
      <c r="B722" s="2" t="s">
        <v>13</v>
      </c>
      <c r="C722" s="2">
        <v>1185732</v>
      </c>
      <c r="D722" s="3">
        <v>44053</v>
      </c>
      <c r="E722" s="2" t="s">
        <v>47</v>
      </c>
      <c r="F722" s="2" t="s">
        <v>48</v>
      </c>
      <c r="G722" s="2" t="s">
        <v>49</v>
      </c>
      <c r="H722" s="4" t="s">
        <v>21</v>
      </c>
      <c r="I722" s="10">
        <v>55.000000000000007</v>
      </c>
      <c r="J722" s="7">
        <v>7500</v>
      </c>
      <c r="K722" s="10">
        <v>412500.00000000006</v>
      </c>
      <c r="L722" s="10">
        <v>144375</v>
      </c>
      <c r="M722" s="5">
        <v>0.35</v>
      </c>
      <c r="N722" s="2" t="s">
        <v>17</v>
      </c>
    </row>
    <row r="723" spans="2:14" ht="14.25" customHeight="1" x14ac:dyDescent="0.25">
      <c r="B723" s="2" t="s">
        <v>13</v>
      </c>
      <c r="C723" s="2">
        <v>1185732</v>
      </c>
      <c r="D723" s="3">
        <v>44054</v>
      </c>
      <c r="E723" s="2" t="s">
        <v>47</v>
      </c>
      <c r="F723" s="2" t="s">
        <v>48</v>
      </c>
      <c r="G723" s="2" t="s">
        <v>49</v>
      </c>
      <c r="H723" s="4" t="s">
        <v>22</v>
      </c>
      <c r="I723" s="10">
        <v>45</v>
      </c>
      <c r="J723" s="7">
        <v>8500</v>
      </c>
      <c r="K723" s="10">
        <v>382500</v>
      </c>
      <c r="L723" s="10">
        <v>191250</v>
      </c>
      <c r="M723" s="5">
        <v>0.5</v>
      </c>
      <c r="N723" s="2" t="s">
        <v>17</v>
      </c>
    </row>
    <row r="724" spans="2:14" ht="14.25" customHeight="1" x14ac:dyDescent="0.25">
      <c r="B724" s="2" t="s">
        <v>13</v>
      </c>
      <c r="C724" s="2">
        <v>1185732</v>
      </c>
      <c r="D724" s="3">
        <v>44055</v>
      </c>
      <c r="E724" s="2" t="s">
        <v>47</v>
      </c>
      <c r="F724" s="2" t="s">
        <v>48</v>
      </c>
      <c r="G724" s="2" t="s">
        <v>49</v>
      </c>
      <c r="H724" s="4" t="s">
        <v>16</v>
      </c>
      <c r="I724" s="10">
        <v>45</v>
      </c>
      <c r="J724" s="7">
        <v>11000</v>
      </c>
      <c r="K724" s="10">
        <v>495000</v>
      </c>
      <c r="L724" s="10">
        <v>222750</v>
      </c>
      <c r="M724" s="5">
        <v>0.45</v>
      </c>
      <c r="N724" s="2" t="s">
        <v>17</v>
      </c>
    </row>
    <row r="725" spans="2:14" ht="14.25" customHeight="1" x14ac:dyDescent="0.25">
      <c r="B725" s="2" t="s">
        <v>13</v>
      </c>
      <c r="C725" s="2">
        <v>1185732</v>
      </c>
      <c r="D725" s="3">
        <v>44056</v>
      </c>
      <c r="E725" s="2" t="s">
        <v>47</v>
      </c>
      <c r="F725" s="2" t="s">
        <v>48</v>
      </c>
      <c r="G725" s="2" t="s">
        <v>49</v>
      </c>
      <c r="H725" s="4" t="s">
        <v>18</v>
      </c>
      <c r="I725" s="10">
        <v>45</v>
      </c>
      <c r="J725" s="7">
        <v>7500</v>
      </c>
      <c r="K725" s="10">
        <v>337500</v>
      </c>
      <c r="L725" s="10">
        <v>118124.99999999999</v>
      </c>
      <c r="M725" s="5">
        <v>0.35</v>
      </c>
      <c r="N725" s="2" t="s">
        <v>17</v>
      </c>
    </row>
    <row r="726" spans="2:14" ht="14.25" customHeight="1" x14ac:dyDescent="0.25">
      <c r="B726" s="2" t="s">
        <v>13</v>
      </c>
      <c r="C726" s="2">
        <v>1185732</v>
      </c>
      <c r="D726" s="3">
        <v>44057</v>
      </c>
      <c r="E726" s="2" t="s">
        <v>47</v>
      </c>
      <c r="F726" s="2" t="s">
        <v>48</v>
      </c>
      <c r="G726" s="2" t="s">
        <v>49</v>
      </c>
      <c r="H726" s="4" t="s">
        <v>19</v>
      </c>
      <c r="I726" s="10">
        <v>35</v>
      </c>
      <c r="J726" s="7">
        <v>8000</v>
      </c>
      <c r="K726" s="10">
        <v>280000</v>
      </c>
      <c r="L726" s="10">
        <v>70000</v>
      </c>
      <c r="M726" s="5">
        <v>0.25</v>
      </c>
      <c r="N726" s="2" t="s">
        <v>17</v>
      </c>
    </row>
    <row r="727" spans="2:14" ht="14.25" customHeight="1" x14ac:dyDescent="0.25">
      <c r="B727" s="2" t="s">
        <v>29</v>
      </c>
      <c r="C727" s="2">
        <v>1185732</v>
      </c>
      <c r="D727" s="3">
        <v>44058</v>
      </c>
      <c r="E727" s="2" t="s">
        <v>47</v>
      </c>
      <c r="F727" s="2" t="s">
        <v>48</v>
      </c>
      <c r="G727" s="2" t="s">
        <v>49</v>
      </c>
      <c r="H727" s="4" t="s">
        <v>20</v>
      </c>
      <c r="I727" s="10">
        <v>40</v>
      </c>
      <c r="J727" s="7">
        <v>6750</v>
      </c>
      <c r="K727" s="10">
        <v>270000</v>
      </c>
      <c r="L727" s="10">
        <v>81000</v>
      </c>
      <c r="M727" s="5">
        <v>0.3</v>
      </c>
      <c r="N727" s="2" t="s">
        <v>17</v>
      </c>
    </row>
    <row r="728" spans="2:14" ht="14.25" customHeight="1" x14ac:dyDescent="0.25">
      <c r="B728" s="2" t="s">
        <v>13</v>
      </c>
      <c r="C728" s="2">
        <v>1185732</v>
      </c>
      <c r="D728" s="3">
        <v>44059</v>
      </c>
      <c r="E728" s="2" t="s">
        <v>47</v>
      </c>
      <c r="F728" s="2" t="s">
        <v>48</v>
      </c>
      <c r="G728" s="2" t="s">
        <v>49</v>
      </c>
      <c r="H728" s="4" t="s">
        <v>21</v>
      </c>
      <c r="I728" s="10">
        <v>55.000000000000007</v>
      </c>
      <c r="J728" s="7">
        <v>7500</v>
      </c>
      <c r="K728" s="10">
        <v>412500.00000000006</v>
      </c>
      <c r="L728" s="10">
        <v>144375</v>
      </c>
      <c r="M728" s="5">
        <v>0.35</v>
      </c>
      <c r="N728" s="2" t="s">
        <v>17</v>
      </c>
    </row>
    <row r="729" spans="2:14" ht="14.25" customHeight="1" x14ac:dyDescent="0.25">
      <c r="B729" s="2" t="s">
        <v>13</v>
      </c>
      <c r="C729" s="2">
        <v>1185732</v>
      </c>
      <c r="D729" s="3">
        <v>44060</v>
      </c>
      <c r="E729" s="2" t="s">
        <v>47</v>
      </c>
      <c r="F729" s="2" t="s">
        <v>48</v>
      </c>
      <c r="G729" s="2" t="s">
        <v>49</v>
      </c>
      <c r="H729" s="4" t="s">
        <v>22</v>
      </c>
      <c r="I729" s="10">
        <v>45</v>
      </c>
      <c r="J729" s="7">
        <v>8500</v>
      </c>
      <c r="K729" s="10">
        <v>382500</v>
      </c>
      <c r="L729" s="10">
        <v>191250</v>
      </c>
      <c r="M729" s="5">
        <v>0.5</v>
      </c>
      <c r="N729" s="2" t="s">
        <v>17</v>
      </c>
    </row>
    <row r="730" spans="2:14" ht="14.25" customHeight="1" x14ac:dyDescent="0.25">
      <c r="B730" s="2" t="s">
        <v>13</v>
      </c>
      <c r="C730" s="2">
        <v>1185732</v>
      </c>
      <c r="D730" s="3">
        <v>44061</v>
      </c>
      <c r="E730" s="2" t="s">
        <v>47</v>
      </c>
      <c r="F730" s="2" t="s">
        <v>48</v>
      </c>
      <c r="G730" s="2" t="s">
        <v>49</v>
      </c>
      <c r="H730" s="4" t="s">
        <v>16</v>
      </c>
      <c r="I730" s="10">
        <v>45</v>
      </c>
      <c r="J730" s="7">
        <v>10700</v>
      </c>
      <c r="K730" s="10">
        <v>481500</v>
      </c>
      <c r="L730" s="10">
        <v>216675</v>
      </c>
      <c r="M730" s="5">
        <v>0.45</v>
      </c>
      <c r="N730" s="2" t="s">
        <v>17</v>
      </c>
    </row>
    <row r="731" spans="2:14" ht="14.25" customHeight="1" x14ac:dyDescent="0.25">
      <c r="B731" s="2" t="s">
        <v>13</v>
      </c>
      <c r="C731" s="2">
        <v>1185732</v>
      </c>
      <c r="D731" s="3">
        <v>44062</v>
      </c>
      <c r="E731" s="2" t="s">
        <v>47</v>
      </c>
      <c r="F731" s="2" t="s">
        <v>48</v>
      </c>
      <c r="G731" s="2" t="s">
        <v>49</v>
      </c>
      <c r="H731" s="4" t="s">
        <v>18</v>
      </c>
      <c r="I731" s="10">
        <v>45</v>
      </c>
      <c r="J731" s="7">
        <v>7500</v>
      </c>
      <c r="K731" s="10">
        <v>337500</v>
      </c>
      <c r="L731" s="10">
        <v>118124.99999999999</v>
      </c>
      <c r="M731" s="5">
        <v>0.35</v>
      </c>
      <c r="N731" s="2" t="s">
        <v>17</v>
      </c>
    </row>
    <row r="732" spans="2:14" ht="14.25" customHeight="1" x14ac:dyDescent="0.25">
      <c r="B732" s="2" t="s">
        <v>13</v>
      </c>
      <c r="C732" s="2">
        <v>1185732</v>
      </c>
      <c r="D732" s="3">
        <v>44063</v>
      </c>
      <c r="E732" s="2" t="s">
        <v>47</v>
      </c>
      <c r="F732" s="2" t="s">
        <v>48</v>
      </c>
      <c r="G732" s="2" t="s">
        <v>49</v>
      </c>
      <c r="H732" s="4" t="s">
        <v>19</v>
      </c>
      <c r="I732" s="10">
        <v>35</v>
      </c>
      <c r="J732" s="7">
        <v>7750</v>
      </c>
      <c r="K732" s="10">
        <v>271250</v>
      </c>
      <c r="L732" s="10">
        <v>67812.5</v>
      </c>
      <c r="M732" s="5">
        <v>0.25</v>
      </c>
      <c r="N732" s="2" t="s">
        <v>17</v>
      </c>
    </row>
    <row r="733" spans="2:14" ht="14.25" customHeight="1" x14ac:dyDescent="0.25">
      <c r="B733" s="2" t="s">
        <v>13</v>
      </c>
      <c r="C733" s="2">
        <v>1185732</v>
      </c>
      <c r="D733" s="3">
        <v>44064</v>
      </c>
      <c r="E733" s="2" t="s">
        <v>47</v>
      </c>
      <c r="F733" s="2" t="s">
        <v>48</v>
      </c>
      <c r="G733" s="2" t="s">
        <v>49</v>
      </c>
      <c r="H733" s="4" t="s">
        <v>20</v>
      </c>
      <c r="I733" s="10">
        <v>40</v>
      </c>
      <c r="J733" s="7">
        <v>6250</v>
      </c>
      <c r="K733" s="10">
        <v>250000</v>
      </c>
      <c r="L733" s="10">
        <v>75000</v>
      </c>
      <c r="M733" s="5">
        <v>0.3</v>
      </c>
      <c r="N733" s="2" t="s">
        <v>17</v>
      </c>
    </row>
    <row r="734" spans="2:14" ht="14.25" customHeight="1" x14ac:dyDescent="0.25">
      <c r="B734" s="2" t="s">
        <v>13</v>
      </c>
      <c r="C734" s="2">
        <v>1185732</v>
      </c>
      <c r="D734" s="3">
        <v>44065</v>
      </c>
      <c r="E734" s="2" t="s">
        <v>47</v>
      </c>
      <c r="F734" s="2" t="s">
        <v>48</v>
      </c>
      <c r="G734" s="2" t="s">
        <v>49</v>
      </c>
      <c r="H734" s="4" t="s">
        <v>21</v>
      </c>
      <c r="I734" s="10">
        <v>55.000000000000007</v>
      </c>
      <c r="J734" s="7">
        <v>6750</v>
      </c>
      <c r="K734" s="10">
        <v>371250.00000000006</v>
      </c>
      <c r="L734" s="10">
        <v>129937.50000000001</v>
      </c>
      <c r="M734" s="5">
        <v>0.35</v>
      </c>
      <c r="N734" s="2" t="s">
        <v>17</v>
      </c>
    </row>
    <row r="735" spans="2:14" ht="14.25" customHeight="1" x14ac:dyDescent="0.25">
      <c r="B735" s="2" t="s">
        <v>13</v>
      </c>
      <c r="C735" s="2">
        <v>1185732</v>
      </c>
      <c r="D735" s="3">
        <v>44066</v>
      </c>
      <c r="E735" s="2" t="s">
        <v>47</v>
      </c>
      <c r="F735" s="2" t="s">
        <v>48</v>
      </c>
      <c r="G735" s="2" t="s">
        <v>49</v>
      </c>
      <c r="H735" s="4" t="s">
        <v>22</v>
      </c>
      <c r="I735" s="10">
        <v>45</v>
      </c>
      <c r="J735" s="7">
        <v>7750</v>
      </c>
      <c r="K735" s="10">
        <v>348750</v>
      </c>
      <c r="L735" s="10">
        <v>174375</v>
      </c>
      <c r="M735" s="5">
        <v>0.5</v>
      </c>
      <c r="N735" s="2" t="s">
        <v>17</v>
      </c>
    </row>
    <row r="736" spans="2:14" ht="14.25" customHeight="1" x14ac:dyDescent="0.25">
      <c r="B736" s="2" t="s">
        <v>13</v>
      </c>
      <c r="C736" s="2">
        <v>1185732</v>
      </c>
      <c r="D736" s="3">
        <v>43945</v>
      </c>
      <c r="E736" s="2" t="s">
        <v>47</v>
      </c>
      <c r="F736" s="2" t="s">
        <v>48</v>
      </c>
      <c r="G736" s="2" t="s">
        <v>49</v>
      </c>
      <c r="H736" s="4" t="s">
        <v>16</v>
      </c>
      <c r="I736" s="10">
        <v>45</v>
      </c>
      <c r="J736" s="7">
        <v>10250</v>
      </c>
      <c r="K736" s="10">
        <v>461250</v>
      </c>
      <c r="L736" s="10">
        <v>207562.5</v>
      </c>
      <c r="M736" s="5">
        <v>0.45</v>
      </c>
      <c r="N736" s="2" t="s">
        <v>17</v>
      </c>
    </row>
    <row r="737" spans="2:14" ht="14.25" customHeight="1" x14ac:dyDescent="0.25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18</v>
      </c>
      <c r="I737" s="10">
        <v>45</v>
      </c>
      <c r="J737" s="7">
        <v>7250</v>
      </c>
      <c r="K737" s="10">
        <v>326250</v>
      </c>
      <c r="L737" s="10">
        <v>114187.5</v>
      </c>
      <c r="M737" s="5">
        <v>0.35</v>
      </c>
      <c r="N737" s="2" t="s">
        <v>17</v>
      </c>
    </row>
    <row r="738" spans="2:14" ht="14.25" customHeight="1" x14ac:dyDescent="0.25">
      <c r="B738" s="2" t="s">
        <v>29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19</v>
      </c>
      <c r="I738" s="10">
        <v>35</v>
      </c>
      <c r="J738" s="7">
        <v>7250</v>
      </c>
      <c r="K738" s="10">
        <v>253750</v>
      </c>
      <c r="L738" s="10">
        <v>63437.5</v>
      </c>
      <c r="M738" s="5">
        <v>0.25</v>
      </c>
      <c r="N738" s="2" t="s">
        <v>17</v>
      </c>
    </row>
    <row r="739" spans="2:14" ht="14.25" customHeight="1" x14ac:dyDescent="0.25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20</v>
      </c>
      <c r="I739" s="10">
        <v>40</v>
      </c>
      <c r="J739" s="7">
        <v>6500</v>
      </c>
      <c r="K739" s="10">
        <v>260000</v>
      </c>
      <c r="L739" s="10">
        <v>78000</v>
      </c>
      <c r="M739" s="5">
        <v>0.3</v>
      </c>
      <c r="N739" s="2" t="s">
        <v>17</v>
      </c>
    </row>
    <row r="740" spans="2:14" ht="14.25" customHeight="1" x14ac:dyDescent="0.25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21</v>
      </c>
      <c r="I740" s="10">
        <v>55.000000000000007</v>
      </c>
      <c r="J740" s="7">
        <v>6750</v>
      </c>
      <c r="K740" s="10">
        <v>371250.00000000006</v>
      </c>
      <c r="L740" s="10">
        <v>129937.50000000001</v>
      </c>
      <c r="M740" s="5">
        <v>0.35</v>
      </c>
      <c r="N740" s="2" t="s">
        <v>17</v>
      </c>
    </row>
    <row r="741" spans="2:14" ht="14.25" customHeight="1" x14ac:dyDescent="0.25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22</v>
      </c>
      <c r="I741" s="10">
        <v>45</v>
      </c>
      <c r="J741" s="7">
        <v>8000</v>
      </c>
      <c r="K741" s="10">
        <v>360000</v>
      </c>
      <c r="L741" s="10">
        <v>180000</v>
      </c>
      <c r="M741" s="5">
        <v>0.5</v>
      </c>
      <c r="N741" s="2" t="s">
        <v>17</v>
      </c>
    </row>
    <row r="742" spans="2:14" ht="14.25" customHeight="1" x14ac:dyDescent="0.25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16</v>
      </c>
      <c r="I742" s="10">
        <v>55.000000000000007</v>
      </c>
      <c r="J742" s="7">
        <v>10700</v>
      </c>
      <c r="K742" s="10">
        <v>588500.00000000012</v>
      </c>
      <c r="L742" s="10">
        <v>264825.00000000006</v>
      </c>
      <c r="M742" s="5">
        <v>0.45</v>
      </c>
      <c r="N742" s="2" t="s">
        <v>17</v>
      </c>
    </row>
    <row r="743" spans="2:14" ht="14.25" customHeight="1" x14ac:dyDescent="0.25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18</v>
      </c>
      <c r="I743" s="10">
        <v>55.000000000000007</v>
      </c>
      <c r="J743" s="7">
        <v>7750</v>
      </c>
      <c r="K743" s="10">
        <v>426250.00000000006</v>
      </c>
      <c r="L743" s="10">
        <v>149187.5</v>
      </c>
      <c r="M743" s="5">
        <v>0.35</v>
      </c>
      <c r="N743" s="2" t="s">
        <v>17</v>
      </c>
    </row>
    <row r="744" spans="2:14" ht="14.25" customHeight="1" x14ac:dyDescent="0.25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19</v>
      </c>
      <c r="I744" s="10">
        <v>50</v>
      </c>
      <c r="J744" s="7">
        <v>7500</v>
      </c>
      <c r="K744" s="10">
        <v>375000</v>
      </c>
      <c r="L744" s="10">
        <v>93750</v>
      </c>
      <c r="M744" s="5">
        <v>0.25</v>
      </c>
      <c r="N744" s="2" t="s">
        <v>17</v>
      </c>
    </row>
    <row r="745" spans="2:14" ht="14.25" customHeight="1" x14ac:dyDescent="0.25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20</v>
      </c>
      <c r="I745" s="10">
        <v>50</v>
      </c>
      <c r="J745" s="7">
        <v>7000</v>
      </c>
      <c r="K745" s="10">
        <v>350000</v>
      </c>
      <c r="L745" s="10">
        <v>105000</v>
      </c>
      <c r="M745" s="5">
        <v>0.3</v>
      </c>
      <c r="N745" s="2" t="s">
        <v>17</v>
      </c>
    </row>
    <row r="746" spans="2:14" ht="14.25" customHeight="1" x14ac:dyDescent="0.25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21</v>
      </c>
      <c r="I746" s="10">
        <v>60</v>
      </c>
      <c r="J746" s="7">
        <v>7250</v>
      </c>
      <c r="K746" s="10">
        <v>435000</v>
      </c>
      <c r="L746" s="10">
        <v>152250</v>
      </c>
      <c r="M746" s="5">
        <v>0.35</v>
      </c>
      <c r="N746" s="2" t="s">
        <v>17</v>
      </c>
    </row>
    <row r="747" spans="2:14" ht="14.25" customHeight="1" x14ac:dyDescent="0.25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22</v>
      </c>
      <c r="I747" s="10">
        <v>65</v>
      </c>
      <c r="J747" s="7">
        <v>8250</v>
      </c>
      <c r="K747" s="10">
        <v>536250</v>
      </c>
      <c r="L747" s="10">
        <v>268125</v>
      </c>
      <c r="M747" s="5">
        <v>0.5</v>
      </c>
      <c r="N747" s="2" t="s">
        <v>17</v>
      </c>
    </row>
    <row r="748" spans="2:14" ht="14.25" customHeight="1" x14ac:dyDescent="0.25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16</v>
      </c>
      <c r="I748" s="10">
        <v>60</v>
      </c>
      <c r="J748" s="7">
        <v>10750</v>
      </c>
      <c r="K748" s="10">
        <v>645000</v>
      </c>
      <c r="L748" s="10">
        <v>290250</v>
      </c>
      <c r="M748" s="5">
        <v>0.45</v>
      </c>
      <c r="N748" s="2" t="s">
        <v>17</v>
      </c>
    </row>
    <row r="749" spans="2:14" ht="14.25" customHeight="1" x14ac:dyDescent="0.25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18</v>
      </c>
      <c r="I749" s="10">
        <v>55.000000000000007</v>
      </c>
      <c r="J749" s="7">
        <v>8250</v>
      </c>
      <c r="K749" s="10">
        <v>453750.00000000006</v>
      </c>
      <c r="L749" s="10">
        <v>158812.5</v>
      </c>
      <c r="M749" s="5">
        <v>0.35</v>
      </c>
      <c r="N749" s="2" t="s">
        <v>17</v>
      </c>
    </row>
    <row r="750" spans="2:14" ht="14.25" customHeight="1" x14ac:dyDescent="0.25">
      <c r="B750" s="2" t="s">
        <v>29</v>
      </c>
      <c r="C750" s="2">
        <v>1185732</v>
      </c>
      <c r="D750" s="3">
        <v>44081</v>
      </c>
      <c r="E750" s="2" t="s">
        <v>47</v>
      </c>
      <c r="F750" s="2" t="s">
        <v>48</v>
      </c>
      <c r="G750" s="2" t="s">
        <v>49</v>
      </c>
      <c r="H750" s="4" t="s">
        <v>19</v>
      </c>
      <c r="I750" s="10">
        <v>50</v>
      </c>
      <c r="J750" s="7">
        <v>8000</v>
      </c>
      <c r="K750" s="10">
        <v>400000</v>
      </c>
      <c r="L750" s="10">
        <v>100000</v>
      </c>
      <c r="M750" s="5">
        <v>0.25</v>
      </c>
      <c r="N750" s="2" t="s">
        <v>17</v>
      </c>
    </row>
    <row r="751" spans="2:14" ht="14.25" customHeight="1" x14ac:dyDescent="0.25">
      <c r="B751" s="2" t="s">
        <v>29</v>
      </c>
      <c r="C751" s="2">
        <v>1185732</v>
      </c>
      <c r="D751" s="3">
        <v>44082</v>
      </c>
      <c r="E751" s="2" t="s">
        <v>47</v>
      </c>
      <c r="F751" s="2" t="s">
        <v>48</v>
      </c>
      <c r="G751" s="2" t="s">
        <v>49</v>
      </c>
      <c r="H751" s="4" t="s">
        <v>20</v>
      </c>
      <c r="I751" s="10">
        <v>50</v>
      </c>
      <c r="J751" s="7">
        <v>7750</v>
      </c>
      <c r="K751" s="10">
        <v>387500</v>
      </c>
      <c r="L751" s="10">
        <v>116250</v>
      </c>
      <c r="M751" s="5">
        <v>0.3</v>
      </c>
      <c r="N751" s="2" t="s">
        <v>17</v>
      </c>
    </row>
    <row r="752" spans="2:14" ht="14.25" customHeight="1" x14ac:dyDescent="0.25">
      <c r="B752" s="2" t="s">
        <v>29</v>
      </c>
      <c r="C752" s="2">
        <v>1185732</v>
      </c>
      <c r="D752" s="3">
        <v>44083</v>
      </c>
      <c r="E752" s="2" t="s">
        <v>47</v>
      </c>
      <c r="F752" s="2" t="s">
        <v>48</v>
      </c>
      <c r="G752" s="2" t="s">
        <v>49</v>
      </c>
      <c r="H752" s="4" t="s">
        <v>21</v>
      </c>
      <c r="I752" s="10">
        <v>65</v>
      </c>
      <c r="J752" s="7">
        <v>7750</v>
      </c>
      <c r="K752" s="10">
        <v>503750</v>
      </c>
      <c r="L752" s="10">
        <v>176312.5</v>
      </c>
      <c r="M752" s="5">
        <v>0.35</v>
      </c>
      <c r="N752" s="2" t="s">
        <v>17</v>
      </c>
    </row>
    <row r="753" spans="2:14" ht="14.25" customHeight="1" x14ac:dyDescent="0.25">
      <c r="B753" s="2" t="s">
        <v>29</v>
      </c>
      <c r="C753" s="2">
        <v>1185732</v>
      </c>
      <c r="D753" s="3">
        <v>44084</v>
      </c>
      <c r="E753" s="2" t="s">
        <v>47</v>
      </c>
      <c r="F753" s="2" t="s">
        <v>48</v>
      </c>
      <c r="G753" s="2" t="s">
        <v>49</v>
      </c>
      <c r="H753" s="4" t="s">
        <v>22</v>
      </c>
      <c r="I753" s="10">
        <v>70</v>
      </c>
      <c r="J753" s="7">
        <v>9250</v>
      </c>
      <c r="K753" s="10">
        <v>647500</v>
      </c>
      <c r="L753" s="10">
        <v>323750</v>
      </c>
      <c r="M753" s="5">
        <v>0.5</v>
      </c>
      <c r="N753" s="2" t="s">
        <v>17</v>
      </c>
    </row>
    <row r="754" spans="2:14" ht="14.25" customHeight="1" x14ac:dyDescent="0.25">
      <c r="B754" s="2" t="s">
        <v>29</v>
      </c>
      <c r="C754" s="2">
        <v>1185732</v>
      </c>
      <c r="D754" s="3">
        <v>44085</v>
      </c>
      <c r="E754" s="2" t="s">
        <v>47</v>
      </c>
      <c r="F754" s="2" t="s">
        <v>48</v>
      </c>
      <c r="G754" s="2" t="s">
        <v>49</v>
      </c>
      <c r="H754" s="4" t="s">
        <v>16</v>
      </c>
      <c r="I754" s="10">
        <v>65</v>
      </c>
      <c r="J754" s="7">
        <v>11500</v>
      </c>
      <c r="K754" s="10">
        <v>747500</v>
      </c>
      <c r="L754" s="10">
        <v>336375</v>
      </c>
      <c r="M754" s="5">
        <v>0.45</v>
      </c>
      <c r="N754" s="2" t="s">
        <v>17</v>
      </c>
    </row>
    <row r="755" spans="2:14" ht="14.25" customHeight="1" x14ac:dyDescent="0.25">
      <c r="B755" s="2" t="s">
        <v>29</v>
      </c>
      <c r="C755" s="2">
        <v>1185732</v>
      </c>
      <c r="D755" s="3">
        <v>44086</v>
      </c>
      <c r="E755" s="2" t="s">
        <v>47</v>
      </c>
      <c r="F755" s="2" t="s">
        <v>48</v>
      </c>
      <c r="G755" s="2" t="s">
        <v>49</v>
      </c>
      <c r="H755" s="4" t="s">
        <v>18</v>
      </c>
      <c r="I755" s="10">
        <v>60.000000000000007</v>
      </c>
      <c r="J755" s="7">
        <v>9000</v>
      </c>
      <c r="K755" s="10">
        <v>540000.00000000012</v>
      </c>
      <c r="L755" s="10">
        <v>189000.00000000003</v>
      </c>
      <c r="M755" s="5">
        <v>0.35</v>
      </c>
      <c r="N755" s="2" t="s">
        <v>17</v>
      </c>
    </row>
    <row r="756" spans="2:14" ht="14.25" customHeight="1" x14ac:dyDescent="0.25">
      <c r="B756" s="2" t="s">
        <v>29</v>
      </c>
      <c r="C756" s="2">
        <v>1185732</v>
      </c>
      <c r="D756" s="3">
        <v>44087</v>
      </c>
      <c r="E756" s="2" t="s">
        <v>47</v>
      </c>
      <c r="F756" s="2" t="s">
        <v>48</v>
      </c>
      <c r="G756" s="2" t="s">
        <v>49</v>
      </c>
      <c r="H756" s="4" t="s">
        <v>19</v>
      </c>
      <c r="I756" s="10">
        <v>55.000000000000007</v>
      </c>
      <c r="J756" s="7">
        <v>8250</v>
      </c>
      <c r="K756" s="10">
        <v>453750.00000000006</v>
      </c>
      <c r="L756" s="10">
        <v>113437.50000000001</v>
      </c>
      <c r="M756" s="5">
        <v>0.25</v>
      </c>
      <c r="N756" s="2" t="s">
        <v>17</v>
      </c>
    </row>
    <row r="757" spans="2:14" ht="14.25" customHeight="1" x14ac:dyDescent="0.25">
      <c r="B757" s="2" t="s">
        <v>29</v>
      </c>
      <c r="C757" s="2">
        <v>1185732</v>
      </c>
      <c r="D757" s="3">
        <v>44088</v>
      </c>
      <c r="E757" s="2" t="s">
        <v>47</v>
      </c>
      <c r="F757" s="2" t="s">
        <v>48</v>
      </c>
      <c r="G757" s="2" t="s">
        <v>49</v>
      </c>
      <c r="H757" s="4" t="s">
        <v>20</v>
      </c>
      <c r="I757" s="10">
        <v>55.000000000000007</v>
      </c>
      <c r="J757" s="7">
        <v>7750</v>
      </c>
      <c r="K757" s="10">
        <v>426250.00000000006</v>
      </c>
      <c r="L757" s="10">
        <v>127875.00000000001</v>
      </c>
      <c r="M757" s="5">
        <v>0.3</v>
      </c>
      <c r="N757" s="2" t="s">
        <v>17</v>
      </c>
    </row>
    <row r="758" spans="2:14" ht="14.25" customHeight="1" x14ac:dyDescent="0.25">
      <c r="B758" s="2" t="s">
        <v>29</v>
      </c>
      <c r="C758" s="2">
        <v>1185732</v>
      </c>
      <c r="D758" s="3">
        <v>44089</v>
      </c>
      <c r="E758" s="2" t="s">
        <v>47</v>
      </c>
      <c r="F758" s="2" t="s">
        <v>48</v>
      </c>
      <c r="G758" s="2" t="s">
        <v>49</v>
      </c>
      <c r="H758" s="4" t="s">
        <v>21</v>
      </c>
      <c r="I758" s="10">
        <v>65</v>
      </c>
      <c r="J758" s="7">
        <v>8000</v>
      </c>
      <c r="K758" s="10">
        <v>520000</v>
      </c>
      <c r="L758" s="10">
        <v>182000</v>
      </c>
      <c r="M758" s="5">
        <v>0.35</v>
      </c>
      <c r="N758" s="2" t="s">
        <v>17</v>
      </c>
    </row>
    <row r="759" spans="2:14" ht="14.25" customHeight="1" x14ac:dyDescent="0.25">
      <c r="B759" s="2" t="s">
        <v>29</v>
      </c>
      <c r="C759" s="2">
        <v>1185732</v>
      </c>
      <c r="D759" s="3">
        <v>44090</v>
      </c>
      <c r="E759" s="2" t="s">
        <v>47</v>
      </c>
      <c r="F759" s="2" t="s">
        <v>48</v>
      </c>
      <c r="G759" s="2" t="s">
        <v>49</v>
      </c>
      <c r="H759" s="4" t="s">
        <v>22</v>
      </c>
      <c r="I759" s="10">
        <v>70</v>
      </c>
      <c r="J759" s="7">
        <v>9750</v>
      </c>
      <c r="K759" s="10">
        <v>682500</v>
      </c>
      <c r="L759" s="10">
        <v>341250</v>
      </c>
      <c r="M759" s="5">
        <v>0.5</v>
      </c>
      <c r="N759" s="2" t="s">
        <v>17</v>
      </c>
    </row>
    <row r="760" spans="2:14" ht="14.25" customHeight="1" x14ac:dyDescent="0.25">
      <c r="B760" s="2" t="s">
        <v>29</v>
      </c>
      <c r="C760" s="2">
        <v>1185732</v>
      </c>
      <c r="D760" s="3">
        <v>44091</v>
      </c>
      <c r="E760" s="2" t="s">
        <v>47</v>
      </c>
      <c r="F760" s="2" t="s">
        <v>48</v>
      </c>
      <c r="G760" s="2" t="s">
        <v>49</v>
      </c>
      <c r="H760" s="4" t="s">
        <v>16</v>
      </c>
      <c r="I760" s="10">
        <v>65</v>
      </c>
      <c r="J760" s="7">
        <v>11250</v>
      </c>
      <c r="K760" s="10">
        <v>731250</v>
      </c>
      <c r="L760" s="10">
        <v>329062.5</v>
      </c>
      <c r="M760" s="5">
        <v>0.45</v>
      </c>
      <c r="N760" s="2" t="s">
        <v>17</v>
      </c>
    </row>
    <row r="761" spans="2:14" ht="14.25" customHeight="1" x14ac:dyDescent="0.25">
      <c r="B761" s="2" t="s">
        <v>29</v>
      </c>
      <c r="C761" s="2">
        <v>1185732</v>
      </c>
      <c r="D761" s="3">
        <v>44092</v>
      </c>
      <c r="E761" s="2" t="s">
        <v>47</v>
      </c>
      <c r="F761" s="2" t="s">
        <v>48</v>
      </c>
      <c r="G761" s="2" t="s">
        <v>49</v>
      </c>
      <c r="H761" s="4" t="s">
        <v>18</v>
      </c>
      <c r="I761" s="10">
        <v>60.000000000000007</v>
      </c>
      <c r="J761" s="7">
        <v>9000</v>
      </c>
      <c r="K761" s="10">
        <v>540000.00000000012</v>
      </c>
      <c r="L761" s="10">
        <v>189000.00000000003</v>
      </c>
      <c r="M761" s="5">
        <v>0.35</v>
      </c>
      <c r="N761" s="2" t="s">
        <v>17</v>
      </c>
    </row>
    <row r="762" spans="2:14" ht="14.25" customHeight="1" x14ac:dyDescent="0.25">
      <c r="B762" s="2" t="s">
        <v>29</v>
      </c>
      <c r="C762" s="2">
        <v>1185732</v>
      </c>
      <c r="D762" s="3">
        <v>44093</v>
      </c>
      <c r="E762" s="2" t="s">
        <v>47</v>
      </c>
      <c r="F762" s="2" t="s">
        <v>48</v>
      </c>
      <c r="G762" s="2" t="s">
        <v>49</v>
      </c>
      <c r="H762" s="4" t="s">
        <v>19</v>
      </c>
      <c r="I762" s="10">
        <v>55.000000000000007</v>
      </c>
      <c r="J762" s="7">
        <v>8250</v>
      </c>
      <c r="K762" s="10">
        <v>453750.00000000006</v>
      </c>
      <c r="L762" s="10">
        <v>113437.50000000001</v>
      </c>
      <c r="M762" s="5">
        <v>0.25</v>
      </c>
      <c r="N762" s="2" t="s">
        <v>17</v>
      </c>
    </row>
    <row r="763" spans="2:14" ht="14.25" customHeight="1" x14ac:dyDescent="0.25">
      <c r="B763" s="2" t="s">
        <v>13</v>
      </c>
      <c r="C763" s="2">
        <v>1185732</v>
      </c>
      <c r="D763" s="3">
        <v>44094</v>
      </c>
      <c r="E763" s="2" t="s">
        <v>47</v>
      </c>
      <c r="F763" s="2" t="s">
        <v>48</v>
      </c>
      <c r="G763" s="2" t="s">
        <v>49</v>
      </c>
      <c r="H763" s="4" t="s">
        <v>20</v>
      </c>
      <c r="I763" s="10">
        <v>45</v>
      </c>
      <c r="J763" s="7">
        <v>7750</v>
      </c>
      <c r="K763" s="10">
        <v>348750</v>
      </c>
      <c r="L763" s="10">
        <v>104625</v>
      </c>
      <c r="M763" s="5">
        <v>0.3</v>
      </c>
      <c r="N763" s="2" t="s">
        <v>17</v>
      </c>
    </row>
    <row r="764" spans="2:14" ht="14.25" customHeight="1" x14ac:dyDescent="0.25">
      <c r="B764" s="2" t="s">
        <v>13</v>
      </c>
      <c r="C764" s="2">
        <v>1185732</v>
      </c>
      <c r="D764" s="3">
        <v>44095</v>
      </c>
      <c r="E764" s="2" t="s">
        <v>47</v>
      </c>
      <c r="F764" s="2" t="s">
        <v>48</v>
      </c>
      <c r="G764" s="2" t="s">
        <v>49</v>
      </c>
      <c r="H764" s="4" t="s">
        <v>21</v>
      </c>
      <c r="I764" s="10">
        <v>55.000000000000007</v>
      </c>
      <c r="J764" s="7">
        <v>7500</v>
      </c>
      <c r="K764" s="10">
        <v>412500.00000000006</v>
      </c>
      <c r="L764" s="10">
        <v>144375</v>
      </c>
      <c r="M764" s="5">
        <v>0.35</v>
      </c>
      <c r="N764" s="2" t="s">
        <v>17</v>
      </c>
    </row>
    <row r="765" spans="2:14" ht="14.25" customHeight="1" x14ac:dyDescent="0.25">
      <c r="B765" s="2" t="s">
        <v>13</v>
      </c>
      <c r="C765" s="2">
        <v>1185732</v>
      </c>
      <c r="D765" s="3">
        <v>44096</v>
      </c>
      <c r="E765" s="2" t="s">
        <v>47</v>
      </c>
      <c r="F765" s="2" t="s">
        <v>48</v>
      </c>
      <c r="G765" s="2" t="s">
        <v>49</v>
      </c>
      <c r="H765" s="4" t="s">
        <v>22</v>
      </c>
      <c r="I765" s="10">
        <v>60.000000000000007</v>
      </c>
      <c r="J765" s="7">
        <v>9250</v>
      </c>
      <c r="K765" s="10">
        <v>555000.00000000012</v>
      </c>
      <c r="L765" s="10">
        <v>277500.00000000006</v>
      </c>
      <c r="M765" s="5">
        <v>0.5</v>
      </c>
      <c r="N765" s="2" t="s">
        <v>17</v>
      </c>
    </row>
    <row r="766" spans="2:14" ht="14.25" customHeight="1" x14ac:dyDescent="0.25">
      <c r="B766" s="2" t="s">
        <v>13</v>
      </c>
      <c r="C766" s="2">
        <v>1185732</v>
      </c>
      <c r="D766" s="3">
        <v>44097</v>
      </c>
      <c r="E766" s="2" t="s">
        <v>47</v>
      </c>
      <c r="F766" s="2" t="s">
        <v>48</v>
      </c>
      <c r="G766" s="2" t="s">
        <v>49</v>
      </c>
      <c r="H766" s="4" t="s">
        <v>16</v>
      </c>
      <c r="I766" s="10">
        <v>55.000000000000007</v>
      </c>
      <c r="J766" s="7">
        <v>10500</v>
      </c>
      <c r="K766" s="10">
        <v>577500.00000000012</v>
      </c>
      <c r="L766" s="10">
        <v>259875.00000000006</v>
      </c>
      <c r="M766" s="5">
        <v>0.45</v>
      </c>
      <c r="N766" s="2" t="s">
        <v>17</v>
      </c>
    </row>
    <row r="767" spans="2:14" ht="14.25" customHeight="1" x14ac:dyDescent="0.25">
      <c r="B767" s="2" t="s">
        <v>13</v>
      </c>
      <c r="C767" s="2">
        <v>1185732</v>
      </c>
      <c r="D767" s="3">
        <v>44098</v>
      </c>
      <c r="E767" s="2" t="s">
        <v>47</v>
      </c>
      <c r="F767" s="2" t="s">
        <v>48</v>
      </c>
      <c r="G767" s="2" t="s">
        <v>49</v>
      </c>
      <c r="H767" s="4" t="s">
        <v>18</v>
      </c>
      <c r="I767" s="10">
        <v>50.000000000000014</v>
      </c>
      <c r="J767" s="7">
        <v>8500</v>
      </c>
      <c r="K767" s="10">
        <v>425000.00000000012</v>
      </c>
      <c r="L767" s="10">
        <v>148750.00000000003</v>
      </c>
      <c r="M767" s="5">
        <v>0.35</v>
      </c>
      <c r="N767" s="2" t="s">
        <v>17</v>
      </c>
    </row>
    <row r="768" spans="2:14" ht="14.25" customHeight="1" x14ac:dyDescent="0.25">
      <c r="B768" s="2" t="s">
        <v>25</v>
      </c>
      <c r="C768" s="2">
        <v>1185732</v>
      </c>
      <c r="D768" s="3">
        <v>44099</v>
      </c>
      <c r="E768" s="2" t="s">
        <v>47</v>
      </c>
      <c r="F768" s="2" t="s">
        <v>48</v>
      </c>
      <c r="G768" s="2" t="s">
        <v>49</v>
      </c>
      <c r="H768" s="4" t="s">
        <v>19</v>
      </c>
      <c r="I768" s="10">
        <v>45</v>
      </c>
      <c r="J768" s="7">
        <v>7500</v>
      </c>
      <c r="K768" s="10">
        <v>337500</v>
      </c>
      <c r="L768" s="10">
        <v>84375</v>
      </c>
      <c r="M768" s="5">
        <v>0.25</v>
      </c>
      <c r="N768" s="2" t="s">
        <v>17</v>
      </c>
    </row>
    <row r="769" spans="2:14" ht="14.25" customHeight="1" x14ac:dyDescent="0.25">
      <c r="B769" s="2" t="s">
        <v>25</v>
      </c>
      <c r="C769" s="2">
        <v>1185732</v>
      </c>
      <c r="D769" s="3">
        <v>44100</v>
      </c>
      <c r="E769" s="2" t="s">
        <v>47</v>
      </c>
      <c r="F769" s="2" t="s">
        <v>48</v>
      </c>
      <c r="G769" s="2" t="s">
        <v>49</v>
      </c>
      <c r="H769" s="4" t="s">
        <v>20</v>
      </c>
      <c r="I769" s="10">
        <v>45</v>
      </c>
      <c r="J769" s="7">
        <v>7250</v>
      </c>
      <c r="K769" s="10">
        <v>326250</v>
      </c>
      <c r="L769" s="10">
        <v>97875</v>
      </c>
      <c r="M769" s="5">
        <v>0.3</v>
      </c>
      <c r="N769" s="2" t="s">
        <v>17</v>
      </c>
    </row>
    <row r="770" spans="2:14" ht="14.25" customHeight="1" x14ac:dyDescent="0.25">
      <c r="B770" s="2" t="s">
        <v>25</v>
      </c>
      <c r="C770" s="2">
        <v>1185732</v>
      </c>
      <c r="D770" s="3">
        <v>44101</v>
      </c>
      <c r="E770" s="2" t="s">
        <v>47</v>
      </c>
      <c r="F770" s="2" t="s">
        <v>48</v>
      </c>
      <c r="G770" s="2" t="s">
        <v>49</v>
      </c>
      <c r="H770" s="4" t="s">
        <v>21</v>
      </c>
      <c r="I770" s="10">
        <v>55.000000000000007</v>
      </c>
      <c r="J770" s="7">
        <v>7250</v>
      </c>
      <c r="K770" s="10">
        <v>398750.00000000006</v>
      </c>
      <c r="L770" s="10">
        <v>139562.5</v>
      </c>
      <c r="M770" s="5">
        <v>0.35</v>
      </c>
      <c r="N770" s="2" t="s">
        <v>17</v>
      </c>
    </row>
    <row r="771" spans="2:14" ht="14.25" customHeight="1" x14ac:dyDescent="0.25">
      <c r="B771" s="2" t="s">
        <v>25</v>
      </c>
      <c r="C771" s="2">
        <v>1185732</v>
      </c>
      <c r="D771" s="3">
        <v>44102</v>
      </c>
      <c r="E771" s="2" t="s">
        <v>47</v>
      </c>
      <c r="F771" s="2" t="s">
        <v>48</v>
      </c>
      <c r="G771" s="2" t="s">
        <v>49</v>
      </c>
      <c r="H771" s="4" t="s">
        <v>22</v>
      </c>
      <c r="I771" s="10">
        <v>60.000000000000007</v>
      </c>
      <c r="J771" s="7">
        <v>8250</v>
      </c>
      <c r="K771" s="10">
        <v>495000.00000000006</v>
      </c>
      <c r="L771" s="10">
        <v>247500.00000000003</v>
      </c>
      <c r="M771" s="5">
        <v>0.5</v>
      </c>
      <c r="N771" s="2" t="s">
        <v>17</v>
      </c>
    </row>
    <row r="772" spans="2:14" ht="14.25" customHeight="1" x14ac:dyDescent="0.25">
      <c r="B772" s="2" t="s">
        <v>25</v>
      </c>
      <c r="C772" s="2">
        <v>1185732</v>
      </c>
      <c r="D772" s="3">
        <v>44103</v>
      </c>
      <c r="E772" s="2" t="s">
        <v>47</v>
      </c>
      <c r="F772" s="2" t="s">
        <v>48</v>
      </c>
      <c r="G772" s="2" t="s">
        <v>49</v>
      </c>
      <c r="H772" s="4" t="s">
        <v>16</v>
      </c>
      <c r="I772" s="10">
        <v>60.000000000000007</v>
      </c>
      <c r="J772" s="7">
        <v>10000</v>
      </c>
      <c r="K772" s="10">
        <v>600000.00000000012</v>
      </c>
      <c r="L772" s="10">
        <v>270000.00000000006</v>
      </c>
      <c r="M772" s="5">
        <v>0.45</v>
      </c>
      <c r="N772" s="2" t="s">
        <v>17</v>
      </c>
    </row>
    <row r="773" spans="2:14" ht="14.25" customHeight="1" x14ac:dyDescent="0.25">
      <c r="B773" s="2" t="s">
        <v>25</v>
      </c>
      <c r="C773" s="2">
        <v>1185732</v>
      </c>
      <c r="D773" s="3">
        <v>44104</v>
      </c>
      <c r="E773" s="2" t="s">
        <v>47</v>
      </c>
      <c r="F773" s="2" t="s">
        <v>48</v>
      </c>
      <c r="G773" s="2" t="s">
        <v>49</v>
      </c>
      <c r="H773" s="4" t="s">
        <v>18</v>
      </c>
      <c r="I773" s="10">
        <v>50.000000000000014</v>
      </c>
      <c r="J773" s="7">
        <v>8250</v>
      </c>
      <c r="K773" s="10">
        <v>412500.00000000012</v>
      </c>
      <c r="L773" s="10">
        <v>144375.00000000003</v>
      </c>
      <c r="M773" s="5">
        <v>0.35</v>
      </c>
      <c r="N773" s="2" t="s">
        <v>17</v>
      </c>
    </row>
    <row r="774" spans="2:14" ht="14.25" customHeight="1" x14ac:dyDescent="0.25">
      <c r="B774" s="2" t="s">
        <v>25</v>
      </c>
      <c r="C774" s="2">
        <v>1185732</v>
      </c>
      <c r="D774" s="3">
        <v>44105</v>
      </c>
      <c r="E774" s="2" t="s">
        <v>47</v>
      </c>
      <c r="F774" s="2" t="s">
        <v>48</v>
      </c>
      <c r="G774" s="2" t="s">
        <v>49</v>
      </c>
      <c r="H774" s="4" t="s">
        <v>19</v>
      </c>
      <c r="I774" s="10">
        <v>50.000000000000014</v>
      </c>
      <c r="J774" s="7">
        <v>7250</v>
      </c>
      <c r="K774" s="10">
        <v>362500.00000000012</v>
      </c>
      <c r="L774" s="10">
        <v>90625.000000000029</v>
      </c>
      <c r="M774" s="5">
        <v>0.25</v>
      </c>
      <c r="N774" s="2" t="s">
        <v>17</v>
      </c>
    </row>
    <row r="775" spans="2:14" ht="14.25" customHeight="1" x14ac:dyDescent="0.25">
      <c r="B775" s="2" t="s">
        <v>25</v>
      </c>
      <c r="C775" s="2">
        <v>1185732</v>
      </c>
      <c r="D775" s="3">
        <v>44106</v>
      </c>
      <c r="E775" s="2" t="s">
        <v>47</v>
      </c>
      <c r="F775" s="2" t="s">
        <v>48</v>
      </c>
      <c r="G775" s="2" t="s">
        <v>49</v>
      </c>
      <c r="H775" s="4" t="s">
        <v>20</v>
      </c>
      <c r="I775" s="10">
        <v>50.000000000000014</v>
      </c>
      <c r="J775" s="7">
        <v>7000</v>
      </c>
      <c r="K775" s="10">
        <v>350000.00000000012</v>
      </c>
      <c r="L775" s="10">
        <v>105000.00000000003</v>
      </c>
      <c r="M775" s="5">
        <v>0.3</v>
      </c>
      <c r="N775" s="2" t="s">
        <v>17</v>
      </c>
    </row>
    <row r="776" spans="2:14" ht="14.25" customHeight="1" x14ac:dyDescent="0.25">
      <c r="B776" s="2" t="s">
        <v>25</v>
      </c>
      <c r="C776" s="2">
        <v>1185732</v>
      </c>
      <c r="D776" s="3">
        <v>44107</v>
      </c>
      <c r="E776" s="2" t="s">
        <v>47</v>
      </c>
      <c r="F776" s="2" t="s">
        <v>48</v>
      </c>
      <c r="G776" s="2" t="s">
        <v>49</v>
      </c>
      <c r="H776" s="4" t="s">
        <v>21</v>
      </c>
      <c r="I776" s="10">
        <v>60.000000000000007</v>
      </c>
      <c r="J776" s="7">
        <v>7000</v>
      </c>
      <c r="K776" s="10">
        <v>420000.00000000006</v>
      </c>
      <c r="L776" s="10">
        <v>147000</v>
      </c>
      <c r="M776" s="5">
        <v>0.35</v>
      </c>
      <c r="N776" s="2" t="s">
        <v>17</v>
      </c>
    </row>
    <row r="777" spans="2:14" ht="14.25" customHeight="1" x14ac:dyDescent="0.25">
      <c r="B777" s="2" t="s">
        <v>25</v>
      </c>
      <c r="C777" s="2">
        <v>1185732</v>
      </c>
      <c r="D777" s="3">
        <v>44108</v>
      </c>
      <c r="E777" s="2" t="s">
        <v>47</v>
      </c>
      <c r="F777" s="2" t="s">
        <v>48</v>
      </c>
      <c r="G777" s="2" t="s">
        <v>49</v>
      </c>
      <c r="H777" s="4" t="s">
        <v>22</v>
      </c>
      <c r="I777" s="10">
        <v>65</v>
      </c>
      <c r="J777" s="7">
        <v>8250</v>
      </c>
      <c r="K777" s="10">
        <v>536250</v>
      </c>
      <c r="L777" s="10">
        <v>268125</v>
      </c>
      <c r="M777" s="5">
        <v>0.5</v>
      </c>
      <c r="N777" s="2" t="s">
        <v>17</v>
      </c>
    </row>
    <row r="778" spans="2:14" ht="14.25" customHeight="1" x14ac:dyDescent="0.25">
      <c r="B778" s="2" t="s">
        <v>25</v>
      </c>
      <c r="C778" s="2">
        <v>1185732</v>
      </c>
      <c r="D778" s="3">
        <v>44109</v>
      </c>
      <c r="E778" s="2" t="s">
        <v>47</v>
      </c>
      <c r="F778" s="2" t="s">
        <v>48</v>
      </c>
      <c r="G778" s="2" t="s">
        <v>49</v>
      </c>
      <c r="H778" s="4" t="s">
        <v>16</v>
      </c>
      <c r="I778" s="10">
        <v>60.000000000000007</v>
      </c>
      <c r="J778" s="7">
        <v>9750</v>
      </c>
      <c r="K778" s="10">
        <v>585000.00000000012</v>
      </c>
      <c r="L778" s="10">
        <v>263250.00000000006</v>
      </c>
      <c r="M778" s="5">
        <v>0.45</v>
      </c>
      <c r="N778" s="2" t="s">
        <v>17</v>
      </c>
    </row>
    <row r="779" spans="2:14" ht="14.25" customHeight="1" x14ac:dyDescent="0.25">
      <c r="B779" s="2" t="s">
        <v>25</v>
      </c>
      <c r="C779" s="2">
        <v>1185732</v>
      </c>
      <c r="D779" s="3">
        <v>44110</v>
      </c>
      <c r="E779" s="2" t="s">
        <v>47</v>
      </c>
      <c r="F779" s="2" t="s">
        <v>48</v>
      </c>
      <c r="G779" s="2" t="s">
        <v>49</v>
      </c>
      <c r="H779" s="4" t="s">
        <v>18</v>
      </c>
      <c r="I779" s="10">
        <v>50.000000000000014</v>
      </c>
      <c r="J779" s="7">
        <v>8000</v>
      </c>
      <c r="K779" s="10">
        <v>400000.00000000012</v>
      </c>
      <c r="L779" s="10">
        <v>140000.00000000003</v>
      </c>
      <c r="M779" s="5">
        <v>0.35</v>
      </c>
      <c r="N779" s="2" t="s">
        <v>17</v>
      </c>
    </row>
    <row r="780" spans="2:14" ht="14.25" customHeight="1" x14ac:dyDescent="0.25">
      <c r="B780" s="2" t="s">
        <v>25</v>
      </c>
      <c r="C780" s="2">
        <v>1185732</v>
      </c>
      <c r="D780" s="3">
        <v>44111</v>
      </c>
      <c r="E780" s="2" t="s">
        <v>47</v>
      </c>
      <c r="F780" s="2" t="s">
        <v>48</v>
      </c>
      <c r="G780" s="2" t="s">
        <v>49</v>
      </c>
      <c r="H780" s="4" t="s">
        <v>19</v>
      </c>
      <c r="I780" s="10">
        <v>50.000000000000014</v>
      </c>
      <c r="J780" s="7">
        <v>7450</v>
      </c>
      <c r="K780" s="10">
        <v>372500.00000000012</v>
      </c>
      <c r="L780" s="10">
        <v>93125.000000000029</v>
      </c>
      <c r="M780" s="5">
        <v>0.25</v>
      </c>
      <c r="N780" s="2" t="s">
        <v>17</v>
      </c>
    </row>
    <row r="781" spans="2:14" ht="14.25" customHeight="1" x14ac:dyDescent="0.25">
      <c r="B781" s="2" t="s">
        <v>25</v>
      </c>
      <c r="C781" s="2">
        <v>1185732</v>
      </c>
      <c r="D781" s="3">
        <v>44112</v>
      </c>
      <c r="E781" s="2" t="s">
        <v>47</v>
      </c>
      <c r="F781" s="2" t="s">
        <v>48</v>
      </c>
      <c r="G781" s="2" t="s">
        <v>49</v>
      </c>
      <c r="H781" s="4" t="s">
        <v>20</v>
      </c>
      <c r="I781" s="10">
        <v>50.000000000000014</v>
      </c>
      <c r="J781" s="7">
        <v>7750</v>
      </c>
      <c r="K781" s="10">
        <v>387500.00000000012</v>
      </c>
      <c r="L781" s="10">
        <v>116250.00000000003</v>
      </c>
      <c r="M781" s="5">
        <v>0.3</v>
      </c>
      <c r="N781" s="2" t="s">
        <v>17</v>
      </c>
    </row>
    <row r="782" spans="2:14" ht="14.25" customHeight="1" x14ac:dyDescent="0.25">
      <c r="B782" s="2" t="s">
        <v>25</v>
      </c>
      <c r="C782" s="2">
        <v>1185732</v>
      </c>
      <c r="D782" s="3">
        <v>44113</v>
      </c>
      <c r="E782" s="2" t="s">
        <v>47</v>
      </c>
      <c r="F782" s="2" t="s">
        <v>48</v>
      </c>
      <c r="G782" s="2" t="s">
        <v>49</v>
      </c>
      <c r="H782" s="4" t="s">
        <v>21</v>
      </c>
      <c r="I782" s="10">
        <v>65</v>
      </c>
      <c r="J782" s="7">
        <v>7500</v>
      </c>
      <c r="K782" s="10">
        <v>487500</v>
      </c>
      <c r="L782" s="10">
        <v>170625</v>
      </c>
      <c r="M782" s="5">
        <v>0.35</v>
      </c>
      <c r="N782" s="2" t="s">
        <v>17</v>
      </c>
    </row>
    <row r="783" spans="2:14" ht="14.25" customHeight="1" x14ac:dyDescent="0.25">
      <c r="B783" s="2" t="s">
        <v>25</v>
      </c>
      <c r="C783" s="2">
        <v>1185732</v>
      </c>
      <c r="D783" s="3">
        <v>44114</v>
      </c>
      <c r="E783" s="2" t="s">
        <v>47</v>
      </c>
      <c r="F783" s="2" t="s">
        <v>48</v>
      </c>
      <c r="G783" s="2" t="s">
        <v>49</v>
      </c>
      <c r="H783" s="4" t="s">
        <v>22</v>
      </c>
      <c r="I783" s="10">
        <v>70</v>
      </c>
      <c r="J783" s="7">
        <v>8500</v>
      </c>
      <c r="K783" s="10">
        <v>595000</v>
      </c>
      <c r="L783" s="10">
        <v>297500</v>
      </c>
      <c r="M783" s="5">
        <v>0.5</v>
      </c>
      <c r="N783" s="2" t="s">
        <v>17</v>
      </c>
    </row>
    <row r="784" spans="2:14" ht="14.25" customHeight="1" x14ac:dyDescent="0.25">
      <c r="B784" s="2" t="s">
        <v>25</v>
      </c>
      <c r="C784" s="2">
        <v>1185732</v>
      </c>
      <c r="D784" s="3">
        <v>43975</v>
      </c>
      <c r="E784" s="2" t="s">
        <v>47</v>
      </c>
      <c r="F784" s="2" t="s">
        <v>48</v>
      </c>
      <c r="G784" s="2" t="s">
        <v>49</v>
      </c>
      <c r="H784" s="4" t="s">
        <v>16</v>
      </c>
      <c r="I784" s="10">
        <v>65</v>
      </c>
      <c r="J784" s="7">
        <v>10750</v>
      </c>
      <c r="K784" s="10">
        <v>698750</v>
      </c>
      <c r="L784" s="10">
        <v>314437.5</v>
      </c>
      <c r="M784" s="5">
        <v>0.45</v>
      </c>
      <c r="N784" s="2" t="s">
        <v>17</v>
      </c>
    </row>
    <row r="785" spans="2:14" ht="14.25" customHeight="1" x14ac:dyDescent="0.25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18</v>
      </c>
      <c r="I785" s="10">
        <v>55.000000000000007</v>
      </c>
      <c r="J785" s="7">
        <v>8750</v>
      </c>
      <c r="K785" s="10">
        <v>481250.00000000006</v>
      </c>
      <c r="L785" s="10">
        <v>168437.5</v>
      </c>
      <c r="M785" s="5">
        <v>0.35</v>
      </c>
      <c r="N785" s="2" t="s">
        <v>17</v>
      </c>
    </row>
    <row r="786" spans="2:14" ht="14.25" customHeight="1" x14ac:dyDescent="0.25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19</v>
      </c>
      <c r="I786" s="10">
        <v>55.000000000000007</v>
      </c>
      <c r="J786" s="7">
        <v>8250</v>
      </c>
      <c r="K786" s="10">
        <v>453750.00000000006</v>
      </c>
      <c r="L786" s="10">
        <v>113437.50000000001</v>
      </c>
      <c r="M786" s="5">
        <v>0.25</v>
      </c>
      <c r="N786" s="2" t="s">
        <v>17</v>
      </c>
    </row>
    <row r="787" spans="2:14" ht="14.25" customHeight="1" x14ac:dyDescent="0.25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20</v>
      </c>
      <c r="I787" s="10">
        <v>55.000000000000007</v>
      </c>
      <c r="J787" s="7">
        <v>7750</v>
      </c>
      <c r="K787" s="10">
        <v>426250.00000000006</v>
      </c>
      <c r="L787" s="10">
        <v>127875.00000000001</v>
      </c>
      <c r="M787" s="5">
        <v>0.3</v>
      </c>
      <c r="N787" s="2" t="s">
        <v>17</v>
      </c>
    </row>
    <row r="788" spans="2:14" ht="14.25" customHeight="1" x14ac:dyDescent="0.25">
      <c r="B788" s="2" t="s">
        <v>13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21</v>
      </c>
      <c r="I788" s="10">
        <v>65</v>
      </c>
      <c r="J788" s="7">
        <v>7750</v>
      </c>
      <c r="K788" s="10">
        <v>503750</v>
      </c>
      <c r="L788" s="10">
        <v>176312.5</v>
      </c>
      <c r="M788" s="5">
        <v>0.35</v>
      </c>
      <c r="N788" s="2" t="s">
        <v>17</v>
      </c>
    </row>
    <row r="789" spans="2:14" ht="14.25" customHeight="1" x14ac:dyDescent="0.25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22</v>
      </c>
      <c r="I789" s="10">
        <v>70</v>
      </c>
      <c r="J789" s="7">
        <v>8750</v>
      </c>
      <c r="K789" s="10">
        <v>612500</v>
      </c>
      <c r="L789" s="10">
        <v>306250</v>
      </c>
      <c r="M789" s="5">
        <v>0.5</v>
      </c>
      <c r="N789" s="2" t="s">
        <v>17</v>
      </c>
    </row>
    <row r="790" spans="2:14" ht="14.25" customHeight="1" x14ac:dyDescent="0.25">
      <c r="B790" s="2" t="s">
        <v>13</v>
      </c>
      <c r="C790" s="2">
        <v>1185732</v>
      </c>
      <c r="D790" s="3">
        <v>44121</v>
      </c>
      <c r="E790" s="2" t="s">
        <v>47</v>
      </c>
      <c r="F790" s="2" t="s">
        <v>48</v>
      </c>
      <c r="G790" s="2" t="s">
        <v>49</v>
      </c>
      <c r="H790" s="4" t="s">
        <v>16</v>
      </c>
      <c r="I790" s="10">
        <v>35</v>
      </c>
      <c r="J790" s="7">
        <v>4500</v>
      </c>
      <c r="K790" s="10">
        <v>157500</v>
      </c>
      <c r="L790" s="10">
        <v>55125.000000000007</v>
      </c>
      <c r="M790" s="5">
        <v>0.35000000000000003</v>
      </c>
      <c r="N790" s="2" t="s">
        <v>17</v>
      </c>
    </row>
    <row r="791" spans="2:14" ht="14.25" customHeight="1" x14ac:dyDescent="0.25">
      <c r="B791" s="2" t="s">
        <v>13</v>
      </c>
      <c r="C791" s="2">
        <v>1185732</v>
      </c>
      <c r="D791" s="3">
        <v>44122</v>
      </c>
      <c r="E791" s="2" t="s">
        <v>47</v>
      </c>
      <c r="F791" s="2" t="s">
        <v>48</v>
      </c>
      <c r="G791" s="2" t="s">
        <v>49</v>
      </c>
      <c r="H791" s="4" t="s">
        <v>18</v>
      </c>
      <c r="I791" s="10">
        <v>35</v>
      </c>
      <c r="J791" s="7">
        <v>2500</v>
      </c>
      <c r="K791" s="10">
        <v>87500</v>
      </c>
      <c r="L791" s="10">
        <v>26250</v>
      </c>
      <c r="M791" s="5">
        <v>0.3</v>
      </c>
      <c r="N791" s="2" t="s">
        <v>17</v>
      </c>
    </row>
    <row r="792" spans="2:14" ht="14.25" customHeight="1" x14ac:dyDescent="0.25">
      <c r="B792" s="2" t="s">
        <v>13</v>
      </c>
      <c r="C792" s="2">
        <v>1185732</v>
      </c>
      <c r="D792" s="3">
        <v>44123</v>
      </c>
      <c r="E792" s="2" t="s">
        <v>47</v>
      </c>
      <c r="F792" s="2" t="s">
        <v>48</v>
      </c>
      <c r="G792" s="2" t="s">
        <v>49</v>
      </c>
      <c r="H792" s="4" t="s">
        <v>19</v>
      </c>
      <c r="I792" s="10">
        <v>25</v>
      </c>
      <c r="J792" s="7">
        <v>2500</v>
      </c>
      <c r="K792" s="10">
        <v>62500</v>
      </c>
      <c r="L792" s="10">
        <v>18750</v>
      </c>
      <c r="M792" s="5">
        <v>0.3</v>
      </c>
      <c r="N792" s="2" t="s">
        <v>17</v>
      </c>
    </row>
    <row r="793" spans="2:14" ht="14.25" customHeight="1" x14ac:dyDescent="0.25">
      <c r="B793" s="2" t="s">
        <v>13</v>
      </c>
      <c r="C793" s="2">
        <v>1185732</v>
      </c>
      <c r="D793" s="3">
        <v>44124</v>
      </c>
      <c r="E793" s="2" t="s">
        <v>47</v>
      </c>
      <c r="F793" s="2" t="s">
        <v>48</v>
      </c>
      <c r="G793" s="2" t="s">
        <v>49</v>
      </c>
      <c r="H793" s="4" t="s">
        <v>20</v>
      </c>
      <c r="I793" s="10">
        <v>30.000000000000004</v>
      </c>
      <c r="J793" s="7">
        <v>1000</v>
      </c>
      <c r="K793" s="10">
        <v>30000.000000000004</v>
      </c>
      <c r="L793" s="10">
        <v>10500.000000000002</v>
      </c>
      <c r="M793" s="5">
        <v>0.35000000000000003</v>
      </c>
      <c r="N793" s="2" t="s">
        <v>17</v>
      </c>
    </row>
    <row r="794" spans="2:14" ht="14.25" customHeight="1" x14ac:dyDescent="0.25">
      <c r="B794" s="2" t="s">
        <v>13</v>
      </c>
      <c r="C794" s="2">
        <v>1185732</v>
      </c>
      <c r="D794" s="3">
        <v>44125</v>
      </c>
      <c r="E794" s="2" t="s">
        <v>35</v>
      </c>
      <c r="F794" s="2" t="s">
        <v>50</v>
      </c>
      <c r="G794" s="2" t="s">
        <v>51</v>
      </c>
      <c r="H794" s="4" t="s">
        <v>21</v>
      </c>
      <c r="I794" s="10">
        <v>44.999999999999993</v>
      </c>
      <c r="J794" s="7">
        <v>1500</v>
      </c>
      <c r="K794" s="10">
        <v>67499.999999999985</v>
      </c>
      <c r="L794" s="10">
        <v>20249.999999999996</v>
      </c>
      <c r="M794" s="5">
        <v>0.3</v>
      </c>
      <c r="N794" s="2" t="s">
        <v>17</v>
      </c>
    </row>
    <row r="795" spans="2:14" ht="14.25" customHeight="1" x14ac:dyDescent="0.25">
      <c r="B795" s="2" t="s">
        <v>13</v>
      </c>
      <c r="C795" s="2">
        <v>1185732</v>
      </c>
      <c r="D795" s="3">
        <v>44126</v>
      </c>
      <c r="E795" s="2" t="s">
        <v>35</v>
      </c>
      <c r="F795" s="2" t="s">
        <v>50</v>
      </c>
      <c r="G795" s="2" t="s">
        <v>51</v>
      </c>
      <c r="H795" s="4" t="s">
        <v>22</v>
      </c>
      <c r="I795" s="10">
        <v>35</v>
      </c>
      <c r="J795" s="7">
        <v>2500</v>
      </c>
      <c r="K795" s="10">
        <v>87500</v>
      </c>
      <c r="L795" s="10">
        <v>39375</v>
      </c>
      <c r="M795" s="5">
        <v>0.45</v>
      </c>
      <c r="N795" s="2" t="s">
        <v>17</v>
      </c>
    </row>
    <row r="796" spans="2:14" ht="14.25" customHeight="1" x14ac:dyDescent="0.25">
      <c r="B796" s="2" t="s">
        <v>13</v>
      </c>
      <c r="C796" s="2">
        <v>1185732</v>
      </c>
      <c r="D796" s="3">
        <v>44127</v>
      </c>
      <c r="E796" s="2" t="s">
        <v>35</v>
      </c>
      <c r="F796" s="2" t="s">
        <v>50</v>
      </c>
      <c r="G796" s="2" t="s">
        <v>51</v>
      </c>
      <c r="H796" s="4" t="s">
        <v>16</v>
      </c>
      <c r="I796" s="10">
        <v>35</v>
      </c>
      <c r="J796" s="7">
        <v>5000</v>
      </c>
      <c r="K796" s="10">
        <v>175000</v>
      </c>
      <c r="L796" s="10">
        <v>61250.000000000007</v>
      </c>
      <c r="M796" s="5">
        <v>0.35000000000000003</v>
      </c>
      <c r="N796" s="2" t="s">
        <v>17</v>
      </c>
    </row>
    <row r="797" spans="2:14" ht="14.25" customHeight="1" x14ac:dyDescent="0.25">
      <c r="B797" s="2" t="s">
        <v>13</v>
      </c>
      <c r="C797" s="2">
        <v>1185732</v>
      </c>
      <c r="D797" s="3">
        <v>44128</v>
      </c>
      <c r="E797" s="2" t="s">
        <v>35</v>
      </c>
      <c r="F797" s="2" t="s">
        <v>50</v>
      </c>
      <c r="G797" s="2" t="s">
        <v>51</v>
      </c>
      <c r="H797" s="4" t="s">
        <v>18</v>
      </c>
      <c r="I797" s="10">
        <v>35</v>
      </c>
      <c r="J797" s="7">
        <v>1500</v>
      </c>
      <c r="K797" s="10">
        <v>52500</v>
      </c>
      <c r="L797" s="10">
        <v>15750</v>
      </c>
      <c r="M797" s="5">
        <v>0.3</v>
      </c>
      <c r="N797" s="2" t="s">
        <v>17</v>
      </c>
    </row>
    <row r="798" spans="2:14" ht="14.25" customHeight="1" x14ac:dyDescent="0.25">
      <c r="B798" s="2" t="s">
        <v>13</v>
      </c>
      <c r="C798" s="2">
        <v>1185732</v>
      </c>
      <c r="D798" s="3">
        <v>44129</v>
      </c>
      <c r="E798" s="2" t="s">
        <v>35</v>
      </c>
      <c r="F798" s="2" t="s">
        <v>50</v>
      </c>
      <c r="G798" s="2" t="s">
        <v>51</v>
      </c>
      <c r="H798" s="4" t="s">
        <v>19</v>
      </c>
      <c r="I798" s="10">
        <v>25</v>
      </c>
      <c r="J798" s="7">
        <v>2000</v>
      </c>
      <c r="K798" s="10">
        <v>50000</v>
      </c>
      <c r="L798" s="10">
        <v>15000</v>
      </c>
      <c r="M798" s="5">
        <v>0.3</v>
      </c>
      <c r="N798" s="2" t="s">
        <v>17</v>
      </c>
    </row>
    <row r="799" spans="2:14" ht="14.25" customHeight="1" x14ac:dyDescent="0.25">
      <c r="B799" s="2" t="s">
        <v>13</v>
      </c>
      <c r="C799" s="2">
        <v>1185732</v>
      </c>
      <c r="D799" s="3">
        <v>44130</v>
      </c>
      <c r="E799" s="2" t="s">
        <v>35</v>
      </c>
      <c r="F799" s="2" t="s">
        <v>50</v>
      </c>
      <c r="G799" s="2" t="s">
        <v>51</v>
      </c>
      <c r="H799" s="4" t="s">
        <v>20</v>
      </c>
      <c r="I799" s="10">
        <v>30.000000000000004</v>
      </c>
      <c r="J799" s="7">
        <v>750</v>
      </c>
      <c r="K799" s="10">
        <v>22500.000000000004</v>
      </c>
      <c r="L799" s="10">
        <v>7875.0000000000018</v>
      </c>
      <c r="M799" s="5">
        <v>0.35000000000000003</v>
      </c>
      <c r="N799" s="2" t="s">
        <v>17</v>
      </c>
    </row>
    <row r="800" spans="2:14" ht="14.25" customHeight="1" x14ac:dyDescent="0.25">
      <c r="B800" s="2" t="s">
        <v>13</v>
      </c>
      <c r="C800" s="2">
        <v>1185732</v>
      </c>
      <c r="D800" s="3">
        <v>44131</v>
      </c>
      <c r="E800" s="2" t="s">
        <v>35</v>
      </c>
      <c r="F800" s="2" t="s">
        <v>50</v>
      </c>
      <c r="G800" s="2" t="s">
        <v>51</v>
      </c>
      <c r="H800" s="4" t="s">
        <v>21</v>
      </c>
      <c r="I800" s="10">
        <v>44.999999999999993</v>
      </c>
      <c r="J800" s="7">
        <v>1500</v>
      </c>
      <c r="K800" s="10">
        <v>67499.999999999985</v>
      </c>
      <c r="L800" s="10">
        <v>20249.999999999996</v>
      </c>
      <c r="M800" s="5">
        <v>0.3</v>
      </c>
      <c r="N800" s="2" t="s">
        <v>17</v>
      </c>
    </row>
    <row r="801" spans="2:14" ht="14.25" customHeight="1" x14ac:dyDescent="0.25">
      <c r="B801" s="2" t="s">
        <v>13</v>
      </c>
      <c r="C801" s="2">
        <v>1185732</v>
      </c>
      <c r="D801" s="3">
        <v>44132</v>
      </c>
      <c r="E801" s="2" t="s">
        <v>35</v>
      </c>
      <c r="F801" s="2" t="s">
        <v>50</v>
      </c>
      <c r="G801" s="2" t="s">
        <v>51</v>
      </c>
      <c r="H801" s="4" t="s">
        <v>22</v>
      </c>
      <c r="I801" s="10">
        <v>35</v>
      </c>
      <c r="J801" s="7">
        <v>2250</v>
      </c>
      <c r="K801" s="10">
        <v>78750</v>
      </c>
      <c r="L801" s="10">
        <v>35437.5</v>
      </c>
      <c r="M801" s="5">
        <v>0.45</v>
      </c>
      <c r="N801" s="2" t="s">
        <v>17</v>
      </c>
    </row>
    <row r="802" spans="2:14" ht="14.25" customHeight="1" x14ac:dyDescent="0.25">
      <c r="B802" s="2" t="s">
        <v>13</v>
      </c>
      <c r="C802" s="2">
        <v>1185732</v>
      </c>
      <c r="D802" s="3">
        <v>44133</v>
      </c>
      <c r="E802" s="2" t="s">
        <v>35</v>
      </c>
      <c r="F802" s="2" t="s">
        <v>50</v>
      </c>
      <c r="G802" s="2" t="s">
        <v>51</v>
      </c>
      <c r="H802" s="4" t="s">
        <v>16</v>
      </c>
      <c r="I802" s="10">
        <v>40</v>
      </c>
      <c r="J802" s="7">
        <v>4450</v>
      </c>
      <c r="K802" s="10">
        <v>178000</v>
      </c>
      <c r="L802" s="10">
        <v>62300.000000000007</v>
      </c>
      <c r="M802" s="5">
        <v>0.35000000000000003</v>
      </c>
      <c r="N802" s="2" t="s">
        <v>17</v>
      </c>
    </row>
    <row r="803" spans="2:14" ht="14.25" customHeight="1" x14ac:dyDescent="0.25">
      <c r="B803" s="2" t="s">
        <v>13</v>
      </c>
      <c r="C803" s="2">
        <v>1185732</v>
      </c>
      <c r="D803" s="3">
        <v>44134</v>
      </c>
      <c r="E803" s="2" t="s">
        <v>35</v>
      </c>
      <c r="F803" s="2" t="s">
        <v>50</v>
      </c>
      <c r="G803" s="2" t="s">
        <v>51</v>
      </c>
      <c r="H803" s="4" t="s">
        <v>18</v>
      </c>
      <c r="I803" s="10">
        <v>40</v>
      </c>
      <c r="J803" s="7">
        <v>1250</v>
      </c>
      <c r="K803" s="10">
        <v>50000</v>
      </c>
      <c r="L803" s="10">
        <v>15000</v>
      </c>
      <c r="M803" s="5">
        <v>0.3</v>
      </c>
      <c r="N803" s="2" t="s">
        <v>17</v>
      </c>
    </row>
    <row r="804" spans="2:14" ht="14.25" customHeight="1" x14ac:dyDescent="0.25">
      <c r="B804" s="2" t="s">
        <v>13</v>
      </c>
      <c r="C804" s="2">
        <v>1185732</v>
      </c>
      <c r="D804" s="3">
        <v>44135</v>
      </c>
      <c r="E804" s="2" t="s">
        <v>35</v>
      </c>
      <c r="F804" s="2" t="s">
        <v>50</v>
      </c>
      <c r="G804" s="2" t="s">
        <v>51</v>
      </c>
      <c r="H804" s="4" t="s">
        <v>19</v>
      </c>
      <c r="I804" s="10">
        <v>30.000000000000004</v>
      </c>
      <c r="J804" s="7">
        <v>1750</v>
      </c>
      <c r="K804" s="10">
        <v>52500.000000000007</v>
      </c>
      <c r="L804" s="10">
        <v>15750.000000000002</v>
      </c>
      <c r="M804" s="5">
        <v>0.3</v>
      </c>
      <c r="N804" s="2" t="s">
        <v>17</v>
      </c>
    </row>
    <row r="805" spans="2:14" ht="14.25" customHeight="1" x14ac:dyDescent="0.25">
      <c r="B805" s="2" t="s">
        <v>13</v>
      </c>
      <c r="C805" s="2">
        <v>1185732</v>
      </c>
      <c r="D805" s="3">
        <v>44136</v>
      </c>
      <c r="E805" s="2" t="s">
        <v>35</v>
      </c>
      <c r="F805" s="2" t="s">
        <v>50</v>
      </c>
      <c r="G805" s="2" t="s">
        <v>51</v>
      </c>
      <c r="H805" s="4" t="s">
        <v>20</v>
      </c>
      <c r="I805" s="10">
        <v>35</v>
      </c>
      <c r="J805" s="7">
        <v>250</v>
      </c>
      <c r="K805" s="10">
        <v>8750</v>
      </c>
      <c r="L805" s="10">
        <v>3062.5000000000005</v>
      </c>
      <c r="M805" s="5">
        <v>0.35000000000000003</v>
      </c>
      <c r="N805" s="2" t="s">
        <v>17</v>
      </c>
    </row>
    <row r="806" spans="2:14" ht="14.25" customHeight="1" x14ac:dyDescent="0.25">
      <c r="B806" s="2" t="s">
        <v>13</v>
      </c>
      <c r="C806" s="2">
        <v>1185732</v>
      </c>
      <c r="D806" s="3">
        <v>44137</v>
      </c>
      <c r="E806" s="2" t="s">
        <v>35</v>
      </c>
      <c r="F806" s="2" t="s">
        <v>50</v>
      </c>
      <c r="G806" s="2" t="s">
        <v>51</v>
      </c>
      <c r="H806" s="4" t="s">
        <v>21</v>
      </c>
      <c r="I806" s="10">
        <v>50</v>
      </c>
      <c r="J806" s="7">
        <v>750</v>
      </c>
      <c r="K806" s="10">
        <v>37500</v>
      </c>
      <c r="L806" s="10">
        <v>11250</v>
      </c>
      <c r="M806" s="5">
        <v>0.3</v>
      </c>
      <c r="N806" s="2" t="s">
        <v>17</v>
      </c>
    </row>
    <row r="807" spans="2:14" ht="14.25" customHeight="1" x14ac:dyDescent="0.25">
      <c r="B807" s="2" t="s">
        <v>13</v>
      </c>
      <c r="C807" s="2">
        <v>1185732</v>
      </c>
      <c r="D807" s="3">
        <v>44138</v>
      </c>
      <c r="E807" s="2" t="s">
        <v>35</v>
      </c>
      <c r="F807" s="2" t="s">
        <v>50</v>
      </c>
      <c r="G807" s="2" t="s">
        <v>51</v>
      </c>
      <c r="H807" s="4" t="s">
        <v>22</v>
      </c>
      <c r="I807" s="10">
        <v>40</v>
      </c>
      <c r="J807" s="7">
        <v>1750</v>
      </c>
      <c r="K807" s="10">
        <v>70000</v>
      </c>
      <c r="L807" s="10">
        <v>31500</v>
      </c>
      <c r="M807" s="5">
        <v>0.45</v>
      </c>
      <c r="N807" s="2" t="s">
        <v>17</v>
      </c>
    </row>
    <row r="808" spans="2:14" ht="14.25" customHeight="1" x14ac:dyDescent="0.25">
      <c r="B808" s="2" t="s">
        <v>13</v>
      </c>
      <c r="C808" s="2">
        <v>1185732</v>
      </c>
      <c r="D808" s="3">
        <v>44139</v>
      </c>
      <c r="E808" s="2" t="s">
        <v>35</v>
      </c>
      <c r="F808" s="2" t="s">
        <v>50</v>
      </c>
      <c r="G808" s="2" t="s">
        <v>51</v>
      </c>
      <c r="H808" s="4" t="s">
        <v>16</v>
      </c>
      <c r="I808" s="10">
        <v>40</v>
      </c>
      <c r="J808" s="7">
        <v>4000</v>
      </c>
      <c r="K808" s="10">
        <v>160000</v>
      </c>
      <c r="L808" s="10">
        <v>56000.000000000007</v>
      </c>
      <c r="M808" s="5">
        <v>0.35000000000000003</v>
      </c>
      <c r="N808" s="2" t="s">
        <v>17</v>
      </c>
    </row>
    <row r="809" spans="2:14" ht="14.25" customHeight="1" x14ac:dyDescent="0.25">
      <c r="B809" s="2" t="s">
        <v>13</v>
      </c>
      <c r="C809" s="2">
        <v>1185732</v>
      </c>
      <c r="D809" s="3">
        <v>44140</v>
      </c>
      <c r="E809" s="2" t="s">
        <v>35</v>
      </c>
      <c r="F809" s="2" t="s">
        <v>50</v>
      </c>
      <c r="G809" s="2" t="s">
        <v>51</v>
      </c>
      <c r="H809" s="4" t="s">
        <v>18</v>
      </c>
      <c r="I809" s="10">
        <v>40</v>
      </c>
      <c r="J809" s="7">
        <v>1000</v>
      </c>
      <c r="K809" s="10">
        <v>40000</v>
      </c>
      <c r="L809" s="10">
        <v>12000</v>
      </c>
      <c r="M809" s="5">
        <v>0.3</v>
      </c>
      <c r="N809" s="2" t="s">
        <v>17</v>
      </c>
    </row>
    <row r="810" spans="2:14" ht="14.25" customHeight="1" x14ac:dyDescent="0.25">
      <c r="B810" s="2" t="s">
        <v>13</v>
      </c>
      <c r="C810" s="2">
        <v>1185732</v>
      </c>
      <c r="D810" s="3">
        <v>44141</v>
      </c>
      <c r="E810" s="2" t="s">
        <v>35</v>
      </c>
      <c r="F810" s="2" t="s">
        <v>50</v>
      </c>
      <c r="G810" s="2" t="s">
        <v>51</v>
      </c>
      <c r="H810" s="4" t="s">
        <v>19</v>
      </c>
      <c r="I810" s="10">
        <v>30.000000000000004</v>
      </c>
      <c r="J810" s="7">
        <v>1000</v>
      </c>
      <c r="K810" s="10">
        <v>30000.000000000004</v>
      </c>
      <c r="L810" s="10">
        <v>9000</v>
      </c>
      <c r="M810" s="5">
        <v>0.3</v>
      </c>
      <c r="N810" s="2" t="s">
        <v>17</v>
      </c>
    </row>
    <row r="811" spans="2:14" ht="14.25" customHeight="1" x14ac:dyDescent="0.25">
      <c r="B811" s="2" t="s">
        <v>13</v>
      </c>
      <c r="C811" s="2">
        <v>1185732</v>
      </c>
      <c r="D811" s="3">
        <v>44142</v>
      </c>
      <c r="E811" s="2" t="s">
        <v>35</v>
      </c>
      <c r="F811" s="2" t="s">
        <v>50</v>
      </c>
      <c r="G811" s="2" t="s">
        <v>51</v>
      </c>
      <c r="H811" s="4" t="s">
        <v>20</v>
      </c>
      <c r="I811" s="10">
        <v>35</v>
      </c>
      <c r="J811" s="7">
        <v>250</v>
      </c>
      <c r="K811" s="10">
        <v>8750</v>
      </c>
      <c r="L811" s="10">
        <v>3062.5000000000005</v>
      </c>
      <c r="M811" s="5">
        <v>0.35000000000000003</v>
      </c>
      <c r="N811" s="2" t="s">
        <v>17</v>
      </c>
    </row>
    <row r="812" spans="2:14" ht="14.25" customHeight="1" x14ac:dyDescent="0.25">
      <c r="B812" s="2" t="s">
        <v>13</v>
      </c>
      <c r="C812" s="2">
        <v>1185732</v>
      </c>
      <c r="D812" s="3">
        <v>44143</v>
      </c>
      <c r="E812" s="2" t="s">
        <v>35</v>
      </c>
      <c r="F812" s="2" t="s">
        <v>50</v>
      </c>
      <c r="G812" s="2" t="s">
        <v>51</v>
      </c>
      <c r="H812" s="4" t="s">
        <v>21</v>
      </c>
      <c r="I812" s="10">
        <v>50</v>
      </c>
      <c r="J812" s="7">
        <v>500</v>
      </c>
      <c r="K812" s="10">
        <v>25000</v>
      </c>
      <c r="L812" s="10">
        <v>7500</v>
      </c>
      <c r="M812" s="5">
        <v>0.3</v>
      </c>
      <c r="N812" s="2" t="s">
        <v>17</v>
      </c>
    </row>
    <row r="813" spans="2:14" ht="14.25" customHeight="1" x14ac:dyDescent="0.25">
      <c r="B813" s="2" t="s">
        <v>13</v>
      </c>
      <c r="C813" s="2">
        <v>1185732</v>
      </c>
      <c r="D813" s="3">
        <v>44144</v>
      </c>
      <c r="E813" s="2" t="s">
        <v>35</v>
      </c>
      <c r="F813" s="2" t="s">
        <v>50</v>
      </c>
      <c r="G813" s="2" t="s">
        <v>51</v>
      </c>
      <c r="H813" s="4" t="s">
        <v>22</v>
      </c>
      <c r="I813" s="10">
        <v>40</v>
      </c>
      <c r="J813" s="7">
        <v>1750</v>
      </c>
      <c r="K813" s="10">
        <v>70000</v>
      </c>
      <c r="L813" s="10">
        <v>31500</v>
      </c>
      <c r="M813" s="5">
        <v>0.45</v>
      </c>
      <c r="N813" s="2" t="s">
        <v>17</v>
      </c>
    </row>
    <row r="814" spans="2:14" ht="14.25" customHeight="1" x14ac:dyDescent="0.25">
      <c r="B814" s="2" t="s">
        <v>13</v>
      </c>
      <c r="C814" s="2">
        <v>1185732</v>
      </c>
      <c r="D814" s="3">
        <v>44145</v>
      </c>
      <c r="E814" s="2" t="s">
        <v>35</v>
      </c>
      <c r="F814" s="2" t="s">
        <v>50</v>
      </c>
      <c r="G814" s="2" t="s">
        <v>51</v>
      </c>
      <c r="H814" s="4" t="s">
        <v>16</v>
      </c>
      <c r="I814" s="10">
        <v>50</v>
      </c>
      <c r="J814" s="7">
        <v>4450</v>
      </c>
      <c r="K814" s="10">
        <v>222500</v>
      </c>
      <c r="L814" s="10">
        <v>77875.000000000015</v>
      </c>
      <c r="M814" s="5">
        <v>0.35000000000000003</v>
      </c>
      <c r="N814" s="2" t="s">
        <v>17</v>
      </c>
    </row>
    <row r="815" spans="2:14" ht="14.25" customHeight="1" x14ac:dyDescent="0.25">
      <c r="B815" s="2" t="s">
        <v>13</v>
      </c>
      <c r="C815" s="2">
        <v>1185732</v>
      </c>
      <c r="D815" s="3">
        <v>44146</v>
      </c>
      <c r="E815" s="2" t="s">
        <v>35</v>
      </c>
      <c r="F815" s="2" t="s">
        <v>50</v>
      </c>
      <c r="G815" s="2" t="s">
        <v>51</v>
      </c>
      <c r="H815" s="4" t="s">
        <v>18</v>
      </c>
      <c r="I815" s="10">
        <v>45.000000000000007</v>
      </c>
      <c r="J815" s="7">
        <v>1500</v>
      </c>
      <c r="K815" s="10">
        <v>67500.000000000015</v>
      </c>
      <c r="L815" s="10">
        <v>20250.000000000004</v>
      </c>
      <c r="M815" s="5">
        <v>0.3</v>
      </c>
      <c r="N815" s="2" t="s">
        <v>17</v>
      </c>
    </row>
    <row r="816" spans="2:14" ht="14.25" customHeight="1" x14ac:dyDescent="0.25">
      <c r="B816" s="2" t="s">
        <v>13</v>
      </c>
      <c r="C816" s="2">
        <v>1185732</v>
      </c>
      <c r="D816" s="3">
        <v>44147</v>
      </c>
      <c r="E816" s="2" t="s">
        <v>35</v>
      </c>
      <c r="F816" s="2" t="s">
        <v>50</v>
      </c>
      <c r="G816" s="2" t="s">
        <v>51</v>
      </c>
      <c r="H816" s="4" t="s">
        <v>19</v>
      </c>
      <c r="I816" s="10">
        <v>40</v>
      </c>
      <c r="J816" s="7">
        <v>1250</v>
      </c>
      <c r="K816" s="10">
        <v>50000</v>
      </c>
      <c r="L816" s="10">
        <v>15000</v>
      </c>
      <c r="M816" s="5">
        <v>0.3</v>
      </c>
      <c r="N816" s="2" t="s">
        <v>17</v>
      </c>
    </row>
    <row r="817" spans="2:14" ht="14.25" customHeight="1" x14ac:dyDescent="0.25">
      <c r="B817" s="2" t="s">
        <v>13</v>
      </c>
      <c r="C817" s="2">
        <v>1185732</v>
      </c>
      <c r="D817" s="3">
        <v>44148</v>
      </c>
      <c r="E817" s="2" t="s">
        <v>35</v>
      </c>
      <c r="F817" s="2" t="s">
        <v>50</v>
      </c>
      <c r="G817" s="2" t="s">
        <v>51</v>
      </c>
      <c r="H817" s="4" t="s">
        <v>20</v>
      </c>
      <c r="I817" s="10">
        <v>40</v>
      </c>
      <c r="J817" s="7">
        <v>500</v>
      </c>
      <c r="K817" s="10">
        <v>20000</v>
      </c>
      <c r="L817" s="10">
        <v>7000.0000000000009</v>
      </c>
      <c r="M817" s="5">
        <v>0.35000000000000003</v>
      </c>
      <c r="N817" s="2" t="s">
        <v>17</v>
      </c>
    </row>
    <row r="818" spans="2:14" ht="14.25" customHeight="1" x14ac:dyDescent="0.25">
      <c r="B818" s="2" t="s">
        <v>13</v>
      </c>
      <c r="C818" s="2">
        <v>1185732</v>
      </c>
      <c r="D818" s="3">
        <v>44149</v>
      </c>
      <c r="E818" s="2" t="s">
        <v>35</v>
      </c>
      <c r="F818" s="2" t="s">
        <v>50</v>
      </c>
      <c r="G818" s="2" t="s">
        <v>51</v>
      </c>
      <c r="H818" s="4" t="s">
        <v>21</v>
      </c>
      <c r="I818" s="10">
        <v>54.999999999999993</v>
      </c>
      <c r="J818" s="7">
        <v>750</v>
      </c>
      <c r="K818" s="10">
        <v>41249.999999999993</v>
      </c>
      <c r="L818" s="10">
        <v>12374.999999999998</v>
      </c>
      <c r="M818" s="5">
        <v>0.3</v>
      </c>
      <c r="N818" s="2" t="s">
        <v>17</v>
      </c>
    </row>
    <row r="819" spans="2:14" ht="14.25" customHeight="1" x14ac:dyDescent="0.25">
      <c r="B819" s="2" t="s">
        <v>13</v>
      </c>
      <c r="C819" s="2">
        <v>1185732</v>
      </c>
      <c r="D819" s="3">
        <v>44150</v>
      </c>
      <c r="E819" s="2" t="s">
        <v>35</v>
      </c>
      <c r="F819" s="2" t="s">
        <v>50</v>
      </c>
      <c r="G819" s="2" t="s">
        <v>51</v>
      </c>
      <c r="H819" s="4" t="s">
        <v>22</v>
      </c>
      <c r="I819" s="10">
        <v>60</v>
      </c>
      <c r="J819" s="7">
        <v>1750</v>
      </c>
      <c r="K819" s="10">
        <v>105000</v>
      </c>
      <c r="L819" s="10">
        <v>47250</v>
      </c>
      <c r="M819" s="5">
        <v>0.45</v>
      </c>
      <c r="N819" s="2" t="s">
        <v>17</v>
      </c>
    </row>
    <row r="820" spans="2:14" ht="14.25" customHeight="1" x14ac:dyDescent="0.25">
      <c r="B820" s="2" t="s">
        <v>13</v>
      </c>
      <c r="C820" s="2">
        <v>1185732</v>
      </c>
      <c r="D820" s="3">
        <v>44151</v>
      </c>
      <c r="E820" s="2" t="s">
        <v>35</v>
      </c>
      <c r="F820" s="2" t="s">
        <v>50</v>
      </c>
      <c r="G820" s="2" t="s">
        <v>51</v>
      </c>
      <c r="H820" s="4" t="s">
        <v>16</v>
      </c>
      <c r="I820" s="10">
        <v>45</v>
      </c>
      <c r="J820" s="7">
        <v>4250</v>
      </c>
      <c r="K820" s="10">
        <v>191250</v>
      </c>
      <c r="L820" s="10">
        <v>66937.5</v>
      </c>
      <c r="M820" s="5">
        <v>0.35000000000000003</v>
      </c>
      <c r="N820" s="2" t="s">
        <v>23</v>
      </c>
    </row>
    <row r="821" spans="2:14" ht="14.25" customHeight="1" x14ac:dyDescent="0.25">
      <c r="B821" s="2" t="s">
        <v>13</v>
      </c>
      <c r="C821" s="2">
        <v>1185732</v>
      </c>
      <c r="D821" s="3">
        <v>44152</v>
      </c>
      <c r="E821" s="2" t="s">
        <v>35</v>
      </c>
      <c r="F821" s="2" t="s">
        <v>50</v>
      </c>
      <c r="G821" s="2" t="s">
        <v>51</v>
      </c>
      <c r="H821" s="4" t="s">
        <v>18</v>
      </c>
      <c r="I821" s="10">
        <v>40.000000000000007</v>
      </c>
      <c r="J821" s="7">
        <v>1750</v>
      </c>
      <c r="K821" s="10">
        <v>70000.000000000015</v>
      </c>
      <c r="L821" s="10">
        <v>21000.000000000004</v>
      </c>
      <c r="M821" s="5">
        <v>0.3</v>
      </c>
      <c r="N821" s="2" t="s">
        <v>23</v>
      </c>
    </row>
    <row r="822" spans="2:14" ht="14.25" customHeight="1" x14ac:dyDescent="0.25">
      <c r="B822" s="2" t="s">
        <v>13</v>
      </c>
      <c r="C822" s="2">
        <v>1185732</v>
      </c>
      <c r="D822" s="3">
        <v>44153</v>
      </c>
      <c r="E822" s="2" t="s">
        <v>35</v>
      </c>
      <c r="F822" s="2" t="s">
        <v>50</v>
      </c>
      <c r="G822" s="2" t="s">
        <v>51</v>
      </c>
      <c r="H822" s="4" t="s">
        <v>19</v>
      </c>
      <c r="I822" s="10">
        <v>35</v>
      </c>
      <c r="J822" s="7">
        <v>1750</v>
      </c>
      <c r="K822" s="10">
        <v>61250</v>
      </c>
      <c r="L822" s="10">
        <v>18375</v>
      </c>
      <c r="M822" s="5">
        <v>0.3</v>
      </c>
      <c r="N822" s="2" t="s">
        <v>23</v>
      </c>
    </row>
    <row r="823" spans="2:14" ht="14.25" customHeight="1" x14ac:dyDescent="0.25">
      <c r="B823" s="2" t="s">
        <v>13</v>
      </c>
      <c r="C823" s="2">
        <v>1185732</v>
      </c>
      <c r="D823" s="3">
        <v>44154</v>
      </c>
      <c r="E823" s="2" t="s">
        <v>35</v>
      </c>
      <c r="F823" s="2" t="s">
        <v>50</v>
      </c>
      <c r="G823" s="2" t="s">
        <v>51</v>
      </c>
      <c r="H823" s="4" t="s">
        <v>20</v>
      </c>
      <c r="I823" s="10">
        <v>35</v>
      </c>
      <c r="J823" s="7">
        <v>1500</v>
      </c>
      <c r="K823" s="10">
        <v>52500</v>
      </c>
      <c r="L823" s="10">
        <v>18375</v>
      </c>
      <c r="M823" s="5">
        <v>0.35000000000000003</v>
      </c>
      <c r="N823" s="2" t="s">
        <v>23</v>
      </c>
    </row>
    <row r="824" spans="2:14" ht="14.25" customHeight="1" x14ac:dyDescent="0.25">
      <c r="B824" s="2" t="s">
        <v>13</v>
      </c>
      <c r="C824" s="2">
        <v>1185732</v>
      </c>
      <c r="D824" s="3">
        <v>44155</v>
      </c>
      <c r="E824" s="2" t="s">
        <v>35</v>
      </c>
      <c r="F824" s="2" t="s">
        <v>50</v>
      </c>
      <c r="G824" s="2" t="s">
        <v>51</v>
      </c>
      <c r="H824" s="4" t="s">
        <v>21</v>
      </c>
      <c r="I824" s="10">
        <v>50</v>
      </c>
      <c r="J824" s="7">
        <v>1500</v>
      </c>
      <c r="K824" s="10">
        <v>75000</v>
      </c>
      <c r="L824" s="10">
        <v>22500</v>
      </c>
      <c r="M824" s="5">
        <v>0.3</v>
      </c>
      <c r="N824" s="2" t="s">
        <v>23</v>
      </c>
    </row>
    <row r="825" spans="2:14" ht="14.25" customHeight="1" x14ac:dyDescent="0.25">
      <c r="B825" s="2" t="s">
        <v>13</v>
      </c>
      <c r="C825" s="2">
        <v>1185732</v>
      </c>
      <c r="D825" s="3">
        <v>44156</v>
      </c>
      <c r="E825" s="2" t="s">
        <v>35</v>
      </c>
      <c r="F825" s="2" t="s">
        <v>50</v>
      </c>
      <c r="G825" s="2" t="s">
        <v>51</v>
      </c>
      <c r="H825" s="4" t="s">
        <v>22</v>
      </c>
      <c r="I825" s="10">
        <v>55.000000000000007</v>
      </c>
      <c r="J825" s="7">
        <v>3250</v>
      </c>
      <c r="K825" s="10">
        <v>178750.00000000003</v>
      </c>
      <c r="L825" s="10">
        <v>80437.500000000015</v>
      </c>
      <c r="M825" s="5">
        <v>0.45</v>
      </c>
      <c r="N825" s="2" t="s">
        <v>23</v>
      </c>
    </row>
    <row r="826" spans="2:14" ht="14.25" customHeight="1" x14ac:dyDescent="0.25">
      <c r="B826" s="2" t="s">
        <v>13</v>
      </c>
      <c r="C826" s="2">
        <v>1185732</v>
      </c>
      <c r="D826" s="3">
        <v>44157</v>
      </c>
      <c r="E826" s="2" t="s">
        <v>35</v>
      </c>
      <c r="F826" s="2" t="s">
        <v>50</v>
      </c>
      <c r="G826" s="2" t="s">
        <v>51</v>
      </c>
      <c r="H826" s="4" t="s">
        <v>16</v>
      </c>
      <c r="I826" s="10">
        <v>50</v>
      </c>
      <c r="J826" s="7">
        <v>5500</v>
      </c>
      <c r="K826" s="10">
        <v>275000</v>
      </c>
      <c r="L826" s="10">
        <v>96250.000000000015</v>
      </c>
      <c r="M826" s="5">
        <v>0.35000000000000003</v>
      </c>
      <c r="N826" s="2" t="s">
        <v>23</v>
      </c>
    </row>
    <row r="827" spans="2:14" ht="14.25" customHeight="1" x14ac:dyDescent="0.25">
      <c r="B827" s="2" t="s">
        <v>13</v>
      </c>
      <c r="C827" s="2">
        <v>1185732</v>
      </c>
      <c r="D827" s="3">
        <v>44158</v>
      </c>
      <c r="E827" s="2" t="s">
        <v>35</v>
      </c>
      <c r="F827" s="2" t="s">
        <v>50</v>
      </c>
      <c r="G827" s="2" t="s">
        <v>51</v>
      </c>
      <c r="H827" s="4" t="s">
        <v>18</v>
      </c>
      <c r="I827" s="10">
        <v>45.000000000000007</v>
      </c>
      <c r="J827" s="7">
        <v>3000</v>
      </c>
      <c r="K827" s="10">
        <v>135000.00000000003</v>
      </c>
      <c r="L827" s="10">
        <v>40500.000000000007</v>
      </c>
      <c r="M827" s="5">
        <v>0.3</v>
      </c>
      <c r="N827" s="2" t="s">
        <v>23</v>
      </c>
    </row>
    <row r="828" spans="2:14" ht="14.25" customHeight="1" x14ac:dyDescent="0.25">
      <c r="B828" s="2" t="s">
        <v>13</v>
      </c>
      <c r="C828" s="2">
        <v>1185732</v>
      </c>
      <c r="D828" s="3">
        <v>44159</v>
      </c>
      <c r="E828" s="2" t="s">
        <v>35</v>
      </c>
      <c r="F828" s="2" t="s">
        <v>50</v>
      </c>
      <c r="G828" s="2" t="s">
        <v>51</v>
      </c>
      <c r="H828" s="4" t="s">
        <v>19</v>
      </c>
      <c r="I828" s="10">
        <v>40</v>
      </c>
      <c r="J828" s="7">
        <v>2250</v>
      </c>
      <c r="K828" s="10">
        <v>90000</v>
      </c>
      <c r="L828" s="10">
        <v>27000</v>
      </c>
      <c r="M828" s="5">
        <v>0.3</v>
      </c>
      <c r="N828" s="2" t="s">
        <v>23</v>
      </c>
    </row>
    <row r="829" spans="2:14" ht="14.25" customHeight="1" x14ac:dyDescent="0.25">
      <c r="B829" s="2" t="s">
        <v>13</v>
      </c>
      <c r="C829" s="2">
        <v>1185732</v>
      </c>
      <c r="D829" s="3">
        <v>44160</v>
      </c>
      <c r="E829" s="2" t="s">
        <v>35</v>
      </c>
      <c r="F829" s="2" t="s">
        <v>50</v>
      </c>
      <c r="G829" s="2" t="s">
        <v>51</v>
      </c>
      <c r="H829" s="4" t="s">
        <v>20</v>
      </c>
      <c r="I829" s="10">
        <v>40</v>
      </c>
      <c r="J829" s="7">
        <v>1750</v>
      </c>
      <c r="K829" s="10">
        <v>70000</v>
      </c>
      <c r="L829" s="10">
        <v>24500.000000000004</v>
      </c>
      <c r="M829" s="5">
        <v>0.35000000000000003</v>
      </c>
      <c r="N829" s="2" t="s">
        <v>23</v>
      </c>
    </row>
    <row r="830" spans="2:14" ht="14.25" customHeight="1" x14ac:dyDescent="0.25">
      <c r="B830" s="2" t="s">
        <v>13</v>
      </c>
      <c r="C830" s="2">
        <v>1185732</v>
      </c>
      <c r="D830" s="3">
        <v>44161</v>
      </c>
      <c r="E830" s="2" t="s">
        <v>35</v>
      </c>
      <c r="F830" s="2" t="s">
        <v>50</v>
      </c>
      <c r="G830" s="2" t="s">
        <v>51</v>
      </c>
      <c r="H830" s="4" t="s">
        <v>21</v>
      </c>
      <c r="I830" s="10">
        <v>50</v>
      </c>
      <c r="J830" s="7">
        <v>2000</v>
      </c>
      <c r="K830" s="10">
        <v>100000</v>
      </c>
      <c r="L830" s="10">
        <v>30000</v>
      </c>
      <c r="M830" s="5">
        <v>0.3</v>
      </c>
      <c r="N830" s="2" t="s">
        <v>23</v>
      </c>
    </row>
    <row r="831" spans="2:14" ht="14.25" customHeight="1" x14ac:dyDescent="0.25">
      <c r="B831" s="2" t="s">
        <v>13</v>
      </c>
      <c r="C831" s="2">
        <v>1185732</v>
      </c>
      <c r="D831" s="3">
        <v>44162</v>
      </c>
      <c r="E831" s="2" t="s">
        <v>35</v>
      </c>
      <c r="F831" s="2" t="s">
        <v>50</v>
      </c>
      <c r="G831" s="2" t="s">
        <v>51</v>
      </c>
      <c r="H831" s="4" t="s">
        <v>22</v>
      </c>
      <c r="I831" s="10">
        <v>55.000000000000007</v>
      </c>
      <c r="J831" s="7">
        <v>3750</v>
      </c>
      <c r="K831" s="10">
        <v>206250.00000000003</v>
      </c>
      <c r="L831" s="10">
        <v>92812.500000000015</v>
      </c>
      <c r="M831" s="5">
        <v>0.45</v>
      </c>
      <c r="N831" s="2" t="s">
        <v>23</v>
      </c>
    </row>
    <row r="832" spans="2:14" ht="14.25" customHeight="1" x14ac:dyDescent="0.25">
      <c r="B832" s="2" t="s">
        <v>13</v>
      </c>
      <c r="C832" s="2">
        <v>1185732</v>
      </c>
      <c r="D832" s="3">
        <v>44163</v>
      </c>
      <c r="E832" s="2" t="s">
        <v>35</v>
      </c>
      <c r="F832" s="2" t="s">
        <v>50</v>
      </c>
      <c r="G832" s="2" t="s">
        <v>51</v>
      </c>
      <c r="H832" s="4" t="s">
        <v>16</v>
      </c>
      <c r="I832" s="10">
        <v>50</v>
      </c>
      <c r="J832" s="7">
        <v>5250</v>
      </c>
      <c r="K832" s="10">
        <v>262500</v>
      </c>
      <c r="L832" s="10">
        <v>91875.000000000015</v>
      </c>
      <c r="M832" s="5">
        <v>0.35000000000000003</v>
      </c>
      <c r="N832" s="2" t="s">
        <v>23</v>
      </c>
    </row>
    <row r="833" spans="2:14" ht="14.25" customHeight="1" x14ac:dyDescent="0.25">
      <c r="B833" s="2" t="s">
        <v>13</v>
      </c>
      <c r="C833" s="2">
        <v>1185732</v>
      </c>
      <c r="D833" s="3">
        <v>44164</v>
      </c>
      <c r="E833" s="2" t="s">
        <v>35</v>
      </c>
      <c r="F833" s="2" t="s">
        <v>50</v>
      </c>
      <c r="G833" s="2" t="s">
        <v>51</v>
      </c>
      <c r="H833" s="4" t="s">
        <v>18</v>
      </c>
      <c r="I833" s="10">
        <v>45.000000000000007</v>
      </c>
      <c r="J833" s="7">
        <v>3000</v>
      </c>
      <c r="K833" s="10">
        <v>135000.00000000003</v>
      </c>
      <c r="L833" s="10">
        <v>40500.000000000007</v>
      </c>
      <c r="M833" s="5">
        <v>0.3</v>
      </c>
      <c r="N833" s="2" t="s">
        <v>23</v>
      </c>
    </row>
    <row r="834" spans="2:14" ht="14.25" customHeight="1" x14ac:dyDescent="0.25">
      <c r="B834" s="2" t="s">
        <v>13</v>
      </c>
      <c r="C834" s="2">
        <v>1185732</v>
      </c>
      <c r="D834" s="3">
        <v>44165</v>
      </c>
      <c r="E834" s="2" t="s">
        <v>35</v>
      </c>
      <c r="F834" s="2" t="s">
        <v>50</v>
      </c>
      <c r="G834" s="2" t="s">
        <v>51</v>
      </c>
      <c r="H834" s="4" t="s">
        <v>19</v>
      </c>
      <c r="I834" s="10">
        <v>40</v>
      </c>
      <c r="J834" s="7">
        <v>2250</v>
      </c>
      <c r="K834" s="10">
        <v>90000</v>
      </c>
      <c r="L834" s="10">
        <v>27000</v>
      </c>
      <c r="M834" s="5">
        <v>0.3</v>
      </c>
      <c r="N834" s="2" t="s">
        <v>23</v>
      </c>
    </row>
    <row r="835" spans="2:14" ht="14.25" customHeight="1" x14ac:dyDescent="0.25">
      <c r="B835" s="2" t="s">
        <v>13</v>
      </c>
      <c r="C835" s="2">
        <v>1185732</v>
      </c>
      <c r="D835" s="3">
        <v>44166</v>
      </c>
      <c r="E835" s="2" t="s">
        <v>35</v>
      </c>
      <c r="F835" s="2" t="s">
        <v>50</v>
      </c>
      <c r="G835" s="2" t="s">
        <v>51</v>
      </c>
      <c r="H835" s="4" t="s">
        <v>20</v>
      </c>
      <c r="I835" s="10">
        <v>35</v>
      </c>
      <c r="J835" s="7">
        <v>1750</v>
      </c>
      <c r="K835" s="10">
        <v>61250</v>
      </c>
      <c r="L835" s="10">
        <v>21437.500000000004</v>
      </c>
      <c r="M835" s="5">
        <v>0.35000000000000003</v>
      </c>
      <c r="N835" s="2" t="s">
        <v>23</v>
      </c>
    </row>
    <row r="836" spans="2:14" ht="14.25" customHeight="1" x14ac:dyDescent="0.25">
      <c r="B836" s="2" t="s">
        <v>13</v>
      </c>
      <c r="C836" s="2">
        <v>1185732</v>
      </c>
      <c r="D836" s="3">
        <v>44167</v>
      </c>
      <c r="E836" s="2" t="s">
        <v>35</v>
      </c>
      <c r="F836" s="2" t="s">
        <v>50</v>
      </c>
      <c r="G836" s="2" t="s">
        <v>51</v>
      </c>
      <c r="H836" s="4" t="s">
        <v>21</v>
      </c>
      <c r="I836" s="10">
        <v>45</v>
      </c>
      <c r="J836" s="7">
        <v>1500</v>
      </c>
      <c r="K836" s="10">
        <v>67500</v>
      </c>
      <c r="L836" s="10">
        <v>20250</v>
      </c>
      <c r="M836" s="5">
        <v>0.3</v>
      </c>
      <c r="N836" s="2" t="s">
        <v>23</v>
      </c>
    </row>
    <row r="837" spans="2:14" ht="14.25" customHeight="1" x14ac:dyDescent="0.25">
      <c r="B837" s="2" t="s">
        <v>13</v>
      </c>
      <c r="C837" s="2">
        <v>1185732</v>
      </c>
      <c r="D837" s="3">
        <v>44168</v>
      </c>
      <c r="E837" s="2" t="s">
        <v>35</v>
      </c>
      <c r="F837" s="2" t="s">
        <v>50</v>
      </c>
      <c r="G837" s="2" t="s">
        <v>51</v>
      </c>
      <c r="H837" s="4" t="s">
        <v>22</v>
      </c>
      <c r="I837" s="10">
        <v>50</v>
      </c>
      <c r="J837" s="7">
        <v>3250</v>
      </c>
      <c r="K837" s="10">
        <v>162500</v>
      </c>
      <c r="L837" s="10">
        <v>73125</v>
      </c>
      <c r="M837" s="5">
        <v>0.45</v>
      </c>
      <c r="N837" s="2" t="s">
        <v>23</v>
      </c>
    </row>
    <row r="838" spans="2:14" ht="14.25" customHeight="1" x14ac:dyDescent="0.25">
      <c r="B838" s="2" t="s">
        <v>13</v>
      </c>
      <c r="C838" s="2">
        <v>1185732</v>
      </c>
      <c r="D838" s="3">
        <v>44169</v>
      </c>
      <c r="E838" s="2" t="s">
        <v>35</v>
      </c>
      <c r="F838" s="2" t="s">
        <v>50</v>
      </c>
      <c r="G838" s="2" t="s">
        <v>51</v>
      </c>
      <c r="H838" s="4" t="s">
        <v>16</v>
      </c>
      <c r="I838" s="10">
        <v>45</v>
      </c>
      <c r="J838" s="7">
        <v>4500</v>
      </c>
      <c r="K838" s="10">
        <v>202500</v>
      </c>
      <c r="L838" s="10">
        <v>70875</v>
      </c>
      <c r="M838" s="5">
        <v>0.35000000000000003</v>
      </c>
      <c r="N838" s="2" t="s">
        <v>23</v>
      </c>
    </row>
    <row r="839" spans="2:14" ht="14.25" customHeight="1" x14ac:dyDescent="0.25">
      <c r="B839" s="2" t="s">
        <v>13</v>
      </c>
      <c r="C839" s="2">
        <v>1185732</v>
      </c>
      <c r="D839" s="3">
        <v>44170</v>
      </c>
      <c r="E839" s="2" t="s">
        <v>35</v>
      </c>
      <c r="F839" s="2" t="s">
        <v>50</v>
      </c>
      <c r="G839" s="2" t="s">
        <v>51</v>
      </c>
      <c r="H839" s="4" t="s">
        <v>18</v>
      </c>
      <c r="I839" s="10">
        <v>40.000000000000007</v>
      </c>
      <c r="J839" s="7">
        <v>2500</v>
      </c>
      <c r="K839" s="10">
        <v>100000.00000000001</v>
      </c>
      <c r="L839" s="10">
        <v>30000.000000000004</v>
      </c>
      <c r="M839" s="5">
        <v>0.3</v>
      </c>
      <c r="N839" s="2" t="s">
        <v>23</v>
      </c>
    </row>
    <row r="840" spans="2:14" ht="14.25" customHeight="1" x14ac:dyDescent="0.25">
      <c r="B840" s="2" t="s">
        <v>13</v>
      </c>
      <c r="C840" s="2">
        <v>1185732</v>
      </c>
      <c r="D840" s="3">
        <v>44171</v>
      </c>
      <c r="E840" s="2" t="s">
        <v>35</v>
      </c>
      <c r="F840" s="2" t="s">
        <v>50</v>
      </c>
      <c r="G840" s="2" t="s">
        <v>51</v>
      </c>
      <c r="H840" s="4" t="s">
        <v>19</v>
      </c>
      <c r="I840" s="10">
        <v>25</v>
      </c>
      <c r="J840" s="7">
        <v>1500</v>
      </c>
      <c r="K840" s="10">
        <v>37500</v>
      </c>
      <c r="L840" s="10">
        <v>11250</v>
      </c>
      <c r="M840" s="5">
        <v>0.3</v>
      </c>
      <c r="N840" s="2" t="s">
        <v>23</v>
      </c>
    </row>
    <row r="841" spans="2:14" ht="14.25" customHeight="1" x14ac:dyDescent="0.25">
      <c r="B841" s="2" t="s">
        <v>13</v>
      </c>
      <c r="C841" s="2">
        <v>1185732</v>
      </c>
      <c r="D841" s="3">
        <v>44172</v>
      </c>
      <c r="E841" s="2" t="s">
        <v>35</v>
      </c>
      <c r="F841" s="2" t="s">
        <v>50</v>
      </c>
      <c r="G841" s="2" t="s">
        <v>51</v>
      </c>
      <c r="H841" s="4" t="s">
        <v>20</v>
      </c>
      <c r="I841" s="10">
        <v>25</v>
      </c>
      <c r="J841" s="7">
        <v>1250</v>
      </c>
      <c r="K841" s="10">
        <v>31250</v>
      </c>
      <c r="L841" s="10">
        <v>10937.500000000002</v>
      </c>
      <c r="M841" s="5">
        <v>0.35000000000000003</v>
      </c>
      <c r="N841" s="2" t="s">
        <v>23</v>
      </c>
    </row>
    <row r="842" spans="2:14" ht="14.25" customHeight="1" x14ac:dyDescent="0.25">
      <c r="B842" s="2" t="s">
        <v>13</v>
      </c>
      <c r="C842" s="2">
        <v>1185732</v>
      </c>
      <c r="D842" s="3">
        <v>44173</v>
      </c>
      <c r="E842" s="2" t="s">
        <v>35</v>
      </c>
      <c r="F842" s="2" t="s">
        <v>50</v>
      </c>
      <c r="G842" s="2" t="s">
        <v>51</v>
      </c>
      <c r="H842" s="4" t="s">
        <v>21</v>
      </c>
      <c r="I842" s="10">
        <v>35</v>
      </c>
      <c r="J842" s="7">
        <v>1250</v>
      </c>
      <c r="K842" s="10">
        <v>43750</v>
      </c>
      <c r="L842" s="10">
        <v>13125</v>
      </c>
      <c r="M842" s="5">
        <v>0.3</v>
      </c>
      <c r="N842" s="2" t="s">
        <v>23</v>
      </c>
    </row>
    <row r="843" spans="2:14" ht="14.25" customHeight="1" x14ac:dyDescent="0.25">
      <c r="B843" s="2" t="s">
        <v>13</v>
      </c>
      <c r="C843" s="2">
        <v>1185732</v>
      </c>
      <c r="D843" s="3">
        <v>44174</v>
      </c>
      <c r="E843" s="2" t="s">
        <v>35</v>
      </c>
      <c r="F843" s="2" t="s">
        <v>50</v>
      </c>
      <c r="G843" s="2" t="s">
        <v>51</v>
      </c>
      <c r="H843" s="4" t="s">
        <v>22</v>
      </c>
      <c r="I843" s="10">
        <v>40</v>
      </c>
      <c r="J843" s="7">
        <v>2000</v>
      </c>
      <c r="K843" s="10">
        <v>80000</v>
      </c>
      <c r="L843" s="10">
        <v>36000</v>
      </c>
      <c r="M843" s="5">
        <v>0.45</v>
      </c>
      <c r="N843" s="2" t="s">
        <v>23</v>
      </c>
    </row>
    <row r="844" spans="2:14" ht="14.25" customHeight="1" x14ac:dyDescent="0.25">
      <c r="B844" s="2" t="s">
        <v>13</v>
      </c>
      <c r="C844" s="2">
        <v>1185732</v>
      </c>
      <c r="D844" s="3">
        <v>44175</v>
      </c>
      <c r="E844" s="2" t="s">
        <v>35</v>
      </c>
      <c r="F844" s="2" t="s">
        <v>50</v>
      </c>
      <c r="G844" s="2" t="s">
        <v>51</v>
      </c>
      <c r="H844" s="4" t="s">
        <v>16</v>
      </c>
      <c r="I844" s="10">
        <v>44.999999999999993</v>
      </c>
      <c r="J844" s="7">
        <v>3750</v>
      </c>
      <c r="K844" s="10">
        <v>168749.99999999997</v>
      </c>
      <c r="L844" s="10">
        <v>59062.499999999993</v>
      </c>
      <c r="M844" s="5">
        <v>0.35000000000000003</v>
      </c>
      <c r="N844" s="2" t="s">
        <v>23</v>
      </c>
    </row>
    <row r="845" spans="2:14" ht="14.25" customHeight="1" x14ac:dyDescent="0.25">
      <c r="B845" s="2" t="s">
        <v>13</v>
      </c>
      <c r="C845" s="2">
        <v>1185732</v>
      </c>
      <c r="D845" s="3">
        <v>44176</v>
      </c>
      <c r="E845" s="2" t="s">
        <v>35</v>
      </c>
      <c r="F845" s="2" t="s">
        <v>50</v>
      </c>
      <c r="G845" s="2" t="s">
        <v>51</v>
      </c>
      <c r="H845" s="4" t="s">
        <v>18</v>
      </c>
      <c r="I845" s="10">
        <v>35</v>
      </c>
      <c r="J845" s="7">
        <v>2000</v>
      </c>
      <c r="K845" s="10">
        <v>70000</v>
      </c>
      <c r="L845" s="10">
        <v>21000</v>
      </c>
      <c r="M845" s="5">
        <v>0.3</v>
      </c>
      <c r="N845" s="2" t="s">
        <v>23</v>
      </c>
    </row>
    <row r="846" spans="2:14" ht="14.25" customHeight="1" x14ac:dyDescent="0.25">
      <c r="B846" s="2" t="s">
        <v>13</v>
      </c>
      <c r="C846" s="2">
        <v>1185732</v>
      </c>
      <c r="D846" s="3">
        <v>44177</v>
      </c>
      <c r="E846" s="2" t="s">
        <v>35</v>
      </c>
      <c r="F846" s="2" t="s">
        <v>50</v>
      </c>
      <c r="G846" s="2" t="s">
        <v>51</v>
      </c>
      <c r="H846" s="4" t="s">
        <v>19</v>
      </c>
      <c r="I846" s="10">
        <v>35</v>
      </c>
      <c r="J846" s="7">
        <v>1000</v>
      </c>
      <c r="K846" s="10">
        <v>35000</v>
      </c>
      <c r="L846" s="10">
        <v>10500</v>
      </c>
      <c r="M846" s="5">
        <v>0.3</v>
      </c>
      <c r="N846" s="2" t="s">
        <v>23</v>
      </c>
    </row>
    <row r="847" spans="2:14" ht="14.25" customHeight="1" x14ac:dyDescent="0.25">
      <c r="B847" s="2" t="s">
        <v>13</v>
      </c>
      <c r="C847" s="2">
        <v>1185732</v>
      </c>
      <c r="D847" s="3">
        <v>44178</v>
      </c>
      <c r="E847" s="2" t="s">
        <v>35</v>
      </c>
      <c r="F847" s="2" t="s">
        <v>50</v>
      </c>
      <c r="G847" s="2" t="s">
        <v>51</v>
      </c>
      <c r="H847" s="4" t="s">
        <v>20</v>
      </c>
      <c r="I847" s="10">
        <v>35</v>
      </c>
      <c r="J847" s="7">
        <v>750</v>
      </c>
      <c r="K847" s="10">
        <v>26250</v>
      </c>
      <c r="L847" s="10">
        <v>9187.5</v>
      </c>
      <c r="M847" s="5">
        <v>0.35000000000000003</v>
      </c>
      <c r="N847" s="2" t="s">
        <v>23</v>
      </c>
    </row>
    <row r="848" spans="2:14" ht="14.25" customHeight="1" x14ac:dyDescent="0.25">
      <c r="B848" s="2" t="s">
        <v>13</v>
      </c>
      <c r="C848" s="2">
        <v>1185732</v>
      </c>
      <c r="D848" s="3">
        <v>44179</v>
      </c>
      <c r="E848" s="2" t="s">
        <v>35</v>
      </c>
      <c r="F848" s="2" t="s">
        <v>50</v>
      </c>
      <c r="G848" s="2" t="s">
        <v>51</v>
      </c>
      <c r="H848" s="4" t="s">
        <v>21</v>
      </c>
      <c r="I848" s="10">
        <v>44.999999999999993</v>
      </c>
      <c r="J848" s="7">
        <v>750</v>
      </c>
      <c r="K848" s="10">
        <v>33749.999999999993</v>
      </c>
      <c r="L848" s="10">
        <v>10124.999999999998</v>
      </c>
      <c r="M848" s="5">
        <v>0.3</v>
      </c>
      <c r="N848" s="2" t="s">
        <v>23</v>
      </c>
    </row>
    <row r="849" spans="2:14" ht="14.25" customHeight="1" x14ac:dyDescent="0.25">
      <c r="B849" s="2" t="s">
        <v>13</v>
      </c>
      <c r="C849" s="2">
        <v>1185732</v>
      </c>
      <c r="D849" s="3">
        <v>44180</v>
      </c>
      <c r="E849" s="2" t="s">
        <v>35</v>
      </c>
      <c r="F849" s="2" t="s">
        <v>50</v>
      </c>
      <c r="G849" s="2" t="s">
        <v>51</v>
      </c>
      <c r="H849" s="4" t="s">
        <v>22</v>
      </c>
      <c r="I849" s="10">
        <v>49.999999999999986</v>
      </c>
      <c r="J849" s="7">
        <v>2000</v>
      </c>
      <c r="K849" s="10">
        <v>99999.999999999971</v>
      </c>
      <c r="L849" s="10">
        <v>44999.999999999985</v>
      </c>
      <c r="M849" s="5">
        <v>0.45</v>
      </c>
      <c r="N849" s="2" t="s">
        <v>23</v>
      </c>
    </row>
    <row r="850" spans="2:14" ht="14.25" customHeight="1" x14ac:dyDescent="0.25">
      <c r="B850" s="2" t="s">
        <v>13</v>
      </c>
      <c r="C850" s="2">
        <v>1185732</v>
      </c>
      <c r="D850" s="3">
        <v>44181</v>
      </c>
      <c r="E850" s="2" t="s">
        <v>35</v>
      </c>
      <c r="F850" s="2" t="s">
        <v>50</v>
      </c>
      <c r="G850" s="2" t="s">
        <v>51</v>
      </c>
      <c r="H850" s="4" t="s">
        <v>16</v>
      </c>
      <c r="I850" s="10">
        <v>50</v>
      </c>
      <c r="J850" s="7">
        <v>3500</v>
      </c>
      <c r="K850" s="10">
        <v>175000</v>
      </c>
      <c r="L850" s="10">
        <v>61250.000000000007</v>
      </c>
      <c r="M850" s="5">
        <v>0.35000000000000003</v>
      </c>
      <c r="N850" s="2" t="s">
        <v>23</v>
      </c>
    </row>
    <row r="851" spans="2:14" ht="14.25" customHeight="1" x14ac:dyDescent="0.25">
      <c r="B851" s="2" t="s">
        <v>13</v>
      </c>
      <c r="C851" s="2">
        <v>1185732</v>
      </c>
      <c r="D851" s="3">
        <v>44182</v>
      </c>
      <c r="E851" s="2" t="s">
        <v>35</v>
      </c>
      <c r="F851" s="2" t="s">
        <v>50</v>
      </c>
      <c r="G851" s="2" t="s">
        <v>51</v>
      </c>
      <c r="H851" s="4" t="s">
        <v>18</v>
      </c>
      <c r="I851" s="10">
        <v>40</v>
      </c>
      <c r="J851" s="7">
        <v>2000</v>
      </c>
      <c r="K851" s="10">
        <v>80000</v>
      </c>
      <c r="L851" s="10">
        <v>24000</v>
      </c>
      <c r="M851" s="5">
        <v>0.3</v>
      </c>
      <c r="N851" s="2" t="s">
        <v>23</v>
      </c>
    </row>
    <row r="852" spans="2:14" ht="14.25" customHeight="1" x14ac:dyDescent="0.25">
      <c r="B852" s="2" t="s">
        <v>13</v>
      </c>
      <c r="C852" s="2">
        <v>1185732</v>
      </c>
      <c r="D852" s="3">
        <v>44183</v>
      </c>
      <c r="E852" s="2" t="s">
        <v>35</v>
      </c>
      <c r="F852" s="2" t="s">
        <v>50</v>
      </c>
      <c r="G852" s="2" t="s">
        <v>51</v>
      </c>
      <c r="H852" s="4" t="s">
        <v>19</v>
      </c>
      <c r="I852" s="10">
        <v>40</v>
      </c>
      <c r="J852" s="7">
        <v>1450</v>
      </c>
      <c r="K852" s="10">
        <v>58000</v>
      </c>
      <c r="L852" s="10">
        <v>17400</v>
      </c>
      <c r="M852" s="5">
        <v>0.3</v>
      </c>
      <c r="N852" s="2" t="s">
        <v>23</v>
      </c>
    </row>
    <row r="853" spans="2:14" ht="14.25" customHeight="1" x14ac:dyDescent="0.25">
      <c r="B853" s="2" t="s">
        <v>13</v>
      </c>
      <c r="C853" s="2">
        <v>1185732</v>
      </c>
      <c r="D853" s="3">
        <v>44184</v>
      </c>
      <c r="E853" s="2" t="s">
        <v>35</v>
      </c>
      <c r="F853" s="2" t="s">
        <v>50</v>
      </c>
      <c r="G853" s="2" t="s">
        <v>51</v>
      </c>
      <c r="H853" s="4" t="s">
        <v>20</v>
      </c>
      <c r="I853" s="10">
        <v>40</v>
      </c>
      <c r="J853" s="7">
        <v>1500</v>
      </c>
      <c r="K853" s="10">
        <v>60000</v>
      </c>
      <c r="L853" s="10">
        <v>21000.000000000004</v>
      </c>
      <c r="M853" s="5">
        <v>0.35000000000000003</v>
      </c>
      <c r="N853" s="2" t="s">
        <v>23</v>
      </c>
    </row>
    <row r="854" spans="2:14" ht="14.25" customHeight="1" x14ac:dyDescent="0.25">
      <c r="B854" s="2" t="s">
        <v>13</v>
      </c>
      <c r="C854" s="2">
        <v>1185732</v>
      </c>
      <c r="D854" s="3">
        <v>44185</v>
      </c>
      <c r="E854" s="2" t="s">
        <v>35</v>
      </c>
      <c r="F854" s="2" t="s">
        <v>50</v>
      </c>
      <c r="G854" s="2" t="s">
        <v>51</v>
      </c>
      <c r="H854" s="4" t="s">
        <v>21</v>
      </c>
      <c r="I854" s="10">
        <v>54.999999999999993</v>
      </c>
      <c r="J854" s="7">
        <v>1250</v>
      </c>
      <c r="K854" s="10">
        <v>68749.999999999985</v>
      </c>
      <c r="L854" s="10">
        <v>20624.999999999996</v>
      </c>
      <c r="M854" s="5">
        <v>0.3</v>
      </c>
      <c r="N854" s="2" t="s">
        <v>23</v>
      </c>
    </row>
    <row r="855" spans="2:14" ht="14.25" customHeight="1" x14ac:dyDescent="0.25">
      <c r="B855" s="2" t="s">
        <v>13</v>
      </c>
      <c r="C855" s="2">
        <v>1185732</v>
      </c>
      <c r="D855" s="3">
        <v>44186</v>
      </c>
      <c r="E855" s="2" t="s">
        <v>35</v>
      </c>
      <c r="F855" s="2" t="s">
        <v>50</v>
      </c>
      <c r="G855" s="2" t="s">
        <v>51</v>
      </c>
      <c r="H855" s="4" t="s">
        <v>22</v>
      </c>
      <c r="I855" s="10">
        <v>59.999999999999986</v>
      </c>
      <c r="J855" s="7">
        <v>2250</v>
      </c>
      <c r="K855" s="10">
        <v>134999.99999999997</v>
      </c>
      <c r="L855" s="10">
        <v>60749.999999999985</v>
      </c>
      <c r="M855" s="5">
        <v>0.45</v>
      </c>
      <c r="N855" s="2" t="s">
        <v>23</v>
      </c>
    </row>
    <row r="856" spans="2:14" ht="14.25" customHeight="1" x14ac:dyDescent="0.25">
      <c r="B856" s="2" t="s">
        <v>13</v>
      </c>
      <c r="C856" s="2">
        <v>1185732</v>
      </c>
      <c r="D856" s="3">
        <v>44187</v>
      </c>
      <c r="E856" s="2" t="s">
        <v>35</v>
      </c>
      <c r="F856" s="2" t="s">
        <v>50</v>
      </c>
      <c r="G856" s="2" t="s">
        <v>51</v>
      </c>
      <c r="H856" s="4" t="s">
        <v>16</v>
      </c>
      <c r="I856" s="10">
        <v>54.999999999999993</v>
      </c>
      <c r="J856" s="7">
        <v>4750</v>
      </c>
      <c r="K856" s="10">
        <v>261249.99999999997</v>
      </c>
      <c r="L856" s="10">
        <v>91437.5</v>
      </c>
      <c r="M856" s="5">
        <v>0.35000000000000003</v>
      </c>
      <c r="N856" s="2" t="s">
        <v>23</v>
      </c>
    </row>
    <row r="857" spans="2:14" ht="14.25" customHeight="1" x14ac:dyDescent="0.25">
      <c r="B857" s="2" t="s">
        <v>13</v>
      </c>
      <c r="C857" s="2">
        <v>1185732</v>
      </c>
      <c r="D857" s="3">
        <v>44188</v>
      </c>
      <c r="E857" s="2" t="s">
        <v>35</v>
      </c>
      <c r="F857" s="2" t="s">
        <v>50</v>
      </c>
      <c r="G857" s="2" t="s">
        <v>51</v>
      </c>
      <c r="H857" s="4" t="s">
        <v>18</v>
      </c>
      <c r="I857" s="10">
        <v>45</v>
      </c>
      <c r="J857" s="7">
        <v>2750</v>
      </c>
      <c r="K857" s="10">
        <v>123750</v>
      </c>
      <c r="L857" s="10">
        <v>37125</v>
      </c>
      <c r="M857" s="5">
        <v>0.3</v>
      </c>
      <c r="N857" s="2" t="s">
        <v>23</v>
      </c>
    </row>
    <row r="858" spans="2:14" ht="14.25" customHeight="1" x14ac:dyDescent="0.25">
      <c r="B858" s="2" t="s">
        <v>13</v>
      </c>
      <c r="C858" s="2">
        <v>1185732</v>
      </c>
      <c r="D858" s="3">
        <v>44189</v>
      </c>
      <c r="E858" s="2" t="s">
        <v>35</v>
      </c>
      <c r="F858" s="2" t="s">
        <v>50</v>
      </c>
      <c r="G858" s="2" t="s">
        <v>51</v>
      </c>
      <c r="H858" s="4" t="s">
        <v>19</v>
      </c>
      <c r="I858" s="10">
        <v>45</v>
      </c>
      <c r="J858" s="7">
        <v>2250</v>
      </c>
      <c r="K858" s="10">
        <v>101250</v>
      </c>
      <c r="L858" s="10">
        <v>30375</v>
      </c>
      <c r="M858" s="5">
        <v>0.3</v>
      </c>
      <c r="N858" s="2" t="s">
        <v>23</v>
      </c>
    </row>
    <row r="859" spans="2:14" ht="14.25" customHeight="1" x14ac:dyDescent="0.25">
      <c r="B859" s="2" t="s">
        <v>13</v>
      </c>
      <c r="C859" s="2">
        <v>1185732</v>
      </c>
      <c r="D859" s="3">
        <v>44190</v>
      </c>
      <c r="E859" s="2" t="s">
        <v>35</v>
      </c>
      <c r="F859" s="2" t="s">
        <v>50</v>
      </c>
      <c r="G859" s="2" t="s">
        <v>51</v>
      </c>
      <c r="H859" s="4" t="s">
        <v>20</v>
      </c>
      <c r="I859" s="10">
        <v>45</v>
      </c>
      <c r="J859" s="7">
        <v>1750</v>
      </c>
      <c r="K859" s="10">
        <v>78750</v>
      </c>
      <c r="L859" s="10">
        <v>27562.500000000004</v>
      </c>
      <c r="M859" s="5">
        <v>0.35000000000000003</v>
      </c>
      <c r="N859" s="2" t="s">
        <v>23</v>
      </c>
    </row>
    <row r="860" spans="2:14" ht="14.25" customHeight="1" x14ac:dyDescent="0.25">
      <c r="B860" s="2" t="s">
        <v>13</v>
      </c>
      <c r="C860" s="2">
        <v>1185732</v>
      </c>
      <c r="D860" s="3">
        <v>44191</v>
      </c>
      <c r="E860" s="2" t="s">
        <v>35</v>
      </c>
      <c r="F860" s="2" t="s">
        <v>50</v>
      </c>
      <c r="G860" s="2" t="s">
        <v>51</v>
      </c>
      <c r="H860" s="4" t="s">
        <v>21</v>
      </c>
      <c r="I860" s="10">
        <v>54.999999999999993</v>
      </c>
      <c r="J860" s="7">
        <v>1750</v>
      </c>
      <c r="K860" s="10">
        <v>96249.999999999985</v>
      </c>
      <c r="L860" s="10">
        <v>28874.999999999996</v>
      </c>
      <c r="M860" s="5">
        <v>0.3</v>
      </c>
      <c r="N860" s="2" t="s">
        <v>23</v>
      </c>
    </row>
    <row r="861" spans="2:14" ht="14.25" customHeight="1" x14ac:dyDescent="0.25">
      <c r="B861" s="2" t="s">
        <v>13</v>
      </c>
      <c r="C861" s="2">
        <v>1185732</v>
      </c>
      <c r="D861" s="3">
        <v>44192</v>
      </c>
      <c r="E861" s="2" t="s">
        <v>35</v>
      </c>
      <c r="F861" s="2" t="s">
        <v>50</v>
      </c>
      <c r="G861" s="2" t="s">
        <v>51</v>
      </c>
      <c r="H861" s="4" t="s">
        <v>22</v>
      </c>
      <c r="I861" s="10">
        <v>59.999999999999986</v>
      </c>
      <c r="J861" s="7">
        <v>2750</v>
      </c>
      <c r="K861" s="10">
        <v>164999.99999999997</v>
      </c>
      <c r="L861" s="10">
        <v>74249.999999999985</v>
      </c>
      <c r="M861" s="5">
        <v>0.45</v>
      </c>
      <c r="N861" s="2" t="s">
        <v>23</v>
      </c>
    </row>
    <row r="862" spans="2:14" ht="14.25" customHeight="1" x14ac:dyDescent="0.25">
      <c r="B862" s="2" t="s">
        <v>33</v>
      </c>
      <c r="C862" s="2">
        <v>1189833</v>
      </c>
      <c r="D862" s="3">
        <v>44193</v>
      </c>
      <c r="E862" s="2" t="s">
        <v>35</v>
      </c>
      <c r="F862" s="2" t="s">
        <v>50</v>
      </c>
      <c r="G862" s="2" t="s">
        <v>51</v>
      </c>
      <c r="H862" s="4" t="s">
        <v>16</v>
      </c>
      <c r="I862" s="10">
        <v>35</v>
      </c>
      <c r="J862" s="7">
        <v>4750</v>
      </c>
      <c r="K862" s="10">
        <v>166250</v>
      </c>
      <c r="L862" s="10">
        <v>74812.5</v>
      </c>
      <c r="M862" s="5">
        <v>0.45</v>
      </c>
      <c r="N862" s="2" t="s">
        <v>23</v>
      </c>
    </row>
    <row r="863" spans="2:14" ht="14.25" customHeight="1" x14ac:dyDescent="0.25">
      <c r="B863" s="2" t="s">
        <v>33</v>
      </c>
      <c r="C863" s="2">
        <v>1189833</v>
      </c>
      <c r="D863" s="3">
        <v>44194</v>
      </c>
      <c r="E863" s="2" t="s">
        <v>35</v>
      </c>
      <c r="F863" s="2" t="s">
        <v>50</v>
      </c>
      <c r="G863" s="2" t="s">
        <v>51</v>
      </c>
      <c r="H863" s="4" t="s">
        <v>18</v>
      </c>
      <c r="I863" s="10">
        <v>45</v>
      </c>
      <c r="J863" s="7">
        <v>4750</v>
      </c>
      <c r="K863" s="10">
        <v>213750</v>
      </c>
      <c r="L863" s="10">
        <v>64125</v>
      </c>
      <c r="M863" s="5">
        <v>0.3</v>
      </c>
      <c r="N863" s="2" t="s">
        <v>23</v>
      </c>
    </row>
    <row r="864" spans="2:14" ht="14.25" customHeight="1" x14ac:dyDescent="0.25">
      <c r="B864" s="2" t="s">
        <v>33</v>
      </c>
      <c r="C864" s="2">
        <v>1189833</v>
      </c>
      <c r="D864" s="3">
        <v>44195</v>
      </c>
      <c r="E864" s="2" t="s">
        <v>35</v>
      </c>
      <c r="F864" s="2" t="s">
        <v>50</v>
      </c>
      <c r="G864" s="2" t="s">
        <v>51</v>
      </c>
      <c r="H864" s="4" t="s">
        <v>19</v>
      </c>
      <c r="I864" s="10">
        <v>45</v>
      </c>
      <c r="J864" s="7">
        <v>4750</v>
      </c>
      <c r="K864" s="10">
        <v>213750</v>
      </c>
      <c r="L864" s="10">
        <v>96187.5</v>
      </c>
      <c r="M864" s="5">
        <v>0.45</v>
      </c>
      <c r="N864" s="2" t="s">
        <v>23</v>
      </c>
    </row>
    <row r="865" spans="2:14" ht="14.25" customHeight="1" x14ac:dyDescent="0.25">
      <c r="B865" s="2" t="s">
        <v>33</v>
      </c>
      <c r="C865" s="2">
        <v>1189833</v>
      </c>
      <c r="D865" s="3">
        <v>44196</v>
      </c>
      <c r="E865" s="2" t="s">
        <v>35</v>
      </c>
      <c r="F865" s="2" t="s">
        <v>50</v>
      </c>
      <c r="G865" s="2" t="s">
        <v>51</v>
      </c>
      <c r="H865" s="4" t="s">
        <v>20</v>
      </c>
      <c r="I865" s="10">
        <v>45</v>
      </c>
      <c r="J865" s="7">
        <v>3250</v>
      </c>
      <c r="K865" s="10">
        <v>146250</v>
      </c>
      <c r="L865" s="10">
        <v>58499.999999999993</v>
      </c>
      <c r="M865" s="5">
        <v>0.39999999999999997</v>
      </c>
      <c r="N865" s="2" t="s">
        <v>23</v>
      </c>
    </row>
    <row r="866" spans="2:14" ht="14.25" customHeight="1" x14ac:dyDescent="0.25">
      <c r="B866" s="2" t="s">
        <v>33</v>
      </c>
      <c r="C866" s="2">
        <v>1189833</v>
      </c>
      <c r="D866" s="3">
        <v>44197</v>
      </c>
      <c r="E866" s="2" t="s">
        <v>35</v>
      </c>
      <c r="F866" s="2" t="s">
        <v>52</v>
      </c>
      <c r="G866" s="2" t="s">
        <v>53</v>
      </c>
      <c r="H866" s="4" t="s">
        <v>21</v>
      </c>
      <c r="I866" s="10">
        <v>50</v>
      </c>
      <c r="J866" s="7">
        <v>2750</v>
      </c>
      <c r="K866" s="10">
        <v>137500</v>
      </c>
      <c r="L866" s="10">
        <v>82500.000000000015</v>
      </c>
      <c r="M866" s="5">
        <v>0.60000000000000009</v>
      </c>
      <c r="N866" s="2" t="s">
        <v>23</v>
      </c>
    </row>
    <row r="867" spans="2:14" ht="14.25" customHeight="1" x14ac:dyDescent="0.25">
      <c r="B867" s="2" t="s">
        <v>33</v>
      </c>
      <c r="C867" s="2">
        <v>1189833</v>
      </c>
      <c r="D867" s="3">
        <v>44198</v>
      </c>
      <c r="E867" s="2" t="s">
        <v>35</v>
      </c>
      <c r="F867" s="2" t="s">
        <v>52</v>
      </c>
      <c r="G867" s="2" t="s">
        <v>53</v>
      </c>
      <c r="H867" s="4" t="s">
        <v>22</v>
      </c>
      <c r="I867" s="10">
        <v>45</v>
      </c>
      <c r="J867" s="7">
        <v>4750</v>
      </c>
      <c r="K867" s="10">
        <v>213750</v>
      </c>
      <c r="L867" s="10">
        <v>53437.5</v>
      </c>
      <c r="M867" s="5">
        <v>0.25</v>
      </c>
      <c r="N867" s="2" t="s">
        <v>23</v>
      </c>
    </row>
    <row r="868" spans="2:14" ht="14.25" customHeight="1" x14ac:dyDescent="0.25">
      <c r="B868" s="2" t="s">
        <v>33</v>
      </c>
      <c r="C868" s="2">
        <v>1189833</v>
      </c>
      <c r="D868" s="3">
        <v>44199</v>
      </c>
      <c r="E868" s="2" t="s">
        <v>35</v>
      </c>
      <c r="F868" s="2" t="s">
        <v>52</v>
      </c>
      <c r="G868" s="2" t="s">
        <v>53</v>
      </c>
      <c r="H868" s="4" t="s">
        <v>16</v>
      </c>
      <c r="I868" s="10">
        <v>35</v>
      </c>
      <c r="J868" s="7">
        <v>5250</v>
      </c>
      <c r="K868" s="10">
        <v>183750</v>
      </c>
      <c r="L868" s="10">
        <v>82687.5</v>
      </c>
      <c r="M868" s="5">
        <v>0.45</v>
      </c>
      <c r="N868" s="2" t="s">
        <v>23</v>
      </c>
    </row>
    <row r="869" spans="2:14" ht="14.25" customHeight="1" x14ac:dyDescent="0.25">
      <c r="B869" s="2" t="s">
        <v>33</v>
      </c>
      <c r="C869" s="2">
        <v>1189833</v>
      </c>
      <c r="D869" s="3">
        <v>44200</v>
      </c>
      <c r="E869" s="2" t="s">
        <v>35</v>
      </c>
      <c r="F869" s="2" t="s">
        <v>52</v>
      </c>
      <c r="G869" s="2" t="s">
        <v>53</v>
      </c>
      <c r="H869" s="4" t="s">
        <v>18</v>
      </c>
      <c r="I869" s="10">
        <v>45</v>
      </c>
      <c r="J869" s="7">
        <v>4250</v>
      </c>
      <c r="K869" s="10">
        <v>191250</v>
      </c>
      <c r="L869" s="10">
        <v>57375</v>
      </c>
      <c r="M869" s="5">
        <v>0.3</v>
      </c>
      <c r="N869" s="2" t="s">
        <v>23</v>
      </c>
    </row>
    <row r="870" spans="2:14" ht="14.25" customHeight="1" x14ac:dyDescent="0.25">
      <c r="B870" s="2" t="s">
        <v>33</v>
      </c>
      <c r="C870" s="2">
        <v>1189833</v>
      </c>
      <c r="D870" s="3">
        <v>44201</v>
      </c>
      <c r="E870" s="2" t="s">
        <v>35</v>
      </c>
      <c r="F870" s="2" t="s">
        <v>52</v>
      </c>
      <c r="G870" s="2" t="s">
        <v>53</v>
      </c>
      <c r="H870" s="4" t="s">
        <v>19</v>
      </c>
      <c r="I870" s="10">
        <v>45</v>
      </c>
      <c r="J870" s="7">
        <v>4500</v>
      </c>
      <c r="K870" s="10">
        <v>202500</v>
      </c>
      <c r="L870" s="10">
        <v>91125</v>
      </c>
      <c r="M870" s="5">
        <v>0.45</v>
      </c>
      <c r="N870" s="2" t="s">
        <v>23</v>
      </c>
    </row>
    <row r="871" spans="2:14" ht="14.25" customHeight="1" x14ac:dyDescent="0.25">
      <c r="B871" s="2" t="s">
        <v>33</v>
      </c>
      <c r="C871" s="2">
        <v>1189833</v>
      </c>
      <c r="D871" s="3">
        <v>44202</v>
      </c>
      <c r="E871" s="2" t="s">
        <v>35</v>
      </c>
      <c r="F871" s="2" t="s">
        <v>52</v>
      </c>
      <c r="G871" s="2" t="s">
        <v>53</v>
      </c>
      <c r="H871" s="4" t="s">
        <v>20</v>
      </c>
      <c r="I871" s="10">
        <v>45</v>
      </c>
      <c r="J871" s="7">
        <v>3000</v>
      </c>
      <c r="K871" s="10">
        <v>135000</v>
      </c>
      <c r="L871" s="10">
        <v>53999.999999999993</v>
      </c>
      <c r="M871" s="5">
        <v>0.39999999999999997</v>
      </c>
      <c r="N871" s="2" t="s">
        <v>23</v>
      </c>
    </row>
    <row r="872" spans="2:14" ht="14.25" customHeight="1" x14ac:dyDescent="0.25">
      <c r="B872" s="2" t="s">
        <v>33</v>
      </c>
      <c r="C872" s="2">
        <v>1189833</v>
      </c>
      <c r="D872" s="3">
        <v>44203</v>
      </c>
      <c r="E872" s="2" t="s">
        <v>35</v>
      </c>
      <c r="F872" s="2" t="s">
        <v>52</v>
      </c>
      <c r="G872" s="2" t="s">
        <v>53</v>
      </c>
      <c r="H872" s="4" t="s">
        <v>21</v>
      </c>
      <c r="I872" s="10">
        <v>50</v>
      </c>
      <c r="J872" s="7">
        <v>2250</v>
      </c>
      <c r="K872" s="10">
        <v>112500</v>
      </c>
      <c r="L872" s="10">
        <v>67500.000000000015</v>
      </c>
      <c r="M872" s="5">
        <v>0.60000000000000009</v>
      </c>
      <c r="N872" s="2" t="s">
        <v>23</v>
      </c>
    </row>
    <row r="873" spans="2:14" ht="14.25" customHeight="1" x14ac:dyDescent="0.25">
      <c r="B873" s="2" t="s">
        <v>33</v>
      </c>
      <c r="C873" s="2">
        <v>1189833</v>
      </c>
      <c r="D873" s="3">
        <v>44204</v>
      </c>
      <c r="E873" s="2" t="s">
        <v>35</v>
      </c>
      <c r="F873" s="2" t="s">
        <v>52</v>
      </c>
      <c r="G873" s="2" t="s">
        <v>53</v>
      </c>
      <c r="H873" s="4" t="s">
        <v>22</v>
      </c>
      <c r="I873" s="10">
        <v>45</v>
      </c>
      <c r="J873" s="7">
        <v>4250</v>
      </c>
      <c r="K873" s="10">
        <v>191250</v>
      </c>
      <c r="L873" s="10">
        <v>47812.5</v>
      </c>
      <c r="M873" s="5">
        <v>0.25</v>
      </c>
      <c r="N873" s="2" t="s">
        <v>23</v>
      </c>
    </row>
    <row r="874" spans="2:14" ht="14.25" customHeight="1" x14ac:dyDescent="0.25">
      <c r="B874" s="2" t="s">
        <v>33</v>
      </c>
      <c r="C874" s="2">
        <v>1189833</v>
      </c>
      <c r="D874" s="3">
        <v>44205</v>
      </c>
      <c r="E874" s="2" t="s">
        <v>35</v>
      </c>
      <c r="F874" s="2" t="s">
        <v>52</v>
      </c>
      <c r="G874" s="2" t="s">
        <v>53</v>
      </c>
      <c r="H874" s="4" t="s">
        <v>16</v>
      </c>
      <c r="I874" s="10">
        <v>35</v>
      </c>
      <c r="J874" s="7">
        <v>5750</v>
      </c>
      <c r="K874" s="10">
        <v>201250</v>
      </c>
      <c r="L874" s="10">
        <v>90562.5</v>
      </c>
      <c r="M874" s="5">
        <v>0.45</v>
      </c>
      <c r="N874" s="2" t="s">
        <v>23</v>
      </c>
    </row>
    <row r="875" spans="2:14" ht="14.25" customHeight="1" x14ac:dyDescent="0.25">
      <c r="B875" s="2" t="s">
        <v>33</v>
      </c>
      <c r="C875" s="2">
        <v>1189833</v>
      </c>
      <c r="D875" s="3">
        <v>44206</v>
      </c>
      <c r="E875" s="2" t="s">
        <v>35</v>
      </c>
      <c r="F875" s="2" t="s">
        <v>52</v>
      </c>
      <c r="G875" s="2" t="s">
        <v>53</v>
      </c>
      <c r="H875" s="4" t="s">
        <v>18</v>
      </c>
      <c r="I875" s="10">
        <v>45</v>
      </c>
      <c r="J875" s="7">
        <v>4250</v>
      </c>
      <c r="K875" s="10">
        <v>191250</v>
      </c>
      <c r="L875" s="10">
        <v>57375</v>
      </c>
      <c r="M875" s="5">
        <v>0.3</v>
      </c>
      <c r="N875" s="2" t="s">
        <v>23</v>
      </c>
    </row>
    <row r="876" spans="2:14" ht="14.25" customHeight="1" x14ac:dyDescent="0.25">
      <c r="B876" s="2" t="s">
        <v>33</v>
      </c>
      <c r="C876" s="2">
        <v>1189833</v>
      </c>
      <c r="D876" s="3">
        <v>44207</v>
      </c>
      <c r="E876" s="2" t="s">
        <v>35</v>
      </c>
      <c r="F876" s="2" t="s">
        <v>52</v>
      </c>
      <c r="G876" s="2" t="s">
        <v>53</v>
      </c>
      <c r="H876" s="4" t="s">
        <v>19</v>
      </c>
      <c r="I876" s="10">
        <v>45</v>
      </c>
      <c r="J876" s="7">
        <v>4250</v>
      </c>
      <c r="K876" s="10">
        <v>191250</v>
      </c>
      <c r="L876" s="10">
        <v>86062.5</v>
      </c>
      <c r="M876" s="5">
        <v>0.45</v>
      </c>
      <c r="N876" s="2" t="s">
        <v>23</v>
      </c>
    </row>
    <row r="877" spans="2:14" ht="14.25" customHeight="1" x14ac:dyDescent="0.25">
      <c r="B877" s="2" t="s">
        <v>33</v>
      </c>
      <c r="C877" s="2">
        <v>1189833</v>
      </c>
      <c r="D877" s="3">
        <v>44208</v>
      </c>
      <c r="E877" s="2" t="s">
        <v>35</v>
      </c>
      <c r="F877" s="2" t="s">
        <v>52</v>
      </c>
      <c r="G877" s="2" t="s">
        <v>53</v>
      </c>
      <c r="H877" s="4" t="s">
        <v>20</v>
      </c>
      <c r="I877" s="10">
        <v>45</v>
      </c>
      <c r="J877" s="7">
        <v>3250</v>
      </c>
      <c r="K877" s="10">
        <v>146250</v>
      </c>
      <c r="L877" s="10">
        <v>58499.999999999993</v>
      </c>
      <c r="M877" s="5">
        <v>0.39999999999999997</v>
      </c>
      <c r="N877" s="2" t="s">
        <v>23</v>
      </c>
    </row>
    <row r="878" spans="2:14" ht="14.25" customHeight="1" x14ac:dyDescent="0.25">
      <c r="B878" s="2" t="s">
        <v>33</v>
      </c>
      <c r="C878" s="2">
        <v>1189833</v>
      </c>
      <c r="D878" s="3">
        <v>44209</v>
      </c>
      <c r="E878" s="2" t="s">
        <v>35</v>
      </c>
      <c r="F878" s="2" t="s">
        <v>52</v>
      </c>
      <c r="G878" s="2" t="s">
        <v>53</v>
      </c>
      <c r="H878" s="4" t="s">
        <v>21</v>
      </c>
      <c r="I878" s="10">
        <v>50</v>
      </c>
      <c r="J878" s="7">
        <v>2000</v>
      </c>
      <c r="K878" s="10">
        <v>100000</v>
      </c>
      <c r="L878" s="10">
        <v>60000.000000000007</v>
      </c>
      <c r="M878" s="5">
        <v>0.60000000000000009</v>
      </c>
      <c r="N878" s="2" t="s">
        <v>23</v>
      </c>
    </row>
    <row r="879" spans="2:14" ht="14.25" customHeight="1" x14ac:dyDescent="0.25">
      <c r="B879" s="2" t="s">
        <v>33</v>
      </c>
      <c r="C879" s="2">
        <v>1189833</v>
      </c>
      <c r="D879" s="3">
        <v>44210</v>
      </c>
      <c r="E879" s="2" t="s">
        <v>35</v>
      </c>
      <c r="F879" s="2" t="s">
        <v>52</v>
      </c>
      <c r="G879" s="2" t="s">
        <v>53</v>
      </c>
      <c r="H879" s="4" t="s">
        <v>22</v>
      </c>
      <c r="I879" s="10">
        <v>45</v>
      </c>
      <c r="J879" s="7">
        <v>4000</v>
      </c>
      <c r="K879" s="10">
        <v>180000</v>
      </c>
      <c r="L879" s="10">
        <v>45000</v>
      </c>
      <c r="M879" s="5">
        <v>0.25</v>
      </c>
      <c r="N879" s="2" t="s">
        <v>23</v>
      </c>
    </row>
    <row r="880" spans="2:14" ht="14.25" customHeight="1" x14ac:dyDescent="0.25">
      <c r="B880" s="2" t="s">
        <v>33</v>
      </c>
      <c r="C880" s="2">
        <v>1189833</v>
      </c>
      <c r="D880" s="3">
        <v>44211</v>
      </c>
      <c r="E880" s="2" t="s">
        <v>35</v>
      </c>
      <c r="F880" s="2" t="s">
        <v>52</v>
      </c>
      <c r="G880" s="2" t="s">
        <v>53</v>
      </c>
      <c r="H880" s="4" t="s">
        <v>16</v>
      </c>
      <c r="I880" s="10">
        <v>45</v>
      </c>
      <c r="J880" s="7">
        <v>5750</v>
      </c>
      <c r="K880" s="10">
        <v>258750</v>
      </c>
      <c r="L880" s="10">
        <v>116437.5</v>
      </c>
      <c r="M880" s="5">
        <v>0.45</v>
      </c>
      <c r="N880" s="2" t="s">
        <v>23</v>
      </c>
    </row>
    <row r="881" spans="2:14" ht="14.25" customHeight="1" x14ac:dyDescent="0.25">
      <c r="B881" s="2" t="s">
        <v>33</v>
      </c>
      <c r="C881" s="2">
        <v>1189833</v>
      </c>
      <c r="D881" s="3">
        <v>44212</v>
      </c>
      <c r="E881" s="2" t="s">
        <v>35</v>
      </c>
      <c r="F881" s="2" t="s">
        <v>52</v>
      </c>
      <c r="G881" s="2" t="s">
        <v>53</v>
      </c>
      <c r="H881" s="4" t="s">
        <v>18</v>
      </c>
      <c r="I881" s="10">
        <v>45</v>
      </c>
      <c r="J881" s="7">
        <v>3750</v>
      </c>
      <c r="K881" s="10">
        <v>168750</v>
      </c>
      <c r="L881" s="10">
        <v>50625</v>
      </c>
      <c r="M881" s="5">
        <v>0.3</v>
      </c>
      <c r="N881" s="2" t="s">
        <v>23</v>
      </c>
    </row>
    <row r="882" spans="2:14" ht="14.25" customHeight="1" x14ac:dyDescent="0.25">
      <c r="B882" s="2" t="s">
        <v>33</v>
      </c>
      <c r="C882" s="2">
        <v>1189833</v>
      </c>
      <c r="D882" s="3">
        <v>44213</v>
      </c>
      <c r="E882" s="2" t="s">
        <v>35</v>
      </c>
      <c r="F882" s="2" t="s">
        <v>52</v>
      </c>
      <c r="G882" s="2" t="s">
        <v>53</v>
      </c>
      <c r="H882" s="4" t="s">
        <v>19</v>
      </c>
      <c r="I882" s="10">
        <v>45</v>
      </c>
      <c r="J882" s="7">
        <v>4000</v>
      </c>
      <c r="K882" s="10">
        <v>180000</v>
      </c>
      <c r="L882" s="10">
        <v>81000</v>
      </c>
      <c r="M882" s="5">
        <v>0.45</v>
      </c>
      <c r="N882" s="2" t="s">
        <v>23</v>
      </c>
    </row>
    <row r="883" spans="2:14" ht="14.25" customHeight="1" x14ac:dyDescent="0.25">
      <c r="B883" s="2" t="s">
        <v>33</v>
      </c>
      <c r="C883" s="2">
        <v>1189833</v>
      </c>
      <c r="D883" s="3">
        <v>44214</v>
      </c>
      <c r="E883" s="2" t="s">
        <v>35</v>
      </c>
      <c r="F883" s="2" t="s">
        <v>52</v>
      </c>
      <c r="G883" s="2" t="s">
        <v>53</v>
      </c>
      <c r="H883" s="4" t="s">
        <v>20</v>
      </c>
      <c r="I883" s="10">
        <v>40</v>
      </c>
      <c r="J883" s="7">
        <v>3000</v>
      </c>
      <c r="K883" s="10">
        <v>120000</v>
      </c>
      <c r="L883" s="10">
        <v>47999.999999999993</v>
      </c>
      <c r="M883" s="5">
        <v>0.39999999999999997</v>
      </c>
      <c r="N883" s="2" t="s">
        <v>23</v>
      </c>
    </row>
    <row r="884" spans="2:14" ht="14.25" customHeight="1" x14ac:dyDescent="0.25">
      <c r="B884" s="2" t="s">
        <v>33</v>
      </c>
      <c r="C884" s="2">
        <v>1189833</v>
      </c>
      <c r="D884" s="3">
        <v>44215</v>
      </c>
      <c r="E884" s="2" t="s">
        <v>35</v>
      </c>
      <c r="F884" s="2" t="s">
        <v>52</v>
      </c>
      <c r="G884" s="2" t="s">
        <v>53</v>
      </c>
      <c r="H884" s="4" t="s">
        <v>21</v>
      </c>
      <c r="I884" s="10">
        <v>45</v>
      </c>
      <c r="J884" s="7">
        <v>2000</v>
      </c>
      <c r="K884" s="10">
        <v>90000</v>
      </c>
      <c r="L884" s="10">
        <v>54000.000000000007</v>
      </c>
      <c r="M884" s="5">
        <v>0.60000000000000009</v>
      </c>
      <c r="N884" s="2" t="s">
        <v>23</v>
      </c>
    </row>
    <row r="885" spans="2:14" ht="14.25" customHeight="1" x14ac:dyDescent="0.25">
      <c r="B885" s="2" t="s">
        <v>33</v>
      </c>
      <c r="C885" s="2">
        <v>1189833</v>
      </c>
      <c r="D885" s="3">
        <v>44216</v>
      </c>
      <c r="E885" s="2" t="s">
        <v>35</v>
      </c>
      <c r="F885" s="2" t="s">
        <v>52</v>
      </c>
      <c r="G885" s="2" t="s">
        <v>53</v>
      </c>
      <c r="H885" s="4" t="s">
        <v>22</v>
      </c>
      <c r="I885" s="10">
        <v>60</v>
      </c>
      <c r="J885" s="7">
        <v>3750</v>
      </c>
      <c r="K885" s="10">
        <v>225000</v>
      </c>
      <c r="L885" s="10">
        <v>56250</v>
      </c>
      <c r="M885" s="5">
        <v>0.25</v>
      </c>
      <c r="N885" s="2" t="s">
        <v>23</v>
      </c>
    </row>
    <row r="886" spans="2:14" ht="14.25" customHeight="1" x14ac:dyDescent="0.25">
      <c r="B886" s="2" t="s">
        <v>33</v>
      </c>
      <c r="C886" s="2">
        <v>1189833</v>
      </c>
      <c r="D886" s="3">
        <v>44217</v>
      </c>
      <c r="E886" s="2" t="s">
        <v>35</v>
      </c>
      <c r="F886" s="2" t="s">
        <v>52</v>
      </c>
      <c r="G886" s="2" t="s">
        <v>53</v>
      </c>
      <c r="H886" s="4" t="s">
        <v>16</v>
      </c>
      <c r="I886" s="10">
        <v>40</v>
      </c>
      <c r="J886" s="7">
        <v>5750</v>
      </c>
      <c r="K886" s="10">
        <v>230000</v>
      </c>
      <c r="L886" s="10">
        <v>103500</v>
      </c>
      <c r="M886" s="5">
        <v>0.45</v>
      </c>
      <c r="N886" s="2" t="s">
        <v>23</v>
      </c>
    </row>
    <row r="887" spans="2:14" ht="14.25" customHeight="1" x14ac:dyDescent="0.25">
      <c r="B887" s="2" t="s">
        <v>33</v>
      </c>
      <c r="C887" s="2">
        <v>1189833</v>
      </c>
      <c r="D887" s="3">
        <v>44218</v>
      </c>
      <c r="E887" s="2" t="s">
        <v>35</v>
      </c>
      <c r="F887" s="2" t="s">
        <v>52</v>
      </c>
      <c r="G887" s="2" t="s">
        <v>53</v>
      </c>
      <c r="H887" s="4" t="s">
        <v>18</v>
      </c>
      <c r="I887" s="10">
        <v>45</v>
      </c>
      <c r="J887" s="7">
        <v>4250</v>
      </c>
      <c r="K887" s="10">
        <v>191250</v>
      </c>
      <c r="L887" s="10">
        <v>57375</v>
      </c>
      <c r="M887" s="5">
        <v>0.3</v>
      </c>
      <c r="N887" s="2" t="s">
        <v>23</v>
      </c>
    </row>
    <row r="888" spans="2:14" ht="14.25" customHeight="1" x14ac:dyDescent="0.25">
      <c r="B888" s="2" t="s">
        <v>33</v>
      </c>
      <c r="C888" s="2">
        <v>1189833</v>
      </c>
      <c r="D888" s="3">
        <v>44219</v>
      </c>
      <c r="E888" s="2" t="s">
        <v>35</v>
      </c>
      <c r="F888" s="2" t="s">
        <v>52</v>
      </c>
      <c r="G888" s="2" t="s">
        <v>53</v>
      </c>
      <c r="H888" s="4" t="s">
        <v>19</v>
      </c>
      <c r="I888" s="10">
        <v>45</v>
      </c>
      <c r="J888" s="7">
        <v>4250</v>
      </c>
      <c r="K888" s="10">
        <v>191250</v>
      </c>
      <c r="L888" s="10">
        <v>86062.5</v>
      </c>
      <c r="M888" s="5">
        <v>0.45</v>
      </c>
      <c r="N888" s="2" t="s">
        <v>23</v>
      </c>
    </row>
    <row r="889" spans="2:14" ht="14.25" customHeight="1" x14ac:dyDescent="0.25">
      <c r="B889" s="2" t="s">
        <v>33</v>
      </c>
      <c r="C889" s="2">
        <v>1189833</v>
      </c>
      <c r="D889" s="3">
        <v>44220</v>
      </c>
      <c r="E889" s="2" t="s">
        <v>35</v>
      </c>
      <c r="F889" s="2" t="s">
        <v>52</v>
      </c>
      <c r="G889" s="2" t="s">
        <v>53</v>
      </c>
      <c r="H889" s="4" t="s">
        <v>20</v>
      </c>
      <c r="I889" s="10">
        <v>40</v>
      </c>
      <c r="J889" s="7">
        <v>3250</v>
      </c>
      <c r="K889" s="10">
        <v>130000</v>
      </c>
      <c r="L889" s="10">
        <v>51999.999999999993</v>
      </c>
      <c r="M889" s="5">
        <v>0.39999999999999997</v>
      </c>
      <c r="N889" s="2" t="s">
        <v>23</v>
      </c>
    </row>
    <row r="890" spans="2:14" ht="14.25" customHeight="1" x14ac:dyDescent="0.25">
      <c r="B890" s="2" t="s">
        <v>33</v>
      </c>
      <c r="C890" s="2">
        <v>1189833</v>
      </c>
      <c r="D890" s="3">
        <v>44221</v>
      </c>
      <c r="E890" s="2" t="s">
        <v>35</v>
      </c>
      <c r="F890" s="2" t="s">
        <v>52</v>
      </c>
      <c r="G890" s="2" t="s">
        <v>53</v>
      </c>
      <c r="H890" s="4" t="s">
        <v>21</v>
      </c>
      <c r="I890" s="10">
        <v>45</v>
      </c>
      <c r="J890" s="7">
        <v>2250</v>
      </c>
      <c r="K890" s="10">
        <v>101250</v>
      </c>
      <c r="L890" s="10">
        <v>60750.000000000007</v>
      </c>
      <c r="M890" s="5">
        <v>0.60000000000000009</v>
      </c>
      <c r="N890" s="2" t="s">
        <v>23</v>
      </c>
    </row>
    <row r="891" spans="2:14" ht="14.25" customHeight="1" x14ac:dyDescent="0.25">
      <c r="B891" s="2" t="s">
        <v>33</v>
      </c>
      <c r="C891" s="2">
        <v>1189833</v>
      </c>
      <c r="D891" s="3">
        <v>44222</v>
      </c>
      <c r="E891" s="2" t="s">
        <v>35</v>
      </c>
      <c r="F891" s="2" t="s">
        <v>52</v>
      </c>
      <c r="G891" s="2" t="s">
        <v>53</v>
      </c>
      <c r="H891" s="4" t="s">
        <v>22</v>
      </c>
      <c r="I891" s="10">
        <v>60</v>
      </c>
      <c r="J891" s="7">
        <v>4000</v>
      </c>
      <c r="K891" s="10">
        <v>240000</v>
      </c>
      <c r="L891" s="10">
        <v>60000</v>
      </c>
      <c r="M891" s="5">
        <v>0.25</v>
      </c>
      <c r="N891" s="2" t="s">
        <v>23</v>
      </c>
    </row>
    <row r="892" spans="2:14" ht="14.25" customHeight="1" x14ac:dyDescent="0.25">
      <c r="B892" s="2" t="s">
        <v>33</v>
      </c>
      <c r="C892" s="2">
        <v>1189833</v>
      </c>
      <c r="D892" s="3">
        <v>44223</v>
      </c>
      <c r="E892" s="2" t="s">
        <v>35</v>
      </c>
      <c r="F892" s="2" t="s">
        <v>52</v>
      </c>
      <c r="G892" s="2" t="s">
        <v>53</v>
      </c>
      <c r="H892" s="4" t="s">
        <v>16</v>
      </c>
      <c r="I892" s="10">
        <v>40</v>
      </c>
      <c r="J892" s="7">
        <v>6750</v>
      </c>
      <c r="K892" s="10">
        <v>270000</v>
      </c>
      <c r="L892" s="10">
        <v>121500</v>
      </c>
      <c r="M892" s="5">
        <v>0.45</v>
      </c>
      <c r="N892" s="2" t="s">
        <v>23</v>
      </c>
    </row>
    <row r="893" spans="2:14" ht="14.25" customHeight="1" x14ac:dyDescent="0.25">
      <c r="B893" s="2" t="s">
        <v>33</v>
      </c>
      <c r="C893" s="2">
        <v>1189833</v>
      </c>
      <c r="D893" s="3">
        <v>44224</v>
      </c>
      <c r="E893" s="2" t="s">
        <v>35</v>
      </c>
      <c r="F893" s="2" t="s">
        <v>52</v>
      </c>
      <c r="G893" s="2" t="s">
        <v>53</v>
      </c>
      <c r="H893" s="4" t="s">
        <v>18</v>
      </c>
      <c r="I893" s="10">
        <v>45</v>
      </c>
      <c r="J893" s="7">
        <v>5250</v>
      </c>
      <c r="K893" s="10">
        <v>236250</v>
      </c>
      <c r="L893" s="10">
        <v>70875</v>
      </c>
      <c r="M893" s="5">
        <v>0.3</v>
      </c>
      <c r="N893" s="2" t="s">
        <v>23</v>
      </c>
    </row>
    <row r="894" spans="2:14" ht="14.25" customHeight="1" x14ac:dyDescent="0.25">
      <c r="B894" s="2" t="s">
        <v>33</v>
      </c>
      <c r="C894" s="2">
        <v>1189833</v>
      </c>
      <c r="D894" s="3">
        <v>44225</v>
      </c>
      <c r="E894" s="2" t="s">
        <v>35</v>
      </c>
      <c r="F894" s="2" t="s">
        <v>52</v>
      </c>
      <c r="G894" s="2" t="s">
        <v>53</v>
      </c>
      <c r="H894" s="4" t="s">
        <v>19</v>
      </c>
      <c r="I894" s="10">
        <v>45</v>
      </c>
      <c r="J894" s="7">
        <v>5500</v>
      </c>
      <c r="K894" s="10">
        <v>247500</v>
      </c>
      <c r="L894" s="10">
        <v>111375</v>
      </c>
      <c r="M894" s="5">
        <v>0.45</v>
      </c>
      <c r="N894" s="2" t="s">
        <v>23</v>
      </c>
    </row>
    <row r="895" spans="2:14" ht="14.25" customHeight="1" x14ac:dyDescent="0.25">
      <c r="B895" s="2" t="s">
        <v>33</v>
      </c>
      <c r="C895" s="2">
        <v>1189833</v>
      </c>
      <c r="D895" s="3">
        <v>44226</v>
      </c>
      <c r="E895" s="2" t="s">
        <v>35</v>
      </c>
      <c r="F895" s="2" t="s">
        <v>52</v>
      </c>
      <c r="G895" s="2" t="s">
        <v>53</v>
      </c>
      <c r="H895" s="4" t="s">
        <v>20</v>
      </c>
      <c r="I895" s="10">
        <v>40</v>
      </c>
      <c r="J895" s="7">
        <v>4250</v>
      </c>
      <c r="K895" s="10">
        <v>170000</v>
      </c>
      <c r="L895" s="10">
        <v>68000</v>
      </c>
      <c r="M895" s="5">
        <v>0.39999999999999997</v>
      </c>
      <c r="N895" s="2" t="s">
        <v>23</v>
      </c>
    </row>
    <row r="896" spans="2:14" ht="14.25" customHeight="1" x14ac:dyDescent="0.25">
      <c r="B896" s="2" t="s">
        <v>33</v>
      </c>
      <c r="C896" s="2">
        <v>1189833</v>
      </c>
      <c r="D896" s="3">
        <v>44227</v>
      </c>
      <c r="E896" s="2" t="s">
        <v>35</v>
      </c>
      <c r="F896" s="2" t="s">
        <v>52</v>
      </c>
      <c r="G896" s="2" t="s">
        <v>53</v>
      </c>
      <c r="H896" s="4" t="s">
        <v>21</v>
      </c>
      <c r="I896" s="10">
        <v>45</v>
      </c>
      <c r="J896" s="7">
        <v>3000</v>
      </c>
      <c r="K896" s="10">
        <v>135000</v>
      </c>
      <c r="L896" s="10">
        <v>81000.000000000015</v>
      </c>
      <c r="M896" s="5">
        <v>0.60000000000000009</v>
      </c>
      <c r="N896" s="2" t="s">
        <v>23</v>
      </c>
    </row>
    <row r="897" spans="2:14" ht="14.25" customHeight="1" x14ac:dyDescent="0.25">
      <c r="B897" s="2" t="s">
        <v>33</v>
      </c>
      <c r="C897" s="2">
        <v>1189833</v>
      </c>
      <c r="D897" s="3">
        <v>44228</v>
      </c>
      <c r="E897" s="2" t="s">
        <v>35</v>
      </c>
      <c r="F897" s="2" t="s">
        <v>52</v>
      </c>
      <c r="G897" s="2" t="s">
        <v>53</v>
      </c>
      <c r="H897" s="4" t="s">
        <v>22</v>
      </c>
      <c r="I897" s="10">
        <v>60</v>
      </c>
      <c r="J897" s="7">
        <v>6000</v>
      </c>
      <c r="K897" s="10">
        <v>360000</v>
      </c>
      <c r="L897" s="10">
        <v>90000</v>
      </c>
      <c r="M897" s="5">
        <v>0.25</v>
      </c>
      <c r="N897" s="2" t="s">
        <v>23</v>
      </c>
    </row>
    <row r="898" spans="2:14" ht="14.25" customHeight="1" x14ac:dyDescent="0.25">
      <c r="B898" s="2" t="s">
        <v>33</v>
      </c>
      <c r="C898" s="2">
        <v>1189833</v>
      </c>
      <c r="D898" s="3">
        <v>44229</v>
      </c>
      <c r="E898" s="2" t="s">
        <v>35</v>
      </c>
      <c r="F898" s="2" t="s">
        <v>52</v>
      </c>
      <c r="G898" s="2" t="s">
        <v>53</v>
      </c>
      <c r="H898" s="4" t="s">
        <v>16</v>
      </c>
      <c r="I898" s="10">
        <v>40</v>
      </c>
      <c r="J898" s="7">
        <v>7500</v>
      </c>
      <c r="K898" s="10">
        <v>300000</v>
      </c>
      <c r="L898" s="10">
        <v>135000</v>
      </c>
      <c r="M898" s="5">
        <v>0.45</v>
      </c>
      <c r="N898" s="2" t="s">
        <v>23</v>
      </c>
    </row>
    <row r="899" spans="2:14" ht="14.25" customHeight="1" x14ac:dyDescent="0.25">
      <c r="B899" s="2" t="s">
        <v>33</v>
      </c>
      <c r="C899" s="2">
        <v>1189833</v>
      </c>
      <c r="D899" s="3">
        <v>44230</v>
      </c>
      <c r="E899" s="2" t="s">
        <v>35</v>
      </c>
      <c r="F899" s="2" t="s">
        <v>52</v>
      </c>
      <c r="G899" s="2" t="s">
        <v>53</v>
      </c>
      <c r="H899" s="4" t="s">
        <v>18</v>
      </c>
      <c r="I899" s="10">
        <v>45</v>
      </c>
      <c r="J899" s="7">
        <v>6000</v>
      </c>
      <c r="K899" s="10">
        <v>270000</v>
      </c>
      <c r="L899" s="10">
        <v>81000</v>
      </c>
      <c r="M899" s="5">
        <v>0.3</v>
      </c>
      <c r="N899" s="2" t="s">
        <v>23</v>
      </c>
    </row>
    <row r="900" spans="2:14" ht="14.25" customHeight="1" x14ac:dyDescent="0.25">
      <c r="B900" s="2" t="s">
        <v>33</v>
      </c>
      <c r="C900" s="2">
        <v>1189833</v>
      </c>
      <c r="D900" s="3">
        <v>44231</v>
      </c>
      <c r="E900" s="2" t="s">
        <v>35</v>
      </c>
      <c r="F900" s="2" t="s">
        <v>52</v>
      </c>
      <c r="G900" s="2" t="s">
        <v>53</v>
      </c>
      <c r="H900" s="4" t="s">
        <v>19</v>
      </c>
      <c r="I900" s="10">
        <v>45</v>
      </c>
      <c r="J900" s="7">
        <v>5500</v>
      </c>
      <c r="K900" s="10">
        <v>247500</v>
      </c>
      <c r="L900" s="10">
        <v>111375</v>
      </c>
      <c r="M900" s="5">
        <v>0.45</v>
      </c>
      <c r="N900" s="2" t="s">
        <v>23</v>
      </c>
    </row>
    <row r="901" spans="2:14" ht="14.25" customHeight="1" x14ac:dyDescent="0.25">
      <c r="B901" s="2" t="s">
        <v>33</v>
      </c>
      <c r="C901" s="2">
        <v>1189833</v>
      </c>
      <c r="D901" s="3">
        <v>44232</v>
      </c>
      <c r="E901" s="2" t="s">
        <v>35</v>
      </c>
      <c r="F901" s="2" t="s">
        <v>52</v>
      </c>
      <c r="G901" s="2" t="s">
        <v>53</v>
      </c>
      <c r="H901" s="4" t="s">
        <v>20</v>
      </c>
      <c r="I901" s="10">
        <v>40</v>
      </c>
      <c r="J901" s="7">
        <v>4500</v>
      </c>
      <c r="K901" s="10">
        <v>180000</v>
      </c>
      <c r="L901" s="10">
        <v>72000</v>
      </c>
      <c r="M901" s="5">
        <v>0.39999999999999997</v>
      </c>
      <c r="N901" s="2" t="s">
        <v>23</v>
      </c>
    </row>
    <row r="902" spans="2:14" ht="14.25" customHeight="1" x14ac:dyDescent="0.25">
      <c r="B902" s="2" t="s">
        <v>33</v>
      </c>
      <c r="C902" s="2">
        <v>1189833</v>
      </c>
      <c r="D902" s="3">
        <v>44233</v>
      </c>
      <c r="E902" s="2" t="s">
        <v>35</v>
      </c>
      <c r="F902" s="2" t="s">
        <v>52</v>
      </c>
      <c r="G902" s="2" t="s">
        <v>53</v>
      </c>
      <c r="H902" s="4" t="s">
        <v>21</v>
      </c>
      <c r="I902" s="10">
        <v>45</v>
      </c>
      <c r="J902" s="7">
        <v>4750</v>
      </c>
      <c r="K902" s="10">
        <v>213750</v>
      </c>
      <c r="L902" s="10">
        <v>128250.00000000001</v>
      </c>
      <c r="M902" s="5">
        <v>0.60000000000000009</v>
      </c>
      <c r="N902" s="2" t="s">
        <v>23</v>
      </c>
    </row>
    <row r="903" spans="2:14" ht="14.25" customHeight="1" x14ac:dyDescent="0.25">
      <c r="B903" s="2" t="s">
        <v>33</v>
      </c>
      <c r="C903" s="2">
        <v>1189833</v>
      </c>
      <c r="D903" s="3">
        <v>44234</v>
      </c>
      <c r="E903" s="2" t="s">
        <v>35</v>
      </c>
      <c r="F903" s="2" t="s">
        <v>52</v>
      </c>
      <c r="G903" s="2" t="s">
        <v>53</v>
      </c>
      <c r="H903" s="4" t="s">
        <v>22</v>
      </c>
      <c r="I903" s="10">
        <v>60</v>
      </c>
      <c r="J903" s="7">
        <v>4750</v>
      </c>
      <c r="K903" s="10">
        <v>285000</v>
      </c>
      <c r="L903" s="10">
        <v>71250</v>
      </c>
      <c r="M903" s="5">
        <v>0.25</v>
      </c>
      <c r="N903" s="2" t="s">
        <v>23</v>
      </c>
    </row>
    <row r="904" spans="2:14" ht="14.25" customHeight="1" x14ac:dyDescent="0.25">
      <c r="B904" s="2" t="s">
        <v>33</v>
      </c>
      <c r="C904" s="2">
        <v>1189833</v>
      </c>
      <c r="D904" s="3">
        <v>44235</v>
      </c>
      <c r="E904" s="2" t="s">
        <v>35</v>
      </c>
      <c r="F904" s="2" t="s">
        <v>52</v>
      </c>
      <c r="G904" s="2" t="s">
        <v>53</v>
      </c>
      <c r="H904" s="4" t="s">
        <v>16</v>
      </c>
      <c r="I904" s="10">
        <v>45</v>
      </c>
      <c r="J904" s="7">
        <v>6750</v>
      </c>
      <c r="K904" s="10">
        <v>303750</v>
      </c>
      <c r="L904" s="10">
        <v>136687.5</v>
      </c>
      <c r="M904" s="5">
        <v>0.45</v>
      </c>
      <c r="N904" s="2" t="s">
        <v>23</v>
      </c>
    </row>
    <row r="905" spans="2:14" ht="14.25" customHeight="1" x14ac:dyDescent="0.25">
      <c r="B905" s="2" t="s">
        <v>33</v>
      </c>
      <c r="C905" s="2">
        <v>1189833</v>
      </c>
      <c r="D905" s="3">
        <v>44236</v>
      </c>
      <c r="E905" s="2" t="s">
        <v>35</v>
      </c>
      <c r="F905" s="2" t="s">
        <v>52</v>
      </c>
      <c r="G905" s="2" t="s">
        <v>53</v>
      </c>
      <c r="H905" s="4" t="s">
        <v>18</v>
      </c>
      <c r="I905" s="10">
        <v>55.000000000000007</v>
      </c>
      <c r="J905" s="7">
        <v>6250</v>
      </c>
      <c r="K905" s="10">
        <v>343750.00000000006</v>
      </c>
      <c r="L905" s="10">
        <v>103125.00000000001</v>
      </c>
      <c r="M905" s="5">
        <v>0.3</v>
      </c>
      <c r="N905" s="2" t="s">
        <v>23</v>
      </c>
    </row>
    <row r="906" spans="2:14" ht="14.25" customHeight="1" x14ac:dyDescent="0.25">
      <c r="B906" s="2" t="s">
        <v>33</v>
      </c>
      <c r="C906" s="2">
        <v>1189833</v>
      </c>
      <c r="D906" s="3">
        <v>44237</v>
      </c>
      <c r="E906" s="2" t="s">
        <v>35</v>
      </c>
      <c r="F906" s="2" t="s">
        <v>52</v>
      </c>
      <c r="G906" s="2" t="s">
        <v>53</v>
      </c>
      <c r="H906" s="4" t="s">
        <v>19</v>
      </c>
      <c r="I906" s="10">
        <v>50</v>
      </c>
      <c r="J906" s="7">
        <v>5000</v>
      </c>
      <c r="K906" s="10">
        <v>250000</v>
      </c>
      <c r="L906" s="10">
        <v>112500</v>
      </c>
      <c r="M906" s="5">
        <v>0.45</v>
      </c>
      <c r="N906" s="2" t="s">
        <v>23</v>
      </c>
    </row>
    <row r="907" spans="2:14" ht="14.25" customHeight="1" x14ac:dyDescent="0.25">
      <c r="B907" s="2" t="s">
        <v>33</v>
      </c>
      <c r="C907" s="2">
        <v>1189833</v>
      </c>
      <c r="D907" s="3">
        <v>44238</v>
      </c>
      <c r="E907" s="2" t="s">
        <v>35</v>
      </c>
      <c r="F907" s="2" t="s">
        <v>52</v>
      </c>
      <c r="G907" s="2" t="s">
        <v>53</v>
      </c>
      <c r="H907" s="4" t="s">
        <v>20</v>
      </c>
      <c r="I907" s="10">
        <v>45</v>
      </c>
      <c r="J907" s="7">
        <v>4250</v>
      </c>
      <c r="K907" s="10">
        <v>191250</v>
      </c>
      <c r="L907" s="10">
        <v>76500</v>
      </c>
      <c r="M907" s="5">
        <v>0.39999999999999997</v>
      </c>
      <c r="N907" s="2" t="s">
        <v>23</v>
      </c>
    </row>
    <row r="908" spans="2:14" ht="14.25" customHeight="1" x14ac:dyDescent="0.25">
      <c r="B908" s="2" t="s">
        <v>33</v>
      </c>
      <c r="C908" s="2">
        <v>1189833</v>
      </c>
      <c r="D908" s="3">
        <v>44239</v>
      </c>
      <c r="E908" s="2" t="s">
        <v>35</v>
      </c>
      <c r="F908" s="2" t="s">
        <v>52</v>
      </c>
      <c r="G908" s="2" t="s">
        <v>53</v>
      </c>
      <c r="H908" s="4" t="s">
        <v>21</v>
      </c>
      <c r="I908" s="10">
        <v>54.999999999999993</v>
      </c>
      <c r="J908" s="7">
        <v>4250</v>
      </c>
      <c r="K908" s="10">
        <v>233749.99999999997</v>
      </c>
      <c r="L908" s="10">
        <v>140250</v>
      </c>
      <c r="M908" s="5">
        <v>0.60000000000000009</v>
      </c>
      <c r="N908" s="2" t="s">
        <v>23</v>
      </c>
    </row>
    <row r="909" spans="2:14" ht="14.25" customHeight="1" x14ac:dyDescent="0.25">
      <c r="B909" s="2" t="s">
        <v>33</v>
      </c>
      <c r="C909" s="2">
        <v>1189833</v>
      </c>
      <c r="D909" s="3">
        <v>44240</v>
      </c>
      <c r="E909" s="2" t="s">
        <v>35</v>
      </c>
      <c r="F909" s="2" t="s">
        <v>52</v>
      </c>
      <c r="G909" s="2" t="s">
        <v>53</v>
      </c>
      <c r="H909" s="4" t="s">
        <v>22</v>
      </c>
      <c r="I909" s="10">
        <v>60</v>
      </c>
      <c r="J909" s="7">
        <v>4000</v>
      </c>
      <c r="K909" s="10">
        <v>240000</v>
      </c>
      <c r="L909" s="10">
        <v>60000</v>
      </c>
      <c r="M909" s="5">
        <v>0.25</v>
      </c>
      <c r="N909" s="2" t="s">
        <v>23</v>
      </c>
    </row>
    <row r="910" spans="2:14" ht="14.25" customHeight="1" x14ac:dyDescent="0.25">
      <c r="B910" s="2" t="s">
        <v>33</v>
      </c>
      <c r="C910" s="2">
        <v>1189833</v>
      </c>
      <c r="D910" s="3">
        <v>44241</v>
      </c>
      <c r="E910" s="2" t="s">
        <v>35</v>
      </c>
      <c r="F910" s="2" t="s">
        <v>52</v>
      </c>
      <c r="G910" s="2" t="s">
        <v>53</v>
      </c>
      <c r="H910" s="4" t="s">
        <v>16</v>
      </c>
      <c r="I910" s="10">
        <v>45</v>
      </c>
      <c r="J910" s="7">
        <v>6000</v>
      </c>
      <c r="K910" s="10">
        <v>270000</v>
      </c>
      <c r="L910" s="10">
        <v>121500</v>
      </c>
      <c r="M910" s="5">
        <v>0.45</v>
      </c>
      <c r="N910" s="2" t="s">
        <v>23</v>
      </c>
    </row>
    <row r="911" spans="2:14" ht="14.25" customHeight="1" x14ac:dyDescent="0.25">
      <c r="B911" s="2" t="s">
        <v>33</v>
      </c>
      <c r="C911" s="2">
        <v>1189833</v>
      </c>
      <c r="D911" s="3">
        <v>44242</v>
      </c>
      <c r="E911" s="2" t="s">
        <v>35</v>
      </c>
      <c r="F911" s="2" t="s">
        <v>52</v>
      </c>
      <c r="G911" s="2" t="s">
        <v>53</v>
      </c>
      <c r="H911" s="4" t="s">
        <v>18</v>
      </c>
      <c r="I911" s="10">
        <v>50</v>
      </c>
      <c r="J911" s="7">
        <v>6000</v>
      </c>
      <c r="K911" s="10">
        <v>300000</v>
      </c>
      <c r="L911" s="10">
        <v>90000</v>
      </c>
      <c r="M911" s="5">
        <v>0.3</v>
      </c>
      <c r="N911" s="2" t="s">
        <v>23</v>
      </c>
    </row>
    <row r="912" spans="2:14" ht="14.25" customHeight="1" x14ac:dyDescent="0.25">
      <c r="B912" s="2" t="s">
        <v>33</v>
      </c>
      <c r="C912" s="2">
        <v>1189833</v>
      </c>
      <c r="D912" s="3">
        <v>44243</v>
      </c>
      <c r="E912" s="2" t="s">
        <v>35</v>
      </c>
      <c r="F912" s="2" t="s">
        <v>52</v>
      </c>
      <c r="G912" s="2" t="s">
        <v>53</v>
      </c>
      <c r="H912" s="4" t="s">
        <v>19</v>
      </c>
      <c r="I912" s="10">
        <v>45</v>
      </c>
      <c r="J912" s="7">
        <v>4500</v>
      </c>
      <c r="K912" s="10">
        <v>202500</v>
      </c>
      <c r="L912" s="10">
        <v>91125</v>
      </c>
      <c r="M912" s="5">
        <v>0.45</v>
      </c>
      <c r="N912" s="2" t="s">
        <v>23</v>
      </c>
    </row>
    <row r="913" spans="2:14" ht="14.25" customHeight="1" x14ac:dyDescent="0.25">
      <c r="B913" s="2" t="s">
        <v>33</v>
      </c>
      <c r="C913" s="2">
        <v>1189833</v>
      </c>
      <c r="D913" s="3">
        <v>44244</v>
      </c>
      <c r="E913" s="2" t="s">
        <v>35</v>
      </c>
      <c r="F913" s="2" t="s">
        <v>52</v>
      </c>
      <c r="G913" s="2" t="s">
        <v>53</v>
      </c>
      <c r="H913" s="4" t="s">
        <v>20</v>
      </c>
      <c r="I913" s="10">
        <v>45</v>
      </c>
      <c r="J913" s="7">
        <v>4000</v>
      </c>
      <c r="K913" s="10">
        <v>180000</v>
      </c>
      <c r="L913" s="10">
        <v>72000</v>
      </c>
      <c r="M913" s="5">
        <v>0.39999999999999997</v>
      </c>
      <c r="N913" s="2" t="s">
        <v>23</v>
      </c>
    </row>
    <row r="914" spans="2:14" ht="14.25" customHeight="1" x14ac:dyDescent="0.25">
      <c r="B914" s="2" t="s">
        <v>33</v>
      </c>
      <c r="C914" s="2">
        <v>1189833</v>
      </c>
      <c r="D914" s="3">
        <v>44245</v>
      </c>
      <c r="E914" s="2" t="s">
        <v>35</v>
      </c>
      <c r="F914" s="2" t="s">
        <v>52</v>
      </c>
      <c r="G914" s="2" t="s">
        <v>53</v>
      </c>
      <c r="H914" s="4" t="s">
        <v>21</v>
      </c>
      <c r="I914" s="10">
        <v>54.999999999999993</v>
      </c>
      <c r="J914" s="7">
        <v>4000</v>
      </c>
      <c r="K914" s="10">
        <v>219999.99999999997</v>
      </c>
      <c r="L914" s="10">
        <v>132000</v>
      </c>
      <c r="M914" s="5">
        <v>0.60000000000000009</v>
      </c>
      <c r="N914" s="2" t="s">
        <v>23</v>
      </c>
    </row>
    <row r="915" spans="2:14" ht="14.25" customHeight="1" x14ac:dyDescent="0.25">
      <c r="B915" s="2" t="s">
        <v>33</v>
      </c>
      <c r="C915" s="2">
        <v>1189833</v>
      </c>
      <c r="D915" s="3">
        <v>44246</v>
      </c>
      <c r="E915" s="2" t="s">
        <v>35</v>
      </c>
      <c r="F915" s="2" t="s">
        <v>52</v>
      </c>
      <c r="G915" s="2" t="s">
        <v>53</v>
      </c>
      <c r="H915" s="4" t="s">
        <v>22</v>
      </c>
      <c r="I915" s="10">
        <v>60</v>
      </c>
      <c r="J915" s="7">
        <v>4500</v>
      </c>
      <c r="K915" s="10">
        <v>270000</v>
      </c>
      <c r="L915" s="10">
        <v>67500</v>
      </c>
      <c r="M915" s="5">
        <v>0.25</v>
      </c>
      <c r="N915" s="2" t="s">
        <v>23</v>
      </c>
    </row>
    <row r="916" spans="2:14" ht="14.25" customHeight="1" x14ac:dyDescent="0.25">
      <c r="B916" s="2" t="s">
        <v>33</v>
      </c>
      <c r="C916" s="2">
        <v>1189833</v>
      </c>
      <c r="D916" s="3">
        <v>44247</v>
      </c>
      <c r="E916" s="2" t="s">
        <v>35</v>
      </c>
      <c r="F916" s="2" t="s">
        <v>52</v>
      </c>
      <c r="G916" s="2" t="s">
        <v>53</v>
      </c>
      <c r="H916" s="4" t="s">
        <v>16</v>
      </c>
      <c r="I916" s="10">
        <v>45</v>
      </c>
      <c r="J916" s="7">
        <v>5500</v>
      </c>
      <c r="K916" s="10">
        <v>247500</v>
      </c>
      <c r="L916" s="10">
        <v>111375</v>
      </c>
      <c r="M916" s="5">
        <v>0.45</v>
      </c>
      <c r="N916" s="2" t="s">
        <v>23</v>
      </c>
    </row>
    <row r="917" spans="2:14" ht="14.25" customHeight="1" x14ac:dyDescent="0.25">
      <c r="B917" s="2" t="s">
        <v>33</v>
      </c>
      <c r="C917" s="2">
        <v>1189833</v>
      </c>
      <c r="D917" s="3">
        <v>44248</v>
      </c>
      <c r="E917" s="2" t="s">
        <v>35</v>
      </c>
      <c r="F917" s="2" t="s">
        <v>52</v>
      </c>
      <c r="G917" s="2" t="s">
        <v>53</v>
      </c>
      <c r="H917" s="4" t="s">
        <v>18</v>
      </c>
      <c r="I917" s="10">
        <v>50</v>
      </c>
      <c r="J917" s="7">
        <v>5500</v>
      </c>
      <c r="K917" s="10">
        <v>275000</v>
      </c>
      <c r="L917" s="10">
        <v>82500</v>
      </c>
      <c r="M917" s="5">
        <v>0.3</v>
      </c>
      <c r="N917" s="2" t="s">
        <v>23</v>
      </c>
    </row>
    <row r="918" spans="2:14" ht="14.25" customHeight="1" x14ac:dyDescent="0.25">
      <c r="B918" s="2" t="s">
        <v>33</v>
      </c>
      <c r="C918" s="2">
        <v>1189833</v>
      </c>
      <c r="D918" s="3">
        <v>44249</v>
      </c>
      <c r="E918" s="2" t="s">
        <v>35</v>
      </c>
      <c r="F918" s="2" t="s">
        <v>52</v>
      </c>
      <c r="G918" s="2" t="s">
        <v>53</v>
      </c>
      <c r="H918" s="4" t="s">
        <v>19</v>
      </c>
      <c r="I918" s="10">
        <v>45</v>
      </c>
      <c r="J918" s="7">
        <v>4000</v>
      </c>
      <c r="K918" s="10">
        <v>180000</v>
      </c>
      <c r="L918" s="10">
        <v>81000</v>
      </c>
      <c r="M918" s="5">
        <v>0.45</v>
      </c>
      <c r="N918" s="2" t="s">
        <v>23</v>
      </c>
    </row>
    <row r="919" spans="2:14" ht="14.25" customHeight="1" x14ac:dyDescent="0.25">
      <c r="B919" s="2" t="s">
        <v>33</v>
      </c>
      <c r="C919" s="2">
        <v>1189833</v>
      </c>
      <c r="D919" s="3">
        <v>44250</v>
      </c>
      <c r="E919" s="2" t="s">
        <v>35</v>
      </c>
      <c r="F919" s="2" t="s">
        <v>52</v>
      </c>
      <c r="G919" s="2" t="s">
        <v>53</v>
      </c>
      <c r="H919" s="4" t="s">
        <v>20</v>
      </c>
      <c r="I919" s="10">
        <v>45</v>
      </c>
      <c r="J919" s="7">
        <v>3750</v>
      </c>
      <c r="K919" s="10">
        <v>168750</v>
      </c>
      <c r="L919" s="10">
        <v>67500</v>
      </c>
      <c r="M919" s="5">
        <v>0.39999999999999997</v>
      </c>
      <c r="N919" s="2" t="s">
        <v>23</v>
      </c>
    </row>
    <row r="920" spans="2:14" ht="14.25" customHeight="1" x14ac:dyDescent="0.25">
      <c r="B920" s="2" t="s">
        <v>33</v>
      </c>
      <c r="C920" s="2">
        <v>1189833</v>
      </c>
      <c r="D920" s="3">
        <v>44251</v>
      </c>
      <c r="E920" s="2" t="s">
        <v>35</v>
      </c>
      <c r="F920" s="2" t="s">
        <v>52</v>
      </c>
      <c r="G920" s="2" t="s">
        <v>53</v>
      </c>
      <c r="H920" s="4" t="s">
        <v>21</v>
      </c>
      <c r="I920" s="10">
        <v>54.999999999999993</v>
      </c>
      <c r="J920" s="7">
        <v>3500</v>
      </c>
      <c r="K920" s="10">
        <v>192499.99999999997</v>
      </c>
      <c r="L920" s="10">
        <v>115500</v>
      </c>
      <c r="M920" s="5">
        <v>0.60000000000000009</v>
      </c>
      <c r="N920" s="2" t="s">
        <v>23</v>
      </c>
    </row>
    <row r="921" spans="2:14" ht="14.25" customHeight="1" x14ac:dyDescent="0.25">
      <c r="B921" s="2" t="s">
        <v>33</v>
      </c>
      <c r="C921" s="2">
        <v>1189833</v>
      </c>
      <c r="D921" s="3">
        <v>44252</v>
      </c>
      <c r="E921" s="2" t="s">
        <v>35</v>
      </c>
      <c r="F921" s="2" t="s">
        <v>52</v>
      </c>
      <c r="G921" s="2" t="s">
        <v>53</v>
      </c>
      <c r="H921" s="4" t="s">
        <v>22</v>
      </c>
      <c r="I921" s="10">
        <v>60</v>
      </c>
      <c r="J921" s="7">
        <v>4000</v>
      </c>
      <c r="K921" s="10">
        <v>240000</v>
      </c>
      <c r="L921" s="10">
        <v>60000</v>
      </c>
      <c r="M921" s="5">
        <v>0.25</v>
      </c>
      <c r="N921" s="2" t="s">
        <v>23</v>
      </c>
    </row>
    <row r="922" spans="2:14" ht="14.25" customHeight="1" x14ac:dyDescent="0.25">
      <c r="B922" s="2" t="s">
        <v>33</v>
      </c>
      <c r="C922" s="2">
        <v>1189833</v>
      </c>
      <c r="D922" s="3">
        <v>44253</v>
      </c>
      <c r="E922" s="2" t="s">
        <v>35</v>
      </c>
      <c r="F922" s="2" t="s">
        <v>52</v>
      </c>
      <c r="G922" s="2" t="s">
        <v>53</v>
      </c>
      <c r="H922" s="4" t="s">
        <v>16</v>
      </c>
      <c r="I922" s="10">
        <v>40</v>
      </c>
      <c r="J922" s="7">
        <v>5750</v>
      </c>
      <c r="K922" s="10">
        <v>230000</v>
      </c>
      <c r="L922" s="10">
        <v>103500</v>
      </c>
      <c r="M922" s="5">
        <v>0.45</v>
      </c>
      <c r="N922" s="2" t="s">
        <v>23</v>
      </c>
    </row>
    <row r="923" spans="2:14" ht="14.25" customHeight="1" x14ac:dyDescent="0.25">
      <c r="B923" s="2" t="s">
        <v>33</v>
      </c>
      <c r="C923" s="2">
        <v>1189833</v>
      </c>
      <c r="D923" s="3">
        <v>44254</v>
      </c>
      <c r="E923" s="2" t="s">
        <v>35</v>
      </c>
      <c r="F923" s="2" t="s">
        <v>52</v>
      </c>
      <c r="G923" s="2" t="s">
        <v>53</v>
      </c>
      <c r="H923" s="4" t="s">
        <v>18</v>
      </c>
      <c r="I923" s="10">
        <v>45.000000000000007</v>
      </c>
      <c r="J923" s="7">
        <v>5750</v>
      </c>
      <c r="K923" s="10">
        <v>258750.00000000003</v>
      </c>
      <c r="L923" s="10">
        <v>77625</v>
      </c>
      <c r="M923" s="5">
        <v>0.3</v>
      </c>
      <c r="N923" s="2" t="s">
        <v>23</v>
      </c>
    </row>
    <row r="924" spans="2:14" ht="14.25" customHeight="1" x14ac:dyDescent="0.25">
      <c r="B924" s="2" t="s">
        <v>33</v>
      </c>
      <c r="C924" s="2">
        <v>1189833</v>
      </c>
      <c r="D924" s="3">
        <v>44255</v>
      </c>
      <c r="E924" s="2" t="s">
        <v>35</v>
      </c>
      <c r="F924" s="2" t="s">
        <v>52</v>
      </c>
      <c r="G924" s="2" t="s">
        <v>53</v>
      </c>
      <c r="H924" s="4" t="s">
        <v>19</v>
      </c>
      <c r="I924" s="10">
        <v>40</v>
      </c>
      <c r="J924" s="7">
        <v>4250</v>
      </c>
      <c r="K924" s="10">
        <v>170000</v>
      </c>
      <c r="L924" s="10">
        <v>76500</v>
      </c>
      <c r="M924" s="5">
        <v>0.45</v>
      </c>
      <c r="N924" s="2" t="s">
        <v>23</v>
      </c>
    </row>
    <row r="925" spans="2:14" ht="14.25" customHeight="1" x14ac:dyDescent="0.25">
      <c r="B925" s="2" t="s">
        <v>33</v>
      </c>
      <c r="C925" s="2">
        <v>1189833</v>
      </c>
      <c r="D925" s="3">
        <v>44256</v>
      </c>
      <c r="E925" s="2" t="s">
        <v>35</v>
      </c>
      <c r="F925" s="2" t="s">
        <v>52</v>
      </c>
      <c r="G925" s="2" t="s">
        <v>53</v>
      </c>
      <c r="H925" s="4" t="s">
        <v>20</v>
      </c>
      <c r="I925" s="10">
        <v>40</v>
      </c>
      <c r="J925" s="7">
        <v>4250</v>
      </c>
      <c r="K925" s="10">
        <v>170000</v>
      </c>
      <c r="L925" s="10">
        <v>68000</v>
      </c>
      <c r="M925" s="5">
        <v>0.39999999999999997</v>
      </c>
      <c r="N925" s="2" t="s">
        <v>23</v>
      </c>
    </row>
    <row r="926" spans="2:14" ht="14.25" customHeight="1" x14ac:dyDescent="0.25">
      <c r="B926" s="2" t="s">
        <v>33</v>
      </c>
      <c r="C926" s="2">
        <v>1189833</v>
      </c>
      <c r="D926" s="3">
        <v>44257</v>
      </c>
      <c r="E926" s="2" t="s">
        <v>35</v>
      </c>
      <c r="F926" s="2" t="s">
        <v>52</v>
      </c>
      <c r="G926" s="2" t="s">
        <v>53</v>
      </c>
      <c r="H926" s="4" t="s">
        <v>21</v>
      </c>
      <c r="I926" s="10">
        <v>54.999999999999993</v>
      </c>
      <c r="J926" s="7">
        <v>3750</v>
      </c>
      <c r="K926" s="10">
        <v>206249.99999999997</v>
      </c>
      <c r="L926" s="10">
        <v>123750</v>
      </c>
      <c r="M926" s="5">
        <v>0.60000000000000009</v>
      </c>
      <c r="N926" s="2" t="s">
        <v>23</v>
      </c>
    </row>
    <row r="927" spans="2:14" ht="14.25" customHeight="1" x14ac:dyDescent="0.25">
      <c r="B927" s="2" t="s">
        <v>33</v>
      </c>
      <c r="C927" s="2">
        <v>1189833</v>
      </c>
      <c r="D927" s="3">
        <v>44258</v>
      </c>
      <c r="E927" s="2" t="s">
        <v>35</v>
      </c>
      <c r="F927" s="2" t="s">
        <v>52</v>
      </c>
      <c r="G927" s="2" t="s">
        <v>53</v>
      </c>
      <c r="H927" s="4" t="s">
        <v>22</v>
      </c>
      <c r="I927" s="10">
        <v>60</v>
      </c>
      <c r="J927" s="7">
        <v>4750</v>
      </c>
      <c r="K927" s="10">
        <v>285000</v>
      </c>
      <c r="L927" s="10">
        <v>71250</v>
      </c>
      <c r="M927" s="5">
        <v>0.25</v>
      </c>
      <c r="N927" s="2" t="s">
        <v>23</v>
      </c>
    </row>
    <row r="928" spans="2:14" ht="14.25" customHeight="1" x14ac:dyDescent="0.25">
      <c r="B928" s="2" t="s">
        <v>33</v>
      </c>
      <c r="C928" s="2">
        <v>1189833</v>
      </c>
      <c r="D928" s="3">
        <v>44259</v>
      </c>
      <c r="E928" s="2" t="s">
        <v>35</v>
      </c>
      <c r="F928" s="2" t="s">
        <v>52</v>
      </c>
      <c r="G928" s="2" t="s">
        <v>53</v>
      </c>
      <c r="H928" s="4" t="s">
        <v>16</v>
      </c>
      <c r="I928" s="10">
        <v>45</v>
      </c>
      <c r="J928" s="7">
        <v>6750</v>
      </c>
      <c r="K928" s="10">
        <v>303750</v>
      </c>
      <c r="L928" s="10">
        <v>136687.5</v>
      </c>
      <c r="M928" s="5">
        <v>0.45</v>
      </c>
      <c r="N928" s="2" t="s">
        <v>23</v>
      </c>
    </row>
    <row r="929" spans="2:14" ht="14.25" customHeight="1" x14ac:dyDescent="0.25">
      <c r="B929" s="2" t="s">
        <v>33</v>
      </c>
      <c r="C929" s="2">
        <v>1189833</v>
      </c>
      <c r="D929" s="3">
        <v>44260</v>
      </c>
      <c r="E929" s="2" t="s">
        <v>35</v>
      </c>
      <c r="F929" s="2" t="s">
        <v>52</v>
      </c>
      <c r="G929" s="2" t="s">
        <v>53</v>
      </c>
      <c r="H929" s="4" t="s">
        <v>18</v>
      </c>
      <c r="I929" s="10">
        <v>50</v>
      </c>
      <c r="J929" s="7">
        <v>6750</v>
      </c>
      <c r="K929" s="10">
        <v>337500</v>
      </c>
      <c r="L929" s="10">
        <v>101250</v>
      </c>
      <c r="M929" s="5">
        <v>0.3</v>
      </c>
      <c r="N929" s="2" t="s">
        <v>23</v>
      </c>
    </row>
    <row r="930" spans="2:14" ht="14.25" customHeight="1" x14ac:dyDescent="0.25">
      <c r="B930" s="2" t="s">
        <v>33</v>
      </c>
      <c r="C930" s="2">
        <v>1189833</v>
      </c>
      <c r="D930" s="3">
        <v>44261</v>
      </c>
      <c r="E930" s="2" t="s">
        <v>35</v>
      </c>
      <c r="F930" s="2" t="s">
        <v>52</v>
      </c>
      <c r="G930" s="2" t="s">
        <v>53</v>
      </c>
      <c r="H930" s="4" t="s">
        <v>19</v>
      </c>
      <c r="I930" s="10">
        <v>45</v>
      </c>
      <c r="J930" s="7">
        <v>4750</v>
      </c>
      <c r="K930" s="10">
        <v>213750</v>
      </c>
      <c r="L930" s="10">
        <v>96187.5</v>
      </c>
      <c r="M930" s="5">
        <v>0.45</v>
      </c>
      <c r="N930" s="2" t="s">
        <v>23</v>
      </c>
    </row>
    <row r="931" spans="2:14" ht="14.25" customHeight="1" x14ac:dyDescent="0.25">
      <c r="B931" s="2" t="s">
        <v>33</v>
      </c>
      <c r="C931" s="2">
        <v>1189833</v>
      </c>
      <c r="D931" s="3">
        <v>44262</v>
      </c>
      <c r="E931" s="2" t="s">
        <v>35</v>
      </c>
      <c r="F931" s="2" t="s">
        <v>52</v>
      </c>
      <c r="G931" s="2" t="s">
        <v>53</v>
      </c>
      <c r="H931" s="4" t="s">
        <v>20</v>
      </c>
      <c r="I931" s="10">
        <v>45</v>
      </c>
      <c r="J931" s="7">
        <v>4750</v>
      </c>
      <c r="K931" s="10">
        <v>213750</v>
      </c>
      <c r="L931" s="10">
        <v>85500</v>
      </c>
      <c r="M931" s="5">
        <v>0.39999999999999997</v>
      </c>
      <c r="N931" s="2" t="s">
        <v>23</v>
      </c>
    </row>
    <row r="932" spans="2:14" ht="14.25" customHeight="1" x14ac:dyDescent="0.25">
      <c r="B932" s="2" t="s">
        <v>33</v>
      </c>
      <c r="C932" s="2">
        <v>1189833</v>
      </c>
      <c r="D932" s="3">
        <v>44263</v>
      </c>
      <c r="E932" s="2" t="s">
        <v>35</v>
      </c>
      <c r="F932" s="2" t="s">
        <v>52</v>
      </c>
      <c r="G932" s="2" t="s">
        <v>53</v>
      </c>
      <c r="H932" s="4" t="s">
        <v>21</v>
      </c>
      <c r="I932" s="10">
        <v>54.999999999999993</v>
      </c>
      <c r="J932" s="7">
        <v>4000</v>
      </c>
      <c r="K932" s="10">
        <v>219999.99999999997</v>
      </c>
      <c r="L932" s="10">
        <v>132000</v>
      </c>
      <c r="M932" s="5">
        <v>0.60000000000000009</v>
      </c>
      <c r="N932" s="2" t="s">
        <v>23</v>
      </c>
    </row>
    <row r="933" spans="2:14" ht="14.25" customHeight="1" x14ac:dyDescent="0.25">
      <c r="B933" s="2" t="s">
        <v>33</v>
      </c>
      <c r="C933" s="2">
        <v>1189833</v>
      </c>
      <c r="D933" s="3">
        <v>44264</v>
      </c>
      <c r="E933" s="2" t="s">
        <v>35</v>
      </c>
      <c r="F933" s="2" t="s">
        <v>52</v>
      </c>
      <c r="G933" s="2" t="s">
        <v>53</v>
      </c>
      <c r="H933" s="4" t="s">
        <v>22</v>
      </c>
      <c r="I933" s="10">
        <v>60</v>
      </c>
      <c r="J933" s="7">
        <v>5000</v>
      </c>
      <c r="K933" s="10">
        <v>300000</v>
      </c>
      <c r="L933" s="10">
        <v>75000</v>
      </c>
      <c r="M933" s="5">
        <v>0.25</v>
      </c>
      <c r="N933" s="2" t="s">
        <v>23</v>
      </c>
    </row>
    <row r="934" spans="2:14" ht="14.25" customHeight="1" x14ac:dyDescent="0.25">
      <c r="B934" s="2" t="s">
        <v>25</v>
      </c>
      <c r="C934" s="2">
        <v>1197831</v>
      </c>
      <c r="D934" s="3">
        <v>44265</v>
      </c>
      <c r="E934" s="2" t="s">
        <v>35</v>
      </c>
      <c r="F934" s="2" t="s">
        <v>52</v>
      </c>
      <c r="G934" s="2" t="s">
        <v>53</v>
      </c>
      <c r="H934" s="4" t="s">
        <v>16</v>
      </c>
      <c r="I934" s="10">
        <v>20</v>
      </c>
      <c r="J934" s="7">
        <v>7000</v>
      </c>
      <c r="K934" s="10">
        <v>140000</v>
      </c>
      <c r="L934" s="10">
        <v>49000</v>
      </c>
      <c r="M934" s="5">
        <v>0.35</v>
      </c>
      <c r="N934" s="2" t="s">
        <v>23</v>
      </c>
    </row>
    <row r="935" spans="2:14" ht="14.25" customHeight="1" x14ac:dyDescent="0.25">
      <c r="B935" s="2" t="s">
        <v>25</v>
      </c>
      <c r="C935" s="2">
        <v>1197831</v>
      </c>
      <c r="D935" s="3">
        <v>44266</v>
      </c>
      <c r="E935" s="2" t="s">
        <v>35</v>
      </c>
      <c r="F935" s="2" t="s">
        <v>52</v>
      </c>
      <c r="G935" s="2" t="s">
        <v>53</v>
      </c>
      <c r="H935" s="4" t="s">
        <v>18</v>
      </c>
      <c r="I935" s="10">
        <v>30</v>
      </c>
      <c r="J935" s="7">
        <v>7000</v>
      </c>
      <c r="K935" s="10">
        <v>210000</v>
      </c>
      <c r="L935" s="10">
        <v>73500</v>
      </c>
      <c r="M935" s="5">
        <v>0.35</v>
      </c>
      <c r="N935" s="2" t="s">
        <v>23</v>
      </c>
    </row>
    <row r="936" spans="2:14" ht="14.25" customHeight="1" x14ac:dyDescent="0.25">
      <c r="B936" s="2" t="s">
        <v>25</v>
      </c>
      <c r="C936" s="2">
        <v>1197831</v>
      </c>
      <c r="D936" s="3">
        <v>44267</v>
      </c>
      <c r="E936" s="2" t="s">
        <v>35</v>
      </c>
      <c r="F936" s="2" t="s">
        <v>52</v>
      </c>
      <c r="G936" s="2" t="s">
        <v>53</v>
      </c>
      <c r="H936" s="4" t="s">
        <v>19</v>
      </c>
      <c r="I936" s="10">
        <v>30</v>
      </c>
      <c r="J936" s="7">
        <v>5000</v>
      </c>
      <c r="K936" s="10">
        <v>150000</v>
      </c>
      <c r="L936" s="10">
        <v>52500</v>
      </c>
      <c r="M936" s="5">
        <v>0.35</v>
      </c>
      <c r="N936" s="2" t="s">
        <v>23</v>
      </c>
    </row>
    <row r="937" spans="2:14" ht="14.25" customHeight="1" x14ac:dyDescent="0.25">
      <c r="B937" s="2" t="s">
        <v>25</v>
      </c>
      <c r="C937" s="2">
        <v>1197831</v>
      </c>
      <c r="D937" s="3">
        <v>44268</v>
      </c>
      <c r="E937" s="2" t="s">
        <v>35</v>
      </c>
      <c r="F937" s="2" t="s">
        <v>52</v>
      </c>
      <c r="G937" s="2" t="s">
        <v>53</v>
      </c>
      <c r="H937" s="4" t="s">
        <v>20</v>
      </c>
      <c r="I937" s="10">
        <v>35</v>
      </c>
      <c r="J937" s="7">
        <v>5000</v>
      </c>
      <c r="K937" s="10">
        <v>175000</v>
      </c>
      <c r="L937" s="10">
        <v>78750</v>
      </c>
      <c r="M937" s="5">
        <v>0.45</v>
      </c>
      <c r="N937" s="2" t="s">
        <v>23</v>
      </c>
    </row>
    <row r="938" spans="2:14" ht="14.25" customHeight="1" x14ac:dyDescent="0.25">
      <c r="B938" s="2" t="s">
        <v>25</v>
      </c>
      <c r="C938" s="2">
        <v>1197831</v>
      </c>
      <c r="D938" s="3">
        <v>44269</v>
      </c>
      <c r="E938" s="2" t="s">
        <v>26</v>
      </c>
      <c r="F938" s="2" t="s">
        <v>54</v>
      </c>
      <c r="G938" s="2" t="s">
        <v>55</v>
      </c>
      <c r="H938" s="4" t="s">
        <v>21</v>
      </c>
      <c r="I938" s="10">
        <v>40</v>
      </c>
      <c r="J938" s="7">
        <v>3500</v>
      </c>
      <c r="K938" s="10">
        <v>140000</v>
      </c>
      <c r="L938" s="10">
        <v>42000</v>
      </c>
      <c r="M938" s="5">
        <v>0.3</v>
      </c>
      <c r="N938" s="2" t="s">
        <v>23</v>
      </c>
    </row>
    <row r="939" spans="2:14" ht="14.25" customHeight="1" x14ac:dyDescent="0.25">
      <c r="B939" s="2" t="s">
        <v>25</v>
      </c>
      <c r="C939" s="2">
        <v>1197831</v>
      </c>
      <c r="D939" s="3">
        <v>44270</v>
      </c>
      <c r="E939" s="2" t="s">
        <v>26</v>
      </c>
      <c r="F939" s="2" t="s">
        <v>54</v>
      </c>
      <c r="G939" s="2" t="s">
        <v>55</v>
      </c>
      <c r="H939" s="4" t="s">
        <v>22</v>
      </c>
      <c r="I939" s="10">
        <v>35</v>
      </c>
      <c r="J939" s="7">
        <v>5000</v>
      </c>
      <c r="K939" s="10">
        <v>175000</v>
      </c>
      <c r="L939" s="10">
        <v>87500</v>
      </c>
      <c r="M939" s="5">
        <v>0.5</v>
      </c>
      <c r="N939" s="2" t="s">
        <v>23</v>
      </c>
    </row>
    <row r="940" spans="2:14" ht="14.25" customHeight="1" x14ac:dyDescent="0.25">
      <c r="B940" s="2" t="s">
        <v>25</v>
      </c>
      <c r="C940" s="2">
        <v>1197831</v>
      </c>
      <c r="D940" s="3">
        <v>44271</v>
      </c>
      <c r="E940" s="2" t="s">
        <v>26</v>
      </c>
      <c r="F940" s="2" t="s">
        <v>54</v>
      </c>
      <c r="G940" s="2" t="s">
        <v>55</v>
      </c>
      <c r="H940" s="4" t="s">
        <v>16</v>
      </c>
      <c r="I940" s="10">
        <v>25</v>
      </c>
      <c r="J940" s="7">
        <v>6500</v>
      </c>
      <c r="K940" s="10">
        <v>162500</v>
      </c>
      <c r="L940" s="10">
        <v>56875</v>
      </c>
      <c r="M940" s="5">
        <v>0.35</v>
      </c>
      <c r="N940" s="2" t="s">
        <v>23</v>
      </c>
    </row>
    <row r="941" spans="2:14" ht="14.25" customHeight="1" x14ac:dyDescent="0.25">
      <c r="B941" s="2" t="s">
        <v>25</v>
      </c>
      <c r="C941" s="2">
        <v>1197831</v>
      </c>
      <c r="D941" s="3">
        <v>44272</v>
      </c>
      <c r="E941" s="2" t="s">
        <v>26</v>
      </c>
      <c r="F941" s="2" t="s">
        <v>54</v>
      </c>
      <c r="G941" s="2" t="s">
        <v>55</v>
      </c>
      <c r="H941" s="4" t="s">
        <v>18</v>
      </c>
      <c r="I941" s="10">
        <v>35</v>
      </c>
      <c r="J941" s="7">
        <v>6250</v>
      </c>
      <c r="K941" s="10">
        <v>218750</v>
      </c>
      <c r="L941" s="10">
        <v>76562.5</v>
      </c>
      <c r="M941" s="5">
        <v>0.35</v>
      </c>
      <c r="N941" s="2" t="s">
        <v>23</v>
      </c>
    </row>
    <row r="942" spans="2:14" ht="14.25" customHeight="1" x14ac:dyDescent="0.25">
      <c r="B942" s="2" t="s">
        <v>25</v>
      </c>
      <c r="C942" s="2">
        <v>1197831</v>
      </c>
      <c r="D942" s="3">
        <v>44273</v>
      </c>
      <c r="E942" s="2" t="s">
        <v>26</v>
      </c>
      <c r="F942" s="2" t="s">
        <v>54</v>
      </c>
      <c r="G942" s="2" t="s">
        <v>55</v>
      </c>
      <c r="H942" s="4" t="s">
        <v>19</v>
      </c>
      <c r="I942" s="10">
        <v>35</v>
      </c>
      <c r="J942" s="7">
        <v>4500</v>
      </c>
      <c r="K942" s="10">
        <v>157500</v>
      </c>
      <c r="L942" s="10">
        <v>55125</v>
      </c>
      <c r="M942" s="5">
        <v>0.35</v>
      </c>
      <c r="N942" s="2" t="s">
        <v>23</v>
      </c>
    </row>
    <row r="943" spans="2:14" ht="14.25" customHeight="1" x14ac:dyDescent="0.25">
      <c r="B943" s="2" t="s">
        <v>25</v>
      </c>
      <c r="C943" s="2">
        <v>1197831</v>
      </c>
      <c r="D943" s="3">
        <v>44274</v>
      </c>
      <c r="E943" s="2" t="s">
        <v>26</v>
      </c>
      <c r="F943" s="2" t="s">
        <v>54</v>
      </c>
      <c r="G943" s="2" t="s">
        <v>55</v>
      </c>
      <c r="H943" s="4" t="s">
        <v>20</v>
      </c>
      <c r="I943" s="10">
        <v>35</v>
      </c>
      <c r="J943" s="7">
        <v>4000</v>
      </c>
      <c r="K943" s="10">
        <v>140000</v>
      </c>
      <c r="L943" s="10">
        <v>63000</v>
      </c>
      <c r="M943" s="5">
        <v>0.45</v>
      </c>
      <c r="N943" s="2" t="s">
        <v>23</v>
      </c>
    </row>
    <row r="944" spans="2:14" ht="14.25" customHeight="1" x14ac:dyDescent="0.25">
      <c r="B944" s="2" t="s">
        <v>25</v>
      </c>
      <c r="C944" s="2">
        <v>1197831</v>
      </c>
      <c r="D944" s="3">
        <v>44275</v>
      </c>
      <c r="E944" s="2" t="s">
        <v>26</v>
      </c>
      <c r="F944" s="2" t="s">
        <v>54</v>
      </c>
      <c r="G944" s="2" t="s">
        <v>55</v>
      </c>
      <c r="H944" s="4" t="s">
        <v>21</v>
      </c>
      <c r="I944" s="10">
        <v>40</v>
      </c>
      <c r="J944" s="7">
        <v>2750</v>
      </c>
      <c r="K944" s="10">
        <v>110000</v>
      </c>
      <c r="L944" s="10">
        <v>33000</v>
      </c>
      <c r="M944" s="5">
        <v>0.3</v>
      </c>
      <c r="N944" s="2" t="s">
        <v>23</v>
      </c>
    </row>
    <row r="945" spans="2:14" ht="14.25" customHeight="1" x14ac:dyDescent="0.25">
      <c r="B945" s="2" t="s">
        <v>25</v>
      </c>
      <c r="C945" s="2">
        <v>1197831</v>
      </c>
      <c r="D945" s="3">
        <v>44276</v>
      </c>
      <c r="E945" s="2" t="s">
        <v>26</v>
      </c>
      <c r="F945" s="2" t="s">
        <v>54</v>
      </c>
      <c r="G945" s="2" t="s">
        <v>55</v>
      </c>
      <c r="H945" s="4" t="s">
        <v>22</v>
      </c>
      <c r="I945" s="10">
        <v>35</v>
      </c>
      <c r="J945" s="7">
        <v>4750</v>
      </c>
      <c r="K945" s="10">
        <v>166250</v>
      </c>
      <c r="L945" s="10">
        <v>83125</v>
      </c>
      <c r="M945" s="5">
        <v>0.5</v>
      </c>
      <c r="N945" s="2" t="s">
        <v>23</v>
      </c>
    </row>
    <row r="946" spans="2:14" ht="14.25" customHeight="1" x14ac:dyDescent="0.25">
      <c r="B946" s="2" t="s">
        <v>25</v>
      </c>
      <c r="C946" s="2">
        <v>1197831</v>
      </c>
      <c r="D946" s="3">
        <v>44277</v>
      </c>
      <c r="E946" s="2" t="s">
        <v>26</v>
      </c>
      <c r="F946" s="2" t="s">
        <v>54</v>
      </c>
      <c r="G946" s="2" t="s">
        <v>55</v>
      </c>
      <c r="H946" s="4" t="s">
        <v>16</v>
      </c>
      <c r="I946" s="10">
        <v>30</v>
      </c>
      <c r="J946" s="7">
        <v>6500</v>
      </c>
      <c r="K946" s="10">
        <v>195000</v>
      </c>
      <c r="L946" s="10">
        <v>78000</v>
      </c>
      <c r="M946" s="5">
        <v>0.39999999999999997</v>
      </c>
      <c r="N946" s="2" t="s">
        <v>23</v>
      </c>
    </row>
    <row r="947" spans="2:14" ht="14.25" customHeight="1" x14ac:dyDescent="0.25">
      <c r="B947" s="2" t="s">
        <v>25</v>
      </c>
      <c r="C947" s="2">
        <v>1197831</v>
      </c>
      <c r="D947" s="3">
        <v>44278</v>
      </c>
      <c r="E947" s="2" t="s">
        <v>26</v>
      </c>
      <c r="F947" s="2" t="s">
        <v>54</v>
      </c>
      <c r="G947" s="2" t="s">
        <v>55</v>
      </c>
      <c r="H947" s="4" t="s">
        <v>18</v>
      </c>
      <c r="I947" s="10">
        <v>40</v>
      </c>
      <c r="J947" s="7">
        <v>6500</v>
      </c>
      <c r="K947" s="10">
        <v>260000</v>
      </c>
      <c r="L947" s="10">
        <v>103999.99999999999</v>
      </c>
      <c r="M947" s="5">
        <v>0.39999999999999997</v>
      </c>
      <c r="N947" s="2" t="s">
        <v>23</v>
      </c>
    </row>
    <row r="948" spans="2:14" ht="14.25" customHeight="1" x14ac:dyDescent="0.25">
      <c r="B948" s="2" t="s">
        <v>25</v>
      </c>
      <c r="C948" s="2">
        <v>1197831</v>
      </c>
      <c r="D948" s="3">
        <v>44279</v>
      </c>
      <c r="E948" s="2" t="s">
        <v>26</v>
      </c>
      <c r="F948" s="2" t="s">
        <v>54</v>
      </c>
      <c r="G948" s="2" t="s">
        <v>55</v>
      </c>
      <c r="H948" s="4" t="s">
        <v>19</v>
      </c>
      <c r="I948" s="10">
        <v>30</v>
      </c>
      <c r="J948" s="7">
        <v>4750</v>
      </c>
      <c r="K948" s="10">
        <v>142500</v>
      </c>
      <c r="L948" s="10">
        <v>56999.999999999993</v>
      </c>
      <c r="M948" s="5">
        <v>0.39999999999999997</v>
      </c>
      <c r="N948" s="2" t="s">
        <v>23</v>
      </c>
    </row>
    <row r="949" spans="2:14" ht="14.25" customHeight="1" x14ac:dyDescent="0.25">
      <c r="B949" s="2" t="s">
        <v>25</v>
      </c>
      <c r="C949" s="2">
        <v>1197831</v>
      </c>
      <c r="D949" s="3">
        <v>44280</v>
      </c>
      <c r="E949" s="2" t="s">
        <v>26</v>
      </c>
      <c r="F949" s="2" t="s">
        <v>54</v>
      </c>
      <c r="G949" s="2" t="s">
        <v>55</v>
      </c>
      <c r="H949" s="4" t="s">
        <v>20</v>
      </c>
      <c r="I949" s="10">
        <v>35</v>
      </c>
      <c r="J949" s="7">
        <v>3750</v>
      </c>
      <c r="K949" s="10">
        <v>131250</v>
      </c>
      <c r="L949" s="10">
        <v>65625</v>
      </c>
      <c r="M949" s="5">
        <v>0.5</v>
      </c>
      <c r="N949" s="2" t="s">
        <v>23</v>
      </c>
    </row>
    <row r="950" spans="2:14" ht="14.25" customHeight="1" x14ac:dyDescent="0.25">
      <c r="B950" s="2" t="s">
        <v>25</v>
      </c>
      <c r="C950" s="2">
        <v>1197831</v>
      </c>
      <c r="D950" s="3">
        <v>44281</v>
      </c>
      <c r="E950" s="2" t="s">
        <v>26</v>
      </c>
      <c r="F950" s="2" t="s">
        <v>54</v>
      </c>
      <c r="G950" s="2" t="s">
        <v>55</v>
      </c>
      <c r="H950" s="4" t="s">
        <v>21</v>
      </c>
      <c r="I950" s="10">
        <v>40</v>
      </c>
      <c r="J950" s="7">
        <v>2750</v>
      </c>
      <c r="K950" s="10">
        <v>110000</v>
      </c>
      <c r="L950" s="10">
        <v>38500</v>
      </c>
      <c r="M950" s="5">
        <v>0.35</v>
      </c>
      <c r="N950" s="2" t="s">
        <v>23</v>
      </c>
    </row>
    <row r="951" spans="2:14" ht="14.25" customHeight="1" x14ac:dyDescent="0.25">
      <c r="B951" s="2" t="s">
        <v>25</v>
      </c>
      <c r="C951" s="2">
        <v>1197831</v>
      </c>
      <c r="D951" s="3">
        <v>44282</v>
      </c>
      <c r="E951" s="2" t="s">
        <v>26</v>
      </c>
      <c r="F951" s="2" t="s">
        <v>54</v>
      </c>
      <c r="G951" s="2" t="s">
        <v>55</v>
      </c>
      <c r="H951" s="4" t="s">
        <v>22</v>
      </c>
      <c r="I951" s="10">
        <v>35</v>
      </c>
      <c r="J951" s="7">
        <v>4250</v>
      </c>
      <c r="K951" s="10">
        <v>148750</v>
      </c>
      <c r="L951" s="10">
        <v>81812.5</v>
      </c>
      <c r="M951" s="5">
        <v>0.55000000000000004</v>
      </c>
      <c r="N951" s="2" t="s">
        <v>23</v>
      </c>
    </row>
    <row r="952" spans="2:14" ht="14.25" customHeight="1" x14ac:dyDescent="0.25">
      <c r="B952" s="2" t="s">
        <v>25</v>
      </c>
      <c r="C952" s="2">
        <v>1197831</v>
      </c>
      <c r="D952" s="3">
        <v>44283</v>
      </c>
      <c r="E952" s="2" t="s">
        <v>26</v>
      </c>
      <c r="F952" s="2" t="s">
        <v>54</v>
      </c>
      <c r="G952" s="2" t="s">
        <v>55</v>
      </c>
      <c r="H952" s="4" t="s">
        <v>16</v>
      </c>
      <c r="I952" s="10">
        <v>20</v>
      </c>
      <c r="J952" s="7">
        <v>6750</v>
      </c>
      <c r="K952" s="10">
        <v>135000</v>
      </c>
      <c r="L952" s="10">
        <v>53999.999999999993</v>
      </c>
      <c r="M952" s="5">
        <v>0.39999999999999997</v>
      </c>
      <c r="N952" s="2" t="s">
        <v>23</v>
      </c>
    </row>
    <row r="953" spans="2:14" ht="14.25" customHeight="1" x14ac:dyDescent="0.25">
      <c r="B953" s="2" t="s">
        <v>25</v>
      </c>
      <c r="C953" s="2">
        <v>1197831</v>
      </c>
      <c r="D953" s="3">
        <v>44284</v>
      </c>
      <c r="E953" s="2" t="s">
        <v>26</v>
      </c>
      <c r="F953" s="2" t="s">
        <v>54</v>
      </c>
      <c r="G953" s="2" t="s">
        <v>55</v>
      </c>
      <c r="H953" s="4" t="s">
        <v>18</v>
      </c>
      <c r="I953" s="10">
        <v>25.000000000000007</v>
      </c>
      <c r="J953" s="7">
        <v>6750</v>
      </c>
      <c r="K953" s="10">
        <v>168750.00000000006</v>
      </c>
      <c r="L953" s="10">
        <v>67500.000000000015</v>
      </c>
      <c r="M953" s="5">
        <v>0.39999999999999997</v>
      </c>
      <c r="N953" s="2" t="s">
        <v>23</v>
      </c>
    </row>
    <row r="954" spans="2:14" ht="14.25" customHeight="1" x14ac:dyDescent="0.25">
      <c r="B954" s="2" t="s">
        <v>25</v>
      </c>
      <c r="C954" s="2">
        <v>1197831</v>
      </c>
      <c r="D954" s="3">
        <v>44285</v>
      </c>
      <c r="E954" s="2" t="s">
        <v>26</v>
      </c>
      <c r="F954" s="2" t="s">
        <v>54</v>
      </c>
      <c r="G954" s="2" t="s">
        <v>55</v>
      </c>
      <c r="H954" s="4" t="s">
        <v>19</v>
      </c>
      <c r="I954" s="10">
        <v>19.999999999999996</v>
      </c>
      <c r="J954" s="7">
        <v>5000</v>
      </c>
      <c r="K954" s="10">
        <v>99999.999999999985</v>
      </c>
      <c r="L954" s="10">
        <v>39999.999999999993</v>
      </c>
      <c r="M954" s="5">
        <v>0.39999999999999997</v>
      </c>
      <c r="N954" s="2" t="s">
        <v>23</v>
      </c>
    </row>
    <row r="955" spans="2:14" ht="14.25" customHeight="1" x14ac:dyDescent="0.25">
      <c r="B955" s="2" t="s">
        <v>25</v>
      </c>
      <c r="C955" s="2">
        <v>1197831</v>
      </c>
      <c r="D955" s="3">
        <v>44286</v>
      </c>
      <c r="E955" s="2" t="s">
        <v>26</v>
      </c>
      <c r="F955" s="2" t="s">
        <v>54</v>
      </c>
      <c r="G955" s="2" t="s">
        <v>55</v>
      </c>
      <c r="H955" s="4" t="s">
        <v>20</v>
      </c>
      <c r="I955" s="10">
        <v>25.000000000000007</v>
      </c>
      <c r="J955" s="7">
        <v>4000</v>
      </c>
      <c r="K955" s="10">
        <v>100000.00000000003</v>
      </c>
      <c r="L955" s="10">
        <v>50000.000000000015</v>
      </c>
      <c r="M955" s="5">
        <v>0.5</v>
      </c>
      <c r="N955" s="2" t="s">
        <v>23</v>
      </c>
    </row>
    <row r="956" spans="2:14" ht="14.25" customHeight="1" x14ac:dyDescent="0.25">
      <c r="B956" s="2" t="s">
        <v>25</v>
      </c>
      <c r="C956" s="2">
        <v>1197831</v>
      </c>
      <c r="D956" s="3">
        <v>44287</v>
      </c>
      <c r="E956" s="2" t="s">
        <v>26</v>
      </c>
      <c r="F956" s="2" t="s">
        <v>54</v>
      </c>
      <c r="G956" s="2" t="s">
        <v>55</v>
      </c>
      <c r="H956" s="4" t="s">
        <v>21</v>
      </c>
      <c r="I956" s="10">
        <v>30</v>
      </c>
      <c r="J956" s="7">
        <v>3000</v>
      </c>
      <c r="K956" s="10">
        <v>90000</v>
      </c>
      <c r="L956" s="10">
        <v>31499.999999999996</v>
      </c>
      <c r="M956" s="5">
        <v>0.35</v>
      </c>
      <c r="N956" s="2" t="s">
        <v>23</v>
      </c>
    </row>
    <row r="957" spans="2:14" ht="14.25" customHeight="1" x14ac:dyDescent="0.25">
      <c r="B957" s="2" t="s">
        <v>25</v>
      </c>
      <c r="C957" s="2">
        <v>1197831</v>
      </c>
      <c r="D957" s="3">
        <v>44288</v>
      </c>
      <c r="E957" s="2" t="s">
        <v>26</v>
      </c>
      <c r="F957" s="2" t="s">
        <v>54</v>
      </c>
      <c r="G957" s="2" t="s">
        <v>55</v>
      </c>
      <c r="H957" s="4" t="s">
        <v>22</v>
      </c>
      <c r="I957" s="10">
        <v>25.000000000000007</v>
      </c>
      <c r="J957" s="7">
        <v>5750</v>
      </c>
      <c r="K957" s="10">
        <v>143750.00000000003</v>
      </c>
      <c r="L957" s="10">
        <v>79062.500000000029</v>
      </c>
      <c r="M957" s="5">
        <v>0.55000000000000004</v>
      </c>
      <c r="N957" s="2" t="s">
        <v>23</v>
      </c>
    </row>
    <row r="958" spans="2:14" ht="14.25" customHeight="1" x14ac:dyDescent="0.25">
      <c r="B958" s="2" t="s">
        <v>25</v>
      </c>
      <c r="C958" s="2">
        <v>1197831</v>
      </c>
      <c r="D958" s="3">
        <v>44289</v>
      </c>
      <c r="E958" s="2" t="s">
        <v>26</v>
      </c>
      <c r="F958" s="2" t="s">
        <v>54</v>
      </c>
      <c r="G958" s="2" t="s">
        <v>55</v>
      </c>
      <c r="H958" s="4" t="s">
        <v>16</v>
      </c>
      <c r="I958" s="10">
        <v>14.999999999999996</v>
      </c>
      <c r="J958" s="7">
        <v>7250</v>
      </c>
      <c r="K958" s="10">
        <v>108749.99999999997</v>
      </c>
      <c r="L958" s="10">
        <v>43499.999999999985</v>
      </c>
      <c r="M958" s="5">
        <v>0.39999999999999997</v>
      </c>
      <c r="N958" s="2" t="s">
        <v>23</v>
      </c>
    </row>
    <row r="959" spans="2:14" ht="14.25" customHeight="1" x14ac:dyDescent="0.25">
      <c r="B959" s="2" t="s">
        <v>25</v>
      </c>
      <c r="C959" s="2">
        <v>1197831</v>
      </c>
      <c r="D959" s="3">
        <v>44290</v>
      </c>
      <c r="E959" s="2" t="s">
        <v>26</v>
      </c>
      <c r="F959" s="2" t="s">
        <v>54</v>
      </c>
      <c r="G959" s="2" t="s">
        <v>55</v>
      </c>
      <c r="H959" s="4" t="s">
        <v>18</v>
      </c>
      <c r="I959" s="10">
        <v>25.000000000000007</v>
      </c>
      <c r="J959" s="7">
        <v>7500</v>
      </c>
      <c r="K959" s="10">
        <v>187500.00000000006</v>
      </c>
      <c r="L959" s="10">
        <v>75000.000000000015</v>
      </c>
      <c r="M959" s="5">
        <v>0.39999999999999997</v>
      </c>
      <c r="N959" s="2" t="s">
        <v>23</v>
      </c>
    </row>
    <row r="960" spans="2:14" ht="14.25" customHeight="1" x14ac:dyDescent="0.25">
      <c r="B960" s="2" t="s">
        <v>25</v>
      </c>
      <c r="C960" s="2">
        <v>1197831</v>
      </c>
      <c r="D960" s="3">
        <v>44291</v>
      </c>
      <c r="E960" s="2" t="s">
        <v>26</v>
      </c>
      <c r="F960" s="2" t="s">
        <v>54</v>
      </c>
      <c r="G960" s="2" t="s">
        <v>55</v>
      </c>
      <c r="H960" s="4" t="s">
        <v>19</v>
      </c>
      <c r="I960" s="10">
        <v>19.999999999999996</v>
      </c>
      <c r="J960" s="7">
        <v>6000</v>
      </c>
      <c r="K960" s="10">
        <v>119999.99999999999</v>
      </c>
      <c r="L960" s="10">
        <v>47999.999999999993</v>
      </c>
      <c r="M960" s="5">
        <v>0.39999999999999997</v>
      </c>
      <c r="N960" s="2" t="s">
        <v>23</v>
      </c>
    </row>
    <row r="961" spans="2:14" ht="14.25" customHeight="1" x14ac:dyDescent="0.25">
      <c r="B961" s="2" t="s">
        <v>25</v>
      </c>
      <c r="C961" s="2">
        <v>1197831</v>
      </c>
      <c r="D961" s="3">
        <v>44292</v>
      </c>
      <c r="E961" s="2" t="s">
        <v>26</v>
      </c>
      <c r="F961" s="2" t="s">
        <v>54</v>
      </c>
      <c r="G961" s="2" t="s">
        <v>55</v>
      </c>
      <c r="H961" s="4" t="s">
        <v>20</v>
      </c>
      <c r="I961" s="10">
        <v>30.000000000000004</v>
      </c>
      <c r="J961" s="7">
        <v>5250</v>
      </c>
      <c r="K961" s="10">
        <v>157500.00000000003</v>
      </c>
      <c r="L961" s="10">
        <v>78750.000000000015</v>
      </c>
      <c r="M961" s="5">
        <v>0.5</v>
      </c>
      <c r="N961" s="2" t="s">
        <v>23</v>
      </c>
    </row>
    <row r="962" spans="2:14" ht="14.25" customHeight="1" x14ac:dyDescent="0.25">
      <c r="B962" s="2" t="s">
        <v>25</v>
      </c>
      <c r="C962" s="2">
        <v>1197831</v>
      </c>
      <c r="D962" s="3">
        <v>44293</v>
      </c>
      <c r="E962" s="2" t="s">
        <v>26</v>
      </c>
      <c r="F962" s="2" t="s">
        <v>54</v>
      </c>
      <c r="G962" s="2" t="s">
        <v>55</v>
      </c>
      <c r="H962" s="4" t="s">
        <v>21</v>
      </c>
      <c r="I962" s="10">
        <v>45</v>
      </c>
      <c r="J962" s="7">
        <v>4250</v>
      </c>
      <c r="K962" s="10">
        <v>191250</v>
      </c>
      <c r="L962" s="10">
        <v>66937.5</v>
      </c>
      <c r="M962" s="5">
        <v>0.35</v>
      </c>
      <c r="N962" s="2" t="s">
        <v>23</v>
      </c>
    </row>
    <row r="963" spans="2:14" ht="14.25" customHeight="1" x14ac:dyDescent="0.25">
      <c r="B963" s="2" t="s">
        <v>25</v>
      </c>
      <c r="C963" s="2">
        <v>1197831</v>
      </c>
      <c r="D963" s="3">
        <v>44294</v>
      </c>
      <c r="E963" s="2" t="s">
        <v>26</v>
      </c>
      <c r="F963" s="2" t="s">
        <v>54</v>
      </c>
      <c r="G963" s="2" t="s">
        <v>55</v>
      </c>
      <c r="H963" s="4" t="s">
        <v>22</v>
      </c>
      <c r="I963" s="10">
        <v>40</v>
      </c>
      <c r="J963" s="7">
        <v>7750</v>
      </c>
      <c r="K963" s="10">
        <v>310000</v>
      </c>
      <c r="L963" s="10">
        <v>170500</v>
      </c>
      <c r="M963" s="5">
        <v>0.55000000000000004</v>
      </c>
      <c r="N963" s="2" t="s">
        <v>23</v>
      </c>
    </row>
    <row r="964" spans="2:14" ht="14.25" customHeight="1" x14ac:dyDescent="0.25">
      <c r="B964" s="2" t="s">
        <v>25</v>
      </c>
      <c r="C964" s="2">
        <v>1197831</v>
      </c>
      <c r="D964" s="3">
        <v>44295</v>
      </c>
      <c r="E964" s="2" t="s">
        <v>26</v>
      </c>
      <c r="F964" s="2" t="s">
        <v>54</v>
      </c>
      <c r="G964" s="2" t="s">
        <v>55</v>
      </c>
      <c r="H964" s="4" t="s">
        <v>16</v>
      </c>
      <c r="I964" s="10">
        <v>40</v>
      </c>
      <c r="J964" s="7">
        <v>7750</v>
      </c>
      <c r="K964" s="10">
        <v>310000</v>
      </c>
      <c r="L964" s="10">
        <v>123999.99999999999</v>
      </c>
      <c r="M964" s="5">
        <v>0.39999999999999997</v>
      </c>
      <c r="N964" s="2" t="s">
        <v>23</v>
      </c>
    </row>
    <row r="965" spans="2:14" ht="14.25" customHeight="1" x14ac:dyDescent="0.25">
      <c r="B965" s="2" t="s">
        <v>25</v>
      </c>
      <c r="C965" s="2">
        <v>1197831</v>
      </c>
      <c r="D965" s="3">
        <v>44296</v>
      </c>
      <c r="E965" s="2" t="s">
        <v>26</v>
      </c>
      <c r="F965" s="2" t="s">
        <v>54</v>
      </c>
      <c r="G965" s="2" t="s">
        <v>55</v>
      </c>
      <c r="H965" s="4" t="s">
        <v>18</v>
      </c>
      <c r="I965" s="10">
        <v>45</v>
      </c>
      <c r="J965" s="7">
        <v>7750</v>
      </c>
      <c r="K965" s="10">
        <v>348750</v>
      </c>
      <c r="L965" s="10">
        <v>139500</v>
      </c>
      <c r="M965" s="5">
        <v>0.39999999999999997</v>
      </c>
      <c r="N965" s="2" t="s">
        <v>23</v>
      </c>
    </row>
    <row r="966" spans="2:14" ht="14.25" customHeight="1" x14ac:dyDescent="0.25">
      <c r="B966" s="2" t="s">
        <v>25</v>
      </c>
      <c r="C966" s="2">
        <v>1197831</v>
      </c>
      <c r="D966" s="3">
        <v>44297</v>
      </c>
      <c r="E966" s="2" t="s">
        <v>26</v>
      </c>
      <c r="F966" s="2" t="s">
        <v>54</v>
      </c>
      <c r="G966" s="2" t="s">
        <v>55</v>
      </c>
      <c r="H966" s="4" t="s">
        <v>19</v>
      </c>
      <c r="I966" s="10">
        <v>40</v>
      </c>
      <c r="J966" s="7">
        <v>6500</v>
      </c>
      <c r="K966" s="10">
        <v>260000</v>
      </c>
      <c r="L966" s="10">
        <v>103999.99999999999</v>
      </c>
      <c r="M966" s="5">
        <v>0.39999999999999997</v>
      </c>
      <c r="N966" s="2" t="s">
        <v>23</v>
      </c>
    </row>
    <row r="967" spans="2:14" ht="14.25" customHeight="1" x14ac:dyDescent="0.25">
      <c r="B967" s="2" t="s">
        <v>25</v>
      </c>
      <c r="C967" s="2">
        <v>1197831</v>
      </c>
      <c r="D967" s="3">
        <v>44298</v>
      </c>
      <c r="E967" s="2" t="s">
        <v>26</v>
      </c>
      <c r="F967" s="2" t="s">
        <v>54</v>
      </c>
      <c r="G967" s="2" t="s">
        <v>55</v>
      </c>
      <c r="H967" s="4" t="s">
        <v>20</v>
      </c>
      <c r="I967" s="10">
        <v>40</v>
      </c>
      <c r="J967" s="7">
        <v>6000</v>
      </c>
      <c r="K967" s="10">
        <v>240000</v>
      </c>
      <c r="L967" s="10">
        <v>120000</v>
      </c>
      <c r="M967" s="5">
        <v>0.5</v>
      </c>
      <c r="N967" s="2" t="s">
        <v>23</v>
      </c>
    </row>
    <row r="968" spans="2:14" ht="14.25" customHeight="1" x14ac:dyDescent="0.25">
      <c r="B968" s="2" t="s">
        <v>25</v>
      </c>
      <c r="C968" s="2">
        <v>1197831</v>
      </c>
      <c r="D968" s="3">
        <v>44299</v>
      </c>
      <c r="E968" s="2" t="s">
        <v>26</v>
      </c>
      <c r="F968" s="2" t="s">
        <v>54</v>
      </c>
      <c r="G968" s="2" t="s">
        <v>55</v>
      </c>
      <c r="H968" s="4" t="s">
        <v>21</v>
      </c>
      <c r="I968" s="10">
        <v>45</v>
      </c>
      <c r="J968" s="7">
        <v>5000</v>
      </c>
      <c r="K968" s="10">
        <v>225000</v>
      </c>
      <c r="L968" s="10">
        <v>78750</v>
      </c>
      <c r="M968" s="5">
        <v>0.35</v>
      </c>
      <c r="N968" s="2" t="s">
        <v>23</v>
      </c>
    </row>
    <row r="969" spans="2:14" ht="14.25" customHeight="1" x14ac:dyDescent="0.25">
      <c r="B969" s="2" t="s">
        <v>25</v>
      </c>
      <c r="C969" s="2">
        <v>1197831</v>
      </c>
      <c r="D969" s="3">
        <v>44300</v>
      </c>
      <c r="E969" s="2" t="s">
        <v>26</v>
      </c>
      <c r="F969" s="2" t="s">
        <v>54</v>
      </c>
      <c r="G969" s="2" t="s">
        <v>55</v>
      </c>
      <c r="H969" s="4" t="s">
        <v>22</v>
      </c>
      <c r="I969" s="10">
        <v>50</v>
      </c>
      <c r="J969" s="7">
        <v>8750</v>
      </c>
      <c r="K969" s="10">
        <v>437500</v>
      </c>
      <c r="L969" s="10">
        <v>240625.00000000003</v>
      </c>
      <c r="M969" s="5">
        <v>0.55000000000000004</v>
      </c>
      <c r="N969" s="2" t="s">
        <v>23</v>
      </c>
    </row>
    <row r="970" spans="2:14" ht="14.25" customHeight="1" x14ac:dyDescent="0.25">
      <c r="B970" s="2" t="s">
        <v>25</v>
      </c>
      <c r="C970" s="2">
        <v>1197831</v>
      </c>
      <c r="D970" s="3">
        <v>44301</v>
      </c>
      <c r="E970" s="2" t="s">
        <v>26</v>
      </c>
      <c r="F970" s="2" t="s">
        <v>54</v>
      </c>
      <c r="G970" s="2" t="s">
        <v>55</v>
      </c>
      <c r="H970" s="4" t="s">
        <v>16</v>
      </c>
      <c r="I970" s="10">
        <v>40</v>
      </c>
      <c r="J970" s="7">
        <v>8250</v>
      </c>
      <c r="K970" s="10">
        <v>330000</v>
      </c>
      <c r="L970" s="10">
        <v>148499.99999999997</v>
      </c>
      <c r="M970" s="5">
        <v>0.44999999999999996</v>
      </c>
      <c r="N970" s="2" t="s">
        <v>23</v>
      </c>
    </row>
    <row r="971" spans="2:14" ht="14.25" customHeight="1" x14ac:dyDescent="0.25">
      <c r="B971" s="2" t="s">
        <v>25</v>
      </c>
      <c r="C971" s="2">
        <v>1197831</v>
      </c>
      <c r="D971" s="3">
        <v>44302</v>
      </c>
      <c r="E971" s="2" t="s">
        <v>26</v>
      </c>
      <c r="F971" s="2" t="s">
        <v>54</v>
      </c>
      <c r="G971" s="2" t="s">
        <v>55</v>
      </c>
      <c r="H971" s="4" t="s">
        <v>18</v>
      </c>
      <c r="I971" s="10">
        <v>45</v>
      </c>
      <c r="J971" s="7">
        <v>8250</v>
      </c>
      <c r="K971" s="10">
        <v>371250</v>
      </c>
      <c r="L971" s="10">
        <v>167062.49999999997</v>
      </c>
      <c r="M971" s="5">
        <v>0.44999999999999996</v>
      </c>
      <c r="N971" s="2" t="s">
        <v>23</v>
      </c>
    </row>
    <row r="972" spans="2:14" ht="14.25" customHeight="1" x14ac:dyDescent="0.25">
      <c r="B972" s="2" t="s">
        <v>25</v>
      </c>
      <c r="C972" s="2">
        <v>1197831</v>
      </c>
      <c r="D972" s="3">
        <v>44303</v>
      </c>
      <c r="E972" s="2" t="s">
        <v>26</v>
      </c>
      <c r="F972" s="2" t="s">
        <v>54</v>
      </c>
      <c r="G972" s="2" t="s">
        <v>55</v>
      </c>
      <c r="H972" s="4" t="s">
        <v>19</v>
      </c>
      <c r="I972" s="10">
        <v>40</v>
      </c>
      <c r="J972" s="7">
        <v>9750</v>
      </c>
      <c r="K972" s="10">
        <v>390000</v>
      </c>
      <c r="L972" s="10">
        <v>175499.99999999997</v>
      </c>
      <c r="M972" s="5">
        <v>0.44999999999999996</v>
      </c>
      <c r="N972" s="2" t="s">
        <v>23</v>
      </c>
    </row>
    <row r="973" spans="2:14" ht="14.25" customHeight="1" x14ac:dyDescent="0.25">
      <c r="B973" s="2" t="s">
        <v>25</v>
      </c>
      <c r="C973" s="2">
        <v>1197831</v>
      </c>
      <c r="D973" s="3">
        <v>44304</v>
      </c>
      <c r="E973" s="2" t="s">
        <v>26</v>
      </c>
      <c r="F973" s="2" t="s">
        <v>54</v>
      </c>
      <c r="G973" s="2" t="s">
        <v>55</v>
      </c>
      <c r="H973" s="4" t="s">
        <v>20</v>
      </c>
      <c r="I973" s="10">
        <v>40</v>
      </c>
      <c r="J973" s="7">
        <v>5750</v>
      </c>
      <c r="K973" s="10">
        <v>230000</v>
      </c>
      <c r="L973" s="10">
        <v>126500.00000000001</v>
      </c>
      <c r="M973" s="5">
        <v>0.55000000000000004</v>
      </c>
      <c r="N973" s="2" t="s">
        <v>23</v>
      </c>
    </row>
    <row r="974" spans="2:14" ht="14.25" customHeight="1" x14ac:dyDescent="0.25">
      <c r="B974" s="2" t="s">
        <v>25</v>
      </c>
      <c r="C974" s="2">
        <v>1197831</v>
      </c>
      <c r="D974" s="3">
        <v>44305</v>
      </c>
      <c r="E974" s="2" t="s">
        <v>26</v>
      </c>
      <c r="F974" s="2" t="s">
        <v>54</v>
      </c>
      <c r="G974" s="2" t="s">
        <v>55</v>
      </c>
      <c r="H974" s="4" t="s">
        <v>21</v>
      </c>
      <c r="I974" s="10">
        <v>45</v>
      </c>
      <c r="J974" s="7">
        <v>5500</v>
      </c>
      <c r="K974" s="10">
        <v>247500</v>
      </c>
      <c r="L974" s="10">
        <v>98999.999999999985</v>
      </c>
      <c r="M974" s="5">
        <v>0.39999999999999997</v>
      </c>
      <c r="N974" s="2" t="s">
        <v>23</v>
      </c>
    </row>
    <row r="975" spans="2:14" ht="14.25" customHeight="1" x14ac:dyDescent="0.25">
      <c r="B975" s="2" t="s">
        <v>25</v>
      </c>
      <c r="C975" s="2">
        <v>1197831</v>
      </c>
      <c r="D975" s="3">
        <v>44306</v>
      </c>
      <c r="E975" s="2" t="s">
        <v>26</v>
      </c>
      <c r="F975" s="2" t="s">
        <v>54</v>
      </c>
      <c r="G975" s="2" t="s">
        <v>55</v>
      </c>
      <c r="H975" s="4" t="s">
        <v>22</v>
      </c>
      <c r="I975" s="10">
        <v>54.999999999999993</v>
      </c>
      <c r="J975" s="7">
        <v>8250</v>
      </c>
      <c r="K975" s="10">
        <v>453749.99999999994</v>
      </c>
      <c r="L975" s="10">
        <v>272250</v>
      </c>
      <c r="M975" s="5">
        <v>0.60000000000000009</v>
      </c>
      <c r="N975" s="2" t="s">
        <v>23</v>
      </c>
    </row>
    <row r="976" spans="2:14" ht="14.25" customHeight="1" x14ac:dyDescent="0.25">
      <c r="B976" s="2" t="s">
        <v>25</v>
      </c>
      <c r="C976" s="2">
        <v>1197831</v>
      </c>
      <c r="D976" s="3">
        <v>44307</v>
      </c>
      <c r="E976" s="2" t="s">
        <v>26</v>
      </c>
      <c r="F976" s="2" t="s">
        <v>54</v>
      </c>
      <c r="G976" s="2" t="s">
        <v>55</v>
      </c>
      <c r="H976" s="4" t="s">
        <v>16</v>
      </c>
      <c r="I976" s="10">
        <v>45</v>
      </c>
      <c r="J976" s="7">
        <v>7750</v>
      </c>
      <c r="K976" s="10">
        <v>348750</v>
      </c>
      <c r="L976" s="10">
        <v>156937.49999999997</v>
      </c>
      <c r="M976" s="5">
        <v>0.44999999999999996</v>
      </c>
      <c r="N976" s="2" t="s">
        <v>23</v>
      </c>
    </row>
    <row r="977" spans="2:14" ht="14.25" customHeight="1" x14ac:dyDescent="0.25">
      <c r="B977" s="2" t="s">
        <v>25</v>
      </c>
      <c r="C977" s="2">
        <v>1197831</v>
      </c>
      <c r="D977" s="3">
        <v>44308</v>
      </c>
      <c r="E977" s="2" t="s">
        <v>26</v>
      </c>
      <c r="F977" s="2" t="s">
        <v>54</v>
      </c>
      <c r="G977" s="2" t="s">
        <v>55</v>
      </c>
      <c r="H977" s="4" t="s">
        <v>18</v>
      </c>
      <c r="I977" s="10">
        <v>55.000000000000007</v>
      </c>
      <c r="J977" s="7">
        <v>7750</v>
      </c>
      <c r="K977" s="10">
        <v>426250.00000000006</v>
      </c>
      <c r="L977" s="10">
        <v>191812.5</v>
      </c>
      <c r="M977" s="5">
        <v>0.44999999999999996</v>
      </c>
      <c r="N977" s="2" t="s">
        <v>23</v>
      </c>
    </row>
    <row r="978" spans="2:14" ht="14.25" customHeight="1" x14ac:dyDescent="0.25">
      <c r="B978" s="2" t="s">
        <v>25</v>
      </c>
      <c r="C978" s="2">
        <v>1197831</v>
      </c>
      <c r="D978" s="3">
        <v>44309</v>
      </c>
      <c r="E978" s="2" t="s">
        <v>26</v>
      </c>
      <c r="F978" s="2" t="s">
        <v>54</v>
      </c>
      <c r="G978" s="2" t="s">
        <v>55</v>
      </c>
      <c r="H978" s="4" t="s">
        <v>19</v>
      </c>
      <c r="I978" s="10">
        <v>50</v>
      </c>
      <c r="J978" s="7">
        <v>9500</v>
      </c>
      <c r="K978" s="10">
        <v>475000</v>
      </c>
      <c r="L978" s="10">
        <v>213749.99999999997</v>
      </c>
      <c r="M978" s="5">
        <v>0.44999999999999996</v>
      </c>
      <c r="N978" s="2" t="s">
        <v>23</v>
      </c>
    </row>
    <row r="979" spans="2:14" ht="14.25" customHeight="1" x14ac:dyDescent="0.25">
      <c r="B979" s="2" t="s">
        <v>25</v>
      </c>
      <c r="C979" s="2">
        <v>1197831</v>
      </c>
      <c r="D979" s="3">
        <v>44310</v>
      </c>
      <c r="E979" s="2" t="s">
        <v>26</v>
      </c>
      <c r="F979" s="2" t="s">
        <v>54</v>
      </c>
      <c r="G979" s="2" t="s">
        <v>55</v>
      </c>
      <c r="H979" s="4" t="s">
        <v>20</v>
      </c>
      <c r="I979" s="10">
        <v>45</v>
      </c>
      <c r="J979" s="7">
        <v>4750</v>
      </c>
      <c r="K979" s="10">
        <v>213750</v>
      </c>
      <c r="L979" s="10">
        <v>117562.50000000001</v>
      </c>
      <c r="M979" s="5">
        <v>0.55000000000000004</v>
      </c>
      <c r="N979" s="2" t="s">
        <v>23</v>
      </c>
    </row>
    <row r="980" spans="2:14" ht="14.25" customHeight="1" x14ac:dyDescent="0.25">
      <c r="B980" s="2" t="s">
        <v>25</v>
      </c>
      <c r="C980" s="2">
        <v>1197831</v>
      </c>
      <c r="D980" s="3">
        <v>44311</v>
      </c>
      <c r="E980" s="2" t="s">
        <v>26</v>
      </c>
      <c r="F980" s="2" t="s">
        <v>54</v>
      </c>
      <c r="G980" s="2" t="s">
        <v>55</v>
      </c>
      <c r="H980" s="4" t="s">
        <v>21</v>
      </c>
      <c r="I980" s="10">
        <v>50</v>
      </c>
      <c r="J980" s="7">
        <v>4750</v>
      </c>
      <c r="K980" s="10">
        <v>237500</v>
      </c>
      <c r="L980" s="10">
        <v>94999.999999999985</v>
      </c>
      <c r="M980" s="5">
        <v>0.39999999999999997</v>
      </c>
      <c r="N980" s="2" t="s">
        <v>23</v>
      </c>
    </row>
    <row r="981" spans="2:14" ht="14.25" customHeight="1" x14ac:dyDescent="0.25">
      <c r="B981" s="2" t="s">
        <v>25</v>
      </c>
      <c r="C981" s="2">
        <v>1197831</v>
      </c>
      <c r="D981" s="3">
        <v>44312</v>
      </c>
      <c r="E981" s="2" t="s">
        <v>26</v>
      </c>
      <c r="F981" s="2" t="s">
        <v>54</v>
      </c>
      <c r="G981" s="2" t="s">
        <v>55</v>
      </c>
      <c r="H981" s="4" t="s">
        <v>22</v>
      </c>
      <c r="I981" s="10">
        <v>54.999999999999993</v>
      </c>
      <c r="J981" s="7">
        <v>7250</v>
      </c>
      <c r="K981" s="10">
        <v>398749.99999999994</v>
      </c>
      <c r="L981" s="10">
        <v>239250</v>
      </c>
      <c r="M981" s="5">
        <v>0.60000000000000009</v>
      </c>
      <c r="N981" s="2" t="s">
        <v>23</v>
      </c>
    </row>
    <row r="982" spans="2:14" ht="14.25" customHeight="1" x14ac:dyDescent="0.25">
      <c r="B982" s="2" t="s">
        <v>25</v>
      </c>
      <c r="C982" s="2">
        <v>1197831</v>
      </c>
      <c r="D982" s="3">
        <v>44313</v>
      </c>
      <c r="E982" s="2" t="s">
        <v>26</v>
      </c>
      <c r="F982" s="2" t="s">
        <v>54</v>
      </c>
      <c r="G982" s="2" t="s">
        <v>55</v>
      </c>
      <c r="H982" s="4" t="s">
        <v>16</v>
      </c>
      <c r="I982" s="10">
        <v>50</v>
      </c>
      <c r="J982" s="7">
        <v>6750</v>
      </c>
      <c r="K982" s="10">
        <v>337500</v>
      </c>
      <c r="L982" s="10">
        <v>151874.99999999997</v>
      </c>
      <c r="M982" s="5">
        <v>0.44999999999999996</v>
      </c>
      <c r="N982" s="2" t="s">
        <v>23</v>
      </c>
    </row>
    <row r="983" spans="2:14" ht="14.25" customHeight="1" x14ac:dyDescent="0.25">
      <c r="B983" s="2" t="s">
        <v>25</v>
      </c>
      <c r="C983" s="2">
        <v>1197831</v>
      </c>
      <c r="D983" s="3">
        <v>44314</v>
      </c>
      <c r="E983" s="2" t="s">
        <v>26</v>
      </c>
      <c r="F983" s="2" t="s">
        <v>54</v>
      </c>
      <c r="G983" s="2" t="s">
        <v>55</v>
      </c>
      <c r="H983" s="4" t="s">
        <v>18</v>
      </c>
      <c r="I983" s="10">
        <v>50</v>
      </c>
      <c r="J983" s="7">
        <v>6250</v>
      </c>
      <c r="K983" s="10">
        <v>312500</v>
      </c>
      <c r="L983" s="10">
        <v>140625</v>
      </c>
      <c r="M983" s="5">
        <v>0.44999999999999996</v>
      </c>
      <c r="N983" s="2" t="s">
        <v>23</v>
      </c>
    </row>
    <row r="984" spans="2:14" ht="14.25" customHeight="1" x14ac:dyDescent="0.25">
      <c r="B984" s="2" t="s">
        <v>25</v>
      </c>
      <c r="C984" s="2">
        <v>1197831</v>
      </c>
      <c r="D984" s="3">
        <v>44315</v>
      </c>
      <c r="E984" s="2" t="s">
        <v>26</v>
      </c>
      <c r="F984" s="2" t="s">
        <v>54</v>
      </c>
      <c r="G984" s="2" t="s">
        <v>55</v>
      </c>
      <c r="H984" s="4" t="s">
        <v>19</v>
      </c>
      <c r="I984" s="10">
        <v>54.999999999999993</v>
      </c>
      <c r="J984" s="7">
        <v>6750</v>
      </c>
      <c r="K984" s="10">
        <v>371249.99999999994</v>
      </c>
      <c r="L984" s="10">
        <v>167062.49999999997</v>
      </c>
      <c r="M984" s="5">
        <v>0.44999999999999996</v>
      </c>
      <c r="N984" s="2" t="s">
        <v>23</v>
      </c>
    </row>
    <row r="985" spans="2:14" ht="14.25" customHeight="1" x14ac:dyDescent="0.25">
      <c r="B985" s="2" t="s">
        <v>25</v>
      </c>
      <c r="C985" s="2">
        <v>1197831</v>
      </c>
      <c r="D985" s="3">
        <v>44316</v>
      </c>
      <c r="E985" s="2" t="s">
        <v>26</v>
      </c>
      <c r="F985" s="2" t="s">
        <v>54</v>
      </c>
      <c r="G985" s="2" t="s">
        <v>55</v>
      </c>
      <c r="H985" s="4" t="s">
        <v>20</v>
      </c>
      <c r="I985" s="10">
        <v>54.999999999999993</v>
      </c>
      <c r="J985" s="7">
        <v>4000</v>
      </c>
      <c r="K985" s="10">
        <v>219999.99999999997</v>
      </c>
      <c r="L985" s="10">
        <v>121000</v>
      </c>
      <c r="M985" s="5">
        <v>0.55000000000000004</v>
      </c>
      <c r="N985" s="2" t="s">
        <v>23</v>
      </c>
    </row>
    <row r="986" spans="2:14" ht="14.25" customHeight="1" x14ac:dyDescent="0.25">
      <c r="B986" s="2" t="s">
        <v>25</v>
      </c>
      <c r="C986" s="2">
        <v>1197831</v>
      </c>
      <c r="D986" s="3">
        <v>44317</v>
      </c>
      <c r="E986" s="2" t="s">
        <v>26</v>
      </c>
      <c r="F986" s="2" t="s">
        <v>54</v>
      </c>
      <c r="G986" s="2" t="s">
        <v>55</v>
      </c>
      <c r="H986" s="4" t="s">
        <v>21</v>
      </c>
      <c r="I986" s="10">
        <v>50</v>
      </c>
      <c r="J986" s="7">
        <v>4000</v>
      </c>
      <c r="K986" s="10">
        <v>200000</v>
      </c>
      <c r="L986" s="10">
        <v>80000</v>
      </c>
      <c r="M986" s="5">
        <v>0.39999999999999997</v>
      </c>
      <c r="N986" s="2" t="s">
        <v>23</v>
      </c>
    </row>
    <row r="987" spans="2:14" ht="14.25" customHeight="1" x14ac:dyDescent="0.25">
      <c r="B987" s="2" t="s">
        <v>25</v>
      </c>
      <c r="C987" s="2">
        <v>1197831</v>
      </c>
      <c r="D987" s="3">
        <v>44318</v>
      </c>
      <c r="E987" s="2" t="s">
        <v>26</v>
      </c>
      <c r="F987" s="2" t="s">
        <v>54</v>
      </c>
      <c r="G987" s="2" t="s">
        <v>55</v>
      </c>
      <c r="H987" s="4" t="s">
        <v>22</v>
      </c>
      <c r="I987" s="10">
        <v>45</v>
      </c>
      <c r="J987" s="7">
        <v>6250</v>
      </c>
      <c r="K987" s="10">
        <v>281250</v>
      </c>
      <c r="L987" s="10">
        <v>168750.00000000003</v>
      </c>
      <c r="M987" s="5">
        <v>0.60000000000000009</v>
      </c>
      <c r="N987" s="2" t="s">
        <v>23</v>
      </c>
    </row>
    <row r="988" spans="2:14" ht="14.25" customHeight="1" x14ac:dyDescent="0.25">
      <c r="B988" s="2" t="s">
        <v>25</v>
      </c>
      <c r="C988" s="2">
        <v>1197831</v>
      </c>
      <c r="D988" s="3">
        <v>44319</v>
      </c>
      <c r="E988" s="2" t="s">
        <v>26</v>
      </c>
      <c r="F988" s="2" t="s">
        <v>54</v>
      </c>
      <c r="G988" s="2" t="s">
        <v>55</v>
      </c>
      <c r="H988" s="4" t="s">
        <v>16</v>
      </c>
      <c r="I988" s="10">
        <v>35</v>
      </c>
      <c r="J988" s="7">
        <v>5750</v>
      </c>
      <c r="K988" s="10">
        <v>201250</v>
      </c>
      <c r="L988" s="10">
        <v>90562.499999999985</v>
      </c>
      <c r="M988" s="5">
        <v>0.44999999999999996</v>
      </c>
      <c r="N988" s="2" t="s">
        <v>23</v>
      </c>
    </row>
    <row r="989" spans="2:14" ht="14.25" customHeight="1" x14ac:dyDescent="0.25">
      <c r="B989" s="2" t="s">
        <v>25</v>
      </c>
      <c r="C989" s="2">
        <v>1197831</v>
      </c>
      <c r="D989" s="3">
        <v>44320</v>
      </c>
      <c r="E989" s="2" t="s">
        <v>26</v>
      </c>
      <c r="F989" s="2" t="s">
        <v>54</v>
      </c>
      <c r="G989" s="2" t="s">
        <v>55</v>
      </c>
      <c r="H989" s="4" t="s">
        <v>18</v>
      </c>
      <c r="I989" s="10">
        <v>35</v>
      </c>
      <c r="J989" s="7">
        <v>5750</v>
      </c>
      <c r="K989" s="10">
        <v>201250</v>
      </c>
      <c r="L989" s="10">
        <v>90562.499999999985</v>
      </c>
      <c r="M989" s="5">
        <v>0.44999999999999996</v>
      </c>
      <c r="N989" s="2" t="s">
        <v>23</v>
      </c>
    </row>
    <row r="990" spans="2:14" ht="14.25" customHeight="1" x14ac:dyDescent="0.25">
      <c r="B990" s="2" t="s">
        <v>25</v>
      </c>
      <c r="C990" s="2">
        <v>1197831</v>
      </c>
      <c r="D990" s="3">
        <v>44321</v>
      </c>
      <c r="E990" s="2" t="s">
        <v>26</v>
      </c>
      <c r="F990" s="2" t="s">
        <v>54</v>
      </c>
      <c r="G990" s="2" t="s">
        <v>55</v>
      </c>
      <c r="H990" s="4" t="s">
        <v>19</v>
      </c>
      <c r="I990" s="10">
        <v>40</v>
      </c>
      <c r="J990" s="7">
        <v>5250</v>
      </c>
      <c r="K990" s="10">
        <v>210000</v>
      </c>
      <c r="L990" s="10">
        <v>94499.999999999985</v>
      </c>
      <c r="M990" s="5">
        <v>0.44999999999999996</v>
      </c>
      <c r="N990" s="2" t="s">
        <v>23</v>
      </c>
    </row>
    <row r="991" spans="2:14" ht="14.25" customHeight="1" x14ac:dyDescent="0.25">
      <c r="B991" s="2" t="s">
        <v>25</v>
      </c>
      <c r="C991" s="2">
        <v>1197831</v>
      </c>
      <c r="D991" s="3">
        <v>44322</v>
      </c>
      <c r="E991" s="2" t="s">
        <v>26</v>
      </c>
      <c r="F991" s="2" t="s">
        <v>54</v>
      </c>
      <c r="G991" s="2" t="s">
        <v>55</v>
      </c>
      <c r="H991" s="4" t="s">
        <v>20</v>
      </c>
      <c r="I991" s="10">
        <v>40</v>
      </c>
      <c r="J991" s="7">
        <v>3750</v>
      </c>
      <c r="K991" s="10">
        <v>150000</v>
      </c>
      <c r="L991" s="10">
        <v>82500</v>
      </c>
      <c r="M991" s="5">
        <v>0.55000000000000004</v>
      </c>
      <c r="N991" s="2" t="s">
        <v>23</v>
      </c>
    </row>
    <row r="992" spans="2:14" ht="14.25" customHeight="1" x14ac:dyDescent="0.25">
      <c r="B992" s="2" t="s">
        <v>25</v>
      </c>
      <c r="C992" s="2">
        <v>1197831</v>
      </c>
      <c r="D992" s="3">
        <v>44323</v>
      </c>
      <c r="E992" s="2" t="s">
        <v>26</v>
      </c>
      <c r="F992" s="2" t="s">
        <v>54</v>
      </c>
      <c r="G992" s="2" t="s">
        <v>55</v>
      </c>
      <c r="H992" s="4" t="s">
        <v>21</v>
      </c>
      <c r="I992" s="10">
        <v>35</v>
      </c>
      <c r="J992" s="7">
        <v>3500</v>
      </c>
      <c r="K992" s="10">
        <v>122500</v>
      </c>
      <c r="L992" s="10">
        <v>48999.999999999993</v>
      </c>
      <c r="M992" s="5">
        <v>0.39999999999999997</v>
      </c>
      <c r="N992" s="2" t="s">
        <v>23</v>
      </c>
    </row>
    <row r="993" spans="2:14" ht="14.25" customHeight="1" x14ac:dyDescent="0.25">
      <c r="B993" s="2" t="s">
        <v>25</v>
      </c>
      <c r="C993" s="2">
        <v>1197831</v>
      </c>
      <c r="D993" s="3">
        <v>44324</v>
      </c>
      <c r="E993" s="2" t="s">
        <v>26</v>
      </c>
      <c r="F993" s="2" t="s">
        <v>54</v>
      </c>
      <c r="G993" s="2" t="s">
        <v>55</v>
      </c>
      <c r="H993" s="4" t="s">
        <v>22</v>
      </c>
      <c r="I993" s="10">
        <v>45</v>
      </c>
      <c r="J993" s="7">
        <v>5250</v>
      </c>
      <c r="K993" s="10">
        <v>236250</v>
      </c>
      <c r="L993" s="10">
        <v>141750.00000000003</v>
      </c>
      <c r="M993" s="5">
        <v>0.60000000000000009</v>
      </c>
      <c r="N993" s="2" t="s">
        <v>23</v>
      </c>
    </row>
    <row r="994" spans="2:14" ht="14.25" customHeight="1" x14ac:dyDescent="0.25">
      <c r="B994" s="2" t="s">
        <v>25</v>
      </c>
      <c r="C994" s="2">
        <v>1197831</v>
      </c>
      <c r="D994" s="3">
        <v>44325</v>
      </c>
      <c r="E994" s="2" t="s">
        <v>26</v>
      </c>
      <c r="F994" s="2" t="s">
        <v>54</v>
      </c>
      <c r="G994" s="2" t="s">
        <v>55</v>
      </c>
      <c r="H994" s="4" t="s">
        <v>16</v>
      </c>
      <c r="I994" s="10">
        <v>30.000000000000004</v>
      </c>
      <c r="J994" s="7">
        <v>6750</v>
      </c>
      <c r="K994" s="10">
        <v>202500.00000000003</v>
      </c>
      <c r="L994" s="10">
        <v>91125</v>
      </c>
      <c r="M994" s="5">
        <v>0.44999999999999996</v>
      </c>
      <c r="N994" s="2" t="s">
        <v>23</v>
      </c>
    </row>
    <row r="995" spans="2:14" ht="14.25" customHeight="1" x14ac:dyDescent="0.25">
      <c r="B995" s="2" t="s">
        <v>25</v>
      </c>
      <c r="C995" s="2">
        <v>1197831</v>
      </c>
      <c r="D995" s="3">
        <v>44326</v>
      </c>
      <c r="E995" s="2" t="s">
        <v>26</v>
      </c>
      <c r="F995" s="2" t="s">
        <v>54</v>
      </c>
      <c r="G995" s="2" t="s">
        <v>55</v>
      </c>
      <c r="H995" s="4" t="s">
        <v>18</v>
      </c>
      <c r="I995" s="10">
        <v>30.000000000000004</v>
      </c>
      <c r="J995" s="7">
        <v>6750</v>
      </c>
      <c r="K995" s="10">
        <v>202500.00000000003</v>
      </c>
      <c r="L995" s="10">
        <v>91125</v>
      </c>
      <c r="M995" s="5">
        <v>0.44999999999999996</v>
      </c>
      <c r="N995" s="2" t="s">
        <v>23</v>
      </c>
    </row>
    <row r="996" spans="2:14" ht="14.25" customHeight="1" x14ac:dyDescent="0.25">
      <c r="B996" s="2" t="s">
        <v>25</v>
      </c>
      <c r="C996" s="2">
        <v>1197831</v>
      </c>
      <c r="D996" s="3">
        <v>44327</v>
      </c>
      <c r="E996" s="2" t="s">
        <v>26</v>
      </c>
      <c r="F996" s="2" t="s">
        <v>54</v>
      </c>
      <c r="G996" s="2" t="s">
        <v>55</v>
      </c>
      <c r="H996" s="4" t="s">
        <v>19</v>
      </c>
      <c r="I996" s="10">
        <v>55.000000000000007</v>
      </c>
      <c r="J996" s="7">
        <v>6000</v>
      </c>
      <c r="K996" s="10">
        <v>330000.00000000006</v>
      </c>
      <c r="L996" s="10">
        <v>148500</v>
      </c>
      <c r="M996" s="5">
        <v>0.44999999999999996</v>
      </c>
      <c r="N996" s="2" t="s">
        <v>23</v>
      </c>
    </row>
    <row r="997" spans="2:14" ht="14.25" customHeight="1" x14ac:dyDescent="0.25">
      <c r="B997" s="2" t="s">
        <v>25</v>
      </c>
      <c r="C997" s="2">
        <v>1197831</v>
      </c>
      <c r="D997" s="3">
        <v>44328</v>
      </c>
      <c r="E997" s="2" t="s">
        <v>26</v>
      </c>
      <c r="F997" s="2" t="s">
        <v>54</v>
      </c>
      <c r="G997" s="2" t="s">
        <v>55</v>
      </c>
      <c r="H997" s="4" t="s">
        <v>20</v>
      </c>
      <c r="I997" s="10">
        <v>55.000000000000007</v>
      </c>
      <c r="J997" s="7">
        <v>4750</v>
      </c>
      <c r="K997" s="10">
        <v>261250.00000000003</v>
      </c>
      <c r="L997" s="10">
        <v>143687.50000000003</v>
      </c>
      <c r="M997" s="5">
        <v>0.55000000000000004</v>
      </c>
      <c r="N997" s="2" t="s">
        <v>23</v>
      </c>
    </row>
    <row r="998" spans="2:14" ht="14.25" customHeight="1" x14ac:dyDescent="0.25">
      <c r="B998" s="2" t="s">
        <v>25</v>
      </c>
      <c r="C998" s="2">
        <v>1197831</v>
      </c>
      <c r="D998" s="3">
        <v>44329</v>
      </c>
      <c r="E998" s="2" t="s">
        <v>26</v>
      </c>
      <c r="F998" s="2" t="s">
        <v>54</v>
      </c>
      <c r="G998" s="2" t="s">
        <v>55</v>
      </c>
      <c r="H998" s="4" t="s">
        <v>21</v>
      </c>
      <c r="I998" s="10">
        <v>54.999999999999993</v>
      </c>
      <c r="J998" s="7">
        <v>4500</v>
      </c>
      <c r="K998" s="10">
        <v>247499.99999999997</v>
      </c>
      <c r="L998" s="10">
        <v>98999.999999999985</v>
      </c>
      <c r="M998" s="5">
        <v>0.39999999999999997</v>
      </c>
      <c r="N998" s="2" t="s">
        <v>23</v>
      </c>
    </row>
    <row r="999" spans="2:14" ht="14.25" customHeight="1" x14ac:dyDescent="0.25">
      <c r="B999" s="2" t="s">
        <v>25</v>
      </c>
      <c r="C999" s="2">
        <v>1197831</v>
      </c>
      <c r="D999" s="3">
        <v>44330</v>
      </c>
      <c r="E999" s="2" t="s">
        <v>26</v>
      </c>
      <c r="F999" s="2" t="s">
        <v>54</v>
      </c>
      <c r="G999" s="2" t="s">
        <v>55</v>
      </c>
      <c r="H999" s="4" t="s">
        <v>22</v>
      </c>
      <c r="I999" s="10">
        <v>65</v>
      </c>
      <c r="J999" s="7">
        <v>6500</v>
      </c>
      <c r="K999" s="10">
        <v>422500</v>
      </c>
      <c r="L999" s="10">
        <v>253500.00000000003</v>
      </c>
      <c r="M999" s="5">
        <v>0.60000000000000009</v>
      </c>
      <c r="N999" s="2" t="s">
        <v>23</v>
      </c>
    </row>
    <row r="1000" spans="2:14" ht="14.25" customHeight="1" x14ac:dyDescent="0.25">
      <c r="B1000" s="2" t="s">
        <v>25</v>
      </c>
      <c r="C1000" s="2">
        <v>1197831</v>
      </c>
      <c r="D1000" s="3">
        <v>44331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10">
        <v>54.999999999999993</v>
      </c>
      <c r="J1000" s="7">
        <v>8000</v>
      </c>
      <c r="K1000" s="10">
        <v>439999.99999999994</v>
      </c>
      <c r="L1000" s="10">
        <v>197999.99999999994</v>
      </c>
      <c r="M1000" s="5">
        <v>0.44999999999999996</v>
      </c>
      <c r="N1000" s="2" t="s">
        <v>23</v>
      </c>
    </row>
    <row r="1001" spans="2:14" ht="14.25" customHeight="1" x14ac:dyDescent="0.25">
      <c r="B1001" s="2" t="s">
        <v>25</v>
      </c>
      <c r="C1001" s="2">
        <v>1197831</v>
      </c>
      <c r="D1001" s="3">
        <v>44332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10">
        <v>54.999999999999993</v>
      </c>
      <c r="J1001" s="7">
        <v>8000</v>
      </c>
      <c r="K1001" s="10">
        <v>439999.99999999994</v>
      </c>
      <c r="L1001" s="10">
        <v>197999.99999999994</v>
      </c>
      <c r="M1001" s="5">
        <v>0.44999999999999996</v>
      </c>
      <c r="N1001" s="2" t="s">
        <v>23</v>
      </c>
    </row>
    <row r="1002" spans="2:14" ht="14.25" customHeight="1" x14ac:dyDescent="0.25">
      <c r="B1002" s="2" t="s">
        <v>25</v>
      </c>
      <c r="C1002" s="2">
        <v>1197831</v>
      </c>
      <c r="D1002" s="3">
        <v>44333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10">
        <v>60</v>
      </c>
      <c r="J1002" s="7">
        <v>7000</v>
      </c>
      <c r="K1002" s="10">
        <v>420000</v>
      </c>
      <c r="L1002" s="10">
        <v>188999.99999999997</v>
      </c>
      <c r="M1002" s="5">
        <v>0.44999999999999996</v>
      </c>
      <c r="N1002" s="2" t="s">
        <v>23</v>
      </c>
    </row>
    <row r="1003" spans="2:14" ht="14.25" customHeight="1" x14ac:dyDescent="0.25">
      <c r="B1003" s="2" t="s">
        <v>25</v>
      </c>
      <c r="C1003" s="2">
        <v>1197831</v>
      </c>
      <c r="D1003" s="3">
        <v>44334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10">
        <v>60</v>
      </c>
      <c r="J1003" s="7">
        <v>5500</v>
      </c>
      <c r="K1003" s="10">
        <v>330000</v>
      </c>
      <c r="L1003" s="10">
        <v>181500.00000000003</v>
      </c>
      <c r="M1003" s="5">
        <v>0.55000000000000004</v>
      </c>
      <c r="N1003" s="2" t="s">
        <v>23</v>
      </c>
    </row>
    <row r="1004" spans="2:14" ht="14.25" customHeight="1" x14ac:dyDescent="0.25">
      <c r="B1004" s="2" t="s">
        <v>25</v>
      </c>
      <c r="C1004" s="2">
        <v>1197831</v>
      </c>
      <c r="D1004" s="3">
        <v>44335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10">
        <v>54.999999999999993</v>
      </c>
      <c r="J1004" s="7">
        <v>5000</v>
      </c>
      <c r="K1004" s="10">
        <v>274999.99999999994</v>
      </c>
      <c r="L1004" s="10">
        <v>109999.99999999997</v>
      </c>
      <c r="M1004" s="5">
        <v>0.39999999999999997</v>
      </c>
      <c r="N1004" s="2" t="s">
        <v>23</v>
      </c>
    </row>
    <row r="1005" spans="2:14" ht="14.25" customHeight="1" x14ac:dyDescent="0.25">
      <c r="B1005" s="2" t="s">
        <v>25</v>
      </c>
      <c r="C1005" s="2">
        <v>1197831</v>
      </c>
      <c r="D1005" s="3">
        <v>44336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10">
        <v>65</v>
      </c>
      <c r="J1005" s="7">
        <v>7500</v>
      </c>
      <c r="K1005" s="10">
        <v>487500</v>
      </c>
      <c r="L1005" s="10">
        <v>292500.00000000006</v>
      </c>
      <c r="M1005" s="5">
        <v>0.60000000000000009</v>
      </c>
      <c r="N1005" s="2" t="s">
        <v>23</v>
      </c>
    </row>
    <row r="1006" spans="2:14" ht="14.25" customHeight="1" x14ac:dyDescent="0.25">
      <c r="B1006" s="2" t="s">
        <v>13</v>
      </c>
      <c r="C1006" s="2">
        <v>1185732</v>
      </c>
      <c r="D1006" s="3">
        <v>44337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10">
        <v>35</v>
      </c>
      <c r="J1006" s="7">
        <v>4250</v>
      </c>
      <c r="K1006" s="10">
        <v>148750</v>
      </c>
      <c r="L1006" s="10">
        <v>59500</v>
      </c>
      <c r="M1006" s="5">
        <v>0.4</v>
      </c>
      <c r="N1006" s="2" t="s">
        <v>23</v>
      </c>
    </row>
    <row r="1007" spans="2:14" ht="14.25" customHeight="1" x14ac:dyDescent="0.25">
      <c r="B1007" s="2" t="s">
        <v>13</v>
      </c>
      <c r="C1007" s="2">
        <v>1185732</v>
      </c>
      <c r="D1007" s="3">
        <v>44338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10">
        <v>35</v>
      </c>
      <c r="J1007" s="7">
        <v>2250</v>
      </c>
      <c r="K1007" s="10">
        <v>78750</v>
      </c>
      <c r="L1007" s="10">
        <v>27562.5</v>
      </c>
      <c r="M1007" s="5">
        <v>0.35</v>
      </c>
      <c r="N1007" s="2" t="s">
        <v>23</v>
      </c>
    </row>
    <row r="1008" spans="2:14" ht="14.25" customHeight="1" x14ac:dyDescent="0.25">
      <c r="B1008" s="2" t="s">
        <v>13</v>
      </c>
      <c r="C1008" s="2">
        <v>1185732</v>
      </c>
      <c r="D1008" s="3">
        <v>44339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10">
        <v>25</v>
      </c>
      <c r="J1008" s="7">
        <v>2250</v>
      </c>
      <c r="K1008" s="10">
        <v>56250</v>
      </c>
      <c r="L1008" s="10">
        <v>19687.5</v>
      </c>
      <c r="M1008" s="5">
        <v>0.35</v>
      </c>
      <c r="N1008" s="2" t="s">
        <v>23</v>
      </c>
    </row>
    <row r="1009" spans="2:14" ht="14.25" customHeight="1" x14ac:dyDescent="0.25">
      <c r="B1009" s="2" t="s">
        <v>13</v>
      </c>
      <c r="C1009" s="2">
        <v>1185732</v>
      </c>
      <c r="D1009" s="3">
        <v>44340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10">
        <v>30.000000000000004</v>
      </c>
      <c r="J1009" s="7">
        <v>750</v>
      </c>
      <c r="K1009" s="10">
        <v>22500.000000000004</v>
      </c>
      <c r="L1009" s="10">
        <v>9000.0000000000018</v>
      </c>
      <c r="M1009" s="5">
        <v>0.4</v>
      </c>
      <c r="N1009" s="2" t="s">
        <v>23</v>
      </c>
    </row>
    <row r="1010" spans="2:14" ht="14.25" customHeight="1" x14ac:dyDescent="0.25">
      <c r="B1010" s="2" t="s">
        <v>13</v>
      </c>
      <c r="C1010" s="2">
        <v>1185732</v>
      </c>
      <c r="D1010" s="3">
        <v>44341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10">
        <v>44.999999999999993</v>
      </c>
      <c r="J1010" s="7">
        <v>1250</v>
      </c>
      <c r="K1010" s="10">
        <v>56249.999999999993</v>
      </c>
      <c r="L1010" s="10">
        <v>19687.499999999996</v>
      </c>
      <c r="M1010" s="5">
        <v>0.35</v>
      </c>
      <c r="N1010" s="2" t="s">
        <v>23</v>
      </c>
    </row>
    <row r="1011" spans="2:14" ht="14.25" customHeight="1" x14ac:dyDescent="0.25">
      <c r="B1011" s="2" t="s">
        <v>13</v>
      </c>
      <c r="C1011" s="2">
        <v>1185732</v>
      </c>
      <c r="D1011" s="3">
        <v>44342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10">
        <v>35</v>
      </c>
      <c r="J1011" s="7">
        <v>2250</v>
      </c>
      <c r="K1011" s="10">
        <v>78750</v>
      </c>
      <c r="L1011" s="10">
        <v>39375</v>
      </c>
      <c r="M1011" s="5">
        <v>0.5</v>
      </c>
      <c r="N1011" s="2" t="s">
        <v>23</v>
      </c>
    </row>
    <row r="1012" spans="2:14" ht="14.25" customHeight="1" x14ac:dyDescent="0.25">
      <c r="B1012" s="2" t="s">
        <v>13</v>
      </c>
      <c r="C1012" s="2">
        <v>1185732</v>
      </c>
      <c r="D1012" s="3">
        <v>44343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10">
        <v>35</v>
      </c>
      <c r="J1012" s="7">
        <v>4750</v>
      </c>
      <c r="K1012" s="10">
        <v>166250</v>
      </c>
      <c r="L1012" s="10">
        <v>66500</v>
      </c>
      <c r="M1012" s="5">
        <v>0.4</v>
      </c>
      <c r="N1012" s="2" t="s">
        <v>23</v>
      </c>
    </row>
    <row r="1013" spans="2:14" ht="14.25" customHeight="1" x14ac:dyDescent="0.25">
      <c r="B1013" s="2" t="s">
        <v>13</v>
      </c>
      <c r="C1013" s="2">
        <v>1185732</v>
      </c>
      <c r="D1013" s="3">
        <v>44344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10">
        <v>35</v>
      </c>
      <c r="J1013" s="7">
        <v>1250</v>
      </c>
      <c r="K1013" s="10">
        <v>43750</v>
      </c>
      <c r="L1013" s="10">
        <v>15312.499999999998</v>
      </c>
      <c r="M1013" s="5">
        <v>0.35</v>
      </c>
      <c r="N1013" s="2" t="s">
        <v>23</v>
      </c>
    </row>
    <row r="1014" spans="2:14" ht="14.25" customHeight="1" x14ac:dyDescent="0.25">
      <c r="B1014" s="2" t="s">
        <v>13</v>
      </c>
      <c r="C1014" s="2">
        <v>1185732</v>
      </c>
      <c r="D1014" s="3">
        <v>44345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10">
        <v>25</v>
      </c>
      <c r="J1014" s="7">
        <v>1750</v>
      </c>
      <c r="K1014" s="10">
        <v>43750</v>
      </c>
      <c r="L1014" s="10">
        <v>15312.499999999998</v>
      </c>
      <c r="M1014" s="5">
        <v>0.35</v>
      </c>
      <c r="N1014" s="2" t="s">
        <v>23</v>
      </c>
    </row>
    <row r="1015" spans="2:14" ht="14.25" customHeight="1" x14ac:dyDescent="0.25">
      <c r="B1015" s="2" t="s">
        <v>13</v>
      </c>
      <c r="C1015" s="2">
        <v>1185732</v>
      </c>
      <c r="D1015" s="3">
        <v>44346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10">
        <v>30.000000000000004</v>
      </c>
      <c r="J1015" s="7">
        <v>500</v>
      </c>
      <c r="K1015" s="10">
        <v>15000.000000000002</v>
      </c>
      <c r="L1015" s="10">
        <v>6000.0000000000009</v>
      </c>
      <c r="M1015" s="5">
        <v>0.4</v>
      </c>
      <c r="N1015" s="2" t="s">
        <v>23</v>
      </c>
    </row>
    <row r="1016" spans="2:14" ht="14.25" customHeight="1" x14ac:dyDescent="0.25">
      <c r="B1016" s="2" t="s">
        <v>13</v>
      </c>
      <c r="C1016" s="2">
        <v>1185732</v>
      </c>
      <c r="D1016" s="3">
        <v>44347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10">
        <v>44.999999999999993</v>
      </c>
      <c r="J1016" s="7">
        <v>1250</v>
      </c>
      <c r="K1016" s="10">
        <v>56249.999999999993</v>
      </c>
      <c r="L1016" s="10">
        <v>19687.499999999996</v>
      </c>
      <c r="M1016" s="5">
        <v>0.35</v>
      </c>
      <c r="N1016" s="2" t="s">
        <v>23</v>
      </c>
    </row>
    <row r="1017" spans="2:14" ht="14.25" customHeight="1" x14ac:dyDescent="0.25">
      <c r="B1017" s="2" t="s">
        <v>13</v>
      </c>
      <c r="C1017" s="2">
        <v>1185732</v>
      </c>
      <c r="D1017" s="3">
        <v>44348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10">
        <v>35</v>
      </c>
      <c r="J1017" s="7">
        <v>2000</v>
      </c>
      <c r="K1017" s="10">
        <v>70000</v>
      </c>
      <c r="L1017" s="10">
        <v>35000</v>
      </c>
      <c r="M1017" s="5">
        <v>0.5</v>
      </c>
      <c r="N1017" s="2" t="s">
        <v>23</v>
      </c>
    </row>
    <row r="1018" spans="2:14" ht="14.25" customHeight="1" x14ac:dyDescent="0.25">
      <c r="B1018" s="2" t="s">
        <v>13</v>
      </c>
      <c r="C1018" s="2">
        <v>1185732</v>
      </c>
      <c r="D1018" s="3">
        <v>44349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10">
        <v>40</v>
      </c>
      <c r="J1018" s="7">
        <v>4200</v>
      </c>
      <c r="K1018" s="10">
        <v>168000</v>
      </c>
      <c r="L1018" s="10">
        <v>67200</v>
      </c>
      <c r="M1018" s="5">
        <v>0.4</v>
      </c>
      <c r="N1018" s="2" t="s">
        <v>23</v>
      </c>
    </row>
    <row r="1019" spans="2:14" ht="14.25" customHeight="1" x14ac:dyDescent="0.25">
      <c r="B1019" s="2" t="s">
        <v>13</v>
      </c>
      <c r="C1019" s="2">
        <v>1185732</v>
      </c>
      <c r="D1019" s="3">
        <v>44350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10">
        <v>40</v>
      </c>
      <c r="J1019" s="7">
        <v>1000</v>
      </c>
      <c r="K1019" s="10">
        <v>40000</v>
      </c>
      <c r="L1019" s="10">
        <v>14000</v>
      </c>
      <c r="M1019" s="5">
        <v>0.35</v>
      </c>
      <c r="N1019" s="2" t="s">
        <v>23</v>
      </c>
    </row>
    <row r="1020" spans="2:14" ht="14.25" customHeight="1" x14ac:dyDescent="0.25">
      <c r="B1020" s="2" t="s">
        <v>13</v>
      </c>
      <c r="C1020" s="2">
        <v>1185732</v>
      </c>
      <c r="D1020" s="3">
        <v>44351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10">
        <v>30.000000000000004</v>
      </c>
      <c r="J1020" s="7">
        <v>1500</v>
      </c>
      <c r="K1020" s="10">
        <v>45000.000000000007</v>
      </c>
      <c r="L1020" s="10">
        <v>15750.000000000002</v>
      </c>
      <c r="M1020" s="5">
        <v>0.35</v>
      </c>
      <c r="N1020" s="2" t="s">
        <v>23</v>
      </c>
    </row>
    <row r="1021" spans="2:14" ht="14.25" customHeight="1" x14ac:dyDescent="0.25">
      <c r="B1021" s="2" t="s">
        <v>13</v>
      </c>
      <c r="C1021" s="2">
        <v>1185732</v>
      </c>
      <c r="D1021" s="3">
        <v>44352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10">
        <v>35</v>
      </c>
      <c r="J1021" s="7">
        <v>0</v>
      </c>
      <c r="K1021" s="10">
        <v>0</v>
      </c>
      <c r="L1021" s="10">
        <v>0</v>
      </c>
      <c r="M1021" s="5">
        <v>0.4</v>
      </c>
      <c r="N1021" s="2" t="s">
        <v>23</v>
      </c>
    </row>
    <row r="1022" spans="2:14" ht="14.25" customHeight="1" x14ac:dyDescent="0.25">
      <c r="B1022" s="2" t="s">
        <v>13</v>
      </c>
      <c r="C1022" s="2">
        <v>1185732</v>
      </c>
      <c r="D1022" s="3">
        <v>44353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10">
        <v>50</v>
      </c>
      <c r="J1022" s="7">
        <v>500</v>
      </c>
      <c r="K1022" s="10">
        <v>25000</v>
      </c>
      <c r="L1022" s="10">
        <v>8750</v>
      </c>
      <c r="M1022" s="5">
        <v>0.35</v>
      </c>
      <c r="N1022" s="2" t="s">
        <v>23</v>
      </c>
    </row>
    <row r="1023" spans="2:14" ht="14.25" customHeight="1" x14ac:dyDescent="0.25">
      <c r="B1023" s="2" t="s">
        <v>13</v>
      </c>
      <c r="C1023" s="2">
        <v>1185732</v>
      </c>
      <c r="D1023" s="3">
        <v>44354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10">
        <v>40</v>
      </c>
      <c r="J1023" s="7">
        <v>1500</v>
      </c>
      <c r="K1023" s="10">
        <v>60000</v>
      </c>
      <c r="L1023" s="10">
        <v>30000</v>
      </c>
      <c r="M1023" s="5">
        <v>0.5</v>
      </c>
      <c r="N1023" s="2" t="s">
        <v>23</v>
      </c>
    </row>
    <row r="1024" spans="2:14" ht="14.25" customHeight="1" x14ac:dyDescent="0.25">
      <c r="B1024" s="2" t="s">
        <v>13</v>
      </c>
      <c r="C1024" s="2">
        <v>1185732</v>
      </c>
      <c r="D1024" s="3">
        <v>44355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10">
        <v>40</v>
      </c>
      <c r="J1024" s="7">
        <v>3750</v>
      </c>
      <c r="K1024" s="10">
        <v>150000</v>
      </c>
      <c r="L1024" s="10">
        <v>60000</v>
      </c>
      <c r="M1024" s="5">
        <v>0.4</v>
      </c>
      <c r="N1024" s="2" t="s">
        <v>23</v>
      </c>
    </row>
    <row r="1025" spans="2:14" ht="14.25" customHeight="1" x14ac:dyDescent="0.25">
      <c r="B1025" s="2" t="s">
        <v>13</v>
      </c>
      <c r="C1025" s="2">
        <v>1185732</v>
      </c>
      <c r="D1025" s="3">
        <v>44356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10">
        <v>35</v>
      </c>
      <c r="J1025" s="7">
        <v>750</v>
      </c>
      <c r="K1025" s="10">
        <v>26250</v>
      </c>
      <c r="L1025" s="10">
        <v>9187.5</v>
      </c>
      <c r="M1025" s="5">
        <v>0.35</v>
      </c>
      <c r="N1025" s="2" t="s">
        <v>23</v>
      </c>
    </row>
    <row r="1026" spans="2:14" ht="14.25" customHeight="1" x14ac:dyDescent="0.25">
      <c r="B1026" s="2" t="s">
        <v>13</v>
      </c>
      <c r="C1026" s="2">
        <v>1185732</v>
      </c>
      <c r="D1026" s="3">
        <v>44357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10">
        <v>25.000000000000007</v>
      </c>
      <c r="J1026" s="7">
        <v>750</v>
      </c>
      <c r="K1026" s="10">
        <v>18750.000000000004</v>
      </c>
      <c r="L1026" s="10">
        <v>6562.5000000000009</v>
      </c>
      <c r="M1026" s="5">
        <v>0.35</v>
      </c>
      <c r="N1026" s="2" t="s">
        <v>23</v>
      </c>
    </row>
    <row r="1027" spans="2:14" ht="14.25" customHeight="1" x14ac:dyDescent="0.25">
      <c r="B1027" s="2" t="s">
        <v>13</v>
      </c>
      <c r="C1027" s="2">
        <v>1185732</v>
      </c>
      <c r="D1027" s="3">
        <v>44358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10">
        <v>30</v>
      </c>
      <c r="J1027" s="7">
        <v>0</v>
      </c>
      <c r="K1027" s="10">
        <v>0</v>
      </c>
      <c r="L1027" s="10">
        <v>0</v>
      </c>
      <c r="M1027" s="5">
        <v>0.4</v>
      </c>
      <c r="N1027" s="2" t="s">
        <v>23</v>
      </c>
    </row>
    <row r="1028" spans="2:14" ht="14.25" customHeight="1" x14ac:dyDescent="0.25">
      <c r="B1028" s="2" t="s">
        <v>13</v>
      </c>
      <c r="C1028" s="2">
        <v>1185732</v>
      </c>
      <c r="D1028" s="3">
        <v>44359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10">
        <v>45</v>
      </c>
      <c r="J1028" s="7">
        <v>250</v>
      </c>
      <c r="K1028" s="10">
        <v>11250</v>
      </c>
      <c r="L1028" s="10">
        <v>3937.4999999999995</v>
      </c>
      <c r="M1028" s="5">
        <v>0.35</v>
      </c>
      <c r="N1028" s="2" t="s">
        <v>23</v>
      </c>
    </row>
    <row r="1029" spans="2:14" ht="14.25" customHeight="1" x14ac:dyDescent="0.25">
      <c r="B1029" s="2" t="s">
        <v>13</v>
      </c>
      <c r="C1029" s="2">
        <v>1185732</v>
      </c>
      <c r="D1029" s="3">
        <v>44360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10">
        <v>35</v>
      </c>
      <c r="J1029" s="7">
        <v>1500</v>
      </c>
      <c r="K1029" s="10">
        <v>52500</v>
      </c>
      <c r="L1029" s="10">
        <v>26250</v>
      </c>
      <c r="M1029" s="5">
        <v>0.5</v>
      </c>
      <c r="N1029" s="2" t="s">
        <v>23</v>
      </c>
    </row>
    <row r="1030" spans="2:14" ht="14.25" customHeight="1" x14ac:dyDescent="0.25">
      <c r="B1030" s="2" t="s">
        <v>13</v>
      </c>
      <c r="C1030" s="2">
        <v>1185732</v>
      </c>
      <c r="D1030" s="3">
        <v>44361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10">
        <v>45</v>
      </c>
      <c r="J1030" s="7">
        <v>4200</v>
      </c>
      <c r="K1030" s="10">
        <v>189000</v>
      </c>
      <c r="L1030" s="10">
        <v>75600</v>
      </c>
      <c r="M1030" s="5">
        <v>0.4</v>
      </c>
      <c r="N1030" s="2" t="s">
        <v>23</v>
      </c>
    </row>
    <row r="1031" spans="2:14" ht="14.25" customHeight="1" x14ac:dyDescent="0.25">
      <c r="B1031" s="2" t="s">
        <v>13</v>
      </c>
      <c r="C1031" s="2">
        <v>1185732</v>
      </c>
      <c r="D1031" s="3">
        <v>44362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10">
        <v>40.000000000000007</v>
      </c>
      <c r="J1031" s="7">
        <v>1250</v>
      </c>
      <c r="K1031" s="10">
        <v>50000.000000000007</v>
      </c>
      <c r="L1031" s="10">
        <v>17500</v>
      </c>
      <c r="M1031" s="5">
        <v>0.35</v>
      </c>
      <c r="N1031" s="2" t="s">
        <v>23</v>
      </c>
    </row>
    <row r="1032" spans="2:14" ht="14.25" customHeight="1" x14ac:dyDescent="0.25">
      <c r="B1032" s="2" t="s">
        <v>13</v>
      </c>
      <c r="C1032" s="2">
        <v>1185732</v>
      </c>
      <c r="D1032" s="3">
        <v>44363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10">
        <v>35</v>
      </c>
      <c r="J1032" s="7">
        <v>1000</v>
      </c>
      <c r="K1032" s="10">
        <v>35000</v>
      </c>
      <c r="L1032" s="10">
        <v>12250</v>
      </c>
      <c r="M1032" s="5">
        <v>0.35</v>
      </c>
      <c r="N1032" s="2" t="s">
        <v>23</v>
      </c>
    </row>
    <row r="1033" spans="2:14" ht="14.25" customHeight="1" x14ac:dyDescent="0.25">
      <c r="B1033" s="2" t="s">
        <v>13</v>
      </c>
      <c r="C1033" s="2">
        <v>1185732</v>
      </c>
      <c r="D1033" s="3">
        <v>44364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10">
        <v>35</v>
      </c>
      <c r="J1033" s="7">
        <v>250</v>
      </c>
      <c r="K1033" s="10">
        <v>8750</v>
      </c>
      <c r="L1033" s="10">
        <v>3500</v>
      </c>
      <c r="M1033" s="5">
        <v>0.4</v>
      </c>
      <c r="N1033" s="2" t="s">
        <v>23</v>
      </c>
    </row>
    <row r="1034" spans="2:14" ht="14.25" customHeight="1" x14ac:dyDescent="0.25">
      <c r="B1034" s="2" t="s">
        <v>13</v>
      </c>
      <c r="C1034" s="2">
        <v>1185732</v>
      </c>
      <c r="D1034" s="3">
        <v>44365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10">
        <v>49.999999999999993</v>
      </c>
      <c r="J1034" s="7">
        <v>500</v>
      </c>
      <c r="K1034" s="10">
        <v>24999.999999999996</v>
      </c>
      <c r="L1034" s="10">
        <v>8749.9999999999982</v>
      </c>
      <c r="M1034" s="5">
        <v>0.35</v>
      </c>
      <c r="N1034" s="2" t="s">
        <v>23</v>
      </c>
    </row>
    <row r="1035" spans="2:14" ht="14.25" customHeight="1" x14ac:dyDescent="0.25">
      <c r="B1035" s="2" t="s">
        <v>13</v>
      </c>
      <c r="C1035" s="2">
        <v>1185732</v>
      </c>
      <c r="D1035" s="3">
        <v>44366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10">
        <v>54.999999999999993</v>
      </c>
      <c r="J1035" s="7">
        <v>1500</v>
      </c>
      <c r="K1035" s="10">
        <v>82499.999999999985</v>
      </c>
      <c r="L1035" s="10">
        <v>41249.999999999993</v>
      </c>
      <c r="M1035" s="5">
        <v>0.5</v>
      </c>
      <c r="N1035" s="2" t="s">
        <v>23</v>
      </c>
    </row>
    <row r="1036" spans="2:14" ht="14.25" customHeight="1" x14ac:dyDescent="0.25">
      <c r="B1036" s="2" t="s">
        <v>13</v>
      </c>
      <c r="C1036" s="2">
        <v>1185732</v>
      </c>
      <c r="D1036" s="3">
        <v>44367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10">
        <v>40</v>
      </c>
      <c r="J1036" s="7">
        <v>4000</v>
      </c>
      <c r="K1036" s="10">
        <v>160000</v>
      </c>
      <c r="L1036" s="10">
        <v>64000</v>
      </c>
      <c r="M1036" s="5">
        <v>0.4</v>
      </c>
      <c r="N1036" s="2" t="s">
        <v>23</v>
      </c>
    </row>
    <row r="1037" spans="2:14" ht="14.25" customHeight="1" x14ac:dyDescent="0.25">
      <c r="B1037" s="2" t="s">
        <v>13</v>
      </c>
      <c r="C1037" s="2">
        <v>1185732</v>
      </c>
      <c r="D1037" s="3">
        <v>44368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10">
        <v>35.000000000000007</v>
      </c>
      <c r="J1037" s="7">
        <v>1500</v>
      </c>
      <c r="K1037" s="10">
        <v>52500.000000000007</v>
      </c>
      <c r="L1037" s="10">
        <v>18375</v>
      </c>
      <c r="M1037" s="5">
        <v>0.35</v>
      </c>
      <c r="N1037" s="2" t="s">
        <v>23</v>
      </c>
    </row>
    <row r="1038" spans="2:14" ht="14.25" customHeight="1" x14ac:dyDescent="0.25">
      <c r="B1038" s="2" t="s">
        <v>13</v>
      </c>
      <c r="C1038" s="2">
        <v>1185732</v>
      </c>
      <c r="D1038" s="3">
        <v>44369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10">
        <v>30.000000000000004</v>
      </c>
      <c r="J1038" s="7">
        <v>1750</v>
      </c>
      <c r="K1038" s="10">
        <v>52500.000000000007</v>
      </c>
      <c r="L1038" s="10">
        <v>18375</v>
      </c>
      <c r="M1038" s="5">
        <v>0.35</v>
      </c>
      <c r="N1038" s="2" t="s">
        <v>23</v>
      </c>
    </row>
    <row r="1039" spans="2:14" ht="14.25" customHeight="1" x14ac:dyDescent="0.25">
      <c r="B1039" s="2" t="s">
        <v>13</v>
      </c>
      <c r="C1039" s="2">
        <v>1185732</v>
      </c>
      <c r="D1039" s="3">
        <v>44370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10">
        <v>30.000000000000004</v>
      </c>
      <c r="J1039" s="7">
        <v>1500</v>
      </c>
      <c r="K1039" s="10">
        <v>45000.000000000007</v>
      </c>
      <c r="L1039" s="10">
        <v>18000.000000000004</v>
      </c>
      <c r="M1039" s="5">
        <v>0.4</v>
      </c>
      <c r="N1039" s="2" t="s">
        <v>23</v>
      </c>
    </row>
    <row r="1040" spans="2:14" ht="14.25" customHeight="1" x14ac:dyDescent="0.25">
      <c r="B1040" s="2" t="s">
        <v>13</v>
      </c>
      <c r="C1040" s="2">
        <v>1185732</v>
      </c>
      <c r="D1040" s="3">
        <v>44371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10">
        <v>45</v>
      </c>
      <c r="J1040" s="7">
        <v>1500</v>
      </c>
      <c r="K1040" s="10">
        <v>67500</v>
      </c>
      <c r="L1040" s="10">
        <v>23625</v>
      </c>
      <c r="M1040" s="5">
        <v>0.35</v>
      </c>
      <c r="N1040" s="2" t="s">
        <v>23</v>
      </c>
    </row>
    <row r="1041" spans="2:14" ht="14.25" customHeight="1" x14ac:dyDescent="0.25">
      <c r="B1041" s="2" t="s">
        <v>13</v>
      </c>
      <c r="C1041" s="2">
        <v>1185732</v>
      </c>
      <c r="D1041" s="3">
        <v>44372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10">
        <v>50</v>
      </c>
      <c r="J1041" s="7">
        <v>3250</v>
      </c>
      <c r="K1041" s="10">
        <v>162500</v>
      </c>
      <c r="L1041" s="10">
        <v>81250</v>
      </c>
      <c r="M1041" s="5">
        <v>0.5</v>
      </c>
      <c r="N1041" s="2" t="s">
        <v>23</v>
      </c>
    </row>
    <row r="1042" spans="2:14" ht="14.25" customHeight="1" x14ac:dyDescent="0.25">
      <c r="B1042" s="2" t="s">
        <v>13</v>
      </c>
      <c r="C1042" s="2">
        <v>1185732</v>
      </c>
      <c r="D1042" s="3">
        <v>44373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10">
        <v>45</v>
      </c>
      <c r="J1042" s="7">
        <v>5500</v>
      </c>
      <c r="K1042" s="10">
        <v>247500</v>
      </c>
      <c r="L1042" s="10">
        <v>99000</v>
      </c>
      <c r="M1042" s="5">
        <v>0.4</v>
      </c>
      <c r="N1042" s="2" t="s">
        <v>23</v>
      </c>
    </row>
    <row r="1043" spans="2:14" ht="14.25" customHeight="1" x14ac:dyDescent="0.25">
      <c r="B1043" s="2" t="s">
        <v>13</v>
      </c>
      <c r="C1043" s="2">
        <v>1185732</v>
      </c>
      <c r="D1043" s="3">
        <v>44374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10">
        <v>40.000000000000007</v>
      </c>
      <c r="J1043" s="7">
        <v>3000</v>
      </c>
      <c r="K1043" s="10">
        <v>120000.00000000001</v>
      </c>
      <c r="L1043" s="10">
        <v>42000</v>
      </c>
      <c r="M1043" s="5">
        <v>0.35</v>
      </c>
      <c r="N1043" s="2" t="s">
        <v>23</v>
      </c>
    </row>
    <row r="1044" spans="2:14" ht="14.25" customHeight="1" x14ac:dyDescent="0.25">
      <c r="B1044" s="2" t="s">
        <v>13</v>
      </c>
      <c r="C1044" s="2">
        <v>1185732</v>
      </c>
      <c r="D1044" s="3">
        <v>44375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10">
        <v>35</v>
      </c>
      <c r="J1044" s="7">
        <v>2250</v>
      </c>
      <c r="K1044" s="10">
        <v>78750</v>
      </c>
      <c r="L1044" s="10">
        <v>27562.5</v>
      </c>
      <c r="M1044" s="5">
        <v>0.35</v>
      </c>
      <c r="N1044" s="2" t="s">
        <v>23</v>
      </c>
    </row>
    <row r="1045" spans="2:14" ht="14.25" customHeight="1" x14ac:dyDescent="0.25">
      <c r="B1045" s="2" t="s">
        <v>13</v>
      </c>
      <c r="C1045" s="2">
        <v>1185732</v>
      </c>
      <c r="D1045" s="3">
        <v>44376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10">
        <v>35</v>
      </c>
      <c r="J1045" s="7">
        <v>1750</v>
      </c>
      <c r="K1045" s="10">
        <v>61250</v>
      </c>
      <c r="L1045" s="10">
        <v>24500</v>
      </c>
      <c r="M1045" s="5">
        <v>0.4</v>
      </c>
      <c r="N1045" s="2" t="s">
        <v>23</v>
      </c>
    </row>
    <row r="1046" spans="2:14" ht="14.25" customHeight="1" x14ac:dyDescent="0.25">
      <c r="B1046" s="2" t="s">
        <v>13</v>
      </c>
      <c r="C1046" s="2">
        <v>1185732</v>
      </c>
      <c r="D1046" s="3">
        <v>44377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10">
        <v>45</v>
      </c>
      <c r="J1046" s="7">
        <v>1750</v>
      </c>
      <c r="K1046" s="10">
        <v>78750</v>
      </c>
      <c r="L1046" s="10">
        <v>27562.5</v>
      </c>
      <c r="M1046" s="5">
        <v>0.35</v>
      </c>
      <c r="N1046" s="2" t="s">
        <v>23</v>
      </c>
    </row>
    <row r="1047" spans="2:14" ht="14.25" customHeight="1" x14ac:dyDescent="0.25">
      <c r="B1047" s="2" t="s">
        <v>13</v>
      </c>
      <c r="C1047" s="2">
        <v>1185732</v>
      </c>
      <c r="D1047" s="3">
        <v>44378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10">
        <v>50</v>
      </c>
      <c r="J1047" s="7">
        <v>3500</v>
      </c>
      <c r="K1047" s="10">
        <v>175000</v>
      </c>
      <c r="L1047" s="10">
        <v>87500</v>
      </c>
      <c r="M1047" s="5">
        <v>0.5</v>
      </c>
      <c r="N1047" s="2" t="s">
        <v>23</v>
      </c>
    </row>
    <row r="1048" spans="2:14" ht="14.25" customHeight="1" x14ac:dyDescent="0.25">
      <c r="B1048" s="2" t="s">
        <v>13</v>
      </c>
      <c r="C1048" s="2">
        <v>1185732</v>
      </c>
      <c r="D1048" s="3">
        <v>44379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10">
        <v>45</v>
      </c>
      <c r="J1048" s="7">
        <v>5000</v>
      </c>
      <c r="K1048" s="10">
        <v>225000</v>
      </c>
      <c r="L1048" s="10">
        <v>90000</v>
      </c>
      <c r="M1048" s="5">
        <v>0.4</v>
      </c>
      <c r="N1048" s="2" t="s">
        <v>23</v>
      </c>
    </row>
    <row r="1049" spans="2:14" ht="14.25" customHeight="1" x14ac:dyDescent="0.25">
      <c r="B1049" s="2" t="s">
        <v>13</v>
      </c>
      <c r="C1049" s="2">
        <v>1185732</v>
      </c>
      <c r="D1049" s="3">
        <v>44380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10">
        <v>45.000000000000007</v>
      </c>
      <c r="J1049" s="7">
        <v>2750</v>
      </c>
      <c r="K1049" s="10">
        <v>123750.00000000001</v>
      </c>
      <c r="L1049" s="10">
        <v>43312.5</v>
      </c>
      <c r="M1049" s="5">
        <v>0.35</v>
      </c>
      <c r="N1049" s="2" t="s">
        <v>23</v>
      </c>
    </row>
    <row r="1050" spans="2:14" ht="14.25" customHeight="1" x14ac:dyDescent="0.25">
      <c r="B1050" s="2" t="s">
        <v>13</v>
      </c>
      <c r="C1050" s="2">
        <v>1185732</v>
      </c>
      <c r="D1050" s="3">
        <v>44381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10">
        <v>40</v>
      </c>
      <c r="J1050" s="7">
        <v>2000</v>
      </c>
      <c r="K1050" s="10">
        <v>80000</v>
      </c>
      <c r="L1050" s="10">
        <v>28000</v>
      </c>
      <c r="M1050" s="5">
        <v>0.35</v>
      </c>
      <c r="N1050" s="2" t="s">
        <v>23</v>
      </c>
    </row>
    <row r="1051" spans="2:14" ht="14.25" customHeight="1" x14ac:dyDescent="0.25">
      <c r="B1051" s="2" t="s">
        <v>13</v>
      </c>
      <c r="C1051" s="2">
        <v>1185732</v>
      </c>
      <c r="D1051" s="3">
        <v>44382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10">
        <v>30.000000000000004</v>
      </c>
      <c r="J1051" s="7">
        <v>1250</v>
      </c>
      <c r="K1051" s="10">
        <v>37500.000000000007</v>
      </c>
      <c r="L1051" s="10">
        <v>15000.000000000004</v>
      </c>
      <c r="M1051" s="5">
        <v>0.4</v>
      </c>
      <c r="N1051" s="2" t="s">
        <v>23</v>
      </c>
    </row>
    <row r="1052" spans="2:14" ht="14.25" customHeight="1" x14ac:dyDescent="0.25">
      <c r="B1052" s="2" t="s">
        <v>13</v>
      </c>
      <c r="C1052" s="2">
        <v>1185732</v>
      </c>
      <c r="D1052" s="3">
        <v>44383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10">
        <v>40</v>
      </c>
      <c r="J1052" s="7">
        <v>1000</v>
      </c>
      <c r="K1052" s="10">
        <v>40000</v>
      </c>
      <c r="L1052" s="10">
        <v>14000</v>
      </c>
      <c r="M1052" s="5">
        <v>0.35</v>
      </c>
      <c r="N1052" s="2" t="s">
        <v>23</v>
      </c>
    </row>
    <row r="1053" spans="2:14" ht="14.25" customHeight="1" x14ac:dyDescent="0.25">
      <c r="B1053" s="2" t="s">
        <v>13</v>
      </c>
      <c r="C1053" s="2">
        <v>1185732</v>
      </c>
      <c r="D1053" s="3">
        <v>44384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10">
        <v>45</v>
      </c>
      <c r="J1053" s="7">
        <v>2750</v>
      </c>
      <c r="K1053" s="10">
        <v>123750</v>
      </c>
      <c r="L1053" s="10">
        <v>61875</v>
      </c>
      <c r="M1053" s="5">
        <v>0.5</v>
      </c>
      <c r="N1053" s="2" t="s">
        <v>23</v>
      </c>
    </row>
    <row r="1054" spans="2:14" ht="14.25" customHeight="1" x14ac:dyDescent="0.25">
      <c r="B1054" s="2" t="s">
        <v>13</v>
      </c>
      <c r="C1054" s="2">
        <v>1185732</v>
      </c>
      <c r="D1054" s="3">
        <v>44385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10">
        <v>40</v>
      </c>
      <c r="J1054" s="7">
        <v>4000</v>
      </c>
      <c r="K1054" s="10">
        <v>160000</v>
      </c>
      <c r="L1054" s="10">
        <v>64000</v>
      </c>
      <c r="M1054" s="5">
        <v>0.4</v>
      </c>
      <c r="N1054" s="2" t="s">
        <v>23</v>
      </c>
    </row>
    <row r="1055" spans="2:14" ht="14.25" customHeight="1" x14ac:dyDescent="0.25">
      <c r="B1055" s="2" t="s">
        <v>13</v>
      </c>
      <c r="C1055" s="2">
        <v>1185732</v>
      </c>
      <c r="D1055" s="3">
        <v>44386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10">
        <v>35.000000000000007</v>
      </c>
      <c r="J1055" s="7">
        <v>2000</v>
      </c>
      <c r="K1055" s="10">
        <v>70000.000000000015</v>
      </c>
      <c r="L1055" s="10">
        <v>24500.000000000004</v>
      </c>
      <c r="M1055" s="5">
        <v>0.35</v>
      </c>
      <c r="N1055" s="2" t="s">
        <v>23</v>
      </c>
    </row>
    <row r="1056" spans="2:14" ht="14.25" customHeight="1" x14ac:dyDescent="0.25">
      <c r="B1056" s="2" t="s">
        <v>13</v>
      </c>
      <c r="C1056" s="2">
        <v>1185732</v>
      </c>
      <c r="D1056" s="3">
        <v>44387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10">
        <v>20</v>
      </c>
      <c r="J1056" s="7">
        <v>1000</v>
      </c>
      <c r="K1056" s="10">
        <v>20000</v>
      </c>
      <c r="L1056" s="10">
        <v>7000</v>
      </c>
      <c r="M1056" s="5">
        <v>0.35</v>
      </c>
      <c r="N1056" s="2" t="s">
        <v>23</v>
      </c>
    </row>
    <row r="1057" spans="2:14" ht="14.25" customHeight="1" x14ac:dyDescent="0.25">
      <c r="B1057" s="2" t="s">
        <v>13</v>
      </c>
      <c r="C1057" s="2">
        <v>1185732</v>
      </c>
      <c r="D1057" s="3">
        <v>44388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10">
        <v>20</v>
      </c>
      <c r="J1057" s="7">
        <v>750</v>
      </c>
      <c r="K1057" s="10">
        <v>15000</v>
      </c>
      <c r="L1057" s="10">
        <v>6000</v>
      </c>
      <c r="M1057" s="5">
        <v>0.4</v>
      </c>
      <c r="N1057" s="2" t="s">
        <v>23</v>
      </c>
    </row>
    <row r="1058" spans="2:14" ht="14.25" customHeight="1" x14ac:dyDescent="0.25">
      <c r="B1058" s="2" t="s">
        <v>13</v>
      </c>
      <c r="C1058" s="2">
        <v>1185732</v>
      </c>
      <c r="D1058" s="3">
        <v>44389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10">
        <v>30</v>
      </c>
      <c r="J1058" s="7">
        <v>750</v>
      </c>
      <c r="K1058" s="10">
        <v>22500</v>
      </c>
      <c r="L1058" s="10">
        <v>7874.9999999999991</v>
      </c>
      <c r="M1058" s="5">
        <v>0.35</v>
      </c>
      <c r="N1058" s="2" t="s">
        <v>23</v>
      </c>
    </row>
    <row r="1059" spans="2:14" ht="14.25" customHeight="1" x14ac:dyDescent="0.25">
      <c r="B1059" s="2" t="s">
        <v>13</v>
      </c>
      <c r="C1059" s="2">
        <v>1185732</v>
      </c>
      <c r="D1059" s="3">
        <v>44390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10">
        <v>35</v>
      </c>
      <c r="J1059" s="7">
        <v>1500</v>
      </c>
      <c r="K1059" s="10">
        <v>52500</v>
      </c>
      <c r="L1059" s="10">
        <v>26250</v>
      </c>
      <c r="M1059" s="5">
        <v>0.5</v>
      </c>
      <c r="N1059" s="2" t="s">
        <v>23</v>
      </c>
    </row>
    <row r="1060" spans="2:14" ht="14.25" customHeight="1" x14ac:dyDescent="0.25">
      <c r="B1060" s="2" t="s">
        <v>13</v>
      </c>
      <c r="C1060" s="2">
        <v>1185732</v>
      </c>
      <c r="D1060" s="3">
        <v>44391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10">
        <v>40</v>
      </c>
      <c r="J1060" s="7">
        <v>3250</v>
      </c>
      <c r="K1060" s="10">
        <v>130000</v>
      </c>
      <c r="L1060" s="10">
        <v>52000</v>
      </c>
      <c r="M1060" s="5">
        <v>0.4</v>
      </c>
      <c r="N1060" s="2" t="s">
        <v>23</v>
      </c>
    </row>
    <row r="1061" spans="2:14" ht="14.25" customHeight="1" x14ac:dyDescent="0.25">
      <c r="B1061" s="2" t="s">
        <v>13</v>
      </c>
      <c r="C1061" s="2">
        <v>1185732</v>
      </c>
      <c r="D1061" s="3">
        <v>44392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10">
        <v>30</v>
      </c>
      <c r="J1061" s="7">
        <v>1500</v>
      </c>
      <c r="K1061" s="10">
        <v>45000</v>
      </c>
      <c r="L1061" s="10">
        <v>15749.999999999998</v>
      </c>
      <c r="M1061" s="5">
        <v>0.35</v>
      </c>
      <c r="N1061" s="2" t="s">
        <v>23</v>
      </c>
    </row>
    <row r="1062" spans="2:14" ht="14.25" customHeight="1" x14ac:dyDescent="0.25">
      <c r="B1062" s="2" t="s">
        <v>13</v>
      </c>
      <c r="C1062" s="2">
        <v>1185732</v>
      </c>
      <c r="D1062" s="3">
        <v>44393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10">
        <v>30</v>
      </c>
      <c r="J1062" s="7">
        <v>500</v>
      </c>
      <c r="K1062" s="10">
        <v>15000</v>
      </c>
      <c r="L1062" s="10">
        <v>5250</v>
      </c>
      <c r="M1062" s="5">
        <v>0.35</v>
      </c>
      <c r="N1062" s="2" t="s">
        <v>23</v>
      </c>
    </row>
    <row r="1063" spans="2:14" ht="14.25" customHeight="1" x14ac:dyDescent="0.25">
      <c r="B1063" s="2" t="s">
        <v>13</v>
      </c>
      <c r="C1063" s="2">
        <v>1185732</v>
      </c>
      <c r="D1063" s="3">
        <v>44394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10">
        <v>30</v>
      </c>
      <c r="J1063" s="7">
        <v>250</v>
      </c>
      <c r="K1063" s="10">
        <v>7500</v>
      </c>
      <c r="L1063" s="10">
        <v>3000</v>
      </c>
      <c r="M1063" s="5">
        <v>0.4</v>
      </c>
      <c r="N1063" s="2" t="s">
        <v>23</v>
      </c>
    </row>
    <row r="1064" spans="2:14" ht="14.25" customHeight="1" x14ac:dyDescent="0.25">
      <c r="B1064" s="2" t="s">
        <v>13</v>
      </c>
      <c r="C1064" s="2">
        <v>1185732</v>
      </c>
      <c r="D1064" s="3">
        <v>44395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10">
        <v>40</v>
      </c>
      <c r="J1064" s="7">
        <v>250</v>
      </c>
      <c r="K1064" s="10">
        <v>10000</v>
      </c>
      <c r="L1064" s="10">
        <v>3500</v>
      </c>
      <c r="M1064" s="5">
        <v>0.35</v>
      </c>
      <c r="N1064" s="2" t="s">
        <v>23</v>
      </c>
    </row>
    <row r="1065" spans="2:14" ht="14.25" customHeight="1" x14ac:dyDescent="0.25">
      <c r="B1065" s="2" t="s">
        <v>13</v>
      </c>
      <c r="C1065" s="2">
        <v>1185732</v>
      </c>
      <c r="D1065" s="3">
        <v>44396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10">
        <v>44.999999999999993</v>
      </c>
      <c r="J1065" s="7">
        <v>1500</v>
      </c>
      <c r="K1065" s="10">
        <v>67499.999999999985</v>
      </c>
      <c r="L1065" s="10">
        <v>33749.999999999993</v>
      </c>
      <c r="M1065" s="5">
        <v>0.5</v>
      </c>
      <c r="N1065" s="2" t="s">
        <v>23</v>
      </c>
    </row>
    <row r="1066" spans="2:14" ht="14.25" customHeight="1" x14ac:dyDescent="0.25">
      <c r="B1066" s="2" t="s">
        <v>13</v>
      </c>
      <c r="C1066" s="2">
        <v>1185732</v>
      </c>
      <c r="D1066" s="3">
        <v>44397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10">
        <v>40</v>
      </c>
      <c r="J1066" s="7">
        <v>3000</v>
      </c>
      <c r="K1066" s="10">
        <v>120000</v>
      </c>
      <c r="L1066" s="10">
        <v>48000</v>
      </c>
      <c r="M1066" s="5">
        <v>0.4</v>
      </c>
      <c r="N1066" s="2" t="s">
        <v>23</v>
      </c>
    </row>
    <row r="1067" spans="2:14" ht="14.25" customHeight="1" x14ac:dyDescent="0.25">
      <c r="B1067" s="2" t="s">
        <v>13</v>
      </c>
      <c r="C1067" s="2">
        <v>1185732</v>
      </c>
      <c r="D1067" s="3">
        <v>44398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10">
        <v>30.000000000000004</v>
      </c>
      <c r="J1067" s="7">
        <v>1500</v>
      </c>
      <c r="K1067" s="10">
        <v>45000.000000000007</v>
      </c>
      <c r="L1067" s="10">
        <v>15750.000000000002</v>
      </c>
      <c r="M1067" s="5">
        <v>0.35</v>
      </c>
      <c r="N1067" s="2" t="s">
        <v>23</v>
      </c>
    </row>
    <row r="1068" spans="2:14" ht="14.25" customHeight="1" x14ac:dyDescent="0.25">
      <c r="B1068" s="2" t="s">
        <v>13</v>
      </c>
      <c r="C1068" s="2">
        <v>1185732</v>
      </c>
      <c r="D1068" s="3">
        <v>44399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10">
        <v>30.000000000000004</v>
      </c>
      <c r="J1068" s="7">
        <v>950</v>
      </c>
      <c r="K1068" s="10">
        <v>28500.000000000004</v>
      </c>
      <c r="L1068" s="10">
        <v>9975</v>
      </c>
      <c r="M1068" s="5">
        <v>0.35</v>
      </c>
      <c r="N1068" s="2" t="s">
        <v>23</v>
      </c>
    </row>
    <row r="1069" spans="2:14" ht="14.25" customHeight="1" x14ac:dyDescent="0.25">
      <c r="B1069" s="2" t="s">
        <v>13</v>
      </c>
      <c r="C1069" s="2">
        <v>1185732</v>
      </c>
      <c r="D1069" s="3">
        <v>44400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10">
        <v>30.000000000000004</v>
      </c>
      <c r="J1069" s="7">
        <v>1250</v>
      </c>
      <c r="K1069" s="10">
        <v>37500.000000000007</v>
      </c>
      <c r="L1069" s="10">
        <v>15000.000000000004</v>
      </c>
      <c r="M1069" s="5">
        <v>0.4</v>
      </c>
      <c r="N1069" s="2" t="s">
        <v>23</v>
      </c>
    </row>
    <row r="1070" spans="2:14" ht="14.25" customHeight="1" x14ac:dyDescent="0.25">
      <c r="B1070" s="2" t="s">
        <v>13</v>
      </c>
      <c r="C1070" s="2">
        <v>1185732</v>
      </c>
      <c r="D1070" s="3">
        <v>44401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10">
        <v>49.999999999999993</v>
      </c>
      <c r="J1070" s="7">
        <v>1000</v>
      </c>
      <c r="K1070" s="10">
        <v>49999.999999999993</v>
      </c>
      <c r="L1070" s="10">
        <v>17499.999999999996</v>
      </c>
      <c r="M1070" s="5">
        <v>0.35</v>
      </c>
      <c r="N1070" s="2" t="s">
        <v>23</v>
      </c>
    </row>
    <row r="1071" spans="2:14" ht="14.25" customHeight="1" x14ac:dyDescent="0.25">
      <c r="B1071" s="2" t="s">
        <v>13</v>
      </c>
      <c r="C1071" s="2">
        <v>1185732</v>
      </c>
      <c r="D1071" s="3">
        <v>44402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10">
        <v>54.999999999999986</v>
      </c>
      <c r="J1071" s="7">
        <v>2000</v>
      </c>
      <c r="K1071" s="10">
        <v>109999.99999999997</v>
      </c>
      <c r="L1071" s="10">
        <v>54999.999999999985</v>
      </c>
      <c r="M1071" s="5">
        <v>0.5</v>
      </c>
      <c r="N1071" s="2" t="s">
        <v>23</v>
      </c>
    </row>
    <row r="1072" spans="2:14" ht="14.25" customHeight="1" x14ac:dyDescent="0.25">
      <c r="B1072" s="2" t="s">
        <v>13</v>
      </c>
      <c r="C1072" s="2">
        <v>1185732</v>
      </c>
      <c r="D1072" s="3">
        <v>44403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10">
        <v>49.999999999999993</v>
      </c>
      <c r="J1072" s="7">
        <v>4500</v>
      </c>
      <c r="K1072" s="10">
        <v>224999.99999999997</v>
      </c>
      <c r="L1072" s="10">
        <v>90000</v>
      </c>
      <c r="M1072" s="5">
        <v>0.4</v>
      </c>
      <c r="N1072" s="2" t="s">
        <v>23</v>
      </c>
    </row>
    <row r="1073" spans="2:14" ht="14.25" customHeight="1" x14ac:dyDescent="0.25">
      <c r="B1073" s="2" t="s">
        <v>13</v>
      </c>
      <c r="C1073" s="2">
        <v>1185732</v>
      </c>
      <c r="D1073" s="3">
        <v>44404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10">
        <v>40</v>
      </c>
      <c r="J1073" s="7">
        <v>2500</v>
      </c>
      <c r="K1073" s="10">
        <v>100000</v>
      </c>
      <c r="L1073" s="10">
        <v>35000</v>
      </c>
      <c r="M1073" s="5">
        <v>0.35</v>
      </c>
      <c r="N1073" s="2" t="s">
        <v>23</v>
      </c>
    </row>
    <row r="1074" spans="2:14" ht="14.25" customHeight="1" x14ac:dyDescent="0.25">
      <c r="B1074" s="2" t="s">
        <v>13</v>
      </c>
      <c r="C1074" s="2">
        <v>1185732</v>
      </c>
      <c r="D1074" s="3">
        <v>44405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10">
        <v>40</v>
      </c>
      <c r="J1074" s="7">
        <v>2000</v>
      </c>
      <c r="K1074" s="10">
        <v>80000</v>
      </c>
      <c r="L1074" s="10">
        <v>28000</v>
      </c>
      <c r="M1074" s="5">
        <v>0.35</v>
      </c>
      <c r="N1074" s="2" t="s">
        <v>23</v>
      </c>
    </row>
    <row r="1075" spans="2:14" ht="14.25" customHeight="1" x14ac:dyDescent="0.25">
      <c r="B1075" s="2" t="s">
        <v>13</v>
      </c>
      <c r="C1075" s="2">
        <v>1185732</v>
      </c>
      <c r="D1075" s="3">
        <v>44406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10">
        <v>40</v>
      </c>
      <c r="J1075" s="7">
        <v>1500</v>
      </c>
      <c r="K1075" s="10">
        <v>60000</v>
      </c>
      <c r="L1075" s="10">
        <v>24000</v>
      </c>
      <c r="M1075" s="5">
        <v>0.4</v>
      </c>
      <c r="N1075" s="2" t="s">
        <v>23</v>
      </c>
    </row>
    <row r="1076" spans="2:14" ht="14.25" customHeight="1" x14ac:dyDescent="0.25">
      <c r="B1076" s="2" t="s">
        <v>13</v>
      </c>
      <c r="C1076" s="2">
        <v>1185732</v>
      </c>
      <c r="D1076" s="3">
        <v>44407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10">
        <v>49.999999999999993</v>
      </c>
      <c r="J1076" s="7">
        <v>1500</v>
      </c>
      <c r="K1076" s="10">
        <v>74999.999999999985</v>
      </c>
      <c r="L1076" s="10">
        <v>26249.999999999993</v>
      </c>
      <c r="M1076" s="5">
        <v>0.35</v>
      </c>
      <c r="N1076" s="2" t="s">
        <v>23</v>
      </c>
    </row>
    <row r="1077" spans="2:14" ht="14.25" customHeight="1" x14ac:dyDescent="0.25">
      <c r="B1077" s="2" t="s">
        <v>13</v>
      </c>
      <c r="C1077" s="2">
        <v>1185732</v>
      </c>
      <c r="D1077" s="3">
        <v>44408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10">
        <v>54.999999999999986</v>
      </c>
      <c r="J1077" s="7">
        <v>2500</v>
      </c>
      <c r="K1077" s="10">
        <v>137499.99999999997</v>
      </c>
      <c r="L1077" s="10">
        <v>68749.999999999985</v>
      </c>
      <c r="M1077" s="5">
        <v>0.5</v>
      </c>
      <c r="N1077" s="2" t="s">
        <v>23</v>
      </c>
    </row>
    <row r="1078" spans="2:14" ht="14.25" customHeight="1" x14ac:dyDescent="0.25">
      <c r="B1078" s="2" t="s">
        <v>25</v>
      </c>
      <c r="C1078" s="2">
        <v>1197831</v>
      </c>
      <c r="D1078" s="3">
        <v>44409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10">
        <v>20</v>
      </c>
      <c r="J1078" s="7">
        <v>6750</v>
      </c>
      <c r="K1078" s="10">
        <v>135000</v>
      </c>
      <c r="L1078" s="10">
        <v>53999.999999999993</v>
      </c>
      <c r="M1078" s="5">
        <v>0.39999999999999997</v>
      </c>
      <c r="N1078" s="2" t="s">
        <v>23</v>
      </c>
    </row>
    <row r="1079" spans="2:14" ht="14.25" customHeight="1" x14ac:dyDescent="0.25">
      <c r="B1079" s="2" t="s">
        <v>25</v>
      </c>
      <c r="C1079" s="2">
        <v>1197831</v>
      </c>
      <c r="D1079" s="3">
        <v>44410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10">
        <v>30</v>
      </c>
      <c r="J1079" s="7">
        <v>6750</v>
      </c>
      <c r="K1079" s="10">
        <v>202500</v>
      </c>
      <c r="L1079" s="10">
        <v>81000</v>
      </c>
      <c r="M1079" s="5">
        <v>0.39999999999999997</v>
      </c>
      <c r="N1079" s="2" t="s">
        <v>23</v>
      </c>
    </row>
    <row r="1080" spans="2:14" ht="14.25" customHeight="1" x14ac:dyDescent="0.25">
      <c r="B1080" s="2" t="s">
        <v>25</v>
      </c>
      <c r="C1080" s="2">
        <v>1197831</v>
      </c>
      <c r="D1080" s="3">
        <v>44411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10">
        <v>30</v>
      </c>
      <c r="J1080" s="7">
        <v>4750</v>
      </c>
      <c r="K1080" s="10">
        <v>142500</v>
      </c>
      <c r="L1080" s="10">
        <v>56999.999999999993</v>
      </c>
      <c r="M1080" s="5">
        <v>0.39999999999999997</v>
      </c>
      <c r="N1080" s="2" t="s">
        <v>23</v>
      </c>
    </row>
    <row r="1081" spans="2:14" ht="14.25" customHeight="1" x14ac:dyDescent="0.25">
      <c r="B1081" s="2" t="s">
        <v>25</v>
      </c>
      <c r="C1081" s="2">
        <v>1197831</v>
      </c>
      <c r="D1081" s="3">
        <v>44412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10">
        <v>35</v>
      </c>
      <c r="J1081" s="7">
        <v>4750</v>
      </c>
      <c r="K1081" s="10">
        <v>166250</v>
      </c>
      <c r="L1081" s="10">
        <v>83125</v>
      </c>
      <c r="M1081" s="5">
        <v>0.5</v>
      </c>
      <c r="N1081" s="2" t="s">
        <v>23</v>
      </c>
    </row>
    <row r="1082" spans="2:14" ht="14.25" customHeight="1" x14ac:dyDescent="0.25">
      <c r="B1082" s="2" t="s">
        <v>25</v>
      </c>
      <c r="C1082" s="2">
        <v>1197831</v>
      </c>
      <c r="D1082" s="3">
        <v>44413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10">
        <v>40</v>
      </c>
      <c r="J1082" s="7">
        <v>3250</v>
      </c>
      <c r="K1082" s="10">
        <v>130000</v>
      </c>
      <c r="L1082" s="10">
        <v>45500</v>
      </c>
      <c r="M1082" s="5">
        <v>0.35</v>
      </c>
      <c r="N1082" s="2" t="s">
        <v>23</v>
      </c>
    </row>
    <row r="1083" spans="2:14" ht="14.25" customHeight="1" x14ac:dyDescent="0.25">
      <c r="B1083" s="2" t="s">
        <v>25</v>
      </c>
      <c r="C1083" s="2">
        <v>1197831</v>
      </c>
      <c r="D1083" s="3">
        <v>44414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10">
        <v>35</v>
      </c>
      <c r="J1083" s="7">
        <v>4750</v>
      </c>
      <c r="K1083" s="10">
        <v>166250</v>
      </c>
      <c r="L1083" s="10">
        <v>91437.500000000015</v>
      </c>
      <c r="M1083" s="5">
        <v>0.55000000000000004</v>
      </c>
      <c r="N1083" s="2" t="s">
        <v>23</v>
      </c>
    </row>
    <row r="1084" spans="2:14" ht="14.25" customHeight="1" x14ac:dyDescent="0.25">
      <c r="B1084" s="2" t="s">
        <v>25</v>
      </c>
      <c r="C1084" s="2">
        <v>1197831</v>
      </c>
      <c r="D1084" s="3">
        <v>44415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10">
        <v>25</v>
      </c>
      <c r="J1084" s="7">
        <v>6250</v>
      </c>
      <c r="K1084" s="10">
        <v>156250</v>
      </c>
      <c r="L1084" s="10">
        <v>62499.999999999993</v>
      </c>
      <c r="M1084" s="5">
        <v>0.39999999999999997</v>
      </c>
      <c r="N1084" s="2" t="s">
        <v>23</v>
      </c>
    </row>
    <row r="1085" spans="2:14" ht="14.25" customHeight="1" x14ac:dyDescent="0.25">
      <c r="B1085" s="2" t="s">
        <v>25</v>
      </c>
      <c r="C1085" s="2">
        <v>1197831</v>
      </c>
      <c r="D1085" s="3">
        <v>44416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10">
        <v>35</v>
      </c>
      <c r="J1085" s="7">
        <v>6000</v>
      </c>
      <c r="K1085" s="10">
        <v>210000</v>
      </c>
      <c r="L1085" s="10">
        <v>84000</v>
      </c>
      <c r="M1085" s="5">
        <v>0.39999999999999997</v>
      </c>
      <c r="N1085" s="2" t="s">
        <v>23</v>
      </c>
    </row>
    <row r="1086" spans="2:14" ht="14.25" customHeight="1" x14ac:dyDescent="0.25">
      <c r="B1086" s="2" t="s">
        <v>25</v>
      </c>
      <c r="C1086" s="2">
        <v>1197831</v>
      </c>
      <c r="D1086" s="3">
        <v>44417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10">
        <v>35</v>
      </c>
      <c r="J1086" s="7">
        <v>4250</v>
      </c>
      <c r="K1086" s="10">
        <v>148750</v>
      </c>
      <c r="L1086" s="10">
        <v>59499.999999999993</v>
      </c>
      <c r="M1086" s="5">
        <v>0.39999999999999997</v>
      </c>
      <c r="N1086" s="2" t="s">
        <v>23</v>
      </c>
    </row>
    <row r="1087" spans="2:14" ht="14.25" customHeight="1" x14ac:dyDescent="0.25">
      <c r="B1087" s="2" t="s">
        <v>25</v>
      </c>
      <c r="C1087" s="2">
        <v>1197831</v>
      </c>
      <c r="D1087" s="3">
        <v>44418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10">
        <v>35</v>
      </c>
      <c r="J1087" s="7">
        <v>3750</v>
      </c>
      <c r="K1087" s="10">
        <v>131250</v>
      </c>
      <c r="L1087" s="10">
        <v>65625</v>
      </c>
      <c r="M1087" s="5">
        <v>0.5</v>
      </c>
      <c r="N1087" s="2" t="s">
        <v>23</v>
      </c>
    </row>
    <row r="1088" spans="2:14" ht="14.25" customHeight="1" x14ac:dyDescent="0.25">
      <c r="B1088" s="2" t="s">
        <v>25</v>
      </c>
      <c r="C1088" s="2">
        <v>1197831</v>
      </c>
      <c r="D1088" s="3">
        <v>44419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10">
        <v>40</v>
      </c>
      <c r="J1088" s="7">
        <v>2500</v>
      </c>
      <c r="K1088" s="10">
        <v>100000</v>
      </c>
      <c r="L1088" s="10">
        <v>35000</v>
      </c>
      <c r="M1088" s="5">
        <v>0.35</v>
      </c>
      <c r="N1088" s="2" t="s">
        <v>23</v>
      </c>
    </row>
    <row r="1089" spans="2:14" ht="14.25" customHeight="1" x14ac:dyDescent="0.25">
      <c r="B1089" s="2" t="s">
        <v>25</v>
      </c>
      <c r="C1089" s="2">
        <v>1197831</v>
      </c>
      <c r="D1089" s="3">
        <v>44420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10">
        <v>35</v>
      </c>
      <c r="J1089" s="7">
        <v>4500</v>
      </c>
      <c r="K1089" s="10">
        <v>157500</v>
      </c>
      <c r="L1089" s="10">
        <v>86625</v>
      </c>
      <c r="M1089" s="5">
        <v>0.55000000000000004</v>
      </c>
      <c r="N1089" s="2" t="s">
        <v>23</v>
      </c>
    </row>
    <row r="1090" spans="2:14" ht="14.25" customHeight="1" x14ac:dyDescent="0.25">
      <c r="B1090" s="2" t="s">
        <v>25</v>
      </c>
      <c r="C1090" s="2">
        <v>1197831</v>
      </c>
      <c r="D1090" s="3">
        <v>44421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10">
        <v>30</v>
      </c>
      <c r="J1090" s="7">
        <v>6250</v>
      </c>
      <c r="K1090" s="10">
        <v>187500</v>
      </c>
      <c r="L1090" s="10">
        <v>84374.999999999985</v>
      </c>
      <c r="M1090" s="5">
        <v>0.44999999999999996</v>
      </c>
      <c r="N1090" s="2" t="s">
        <v>23</v>
      </c>
    </row>
    <row r="1091" spans="2:14" ht="14.25" customHeight="1" x14ac:dyDescent="0.25">
      <c r="B1091" s="2" t="s">
        <v>25</v>
      </c>
      <c r="C1091" s="2">
        <v>1197831</v>
      </c>
      <c r="D1091" s="3">
        <v>44422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10">
        <v>40</v>
      </c>
      <c r="J1091" s="7">
        <v>6250</v>
      </c>
      <c r="K1091" s="10">
        <v>250000</v>
      </c>
      <c r="L1091" s="10">
        <v>112499.99999999999</v>
      </c>
      <c r="M1091" s="5">
        <v>0.44999999999999996</v>
      </c>
      <c r="N1091" s="2" t="s">
        <v>23</v>
      </c>
    </row>
    <row r="1092" spans="2:14" ht="14.25" customHeight="1" x14ac:dyDescent="0.25">
      <c r="B1092" s="2" t="s">
        <v>25</v>
      </c>
      <c r="C1092" s="2">
        <v>1197831</v>
      </c>
      <c r="D1092" s="3">
        <v>44423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10">
        <v>30</v>
      </c>
      <c r="J1092" s="7">
        <v>4500</v>
      </c>
      <c r="K1092" s="10">
        <v>135000</v>
      </c>
      <c r="L1092" s="10">
        <v>60749.999999999993</v>
      </c>
      <c r="M1092" s="5">
        <v>0.44999999999999996</v>
      </c>
      <c r="N1092" s="2" t="s">
        <v>23</v>
      </c>
    </row>
    <row r="1093" spans="2:14" ht="14.25" customHeight="1" x14ac:dyDescent="0.25">
      <c r="B1093" s="2" t="s">
        <v>25</v>
      </c>
      <c r="C1093" s="2">
        <v>1197831</v>
      </c>
      <c r="D1093" s="3">
        <v>44424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10">
        <v>35</v>
      </c>
      <c r="J1093" s="7">
        <v>3500</v>
      </c>
      <c r="K1093" s="10">
        <v>122500</v>
      </c>
      <c r="L1093" s="10">
        <v>67375</v>
      </c>
      <c r="M1093" s="5">
        <v>0.55000000000000004</v>
      </c>
      <c r="N1093" s="2" t="s">
        <v>23</v>
      </c>
    </row>
    <row r="1094" spans="2:14" ht="14.25" customHeight="1" x14ac:dyDescent="0.25">
      <c r="B1094" s="2" t="s">
        <v>25</v>
      </c>
      <c r="C1094" s="2">
        <v>1197831</v>
      </c>
      <c r="D1094" s="3">
        <v>44425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10">
        <v>40</v>
      </c>
      <c r="J1094" s="7">
        <v>2500</v>
      </c>
      <c r="K1094" s="10">
        <v>100000</v>
      </c>
      <c r="L1094" s="10">
        <v>40000</v>
      </c>
      <c r="M1094" s="5">
        <v>0.39999999999999997</v>
      </c>
      <c r="N1094" s="2" t="s">
        <v>23</v>
      </c>
    </row>
    <row r="1095" spans="2:14" ht="14.25" customHeight="1" x14ac:dyDescent="0.25">
      <c r="B1095" s="2" t="s">
        <v>25</v>
      </c>
      <c r="C1095" s="2">
        <v>1197831</v>
      </c>
      <c r="D1095" s="3">
        <v>44426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10">
        <v>35</v>
      </c>
      <c r="J1095" s="7">
        <v>4000</v>
      </c>
      <c r="K1095" s="10">
        <v>140000</v>
      </c>
      <c r="L1095" s="10">
        <v>84000.000000000015</v>
      </c>
      <c r="M1095" s="5">
        <v>0.60000000000000009</v>
      </c>
      <c r="N1095" s="2" t="s">
        <v>23</v>
      </c>
    </row>
    <row r="1096" spans="2:14" ht="14.25" customHeight="1" x14ac:dyDescent="0.25">
      <c r="B1096" s="2" t="s">
        <v>25</v>
      </c>
      <c r="C1096" s="2">
        <v>1197831</v>
      </c>
      <c r="D1096" s="3">
        <v>44427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10">
        <v>20</v>
      </c>
      <c r="J1096" s="7">
        <v>6500</v>
      </c>
      <c r="K1096" s="10">
        <v>130000</v>
      </c>
      <c r="L1096" s="10">
        <v>58499.999999999993</v>
      </c>
      <c r="M1096" s="5">
        <v>0.44999999999999996</v>
      </c>
      <c r="N1096" s="2" t="s">
        <v>23</v>
      </c>
    </row>
    <row r="1097" spans="2:14" ht="14.25" customHeight="1" x14ac:dyDescent="0.25">
      <c r="B1097" s="2" t="s">
        <v>25</v>
      </c>
      <c r="C1097" s="2">
        <v>1197831</v>
      </c>
      <c r="D1097" s="3">
        <v>44428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10">
        <v>20.000000000000007</v>
      </c>
      <c r="J1097" s="7">
        <v>6500</v>
      </c>
      <c r="K1097" s="10">
        <v>130000.00000000004</v>
      </c>
      <c r="L1097" s="10">
        <v>58500.000000000015</v>
      </c>
      <c r="M1097" s="5">
        <v>0.44999999999999996</v>
      </c>
      <c r="N1097" s="2" t="s">
        <v>23</v>
      </c>
    </row>
    <row r="1098" spans="2:14" ht="14.25" customHeight="1" x14ac:dyDescent="0.25">
      <c r="B1098" s="2" t="s">
        <v>25</v>
      </c>
      <c r="C1098" s="2">
        <v>1197831</v>
      </c>
      <c r="D1098" s="3">
        <v>44429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10">
        <v>14.999999999999996</v>
      </c>
      <c r="J1098" s="7">
        <v>4750</v>
      </c>
      <c r="K1098" s="10">
        <v>71249.999999999985</v>
      </c>
      <c r="L1098" s="10">
        <v>32062.499999999989</v>
      </c>
      <c r="M1098" s="5">
        <v>0.44999999999999996</v>
      </c>
      <c r="N1098" s="2" t="s">
        <v>23</v>
      </c>
    </row>
    <row r="1099" spans="2:14" ht="14.25" customHeight="1" x14ac:dyDescent="0.25">
      <c r="B1099" s="2" t="s">
        <v>25</v>
      </c>
      <c r="C1099" s="2">
        <v>1197831</v>
      </c>
      <c r="D1099" s="3">
        <v>44430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10">
        <v>20.000000000000007</v>
      </c>
      <c r="J1099" s="7">
        <v>3750</v>
      </c>
      <c r="K1099" s="10">
        <v>75000.000000000029</v>
      </c>
      <c r="L1099" s="10">
        <v>41250.000000000022</v>
      </c>
      <c r="M1099" s="5">
        <v>0.55000000000000004</v>
      </c>
      <c r="N1099" s="2" t="s">
        <v>23</v>
      </c>
    </row>
    <row r="1100" spans="2:14" ht="14.25" customHeight="1" x14ac:dyDescent="0.25">
      <c r="B1100" s="2" t="s">
        <v>25</v>
      </c>
      <c r="C1100" s="2">
        <v>1197831</v>
      </c>
      <c r="D1100" s="3">
        <v>44431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10">
        <v>25</v>
      </c>
      <c r="J1100" s="7">
        <v>2750</v>
      </c>
      <c r="K1100" s="10">
        <v>68750</v>
      </c>
      <c r="L1100" s="10">
        <v>27499.999999999996</v>
      </c>
      <c r="M1100" s="5">
        <v>0.39999999999999997</v>
      </c>
      <c r="N1100" s="2" t="s">
        <v>23</v>
      </c>
    </row>
    <row r="1101" spans="2:14" ht="14.25" customHeight="1" x14ac:dyDescent="0.25">
      <c r="B1101" s="2" t="s">
        <v>25</v>
      </c>
      <c r="C1101" s="2">
        <v>1197831</v>
      </c>
      <c r="D1101" s="3">
        <v>44432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10">
        <v>20.000000000000007</v>
      </c>
      <c r="J1101" s="7">
        <v>5500</v>
      </c>
      <c r="K1101" s="10">
        <v>110000.00000000004</v>
      </c>
      <c r="L1101" s="10">
        <v>66000.000000000029</v>
      </c>
      <c r="M1101" s="5">
        <v>0.60000000000000009</v>
      </c>
      <c r="N1101" s="2" t="s">
        <v>23</v>
      </c>
    </row>
    <row r="1102" spans="2:14" ht="14.25" customHeight="1" x14ac:dyDescent="0.25">
      <c r="B1102" s="2" t="s">
        <v>25</v>
      </c>
      <c r="C1102" s="2">
        <v>1197831</v>
      </c>
      <c r="D1102" s="3">
        <v>44433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10">
        <v>9.9999999999999964</v>
      </c>
      <c r="J1102" s="7">
        <v>7000</v>
      </c>
      <c r="K1102" s="10">
        <v>69999.999999999971</v>
      </c>
      <c r="L1102" s="10">
        <v>31499.999999999985</v>
      </c>
      <c r="M1102" s="5">
        <v>0.44999999999999996</v>
      </c>
      <c r="N1102" s="2" t="s">
        <v>23</v>
      </c>
    </row>
    <row r="1103" spans="2:14" ht="14.25" customHeight="1" x14ac:dyDescent="0.25">
      <c r="B1103" s="2" t="s">
        <v>25</v>
      </c>
      <c r="C1103" s="2">
        <v>1197831</v>
      </c>
      <c r="D1103" s="3">
        <v>44434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10">
        <v>20.000000000000007</v>
      </c>
      <c r="J1103" s="7">
        <v>7250</v>
      </c>
      <c r="K1103" s="10">
        <v>145000.00000000006</v>
      </c>
      <c r="L1103" s="10">
        <v>65250.000000000022</v>
      </c>
      <c r="M1103" s="5">
        <v>0.44999999999999996</v>
      </c>
      <c r="N1103" s="2" t="s">
        <v>23</v>
      </c>
    </row>
    <row r="1104" spans="2:14" ht="14.25" customHeight="1" x14ac:dyDescent="0.25">
      <c r="B1104" s="2" t="s">
        <v>25</v>
      </c>
      <c r="C1104" s="2">
        <v>1197831</v>
      </c>
      <c r="D1104" s="3">
        <v>44435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10">
        <v>14.999999999999996</v>
      </c>
      <c r="J1104" s="7">
        <v>5750</v>
      </c>
      <c r="K1104" s="10">
        <v>86249.999999999985</v>
      </c>
      <c r="L1104" s="10">
        <v>38812.499999999993</v>
      </c>
      <c r="M1104" s="5">
        <v>0.44999999999999996</v>
      </c>
      <c r="N1104" s="2" t="s">
        <v>23</v>
      </c>
    </row>
    <row r="1105" spans="2:14" ht="14.25" customHeight="1" x14ac:dyDescent="0.25">
      <c r="B1105" s="2" t="s">
        <v>25</v>
      </c>
      <c r="C1105" s="2">
        <v>1197831</v>
      </c>
      <c r="D1105" s="3">
        <v>44436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10">
        <v>35</v>
      </c>
      <c r="J1105" s="7">
        <v>5000</v>
      </c>
      <c r="K1105" s="10">
        <v>175000</v>
      </c>
      <c r="L1105" s="10">
        <v>96250.000000000015</v>
      </c>
      <c r="M1105" s="5">
        <v>0.55000000000000004</v>
      </c>
      <c r="N1105" s="2" t="s">
        <v>23</v>
      </c>
    </row>
    <row r="1106" spans="2:14" ht="14.25" customHeight="1" x14ac:dyDescent="0.25">
      <c r="B1106" s="2" t="s">
        <v>25</v>
      </c>
      <c r="C1106" s="2">
        <v>1197831</v>
      </c>
      <c r="D1106" s="3">
        <v>44437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10">
        <v>50</v>
      </c>
      <c r="J1106" s="7">
        <v>4000</v>
      </c>
      <c r="K1106" s="10">
        <v>200000</v>
      </c>
      <c r="L1106" s="10">
        <v>80000</v>
      </c>
      <c r="M1106" s="5">
        <v>0.39999999999999997</v>
      </c>
      <c r="N1106" s="2" t="s">
        <v>23</v>
      </c>
    </row>
    <row r="1107" spans="2:14" ht="14.25" customHeight="1" x14ac:dyDescent="0.25">
      <c r="B1107" s="2" t="s">
        <v>25</v>
      </c>
      <c r="C1107" s="2">
        <v>1197831</v>
      </c>
      <c r="D1107" s="3">
        <v>44438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10">
        <v>45</v>
      </c>
      <c r="J1107" s="7">
        <v>7500</v>
      </c>
      <c r="K1107" s="10">
        <v>337500</v>
      </c>
      <c r="L1107" s="10">
        <v>202500.00000000003</v>
      </c>
      <c r="M1107" s="5">
        <v>0.60000000000000009</v>
      </c>
      <c r="N1107" s="2" t="s">
        <v>23</v>
      </c>
    </row>
    <row r="1108" spans="2:14" ht="14.25" customHeight="1" x14ac:dyDescent="0.25">
      <c r="B1108" s="2" t="s">
        <v>25</v>
      </c>
      <c r="C1108" s="2">
        <v>1197831</v>
      </c>
      <c r="D1108" s="3">
        <v>44439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10">
        <v>45</v>
      </c>
      <c r="J1108" s="7">
        <v>7500</v>
      </c>
      <c r="K1108" s="10">
        <v>337500</v>
      </c>
      <c r="L1108" s="10">
        <v>151874.99999999997</v>
      </c>
      <c r="M1108" s="5">
        <v>0.44999999999999996</v>
      </c>
      <c r="N1108" s="2" t="s">
        <v>23</v>
      </c>
    </row>
    <row r="1109" spans="2:14" ht="14.25" customHeight="1" x14ac:dyDescent="0.25">
      <c r="B1109" s="2" t="s">
        <v>25</v>
      </c>
      <c r="C1109" s="2">
        <v>1197831</v>
      </c>
      <c r="D1109" s="3">
        <v>44440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10">
        <v>50</v>
      </c>
      <c r="J1109" s="7">
        <v>7500</v>
      </c>
      <c r="K1109" s="10">
        <v>375000</v>
      </c>
      <c r="L1109" s="10">
        <v>168749.99999999997</v>
      </c>
      <c r="M1109" s="5">
        <v>0.44999999999999996</v>
      </c>
      <c r="N1109" s="2" t="s">
        <v>23</v>
      </c>
    </row>
    <row r="1110" spans="2:14" ht="14.25" customHeight="1" x14ac:dyDescent="0.25">
      <c r="B1110" s="2" t="s">
        <v>25</v>
      </c>
      <c r="C1110" s="2">
        <v>1197831</v>
      </c>
      <c r="D1110" s="3">
        <v>44441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10">
        <v>45</v>
      </c>
      <c r="J1110" s="7">
        <v>6500</v>
      </c>
      <c r="K1110" s="10">
        <v>292500</v>
      </c>
      <c r="L1110" s="10">
        <v>131625</v>
      </c>
      <c r="M1110" s="5">
        <v>0.44999999999999996</v>
      </c>
      <c r="N1110" s="2" t="s">
        <v>23</v>
      </c>
    </row>
    <row r="1111" spans="2:14" ht="14.25" customHeight="1" x14ac:dyDescent="0.25">
      <c r="B1111" s="2" t="s">
        <v>25</v>
      </c>
      <c r="C1111" s="2">
        <v>1197831</v>
      </c>
      <c r="D1111" s="3">
        <v>44442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10">
        <v>45</v>
      </c>
      <c r="J1111" s="7">
        <v>6000</v>
      </c>
      <c r="K1111" s="10">
        <v>270000</v>
      </c>
      <c r="L1111" s="10">
        <v>148500</v>
      </c>
      <c r="M1111" s="5">
        <v>0.55000000000000004</v>
      </c>
      <c r="N1111" s="2" t="s">
        <v>23</v>
      </c>
    </row>
    <row r="1112" spans="2:14" ht="14.25" customHeight="1" x14ac:dyDescent="0.25">
      <c r="B1112" s="2" t="s">
        <v>25</v>
      </c>
      <c r="C1112" s="2">
        <v>1197831</v>
      </c>
      <c r="D1112" s="3">
        <v>44443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10">
        <v>50</v>
      </c>
      <c r="J1112" s="7">
        <v>5000</v>
      </c>
      <c r="K1112" s="10">
        <v>250000</v>
      </c>
      <c r="L1112" s="10">
        <v>99999.999999999985</v>
      </c>
      <c r="M1112" s="5">
        <v>0.39999999999999997</v>
      </c>
      <c r="N1112" s="2" t="s">
        <v>23</v>
      </c>
    </row>
    <row r="1113" spans="2:14" ht="14.25" customHeight="1" x14ac:dyDescent="0.25">
      <c r="B1113" s="2" t="s">
        <v>25</v>
      </c>
      <c r="C1113" s="2">
        <v>1197831</v>
      </c>
      <c r="D1113" s="3">
        <v>44444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10">
        <v>55.000000000000007</v>
      </c>
      <c r="J1113" s="7">
        <v>8750</v>
      </c>
      <c r="K1113" s="10">
        <v>481250.00000000006</v>
      </c>
      <c r="L1113" s="10">
        <v>288750.00000000006</v>
      </c>
      <c r="M1113" s="5">
        <v>0.60000000000000009</v>
      </c>
      <c r="N1113" s="2" t="s">
        <v>23</v>
      </c>
    </row>
    <row r="1114" spans="2:14" ht="14.25" customHeight="1" x14ac:dyDescent="0.25">
      <c r="B1114" s="2" t="s">
        <v>25</v>
      </c>
      <c r="C1114" s="2">
        <v>1197831</v>
      </c>
      <c r="D1114" s="3">
        <v>44445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10">
        <v>45</v>
      </c>
      <c r="J1114" s="7">
        <v>8250</v>
      </c>
      <c r="K1114" s="10">
        <v>371250</v>
      </c>
      <c r="L1114" s="10">
        <v>185624.99999999997</v>
      </c>
      <c r="M1114" s="5">
        <v>0.49999999999999994</v>
      </c>
      <c r="N1114" s="2" t="s">
        <v>23</v>
      </c>
    </row>
    <row r="1115" spans="2:14" ht="14.25" customHeight="1" x14ac:dyDescent="0.25">
      <c r="B1115" s="2" t="s">
        <v>25</v>
      </c>
      <c r="C1115" s="2">
        <v>1197831</v>
      </c>
      <c r="D1115" s="3">
        <v>44446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10">
        <v>50</v>
      </c>
      <c r="J1115" s="7">
        <v>8250</v>
      </c>
      <c r="K1115" s="10">
        <v>412500</v>
      </c>
      <c r="L1115" s="10">
        <v>206249.99999999997</v>
      </c>
      <c r="M1115" s="5">
        <v>0.49999999999999994</v>
      </c>
      <c r="N1115" s="2" t="s">
        <v>23</v>
      </c>
    </row>
    <row r="1116" spans="2:14" ht="14.25" customHeight="1" x14ac:dyDescent="0.25">
      <c r="B1116" s="2" t="s">
        <v>25</v>
      </c>
      <c r="C1116" s="2">
        <v>1197831</v>
      </c>
      <c r="D1116" s="3">
        <v>44447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10">
        <v>45</v>
      </c>
      <c r="J1116" s="7">
        <v>9750</v>
      </c>
      <c r="K1116" s="10">
        <v>438750</v>
      </c>
      <c r="L1116" s="10">
        <v>219374.99999999997</v>
      </c>
      <c r="M1116" s="5">
        <v>0.49999999999999994</v>
      </c>
      <c r="N1116" s="2" t="s">
        <v>23</v>
      </c>
    </row>
    <row r="1117" spans="2:14" ht="14.25" customHeight="1" x14ac:dyDescent="0.25">
      <c r="B1117" s="2" t="s">
        <v>25</v>
      </c>
      <c r="C1117" s="2">
        <v>1197831</v>
      </c>
      <c r="D1117" s="3">
        <v>44448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10">
        <v>45</v>
      </c>
      <c r="J1117" s="7">
        <v>5750</v>
      </c>
      <c r="K1117" s="10">
        <v>258750</v>
      </c>
      <c r="L1117" s="10">
        <v>155250.00000000003</v>
      </c>
      <c r="M1117" s="5">
        <v>0.60000000000000009</v>
      </c>
      <c r="N1117" s="2" t="s">
        <v>23</v>
      </c>
    </row>
    <row r="1118" spans="2:14" ht="14.25" customHeight="1" x14ac:dyDescent="0.25">
      <c r="B1118" s="2" t="s">
        <v>25</v>
      </c>
      <c r="C1118" s="2">
        <v>1197831</v>
      </c>
      <c r="D1118" s="3">
        <v>44449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10">
        <v>50</v>
      </c>
      <c r="J1118" s="7">
        <v>5250</v>
      </c>
      <c r="K1118" s="10">
        <v>262500</v>
      </c>
      <c r="L1118" s="10">
        <v>118124.99999999999</v>
      </c>
      <c r="M1118" s="5">
        <v>0.44999999999999996</v>
      </c>
      <c r="N1118" s="2" t="s">
        <v>23</v>
      </c>
    </row>
    <row r="1119" spans="2:14" ht="14.25" customHeight="1" x14ac:dyDescent="0.25">
      <c r="B1119" s="2" t="s">
        <v>25</v>
      </c>
      <c r="C1119" s="2">
        <v>1197831</v>
      </c>
      <c r="D1119" s="3">
        <v>44450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10">
        <v>60</v>
      </c>
      <c r="J1119" s="7">
        <v>8000</v>
      </c>
      <c r="K1119" s="10">
        <v>480000</v>
      </c>
      <c r="L1119" s="10">
        <v>312000.00000000006</v>
      </c>
      <c r="M1119" s="5">
        <v>0.65000000000000013</v>
      </c>
      <c r="N1119" s="2" t="s">
        <v>23</v>
      </c>
    </row>
    <row r="1120" spans="2:14" ht="14.25" customHeight="1" x14ac:dyDescent="0.25">
      <c r="B1120" s="2" t="s">
        <v>25</v>
      </c>
      <c r="C1120" s="2">
        <v>1197831</v>
      </c>
      <c r="D1120" s="3">
        <v>44451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10">
        <v>40</v>
      </c>
      <c r="J1120" s="7">
        <v>7500</v>
      </c>
      <c r="K1120" s="10">
        <v>300000</v>
      </c>
      <c r="L1120" s="10">
        <v>149999.99999999997</v>
      </c>
      <c r="M1120" s="5">
        <v>0.49999999999999994</v>
      </c>
      <c r="N1120" s="2" t="s">
        <v>23</v>
      </c>
    </row>
    <row r="1121" spans="2:14" ht="14.25" customHeight="1" x14ac:dyDescent="0.25">
      <c r="B1121" s="2" t="s">
        <v>25</v>
      </c>
      <c r="C1121" s="2">
        <v>1197831</v>
      </c>
      <c r="D1121" s="3">
        <v>44452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10">
        <v>55.000000000000007</v>
      </c>
      <c r="J1121" s="7">
        <v>7500</v>
      </c>
      <c r="K1121" s="10">
        <v>412500.00000000006</v>
      </c>
      <c r="L1121" s="10">
        <v>206250</v>
      </c>
      <c r="M1121" s="5">
        <v>0.49999999999999994</v>
      </c>
      <c r="N1121" s="2" t="s">
        <v>23</v>
      </c>
    </row>
    <row r="1122" spans="2:14" ht="14.25" customHeight="1" x14ac:dyDescent="0.25">
      <c r="B1122" s="2" t="s">
        <v>25</v>
      </c>
      <c r="C1122" s="2">
        <v>1197831</v>
      </c>
      <c r="D1122" s="3">
        <v>44453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10">
        <v>55.000000000000007</v>
      </c>
      <c r="J1122" s="7">
        <v>9250</v>
      </c>
      <c r="K1122" s="10">
        <v>508750.00000000006</v>
      </c>
      <c r="L1122" s="10">
        <v>254375</v>
      </c>
      <c r="M1122" s="5">
        <v>0.49999999999999994</v>
      </c>
      <c r="N1122" s="2" t="s">
        <v>23</v>
      </c>
    </row>
    <row r="1123" spans="2:14" ht="14.25" customHeight="1" x14ac:dyDescent="0.25">
      <c r="B1123" s="2" t="s">
        <v>25</v>
      </c>
      <c r="C1123" s="2">
        <v>1197831</v>
      </c>
      <c r="D1123" s="3">
        <v>44454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10">
        <v>50</v>
      </c>
      <c r="J1123" s="7">
        <v>4250</v>
      </c>
      <c r="K1123" s="10">
        <v>212500</v>
      </c>
      <c r="L1123" s="10">
        <v>127500.00000000001</v>
      </c>
      <c r="M1123" s="5">
        <v>0.60000000000000009</v>
      </c>
      <c r="N1123" s="2" t="s">
        <v>23</v>
      </c>
    </row>
    <row r="1124" spans="2:14" ht="14.25" customHeight="1" x14ac:dyDescent="0.25">
      <c r="B1124" s="2" t="s">
        <v>25</v>
      </c>
      <c r="C1124" s="2">
        <v>1197831</v>
      </c>
      <c r="D1124" s="3">
        <v>44455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10">
        <v>55.000000000000007</v>
      </c>
      <c r="J1124" s="7">
        <v>4250</v>
      </c>
      <c r="K1124" s="10">
        <v>233750.00000000003</v>
      </c>
      <c r="L1124" s="10">
        <v>105187.5</v>
      </c>
      <c r="M1124" s="5">
        <v>0.44999999999999996</v>
      </c>
      <c r="N1124" s="2" t="s">
        <v>23</v>
      </c>
    </row>
    <row r="1125" spans="2:14" ht="14.25" customHeight="1" x14ac:dyDescent="0.25">
      <c r="B1125" s="2" t="s">
        <v>25</v>
      </c>
      <c r="C1125" s="2">
        <v>1197831</v>
      </c>
      <c r="D1125" s="3">
        <v>44456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10">
        <v>60</v>
      </c>
      <c r="J1125" s="7">
        <v>6750</v>
      </c>
      <c r="K1125" s="10">
        <v>405000</v>
      </c>
      <c r="L1125" s="10">
        <v>263250.00000000006</v>
      </c>
      <c r="M1125" s="5">
        <v>0.65000000000000013</v>
      </c>
      <c r="N1125" s="2" t="s">
        <v>23</v>
      </c>
    </row>
    <row r="1126" spans="2:14" ht="14.25" customHeight="1" x14ac:dyDescent="0.25">
      <c r="B1126" s="2" t="s">
        <v>25</v>
      </c>
      <c r="C1126" s="2">
        <v>1197831</v>
      </c>
      <c r="D1126" s="3">
        <v>44457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10">
        <v>55.000000000000007</v>
      </c>
      <c r="J1126" s="7">
        <v>6250</v>
      </c>
      <c r="K1126" s="10">
        <v>343750.00000000006</v>
      </c>
      <c r="L1126" s="10">
        <v>171875</v>
      </c>
      <c r="M1126" s="5">
        <v>0.49999999999999994</v>
      </c>
      <c r="N1126" s="2" t="s">
        <v>23</v>
      </c>
    </row>
    <row r="1127" spans="2:14" ht="14.25" customHeight="1" x14ac:dyDescent="0.25">
      <c r="B1127" s="2" t="s">
        <v>25</v>
      </c>
      <c r="C1127" s="2">
        <v>1197831</v>
      </c>
      <c r="D1127" s="3">
        <v>44458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10">
        <v>55.000000000000007</v>
      </c>
      <c r="J1127" s="7">
        <v>5750</v>
      </c>
      <c r="K1127" s="10">
        <v>316250.00000000006</v>
      </c>
      <c r="L1127" s="10">
        <v>158125</v>
      </c>
      <c r="M1127" s="5">
        <v>0.49999999999999994</v>
      </c>
      <c r="N1127" s="2" t="s">
        <v>23</v>
      </c>
    </row>
    <row r="1128" spans="2:14" ht="14.25" customHeight="1" x14ac:dyDescent="0.25">
      <c r="B1128" s="2" t="s">
        <v>25</v>
      </c>
      <c r="C1128" s="2">
        <v>1197831</v>
      </c>
      <c r="D1128" s="3">
        <v>44459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10">
        <v>60</v>
      </c>
      <c r="J1128" s="7">
        <v>6250</v>
      </c>
      <c r="K1128" s="10">
        <v>375000</v>
      </c>
      <c r="L1128" s="10">
        <v>187499.99999999997</v>
      </c>
      <c r="M1128" s="5">
        <v>0.49999999999999994</v>
      </c>
      <c r="N1128" s="2" t="s">
        <v>23</v>
      </c>
    </row>
    <row r="1129" spans="2:14" ht="14.25" customHeight="1" x14ac:dyDescent="0.25">
      <c r="B1129" s="2" t="s">
        <v>25</v>
      </c>
      <c r="C1129" s="2">
        <v>1197831</v>
      </c>
      <c r="D1129" s="3">
        <v>44460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10">
        <v>60</v>
      </c>
      <c r="J1129" s="7">
        <v>3500</v>
      </c>
      <c r="K1129" s="10">
        <v>210000</v>
      </c>
      <c r="L1129" s="10">
        <v>126000.00000000001</v>
      </c>
      <c r="M1129" s="5">
        <v>0.60000000000000009</v>
      </c>
      <c r="N1129" s="2" t="s">
        <v>23</v>
      </c>
    </row>
    <row r="1130" spans="2:14" ht="14.25" customHeight="1" x14ac:dyDescent="0.25">
      <c r="B1130" s="2" t="s">
        <v>25</v>
      </c>
      <c r="C1130" s="2">
        <v>1197831</v>
      </c>
      <c r="D1130" s="3">
        <v>44461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10">
        <v>45</v>
      </c>
      <c r="J1130" s="7">
        <v>3500</v>
      </c>
      <c r="K1130" s="10">
        <v>157500</v>
      </c>
      <c r="L1130" s="10">
        <v>70875</v>
      </c>
      <c r="M1130" s="5">
        <v>0.44999999999999996</v>
      </c>
      <c r="N1130" s="2" t="s">
        <v>23</v>
      </c>
    </row>
    <row r="1131" spans="2:14" ht="14.25" customHeight="1" x14ac:dyDescent="0.25">
      <c r="B1131" s="2" t="s">
        <v>25</v>
      </c>
      <c r="C1131" s="2">
        <v>1197831</v>
      </c>
      <c r="D1131" s="3">
        <v>44462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10">
        <v>40</v>
      </c>
      <c r="J1131" s="7">
        <v>5750</v>
      </c>
      <c r="K1131" s="10">
        <v>230000</v>
      </c>
      <c r="L1131" s="10">
        <v>149500.00000000003</v>
      </c>
      <c r="M1131" s="5">
        <v>0.65000000000000013</v>
      </c>
      <c r="N1131" s="2" t="s">
        <v>23</v>
      </c>
    </row>
    <row r="1132" spans="2:14" ht="14.25" customHeight="1" x14ac:dyDescent="0.25">
      <c r="B1132" s="2" t="s">
        <v>25</v>
      </c>
      <c r="C1132" s="2">
        <v>1197831</v>
      </c>
      <c r="D1132" s="3">
        <v>44463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10">
        <v>30.000000000000004</v>
      </c>
      <c r="J1132" s="7">
        <v>5250</v>
      </c>
      <c r="K1132" s="10">
        <v>157500.00000000003</v>
      </c>
      <c r="L1132" s="10">
        <v>78750</v>
      </c>
      <c r="M1132" s="5">
        <v>0.49999999999999994</v>
      </c>
      <c r="N1132" s="2" t="s">
        <v>23</v>
      </c>
    </row>
    <row r="1133" spans="2:14" ht="14.25" customHeight="1" x14ac:dyDescent="0.25">
      <c r="B1133" s="2" t="s">
        <v>25</v>
      </c>
      <c r="C1133" s="2">
        <v>1197831</v>
      </c>
      <c r="D1133" s="3">
        <v>44464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10">
        <v>30.000000000000004</v>
      </c>
      <c r="J1133" s="7">
        <v>5250</v>
      </c>
      <c r="K1133" s="10">
        <v>157500.00000000003</v>
      </c>
      <c r="L1133" s="10">
        <v>78750</v>
      </c>
      <c r="M1133" s="5">
        <v>0.49999999999999994</v>
      </c>
      <c r="N1133" s="2" t="s">
        <v>23</v>
      </c>
    </row>
    <row r="1134" spans="2:14" ht="14.25" customHeight="1" x14ac:dyDescent="0.25">
      <c r="B1134" s="2" t="s">
        <v>25</v>
      </c>
      <c r="C1134" s="2">
        <v>1197831</v>
      </c>
      <c r="D1134" s="3">
        <v>44465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10">
        <v>35</v>
      </c>
      <c r="J1134" s="7">
        <v>4750</v>
      </c>
      <c r="K1134" s="10">
        <v>166250</v>
      </c>
      <c r="L1134" s="10">
        <v>83124.999999999985</v>
      </c>
      <c r="M1134" s="5">
        <v>0.49999999999999994</v>
      </c>
      <c r="N1134" s="2" t="s">
        <v>23</v>
      </c>
    </row>
    <row r="1135" spans="2:14" ht="14.25" customHeight="1" x14ac:dyDescent="0.25">
      <c r="B1135" s="2" t="s">
        <v>25</v>
      </c>
      <c r="C1135" s="2">
        <v>1197831</v>
      </c>
      <c r="D1135" s="3">
        <v>44466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10">
        <v>35</v>
      </c>
      <c r="J1135" s="7">
        <v>3250</v>
      </c>
      <c r="K1135" s="10">
        <v>113750</v>
      </c>
      <c r="L1135" s="10">
        <v>68250.000000000015</v>
      </c>
      <c r="M1135" s="5">
        <v>0.60000000000000009</v>
      </c>
      <c r="N1135" s="2" t="s">
        <v>23</v>
      </c>
    </row>
    <row r="1136" spans="2:14" ht="14.25" customHeight="1" x14ac:dyDescent="0.25">
      <c r="B1136" s="2" t="s">
        <v>25</v>
      </c>
      <c r="C1136" s="2">
        <v>1197831</v>
      </c>
      <c r="D1136" s="3">
        <v>44467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10">
        <v>30.000000000000004</v>
      </c>
      <c r="J1136" s="7">
        <v>3000</v>
      </c>
      <c r="K1136" s="10">
        <v>90000.000000000015</v>
      </c>
      <c r="L1136" s="10">
        <v>40500</v>
      </c>
      <c r="M1136" s="5">
        <v>0.44999999999999996</v>
      </c>
      <c r="N1136" s="2" t="s">
        <v>23</v>
      </c>
    </row>
    <row r="1137" spans="2:14" ht="14.25" customHeight="1" x14ac:dyDescent="0.25">
      <c r="B1137" s="2" t="s">
        <v>25</v>
      </c>
      <c r="C1137" s="2">
        <v>1197831</v>
      </c>
      <c r="D1137" s="3">
        <v>44468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10">
        <v>40</v>
      </c>
      <c r="J1137" s="7">
        <v>4750</v>
      </c>
      <c r="K1137" s="10">
        <v>190000</v>
      </c>
      <c r="L1137" s="10">
        <v>123500.00000000003</v>
      </c>
      <c r="M1137" s="5">
        <v>0.65000000000000013</v>
      </c>
      <c r="N1137" s="2" t="s">
        <v>23</v>
      </c>
    </row>
    <row r="1138" spans="2:14" ht="14.25" customHeight="1" x14ac:dyDescent="0.25">
      <c r="B1138" s="2" t="s">
        <v>25</v>
      </c>
      <c r="C1138" s="2">
        <v>1197831</v>
      </c>
      <c r="D1138" s="3">
        <v>44469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10">
        <v>20.000000000000004</v>
      </c>
      <c r="J1138" s="7">
        <v>6250</v>
      </c>
      <c r="K1138" s="10">
        <v>125000.00000000003</v>
      </c>
      <c r="L1138" s="10">
        <v>62500.000000000007</v>
      </c>
      <c r="M1138" s="5">
        <v>0.49999999999999994</v>
      </c>
      <c r="N1138" s="2" t="s">
        <v>23</v>
      </c>
    </row>
    <row r="1139" spans="2:14" ht="14.25" customHeight="1" x14ac:dyDescent="0.25">
      <c r="B1139" s="2" t="s">
        <v>25</v>
      </c>
      <c r="C1139" s="2">
        <v>1197831</v>
      </c>
      <c r="D1139" s="3">
        <v>44470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10">
        <v>20.000000000000004</v>
      </c>
      <c r="J1139" s="7">
        <v>6250</v>
      </c>
      <c r="K1139" s="10">
        <v>125000.00000000003</v>
      </c>
      <c r="L1139" s="10">
        <v>62500.000000000007</v>
      </c>
      <c r="M1139" s="5">
        <v>0.49999999999999994</v>
      </c>
      <c r="N1139" s="2" t="s">
        <v>23</v>
      </c>
    </row>
    <row r="1140" spans="2:14" ht="14.25" customHeight="1" x14ac:dyDescent="0.25">
      <c r="B1140" s="2" t="s">
        <v>25</v>
      </c>
      <c r="C1140" s="2">
        <v>1197831</v>
      </c>
      <c r="D1140" s="3">
        <v>44471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10">
        <v>45.000000000000007</v>
      </c>
      <c r="J1140" s="7">
        <v>5750</v>
      </c>
      <c r="K1140" s="10">
        <v>258750.00000000003</v>
      </c>
      <c r="L1140" s="10">
        <v>129375</v>
      </c>
      <c r="M1140" s="5">
        <v>0.49999999999999994</v>
      </c>
      <c r="N1140" s="2" t="s">
        <v>23</v>
      </c>
    </row>
    <row r="1141" spans="2:14" ht="14.25" customHeight="1" x14ac:dyDescent="0.25">
      <c r="B1141" s="2" t="s">
        <v>25</v>
      </c>
      <c r="C1141" s="2">
        <v>1197831</v>
      </c>
      <c r="D1141" s="3">
        <v>44472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10">
        <v>45.000000000000007</v>
      </c>
      <c r="J1141" s="7">
        <v>4500</v>
      </c>
      <c r="K1141" s="10">
        <v>202500.00000000003</v>
      </c>
      <c r="L1141" s="10">
        <v>121500.00000000003</v>
      </c>
      <c r="M1141" s="5">
        <v>0.60000000000000009</v>
      </c>
      <c r="N1141" s="2" t="s">
        <v>23</v>
      </c>
    </row>
    <row r="1142" spans="2:14" ht="14.25" customHeight="1" x14ac:dyDescent="0.25">
      <c r="B1142" s="2" t="s">
        <v>25</v>
      </c>
      <c r="C1142" s="2">
        <v>1197831</v>
      </c>
      <c r="D1142" s="3">
        <v>44473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10">
        <v>49.999999999999993</v>
      </c>
      <c r="J1142" s="7">
        <v>4250</v>
      </c>
      <c r="K1142" s="10">
        <v>212499.99999999997</v>
      </c>
      <c r="L1142" s="10">
        <v>95624.999999999971</v>
      </c>
      <c r="M1142" s="5">
        <v>0.44999999999999996</v>
      </c>
      <c r="N1142" s="2" t="s">
        <v>23</v>
      </c>
    </row>
    <row r="1143" spans="2:14" ht="14.25" customHeight="1" x14ac:dyDescent="0.25">
      <c r="B1143" s="2" t="s">
        <v>25</v>
      </c>
      <c r="C1143" s="2">
        <v>1197831</v>
      </c>
      <c r="D1143" s="3">
        <v>44474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10">
        <v>60</v>
      </c>
      <c r="J1143" s="7">
        <v>6250</v>
      </c>
      <c r="K1143" s="10">
        <v>375000</v>
      </c>
      <c r="L1143" s="10">
        <v>243750.00000000006</v>
      </c>
      <c r="M1143" s="5">
        <v>0.65000000000000013</v>
      </c>
      <c r="N1143" s="2" t="s">
        <v>23</v>
      </c>
    </row>
    <row r="1144" spans="2:14" ht="14.25" customHeight="1" x14ac:dyDescent="0.25">
      <c r="B1144" s="2" t="s">
        <v>25</v>
      </c>
      <c r="C1144" s="2">
        <v>1197831</v>
      </c>
      <c r="D1144" s="3">
        <v>44475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10">
        <v>60</v>
      </c>
      <c r="J1144" s="7">
        <v>7750</v>
      </c>
      <c r="K1144" s="10">
        <v>465000</v>
      </c>
      <c r="L1144" s="10">
        <v>232499.99999999997</v>
      </c>
      <c r="M1144" s="5">
        <v>0.49999999999999994</v>
      </c>
      <c r="N1144" s="2" t="s">
        <v>23</v>
      </c>
    </row>
    <row r="1145" spans="2:14" ht="14.25" customHeight="1" x14ac:dyDescent="0.25">
      <c r="B1145" s="2" t="s">
        <v>25</v>
      </c>
      <c r="C1145" s="2">
        <v>1197831</v>
      </c>
      <c r="D1145" s="3">
        <v>44476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10">
        <v>60</v>
      </c>
      <c r="J1145" s="7">
        <v>7750</v>
      </c>
      <c r="K1145" s="10">
        <v>465000</v>
      </c>
      <c r="L1145" s="10">
        <v>232499.99999999997</v>
      </c>
      <c r="M1145" s="5">
        <v>0.49999999999999994</v>
      </c>
      <c r="N1145" s="2" t="s">
        <v>23</v>
      </c>
    </row>
    <row r="1146" spans="2:14" ht="14.25" customHeight="1" x14ac:dyDescent="0.25">
      <c r="B1146" s="2" t="s">
        <v>25</v>
      </c>
      <c r="C1146" s="2">
        <v>1197831</v>
      </c>
      <c r="D1146" s="3">
        <v>44477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10">
        <v>65</v>
      </c>
      <c r="J1146" s="7">
        <v>7000</v>
      </c>
      <c r="K1146" s="10">
        <v>455000</v>
      </c>
      <c r="L1146" s="10">
        <v>227499.99999999997</v>
      </c>
      <c r="M1146" s="5">
        <v>0.49999999999999994</v>
      </c>
      <c r="N1146" s="2" t="s">
        <v>23</v>
      </c>
    </row>
    <row r="1147" spans="2:14" ht="14.25" customHeight="1" x14ac:dyDescent="0.25">
      <c r="B1147" s="2" t="s">
        <v>25</v>
      </c>
      <c r="C1147" s="2">
        <v>1197831</v>
      </c>
      <c r="D1147" s="3">
        <v>44478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10">
        <v>65</v>
      </c>
      <c r="J1147" s="7">
        <v>5500</v>
      </c>
      <c r="K1147" s="10">
        <v>357500</v>
      </c>
      <c r="L1147" s="10">
        <v>214500.00000000003</v>
      </c>
      <c r="M1147" s="5">
        <v>0.60000000000000009</v>
      </c>
      <c r="N1147" s="2" t="s">
        <v>23</v>
      </c>
    </row>
    <row r="1148" spans="2:14" ht="14.25" customHeight="1" x14ac:dyDescent="0.25">
      <c r="B1148" s="2" t="s">
        <v>25</v>
      </c>
      <c r="C1148" s="2">
        <v>1197831</v>
      </c>
      <c r="D1148" s="3">
        <v>44479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10">
        <v>60</v>
      </c>
      <c r="J1148" s="7">
        <v>5000</v>
      </c>
      <c r="K1148" s="10">
        <v>300000</v>
      </c>
      <c r="L1148" s="10">
        <v>135000</v>
      </c>
      <c r="M1148" s="5">
        <v>0.44999999999999996</v>
      </c>
      <c r="N1148" s="2" t="s">
        <v>23</v>
      </c>
    </row>
    <row r="1149" spans="2:14" ht="14.25" customHeight="1" x14ac:dyDescent="0.25">
      <c r="B1149" s="2" t="s">
        <v>25</v>
      </c>
      <c r="C1149" s="2">
        <v>1197831</v>
      </c>
      <c r="D1149" s="3">
        <v>44480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10">
        <v>70</v>
      </c>
      <c r="J1149" s="7">
        <v>7500</v>
      </c>
      <c r="K1149" s="10">
        <v>525000</v>
      </c>
      <c r="L1149" s="10">
        <v>341250.00000000006</v>
      </c>
      <c r="M1149" s="5">
        <v>0.65000000000000013</v>
      </c>
      <c r="N1149" s="2" t="s">
        <v>23</v>
      </c>
    </row>
    <row r="1150" spans="2:14" ht="14.25" customHeight="1" x14ac:dyDescent="0.25">
      <c r="B1150" s="2" t="s">
        <v>60</v>
      </c>
      <c r="C1150" s="2">
        <v>1185732</v>
      </c>
      <c r="D1150" s="3">
        <v>44481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10">
        <v>40</v>
      </c>
      <c r="J1150" s="7">
        <v>4500</v>
      </c>
      <c r="K1150" s="10">
        <v>180000</v>
      </c>
      <c r="L1150" s="10">
        <v>62999.999999999993</v>
      </c>
      <c r="M1150" s="5">
        <v>0.35</v>
      </c>
      <c r="N1150" s="2" t="s">
        <v>23</v>
      </c>
    </row>
    <row r="1151" spans="2:14" ht="14.25" customHeight="1" x14ac:dyDescent="0.25">
      <c r="B1151" s="2" t="s">
        <v>60</v>
      </c>
      <c r="C1151" s="2">
        <v>1185732</v>
      </c>
      <c r="D1151" s="3">
        <v>44482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10">
        <v>40</v>
      </c>
      <c r="J1151" s="7">
        <v>2500</v>
      </c>
      <c r="K1151" s="10">
        <v>100000</v>
      </c>
      <c r="L1151" s="10">
        <v>35000</v>
      </c>
      <c r="M1151" s="5">
        <v>0.35</v>
      </c>
      <c r="N1151" s="2" t="s">
        <v>23</v>
      </c>
    </row>
    <row r="1152" spans="2:14" ht="14.25" customHeight="1" x14ac:dyDescent="0.25">
      <c r="B1152" s="2" t="s">
        <v>60</v>
      </c>
      <c r="C1152" s="2">
        <v>1185732</v>
      </c>
      <c r="D1152" s="3">
        <v>44483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10">
        <v>30.000000000000004</v>
      </c>
      <c r="J1152" s="7">
        <v>2500</v>
      </c>
      <c r="K1152" s="10">
        <v>75000.000000000015</v>
      </c>
      <c r="L1152" s="10">
        <v>30000.000000000004</v>
      </c>
      <c r="M1152" s="5">
        <v>0.39999999999999997</v>
      </c>
      <c r="N1152" s="2" t="s">
        <v>23</v>
      </c>
    </row>
    <row r="1153" spans="2:14" ht="14.25" customHeight="1" x14ac:dyDescent="0.25">
      <c r="B1153" s="2" t="s">
        <v>60</v>
      </c>
      <c r="C1153" s="2">
        <v>1185732</v>
      </c>
      <c r="D1153" s="3">
        <v>44484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10">
        <v>35</v>
      </c>
      <c r="J1153" s="7">
        <v>1000</v>
      </c>
      <c r="K1153" s="10">
        <v>35000</v>
      </c>
      <c r="L1153" s="10">
        <v>10500</v>
      </c>
      <c r="M1153" s="5">
        <v>0.3</v>
      </c>
      <c r="N1153" s="2" t="s">
        <v>23</v>
      </c>
    </row>
    <row r="1154" spans="2:14" ht="14.25" customHeight="1" x14ac:dyDescent="0.25">
      <c r="B1154" s="2" t="s">
        <v>60</v>
      </c>
      <c r="C1154" s="2">
        <v>1185732</v>
      </c>
      <c r="D1154" s="3">
        <v>44485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10">
        <v>50</v>
      </c>
      <c r="J1154" s="7">
        <v>1500</v>
      </c>
      <c r="K1154" s="10">
        <v>75000</v>
      </c>
      <c r="L1154" s="10">
        <v>18750</v>
      </c>
      <c r="M1154" s="5">
        <v>0.25</v>
      </c>
      <c r="N1154" s="2" t="s">
        <v>23</v>
      </c>
    </row>
    <row r="1155" spans="2:14" ht="14.25" customHeight="1" x14ac:dyDescent="0.25">
      <c r="B1155" s="2" t="s">
        <v>60</v>
      </c>
      <c r="C1155" s="2">
        <v>1185732</v>
      </c>
      <c r="D1155" s="3">
        <v>44486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10">
        <v>40</v>
      </c>
      <c r="J1155" s="7">
        <v>2500</v>
      </c>
      <c r="K1155" s="10">
        <v>100000</v>
      </c>
      <c r="L1155" s="10">
        <v>40000</v>
      </c>
      <c r="M1155" s="5">
        <v>0.4</v>
      </c>
      <c r="N1155" s="2" t="s">
        <v>23</v>
      </c>
    </row>
    <row r="1156" spans="2:14" ht="14.25" customHeight="1" x14ac:dyDescent="0.25">
      <c r="B1156" s="2" t="s">
        <v>60</v>
      </c>
      <c r="C1156" s="2">
        <v>1185732</v>
      </c>
      <c r="D1156" s="3">
        <v>44487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10">
        <v>40</v>
      </c>
      <c r="J1156" s="7">
        <v>5000</v>
      </c>
      <c r="K1156" s="10">
        <v>200000</v>
      </c>
      <c r="L1156" s="10">
        <v>70000</v>
      </c>
      <c r="M1156" s="5">
        <v>0.35</v>
      </c>
      <c r="N1156" s="2" t="s">
        <v>23</v>
      </c>
    </row>
    <row r="1157" spans="2:14" ht="14.25" customHeight="1" x14ac:dyDescent="0.25">
      <c r="B1157" s="2" t="s">
        <v>60</v>
      </c>
      <c r="C1157" s="2">
        <v>1185732</v>
      </c>
      <c r="D1157" s="3">
        <v>44488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10">
        <v>40</v>
      </c>
      <c r="J1157" s="7">
        <v>1500</v>
      </c>
      <c r="K1157" s="10">
        <v>60000</v>
      </c>
      <c r="L1157" s="10">
        <v>21000</v>
      </c>
      <c r="M1157" s="5">
        <v>0.35</v>
      </c>
      <c r="N1157" s="2" t="s">
        <v>23</v>
      </c>
    </row>
    <row r="1158" spans="2:14" ht="14.25" customHeight="1" x14ac:dyDescent="0.25">
      <c r="B1158" s="2" t="s">
        <v>60</v>
      </c>
      <c r="C1158" s="2">
        <v>1185732</v>
      </c>
      <c r="D1158" s="3">
        <v>44489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10">
        <v>30.000000000000004</v>
      </c>
      <c r="J1158" s="7">
        <v>2000</v>
      </c>
      <c r="K1158" s="10">
        <v>60000.000000000007</v>
      </c>
      <c r="L1158" s="10">
        <v>24000</v>
      </c>
      <c r="M1158" s="5">
        <v>0.39999999999999997</v>
      </c>
      <c r="N1158" s="2" t="s">
        <v>23</v>
      </c>
    </row>
    <row r="1159" spans="2:14" ht="14.25" customHeight="1" x14ac:dyDescent="0.25">
      <c r="B1159" s="2" t="s">
        <v>60</v>
      </c>
      <c r="C1159" s="2">
        <v>1185732</v>
      </c>
      <c r="D1159" s="3">
        <v>44490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10">
        <v>35</v>
      </c>
      <c r="J1159" s="7">
        <v>750</v>
      </c>
      <c r="K1159" s="10">
        <v>26250</v>
      </c>
      <c r="L1159" s="10">
        <v>7875</v>
      </c>
      <c r="M1159" s="5">
        <v>0.3</v>
      </c>
      <c r="N1159" s="2" t="s">
        <v>23</v>
      </c>
    </row>
    <row r="1160" spans="2:14" ht="14.25" customHeight="1" x14ac:dyDescent="0.25">
      <c r="B1160" s="2" t="s">
        <v>60</v>
      </c>
      <c r="C1160" s="2">
        <v>1185732</v>
      </c>
      <c r="D1160" s="3">
        <v>44491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10">
        <v>50</v>
      </c>
      <c r="J1160" s="7">
        <v>1500</v>
      </c>
      <c r="K1160" s="10">
        <v>75000</v>
      </c>
      <c r="L1160" s="10">
        <v>18750</v>
      </c>
      <c r="M1160" s="5">
        <v>0.25</v>
      </c>
      <c r="N1160" s="2" t="s">
        <v>23</v>
      </c>
    </row>
    <row r="1161" spans="2:14" ht="14.25" customHeight="1" x14ac:dyDescent="0.25">
      <c r="B1161" s="2" t="s">
        <v>60</v>
      </c>
      <c r="C1161" s="2">
        <v>1185732</v>
      </c>
      <c r="D1161" s="3">
        <v>44492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10">
        <v>40</v>
      </c>
      <c r="J1161" s="7">
        <v>2500</v>
      </c>
      <c r="K1161" s="10">
        <v>100000</v>
      </c>
      <c r="L1161" s="10">
        <v>40000</v>
      </c>
      <c r="M1161" s="5">
        <v>0.4</v>
      </c>
      <c r="N1161" s="2" t="s">
        <v>23</v>
      </c>
    </row>
    <row r="1162" spans="2:14" ht="14.25" customHeight="1" x14ac:dyDescent="0.25">
      <c r="B1162" s="2" t="s">
        <v>60</v>
      </c>
      <c r="C1162" s="2">
        <v>1185732</v>
      </c>
      <c r="D1162" s="3">
        <v>44493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10">
        <v>40</v>
      </c>
      <c r="J1162" s="7">
        <v>4700</v>
      </c>
      <c r="K1162" s="10">
        <v>188000</v>
      </c>
      <c r="L1162" s="10">
        <v>65800</v>
      </c>
      <c r="M1162" s="5">
        <v>0.35</v>
      </c>
      <c r="N1162" s="2" t="s">
        <v>23</v>
      </c>
    </row>
    <row r="1163" spans="2:14" ht="14.25" customHeight="1" x14ac:dyDescent="0.25">
      <c r="B1163" s="2" t="s">
        <v>60</v>
      </c>
      <c r="C1163" s="2">
        <v>1185732</v>
      </c>
      <c r="D1163" s="3">
        <v>44494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10">
        <v>40</v>
      </c>
      <c r="J1163" s="7">
        <v>1750</v>
      </c>
      <c r="K1163" s="10">
        <v>70000</v>
      </c>
      <c r="L1163" s="10">
        <v>24500</v>
      </c>
      <c r="M1163" s="5">
        <v>0.35</v>
      </c>
      <c r="N1163" s="2" t="s">
        <v>23</v>
      </c>
    </row>
    <row r="1164" spans="2:14" ht="14.25" customHeight="1" x14ac:dyDescent="0.25">
      <c r="B1164" s="2" t="s">
        <v>60</v>
      </c>
      <c r="C1164" s="2">
        <v>1185732</v>
      </c>
      <c r="D1164" s="3">
        <v>44495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10">
        <v>30.000000000000004</v>
      </c>
      <c r="J1164" s="7">
        <v>2000</v>
      </c>
      <c r="K1164" s="10">
        <v>60000.000000000007</v>
      </c>
      <c r="L1164" s="10">
        <v>24000</v>
      </c>
      <c r="M1164" s="5">
        <v>0.39999999999999997</v>
      </c>
      <c r="N1164" s="2" t="s">
        <v>23</v>
      </c>
    </row>
    <row r="1165" spans="2:14" ht="14.25" customHeight="1" x14ac:dyDescent="0.25">
      <c r="B1165" s="2" t="s">
        <v>60</v>
      </c>
      <c r="C1165" s="2">
        <v>1185732</v>
      </c>
      <c r="D1165" s="3">
        <v>44496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10">
        <v>35</v>
      </c>
      <c r="J1165" s="7">
        <v>500</v>
      </c>
      <c r="K1165" s="10">
        <v>17500</v>
      </c>
      <c r="L1165" s="10">
        <v>5250</v>
      </c>
      <c r="M1165" s="5">
        <v>0.3</v>
      </c>
      <c r="N1165" s="2" t="s">
        <v>23</v>
      </c>
    </row>
    <row r="1166" spans="2:14" ht="14.25" customHeight="1" x14ac:dyDescent="0.25">
      <c r="B1166" s="2" t="s">
        <v>60</v>
      </c>
      <c r="C1166" s="2">
        <v>1185732</v>
      </c>
      <c r="D1166" s="3">
        <v>44497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10">
        <v>50</v>
      </c>
      <c r="J1166" s="7">
        <v>1000</v>
      </c>
      <c r="K1166" s="10">
        <v>50000</v>
      </c>
      <c r="L1166" s="10">
        <v>12500</v>
      </c>
      <c r="M1166" s="5">
        <v>0.25</v>
      </c>
      <c r="N1166" s="2" t="s">
        <v>23</v>
      </c>
    </row>
    <row r="1167" spans="2:14" ht="14.25" customHeight="1" x14ac:dyDescent="0.25">
      <c r="B1167" s="2" t="s">
        <v>60</v>
      </c>
      <c r="C1167" s="2">
        <v>1185732</v>
      </c>
      <c r="D1167" s="3">
        <v>44498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10">
        <v>40</v>
      </c>
      <c r="J1167" s="7">
        <v>2000</v>
      </c>
      <c r="K1167" s="10">
        <v>80000</v>
      </c>
      <c r="L1167" s="10">
        <v>32000</v>
      </c>
      <c r="M1167" s="5">
        <v>0.4</v>
      </c>
      <c r="N1167" s="2" t="s">
        <v>23</v>
      </c>
    </row>
    <row r="1168" spans="2:14" ht="14.25" customHeight="1" x14ac:dyDescent="0.25">
      <c r="B1168" s="2" t="s">
        <v>60</v>
      </c>
      <c r="C1168" s="2">
        <v>1185732</v>
      </c>
      <c r="D1168" s="3">
        <v>44499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10">
        <v>40</v>
      </c>
      <c r="J1168" s="7">
        <v>4500</v>
      </c>
      <c r="K1168" s="10">
        <v>180000</v>
      </c>
      <c r="L1168" s="10">
        <v>62999.999999999993</v>
      </c>
      <c r="M1168" s="5">
        <v>0.35</v>
      </c>
      <c r="N1168" s="2" t="s">
        <v>23</v>
      </c>
    </row>
    <row r="1169" spans="2:14" ht="14.25" customHeight="1" x14ac:dyDescent="0.25">
      <c r="B1169" s="2" t="s">
        <v>60</v>
      </c>
      <c r="C1169" s="2">
        <v>1185732</v>
      </c>
      <c r="D1169" s="3">
        <v>44500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10">
        <v>40</v>
      </c>
      <c r="J1169" s="7">
        <v>1500</v>
      </c>
      <c r="K1169" s="10">
        <v>60000</v>
      </c>
      <c r="L1169" s="10">
        <v>21000</v>
      </c>
      <c r="M1169" s="5">
        <v>0.35</v>
      </c>
      <c r="N1169" s="2" t="s">
        <v>23</v>
      </c>
    </row>
    <row r="1170" spans="2:14" ht="14.25" customHeight="1" x14ac:dyDescent="0.25">
      <c r="B1170" s="2" t="s">
        <v>60</v>
      </c>
      <c r="C1170" s="2">
        <v>1185732</v>
      </c>
      <c r="D1170" s="3">
        <v>44501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10">
        <v>30.000000000000004</v>
      </c>
      <c r="J1170" s="7">
        <v>1500</v>
      </c>
      <c r="K1170" s="10">
        <v>45000.000000000007</v>
      </c>
      <c r="L1170" s="10">
        <v>18000</v>
      </c>
      <c r="M1170" s="5">
        <v>0.39999999999999997</v>
      </c>
      <c r="N1170" s="2" t="s">
        <v>23</v>
      </c>
    </row>
    <row r="1171" spans="2:14" ht="14.25" customHeight="1" x14ac:dyDescent="0.25">
      <c r="B1171" s="2" t="s">
        <v>60</v>
      </c>
      <c r="C1171" s="2">
        <v>1185732</v>
      </c>
      <c r="D1171" s="3">
        <v>44502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10">
        <v>35</v>
      </c>
      <c r="J1171" s="7">
        <v>750</v>
      </c>
      <c r="K1171" s="10">
        <v>26250</v>
      </c>
      <c r="L1171" s="10">
        <v>7875</v>
      </c>
      <c r="M1171" s="5">
        <v>0.3</v>
      </c>
      <c r="N1171" s="2" t="s">
        <v>23</v>
      </c>
    </row>
    <row r="1172" spans="2:14" ht="14.25" customHeight="1" x14ac:dyDescent="0.25">
      <c r="B1172" s="2" t="s">
        <v>60</v>
      </c>
      <c r="C1172" s="2">
        <v>1185732</v>
      </c>
      <c r="D1172" s="3">
        <v>44503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10">
        <v>50</v>
      </c>
      <c r="J1172" s="7">
        <v>750</v>
      </c>
      <c r="K1172" s="10">
        <v>37500</v>
      </c>
      <c r="L1172" s="10">
        <v>9375</v>
      </c>
      <c r="M1172" s="5">
        <v>0.25</v>
      </c>
      <c r="N1172" s="2" t="s">
        <v>23</v>
      </c>
    </row>
    <row r="1173" spans="2:14" ht="14.25" customHeight="1" x14ac:dyDescent="0.25">
      <c r="B1173" s="2" t="s">
        <v>60</v>
      </c>
      <c r="C1173" s="2">
        <v>1185732</v>
      </c>
      <c r="D1173" s="3">
        <v>44504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10">
        <v>40</v>
      </c>
      <c r="J1173" s="7">
        <v>2250</v>
      </c>
      <c r="K1173" s="10">
        <v>90000</v>
      </c>
      <c r="L1173" s="10">
        <v>36000</v>
      </c>
      <c r="M1173" s="5">
        <v>0.4</v>
      </c>
      <c r="N1173" s="2" t="s">
        <v>23</v>
      </c>
    </row>
    <row r="1174" spans="2:14" ht="14.25" customHeight="1" x14ac:dyDescent="0.25">
      <c r="B1174" s="2" t="s">
        <v>60</v>
      </c>
      <c r="C1174" s="2">
        <v>1185732</v>
      </c>
      <c r="D1174" s="3">
        <v>44505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10">
        <v>54.999999999999993</v>
      </c>
      <c r="J1174" s="7">
        <v>4950</v>
      </c>
      <c r="K1174" s="10">
        <v>272249.99999999994</v>
      </c>
      <c r="L1174" s="10">
        <v>95287.499999999971</v>
      </c>
      <c r="M1174" s="5">
        <v>0.35</v>
      </c>
      <c r="N1174" s="2" t="s">
        <v>23</v>
      </c>
    </row>
    <row r="1175" spans="2:14" ht="14.25" customHeight="1" x14ac:dyDescent="0.25">
      <c r="B1175" s="2" t="s">
        <v>60</v>
      </c>
      <c r="C1175" s="2">
        <v>1185732</v>
      </c>
      <c r="D1175" s="3">
        <v>44506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10">
        <v>50</v>
      </c>
      <c r="J1175" s="7">
        <v>2000</v>
      </c>
      <c r="K1175" s="10">
        <v>100000</v>
      </c>
      <c r="L1175" s="10">
        <v>35000</v>
      </c>
      <c r="M1175" s="5">
        <v>0.35</v>
      </c>
      <c r="N1175" s="2" t="s">
        <v>23</v>
      </c>
    </row>
    <row r="1176" spans="2:14" ht="14.25" customHeight="1" x14ac:dyDescent="0.25">
      <c r="B1176" s="2" t="s">
        <v>60</v>
      </c>
      <c r="C1176" s="2">
        <v>1185732</v>
      </c>
      <c r="D1176" s="3">
        <v>44507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10">
        <v>45</v>
      </c>
      <c r="J1176" s="7">
        <v>1750</v>
      </c>
      <c r="K1176" s="10">
        <v>78750</v>
      </c>
      <c r="L1176" s="10">
        <v>31499.999999999996</v>
      </c>
      <c r="M1176" s="5">
        <v>0.39999999999999997</v>
      </c>
      <c r="N1176" s="2" t="s">
        <v>23</v>
      </c>
    </row>
    <row r="1177" spans="2:14" ht="14.25" customHeight="1" x14ac:dyDescent="0.25">
      <c r="B1177" s="2" t="s">
        <v>60</v>
      </c>
      <c r="C1177" s="2">
        <v>1185732</v>
      </c>
      <c r="D1177" s="3">
        <v>44508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10">
        <v>45</v>
      </c>
      <c r="J1177" s="7">
        <v>1250</v>
      </c>
      <c r="K1177" s="10">
        <v>56250</v>
      </c>
      <c r="L1177" s="10">
        <v>16875</v>
      </c>
      <c r="M1177" s="5">
        <v>0.3</v>
      </c>
      <c r="N1177" s="2" t="s">
        <v>23</v>
      </c>
    </row>
    <row r="1178" spans="2:14" ht="14.25" customHeight="1" x14ac:dyDescent="0.25">
      <c r="B1178" s="2" t="s">
        <v>60</v>
      </c>
      <c r="C1178" s="2">
        <v>1185732</v>
      </c>
      <c r="D1178" s="3">
        <v>44509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10">
        <v>54.999999999999993</v>
      </c>
      <c r="J1178" s="7">
        <v>1500</v>
      </c>
      <c r="K1178" s="10">
        <v>82499.999999999985</v>
      </c>
      <c r="L1178" s="10">
        <v>20624.999999999996</v>
      </c>
      <c r="M1178" s="5">
        <v>0.25</v>
      </c>
      <c r="N1178" s="2" t="s">
        <v>23</v>
      </c>
    </row>
    <row r="1179" spans="2:14" ht="14.25" customHeight="1" x14ac:dyDescent="0.25">
      <c r="B1179" s="2" t="s">
        <v>60</v>
      </c>
      <c r="C1179" s="2">
        <v>1185732</v>
      </c>
      <c r="D1179" s="3">
        <v>44510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10">
        <v>60</v>
      </c>
      <c r="J1179" s="7">
        <v>2750</v>
      </c>
      <c r="K1179" s="10">
        <v>165000</v>
      </c>
      <c r="L1179" s="10">
        <v>66000</v>
      </c>
      <c r="M1179" s="5">
        <v>0.4</v>
      </c>
      <c r="N1179" s="2" t="s">
        <v>23</v>
      </c>
    </row>
    <row r="1180" spans="2:14" ht="14.25" customHeight="1" x14ac:dyDescent="0.25">
      <c r="B1180" s="2" t="s">
        <v>60</v>
      </c>
      <c r="C1180" s="2">
        <v>1185732</v>
      </c>
      <c r="D1180" s="3">
        <v>44511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10">
        <v>54.999999999999993</v>
      </c>
      <c r="J1180" s="7">
        <v>5250</v>
      </c>
      <c r="K1180" s="10">
        <v>288749.99999999994</v>
      </c>
      <c r="L1180" s="10">
        <v>101062.49999999997</v>
      </c>
      <c r="M1180" s="5">
        <v>0.35</v>
      </c>
      <c r="N1180" s="2" t="s">
        <v>23</v>
      </c>
    </row>
    <row r="1181" spans="2:14" ht="14.25" customHeight="1" x14ac:dyDescent="0.25">
      <c r="B1181" s="2" t="s">
        <v>60</v>
      </c>
      <c r="C1181" s="2">
        <v>1185732</v>
      </c>
      <c r="D1181" s="3">
        <v>44512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10">
        <v>50</v>
      </c>
      <c r="J1181" s="7">
        <v>2750</v>
      </c>
      <c r="K1181" s="10">
        <v>137500</v>
      </c>
      <c r="L1181" s="10">
        <v>48125</v>
      </c>
      <c r="M1181" s="5">
        <v>0.35</v>
      </c>
      <c r="N1181" s="2" t="s">
        <v>23</v>
      </c>
    </row>
    <row r="1182" spans="2:14" ht="14.25" customHeight="1" x14ac:dyDescent="0.25">
      <c r="B1182" s="2" t="s">
        <v>60</v>
      </c>
      <c r="C1182" s="2">
        <v>1185732</v>
      </c>
      <c r="D1182" s="3">
        <v>44513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10">
        <v>45</v>
      </c>
      <c r="J1182" s="7">
        <v>2000</v>
      </c>
      <c r="K1182" s="10">
        <v>90000</v>
      </c>
      <c r="L1182" s="10">
        <v>36000</v>
      </c>
      <c r="M1182" s="5">
        <v>0.39999999999999997</v>
      </c>
      <c r="N1182" s="2" t="s">
        <v>23</v>
      </c>
    </row>
    <row r="1183" spans="2:14" ht="14.25" customHeight="1" x14ac:dyDescent="0.25">
      <c r="B1183" s="2" t="s">
        <v>60</v>
      </c>
      <c r="C1183" s="2">
        <v>1185732</v>
      </c>
      <c r="D1183" s="3">
        <v>44514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10">
        <v>45</v>
      </c>
      <c r="J1183" s="7">
        <v>1750</v>
      </c>
      <c r="K1183" s="10">
        <v>78750</v>
      </c>
      <c r="L1183" s="10">
        <v>23625</v>
      </c>
      <c r="M1183" s="5">
        <v>0.3</v>
      </c>
      <c r="N1183" s="2" t="s">
        <v>23</v>
      </c>
    </row>
    <row r="1184" spans="2:14" ht="14.25" customHeight="1" x14ac:dyDescent="0.25">
      <c r="B1184" s="2" t="s">
        <v>60</v>
      </c>
      <c r="C1184" s="2">
        <v>1185732</v>
      </c>
      <c r="D1184" s="3">
        <v>44515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10">
        <v>54.999999999999993</v>
      </c>
      <c r="J1184" s="7">
        <v>1750</v>
      </c>
      <c r="K1184" s="10">
        <v>96249.999999999985</v>
      </c>
      <c r="L1184" s="10">
        <v>24062.499999999996</v>
      </c>
      <c r="M1184" s="5">
        <v>0.25</v>
      </c>
      <c r="N1184" s="2" t="s">
        <v>23</v>
      </c>
    </row>
    <row r="1185" spans="2:14" ht="14.25" customHeight="1" x14ac:dyDescent="0.25">
      <c r="B1185" s="2" t="s">
        <v>60</v>
      </c>
      <c r="C1185" s="2">
        <v>1185732</v>
      </c>
      <c r="D1185" s="3">
        <v>44516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10">
        <v>60</v>
      </c>
      <c r="J1185" s="7">
        <v>3250</v>
      </c>
      <c r="K1185" s="10">
        <v>195000</v>
      </c>
      <c r="L1185" s="10">
        <v>78000</v>
      </c>
      <c r="M1185" s="5">
        <v>0.4</v>
      </c>
      <c r="N1185" s="2" t="s">
        <v>23</v>
      </c>
    </row>
    <row r="1186" spans="2:14" ht="14.25" customHeight="1" x14ac:dyDescent="0.25">
      <c r="B1186" s="2" t="s">
        <v>60</v>
      </c>
      <c r="C1186" s="2">
        <v>1185732</v>
      </c>
      <c r="D1186" s="3">
        <v>44517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10">
        <v>54.999999999999993</v>
      </c>
      <c r="J1186" s="7">
        <v>5500</v>
      </c>
      <c r="K1186" s="10">
        <v>302499.99999999994</v>
      </c>
      <c r="L1186" s="10">
        <v>105874.99999999997</v>
      </c>
      <c r="M1186" s="5">
        <v>0.35</v>
      </c>
      <c r="N1186" s="2" t="s">
        <v>23</v>
      </c>
    </row>
    <row r="1187" spans="2:14" ht="14.25" customHeight="1" x14ac:dyDescent="0.25">
      <c r="B1187" s="2" t="s">
        <v>60</v>
      </c>
      <c r="C1187" s="2">
        <v>1185732</v>
      </c>
      <c r="D1187" s="3">
        <v>44518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10">
        <v>50</v>
      </c>
      <c r="J1187" s="7">
        <v>3000</v>
      </c>
      <c r="K1187" s="10">
        <v>150000</v>
      </c>
      <c r="L1187" s="10">
        <v>52500</v>
      </c>
      <c r="M1187" s="5">
        <v>0.35</v>
      </c>
      <c r="N1187" s="2" t="s">
        <v>23</v>
      </c>
    </row>
    <row r="1188" spans="2:14" ht="14.25" customHeight="1" x14ac:dyDescent="0.25">
      <c r="B1188" s="2" t="s">
        <v>60</v>
      </c>
      <c r="C1188" s="2">
        <v>1185732</v>
      </c>
      <c r="D1188" s="3">
        <v>44519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10">
        <v>45</v>
      </c>
      <c r="J1188" s="7">
        <v>2250</v>
      </c>
      <c r="K1188" s="10">
        <v>101250</v>
      </c>
      <c r="L1188" s="10">
        <v>40500</v>
      </c>
      <c r="M1188" s="5">
        <v>0.39999999999999997</v>
      </c>
      <c r="N1188" s="2" t="s">
        <v>23</v>
      </c>
    </row>
    <row r="1189" spans="2:14" ht="14.25" customHeight="1" x14ac:dyDescent="0.25">
      <c r="B1189" s="2" t="s">
        <v>60</v>
      </c>
      <c r="C1189" s="2">
        <v>1185732</v>
      </c>
      <c r="D1189" s="3">
        <v>44520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10">
        <v>45</v>
      </c>
      <c r="J1189" s="7">
        <v>1750</v>
      </c>
      <c r="K1189" s="10">
        <v>78750</v>
      </c>
      <c r="L1189" s="10">
        <v>23625</v>
      </c>
      <c r="M1189" s="5">
        <v>0.3</v>
      </c>
      <c r="N1189" s="2" t="s">
        <v>23</v>
      </c>
    </row>
    <row r="1190" spans="2:14" ht="14.25" customHeight="1" x14ac:dyDescent="0.25">
      <c r="B1190" s="2" t="s">
        <v>60</v>
      </c>
      <c r="C1190" s="2">
        <v>1185732</v>
      </c>
      <c r="D1190" s="3">
        <v>44521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10">
        <v>54.999999999999993</v>
      </c>
      <c r="J1190" s="7">
        <v>2000</v>
      </c>
      <c r="K1190" s="10">
        <v>109999.99999999999</v>
      </c>
      <c r="L1190" s="10">
        <v>27499.999999999996</v>
      </c>
      <c r="M1190" s="5">
        <v>0.25</v>
      </c>
      <c r="N1190" s="2" t="s">
        <v>23</v>
      </c>
    </row>
    <row r="1191" spans="2:14" ht="14.25" customHeight="1" x14ac:dyDescent="0.25">
      <c r="B1191" s="2" t="s">
        <v>60</v>
      </c>
      <c r="C1191" s="2">
        <v>1185732</v>
      </c>
      <c r="D1191" s="3">
        <v>44550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10">
        <v>60</v>
      </c>
      <c r="J1191" s="7">
        <v>3750</v>
      </c>
      <c r="K1191" s="10">
        <v>225000</v>
      </c>
      <c r="L1191" s="10">
        <v>90000</v>
      </c>
      <c r="M1191" s="5">
        <v>0.4</v>
      </c>
      <c r="N1191" s="2" t="s">
        <v>23</v>
      </c>
    </row>
    <row r="1192" spans="2:14" ht="14.25" customHeight="1" x14ac:dyDescent="0.25">
      <c r="B1192" s="2" t="s">
        <v>60</v>
      </c>
      <c r="C1192" s="2">
        <v>1185732</v>
      </c>
      <c r="D1192" s="3">
        <v>44551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10">
        <v>54.999999999999993</v>
      </c>
      <c r="J1192" s="7">
        <v>5250</v>
      </c>
      <c r="K1192" s="10">
        <v>288749.99999999994</v>
      </c>
      <c r="L1192" s="10">
        <v>101062.49999999997</v>
      </c>
      <c r="M1192" s="5">
        <v>0.35</v>
      </c>
      <c r="N1192" s="2" t="s">
        <v>23</v>
      </c>
    </row>
    <row r="1193" spans="2:14" ht="14.25" customHeight="1" x14ac:dyDescent="0.25">
      <c r="B1193" s="2" t="s">
        <v>60</v>
      </c>
      <c r="C1193" s="2">
        <v>1185732</v>
      </c>
      <c r="D1193" s="3">
        <v>44552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10">
        <v>50</v>
      </c>
      <c r="J1193" s="7">
        <v>3000</v>
      </c>
      <c r="K1193" s="10">
        <v>150000</v>
      </c>
      <c r="L1193" s="10">
        <v>52500</v>
      </c>
      <c r="M1193" s="5">
        <v>0.35</v>
      </c>
      <c r="N1193" s="2" t="s">
        <v>23</v>
      </c>
    </row>
    <row r="1194" spans="2:14" ht="14.25" customHeight="1" x14ac:dyDescent="0.25">
      <c r="B1194" s="2" t="s">
        <v>60</v>
      </c>
      <c r="C1194" s="2">
        <v>1185732</v>
      </c>
      <c r="D1194" s="3">
        <v>44553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10">
        <v>45</v>
      </c>
      <c r="J1194" s="7">
        <v>2250</v>
      </c>
      <c r="K1194" s="10">
        <v>101250</v>
      </c>
      <c r="L1194" s="10">
        <v>40500</v>
      </c>
      <c r="M1194" s="5">
        <v>0.39999999999999997</v>
      </c>
      <c r="N1194" s="2" t="s">
        <v>23</v>
      </c>
    </row>
    <row r="1195" spans="2:14" ht="14.25" customHeight="1" x14ac:dyDescent="0.25">
      <c r="B1195" s="2" t="s">
        <v>60</v>
      </c>
      <c r="C1195" s="2">
        <v>1185732</v>
      </c>
      <c r="D1195" s="3">
        <v>44554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10">
        <v>45</v>
      </c>
      <c r="J1195" s="7">
        <v>1750</v>
      </c>
      <c r="K1195" s="10">
        <v>78750</v>
      </c>
      <c r="L1195" s="10">
        <v>23625</v>
      </c>
      <c r="M1195" s="5">
        <v>0.3</v>
      </c>
      <c r="N1195" s="2" t="s">
        <v>23</v>
      </c>
    </row>
    <row r="1196" spans="2:14" ht="14.25" customHeight="1" x14ac:dyDescent="0.25">
      <c r="B1196" s="2" t="s">
        <v>60</v>
      </c>
      <c r="C1196" s="2">
        <v>1185732</v>
      </c>
      <c r="D1196" s="3">
        <v>44555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10">
        <v>54.999999999999993</v>
      </c>
      <c r="J1196" s="7">
        <v>1500</v>
      </c>
      <c r="K1196" s="10">
        <v>82499.999999999985</v>
      </c>
      <c r="L1196" s="10">
        <v>20624.999999999996</v>
      </c>
      <c r="M1196" s="5">
        <v>0.25</v>
      </c>
      <c r="N1196" s="2" t="s">
        <v>23</v>
      </c>
    </row>
    <row r="1197" spans="2:14" ht="14.25" customHeight="1" x14ac:dyDescent="0.25">
      <c r="B1197" s="2" t="s">
        <v>60</v>
      </c>
      <c r="C1197" s="2">
        <v>1185732</v>
      </c>
      <c r="D1197" s="3">
        <v>44556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10">
        <v>60</v>
      </c>
      <c r="J1197" s="7">
        <v>3250</v>
      </c>
      <c r="K1197" s="10">
        <v>195000</v>
      </c>
      <c r="L1197" s="10">
        <v>78000</v>
      </c>
      <c r="M1197" s="5">
        <v>0.4</v>
      </c>
      <c r="N1197" s="2" t="s">
        <v>23</v>
      </c>
    </row>
    <row r="1198" spans="2:14" ht="14.25" customHeight="1" x14ac:dyDescent="0.25">
      <c r="B1198" s="2" t="s">
        <v>60</v>
      </c>
      <c r="C1198" s="2">
        <v>1185732</v>
      </c>
      <c r="D1198" s="3">
        <v>44557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10">
        <v>54.999999999999993</v>
      </c>
      <c r="J1198" s="7">
        <v>4500</v>
      </c>
      <c r="K1198" s="10">
        <v>247499.99999999997</v>
      </c>
      <c r="L1198" s="10">
        <v>86624.999999999985</v>
      </c>
      <c r="M1198" s="5">
        <v>0.35</v>
      </c>
      <c r="N1198" s="2" t="s">
        <v>23</v>
      </c>
    </row>
    <row r="1199" spans="2:14" ht="14.25" customHeight="1" x14ac:dyDescent="0.25">
      <c r="B1199" s="2" t="s">
        <v>60</v>
      </c>
      <c r="C1199" s="2">
        <v>1185732</v>
      </c>
      <c r="D1199" s="3">
        <v>44558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10">
        <v>50</v>
      </c>
      <c r="J1199" s="7">
        <v>2500</v>
      </c>
      <c r="K1199" s="10">
        <v>125000</v>
      </c>
      <c r="L1199" s="10">
        <v>43750</v>
      </c>
      <c r="M1199" s="5">
        <v>0.35</v>
      </c>
      <c r="N1199" s="2" t="s">
        <v>23</v>
      </c>
    </row>
    <row r="1200" spans="2:14" ht="14.25" customHeight="1" x14ac:dyDescent="0.25">
      <c r="B1200" s="2" t="s">
        <v>60</v>
      </c>
      <c r="C1200" s="2">
        <v>1185732</v>
      </c>
      <c r="D1200" s="3">
        <v>44559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10">
        <v>45</v>
      </c>
      <c r="J1200" s="7">
        <v>1500</v>
      </c>
      <c r="K1200" s="10">
        <v>67500</v>
      </c>
      <c r="L1200" s="10">
        <v>26999.999999999996</v>
      </c>
      <c r="M1200" s="5">
        <v>0.39999999999999997</v>
      </c>
      <c r="N1200" s="2" t="s">
        <v>23</v>
      </c>
    </row>
    <row r="1201" spans="2:14" ht="14.25" customHeight="1" x14ac:dyDescent="0.25">
      <c r="B1201" s="2" t="s">
        <v>60</v>
      </c>
      <c r="C1201" s="2">
        <v>1185732</v>
      </c>
      <c r="D1201" s="3">
        <v>44560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10">
        <v>45</v>
      </c>
      <c r="J1201" s="7">
        <v>1250</v>
      </c>
      <c r="K1201" s="10">
        <v>56250</v>
      </c>
      <c r="L1201" s="10">
        <v>16875</v>
      </c>
      <c r="M1201" s="5">
        <v>0.3</v>
      </c>
      <c r="N1201" s="2" t="s">
        <v>23</v>
      </c>
    </row>
    <row r="1202" spans="2:14" ht="14.25" customHeight="1" x14ac:dyDescent="0.25">
      <c r="B1202" s="2" t="s">
        <v>60</v>
      </c>
      <c r="C1202" s="2">
        <v>1185732</v>
      </c>
      <c r="D1202" s="3">
        <v>44561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10">
        <v>54.999999999999993</v>
      </c>
      <c r="J1202" s="7">
        <v>1250</v>
      </c>
      <c r="K1202" s="10">
        <v>68749.999999999985</v>
      </c>
      <c r="L1202" s="10">
        <v>17187.499999999996</v>
      </c>
      <c r="M1202" s="5">
        <v>0.25</v>
      </c>
      <c r="N1202" s="2" t="s">
        <v>23</v>
      </c>
    </row>
    <row r="1203" spans="2:14" ht="14.25" customHeight="1" x14ac:dyDescent="0.25">
      <c r="B1203" s="2" t="s">
        <v>60</v>
      </c>
      <c r="C1203" s="2">
        <v>1185732</v>
      </c>
      <c r="D1203" s="3">
        <v>44456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10">
        <v>60</v>
      </c>
      <c r="J1203" s="7">
        <v>2250</v>
      </c>
      <c r="K1203" s="10">
        <v>135000</v>
      </c>
      <c r="L1203" s="10">
        <v>54000</v>
      </c>
      <c r="M1203" s="5">
        <v>0.4</v>
      </c>
      <c r="N1203" s="2" t="s">
        <v>23</v>
      </c>
    </row>
    <row r="1204" spans="2:14" ht="14.25" customHeight="1" x14ac:dyDescent="0.25">
      <c r="B1204" s="2" t="s">
        <v>60</v>
      </c>
      <c r="C1204" s="2">
        <v>1185732</v>
      </c>
      <c r="D1204" s="3">
        <v>44488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10">
        <v>60</v>
      </c>
      <c r="J1204" s="7">
        <v>4000</v>
      </c>
      <c r="K1204" s="10">
        <v>240000</v>
      </c>
      <c r="L1204" s="10">
        <v>84000</v>
      </c>
      <c r="M1204" s="5">
        <v>0.35</v>
      </c>
      <c r="N1204" s="2" t="s">
        <v>23</v>
      </c>
    </row>
    <row r="1205" spans="2:14" ht="14.25" customHeight="1" x14ac:dyDescent="0.25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10">
        <v>55.000000000000007</v>
      </c>
      <c r="J1205" s="7">
        <v>2250</v>
      </c>
      <c r="K1205" s="10">
        <v>123750.00000000001</v>
      </c>
      <c r="L1205" s="10">
        <v>43312.5</v>
      </c>
      <c r="M1205" s="5">
        <v>0.35</v>
      </c>
      <c r="N1205" s="2" t="s">
        <v>23</v>
      </c>
    </row>
    <row r="1206" spans="2:14" ht="14.25" customHeight="1" x14ac:dyDescent="0.25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10">
        <v>55.000000000000007</v>
      </c>
      <c r="J1206" s="7">
        <v>1250</v>
      </c>
      <c r="K1206" s="10">
        <v>68750.000000000015</v>
      </c>
      <c r="L1206" s="10">
        <v>27500.000000000004</v>
      </c>
      <c r="M1206" s="5">
        <v>0.39999999999999997</v>
      </c>
      <c r="N1206" s="2" t="s">
        <v>23</v>
      </c>
    </row>
    <row r="1207" spans="2:14" ht="14.25" customHeight="1" x14ac:dyDescent="0.25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10">
        <v>55.000000000000007</v>
      </c>
      <c r="J1207" s="7">
        <v>1000</v>
      </c>
      <c r="K1207" s="10">
        <v>55000.000000000007</v>
      </c>
      <c r="L1207" s="10">
        <v>16500</v>
      </c>
      <c r="M1207" s="5">
        <v>0.3</v>
      </c>
      <c r="N1207" s="2" t="s">
        <v>23</v>
      </c>
    </row>
    <row r="1208" spans="2:14" ht="14.25" customHeight="1" x14ac:dyDescent="0.25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10">
        <v>65</v>
      </c>
      <c r="J1208" s="7">
        <v>1000</v>
      </c>
      <c r="K1208" s="10">
        <v>65000</v>
      </c>
      <c r="L1208" s="10">
        <v>16250</v>
      </c>
      <c r="M1208" s="5">
        <v>0.25</v>
      </c>
      <c r="N1208" s="2" t="s">
        <v>23</v>
      </c>
    </row>
    <row r="1209" spans="2:14" ht="14.25" customHeight="1" x14ac:dyDescent="0.25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10">
        <v>70</v>
      </c>
      <c r="J1209" s="7">
        <v>2250</v>
      </c>
      <c r="K1209" s="10">
        <v>157500</v>
      </c>
      <c r="L1209" s="10">
        <v>63000</v>
      </c>
      <c r="M1209" s="5">
        <v>0.4</v>
      </c>
      <c r="N1209" s="2" t="s">
        <v>23</v>
      </c>
    </row>
    <row r="1210" spans="2:14" ht="14.25" customHeight="1" x14ac:dyDescent="0.25">
      <c r="B1210" s="2" t="s">
        <v>60</v>
      </c>
      <c r="C1210" s="2">
        <v>1185732</v>
      </c>
      <c r="D1210" s="3">
        <v>44518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10">
        <v>65</v>
      </c>
      <c r="J1210" s="7">
        <v>3750</v>
      </c>
      <c r="K1210" s="10">
        <v>243750</v>
      </c>
      <c r="L1210" s="10">
        <v>85312.5</v>
      </c>
      <c r="M1210" s="5">
        <v>0.35</v>
      </c>
      <c r="N1210" s="2" t="s">
        <v>23</v>
      </c>
    </row>
    <row r="1211" spans="2:14" ht="14.25" customHeight="1" x14ac:dyDescent="0.25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10">
        <v>55.000000000000007</v>
      </c>
      <c r="J1211" s="7">
        <v>2000</v>
      </c>
      <c r="K1211" s="10">
        <v>110000.00000000001</v>
      </c>
      <c r="L1211" s="10">
        <v>38500</v>
      </c>
      <c r="M1211" s="5">
        <v>0.35</v>
      </c>
      <c r="N1211" s="2" t="s">
        <v>23</v>
      </c>
    </row>
    <row r="1212" spans="2:14" ht="14.25" customHeight="1" x14ac:dyDescent="0.25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10">
        <v>55.000000000000007</v>
      </c>
      <c r="J1212" s="7">
        <v>1950</v>
      </c>
      <c r="K1212" s="10">
        <v>107250.00000000001</v>
      </c>
      <c r="L1212" s="10">
        <v>42900</v>
      </c>
      <c r="M1212" s="5">
        <v>0.39999999999999997</v>
      </c>
      <c r="N1212" s="2" t="s">
        <v>23</v>
      </c>
    </row>
    <row r="1213" spans="2:14" ht="14.25" customHeight="1" x14ac:dyDescent="0.25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10">
        <v>55.000000000000007</v>
      </c>
      <c r="J1213" s="7">
        <v>1750</v>
      </c>
      <c r="K1213" s="10">
        <v>96250.000000000015</v>
      </c>
      <c r="L1213" s="10">
        <v>28875.000000000004</v>
      </c>
      <c r="M1213" s="5">
        <v>0.3</v>
      </c>
      <c r="N1213" s="2" t="s">
        <v>23</v>
      </c>
    </row>
    <row r="1214" spans="2:14" ht="14.25" customHeight="1" x14ac:dyDescent="0.25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10">
        <v>65</v>
      </c>
      <c r="J1214" s="7">
        <v>1500</v>
      </c>
      <c r="K1214" s="10">
        <v>97500</v>
      </c>
      <c r="L1214" s="10">
        <v>24375</v>
      </c>
      <c r="M1214" s="5">
        <v>0.25</v>
      </c>
      <c r="N1214" s="2" t="s">
        <v>23</v>
      </c>
    </row>
    <row r="1215" spans="2:14" ht="14.25" customHeight="1" x14ac:dyDescent="0.25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10">
        <v>70</v>
      </c>
      <c r="J1215" s="7">
        <v>2500</v>
      </c>
      <c r="K1215" s="10">
        <v>175000</v>
      </c>
      <c r="L1215" s="10">
        <v>70000</v>
      </c>
      <c r="M1215" s="5">
        <v>0.4</v>
      </c>
      <c r="N1215" s="2" t="s">
        <v>23</v>
      </c>
    </row>
    <row r="1216" spans="2:14" ht="14.25" customHeight="1" x14ac:dyDescent="0.25">
      <c r="B1216" s="2" t="s">
        <v>60</v>
      </c>
      <c r="C1216" s="2">
        <v>1185732</v>
      </c>
      <c r="D1216" s="3">
        <v>44547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10">
        <v>65</v>
      </c>
      <c r="J1216" s="7">
        <v>4750</v>
      </c>
      <c r="K1216" s="10">
        <v>308750</v>
      </c>
      <c r="L1216" s="10">
        <v>108062.5</v>
      </c>
      <c r="M1216" s="5">
        <v>0.35</v>
      </c>
      <c r="N1216" s="2" t="s">
        <v>23</v>
      </c>
    </row>
    <row r="1217" spans="2:14" ht="14.25" customHeight="1" x14ac:dyDescent="0.25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10">
        <v>55.000000000000007</v>
      </c>
      <c r="J1217" s="7">
        <v>2750</v>
      </c>
      <c r="K1217" s="10">
        <v>151250.00000000003</v>
      </c>
      <c r="L1217" s="10">
        <v>52937.500000000007</v>
      </c>
      <c r="M1217" s="5">
        <v>0.35</v>
      </c>
      <c r="N1217" s="2" t="s">
        <v>23</v>
      </c>
    </row>
    <row r="1218" spans="2:14" ht="14.25" customHeight="1" x14ac:dyDescent="0.25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10">
        <v>55.000000000000007</v>
      </c>
      <c r="J1218" s="7">
        <v>2500</v>
      </c>
      <c r="K1218" s="10">
        <v>137500.00000000003</v>
      </c>
      <c r="L1218" s="10">
        <v>55000.000000000007</v>
      </c>
      <c r="M1218" s="5">
        <v>0.39999999999999997</v>
      </c>
      <c r="N1218" s="2" t="s">
        <v>23</v>
      </c>
    </row>
    <row r="1219" spans="2:14" ht="14.25" customHeight="1" x14ac:dyDescent="0.25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10">
        <v>55.000000000000007</v>
      </c>
      <c r="J1219" s="7">
        <v>2000</v>
      </c>
      <c r="K1219" s="10">
        <v>110000.00000000001</v>
      </c>
      <c r="L1219" s="10">
        <v>33000</v>
      </c>
      <c r="M1219" s="5">
        <v>0.3</v>
      </c>
      <c r="N1219" s="2" t="s">
        <v>23</v>
      </c>
    </row>
    <row r="1220" spans="2:14" ht="14.25" customHeight="1" x14ac:dyDescent="0.25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10">
        <v>65</v>
      </c>
      <c r="J1220" s="7">
        <v>2000</v>
      </c>
      <c r="K1220" s="10">
        <v>130000</v>
      </c>
      <c r="L1220" s="10">
        <v>32500</v>
      </c>
      <c r="M1220" s="5">
        <v>0.25</v>
      </c>
      <c r="N1220" s="2" t="s">
        <v>23</v>
      </c>
    </row>
    <row r="1221" spans="2:14" ht="14.25" customHeight="1" x14ac:dyDescent="0.25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10">
        <v>70</v>
      </c>
      <c r="J1221" s="7">
        <v>3000</v>
      </c>
      <c r="K1221" s="10">
        <v>210000</v>
      </c>
      <c r="L1221" s="10">
        <v>84000</v>
      </c>
      <c r="M1221" s="5">
        <v>0.4</v>
      </c>
      <c r="N1221" s="2" t="s">
        <v>23</v>
      </c>
    </row>
    <row r="1222" spans="2:14" ht="14.25" customHeight="1" x14ac:dyDescent="0.25">
      <c r="B1222" s="2" t="s">
        <v>29</v>
      </c>
      <c r="C1222" s="2">
        <v>1128299</v>
      </c>
      <c r="D1222" s="3">
        <v>44206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10">
        <v>35</v>
      </c>
      <c r="J1222" s="7">
        <v>3750</v>
      </c>
      <c r="K1222" s="10">
        <v>131250</v>
      </c>
      <c r="L1222" s="10">
        <v>32812.5</v>
      </c>
      <c r="M1222" s="5">
        <v>0.25</v>
      </c>
      <c r="N1222" s="2" t="s">
        <v>23</v>
      </c>
    </row>
    <row r="1223" spans="2:14" ht="14.25" customHeight="1" x14ac:dyDescent="0.25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10">
        <v>45</v>
      </c>
      <c r="J1223" s="7">
        <v>3750</v>
      </c>
      <c r="K1223" s="10">
        <v>168750</v>
      </c>
      <c r="L1223" s="10">
        <v>33750</v>
      </c>
      <c r="M1223" s="5">
        <v>0.2</v>
      </c>
      <c r="N1223" s="2" t="s">
        <v>23</v>
      </c>
    </row>
    <row r="1224" spans="2:14" ht="14.25" customHeight="1" x14ac:dyDescent="0.25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10">
        <v>45</v>
      </c>
      <c r="J1224" s="7">
        <v>3750</v>
      </c>
      <c r="K1224" s="10">
        <v>168750</v>
      </c>
      <c r="L1224" s="10">
        <v>42187.5</v>
      </c>
      <c r="M1224" s="5">
        <v>0.25</v>
      </c>
      <c r="N1224" s="2" t="s">
        <v>23</v>
      </c>
    </row>
    <row r="1225" spans="2:14" ht="14.25" customHeight="1" x14ac:dyDescent="0.25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10">
        <v>45</v>
      </c>
      <c r="J1225" s="7">
        <v>2250</v>
      </c>
      <c r="K1225" s="10">
        <v>101250</v>
      </c>
      <c r="L1225" s="10">
        <v>25312.5</v>
      </c>
      <c r="M1225" s="5">
        <v>0.25</v>
      </c>
      <c r="N1225" s="2" t="s">
        <v>23</v>
      </c>
    </row>
    <row r="1226" spans="2:14" ht="14.25" customHeight="1" x14ac:dyDescent="0.25">
      <c r="B1226" s="2" t="s">
        <v>60</v>
      </c>
      <c r="C1226" s="2">
        <v>1185732</v>
      </c>
      <c r="D1226" s="3">
        <v>44220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10">
        <v>55.000000000000007</v>
      </c>
      <c r="J1226" s="7">
        <v>3000</v>
      </c>
      <c r="K1226" s="10">
        <v>165000.00000000003</v>
      </c>
      <c r="L1226" s="10">
        <v>49500.000000000007</v>
      </c>
      <c r="M1226" s="5">
        <v>0.3</v>
      </c>
      <c r="N1226" s="2" t="s">
        <v>23</v>
      </c>
    </row>
    <row r="1227" spans="2:14" ht="14.25" customHeight="1" x14ac:dyDescent="0.25">
      <c r="B1227" s="2" t="s">
        <v>60</v>
      </c>
      <c r="C1227" s="2">
        <v>1185732</v>
      </c>
      <c r="D1227" s="3">
        <v>44249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10">
        <v>55.000000000000007</v>
      </c>
      <c r="J1227" s="7">
        <v>5750</v>
      </c>
      <c r="K1227" s="10">
        <v>316250.00000000006</v>
      </c>
      <c r="L1227" s="10">
        <v>110687.50000000003</v>
      </c>
      <c r="M1227" s="5">
        <v>0.35000000000000003</v>
      </c>
      <c r="N1227" s="2" t="s">
        <v>23</v>
      </c>
    </row>
    <row r="1228" spans="2:14" ht="14.25" customHeight="1" x14ac:dyDescent="0.25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10">
        <v>55.000000000000007</v>
      </c>
      <c r="J1228" s="7">
        <v>2250</v>
      </c>
      <c r="K1228" s="10">
        <v>123750.00000000001</v>
      </c>
      <c r="L1228" s="10">
        <v>43312.500000000007</v>
      </c>
      <c r="M1228" s="5">
        <v>0.35000000000000003</v>
      </c>
      <c r="N1228" s="2" t="s">
        <v>23</v>
      </c>
    </row>
    <row r="1229" spans="2:14" ht="14.25" customHeight="1" x14ac:dyDescent="0.25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10">
        <v>45</v>
      </c>
      <c r="J1229" s="7">
        <v>2750</v>
      </c>
      <c r="K1229" s="10">
        <v>123750</v>
      </c>
      <c r="L1229" s="10">
        <v>30937.5</v>
      </c>
      <c r="M1229" s="5">
        <v>0.25</v>
      </c>
      <c r="N1229" s="2" t="s">
        <v>23</v>
      </c>
    </row>
    <row r="1230" spans="2:14" ht="14.25" customHeight="1" x14ac:dyDescent="0.25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10">
        <v>49.999999999999993</v>
      </c>
      <c r="J1230" s="7">
        <v>1750</v>
      </c>
      <c r="K1230" s="10">
        <v>87499.999999999985</v>
      </c>
      <c r="L1230" s="10">
        <v>21874.999999999996</v>
      </c>
      <c r="M1230" s="5">
        <v>0.25</v>
      </c>
      <c r="N1230" s="2" t="s">
        <v>23</v>
      </c>
    </row>
    <row r="1231" spans="2:14" ht="14.25" customHeight="1" x14ac:dyDescent="0.25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10">
        <v>65.000000000000014</v>
      </c>
      <c r="J1231" s="7">
        <v>2500</v>
      </c>
      <c r="K1231" s="10">
        <v>162500.00000000003</v>
      </c>
      <c r="L1231" s="10">
        <v>40625.000000000007</v>
      </c>
      <c r="M1231" s="5">
        <v>0.25</v>
      </c>
      <c r="N1231" s="2" t="s">
        <v>23</v>
      </c>
    </row>
    <row r="1232" spans="2:14" ht="14.25" customHeight="1" x14ac:dyDescent="0.25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10">
        <v>55.000000000000007</v>
      </c>
      <c r="J1232" s="7">
        <v>3500</v>
      </c>
      <c r="K1232" s="10">
        <v>192500.00000000003</v>
      </c>
      <c r="L1232" s="10">
        <v>57750.000000000007</v>
      </c>
      <c r="M1232" s="5">
        <v>0.3</v>
      </c>
      <c r="N1232" s="2" t="s">
        <v>23</v>
      </c>
    </row>
    <row r="1233" spans="2:14" ht="14.25" customHeight="1" x14ac:dyDescent="0.25">
      <c r="B1233" s="2" t="s">
        <v>60</v>
      </c>
      <c r="C1233" s="2">
        <v>1185732</v>
      </c>
      <c r="D1233" s="3">
        <v>44275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10">
        <v>55.000000000000007</v>
      </c>
      <c r="J1233" s="7">
        <v>5450</v>
      </c>
      <c r="K1233" s="10">
        <v>299750.00000000006</v>
      </c>
      <c r="L1233" s="10">
        <v>104912.50000000003</v>
      </c>
      <c r="M1233" s="5">
        <v>0.35000000000000003</v>
      </c>
      <c r="N1233" s="2" t="s">
        <v>23</v>
      </c>
    </row>
    <row r="1234" spans="2:14" ht="14.25" customHeight="1" x14ac:dyDescent="0.25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10">
        <v>55.000000000000007</v>
      </c>
      <c r="J1234" s="7">
        <v>2500</v>
      </c>
      <c r="K1234" s="10">
        <v>137500.00000000003</v>
      </c>
      <c r="L1234" s="10">
        <v>48125.000000000015</v>
      </c>
      <c r="M1234" s="5">
        <v>0.35000000000000003</v>
      </c>
      <c r="N1234" s="2" t="s">
        <v>23</v>
      </c>
    </row>
    <row r="1235" spans="2:14" ht="14.25" customHeight="1" x14ac:dyDescent="0.25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10">
        <v>45</v>
      </c>
      <c r="J1235" s="7">
        <v>2750</v>
      </c>
      <c r="K1235" s="10">
        <v>123750</v>
      </c>
      <c r="L1235" s="10">
        <v>30937.5</v>
      </c>
      <c r="M1235" s="5">
        <v>0.25</v>
      </c>
      <c r="N1235" s="2" t="s">
        <v>23</v>
      </c>
    </row>
    <row r="1236" spans="2:14" ht="14.25" customHeight="1" x14ac:dyDescent="0.25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10">
        <v>49.999999999999993</v>
      </c>
      <c r="J1236" s="7">
        <v>1250</v>
      </c>
      <c r="K1236" s="10">
        <v>62499.999999999993</v>
      </c>
      <c r="L1236" s="10">
        <v>15624.999999999998</v>
      </c>
      <c r="M1236" s="5">
        <v>0.25</v>
      </c>
      <c r="N1236" s="2" t="s">
        <v>23</v>
      </c>
    </row>
    <row r="1237" spans="2:14" ht="14.25" customHeight="1" x14ac:dyDescent="0.25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10">
        <v>65.000000000000014</v>
      </c>
      <c r="J1237" s="7">
        <v>1750</v>
      </c>
      <c r="K1237" s="10">
        <v>113750.00000000003</v>
      </c>
      <c r="L1237" s="10">
        <v>28437.500000000007</v>
      </c>
      <c r="M1237" s="5">
        <v>0.25</v>
      </c>
      <c r="N1237" s="2" t="s">
        <v>23</v>
      </c>
    </row>
    <row r="1238" spans="2:14" ht="14.25" customHeight="1" x14ac:dyDescent="0.25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10">
        <v>55.000000000000007</v>
      </c>
      <c r="J1238" s="7">
        <v>2750</v>
      </c>
      <c r="K1238" s="10">
        <v>151250.00000000003</v>
      </c>
      <c r="L1238" s="10">
        <v>45375.000000000007</v>
      </c>
      <c r="M1238" s="5">
        <v>0.3</v>
      </c>
      <c r="N1238" s="2" t="s">
        <v>23</v>
      </c>
    </row>
    <row r="1239" spans="2:14" ht="14.25" customHeight="1" x14ac:dyDescent="0.25">
      <c r="B1239" s="2" t="s">
        <v>60</v>
      </c>
      <c r="C1239" s="2">
        <v>1185732</v>
      </c>
      <c r="D1239" s="3">
        <v>44307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10">
        <v>55.000000000000007</v>
      </c>
      <c r="J1239" s="7">
        <v>5250</v>
      </c>
      <c r="K1239" s="10">
        <v>288750.00000000006</v>
      </c>
      <c r="L1239" s="10">
        <v>101062.50000000003</v>
      </c>
      <c r="M1239" s="5">
        <v>0.35000000000000003</v>
      </c>
      <c r="N1239" s="2" t="s">
        <v>23</v>
      </c>
    </row>
    <row r="1240" spans="2:14" ht="14.25" customHeight="1" x14ac:dyDescent="0.25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10">
        <v>55.000000000000007</v>
      </c>
      <c r="J1240" s="7">
        <v>2250</v>
      </c>
      <c r="K1240" s="10">
        <v>123750.00000000001</v>
      </c>
      <c r="L1240" s="10">
        <v>43312.500000000007</v>
      </c>
      <c r="M1240" s="5">
        <v>0.35000000000000003</v>
      </c>
      <c r="N1240" s="2" t="s">
        <v>23</v>
      </c>
    </row>
    <row r="1241" spans="2:14" ht="14.25" customHeight="1" x14ac:dyDescent="0.25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10">
        <v>45</v>
      </c>
      <c r="J1241" s="7">
        <v>2250</v>
      </c>
      <c r="K1241" s="10">
        <v>101250</v>
      </c>
      <c r="L1241" s="10">
        <v>25312.5</v>
      </c>
      <c r="M1241" s="5">
        <v>0.25</v>
      </c>
      <c r="N1241" s="2" t="s">
        <v>23</v>
      </c>
    </row>
    <row r="1242" spans="2:14" ht="14.25" customHeight="1" x14ac:dyDescent="0.25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10">
        <v>49.999999999999993</v>
      </c>
      <c r="J1242" s="7">
        <v>1500</v>
      </c>
      <c r="K1242" s="10">
        <v>74999.999999999985</v>
      </c>
      <c r="L1242" s="10">
        <v>18749.999999999996</v>
      </c>
      <c r="M1242" s="5">
        <v>0.25</v>
      </c>
      <c r="N1242" s="2" t="s">
        <v>23</v>
      </c>
    </row>
    <row r="1243" spans="2:14" ht="14.25" customHeight="1" x14ac:dyDescent="0.25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10">
        <v>60.000000000000007</v>
      </c>
      <c r="J1243" s="7">
        <v>1500</v>
      </c>
      <c r="K1243" s="10">
        <v>90000.000000000015</v>
      </c>
      <c r="L1243" s="10">
        <v>22500.000000000004</v>
      </c>
      <c r="M1243" s="5">
        <v>0.25</v>
      </c>
      <c r="N1243" s="2" t="s">
        <v>23</v>
      </c>
    </row>
    <row r="1244" spans="2:14" ht="14.25" customHeight="1" x14ac:dyDescent="0.25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10">
        <v>50</v>
      </c>
      <c r="J1244" s="7">
        <v>3000</v>
      </c>
      <c r="K1244" s="10">
        <v>150000</v>
      </c>
      <c r="L1244" s="10">
        <v>45000</v>
      </c>
      <c r="M1244" s="5">
        <v>0.3</v>
      </c>
      <c r="N1244" s="2" t="s">
        <v>23</v>
      </c>
    </row>
    <row r="1245" spans="2:14" ht="14.25" customHeight="1" x14ac:dyDescent="0.25">
      <c r="B1245" s="2" t="s">
        <v>60</v>
      </c>
      <c r="C1245" s="2">
        <v>1185732</v>
      </c>
      <c r="D1245" s="3">
        <v>44336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10">
        <v>65</v>
      </c>
      <c r="J1245" s="7">
        <v>5700</v>
      </c>
      <c r="K1245" s="10">
        <v>370500</v>
      </c>
      <c r="L1245" s="10">
        <v>129675.00000000001</v>
      </c>
      <c r="M1245" s="5">
        <v>0.35000000000000003</v>
      </c>
      <c r="N1245" s="2" t="s">
        <v>23</v>
      </c>
    </row>
    <row r="1246" spans="2:14" ht="14.25" customHeight="1" x14ac:dyDescent="0.25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10">
        <v>60.000000000000007</v>
      </c>
      <c r="J1246" s="7">
        <v>2750</v>
      </c>
      <c r="K1246" s="10">
        <v>165000.00000000003</v>
      </c>
      <c r="L1246" s="10">
        <v>57750.000000000015</v>
      </c>
      <c r="M1246" s="5">
        <v>0.35000000000000003</v>
      </c>
      <c r="N1246" s="2" t="s">
        <v>23</v>
      </c>
    </row>
    <row r="1247" spans="2:14" ht="14.25" customHeight="1" x14ac:dyDescent="0.25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10">
        <v>55.000000000000007</v>
      </c>
      <c r="J1247" s="7">
        <v>3000</v>
      </c>
      <c r="K1247" s="10">
        <v>165000.00000000003</v>
      </c>
      <c r="L1247" s="10">
        <v>41250.000000000007</v>
      </c>
      <c r="M1247" s="5">
        <v>0.25</v>
      </c>
      <c r="N1247" s="2" t="s">
        <v>23</v>
      </c>
    </row>
    <row r="1248" spans="2:14" ht="14.25" customHeight="1" x14ac:dyDescent="0.25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10">
        <v>55.000000000000007</v>
      </c>
      <c r="J1248" s="7">
        <v>2500</v>
      </c>
      <c r="K1248" s="10">
        <v>137500.00000000003</v>
      </c>
      <c r="L1248" s="10">
        <v>34375.000000000007</v>
      </c>
      <c r="M1248" s="5">
        <v>0.25</v>
      </c>
      <c r="N1248" s="2" t="s">
        <v>23</v>
      </c>
    </row>
    <row r="1249" spans="2:14" ht="14.25" customHeight="1" x14ac:dyDescent="0.25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10">
        <v>65</v>
      </c>
      <c r="J1249" s="7">
        <v>2750</v>
      </c>
      <c r="K1249" s="10">
        <v>178750</v>
      </c>
      <c r="L1249" s="10">
        <v>44687.5</v>
      </c>
      <c r="M1249" s="5">
        <v>0.25</v>
      </c>
      <c r="N1249" s="2" t="s">
        <v>23</v>
      </c>
    </row>
    <row r="1250" spans="2:14" ht="14.25" customHeight="1" x14ac:dyDescent="0.25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10">
        <v>70</v>
      </c>
      <c r="J1250" s="7">
        <v>4000</v>
      </c>
      <c r="K1250" s="10">
        <v>280000</v>
      </c>
      <c r="L1250" s="10">
        <v>84000</v>
      </c>
      <c r="M1250" s="5">
        <v>0.3</v>
      </c>
      <c r="N1250" s="2" t="s">
        <v>23</v>
      </c>
    </row>
    <row r="1251" spans="2:14" ht="14.25" customHeight="1" x14ac:dyDescent="0.25">
      <c r="B1251" s="2" t="s">
        <v>60</v>
      </c>
      <c r="C1251" s="2">
        <v>1185732</v>
      </c>
      <c r="D1251" s="3">
        <v>44369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10">
        <v>65</v>
      </c>
      <c r="J1251" s="7">
        <v>6500</v>
      </c>
      <c r="K1251" s="10">
        <v>422500</v>
      </c>
      <c r="L1251" s="10">
        <v>147875</v>
      </c>
      <c r="M1251" s="5">
        <v>0.35000000000000003</v>
      </c>
      <c r="N1251" s="2" t="s">
        <v>23</v>
      </c>
    </row>
    <row r="1252" spans="2:14" ht="14.25" customHeight="1" x14ac:dyDescent="0.25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10">
        <v>60.000000000000007</v>
      </c>
      <c r="J1252" s="7">
        <v>4000</v>
      </c>
      <c r="K1252" s="10">
        <v>240000.00000000003</v>
      </c>
      <c r="L1252" s="10">
        <v>84000.000000000015</v>
      </c>
      <c r="M1252" s="5">
        <v>0.35000000000000003</v>
      </c>
      <c r="N1252" s="2" t="s">
        <v>23</v>
      </c>
    </row>
    <row r="1253" spans="2:14" ht="14.25" customHeight="1" x14ac:dyDescent="0.25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10">
        <v>55.000000000000007</v>
      </c>
      <c r="J1253" s="7">
        <v>3250</v>
      </c>
      <c r="K1253" s="10">
        <v>178750.00000000003</v>
      </c>
      <c r="L1253" s="10">
        <v>44687.500000000007</v>
      </c>
      <c r="M1253" s="5">
        <v>0.25</v>
      </c>
      <c r="N1253" s="2" t="s">
        <v>23</v>
      </c>
    </row>
    <row r="1254" spans="2:14" ht="14.25" customHeight="1" x14ac:dyDescent="0.25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10">
        <v>55.000000000000007</v>
      </c>
      <c r="J1254" s="7">
        <v>3000</v>
      </c>
      <c r="K1254" s="10">
        <v>165000.00000000003</v>
      </c>
      <c r="L1254" s="10">
        <v>41250.000000000007</v>
      </c>
      <c r="M1254" s="5">
        <v>0.25</v>
      </c>
      <c r="N1254" s="2" t="s">
        <v>23</v>
      </c>
    </row>
    <row r="1255" spans="2:14" ht="14.25" customHeight="1" x14ac:dyDescent="0.25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10">
        <v>65</v>
      </c>
      <c r="J1255" s="7">
        <v>3000</v>
      </c>
      <c r="K1255" s="10">
        <v>195000</v>
      </c>
      <c r="L1255" s="10">
        <v>48750</v>
      </c>
      <c r="M1255" s="5">
        <v>0.25</v>
      </c>
      <c r="N1255" s="2" t="s">
        <v>23</v>
      </c>
    </row>
    <row r="1256" spans="2:14" ht="14.25" customHeight="1" x14ac:dyDescent="0.25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10">
        <v>70</v>
      </c>
      <c r="J1256" s="7">
        <v>4500</v>
      </c>
      <c r="K1256" s="10">
        <v>315000</v>
      </c>
      <c r="L1256" s="10">
        <v>94500</v>
      </c>
      <c r="M1256" s="5">
        <v>0.3</v>
      </c>
      <c r="N1256" s="2" t="s">
        <v>23</v>
      </c>
    </row>
    <row r="1257" spans="2:14" ht="14.25" customHeight="1" x14ac:dyDescent="0.25">
      <c r="B1257" s="2" t="s">
        <v>60</v>
      </c>
      <c r="C1257" s="2">
        <v>1185732</v>
      </c>
      <c r="D1257" s="3">
        <v>44397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10">
        <v>65</v>
      </c>
      <c r="J1257" s="7">
        <v>6750</v>
      </c>
      <c r="K1257" s="10">
        <v>438750</v>
      </c>
      <c r="L1257" s="10">
        <v>153562.50000000003</v>
      </c>
      <c r="M1257" s="5">
        <v>0.35000000000000003</v>
      </c>
      <c r="N1257" s="2" t="s">
        <v>23</v>
      </c>
    </row>
    <row r="1258" spans="2:14" ht="14.25" customHeight="1" x14ac:dyDescent="0.25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10">
        <v>60.000000000000007</v>
      </c>
      <c r="J1258" s="7">
        <v>4250</v>
      </c>
      <c r="K1258" s="10">
        <v>255000.00000000003</v>
      </c>
      <c r="L1258" s="10">
        <v>89250.000000000015</v>
      </c>
      <c r="M1258" s="5">
        <v>0.35000000000000003</v>
      </c>
      <c r="N1258" s="2" t="s">
        <v>23</v>
      </c>
    </row>
    <row r="1259" spans="2:14" ht="14.25" customHeight="1" x14ac:dyDescent="0.25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10">
        <v>55.000000000000007</v>
      </c>
      <c r="J1259" s="7">
        <v>3500</v>
      </c>
      <c r="K1259" s="10">
        <v>192500.00000000003</v>
      </c>
      <c r="L1259" s="10">
        <v>48125.000000000007</v>
      </c>
      <c r="M1259" s="5">
        <v>0.25</v>
      </c>
      <c r="N1259" s="2" t="s">
        <v>23</v>
      </c>
    </row>
    <row r="1260" spans="2:14" ht="14.25" customHeight="1" x14ac:dyDescent="0.25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10">
        <v>55.000000000000007</v>
      </c>
      <c r="J1260" s="7">
        <v>3000</v>
      </c>
      <c r="K1260" s="10">
        <v>165000.00000000003</v>
      </c>
      <c r="L1260" s="10">
        <v>41250.000000000007</v>
      </c>
      <c r="M1260" s="5">
        <v>0.25</v>
      </c>
      <c r="N1260" s="2" t="s">
        <v>23</v>
      </c>
    </row>
    <row r="1261" spans="2:14" ht="14.25" customHeight="1" x14ac:dyDescent="0.25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10">
        <v>65</v>
      </c>
      <c r="J1261" s="7">
        <v>3250</v>
      </c>
      <c r="K1261" s="10">
        <v>211250</v>
      </c>
      <c r="L1261" s="10">
        <v>52812.5</v>
      </c>
      <c r="M1261" s="5">
        <v>0.25</v>
      </c>
      <c r="N1261" s="2" t="s">
        <v>23</v>
      </c>
    </row>
    <row r="1262" spans="2:14" ht="14.25" customHeight="1" x14ac:dyDescent="0.25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10">
        <v>70</v>
      </c>
      <c r="J1262" s="7">
        <v>5000</v>
      </c>
      <c r="K1262" s="10">
        <v>350000</v>
      </c>
      <c r="L1262" s="10">
        <v>105000</v>
      </c>
      <c r="M1262" s="5">
        <v>0.3</v>
      </c>
      <c r="N1262" s="2" t="s">
        <v>23</v>
      </c>
    </row>
    <row r="1263" spans="2:14" ht="14.25" customHeight="1" x14ac:dyDescent="0.25">
      <c r="B1263" s="2" t="s">
        <v>60</v>
      </c>
      <c r="C1263" s="2">
        <v>1185732</v>
      </c>
      <c r="D1263" s="3">
        <v>44429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10">
        <v>65</v>
      </c>
      <c r="J1263" s="7">
        <v>6500</v>
      </c>
      <c r="K1263" s="10">
        <v>422500</v>
      </c>
      <c r="L1263" s="10">
        <v>147875</v>
      </c>
      <c r="M1263" s="5">
        <v>0.35000000000000003</v>
      </c>
      <c r="N1263" s="2" t="s">
        <v>23</v>
      </c>
    </row>
    <row r="1264" spans="2:14" ht="14.25" customHeight="1" x14ac:dyDescent="0.25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10">
        <v>60.000000000000007</v>
      </c>
      <c r="J1264" s="7">
        <v>4250</v>
      </c>
      <c r="K1264" s="10">
        <v>255000.00000000003</v>
      </c>
      <c r="L1264" s="10">
        <v>89250.000000000015</v>
      </c>
      <c r="M1264" s="5">
        <v>0.35000000000000003</v>
      </c>
      <c r="N1264" s="2" t="s">
        <v>23</v>
      </c>
    </row>
    <row r="1265" spans="2:14" ht="14.25" customHeight="1" x14ac:dyDescent="0.25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10">
        <v>55.000000000000007</v>
      </c>
      <c r="J1265" s="7">
        <v>3500</v>
      </c>
      <c r="K1265" s="10">
        <v>192500.00000000003</v>
      </c>
      <c r="L1265" s="10">
        <v>48125.000000000007</v>
      </c>
      <c r="M1265" s="5">
        <v>0.25</v>
      </c>
      <c r="N1265" s="2" t="s">
        <v>23</v>
      </c>
    </row>
    <row r="1266" spans="2:14" ht="14.25" customHeight="1" x14ac:dyDescent="0.25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10">
        <v>55.000000000000007</v>
      </c>
      <c r="J1266" s="7">
        <v>2500</v>
      </c>
      <c r="K1266" s="10">
        <v>137500.00000000003</v>
      </c>
      <c r="L1266" s="10">
        <v>34375.000000000007</v>
      </c>
      <c r="M1266" s="5">
        <v>0.25</v>
      </c>
      <c r="N1266" s="2" t="s">
        <v>23</v>
      </c>
    </row>
    <row r="1267" spans="2:14" ht="14.25" customHeight="1" x14ac:dyDescent="0.25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10">
        <v>65</v>
      </c>
      <c r="J1267" s="7">
        <v>2250</v>
      </c>
      <c r="K1267" s="10">
        <v>146250</v>
      </c>
      <c r="L1267" s="10">
        <v>36562.5</v>
      </c>
      <c r="M1267" s="5">
        <v>0.25</v>
      </c>
      <c r="N1267" s="2" t="s">
        <v>23</v>
      </c>
    </row>
    <row r="1268" spans="2:14" ht="14.25" customHeight="1" x14ac:dyDescent="0.25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10">
        <v>70</v>
      </c>
      <c r="J1268" s="7">
        <v>4000</v>
      </c>
      <c r="K1268" s="10">
        <v>280000</v>
      </c>
      <c r="L1268" s="10">
        <v>84000</v>
      </c>
      <c r="M1268" s="5">
        <v>0.3</v>
      </c>
      <c r="N1268" s="2" t="s">
        <v>23</v>
      </c>
    </row>
    <row r="1269" spans="2:14" ht="14.25" customHeight="1" x14ac:dyDescent="0.25">
      <c r="B1269" s="2" t="s">
        <v>60</v>
      </c>
      <c r="C1269" s="2">
        <v>1185732</v>
      </c>
      <c r="D1269" s="3">
        <v>44459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10">
        <v>65</v>
      </c>
      <c r="J1269" s="7">
        <v>5250</v>
      </c>
      <c r="K1269" s="10">
        <v>341250</v>
      </c>
      <c r="L1269" s="10">
        <v>119437.50000000001</v>
      </c>
      <c r="M1269" s="5">
        <v>0.35000000000000003</v>
      </c>
      <c r="N1269" s="2" t="s">
        <v>23</v>
      </c>
    </row>
    <row r="1270" spans="2:14" ht="14.25" customHeight="1" x14ac:dyDescent="0.25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10">
        <v>60.000000000000007</v>
      </c>
      <c r="J1270" s="7">
        <v>3250</v>
      </c>
      <c r="K1270" s="10">
        <v>195000.00000000003</v>
      </c>
      <c r="L1270" s="10">
        <v>68250.000000000015</v>
      </c>
      <c r="M1270" s="5">
        <v>0.35000000000000003</v>
      </c>
      <c r="N1270" s="2" t="s">
        <v>23</v>
      </c>
    </row>
    <row r="1271" spans="2:14" ht="14.25" customHeight="1" x14ac:dyDescent="0.25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10">
        <v>55.000000000000007</v>
      </c>
      <c r="J1271" s="7">
        <v>2250</v>
      </c>
      <c r="K1271" s="10">
        <v>123750.00000000001</v>
      </c>
      <c r="L1271" s="10">
        <v>30937.500000000004</v>
      </c>
      <c r="M1271" s="5">
        <v>0.25</v>
      </c>
      <c r="N1271" s="2" t="s">
        <v>23</v>
      </c>
    </row>
    <row r="1272" spans="2:14" ht="14.25" customHeight="1" x14ac:dyDescent="0.25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10">
        <v>55.000000000000007</v>
      </c>
      <c r="J1272" s="7">
        <v>2000</v>
      </c>
      <c r="K1272" s="10">
        <v>110000.00000000001</v>
      </c>
      <c r="L1272" s="10">
        <v>27500.000000000004</v>
      </c>
      <c r="M1272" s="5">
        <v>0.25</v>
      </c>
      <c r="N1272" s="2" t="s">
        <v>23</v>
      </c>
    </row>
    <row r="1273" spans="2:14" ht="14.25" customHeight="1" x14ac:dyDescent="0.25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10">
        <v>65</v>
      </c>
      <c r="J1273" s="7">
        <v>2000</v>
      </c>
      <c r="K1273" s="10">
        <v>130000</v>
      </c>
      <c r="L1273" s="10">
        <v>32500</v>
      </c>
      <c r="M1273" s="5">
        <v>0.25</v>
      </c>
      <c r="N1273" s="2" t="s">
        <v>23</v>
      </c>
    </row>
    <row r="1274" spans="2:14" ht="14.25" customHeight="1" x14ac:dyDescent="0.25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10">
        <v>70</v>
      </c>
      <c r="J1274" s="7">
        <v>3000</v>
      </c>
      <c r="K1274" s="10">
        <v>210000</v>
      </c>
      <c r="L1274" s="10">
        <v>63000</v>
      </c>
      <c r="M1274" s="5">
        <v>0.3</v>
      </c>
      <c r="N1274" s="2" t="s">
        <v>23</v>
      </c>
    </row>
    <row r="1275" spans="2:14" ht="14.25" customHeight="1" x14ac:dyDescent="0.25">
      <c r="B1275" s="2" t="s">
        <v>60</v>
      </c>
      <c r="C1275" s="2">
        <v>1185732</v>
      </c>
      <c r="D1275" s="3">
        <v>44491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10">
        <v>70</v>
      </c>
      <c r="J1275" s="7">
        <v>4500</v>
      </c>
      <c r="K1275" s="10">
        <v>315000</v>
      </c>
      <c r="L1275" s="10">
        <v>110250.00000000001</v>
      </c>
      <c r="M1275" s="5">
        <v>0.35000000000000003</v>
      </c>
      <c r="N1275" s="2" t="s">
        <v>23</v>
      </c>
    </row>
    <row r="1276" spans="2:14" ht="14.25" customHeight="1" x14ac:dyDescent="0.25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10">
        <v>65.000000000000014</v>
      </c>
      <c r="J1276" s="7">
        <v>2750</v>
      </c>
      <c r="K1276" s="10">
        <v>178750.00000000003</v>
      </c>
      <c r="L1276" s="10">
        <v>62562.500000000015</v>
      </c>
      <c r="M1276" s="5">
        <v>0.35000000000000003</v>
      </c>
      <c r="N1276" s="2" t="s">
        <v>23</v>
      </c>
    </row>
    <row r="1277" spans="2:14" ht="14.25" customHeight="1" x14ac:dyDescent="0.25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10">
        <v>65.000000000000014</v>
      </c>
      <c r="J1277" s="7">
        <v>1750</v>
      </c>
      <c r="K1277" s="10">
        <v>113750.00000000003</v>
      </c>
      <c r="L1277" s="10">
        <v>28437.500000000007</v>
      </c>
      <c r="M1277" s="5">
        <v>0.25</v>
      </c>
      <c r="N1277" s="2" t="s">
        <v>23</v>
      </c>
    </row>
    <row r="1278" spans="2:14" ht="14.25" customHeight="1" x14ac:dyDescent="0.25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10">
        <v>65.000000000000014</v>
      </c>
      <c r="J1278" s="7">
        <v>1500</v>
      </c>
      <c r="K1278" s="10">
        <v>97500.000000000015</v>
      </c>
      <c r="L1278" s="10">
        <v>24375.000000000004</v>
      </c>
      <c r="M1278" s="5">
        <v>0.25</v>
      </c>
      <c r="N1278" s="2" t="s">
        <v>23</v>
      </c>
    </row>
    <row r="1279" spans="2:14" ht="14.25" customHeight="1" x14ac:dyDescent="0.25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10">
        <v>75.000000000000014</v>
      </c>
      <c r="J1279" s="7">
        <v>1500</v>
      </c>
      <c r="K1279" s="10">
        <v>112500.00000000001</v>
      </c>
      <c r="L1279" s="10">
        <v>28125.000000000004</v>
      </c>
      <c r="M1279" s="5">
        <v>0.25</v>
      </c>
      <c r="N1279" s="2" t="s">
        <v>23</v>
      </c>
    </row>
    <row r="1280" spans="2:14" ht="14.25" customHeight="1" x14ac:dyDescent="0.25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10">
        <v>80</v>
      </c>
      <c r="J1280" s="7">
        <v>2750</v>
      </c>
      <c r="K1280" s="10">
        <v>220000</v>
      </c>
      <c r="L1280" s="10">
        <v>66000</v>
      </c>
      <c r="M1280" s="5">
        <v>0.3</v>
      </c>
      <c r="N1280" s="2" t="s">
        <v>23</v>
      </c>
    </row>
    <row r="1281" spans="2:14" ht="14.25" customHeight="1" x14ac:dyDescent="0.25">
      <c r="B1281" s="2" t="s">
        <v>60</v>
      </c>
      <c r="C1281" s="2">
        <v>1185732</v>
      </c>
      <c r="D1281" s="3">
        <v>44521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10">
        <v>75.000000000000014</v>
      </c>
      <c r="J1281" s="7">
        <v>4250</v>
      </c>
      <c r="K1281" s="10">
        <v>318750.00000000006</v>
      </c>
      <c r="L1281" s="10">
        <v>111562.50000000003</v>
      </c>
      <c r="M1281" s="5">
        <v>0.35000000000000003</v>
      </c>
      <c r="N1281" s="2" t="s">
        <v>23</v>
      </c>
    </row>
    <row r="1282" spans="2:14" ht="14.25" customHeight="1" x14ac:dyDescent="0.25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10">
        <v>65.000000000000014</v>
      </c>
      <c r="J1282" s="7">
        <v>3000</v>
      </c>
      <c r="K1282" s="10">
        <v>195000.00000000003</v>
      </c>
      <c r="L1282" s="10">
        <v>68250.000000000015</v>
      </c>
      <c r="M1282" s="5">
        <v>0.35000000000000003</v>
      </c>
      <c r="N1282" s="2" t="s">
        <v>23</v>
      </c>
    </row>
    <row r="1283" spans="2:14" ht="14.25" customHeight="1" x14ac:dyDescent="0.25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10">
        <v>65.000000000000014</v>
      </c>
      <c r="J1283" s="7">
        <v>3200</v>
      </c>
      <c r="K1283" s="10">
        <v>208000.00000000006</v>
      </c>
      <c r="L1283" s="10">
        <v>52000.000000000015</v>
      </c>
      <c r="M1283" s="5">
        <v>0.25</v>
      </c>
      <c r="N1283" s="2" t="s">
        <v>23</v>
      </c>
    </row>
    <row r="1284" spans="2:14" ht="14.25" customHeight="1" x14ac:dyDescent="0.25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10">
        <v>65.000000000000014</v>
      </c>
      <c r="J1284" s="7">
        <v>3000</v>
      </c>
      <c r="K1284" s="10">
        <v>195000.00000000003</v>
      </c>
      <c r="L1284" s="10">
        <v>48750.000000000007</v>
      </c>
      <c r="M1284" s="5">
        <v>0.25</v>
      </c>
      <c r="N1284" s="2" t="s">
        <v>23</v>
      </c>
    </row>
    <row r="1285" spans="2:14" ht="14.25" customHeight="1" x14ac:dyDescent="0.25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10">
        <v>75.000000000000014</v>
      </c>
      <c r="J1285" s="7">
        <v>2750</v>
      </c>
      <c r="K1285" s="10">
        <v>206250.00000000003</v>
      </c>
      <c r="L1285" s="10">
        <v>51562.500000000007</v>
      </c>
      <c r="M1285" s="5">
        <v>0.25</v>
      </c>
      <c r="N1285" s="2" t="s">
        <v>23</v>
      </c>
    </row>
    <row r="1286" spans="2:14" ht="14.25" customHeight="1" x14ac:dyDescent="0.25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10">
        <v>80</v>
      </c>
      <c r="J1286" s="7">
        <v>3750</v>
      </c>
      <c r="K1286" s="10">
        <v>300000</v>
      </c>
      <c r="L1286" s="10">
        <v>90000</v>
      </c>
      <c r="M1286" s="5">
        <v>0.3</v>
      </c>
      <c r="N1286" s="2" t="s">
        <v>23</v>
      </c>
    </row>
    <row r="1287" spans="2:14" ht="14.25" customHeight="1" x14ac:dyDescent="0.25">
      <c r="B1287" s="2" t="s">
        <v>60</v>
      </c>
      <c r="C1287" s="2">
        <v>1185732</v>
      </c>
      <c r="D1287" s="3">
        <v>44550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10">
        <v>75.000000000000014</v>
      </c>
      <c r="J1287" s="7">
        <v>6000</v>
      </c>
      <c r="K1287" s="10">
        <v>450000.00000000006</v>
      </c>
      <c r="L1287" s="10">
        <v>157500.00000000003</v>
      </c>
      <c r="M1287" s="5">
        <v>0.35000000000000003</v>
      </c>
      <c r="N1287" s="2" t="s">
        <v>23</v>
      </c>
    </row>
    <row r="1288" spans="2:14" ht="14.25" customHeight="1" x14ac:dyDescent="0.25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10">
        <v>65.000000000000014</v>
      </c>
      <c r="J1288" s="7">
        <v>4000</v>
      </c>
      <c r="K1288" s="10">
        <v>260000.00000000006</v>
      </c>
      <c r="L1288" s="10">
        <v>91000.000000000029</v>
      </c>
      <c r="M1288" s="5">
        <v>0.35000000000000003</v>
      </c>
      <c r="N1288" s="2" t="s">
        <v>23</v>
      </c>
    </row>
    <row r="1289" spans="2:14" ht="14.25" customHeight="1" x14ac:dyDescent="0.25">
      <c r="B1289" s="2" t="s">
        <v>13</v>
      </c>
      <c r="C1289" s="2">
        <v>1128299</v>
      </c>
      <c r="D1289" s="3">
        <v>44206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10">
        <v>35</v>
      </c>
      <c r="J1289" s="7">
        <v>3750</v>
      </c>
      <c r="K1289" s="10">
        <v>131250</v>
      </c>
      <c r="L1289" s="10">
        <v>32812.5</v>
      </c>
      <c r="M1289" s="5">
        <v>0.25</v>
      </c>
      <c r="N1289" s="2" t="s">
        <v>23</v>
      </c>
    </row>
    <row r="1290" spans="2:14" ht="14.25" customHeight="1" x14ac:dyDescent="0.25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10">
        <v>45</v>
      </c>
      <c r="J1290" s="7">
        <v>3750</v>
      </c>
      <c r="K1290" s="10">
        <v>168750</v>
      </c>
      <c r="L1290" s="10">
        <v>33750</v>
      </c>
      <c r="M1290" s="5">
        <v>0.2</v>
      </c>
      <c r="N1290" s="2" t="s">
        <v>23</v>
      </c>
    </row>
    <row r="1291" spans="2:14" ht="14.25" customHeight="1" x14ac:dyDescent="0.25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10">
        <v>45</v>
      </c>
      <c r="J1291" s="7">
        <v>3750</v>
      </c>
      <c r="K1291" s="10">
        <v>168750</v>
      </c>
      <c r="L1291" s="10">
        <v>42187.5</v>
      </c>
      <c r="M1291" s="5">
        <v>0.25</v>
      </c>
      <c r="N1291" s="2" t="s">
        <v>23</v>
      </c>
    </row>
    <row r="1292" spans="2:14" ht="14.25" customHeight="1" x14ac:dyDescent="0.25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10">
        <v>45</v>
      </c>
      <c r="J1292" s="7">
        <v>2250</v>
      </c>
      <c r="K1292" s="10">
        <v>101250</v>
      </c>
      <c r="L1292" s="10">
        <v>25312.5</v>
      </c>
      <c r="M1292" s="5">
        <v>0.25</v>
      </c>
      <c r="N1292" s="2" t="s">
        <v>23</v>
      </c>
    </row>
    <row r="1293" spans="2:14" ht="14.25" customHeight="1" x14ac:dyDescent="0.25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10">
        <v>50</v>
      </c>
      <c r="J1293" s="7">
        <v>1750</v>
      </c>
      <c r="K1293" s="10">
        <v>87500</v>
      </c>
      <c r="L1293" s="10">
        <v>13125</v>
      </c>
      <c r="M1293" s="5">
        <v>0.15</v>
      </c>
      <c r="N1293" s="2" t="s">
        <v>23</v>
      </c>
    </row>
    <row r="1294" spans="2:14" ht="14.25" customHeight="1" x14ac:dyDescent="0.25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10">
        <v>45</v>
      </c>
      <c r="J1294" s="7">
        <v>4250</v>
      </c>
      <c r="K1294" s="10">
        <v>191250</v>
      </c>
      <c r="L1294" s="10">
        <v>76500</v>
      </c>
      <c r="M1294" s="5">
        <v>0.4</v>
      </c>
      <c r="N1294" s="2" t="s">
        <v>23</v>
      </c>
    </row>
    <row r="1295" spans="2:14" ht="14.25" customHeight="1" x14ac:dyDescent="0.25">
      <c r="B1295" s="2" t="s">
        <v>13</v>
      </c>
      <c r="C1295" s="2">
        <v>1128299</v>
      </c>
      <c r="D1295" s="3">
        <v>44237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10">
        <v>35</v>
      </c>
      <c r="J1295" s="7">
        <v>4750</v>
      </c>
      <c r="K1295" s="10">
        <v>166250</v>
      </c>
      <c r="L1295" s="10">
        <v>41562.5</v>
      </c>
      <c r="M1295" s="5">
        <v>0.25</v>
      </c>
      <c r="N1295" s="2" t="s">
        <v>23</v>
      </c>
    </row>
    <row r="1296" spans="2:14" ht="14.25" customHeight="1" x14ac:dyDescent="0.25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10">
        <v>45</v>
      </c>
      <c r="J1296" s="7">
        <v>3750</v>
      </c>
      <c r="K1296" s="10">
        <v>168750</v>
      </c>
      <c r="L1296" s="10">
        <v>33750</v>
      </c>
      <c r="M1296" s="5">
        <v>0.2</v>
      </c>
      <c r="N1296" s="2" t="s">
        <v>23</v>
      </c>
    </row>
    <row r="1297" spans="2:14" ht="14.25" customHeight="1" x14ac:dyDescent="0.25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10">
        <v>45</v>
      </c>
      <c r="J1297" s="7">
        <v>3750</v>
      </c>
      <c r="K1297" s="10">
        <v>168750</v>
      </c>
      <c r="L1297" s="10">
        <v>42187.5</v>
      </c>
      <c r="M1297" s="5">
        <v>0.25</v>
      </c>
      <c r="N1297" s="2" t="s">
        <v>23</v>
      </c>
    </row>
    <row r="1298" spans="2:14" ht="14.25" customHeight="1" x14ac:dyDescent="0.25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10">
        <v>45</v>
      </c>
      <c r="J1298" s="7">
        <v>2250</v>
      </c>
      <c r="K1298" s="10">
        <v>101250</v>
      </c>
      <c r="L1298" s="10">
        <v>25312.5</v>
      </c>
      <c r="M1298" s="5">
        <v>0.25</v>
      </c>
      <c r="N1298" s="2" t="s">
        <v>23</v>
      </c>
    </row>
    <row r="1299" spans="2:14" ht="14.25" customHeight="1" x14ac:dyDescent="0.25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10">
        <v>50</v>
      </c>
      <c r="J1299" s="7">
        <v>1500</v>
      </c>
      <c r="K1299" s="10">
        <v>75000</v>
      </c>
      <c r="L1299" s="10">
        <v>11250</v>
      </c>
      <c r="M1299" s="5">
        <v>0.15</v>
      </c>
      <c r="N1299" s="2" t="s">
        <v>23</v>
      </c>
    </row>
    <row r="1300" spans="2:14" ht="14.25" customHeight="1" x14ac:dyDescent="0.25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10">
        <v>45</v>
      </c>
      <c r="J1300" s="7">
        <v>3500</v>
      </c>
      <c r="K1300" s="10">
        <v>157500</v>
      </c>
      <c r="L1300" s="10">
        <v>63000</v>
      </c>
      <c r="M1300" s="5">
        <v>0.4</v>
      </c>
      <c r="N1300" s="2" t="s">
        <v>23</v>
      </c>
    </row>
    <row r="1301" spans="2:14" ht="14.25" customHeight="1" x14ac:dyDescent="0.25">
      <c r="B1301" s="2" t="s">
        <v>13</v>
      </c>
      <c r="C1301" s="2">
        <v>1128299</v>
      </c>
      <c r="D1301" s="3">
        <v>44264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10">
        <v>45</v>
      </c>
      <c r="J1301" s="7">
        <v>5000</v>
      </c>
      <c r="K1301" s="10">
        <v>225000</v>
      </c>
      <c r="L1301" s="10">
        <v>56250</v>
      </c>
      <c r="M1301" s="5">
        <v>0.25</v>
      </c>
      <c r="N1301" s="2" t="s">
        <v>23</v>
      </c>
    </row>
    <row r="1302" spans="2:14" ht="14.25" customHeight="1" x14ac:dyDescent="0.25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10">
        <v>54.999999999999993</v>
      </c>
      <c r="J1302" s="7">
        <v>3500</v>
      </c>
      <c r="K1302" s="10">
        <v>192499.99999999997</v>
      </c>
      <c r="L1302" s="10">
        <v>38499.999999999993</v>
      </c>
      <c r="M1302" s="5">
        <v>0.2</v>
      </c>
      <c r="N1302" s="2" t="s">
        <v>23</v>
      </c>
    </row>
    <row r="1303" spans="2:14" ht="14.25" customHeight="1" x14ac:dyDescent="0.25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10">
        <v>59.999999999999986</v>
      </c>
      <c r="J1303" s="7">
        <v>3750</v>
      </c>
      <c r="K1303" s="10">
        <v>224999.99999999994</v>
      </c>
      <c r="L1303" s="10">
        <v>56249.999999999985</v>
      </c>
      <c r="M1303" s="5">
        <v>0.25</v>
      </c>
      <c r="N1303" s="2" t="s">
        <v>23</v>
      </c>
    </row>
    <row r="1304" spans="2:14" ht="14.25" customHeight="1" x14ac:dyDescent="0.25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10">
        <v>54.999999999999993</v>
      </c>
      <c r="J1304" s="7">
        <v>2750</v>
      </c>
      <c r="K1304" s="10">
        <v>151249.99999999997</v>
      </c>
      <c r="L1304" s="10">
        <v>37812.499999999993</v>
      </c>
      <c r="M1304" s="5">
        <v>0.25</v>
      </c>
      <c r="N1304" s="2" t="s">
        <v>23</v>
      </c>
    </row>
    <row r="1305" spans="2:14" ht="14.25" customHeight="1" x14ac:dyDescent="0.25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10">
        <v>60</v>
      </c>
      <c r="J1305" s="7">
        <v>1250</v>
      </c>
      <c r="K1305" s="10">
        <v>75000</v>
      </c>
      <c r="L1305" s="10">
        <v>11250</v>
      </c>
      <c r="M1305" s="5">
        <v>0.15</v>
      </c>
      <c r="N1305" s="2" t="s">
        <v>23</v>
      </c>
    </row>
    <row r="1306" spans="2:14" ht="14.25" customHeight="1" x14ac:dyDescent="0.25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10">
        <v>54.999999999999993</v>
      </c>
      <c r="J1306" s="7">
        <v>3250</v>
      </c>
      <c r="K1306" s="10">
        <v>178749.99999999997</v>
      </c>
      <c r="L1306" s="10">
        <v>71499.999999999985</v>
      </c>
      <c r="M1306" s="5">
        <v>0.4</v>
      </c>
      <c r="N1306" s="2" t="s">
        <v>23</v>
      </c>
    </row>
    <row r="1307" spans="2:14" ht="14.25" customHeight="1" x14ac:dyDescent="0.25">
      <c r="B1307" s="2" t="s">
        <v>13</v>
      </c>
      <c r="C1307" s="2">
        <v>1128299</v>
      </c>
      <c r="D1307" s="3">
        <v>44296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10">
        <v>60</v>
      </c>
      <c r="J1307" s="7">
        <v>5000</v>
      </c>
      <c r="K1307" s="10">
        <v>300000</v>
      </c>
      <c r="L1307" s="10">
        <v>75000</v>
      </c>
      <c r="M1307" s="5">
        <v>0.25</v>
      </c>
      <c r="N1307" s="2" t="s">
        <v>23</v>
      </c>
    </row>
    <row r="1308" spans="2:14" ht="14.25" customHeight="1" x14ac:dyDescent="0.25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10">
        <v>65</v>
      </c>
      <c r="J1308" s="7">
        <v>3000</v>
      </c>
      <c r="K1308" s="10">
        <v>195000</v>
      </c>
      <c r="L1308" s="10">
        <v>39000</v>
      </c>
      <c r="M1308" s="5">
        <v>0.2</v>
      </c>
      <c r="N1308" s="2" t="s">
        <v>23</v>
      </c>
    </row>
    <row r="1309" spans="2:14" ht="14.25" customHeight="1" x14ac:dyDescent="0.25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10">
        <v>65</v>
      </c>
      <c r="J1309" s="7">
        <v>3500</v>
      </c>
      <c r="K1309" s="10">
        <v>227500</v>
      </c>
      <c r="L1309" s="10">
        <v>56875</v>
      </c>
      <c r="M1309" s="5">
        <v>0.25</v>
      </c>
      <c r="N1309" s="2" t="s">
        <v>23</v>
      </c>
    </row>
    <row r="1310" spans="2:14" ht="14.25" customHeight="1" x14ac:dyDescent="0.25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10">
        <v>50</v>
      </c>
      <c r="J1310" s="7">
        <v>2500</v>
      </c>
      <c r="K1310" s="10">
        <v>125000</v>
      </c>
      <c r="L1310" s="10">
        <v>31250</v>
      </c>
      <c r="M1310" s="5">
        <v>0.25</v>
      </c>
      <c r="N1310" s="2" t="s">
        <v>23</v>
      </c>
    </row>
    <row r="1311" spans="2:14" ht="14.25" customHeight="1" x14ac:dyDescent="0.25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10">
        <v>55.000000000000007</v>
      </c>
      <c r="J1311" s="7">
        <v>1500</v>
      </c>
      <c r="K1311" s="10">
        <v>82500.000000000015</v>
      </c>
      <c r="L1311" s="10">
        <v>12375.000000000002</v>
      </c>
      <c r="M1311" s="5">
        <v>0.15</v>
      </c>
      <c r="N1311" s="2" t="s">
        <v>23</v>
      </c>
    </row>
    <row r="1312" spans="2:14" ht="14.25" customHeight="1" x14ac:dyDescent="0.25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10">
        <v>70</v>
      </c>
      <c r="J1312" s="7">
        <v>3250</v>
      </c>
      <c r="K1312" s="10">
        <v>227500</v>
      </c>
      <c r="L1312" s="10">
        <v>91000</v>
      </c>
      <c r="M1312" s="5">
        <v>0.4</v>
      </c>
      <c r="N1312" s="2" t="s">
        <v>23</v>
      </c>
    </row>
    <row r="1313" spans="2:14" ht="14.25" customHeight="1" x14ac:dyDescent="0.25">
      <c r="B1313" s="2" t="s">
        <v>13</v>
      </c>
      <c r="C1313" s="2">
        <v>1128299</v>
      </c>
      <c r="D1313" s="3">
        <v>44327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10">
        <v>54.999999999999993</v>
      </c>
      <c r="J1313" s="7">
        <v>5250</v>
      </c>
      <c r="K1313" s="10">
        <v>288749.99999999994</v>
      </c>
      <c r="L1313" s="10">
        <v>72187.499999999985</v>
      </c>
      <c r="M1313" s="5">
        <v>0.25</v>
      </c>
      <c r="N1313" s="2" t="s">
        <v>23</v>
      </c>
    </row>
    <row r="1314" spans="2:14" ht="14.25" customHeight="1" x14ac:dyDescent="0.25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10">
        <v>60</v>
      </c>
      <c r="J1314" s="7">
        <v>3750</v>
      </c>
      <c r="K1314" s="10">
        <v>225000</v>
      </c>
      <c r="L1314" s="10">
        <v>45000</v>
      </c>
      <c r="M1314" s="5">
        <v>0.2</v>
      </c>
      <c r="N1314" s="2" t="s">
        <v>23</v>
      </c>
    </row>
    <row r="1315" spans="2:14" ht="14.25" customHeight="1" x14ac:dyDescent="0.25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10">
        <v>60</v>
      </c>
      <c r="J1315" s="7">
        <v>3750</v>
      </c>
      <c r="K1315" s="10">
        <v>225000</v>
      </c>
      <c r="L1315" s="10">
        <v>56250</v>
      </c>
      <c r="M1315" s="5">
        <v>0.25</v>
      </c>
      <c r="N1315" s="2" t="s">
        <v>23</v>
      </c>
    </row>
    <row r="1316" spans="2:14" ht="14.25" customHeight="1" x14ac:dyDescent="0.25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10">
        <v>54.999999999999993</v>
      </c>
      <c r="J1316" s="7">
        <v>2750</v>
      </c>
      <c r="K1316" s="10">
        <v>151249.99999999997</v>
      </c>
      <c r="L1316" s="10">
        <v>37812.499999999993</v>
      </c>
      <c r="M1316" s="5">
        <v>0.25</v>
      </c>
      <c r="N1316" s="2" t="s">
        <v>23</v>
      </c>
    </row>
    <row r="1317" spans="2:14" ht="14.25" customHeight="1" x14ac:dyDescent="0.25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10">
        <v>60</v>
      </c>
      <c r="J1317" s="7">
        <v>1750</v>
      </c>
      <c r="K1317" s="10">
        <v>105000</v>
      </c>
      <c r="L1317" s="10">
        <v>15750</v>
      </c>
      <c r="M1317" s="5">
        <v>0.15</v>
      </c>
      <c r="N1317" s="2" t="s">
        <v>23</v>
      </c>
    </row>
    <row r="1318" spans="2:14" ht="14.25" customHeight="1" x14ac:dyDescent="0.25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10">
        <v>75</v>
      </c>
      <c r="J1318" s="7">
        <v>4750</v>
      </c>
      <c r="K1318" s="10">
        <v>356250</v>
      </c>
      <c r="L1318" s="10">
        <v>142500</v>
      </c>
      <c r="M1318" s="5">
        <v>0.4</v>
      </c>
      <c r="N1318" s="2" t="s">
        <v>23</v>
      </c>
    </row>
    <row r="1319" spans="2:14" ht="14.25" customHeight="1" x14ac:dyDescent="0.25">
      <c r="B1319" s="2" t="s">
        <v>13</v>
      </c>
      <c r="C1319" s="2">
        <v>1128299</v>
      </c>
      <c r="D1319" s="3">
        <v>44357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10">
        <v>70</v>
      </c>
      <c r="J1319" s="7">
        <v>7250</v>
      </c>
      <c r="K1319" s="10">
        <v>507500</v>
      </c>
      <c r="L1319" s="10">
        <v>126875</v>
      </c>
      <c r="M1319" s="5">
        <v>0.25</v>
      </c>
      <c r="N1319" s="2" t="s">
        <v>23</v>
      </c>
    </row>
    <row r="1320" spans="2:14" ht="14.25" customHeight="1" x14ac:dyDescent="0.25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10">
        <v>75</v>
      </c>
      <c r="J1320" s="7">
        <v>6000</v>
      </c>
      <c r="K1320" s="10">
        <v>450000</v>
      </c>
      <c r="L1320" s="10">
        <v>90000</v>
      </c>
      <c r="M1320" s="5">
        <v>0.2</v>
      </c>
      <c r="N1320" s="2" t="s">
        <v>23</v>
      </c>
    </row>
    <row r="1321" spans="2:14" ht="14.25" customHeight="1" x14ac:dyDescent="0.25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10">
        <v>75</v>
      </c>
      <c r="J1321" s="7">
        <v>6000</v>
      </c>
      <c r="K1321" s="10">
        <v>450000</v>
      </c>
      <c r="L1321" s="10">
        <v>112500</v>
      </c>
      <c r="M1321" s="5">
        <v>0.25</v>
      </c>
      <c r="N1321" s="2" t="s">
        <v>23</v>
      </c>
    </row>
    <row r="1322" spans="2:14" ht="14.25" customHeight="1" x14ac:dyDescent="0.25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10">
        <v>75</v>
      </c>
      <c r="J1322" s="7">
        <v>4750</v>
      </c>
      <c r="K1322" s="10">
        <v>356250</v>
      </c>
      <c r="L1322" s="10">
        <v>89062.5</v>
      </c>
      <c r="M1322" s="5">
        <v>0.25</v>
      </c>
      <c r="N1322" s="2" t="s">
        <v>23</v>
      </c>
    </row>
    <row r="1323" spans="2:14" ht="14.25" customHeight="1" x14ac:dyDescent="0.25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10">
        <v>85.000000000000014</v>
      </c>
      <c r="J1323" s="7">
        <v>3500</v>
      </c>
      <c r="K1323" s="10">
        <v>297500.00000000006</v>
      </c>
      <c r="L1323" s="10">
        <v>44625.000000000007</v>
      </c>
      <c r="M1323" s="5">
        <v>0.15</v>
      </c>
      <c r="N1323" s="2" t="s">
        <v>23</v>
      </c>
    </row>
    <row r="1324" spans="2:14" ht="14.25" customHeight="1" x14ac:dyDescent="0.25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10">
        <v>100</v>
      </c>
      <c r="J1324" s="7">
        <v>6500</v>
      </c>
      <c r="K1324" s="10">
        <v>650000</v>
      </c>
      <c r="L1324" s="10">
        <v>260000</v>
      </c>
      <c r="M1324" s="5">
        <v>0.4</v>
      </c>
      <c r="N1324" s="2" t="s">
        <v>23</v>
      </c>
    </row>
    <row r="1325" spans="2:14" ht="14.25" customHeight="1" x14ac:dyDescent="0.25">
      <c r="B1325" s="2" t="s">
        <v>13</v>
      </c>
      <c r="C1325" s="2">
        <v>1128299</v>
      </c>
      <c r="D1325" s="3">
        <v>44386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10">
        <v>80</v>
      </c>
      <c r="J1325" s="7">
        <v>8000</v>
      </c>
      <c r="K1325" s="10">
        <v>640000</v>
      </c>
      <c r="L1325" s="10">
        <v>160000</v>
      </c>
      <c r="M1325" s="5">
        <v>0.25</v>
      </c>
      <c r="N1325" s="2" t="s">
        <v>23</v>
      </c>
    </row>
    <row r="1326" spans="2:14" ht="14.25" customHeight="1" x14ac:dyDescent="0.25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10">
        <v>85.000000000000014</v>
      </c>
      <c r="J1326" s="7">
        <v>6500</v>
      </c>
      <c r="K1326" s="10">
        <v>552500.00000000012</v>
      </c>
      <c r="L1326" s="10">
        <v>110500.00000000003</v>
      </c>
      <c r="M1326" s="5">
        <v>0.2</v>
      </c>
      <c r="N1326" s="2" t="s">
        <v>23</v>
      </c>
    </row>
    <row r="1327" spans="2:14" ht="14.25" customHeight="1" x14ac:dyDescent="0.25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10">
        <v>85.000000000000014</v>
      </c>
      <c r="J1327" s="7">
        <v>6000</v>
      </c>
      <c r="K1327" s="10">
        <v>510000.00000000006</v>
      </c>
      <c r="L1327" s="10">
        <v>127500.00000000001</v>
      </c>
      <c r="M1327" s="5">
        <v>0.25</v>
      </c>
      <c r="N1327" s="2" t="s">
        <v>23</v>
      </c>
    </row>
    <row r="1328" spans="2:14" ht="14.25" customHeight="1" x14ac:dyDescent="0.25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10">
        <v>80</v>
      </c>
      <c r="J1328" s="7">
        <v>5000</v>
      </c>
      <c r="K1328" s="10">
        <v>400000</v>
      </c>
      <c r="L1328" s="10">
        <v>100000</v>
      </c>
      <c r="M1328" s="5">
        <v>0.25</v>
      </c>
      <c r="N1328" s="2" t="s">
        <v>23</v>
      </c>
    </row>
    <row r="1329" spans="2:14" ht="14.25" customHeight="1" x14ac:dyDescent="0.25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10">
        <v>85.000000000000014</v>
      </c>
      <c r="J1329" s="7">
        <v>5500</v>
      </c>
      <c r="K1329" s="10">
        <v>467500.00000000006</v>
      </c>
      <c r="L1329" s="10">
        <v>70125</v>
      </c>
      <c r="M1329" s="5">
        <v>0.15</v>
      </c>
      <c r="N1329" s="2" t="s">
        <v>23</v>
      </c>
    </row>
    <row r="1330" spans="2:14" ht="14.25" customHeight="1" x14ac:dyDescent="0.25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10">
        <v>100</v>
      </c>
      <c r="J1330" s="7">
        <v>5500</v>
      </c>
      <c r="K1330" s="10">
        <v>550000</v>
      </c>
      <c r="L1330" s="10">
        <v>220000</v>
      </c>
      <c r="M1330" s="5">
        <v>0.4</v>
      </c>
      <c r="N1330" s="2" t="s">
        <v>23</v>
      </c>
    </row>
    <row r="1331" spans="2:14" ht="14.25" customHeight="1" x14ac:dyDescent="0.25">
      <c r="B1331" s="2" t="s">
        <v>13</v>
      </c>
      <c r="C1331" s="2">
        <v>1128299</v>
      </c>
      <c r="D1331" s="3">
        <v>44418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10">
        <v>85.000000000000014</v>
      </c>
      <c r="J1331" s="7">
        <v>7500</v>
      </c>
      <c r="K1331" s="10">
        <v>637500.00000000012</v>
      </c>
      <c r="L1331" s="10">
        <v>159375.00000000003</v>
      </c>
      <c r="M1331" s="5">
        <v>0.25</v>
      </c>
      <c r="N1331" s="2" t="s">
        <v>23</v>
      </c>
    </row>
    <row r="1332" spans="2:14" ht="14.25" customHeight="1" x14ac:dyDescent="0.25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10">
        <v>75.000000000000014</v>
      </c>
      <c r="J1332" s="7">
        <v>7250</v>
      </c>
      <c r="K1332" s="10">
        <v>543750.00000000012</v>
      </c>
      <c r="L1332" s="10">
        <v>108750.00000000003</v>
      </c>
      <c r="M1332" s="5">
        <v>0.2</v>
      </c>
      <c r="N1332" s="2" t="s">
        <v>23</v>
      </c>
    </row>
    <row r="1333" spans="2:14" ht="14.25" customHeight="1" x14ac:dyDescent="0.25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10">
        <v>70</v>
      </c>
      <c r="J1333" s="7">
        <v>6000</v>
      </c>
      <c r="K1333" s="10">
        <v>420000</v>
      </c>
      <c r="L1333" s="10">
        <v>105000</v>
      </c>
      <c r="M1333" s="5">
        <v>0.25</v>
      </c>
      <c r="N1333" s="2" t="s">
        <v>23</v>
      </c>
    </row>
    <row r="1334" spans="2:14" ht="14.25" customHeight="1" x14ac:dyDescent="0.25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10">
        <v>70</v>
      </c>
      <c r="J1334" s="7">
        <v>5250</v>
      </c>
      <c r="K1334" s="10">
        <v>367500</v>
      </c>
      <c r="L1334" s="10">
        <v>91875</v>
      </c>
      <c r="M1334" s="5">
        <v>0.25</v>
      </c>
      <c r="N1334" s="2" t="s">
        <v>23</v>
      </c>
    </row>
    <row r="1335" spans="2:14" ht="14.25" customHeight="1" x14ac:dyDescent="0.25">
      <c r="B1335" s="2" t="s">
        <v>24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10">
        <v>70</v>
      </c>
      <c r="J1335" s="7">
        <v>5250</v>
      </c>
      <c r="K1335" s="10">
        <v>367500</v>
      </c>
      <c r="L1335" s="10">
        <v>55125</v>
      </c>
      <c r="M1335" s="5">
        <v>0.15</v>
      </c>
      <c r="N1335" s="2" t="s">
        <v>23</v>
      </c>
    </row>
    <row r="1336" spans="2:14" ht="14.25" customHeight="1" x14ac:dyDescent="0.25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10">
        <v>75</v>
      </c>
      <c r="J1336" s="7">
        <v>3500</v>
      </c>
      <c r="K1336" s="10">
        <v>262500</v>
      </c>
      <c r="L1336" s="10">
        <v>105000</v>
      </c>
      <c r="M1336" s="5">
        <v>0.4</v>
      </c>
      <c r="N1336" s="2" t="s">
        <v>23</v>
      </c>
    </row>
    <row r="1337" spans="2:14" ht="14.25" customHeight="1" x14ac:dyDescent="0.25">
      <c r="B1337" s="2" t="s">
        <v>24</v>
      </c>
      <c r="C1337" s="2">
        <v>1128299</v>
      </c>
      <c r="D1337" s="3">
        <v>44450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10">
        <v>65.000000000000014</v>
      </c>
      <c r="J1337" s="7">
        <v>5500</v>
      </c>
      <c r="K1337" s="10">
        <v>357500.00000000006</v>
      </c>
      <c r="L1337" s="10">
        <v>89375.000000000015</v>
      </c>
      <c r="M1337" s="5">
        <v>0.25</v>
      </c>
      <c r="N1337" s="2" t="s">
        <v>23</v>
      </c>
    </row>
    <row r="1338" spans="2:14" ht="14.25" customHeight="1" x14ac:dyDescent="0.25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10">
        <v>70.000000000000014</v>
      </c>
      <c r="J1338" s="7">
        <v>5500</v>
      </c>
      <c r="K1338" s="10">
        <v>385000.00000000006</v>
      </c>
      <c r="L1338" s="10">
        <v>77000.000000000015</v>
      </c>
      <c r="M1338" s="5">
        <v>0.2</v>
      </c>
      <c r="N1338" s="2" t="s">
        <v>23</v>
      </c>
    </row>
    <row r="1339" spans="2:14" ht="14.25" customHeight="1" x14ac:dyDescent="0.25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10">
        <v>65.000000000000014</v>
      </c>
      <c r="J1339" s="7">
        <v>3750</v>
      </c>
      <c r="K1339" s="10">
        <v>243750.00000000006</v>
      </c>
      <c r="L1339" s="10">
        <v>60937.500000000015</v>
      </c>
      <c r="M1339" s="5">
        <v>0.25</v>
      </c>
      <c r="N1339" s="2" t="s">
        <v>23</v>
      </c>
    </row>
    <row r="1340" spans="2:14" ht="14.25" customHeight="1" x14ac:dyDescent="0.25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10">
        <v>65.000000000000014</v>
      </c>
      <c r="J1340" s="7">
        <v>3250</v>
      </c>
      <c r="K1340" s="10">
        <v>211250.00000000006</v>
      </c>
      <c r="L1340" s="10">
        <v>52812.500000000015</v>
      </c>
      <c r="M1340" s="5">
        <v>0.25</v>
      </c>
      <c r="N1340" s="2" t="s">
        <v>23</v>
      </c>
    </row>
    <row r="1341" spans="2:14" ht="14.25" customHeight="1" x14ac:dyDescent="0.25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10">
        <v>75.000000000000014</v>
      </c>
      <c r="J1341" s="7">
        <v>3500</v>
      </c>
      <c r="K1341" s="10">
        <v>262500.00000000006</v>
      </c>
      <c r="L1341" s="10">
        <v>39375.000000000007</v>
      </c>
      <c r="M1341" s="5">
        <v>0.15</v>
      </c>
      <c r="N1341" s="2" t="s">
        <v>23</v>
      </c>
    </row>
    <row r="1342" spans="2:14" ht="14.25" customHeight="1" x14ac:dyDescent="0.25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10">
        <v>60</v>
      </c>
      <c r="J1342" s="7">
        <v>3750</v>
      </c>
      <c r="K1342" s="10">
        <v>225000</v>
      </c>
      <c r="L1342" s="10">
        <v>90000</v>
      </c>
      <c r="M1342" s="5">
        <v>0.4</v>
      </c>
      <c r="N1342" s="2" t="s">
        <v>23</v>
      </c>
    </row>
    <row r="1343" spans="2:14" ht="14.25" customHeight="1" x14ac:dyDescent="0.25">
      <c r="B1343" s="2" t="s">
        <v>24</v>
      </c>
      <c r="C1343" s="2">
        <v>1128299</v>
      </c>
      <c r="D1343" s="3">
        <v>44479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10">
        <v>55.000000000000007</v>
      </c>
      <c r="J1343" s="7">
        <v>4750</v>
      </c>
      <c r="K1343" s="10">
        <v>261250.00000000003</v>
      </c>
      <c r="L1343" s="10">
        <v>65312.500000000007</v>
      </c>
      <c r="M1343" s="5">
        <v>0.25</v>
      </c>
      <c r="N1343" s="2" t="s">
        <v>23</v>
      </c>
    </row>
    <row r="1344" spans="2:14" ht="14.25" customHeight="1" x14ac:dyDescent="0.25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10">
        <v>65.000000000000014</v>
      </c>
      <c r="J1344" s="7">
        <v>4750</v>
      </c>
      <c r="K1344" s="10">
        <v>308750.00000000006</v>
      </c>
      <c r="L1344" s="10">
        <v>61750.000000000015</v>
      </c>
      <c r="M1344" s="5">
        <v>0.2</v>
      </c>
      <c r="N1344" s="2" t="s">
        <v>23</v>
      </c>
    </row>
    <row r="1345" spans="2:14" ht="14.25" customHeight="1" x14ac:dyDescent="0.25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10">
        <v>60.000000000000007</v>
      </c>
      <c r="J1345" s="7">
        <v>3000</v>
      </c>
      <c r="K1345" s="10">
        <v>180000.00000000003</v>
      </c>
      <c r="L1345" s="10">
        <v>45000.000000000007</v>
      </c>
      <c r="M1345" s="5">
        <v>0.25</v>
      </c>
      <c r="N1345" s="2" t="s">
        <v>23</v>
      </c>
    </row>
    <row r="1346" spans="2:14" ht="14.25" customHeight="1" x14ac:dyDescent="0.25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10">
        <v>55.000000000000007</v>
      </c>
      <c r="J1346" s="7">
        <v>2750</v>
      </c>
      <c r="K1346" s="10">
        <v>151250.00000000003</v>
      </c>
      <c r="L1346" s="10">
        <v>37812.500000000007</v>
      </c>
      <c r="M1346" s="5">
        <v>0.25</v>
      </c>
      <c r="N1346" s="2" t="s">
        <v>23</v>
      </c>
    </row>
    <row r="1347" spans="2:14" ht="14.25" customHeight="1" x14ac:dyDescent="0.25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10">
        <v>65</v>
      </c>
      <c r="J1347" s="7">
        <v>2500</v>
      </c>
      <c r="K1347" s="10">
        <v>162500</v>
      </c>
      <c r="L1347" s="10">
        <v>24375</v>
      </c>
      <c r="M1347" s="5">
        <v>0.15</v>
      </c>
      <c r="N1347" s="2" t="s">
        <v>23</v>
      </c>
    </row>
    <row r="1348" spans="2:14" ht="14.25" customHeight="1" x14ac:dyDescent="0.25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10">
        <v>70</v>
      </c>
      <c r="J1348" s="7">
        <v>3000</v>
      </c>
      <c r="K1348" s="10">
        <v>210000</v>
      </c>
      <c r="L1348" s="10">
        <v>84000</v>
      </c>
      <c r="M1348" s="5">
        <v>0.4</v>
      </c>
      <c r="N1348" s="2" t="s">
        <v>23</v>
      </c>
    </row>
    <row r="1349" spans="2:14" ht="14.25" customHeight="1" x14ac:dyDescent="0.25">
      <c r="B1349" s="2" t="s">
        <v>24</v>
      </c>
      <c r="C1349" s="2">
        <v>1128299</v>
      </c>
      <c r="D1349" s="3">
        <v>44510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10">
        <v>55.000000000000007</v>
      </c>
      <c r="J1349" s="7">
        <v>5250</v>
      </c>
      <c r="K1349" s="10">
        <v>288750.00000000006</v>
      </c>
      <c r="L1349" s="10">
        <v>72187.500000000015</v>
      </c>
      <c r="M1349" s="5">
        <v>0.25</v>
      </c>
      <c r="N1349" s="2" t="s">
        <v>23</v>
      </c>
    </row>
    <row r="1350" spans="2:14" ht="14.25" customHeight="1" x14ac:dyDescent="0.25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10">
        <v>60.000000000000007</v>
      </c>
      <c r="J1350" s="7">
        <v>6000</v>
      </c>
      <c r="K1350" s="10">
        <v>360000.00000000006</v>
      </c>
      <c r="L1350" s="10">
        <v>72000.000000000015</v>
      </c>
      <c r="M1350" s="5">
        <v>0.2</v>
      </c>
      <c r="N1350" s="2" t="s">
        <v>23</v>
      </c>
    </row>
    <row r="1351" spans="2:14" ht="14.25" customHeight="1" x14ac:dyDescent="0.25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10">
        <v>55.000000000000007</v>
      </c>
      <c r="J1351" s="7">
        <v>4250</v>
      </c>
      <c r="K1351" s="10">
        <v>233750.00000000003</v>
      </c>
      <c r="L1351" s="10">
        <v>58437.500000000007</v>
      </c>
      <c r="M1351" s="5">
        <v>0.25</v>
      </c>
      <c r="N1351" s="2" t="s">
        <v>23</v>
      </c>
    </row>
    <row r="1352" spans="2:14" ht="14.25" customHeight="1" x14ac:dyDescent="0.25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10">
        <v>65.000000000000014</v>
      </c>
      <c r="J1352" s="7">
        <v>4000</v>
      </c>
      <c r="K1352" s="10">
        <v>260000.00000000006</v>
      </c>
      <c r="L1352" s="10">
        <v>65000.000000000015</v>
      </c>
      <c r="M1352" s="5">
        <v>0.25</v>
      </c>
      <c r="N1352" s="2" t="s">
        <v>23</v>
      </c>
    </row>
    <row r="1353" spans="2:14" ht="14.25" customHeight="1" x14ac:dyDescent="0.25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10">
        <v>85.000000000000014</v>
      </c>
      <c r="J1353" s="7">
        <v>3750</v>
      </c>
      <c r="K1353" s="10">
        <v>318750.00000000006</v>
      </c>
      <c r="L1353" s="10">
        <v>47812.500000000007</v>
      </c>
      <c r="M1353" s="5">
        <v>0.15</v>
      </c>
      <c r="N1353" s="2" t="s">
        <v>23</v>
      </c>
    </row>
    <row r="1354" spans="2:14" ht="14.25" customHeight="1" x14ac:dyDescent="0.25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10">
        <v>90.000000000000014</v>
      </c>
      <c r="J1354" s="7">
        <v>5000</v>
      </c>
      <c r="K1354" s="10">
        <v>450000.00000000006</v>
      </c>
      <c r="L1354" s="10">
        <v>180000.00000000003</v>
      </c>
      <c r="M1354" s="5">
        <v>0.4</v>
      </c>
      <c r="N1354" s="2" t="s">
        <v>23</v>
      </c>
    </row>
    <row r="1355" spans="2:14" ht="14.25" customHeight="1" x14ac:dyDescent="0.25">
      <c r="B1355" s="2" t="s">
        <v>24</v>
      </c>
      <c r="C1355" s="2">
        <v>1128299</v>
      </c>
      <c r="D1355" s="3">
        <v>44539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10">
        <v>75.000000000000014</v>
      </c>
      <c r="J1355" s="7">
        <v>7000</v>
      </c>
      <c r="K1355" s="10">
        <v>525000.00000000012</v>
      </c>
      <c r="L1355" s="10">
        <v>131250.00000000003</v>
      </c>
      <c r="M1355" s="5">
        <v>0.25</v>
      </c>
      <c r="N1355" s="2" t="s">
        <v>23</v>
      </c>
    </row>
    <row r="1356" spans="2:14" ht="14.25" customHeight="1" x14ac:dyDescent="0.25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10">
        <v>85.000000000000014</v>
      </c>
      <c r="J1356" s="7">
        <v>7000</v>
      </c>
      <c r="K1356" s="10">
        <v>595000.00000000012</v>
      </c>
      <c r="L1356" s="10">
        <v>119000.00000000003</v>
      </c>
      <c r="M1356" s="5">
        <v>0.2</v>
      </c>
      <c r="N1356" s="2" t="s">
        <v>23</v>
      </c>
    </row>
    <row r="1357" spans="2:14" ht="14.25" customHeight="1" x14ac:dyDescent="0.25">
      <c r="B1357" s="2" t="s">
        <v>25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10">
        <v>80.000000000000014</v>
      </c>
      <c r="J1357" s="7">
        <v>5000</v>
      </c>
      <c r="K1357" s="10">
        <v>400000.00000000006</v>
      </c>
      <c r="L1357" s="10">
        <v>100000.00000000001</v>
      </c>
      <c r="M1357" s="5">
        <v>0.25</v>
      </c>
      <c r="N1357" s="2" t="s">
        <v>23</v>
      </c>
    </row>
    <row r="1358" spans="2:14" ht="14.25" customHeight="1" x14ac:dyDescent="0.25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10">
        <v>80.000000000000014</v>
      </c>
      <c r="J1358" s="7">
        <v>5000</v>
      </c>
      <c r="K1358" s="10">
        <v>400000.00000000006</v>
      </c>
      <c r="L1358" s="10">
        <v>100000.00000000001</v>
      </c>
      <c r="M1358" s="5">
        <v>0.25</v>
      </c>
      <c r="N1358" s="2" t="s">
        <v>23</v>
      </c>
    </row>
    <row r="1359" spans="2:14" ht="14.25" customHeight="1" x14ac:dyDescent="0.25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10">
        <v>90.000000000000014</v>
      </c>
      <c r="J1359" s="7">
        <v>4250</v>
      </c>
      <c r="K1359" s="10">
        <v>382500.00000000006</v>
      </c>
      <c r="L1359" s="10">
        <v>57375.000000000007</v>
      </c>
      <c r="M1359" s="5">
        <v>0.15</v>
      </c>
      <c r="N1359" s="2" t="s">
        <v>23</v>
      </c>
    </row>
    <row r="1360" spans="2:14" ht="14.25" customHeight="1" x14ac:dyDescent="0.25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10">
        <v>95.000000000000014</v>
      </c>
      <c r="J1360" s="7">
        <v>5250</v>
      </c>
      <c r="K1360" s="10">
        <v>498750.00000000006</v>
      </c>
      <c r="L1360" s="10">
        <v>199500.00000000003</v>
      </c>
      <c r="M1360" s="5">
        <v>0.4</v>
      </c>
      <c r="N1360" s="2" t="s">
        <v>23</v>
      </c>
    </row>
    <row r="1361" spans="2:14" ht="14.25" customHeight="1" x14ac:dyDescent="0.25">
      <c r="B1361" s="2" t="s">
        <v>25</v>
      </c>
      <c r="C1361" s="2">
        <v>1128299</v>
      </c>
      <c r="D1361" s="3">
        <v>44213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10">
        <v>40</v>
      </c>
      <c r="J1361" s="7">
        <v>4250</v>
      </c>
      <c r="K1361" s="10">
        <v>170000</v>
      </c>
      <c r="L1361" s="10">
        <v>51000</v>
      </c>
      <c r="M1361" s="5">
        <v>0.3</v>
      </c>
      <c r="N1361" s="2" t="s">
        <v>23</v>
      </c>
    </row>
    <row r="1362" spans="2:14" ht="14.25" customHeight="1" x14ac:dyDescent="0.25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10">
        <v>50</v>
      </c>
      <c r="J1362" s="7">
        <v>4250</v>
      </c>
      <c r="K1362" s="10">
        <v>212500</v>
      </c>
      <c r="L1362" s="10">
        <v>53125</v>
      </c>
      <c r="M1362" s="5">
        <v>0.25</v>
      </c>
      <c r="N1362" s="2" t="s">
        <v>23</v>
      </c>
    </row>
    <row r="1363" spans="2:14" ht="14.25" customHeight="1" x14ac:dyDescent="0.25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10">
        <v>50</v>
      </c>
      <c r="J1363" s="7">
        <v>4250</v>
      </c>
      <c r="K1363" s="10">
        <v>212500</v>
      </c>
      <c r="L1363" s="10">
        <v>63750</v>
      </c>
      <c r="M1363" s="5">
        <v>0.3</v>
      </c>
      <c r="N1363" s="2" t="s">
        <v>23</v>
      </c>
    </row>
    <row r="1364" spans="2:14" ht="14.25" customHeight="1" x14ac:dyDescent="0.25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10">
        <v>50</v>
      </c>
      <c r="J1364" s="7">
        <v>2750</v>
      </c>
      <c r="K1364" s="10">
        <v>137500</v>
      </c>
      <c r="L1364" s="10">
        <v>41250</v>
      </c>
      <c r="M1364" s="5">
        <v>0.3</v>
      </c>
      <c r="N1364" s="2" t="s">
        <v>23</v>
      </c>
    </row>
    <row r="1365" spans="2:14" ht="14.25" customHeight="1" x14ac:dyDescent="0.25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10">
        <v>55.000000000000007</v>
      </c>
      <c r="J1365" s="7">
        <v>2250</v>
      </c>
      <c r="K1365" s="10">
        <v>123750.00000000001</v>
      </c>
      <c r="L1365" s="10">
        <v>24750.000000000004</v>
      </c>
      <c r="M1365" s="5">
        <v>0.2</v>
      </c>
      <c r="N1365" s="2" t="s">
        <v>23</v>
      </c>
    </row>
    <row r="1366" spans="2:14" ht="14.25" customHeight="1" x14ac:dyDescent="0.25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10">
        <v>50</v>
      </c>
      <c r="J1366" s="7">
        <v>4750</v>
      </c>
      <c r="K1366" s="10">
        <v>237500</v>
      </c>
      <c r="L1366" s="10">
        <v>106875</v>
      </c>
      <c r="M1366" s="5">
        <v>0.45</v>
      </c>
      <c r="N1366" s="2" t="s">
        <v>23</v>
      </c>
    </row>
    <row r="1367" spans="2:14" ht="14.25" customHeight="1" x14ac:dyDescent="0.25">
      <c r="B1367" s="2" t="s">
        <v>25</v>
      </c>
      <c r="C1367" s="2">
        <v>1128299</v>
      </c>
      <c r="D1367" s="3">
        <v>44244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10">
        <v>40</v>
      </c>
      <c r="J1367" s="7">
        <v>5250</v>
      </c>
      <c r="K1367" s="10">
        <v>210000</v>
      </c>
      <c r="L1367" s="10">
        <v>63000</v>
      </c>
      <c r="M1367" s="5">
        <v>0.3</v>
      </c>
      <c r="N1367" s="2" t="s">
        <v>23</v>
      </c>
    </row>
    <row r="1368" spans="2:14" ht="14.25" customHeight="1" x14ac:dyDescent="0.25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10">
        <v>50</v>
      </c>
      <c r="J1368" s="7">
        <v>4250</v>
      </c>
      <c r="K1368" s="10">
        <v>212500</v>
      </c>
      <c r="L1368" s="10">
        <v>53125</v>
      </c>
      <c r="M1368" s="5">
        <v>0.25</v>
      </c>
      <c r="N1368" s="2" t="s">
        <v>23</v>
      </c>
    </row>
    <row r="1369" spans="2:14" ht="14.25" customHeight="1" x14ac:dyDescent="0.25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10">
        <v>50</v>
      </c>
      <c r="J1369" s="7">
        <v>4250</v>
      </c>
      <c r="K1369" s="10">
        <v>212500</v>
      </c>
      <c r="L1369" s="10">
        <v>63750</v>
      </c>
      <c r="M1369" s="5">
        <v>0.3</v>
      </c>
      <c r="N1369" s="2" t="s">
        <v>23</v>
      </c>
    </row>
    <row r="1370" spans="2:14" ht="14.25" customHeight="1" x14ac:dyDescent="0.25">
      <c r="B1370" s="2" t="s">
        <v>25</v>
      </c>
      <c r="C1370" s="2">
        <v>1128299</v>
      </c>
      <c r="D1370" s="3">
        <v>44244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10">
        <v>50</v>
      </c>
      <c r="J1370" s="7">
        <v>2750</v>
      </c>
      <c r="K1370" s="10">
        <v>137500</v>
      </c>
      <c r="L1370" s="10">
        <v>41250</v>
      </c>
      <c r="M1370" s="5">
        <v>0.3</v>
      </c>
      <c r="N1370" s="2" t="s">
        <v>23</v>
      </c>
    </row>
    <row r="1371" spans="2:14" ht="14.25" customHeight="1" x14ac:dyDescent="0.25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10">
        <v>55.000000000000007</v>
      </c>
      <c r="J1371" s="7">
        <v>2000</v>
      </c>
      <c r="K1371" s="10">
        <v>110000.00000000001</v>
      </c>
      <c r="L1371" s="10">
        <v>22000.000000000004</v>
      </c>
      <c r="M1371" s="5">
        <v>0.2</v>
      </c>
      <c r="N1371" s="2" t="s">
        <v>23</v>
      </c>
    </row>
    <row r="1372" spans="2:14" ht="14.25" customHeight="1" x14ac:dyDescent="0.25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10">
        <v>50</v>
      </c>
      <c r="J1372" s="7">
        <v>4000</v>
      </c>
      <c r="K1372" s="10">
        <v>200000</v>
      </c>
      <c r="L1372" s="10">
        <v>90000</v>
      </c>
      <c r="M1372" s="5">
        <v>0.45</v>
      </c>
      <c r="N1372" s="2" t="s">
        <v>23</v>
      </c>
    </row>
    <row r="1373" spans="2:14" ht="14.25" customHeight="1" x14ac:dyDescent="0.25">
      <c r="B1373" s="2" t="s">
        <v>25</v>
      </c>
      <c r="C1373" s="2">
        <v>1128299</v>
      </c>
      <c r="D1373" s="3">
        <v>44271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10">
        <v>50</v>
      </c>
      <c r="J1373" s="7">
        <v>5500</v>
      </c>
      <c r="K1373" s="10">
        <v>275000</v>
      </c>
      <c r="L1373" s="10">
        <v>82500</v>
      </c>
      <c r="M1373" s="5">
        <v>0.3</v>
      </c>
      <c r="N1373" s="2" t="s">
        <v>23</v>
      </c>
    </row>
    <row r="1374" spans="2:14" ht="14.25" customHeight="1" x14ac:dyDescent="0.25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10">
        <v>60</v>
      </c>
      <c r="J1374" s="7">
        <v>4000</v>
      </c>
      <c r="K1374" s="10">
        <v>240000</v>
      </c>
      <c r="L1374" s="10">
        <v>60000</v>
      </c>
      <c r="M1374" s="5">
        <v>0.25</v>
      </c>
      <c r="N1374" s="2" t="s">
        <v>23</v>
      </c>
    </row>
    <row r="1375" spans="2:14" ht="14.25" customHeight="1" x14ac:dyDescent="0.25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10">
        <v>64.999999999999986</v>
      </c>
      <c r="J1375" s="7">
        <v>4250</v>
      </c>
      <c r="K1375" s="10">
        <v>276249.99999999994</v>
      </c>
      <c r="L1375" s="10">
        <v>82874.999999999985</v>
      </c>
      <c r="M1375" s="5">
        <v>0.3</v>
      </c>
      <c r="N1375" s="2" t="s">
        <v>23</v>
      </c>
    </row>
    <row r="1376" spans="2:14" ht="14.25" customHeight="1" x14ac:dyDescent="0.25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10">
        <v>60</v>
      </c>
      <c r="J1376" s="7">
        <v>3250</v>
      </c>
      <c r="K1376" s="10">
        <v>195000</v>
      </c>
      <c r="L1376" s="10">
        <v>58500</v>
      </c>
      <c r="M1376" s="5">
        <v>0.3</v>
      </c>
      <c r="N1376" s="2" t="s">
        <v>23</v>
      </c>
    </row>
    <row r="1377" spans="2:14" ht="14.25" customHeight="1" x14ac:dyDescent="0.25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10">
        <v>65</v>
      </c>
      <c r="J1377" s="7">
        <v>1750</v>
      </c>
      <c r="K1377" s="10">
        <v>113750</v>
      </c>
      <c r="L1377" s="10">
        <v>22750</v>
      </c>
      <c r="M1377" s="5">
        <v>0.2</v>
      </c>
      <c r="N1377" s="2" t="s">
        <v>23</v>
      </c>
    </row>
    <row r="1378" spans="2:14" ht="14.25" customHeight="1" x14ac:dyDescent="0.25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10">
        <v>60</v>
      </c>
      <c r="J1378" s="7">
        <v>3750</v>
      </c>
      <c r="K1378" s="10">
        <v>225000</v>
      </c>
      <c r="L1378" s="10">
        <v>101250</v>
      </c>
      <c r="M1378" s="5">
        <v>0.45</v>
      </c>
      <c r="N1378" s="2" t="s">
        <v>23</v>
      </c>
    </row>
    <row r="1379" spans="2:14" ht="14.25" customHeight="1" x14ac:dyDescent="0.25">
      <c r="B1379" s="2" t="s">
        <v>24</v>
      </c>
      <c r="C1379" s="2">
        <v>1128299</v>
      </c>
      <c r="D1379" s="3">
        <v>44303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10">
        <v>65</v>
      </c>
      <c r="J1379" s="7">
        <v>5500</v>
      </c>
      <c r="K1379" s="10">
        <v>357500</v>
      </c>
      <c r="L1379" s="10">
        <v>107250</v>
      </c>
      <c r="M1379" s="5">
        <v>0.3</v>
      </c>
      <c r="N1379" s="2" t="s">
        <v>23</v>
      </c>
    </row>
    <row r="1380" spans="2:14" ht="14.25" customHeight="1" x14ac:dyDescent="0.25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10">
        <v>70</v>
      </c>
      <c r="J1380" s="7">
        <v>3500</v>
      </c>
      <c r="K1380" s="10">
        <v>245000</v>
      </c>
      <c r="L1380" s="10">
        <v>61250</v>
      </c>
      <c r="M1380" s="5">
        <v>0.25</v>
      </c>
      <c r="N1380" s="2" t="s">
        <v>23</v>
      </c>
    </row>
    <row r="1381" spans="2:14" ht="14.25" customHeight="1" x14ac:dyDescent="0.25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10">
        <v>70</v>
      </c>
      <c r="J1381" s="7">
        <v>4000</v>
      </c>
      <c r="K1381" s="10">
        <v>280000</v>
      </c>
      <c r="L1381" s="10">
        <v>84000</v>
      </c>
      <c r="M1381" s="5">
        <v>0.3</v>
      </c>
      <c r="N1381" s="2" t="s">
        <v>23</v>
      </c>
    </row>
    <row r="1382" spans="2:14" ht="14.25" customHeight="1" x14ac:dyDescent="0.25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10">
        <v>55.000000000000007</v>
      </c>
      <c r="J1382" s="7">
        <v>3000</v>
      </c>
      <c r="K1382" s="10">
        <v>165000.00000000003</v>
      </c>
      <c r="L1382" s="10">
        <v>49500.000000000007</v>
      </c>
      <c r="M1382" s="5">
        <v>0.3</v>
      </c>
      <c r="N1382" s="2" t="s">
        <v>23</v>
      </c>
    </row>
    <row r="1383" spans="2:14" ht="14.25" customHeight="1" x14ac:dyDescent="0.25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10">
        <v>60.000000000000007</v>
      </c>
      <c r="J1383" s="7">
        <v>2000</v>
      </c>
      <c r="K1383" s="10">
        <v>120000.00000000001</v>
      </c>
      <c r="L1383" s="10">
        <v>24000.000000000004</v>
      </c>
      <c r="M1383" s="5">
        <v>0.2</v>
      </c>
      <c r="N1383" s="2" t="s">
        <v>23</v>
      </c>
    </row>
    <row r="1384" spans="2:14" ht="14.25" customHeight="1" x14ac:dyDescent="0.25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10">
        <v>75.000000000000014</v>
      </c>
      <c r="J1384" s="7">
        <v>3750</v>
      </c>
      <c r="K1384" s="10">
        <v>281250.00000000006</v>
      </c>
      <c r="L1384" s="10">
        <v>126562.50000000003</v>
      </c>
      <c r="M1384" s="5">
        <v>0.45</v>
      </c>
      <c r="N1384" s="2" t="s">
        <v>23</v>
      </c>
    </row>
    <row r="1385" spans="2:14" ht="14.25" customHeight="1" x14ac:dyDescent="0.25">
      <c r="B1385" s="2" t="s">
        <v>24</v>
      </c>
      <c r="C1385" s="2">
        <v>1128299</v>
      </c>
      <c r="D1385" s="3">
        <v>44334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10">
        <v>60</v>
      </c>
      <c r="J1385" s="7">
        <v>5750</v>
      </c>
      <c r="K1385" s="10">
        <v>345000</v>
      </c>
      <c r="L1385" s="10">
        <v>103500</v>
      </c>
      <c r="M1385" s="5">
        <v>0.3</v>
      </c>
      <c r="N1385" s="2" t="s">
        <v>23</v>
      </c>
    </row>
    <row r="1386" spans="2:14" ht="14.25" customHeight="1" x14ac:dyDescent="0.25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10">
        <v>65</v>
      </c>
      <c r="J1386" s="7">
        <v>4250</v>
      </c>
      <c r="K1386" s="10">
        <v>276250</v>
      </c>
      <c r="L1386" s="10">
        <v>69062.5</v>
      </c>
      <c r="M1386" s="5">
        <v>0.25</v>
      </c>
      <c r="N1386" s="2" t="s">
        <v>23</v>
      </c>
    </row>
    <row r="1387" spans="2:14" ht="14.25" customHeight="1" x14ac:dyDescent="0.25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10">
        <v>65</v>
      </c>
      <c r="J1387" s="7">
        <v>4250</v>
      </c>
      <c r="K1387" s="10">
        <v>276250</v>
      </c>
      <c r="L1387" s="10">
        <v>82875</v>
      </c>
      <c r="M1387" s="5">
        <v>0.3</v>
      </c>
      <c r="N1387" s="2" t="s">
        <v>23</v>
      </c>
    </row>
    <row r="1388" spans="2:14" ht="14.25" customHeight="1" x14ac:dyDescent="0.25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10">
        <v>60</v>
      </c>
      <c r="J1388" s="7">
        <v>3250</v>
      </c>
      <c r="K1388" s="10">
        <v>195000</v>
      </c>
      <c r="L1388" s="10">
        <v>58500</v>
      </c>
      <c r="M1388" s="5">
        <v>0.3</v>
      </c>
      <c r="N1388" s="2" t="s">
        <v>23</v>
      </c>
    </row>
    <row r="1389" spans="2:14" ht="14.25" customHeight="1" x14ac:dyDescent="0.25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10">
        <v>54.999999999999993</v>
      </c>
      <c r="J1389" s="7">
        <v>2250</v>
      </c>
      <c r="K1389" s="10">
        <v>123749.99999999999</v>
      </c>
      <c r="L1389" s="10">
        <v>24750</v>
      </c>
      <c r="M1389" s="5">
        <v>0.2</v>
      </c>
      <c r="N1389" s="2" t="s">
        <v>23</v>
      </c>
    </row>
    <row r="1390" spans="2:14" ht="14.25" customHeight="1" x14ac:dyDescent="0.25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10">
        <v>70</v>
      </c>
      <c r="J1390" s="7">
        <v>5750</v>
      </c>
      <c r="K1390" s="10">
        <v>402500</v>
      </c>
      <c r="L1390" s="10">
        <v>181125</v>
      </c>
      <c r="M1390" s="5">
        <v>0.45</v>
      </c>
      <c r="N1390" s="2" t="s">
        <v>23</v>
      </c>
    </row>
    <row r="1391" spans="2:14" ht="14.25" customHeight="1" x14ac:dyDescent="0.25">
      <c r="B1391" s="2" t="s">
        <v>24</v>
      </c>
      <c r="C1391" s="2">
        <v>1128299</v>
      </c>
      <c r="D1391" s="3">
        <v>44364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10">
        <v>64.999999999999986</v>
      </c>
      <c r="J1391" s="7">
        <v>8250</v>
      </c>
      <c r="K1391" s="10">
        <v>536249.99999999988</v>
      </c>
      <c r="L1391" s="10">
        <v>160874.99999999997</v>
      </c>
      <c r="M1391" s="5">
        <v>0.3</v>
      </c>
      <c r="N1391" s="2" t="s">
        <v>23</v>
      </c>
    </row>
    <row r="1392" spans="2:14" ht="14.25" customHeight="1" x14ac:dyDescent="0.25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10">
        <v>70</v>
      </c>
      <c r="J1392" s="7">
        <v>7000</v>
      </c>
      <c r="K1392" s="10">
        <v>490000</v>
      </c>
      <c r="L1392" s="10">
        <v>122500</v>
      </c>
      <c r="M1392" s="5">
        <v>0.25</v>
      </c>
      <c r="N1392" s="2" t="s">
        <v>17</v>
      </c>
    </row>
    <row r="1393" spans="2:14" ht="14.25" customHeight="1" x14ac:dyDescent="0.25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10">
        <v>85</v>
      </c>
      <c r="J1393" s="7">
        <v>7000</v>
      </c>
      <c r="K1393" s="10">
        <v>595000</v>
      </c>
      <c r="L1393" s="10">
        <v>178500</v>
      </c>
      <c r="M1393" s="5">
        <v>0.3</v>
      </c>
      <c r="N1393" s="2" t="s">
        <v>17</v>
      </c>
    </row>
    <row r="1394" spans="2:14" ht="14.25" customHeight="1" x14ac:dyDescent="0.25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10">
        <v>85</v>
      </c>
      <c r="J1394" s="7">
        <v>5750</v>
      </c>
      <c r="K1394" s="10">
        <v>488750</v>
      </c>
      <c r="L1394" s="10">
        <v>146625</v>
      </c>
      <c r="M1394" s="5">
        <v>0.3</v>
      </c>
      <c r="N1394" s="2" t="s">
        <v>17</v>
      </c>
    </row>
    <row r="1395" spans="2:14" ht="14.25" customHeight="1" x14ac:dyDescent="0.25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10">
        <v>95</v>
      </c>
      <c r="J1395" s="7">
        <v>4500</v>
      </c>
      <c r="K1395" s="10">
        <v>427500</v>
      </c>
      <c r="L1395" s="10">
        <v>85500</v>
      </c>
      <c r="M1395" s="5">
        <v>0.2</v>
      </c>
      <c r="N1395" s="2" t="s">
        <v>17</v>
      </c>
    </row>
    <row r="1396" spans="2:14" ht="14.25" customHeight="1" x14ac:dyDescent="0.25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10">
        <v>110.00000000000001</v>
      </c>
      <c r="J1396" s="7">
        <v>7500</v>
      </c>
      <c r="K1396" s="10">
        <v>825000.00000000012</v>
      </c>
      <c r="L1396" s="10">
        <v>371250.00000000006</v>
      </c>
      <c r="M1396" s="5">
        <v>0.45</v>
      </c>
      <c r="N1396" s="2" t="s">
        <v>17</v>
      </c>
    </row>
    <row r="1397" spans="2:14" ht="14.25" customHeight="1" x14ac:dyDescent="0.25">
      <c r="B1397" s="2" t="s">
        <v>24</v>
      </c>
      <c r="C1397" s="2">
        <v>1128299</v>
      </c>
      <c r="D1397" s="3">
        <v>44393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10">
        <v>90</v>
      </c>
      <c r="J1397" s="7">
        <v>9000</v>
      </c>
      <c r="K1397" s="10">
        <v>810000</v>
      </c>
      <c r="L1397" s="10">
        <v>243000</v>
      </c>
      <c r="M1397" s="5">
        <v>0.3</v>
      </c>
      <c r="N1397" s="2" t="s">
        <v>17</v>
      </c>
    </row>
    <row r="1398" spans="2:14" ht="14.25" customHeight="1" x14ac:dyDescent="0.25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10">
        <v>95</v>
      </c>
      <c r="J1398" s="7">
        <v>7500</v>
      </c>
      <c r="K1398" s="10">
        <v>712500</v>
      </c>
      <c r="L1398" s="10">
        <v>178125</v>
      </c>
      <c r="M1398" s="5">
        <v>0.25</v>
      </c>
      <c r="N1398" s="2" t="s">
        <v>17</v>
      </c>
    </row>
    <row r="1399" spans="2:14" ht="14.25" customHeight="1" x14ac:dyDescent="0.25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10">
        <v>95</v>
      </c>
      <c r="J1399" s="7">
        <v>7000</v>
      </c>
      <c r="K1399" s="10">
        <v>665000</v>
      </c>
      <c r="L1399" s="10">
        <v>199500</v>
      </c>
      <c r="M1399" s="5">
        <v>0.3</v>
      </c>
      <c r="N1399" s="2" t="s">
        <v>17</v>
      </c>
    </row>
    <row r="1400" spans="2:14" ht="14.25" customHeight="1" x14ac:dyDescent="0.25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10">
        <v>90</v>
      </c>
      <c r="J1400" s="7">
        <v>6000</v>
      </c>
      <c r="K1400" s="10">
        <v>540000</v>
      </c>
      <c r="L1400" s="10">
        <v>162000</v>
      </c>
      <c r="M1400" s="5">
        <v>0.3</v>
      </c>
      <c r="N1400" s="2" t="s">
        <v>17</v>
      </c>
    </row>
    <row r="1401" spans="2:14" ht="14.25" customHeight="1" x14ac:dyDescent="0.25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10">
        <v>95</v>
      </c>
      <c r="J1401" s="7">
        <v>6500</v>
      </c>
      <c r="K1401" s="10">
        <v>617500</v>
      </c>
      <c r="L1401" s="10">
        <v>123500</v>
      </c>
      <c r="M1401" s="5">
        <v>0.2</v>
      </c>
      <c r="N1401" s="2" t="s">
        <v>17</v>
      </c>
    </row>
    <row r="1402" spans="2:14" ht="14.25" customHeight="1" x14ac:dyDescent="0.25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10">
        <v>110.00000000000001</v>
      </c>
      <c r="J1402" s="7">
        <v>6500</v>
      </c>
      <c r="K1402" s="10">
        <v>715000.00000000012</v>
      </c>
      <c r="L1402" s="10">
        <v>321750.00000000006</v>
      </c>
      <c r="M1402" s="5">
        <v>0.45</v>
      </c>
      <c r="N1402" s="2" t="s">
        <v>17</v>
      </c>
    </row>
    <row r="1403" spans="2:14" ht="14.25" customHeight="1" x14ac:dyDescent="0.25">
      <c r="B1403" s="2" t="s">
        <v>24</v>
      </c>
      <c r="C1403" s="2">
        <v>1128299</v>
      </c>
      <c r="D1403" s="3">
        <v>44425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10">
        <v>95</v>
      </c>
      <c r="J1403" s="7">
        <v>8500</v>
      </c>
      <c r="K1403" s="10">
        <v>807500</v>
      </c>
      <c r="L1403" s="10">
        <v>242250</v>
      </c>
      <c r="M1403" s="5">
        <v>0.3</v>
      </c>
      <c r="N1403" s="2" t="s">
        <v>17</v>
      </c>
    </row>
    <row r="1404" spans="2:14" ht="14.25" customHeight="1" x14ac:dyDescent="0.25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10">
        <v>85.000000000000014</v>
      </c>
      <c r="J1404" s="7">
        <v>8250</v>
      </c>
      <c r="K1404" s="10">
        <v>701250.00000000012</v>
      </c>
      <c r="L1404" s="10">
        <v>175312.50000000003</v>
      </c>
      <c r="M1404" s="5">
        <v>0.25</v>
      </c>
      <c r="N1404" s="2" t="s">
        <v>17</v>
      </c>
    </row>
    <row r="1405" spans="2:14" ht="14.25" customHeight="1" x14ac:dyDescent="0.25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10">
        <v>80</v>
      </c>
      <c r="J1405" s="7">
        <v>7000</v>
      </c>
      <c r="K1405" s="10">
        <v>560000</v>
      </c>
      <c r="L1405" s="10">
        <v>168000</v>
      </c>
      <c r="M1405" s="5">
        <v>0.3</v>
      </c>
      <c r="N1405" s="2" t="s">
        <v>17</v>
      </c>
    </row>
    <row r="1406" spans="2:14" ht="14.25" customHeight="1" x14ac:dyDescent="0.25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10">
        <v>80</v>
      </c>
      <c r="J1406" s="7">
        <v>4750</v>
      </c>
      <c r="K1406" s="10">
        <v>380000</v>
      </c>
      <c r="L1406" s="10">
        <v>114000</v>
      </c>
      <c r="M1406" s="5">
        <v>0.3</v>
      </c>
      <c r="N1406" s="2" t="s">
        <v>17</v>
      </c>
    </row>
    <row r="1407" spans="2:14" ht="14.25" customHeight="1" x14ac:dyDescent="0.25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10">
        <v>80</v>
      </c>
      <c r="J1407" s="7">
        <v>4750</v>
      </c>
      <c r="K1407" s="10">
        <v>380000</v>
      </c>
      <c r="L1407" s="10">
        <v>76000</v>
      </c>
      <c r="M1407" s="5">
        <v>0.2</v>
      </c>
      <c r="N1407" s="2" t="s">
        <v>17</v>
      </c>
    </row>
    <row r="1408" spans="2:14" ht="14.25" customHeight="1" x14ac:dyDescent="0.25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10">
        <v>85</v>
      </c>
      <c r="J1408" s="7">
        <v>3000</v>
      </c>
      <c r="K1408" s="10">
        <v>255000</v>
      </c>
      <c r="L1408" s="10">
        <v>114750</v>
      </c>
      <c r="M1408" s="5">
        <v>0.45</v>
      </c>
      <c r="N1408" s="2" t="s">
        <v>17</v>
      </c>
    </row>
    <row r="1409" spans="2:14" ht="14.25" customHeight="1" x14ac:dyDescent="0.25">
      <c r="B1409" s="2" t="s">
        <v>24</v>
      </c>
      <c r="C1409" s="2">
        <v>1128299</v>
      </c>
      <c r="D1409" s="3">
        <v>44457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10">
        <v>60.000000000000007</v>
      </c>
      <c r="J1409" s="7">
        <v>5000</v>
      </c>
      <c r="K1409" s="10">
        <v>300000.00000000006</v>
      </c>
      <c r="L1409" s="10">
        <v>90000.000000000015</v>
      </c>
      <c r="M1409" s="5">
        <v>0.3</v>
      </c>
      <c r="N1409" s="2" t="s">
        <v>17</v>
      </c>
    </row>
    <row r="1410" spans="2:14" ht="14.25" customHeight="1" x14ac:dyDescent="0.25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10">
        <v>65.000000000000014</v>
      </c>
      <c r="J1410" s="7">
        <v>5000</v>
      </c>
      <c r="K1410" s="10">
        <v>325000.00000000006</v>
      </c>
      <c r="L1410" s="10">
        <v>81250.000000000015</v>
      </c>
      <c r="M1410" s="5">
        <v>0.25</v>
      </c>
      <c r="N1410" s="2" t="s">
        <v>17</v>
      </c>
    </row>
    <row r="1411" spans="2:14" ht="14.25" customHeight="1" x14ac:dyDescent="0.25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10">
        <v>60.000000000000007</v>
      </c>
      <c r="J1411" s="7">
        <v>3000</v>
      </c>
      <c r="K1411" s="10">
        <v>180000.00000000003</v>
      </c>
      <c r="L1411" s="10">
        <v>54000.000000000007</v>
      </c>
      <c r="M1411" s="5">
        <v>0.3</v>
      </c>
      <c r="N1411" s="2" t="s">
        <v>17</v>
      </c>
    </row>
    <row r="1412" spans="2:14" ht="14.25" customHeight="1" x14ac:dyDescent="0.25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10">
        <v>60.000000000000007</v>
      </c>
      <c r="J1412" s="7">
        <v>2500</v>
      </c>
      <c r="K1412" s="10">
        <v>150000.00000000003</v>
      </c>
      <c r="L1412" s="10">
        <v>45000.000000000007</v>
      </c>
      <c r="M1412" s="5">
        <v>0.3</v>
      </c>
      <c r="N1412" s="2" t="s">
        <v>17</v>
      </c>
    </row>
    <row r="1413" spans="2:14" ht="14.25" customHeight="1" x14ac:dyDescent="0.25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10">
        <v>70</v>
      </c>
      <c r="J1413" s="7">
        <v>2750</v>
      </c>
      <c r="K1413" s="10">
        <v>192500</v>
      </c>
      <c r="L1413" s="10">
        <v>38500</v>
      </c>
      <c r="M1413" s="5">
        <v>0.2</v>
      </c>
      <c r="N1413" s="2" t="s">
        <v>17</v>
      </c>
    </row>
    <row r="1414" spans="2:14" ht="14.25" customHeight="1" x14ac:dyDescent="0.25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10">
        <v>54.999999999999993</v>
      </c>
      <c r="J1414" s="7">
        <v>3000</v>
      </c>
      <c r="K1414" s="10">
        <v>164999.99999999997</v>
      </c>
      <c r="L1414" s="10">
        <v>74249.999999999985</v>
      </c>
      <c r="M1414" s="5">
        <v>0.45</v>
      </c>
      <c r="N1414" s="2" t="s">
        <v>17</v>
      </c>
    </row>
    <row r="1415" spans="2:14" ht="14.25" customHeight="1" x14ac:dyDescent="0.25">
      <c r="B1415" s="2" t="s">
        <v>24</v>
      </c>
      <c r="C1415" s="2">
        <v>1128299</v>
      </c>
      <c r="D1415" s="3">
        <v>44486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10">
        <v>50</v>
      </c>
      <c r="J1415" s="7">
        <v>4000</v>
      </c>
      <c r="K1415" s="10">
        <v>200000</v>
      </c>
      <c r="L1415" s="10">
        <v>60000</v>
      </c>
      <c r="M1415" s="5">
        <v>0.3</v>
      </c>
      <c r="N1415" s="2" t="s">
        <v>17</v>
      </c>
    </row>
    <row r="1416" spans="2:14" ht="14.25" customHeight="1" x14ac:dyDescent="0.25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10">
        <v>65.000000000000014</v>
      </c>
      <c r="J1416" s="7">
        <v>5750</v>
      </c>
      <c r="K1416" s="10">
        <v>373750.00000000006</v>
      </c>
      <c r="L1416" s="10">
        <v>93437.500000000015</v>
      </c>
      <c r="M1416" s="5">
        <v>0.25</v>
      </c>
      <c r="N1416" s="2" t="s">
        <v>17</v>
      </c>
    </row>
    <row r="1417" spans="2:14" ht="14.25" customHeight="1" x14ac:dyDescent="0.25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10">
        <v>60.000000000000007</v>
      </c>
      <c r="J1417" s="7">
        <v>4000</v>
      </c>
      <c r="K1417" s="10">
        <v>240000.00000000003</v>
      </c>
      <c r="L1417" s="10">
        <v>72000</v>
      </c>
      <c r="M1417" s="5">
        <v>0.3</v>
      </c>
      <c r="N1417" s="2" t="s">
        <v>17</v>
      </c>
    </row>
    <row r="1418" spans="2:14" ht="14.25" customHeight="1" x14ac:dyDescent="0.25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10">
        <v>55.000000000000007</v>
      </c>
      <c r="J1418" s="7">
        <v>3750</v>
      </c>
      <c r="K1418" s="10">
        <v>206250.00000000003</v>
      </c>
      <c r="L1418" s="10">
        <v>61875.000000000007</v>
      </c>
      <c r="M1418" s="5">
        <v>0.3</v>
      </c>
      <c r="N1418" s="2" t="s">
        <v>17</v>
      </c>
    </row>
    <row r="1419" spans="2:14" ht="14.25" customHeight="1" x14ac:dyDescent="0.25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10">
        <v>65</v>
      </c>
      <c r="J1419" s="7">
        <v>3500</v>
      </c>
      <c r="K1419" s="10">
        <v>227500</v>
      </c>
      <c r="L1419" s="10">
        <v>45500</v>
      </c>
      <c r="M1419" s="5">
        <v>0.2</v>
      </c>
      <c r="N1419" s="2" t="s">
        <v>17</v>
      </c>
    </row>
    <row r="1420" spans="2:14" ht="14.25" customHeight="1" x14ac:dyDescent="0.25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10">
        <v>70</v>
      </c>
      <c r="J1420" s="7">
        <v>4000</v>
      </c>
      <c r="K1420" s="10">
        <v>280000</v>
      </c>
      <c r="L1420" s="10">
        <v>126000</v>
      </c>
      <c r="M1420" s="5">
        <v>0.45</v>
      </c>
      <c r="N1420" s="2" t="s">
        <v>17</v>
      </c>
    </row>
    <row r="1421" spans="2:14" ht="14.25" customHeight="1" x14ac:dyDescent="0.25">
      <c r="B1421" s="2" t="s">
        <v>24</v>
      </c>
      <c r="C1421" s="2">
        <v>1128299</v>
      </c>
      <c r="D1421" s="3">
        <v>44517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10">
        <v>55.000000000000007</v>
      </c>
      <c r="J1421" s="7">
        <v>6250</v>
      </c>
      <c r="K1421" s="10">
        <v>343750.00000000006</v>
      </c>
      <c r="L1421" s="10">
        <v>103125.00000000001</v>
      </c>
      <c r="M1421" s="5">
        <v>0.3</v>
      </c>
      <c r="N1421" s="2" t="s">
        <v>17</v>
      </c>
    </row>
    <row r="1422" spans="2:14" ht="14.25" customHeight="1" x14ac:dyDescent="0.25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10">
        <v>60.000000000000007</v>
      </c>
      <c r="J1422" s="7">
        <v>7000</v>
      </c>
      <c r="K1422" s="10">
        <v>420000.00000000006</v>
      </c>
      <c r="L1422" s="10">
        <v>105000.00000000001</v>
      </c>
      <c r="M1422" s="5">
        <v>0.25</v>
      </c>
      <c r="N1422" s="2" t="s">
        <v>17</v>
      </c>
    </row>
    <row r="1423" spans="2:14" ht="14.25" customHeight="1" x14ac:dyDescent="0.25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10">
        <v>55.000000000000007</v>
      </c>
      <c r="J1423" s="7">
        <v>5250</v>
      </c>
      <c r="K1423" s="10">
        <v>288750.00000000006</v>
      </c>
      <c r="L1423" s="10">
        <v>86625.000000000015</v>
      </c>
      <c r="M1423" s="5">
        <v>0.3</v>
      </c>
      <c r="N1423" s="2" t="s">
        <v>17</v>
      </c>
    </row>
    <row r="1424" spans="2:14" ht="14.25" customHeight="1" x14ac:dyDescent="0.25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10">
        <v>65.000000000000014</v>
      </c>
      <c r="J1424" s="7">
        <v>5000</v>
      </c>
      <c r="K1424" s="10">
        <v>325000.00000000006</v>
      </c>
      <c r="L1424" s="10">
        <v>97500.000000000015</v>
      </c>
      <c r="M1424" s="5">
        <v>0.3</v>
      </c>
      <c r="N1424" s="2" t="s">
        <v>17</v>
      </c>
    </row>
    <row r="1425" spans="2:14" ht="14.25" customHeight="1" x14ac:dyDescent="0.25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10">
        <v>85.000000000000014</v>
      </c>
      <c r="J1425" s="7">
        <v>4750</v>
      </c>
      <c r="K1425" s="10">
        <v>403750.00000000006</v>
      </c>
      <c r="L1425" s="10">
        <v>80750.000000000015</v>
      </c>
      <c r="M1425" s="5">
        <v>0.2</v>
      </c>
      <c r="N1425" s="2" t="s">
        <v>17</v>
      </c>
    </row>
    <row r="1426" spans="2:14" ht="14.25" customHeight="1" x14ac:dyDescent="0.25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10">
        <v>90.000000000000014</v>
      </c>
      <c r="J1426" s="7">
        <v>6000</v>
      </c>
      <c r="K1426" s="10">
        <v>540000.00000000012</v>
      </c>
      <c r="L1426" s="10">
        <v>243000.00000000006</v>
      </c>
      <c r="M1426" s="5">
        <v>0.45</v>
      </c>
      <c r="N1426" s="2" t="s">
        <v>17</v>
      </c>
    </row>
    <row r="1427" spans="2:14" ht="14.25" customHeight="1" x14ac:dyDescent="0.25">
      <c r="B1427" s="2" t="s">
        <v>24</v>
      </c>
      <c r="C1427" s="2">
        <v>1128299</v>
      </c>
      <c r="D1427" s="3">
        <v>44546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10">
        <v>75.000000000000014</v>
      </c>
      <c r="J1427" s="7">
        <v>8000</v>
      </c>
      <c r="K1427" s="10">
        <v>600000.00000000012</v>
      </c>
      <c r="L1427" s="10">
        <v>180000.00000000003</v>
      </c>
      <c r="M1427" s="5">
        <v>0.3</v>
      </c>
      <c r="N1427" s="2" t="s">
        <v>17</v>
      </c>
    </row>
    <row r="1428" spans="2:14" ht="14.25" customHeight="1" x14ac:dyDescent="0.25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10">
        <v>85.000000000000014</v>
      </c>
      <c r="J1428" s="7">
        <v>8000</v>
      </c>
      <c r="K1428" s="10">
        <v>680000.00000000012</v>
      </c>
      <c r="L1428" s="10">
        <v>170000.00000000003</v>
      </c>
      <c r="M1428" s="5">
        <v>0.25</v>
      </c>
      <c r="N1428" s="2" t="s">
        <v>17</v>
      </c>
    </row>
    <row r="1429" spans="2:14" ht="14.25" customHeight="1" x14ac:dyDescent="0.25">
      <c r="B1429" s="2" t="s">
        <v>29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10">
        <v>80.000000000000014</v>
      </c>
      <c r="J1429" s="7">
        <v>6000</v>
      </c>
      <c r="K1429" s="10">
        <v>480000.00000000006</v>
      </c>
      <c r="L1429" s="10">
        <v>144000</v>
      </c>
      <c r="M1429" s="5">
        <v>0.3</v>
      </c>
      <c r="N1429" s="2" t="s">
        <v>17</v>
      </c>
    </row>
    <row r="1430" spans="2:14" ht="14.25" customHeight="1" x14ac:dyDescent="0.25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10">
        <v>80.000000000000014</v>
      </c>
      <c r="J1430" s="7">
        <v>6000</v>
      </c>
      <c r="K1430" s="10">
        <v>480000.00000000006</v>
      </c>
      <c r="L1430" s="10">
        <v>144000</v>
      </c>
      <c r="M1430" s="5">
        <v>0.3</v>
      </c>
      <c r="N1430" s="2" t="s">
        <v>17</v>
      </c>
    </row>
    <row r="1431" spans="2:14" ht="14.25" customHeight="1" x14ac:dyDescent="0.25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10">
        <v>90.000000000000014</v>
      </c>
      <c r="J1431" s="7">
        <v>5250</v>
      </c>
      <c r="K1431" s="10">
        <v>472500.00000000006</v>
      </c>
      <c r="L1431" s="10">
        <v>94500.000000000015</v>
      </c>
      <c r="M1431" s="5">
        <v>0.2</v>
      </c>
      <c r="N1431" s="2" t="s">
        <v>17</v>
      </c>
    </row>
    <row r="1432" spans="2:14" ht="14.25" customHeight="1" x14ac:dyDescent="0.25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10">
        <v>95.000000000000014</v>
      </c>
      <c r="J1432" s="7">
        <v>6250</v>
      </c>
      <c r="K1432" s="10">
        <v>593750.00000000012</v>
      </c>
      <c r="L1432" s="10">
        <v>267187.50000000006</v>
      </c>
      <c r="M1432" s="5">
        <v>0.45</v>
      </c>
      <c r="N1432" s="2" t="s">
        <v>17</v>
      </c>
    </row>
    <row r="1433" spans="2:14" ht="14.25" customHeight="1" x14ac:dyDescent="0.25">
      <c r="B1433" s="2" t="s">
        <v>29</v>
      </c>
      <c r="C1433" s="2">
        <v>1185732</v>
      </c>
      <c r="D1433" s="3">
        <v>44208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10">
        <v>45</v>
      </c>
      <c r="J1433" s="7">
        <v>8500</v>
      </c>
      <c r="K1433" s="10">
        <v>382500</v>
      </c>
      <c r="L1433" s="10">
        <v>172125</v>
      </c>
      <c r="M1433" s="5">
        <v>0.45</v>
      </c>
      <c r="N1433" s="2" t="s">
        <v>17</v>
      </c>
    </row>
    <row r="1434" spans="2:14" ht="14.25" customHeight="1" x14ac:dyDescent="0.25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10">
        <v>45</v>
      </c>
      <c r="J1434" s="7">
        <v>6500</v>
      </c>
      <c r="K1434" s="10">
        <v>292500</v>
      </c>
      <c r="L1434" s="10">
        <v>102375</v>
      </c>
      <c r="M1434" s="5">
        <v>0.35</v>
      </c>
      <c r="N1434" s="2" t="s">
        <v>17</v>
      </c>
    </row>
    <row r="1435" spans="2:14" ht="14.25" customHeight="1" x14ac:dyDescent="0.25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10">
        <v>35</v>
      </c>
      <c r="J1435" s="7">
        <v>6500</v>
      </c>
      <c r="K1435" s="10">
        <v>227500</v>
      </c>
      <c r="L1435" s="10">
        <v>56875</v>
      </c>
      <c r="M1435" s="5">
        <v>0.25</v>
      </c>
      <c r="N1435" s="2" t="s">
        <v>17</v>
      </c>
    </row>
    <row r="1436" spans="2:14" ht="14.25" customHeight="1" x14ac:dyDescent="0.25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10">
        <v>40</v>
      </c>
      <c r="J1436" s="7">
        <v>5000</v>
      </c>
      <c r="K1436" s="10">
        <v>200000</v>
      </c>
      <c r="L1436" s="10">
        <v>60000</v>
      </c>
      <c r="M1436" s="5">
        <v>0.3</v>
      </c>
      <c r="N1436" s="2" t="s">
        <v>17</v>
      </c>
    </row>
    <row r="1437" spans="2:14" ht="14.25" customHeight="1" x14ac:dyDescent="0.25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10">
        <v>55.000000000000007</v>
      </c>
      <c r="J1437" s="7">
        <v>5500</v>
      </c>
      <c r="K1437" s="10">
        <v>302500.00000000006</v>
      </c>
      <c r="L1437" s="10">
        <v>105875.00000000001</v>
      </c>
      <c r="M1437" s="5">
        <v>0.35</v>
      </c>
      <c r="N1437" s="2" t="s">
        <v>17</v>
      </c>
    </row>
    <row r="1438" spans="2:14" ht="14.25" customHeight="1" x14ac:dyDescent="0.25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10">
        <v>45</v>
      </c>
      <c r="J1438" s="7">
        <v>6500</v>
      </c>
      <c r="K1438" s="10">
        <v>292500</v>
      </c>
      <c r="L1438" s="10">
        <v>146250</v>
      </c>
      <c r="M1438" s="5">
        <v>0.5</v>
      </c>
      <c r="N1438" s="2" t="s">
        <v>17</v>
      </c>
    </row>
    <row r="1439" spans="2:14" ht="14.25" customHeight="1" x14ac:dyDescent="0.25">
      <c r="B1439" s="2" t="s">
        <v>29</v>
      </c>
      <c r="C1439" s="2">
        <v>1185732</v>
      </c>
      <c r="D1439" s="3">
        <v>44237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10">
        <v>45</v>
      </c>
      <c r="J1439" s="7">
        <v>9000</v>
      </c>
      <c r="K1439" s="10">
        <v>405000</v>
      </c>
      <c r="L1439" s="10">
        <v>182250</v>
      </c>
      <c r="M1439" s="5">
        <v>0.45</v>
      </c>
      <c r="N1439" s="2" t="s">
        <v>17</v>
      </c>
    </row>
    <row r="1440" spans="2:14" ht="14.25" customHeight="1" x14ac:dyDescent="0.25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10">
        <v>45</v>
      </c>
      <c r="J1440" s="7">
        <v>5500</v>
      </c>
      <c r="K1440" s="10">
        <v>247500</v>
      </c>
      <c r="L1440" s="10">
        <v>86625</v>
      </c>
      <c r="M1440" s="5">
        <v>0.35</v>
      </c>
      <c r="N1440" s="2" t="s">
        <v>17</v>
      </c>
    </row>
    <row r="1441" spans="2:14" ht="14.25" customHeight="1" x14ac:dyDescent="0.25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10">
        <v>35</v>
      </c>
      <c r="J1441" s="7">
        <v>6000</v>
      </c>
      <c r="K1441" s="10">
        <v>210000</v>
      </c>
      <c r="L1441" s="10">
        <v>52500</v>
      </c>
      <c r="M1441" s="5">
        <v>0.25</v>
      </c>
      <c r="N1441" s="2" t="s">
        <v>17</v>
      </c>
    </row>
    <row r="1442" spans="2:14" ht="14.25" customHeight="1" x14ac:dyDescent="0.25">
      <c r="B1442" s="2" t="s">
        <v>29</v>
      </c>
      <c r="C1442" s="2">
        <v>1185732</v>
      </c>
      <c r="D1442" s="3">
        <v>44237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10">
        <v>40</v>
      </c>
      <c r="J1442" s="7">
        <v>4750</v>
      </c>
      <c r="K1442" s="10">
        <v>190000</v>
      </c>
      <c r="L1442" s="10">
        <v>57000</v>
      </c>
      <c r="M1442" s="5">
        <v>0.3</v>
      </c>
      <c r="N1442" s="2" t="s">
        <v>17</v>
      </c>
    </row>
    <row r="1443" spans="2:14" ht="14.25" customHeight="1" x14ac:dyDescent="0.25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10">
        <v>55.000000000000007</v>
      </c>
      <c r="J1443" s="7">
        <v>5500</v>
      </c>
      <c r="K1443" s="10">
        <v>302500.00000000006</v>
      </c>
      <c r="L1443" s="10">
        <v>105875.00000000001</v>
      </c>
      <c r="M1443" s="5">
        <v>0.35</v>
      </c>
      <c r="N1443" s="2" t="s">
        <v>17</v>
      </c>
    </row>
    <row r="1444" spans="2:14" ht="14.25" customHeight="1" x14ac:dyDescent="0.25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10">
        <v>45</v>
      </c>
      <c r="J1444" s="7">
        <v>6500</v>
      </c>
      <c r="K1444" s="10">
        <v>292500</v>
      </c>
      <c r="L1444" s="10">
        <v>146250</v>
      </c>
      <c r="M1444" s="5">
        <v>0.5</v>
      </c>
      <c r="N1444" s="2" t="s">
        <v>17</v>
      </c>
    </row>
    <row r="1445" spans="2:14" ht="14.25" customHeight="1" x14ac:dyDescent="0.25">
      <c r="B1445" s="2" t="s">
        <v>29</v>
      </c>
      <c r="C1445" s="2">
        <v>1185732</v>
      </c>
      <c r="D1445" s="3">
        <v>44263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10">
        <v>45</v>
      </c>
      <c r="J1445" s="7">
        <v>8700</v>
      </c>
      <c r="K1445" s="10">
        <v>391500</v>
      </c>
      <c r="L1445" s="10">
        <v>176175</v>
      </c>
      <c r="M1445" s="5">
        <v>0.45</v>
      </c>
      <c r="N1445" s="2" t="s">
        <v>17</v>
      </c>
    </row>
    <row r="1446" spans="2:14" ht="14.25" customHeight="1" x14ac:dyDescent="0.25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10">
        <v>45</v>
      </c>
      <c r="J1446" s="7">
        <v>5500</v>
      </c>
      <c r="K1446" s="10">
        <v>247500</v>
      </c>
      <c r="L1446" s="10">
        <v>86625</v>
      </c>
      <c r="M1446" s="5">
        <v>0.35</v>
      </c>
      <c r="N1446" s="2" t="s">
        <v>17</v>
      </c>
    </row>
    <row r="1447" spans="2:14" ht="14.25" customHeight="1" x14ac:dyDescent="0.25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10">
        <v>35</v>
      </c>
      <c r="J1447" s="7">
        <v>5750</v>
      </c>
      <c r="K1447" s="10">
        <v>201250</v>
      </c>
      <c r="L1447" s="10">
        <v>50312.5</v>
      </c>
      <c r="M1447" s="5">
        <v>0.25</v>
      </c>
      <c r="N1447" s="2" t="s">
        <v>17</v>
      </c>
    </row>
    <row r="1448" spans="2:14" ht="14.25" customHeight="1" x14ac:dyDescent="0.25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10">
        <v>40</v>
      </c>
      <c r="J1448" s="7">
        <v>4250</v>
      </c>
      <c r="K1448" s="10">
        <v>170000</v>
      </c>
      <c r="L1448" s="10">
        <v>51000</v>
      </c>
      <c r="M1448" s="5">
        <v>0.3</v>
      </c>
      <c r="N1448" s="2" t="s">
        <v>17</v>
      </c>
    </row>
    <row r="1449" spans="2:14" ht="14.25" customHeight="1" x14ac:dyDescent="0.25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10">
        <v>55.000000000000007</v>
      </c>
      <c r="J1449" s="7">
        <v>4750</v>
      </c>
      <c r="K1449" s="10">
        <v>261250.00000000003</v>
      </c>
      <c r="L1449" s="10">
        <v>91437.5</v>
      </c>
      <c r="M1449" s="5">
        <v>0.35</v>
      </c>
      <c r="N1449" s="2" t="s">
        <v>17</v>
      </c>
    </row>
    <row r="1450" spans="2:14" ht="14.25" customHeight="1" x14ac:dyDescent="0.25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10">
        <v>45</v>
      </c>
      <c r="J1450" s="7">
        <v>5750</v>
      </c>
      <c r="K1450" s="10">
        <v>258750</v>
      </c>
      <c r="L1450" s="10">
        <v>129375</v>
      </c>
      <c r="M1450" s="5">
        <v>0.5</v>
      </c>
      <c r="N1450" s="2" t="s">
        <v>17</v>
      </c>
    </row>
    <row r="1451" spans="2:14" ht="14.25" customHeight="1" x14ac:dyDescent="0.25">
      <c r="B1451" s="2" t="s">
        <v>29</v>
      </c>
      <c r="C1451" s="2">
        <v>1185732</v>
      </c>
      <c r="D1451" s="3">
        <v>44295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10">
        <v>45</v>
      </c>
      <c r="J1451" s="7">
        <v>8250</v>
      </c>
      <c r="K1451" s="10">
        <v>371250</v>
      </c>
      <c r="L1451" s="10">
        <v>167062.5</v>
      </c>
      <c r="M1451" s="5">
        <v>0.45</v>
      </c>
      <c r="N1451" s="2" t="s">
        <v>17</v>
      </c>
    </row>
    <row r="1452" spans="2:14" ht="14.25" customHeight="1" x14ac:dyDescent="0.25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10">
        <v>45</v>
      </c>
      <c r="J1452" s="7">
        <v>5250</v>
      </c>
      <c r="K1452" s="10">
        <v>236250</v>
      </c>
      <c r="L1452" s="10">
        <v>82687.5</v>
      </c>
      <c r="M1452" s="5">
        <v>0.35</v>
      </c>
      <c r="N1452" s="2" t="s">
        <v>17</v>
      </c>
    </row>
    <row r="1453" spans="2:14" ht="14.25" customHeight="1" x14ac:dyDescent="0.25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10">
        <v>35</v>
      </c>
      <c r="J1453" s="7">
        <v>5250</v>
      </c>
      <c r="K1453" s="10">
        <v>183750</v>
      </c>
      <c r="L1453" s="10">
        <v>45937.5</v>
      </c>
      <c r="M1453" s="5">
        <v>0.25</v>
      </c>
      <c r="N1453" s="2" t="s">
        <v>17</v>
      </c>
    </row>
    <row r="1454" spans="2:14" ht="14.25" customHeight="1" x14ac:dyDescent="0.25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10">
        <v>40</v>
      </c>
      <c r="J1454" s="7">
        <v>4500</v>
      </c>
      <c r="K1454" s="10">
        <v>180000</v>
      </c>
      <c r="L1454" s="10">
        <v>54000</v>
      </c>
      <c r="M1454" s="5">
        <v>0.3</v>
      </c>
      <c r="N1454" s="2" t="s">
        <v>17</v>
      </c>
    </row>
    <row r="1455" spans="2:14" ht="14.25" customHeight="1" x14ac:dyDescent="0.25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10">
        <v>55.000000000000007</v>
      </c>
      <c r="J1455" s="7">
        <v>4750</v>
      </c>
      <c r="K1455" s="10">
        <v>261250.00000000003</v>
      </c>
      <c r="L1455" s="10">
        <v>91437.5</v>
      </c>
      <c r="M1455" s="5">
        <v>0.35</v>
      </c>
      <c r="N1455" s="2" t="s">
        <v>17</v>
      </c>
    </row>
    <row r="1456" spans="2:14" ht="14.25" customHeight="1" x14ac:dyDescent="0.25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10">
        <v>45</v>
      </c>
      <c r="J1456" s="7">
        <v>6000</v>
      </c>
      <c r="K1456" s="10">
        <v>270000</v>
      </c>
      <c r="L1456" s="10">
        <v>135000</v>
      </c>
      <c r="M1456" s="5">
        <v>0.5</v>
      </c>
      <c r="N1456" s="2" t="s">
        <v>17</v>
      </c>
    </row>
    <row r="1457" spans="2:14" ht="14.25" customHeight="1" x14ac:dyDescent="0.25">
      <c r="B1457" s="2" t="s">
        <v>29</v>
      </c>
      <c r="C1457" s="2">
        <v>1185732</v>
      </c>
      <c r="D1457" s="3">
        <v>44324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10">
        <v>55.000000000000007</v>
      </c>
      <c r="J1457" s="7">
        <v>8700</v>
      </c>
      <c r="K1457" s="10">
        <v>478500.00000000006</v>
      </c>
      <c r="L1457" s="10">
        <v>215325.00000000003</v>
      </c>
      <c r="M1457" s="5">
        <v>0.45</v>
      </c>
      <c r="N1457" s="2" t="s">
        <v>17</v>
      </c>
    </row>
    <row r="1458" spans="2:14" ht="14.25" customHeight="1" x14ac:dyDescent="0.25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10">
        <v>55.000000000000007</v>
      </c>
      <c r="J1458" s="7">
        <v>5750</v>
      </c>
      <c r="K1458" s="10">
        <v>316250.00000000006</v>
      </c>
      <c r="L1458" s="10">
        <v>110687.50000000001</v>
      </c>
      <c r="M1458" s="5">
        <v>0.35</v>
      </c>
      <c r="N1458" s="2" t="s">
        <v>17</v>
      </c>
    </row>
    <row r="1459" spans="2:14" ht="14.25" customHeight="1" x14ac:dyDescent="0.25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10">
        <v>50</v>
      </c>
      <c r="J1459" s="7">
        <v>5500</v>
      </c>
      <c r="K1459" s="10">
        <v>275000</v>
      </c>
      <c r="L1459" s="10">
        <v>68750</v>
      </c>
      <c r="M1459" s="5">
        <v>0.25</v>
      </c>
      <c r="N1459" s="2" t="s">
        <v>17</v>
      </c>
    </row>
    <row r="1460" spans="2:14" ht="14.25" customHeight="1" x14ac:dyDescent="0.25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10">
        <v>50</v>
      </c>
      <c r="J1460" s="7">
        <v>5000</v>
      </c>
      <c r="K1460" s="10">
        <v>250000</v>
      </c>
      <c r="L1460" s="10">
        <v>75000</v>
      </c>
      <c r="M1460" s="5">
        <v>0.3</v>
      </c>
      <c r="N1460" s="2" t="s">
        <v>17</v>
      </c>
    </row>
    <row r="1461" spans="2:14" ht="14.25" customHeight="1" x14ac:dyDescent="0.25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10">
        <v>60</v>
      </c>
      <c r="J1461" s="7">
        <v>5250</v>
      </c>
      <c r="K1461" s="10">
        <v>315000</v>
      </c>
      <c r="L1461" s="10">
        <v>110250</v>
      </c>
      <c r="M1461" s="5">
        <v>0.35</v>
      </c>
      <c r="N1461" s="2" t="s">
        <v>17</v>
      </c>
    </row>
    <row r="1462" spans="2:14" ht="14.25" customHeight="1" x14ac:dyDescent="0.25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10">
        <v>65</v>
      </c>
      <c r="J1462" s="7">
        <v>6250</v>
      </c>
      <c r="K1462" s="10">
        <v>406250</v>
      </c>
      <c r="L1462" s="10">
        <v>203125</v>
      </c>
      <c r="M1462" s="5">
        <v>0.5</v>
      </c>
      <c r="N1462" s="2" t="s">
        <v>17</v>
      </c>
    </row>
    <row r="1463" spans="2:14" ht="14.25" customHeight="1" x14ac:dyDescent="0.25">
      <c r="B1463" s="2" t="s">
        <v>29</v>
      </c>
      <c r="C1463" s="2">
        <v>1185732</v>
      </c>
      <c r="D1463" s="3">
        <v>44357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10">
        <v>60</v>
      </c>
      <c r="J1463" s="7">
        <v>8750</v>
      </c>
      <c r="K1463" s="10">
        <v>525000</v>
      </c>
      <c r="L1463" s="10">
        <v>236250</v>
      </c>
      <c r="M1463" s="5">
        <v>0.45</v>
      </c>
      <c r="N1463" s="2" t="s">
        <v>17</v>
      </c>
    </row>
    <row r="1464" spans="2:14" ht="14.25" customHeight="1" x14ac:dyDescent="0.25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10">
        <v>55.000000000000007</v>
      </c>
      <c r="J1464" s="7">
        <v>6250</v>
      </c>
      <c r="K1464" s="10">
        <v>343750.00000000006</v>
      </c>
      <c r="L1464" s="10">
        <v>120312.50000000001</v>
      </c>
      <c r="M1464" s="5">
        <v>0.35</v>
      </c>
      <c r="N1464" s="2" t="s">
        <v>17</v>
      </c>
    </row>
    <row r="1465" spans="2:14" ht="14.25" customHeight="1" x14ac:dyDescent="0.25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10">
        <v>50</v>
      </c>
      <c r="J1465" s="7">
        <v>6000</v>
      </c>
      <c r="K1465" s="10">
        <v>300000</v>
      </c>
      <c r="L1465" s="10">
        <v>75000</v>
      </c>
      <c r="M1465" s="5">
        <v>0.25</v>
      </c>
      <c r="N1465" s="2" t="s">
        <v>17</v>
      </c>
    </row>
    <row r="1466" spans="2:14" ht="14.25" customHeight="1" x14ac:dyDescent="0.25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10">
        <v>50</v>
      </c>
      <c r="J1466" s="7">
        <v>5750</v>
      </c>
      <c r="K1466" s="10">
        <v>287500</v>
      </c>
      <c r="L1466" s="10">
        <v>86250</v>
      </c>
      <c r="M1466" s="5">
        <v>0.3</v>
      </c>
      <c r="N1466" s="2" t="s">
        <v>17</v>
      </c>
    </row>
    <row r="1467" spans="2:14" ht="14.25" customHeight="1" x14ac:dyDescent="0.25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10">
        <v>65</v>
      </c>
      <c r="J1467" s="7">
        <v>5750</v>
      </c>
      <c r="K1467" s="10">
        <v>373750</v>
      </c>
      <c r="L1467" s="10">
        <v>130812.49999999999</v>
      </c>
      <c r="M1467" s="5">
        <v>0.35</v>
      </c>
      <c r="N1467" s="2" t="s">
        <v>17</v>
      </c>
    </row>
    <row r="1468" spans="2:14" ht="14.25" customHeight="1" x14ac:dyDescent="0.25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10">
        <v>70</v>
      </c>
      <c r="J1468" s="7">
        <v>7250</v>
      </c>
      <c r="K1468" s="10">
        <v>507500</v>
      </c>
      <c r="L1468" s="10">
        <v>253750</v>
      </c>
      <c r="M1468" s="5">
        <v>0.5</v>
      </c>
      <c r="N1468" s="2" t="s">
        <v>17</v>
      </c>
    </row>
    <row r="1469" spans="2:14" ht="14.25" customHeight="1" x14ac:dyDescent="0.25">
      <c r="B1469" s="2" t="s">
        <v>29</v>
      </c>
      <c r="C1469" s="2">
        <v>1185732</v>
      </c>
      <c r="D1469" s="3">
        <v>44385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10">
        <v>65</v>
      </c>
      <c r="J1469" s="7">
        <v>9500</v>
      </c>
      <c r="K1469" s="10">
        <v>617500</v>
      </c>
      <c r="L1469" s="10">
        <v>277875</v>
      </c>
      <c r="M1469" s="5">
        <v>0.45</v>
      </c>
      <c r="N1469" s="2" t="s">
        <v>17</v>
      </c>
    </row>
    <row r="1470" spans="2:14" ht="14.25" customHeight="1" x14ac:dyDescent="0.25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10">
        <v>60.000000000000007</v>
      </c>
      <c r="J1470" s="7">
        <v>7000</v>
      </c>
      <c r="K1470" s="10">
        <v>420000.00000000006</v>
      </c>
      <c r="L1470" s="10">
        <v>147000</v>
      </c>
      <c r="M1470" s="5">
        <v>0.35</v>
      </c>
      <c r="N1470" s="2" t="s">
        <v>17</v>
      </c>
    </row>
    <row r="1471" spans="2:14" ht="14.25" customHeight="1" x14ac:dyDescent="0.25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10">
        <v>55.000000000000007</v>
      </c>
      <c r="J1471" s="7">
        <v>6250</v>
      </c>
      <c r="K1471" s="10">
        <v>343750.00000000006</v>
      </c>
      <c r="L1471" s="10">
        <v>85937.500000000015</v>
      </c>
      <c r="M1471" s="5">
        <v>0.25</v>
      </c>
      <c r="N1471" s="2" t="s">
        <v>17</v>
      </c>
    </row>
    <row r="1472" spans="2:14" ht="14.25" customHeight="1" x14ac:dyDescent="0.25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10">
        <v>55.000000000000007</v>
      </c>
      <c r="J1472" s="7">
        <v>5750</v>
      </c>
      <c r="K1472" s="10">
        <v>316250.00000000006</v>
      </c>
      <c r="L1472" s="10">
        <v>94875.000000000015</v>
      </c>
      <c r="M1472" s="5">
        <v>0.3</v>
      </c>
      <c r="N1472" s="2" t="s">
        <v>17</v>
      </c>
    </row>
    <row r="1473" spans="2:14" ht="14.25" customHeight="1" x14ac:dyDescent="0.25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10">
        <v>65</v>
      </c>
      <c r="J1473" s="7">
        <v>6000</v>
      </c>
      <c r="K1473" s="10">
        <v>390000</v>
      </c>
      <c r="L1473" s="10">
        <v>136500</v>
      </c>
      <c r="M1473" s="5">
        <v>0.35</v>
      </c>
      <c r="N1473" s="2" t="s">
        <v>17</v>
      </c>
    </row>
    <row r="1474" spans="2:14" ht="14.25" customHeight="1" x14ac:dyDescent="0.25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10">
        <v>70</v>
      </c>
      <c r="J1474" s="7">
        <v>7750</v>
      </c>
      <c r="K1474" s="10">
        <v>542500</v>
      </c>
      <c r="L1474" s="10">
        <v>271250</v>
      </c>
      <c r="M1474" s="5">
        <v>0.5</v>
      </c>
      <c r="N1474" s="2" t="s">
        <v>17</v>
      </c>
    </row>
    <row r="1475" spans="2:14" ht="14.25" customHeight="1" x14ac:dyDescent="0.25">
      <c r="B1475" s="2" t="s">
        <v>29</v>
      </c>
      <c r="C1475" s="2">
        <v>1185732</v>
      </c>
      <c r="D1475" s="3">
        <v>44417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10">
        <v>65</v>
      </c>
      <c r="J1475" s="7">
        <v>9250</v>
      </c>
      <c r="K1475" s="10">
        <v>601250</v>
      </c>
      <c r="L1475" s="10">
        <v>270562.5</v>
      </c>
      <c r="M1475" s="5">
        <v>0.45</v>
      </c>
      <c r="N1475" s="2" t="s">
        <v>17</v>
      </c>
    </row>
    <row r="1476" spans="2:14" ht="14.25" customHeight="1" x14ac:dyDescent="0.25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10">
        <v>60.000000000000007</v>
      </c>
      <c r="J1476" s="7">
        <v>7000</v>
      </c>
      <c r="K1476" s="10">
        <v>420000.00000000006</v>
      </c>
      <c r="L1476" s="10">
        <v>147000</v>
      </c>
      <c r="M1476" s="5">
        <v>0.35</v>
      </c>
      <c r="N1476" s="2" t="s">
        <v>17</v>
      </c>
    </row>
    <row r="1477" spans="2:14" ht="14.25" customHeight="1" x14ac:dyDescent="0.25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10">
        <v>55.000000000000007</v>
      </c>
      <c r="J1477" s="7">
        <v>6250</v>
      </c>
      <c r="K1477" s="10">
        <v>343750.00000000006</v>
      </c>
      <c r="L1477" s="10">
        <v>85937.500000000015</v>
      </c>
      <c r="M1477" s="5">
        <v>0.25</v>
      </c>
      <c r="N1477" s="2" t="s">
        <v>17</v>
      </c>
    </row>
    <row r="1478" spans="2:14" ht="14.25" customHeight="1" x14ac:dyDescent="0.25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10">
        <v>45</v>
      </c>
      <c r="J1478" s="7">
        <v>5750</v>
      </c>
      <c r="K1478" s="10">
        <v>258750</v>
      </c>
      <c r="L1478" s="10">
        <v>77625</v>
      </c>
      <c r="M1478" s="5">
        <v>0.3</v>
      </c>
      <c r="N1478" s="2" t="s">
        <v>17</v>
      </c>
    </row>
    <row r="1479" spans="2:14" ht="14.25" customHeight="1" x14ac:dyDescent="0.25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10">
        <v>55.000000000000007</v>
      </c>
      <c r="J1479" s="7">
        <v>5500</v>
      </c>
      <c r="K1479" s="10">
        <v>302500.00000000006</v>
      </c>
      <c r="L1479" s="10">
        <v>105875.00000000001</v>
      </c>
      <c r="M1479" s="5">
        <v>0.35</v>
      </c>
      <c r="N1479" s="2" t="s">
        <v>17</v>
      </c>
    </row>
    <row r="1480" spans="2:14" ht="14.25" customHeight="1" x14ac:dyDescent="0.25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10">
        <v>60.000000000000007</v>
      </c>
      <c r="J1480" s="7">
        <v>7250</v>
      </c>
      <c r="K1480" s="10">
        <v>435000.00000000006</v>
      </c>
      <c r="L1480" s="10">
        <v>217500.00000000003</v>
      </c>
      <c r="M1480" s="5">
        <v>0.5</v>
      </c>
      <c r="N1480" s="2" t="s">
        <v>17</v>
      </c>
    </row>
    <row r="1481" spans="2:14" ht="14.25" customHeight="1" x14ac:dyDescent="0.25">
      <c r="B1481" s="2" t="s">
        <v>29</v>
      </c>
      <c r="C1481" s="2">
        <v>1185732</v>
      </c>
      <c r="D1481" s="3">
        <v>44447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10">
        <v>55.000000000000007</v>
      </c>
      <c r="J1481" s="7">
        <v>8500</v>
      </c>
      <c r="K1481" s="10">
        <v>467500.00000000006</v>
      </c>
      <c r="L1481" s="10">
        <v>210375.00000000003</v>
      </c>
      <c r="M1481" s="5">
        <v>0.45</v>
      </c>
      <c r="N1481" s="2" t="s">
        <v>17</v>
      </c>
    </row>
    <row r="1482" spans="2:14" ht="14.25" customHeight="1" x14ac:dyDescent="0.25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10">
        <v>50.000000000000014</v>
      </c>
      <c r="J1482" s="7">
        <v>6500</v>
      </c>
      <c r="K1482" s="10">
        <v>325000.00000000012</v>
      </c>
      <c r="L1482" s="10">
        <v>113750.00000000003</v>
      </c>
      <c r="M1482" s="5">
        <v>0.35</v>
      </c>
      <c r="N1482" s="2" t="s">
        <v>17</v>
      </c>
    </row>
    <row r="1483" spans="2:14" ht="14.25" customHeight="1" x14ac:dyDescent="0.25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10">
        <v>45</v>
      </c>
      <c r="J1483" s="7">
        <v>5500</v>
      </c>
      <c r="K1483" s="10">
        <v>247500</v>
      </c>
      <c r="L1483" s="10">
        <v>61875</v>
      </c>
      <c r="M1483" s="5">
        <v>0.25</v>
      </c>
      <c r="N1483" s="2" t="s">
        <v>17</v>
      </c>
    </row>
    <row r="1484" spans="2:14" ht="14.25" customHeight="1" x14ac:dyDescent="0.25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10">
        <v>45</v>
      </c>
      <c r="J1484" s="7">
        <v>5250</v>
      </c>
      <c r="K1484" s="10">
        <v>236250</v>
      </c>
      <c r="L1484" s="10">
        <v>70875</v>
      </c>
      <c r="M1484" s="5">
        <v>0.3</v>
      </c>
      <c r="N1484" s="2" t="s">
        <v>17</v>
      </c>
    </row>
    <row r="1485" spans="2:14" ht="14.25" customHeight="1" x14ac:dyDescent="0.25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10">
        <v>55.000000000000007</v>
      </c>
      <c r="J1485" s="7">
        <v>5250</v>
      </c>
      <c r="K1485" s="10">
        <v>288750.00000000006</v>
      </c>
      <c r="L1485" s="10">
        <v>101062.50000000001</v>
      </c>
      <c r="M1485" s="5">
        <v>0.35</v>
      </c>
      <c r="N1485" s="2" t="s">
        <v>17</v>
      </c>
    </row>
    <row r="1486" spans="2:14" ht="14.25" customHeight="1" x14ac:dyDescent="0.25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10">
        <v>60.000000000000007</v>
      </c>
      <c r="J1486" s="7">
        <v>6250</v>
      </c>
      <c r="K1486" s="10">
        <v>375000.00000000006</v>
      </c>
      <c r="L1486" s="10">
        <v>187500.00000000003</v>
      </c>
      <c r="M1486" s="5">
        <v>0.5</v>
      </c>
      <c r="N1486" s="2" t="s">
        <v>17</v>
      </c>
    </row>
    <row r="1487" spans="2:14" ht="14.25" customHeight="1" x14ac:dyDescent="0.25">
      <c r="B1487" s="2" t="s">
        <v>29</v>
      </c>
      <c r="C1487" s="2">
        <v>1185732</v>
      </c>
      <c r="D1487" s="3">
        <v>44479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10">
        <v>60.000000000000007</v>
      </c>
      <c r="J1487" s="7">
        <v>8000</v>
      </c>
      <c r="K1487" s="10">
        <v>480000.00000000006</v>
      </c>
      <c r="L1487" s="10">
        <v>216000.00000000003</v>
      </c>
      <c r="M1487" s="5">
        <v>0.45</v>
      </c>
      <c r="N1487" s="2" t="s">
        <v>17</v>
      </c>
    </row>
    <row r="1488" spans="2:14" ht="14.25" customHeight="1" x14ac:dyDescent="0.25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10">
        <v>50.000000000000014</v>
      </c>
      <c r="J1488" s="7">
        <v>6250</v>
      </c>
      <c r="K1488" s="10">
        <v>312500.00000000012</v>
      </c>
      <c r="L1488" s="10">
        <v>109375.00000000003</v>
      </c>
      <c r="M1488" s="5">
        <v>0.35</v>
      </c>
      <c r="N1488" s="2" t="s">
        <v>17</v>
      </c>
    </row>
    <row r="1489" spans="2:14" ht="14.25" customHeight="1" x14ac:dyDescent="0.25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10">
        <v>50.000000000000014</v>
      </c>
      <c r="J1489" s="7">
        <v>5250</v>
      </c>
      <c r="K1489" s="10">
        <v>262500.00000000006</v>
      </c>
      <c r="L1489" s="10">
        <v>65625.000000000015</v>
      </c>
      <c r="M1489" s="5">
        <v>0.25</v>
      </c>
      <c r="N1489" s="2" t="s">
        <v>17</v>
      </c>
    </row>
    <row r="1490" spans="2:14" ht="14.25" customHeight="1" x14ac:dyDescent="0.25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10">
        <v>50.000000000000014</v>
      </c>
      <c r="J1490" s="7">
        <v>5000</v>
      </c>
      <c r="K1490" s="10">
        <v>250000.00000000006</v>
      </c>
      <c r="L1490" s="10">
        <v>75000.000000000015</v>
      </c>
      <c r="M1490" s="5">
        <v>0.3</v>
      </c>
      <c r="N1490" s="2" t="s">
        <v>17</v>
      </c>
    </row>
    <row r="1491" spans="2:14" ht="14.25" customHeight="1" x14ac:dyDescent="0.25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10">
        <v>60.000000000000007</v>
      </c>
      <c r="J1491" s="7">
        <v>5000</v>
      </c>
      <c r="K1491" s="10">
        <v>300000.00000000006</v>
      </c>
      <c r="L1491" s="10">
        <v>105000.00000000001</v>
      </c>
      <c r="M1491" s="5">
        <v>0.35</v>
      </c>
      <c r="N1491" s="2" t="s">
        <v>17</v>
      </c>
    </row>
    <row r="1492" spans="2:14" ht="14.25" customHeight="1" x14ac:dyDescent="0.25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10">
        <v>65</v>
      </c>
      <c r="J1492" s="7">
        <v>6250</v>
      </c>
      <c r="K1492" s="10">
        <v>406250</v>
      </c>
      <c r="L1492" s="10">
        <v>203125</v>
      </c>
      <c r="M1492" s="5">
        <v>0.5</v>
      </c>
      <c r="N1492" s="2" t="s">
        <v>17</v>
      </c>
    </row>
    <row r="1493" spans="2:14" ht="14.25" customHeight="1" x14ac:dyDescent="0.25">
      <c r="B1493" s="2" t="s">
        <v>29</v>
      </c>
      <c r="C1493" s="2">
        <v>1185732</v>
      </c>
      <c r="D1493" s="3">
        <v>44509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10">
        <v>60.000000000000007</v>
      </c>
      <c r="J1493" s="7">
        <v>7750</v>
      </c>
      <c r="K1493" s="10">
        <v>465000.00000000006</v>
      </c>
      <c r="L1493" s="10">
        <v>209250.00000000003</v>
      </c>
      <c r="M1493" s="5">
        <v>0.45</v>
      </c>
      <c r="N1493" s="2" t="s">
        <v>17</v>
      </c>
    </row>
    <row r="1494" spans="2:14" ht="14.25" customHeight="1" x14ac:dyDescent="0.25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10">
        <v>50.000000000000014</v>
      </c>
      <c r="J1494" s="7">
        <v>6000</v>
      </c>
      <c r="K1494" s="10">
        <v>300000.00000000006</v>
      </c>
      <c r="L1494" s="10">
        <v>105000.00000000001</v>
      </c>
      <c r="M1494" s="5">
        <v>0.35</v>
      </c>
      <c r="N1494" s="2" t="s">
        <v>17</v>
      </c>
    </row>
    <row r="1495" spans="2:14" ht="14.25" customHeight="1" x14ac:dyDescent="0.25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10">
        <v>50.000000000000014</v>
      </c>
      <c r="J1495" s="7">
        <v>5450</v>
      </c>
      <c r="K1495" s="10">
        <v>272500.00000000006</v>
      </c>
      <c r="L1495" s="10">
        <v>68125.000000000015</v>
      </c>
      <c r="M1495" s="5">
        <v>0.25</v>
      </c>
      <c r="N1495" s="2" t="s">
        <v>17</v>
      </c>
    </row>
    <row r="1496" spans="2:14" ht="14.25" customHeight="1" x14ac:dyDescent="0.25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10">
        <v>50.000000000000014</v>
      </c>
      <c r="J1496" s="7">
        <v>5750</v>
      </c>
      <c r="K1496" s="10">
        <v>287500.00000000006</v>
      </c>
      <c r="L1496" s="10">
        <v>86250.000000000015</v>
      </c>
      <c r="M1496" s="5">
        <v>0.3</v>
      </c>
      <c r="N1496" s="2" t="s">
        <v>17</v>
      </c>
    </row>
    <row r="1497" spans="2:14" ht="14.25" customHeight="1" x14ac:dyDescent="0.25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10">
        <v>65</v>
      </c>
      <c r="J1497" s="7">
        <v>5500</v>
      </c>
      <c r="K1497" s="10">
        <v>357500</v>
      </c>
      <c r="L1497" s="10">
        <v>125124.99999999999</v>
      </c>
      <c r="M1497" s="5">
        <v>0.35</v>
      </c>
      <c r="N1497" s="2" t="s">
        <v>17</v>
      </c>
    </row>
    <row r="1498" spans="2:14" ht="14.25" customHeight="1" x14ac:dyDescent="0.25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10">
        <v>70</v>
      </c>
      <c r="J1498" s="7">
        <v>6500</v>
      </c>
      <c r="K1498" s="10">
        <v>455000</v>
      </c>
      <c r="L1498" s="10">
        <v>227500</v>
      </c>
      <c r="M1498" s="5">
        <v>0.5</v>
      </c>
      <c r="N1498" s="2" t="s">
        <v>17</v>
      </c>
    </row>
    <row r="1499" spans="2:14" ht="14.25" customHeight="1" x14ac:dyDescent="0.25">
      <c r="B1499" s="2" t="s">
        <v>29</v>
      </c>
      <c r="C1499" s="2">
        <v>1185732</v>
      </c>
      <c r="D1499" s="3">
        <v>44538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10">
        <v>65</v>
      </c>
      <c r="J1499" s="7">
        <v>8750</v>
      </c>
      <c r="K1499" s="10">
        <v>568750</v>
      </c>
      <c r="L1499" s="10">
        <v>255937.5</v>
      </c>
      <c r="M1499" s="5">
        <v>0.45</v>
      </c>
      <c r="N1499" s="2" t="s">
        <v>17</v>
      </c>
    </row>
    <row r="1500" spans="2:14" ht="14.25" customHeight="1" x14ac:dyDescent="0.25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10">
        <v>55.000000000000007</v>
      </c>
      <c r="J1500" s="7">
        <v>6750</v>
      </c>
      <c r="K1500" s="10">
        <v>371250.00000000006</v>
      </c>
      <c r="L1500" s="10">
        <v>129937.50000000001</v>
      </c>
      <c r="M1500" s="5">
        <v>0.35</v>
      </c>
      <c r="N1500" s="2" t="s">
        <v>17</v>
      </c>
    </row>
    <row r="1501" spans="2:14" ht="14.25" customHeight="1" x14ac:dyDescent="0.25">
      <c r="B1501" s="2" t="s">
        <v>33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10">
        <v>55.000000000000007</v>
      </c>
      <c r="J1501" s="7">
        <v>6250</v>
      </c>
      <c r="K1501" s="10">
        <v>343750.00000000006</v>
      </c>
      <c r="L1501" s="10">
        <v>85937.500000000015</v>
      </c>
      <c r="M1501" s="5">
        <v>0.25</v>
      </c>
      <c r="N1501" s="2" t="s">
        <v>17</v>
      </c>
    </row>
    <row r="1502" spans="2:14" ht="14.25" customHeight="1" x14ac:dyDescent="0.25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10">
        <v>55.000000000000007</v>
      </c>
      <c r="J1502" s="7">
        <v>5750</v>
      </c>
      <c r="K1502" s="10">
        <v>316250.00000000006</v>
      </c>
      <c r="L1502" s="10">
        <v>94875.000000000015</v>
      </c>
      <c r="M1502" s="5">
        <v>0.3</v>
      </c>
      <c r="N1502" s="2" t="s">
        <v>17</v>
      </c>
    </row>
    <row r="1503" spans="2:14" ht="14.25" customHeight="1" x14ac:dyDescent="0.25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10">
        <v>65</v>
      </c>
      <c r="J1503" s="7">
        <v>5750</v>
      </c>
      <c r="K1503" s="10">
        <v>373750</v>
      </c>
      <c r="L1503" s="10">
        <v>130812.49999999999</v>
      </c>
      <c r="M1503" s="5">
        <v>0.35</v>
      </c>
      <c r="N1503" s="2" t="s">
        <v>17</v>
      </c>
    </row>
    <row r="1504" spans="2:14" ht="14.25" customHeight="1" x14ac:dyDescent="0.25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10">
        <v>70</v>
      </c>
      <c r="J1504" s="7">
        <v>6750</v>
      </c>
      <c r="K1504" s="10">
        <v>472500</v>
      </c>
      <c r="L1504" s="10">
        <v>236250</v>
      </c>
      <c r="M1504" s="5">
        <v>0.5</v>
      </c>
      <c r="N1504" s="2" t="s">
        <v>17</v>
      </c>
    </row>
    <row r="1505" spans="2:14" ht="14.25" customHeight="1" x14ac:dyDescent="0.25">
      <c r="B1505" s="2" t="s">
        <v>33</v>
      </c>
      <c r="C1505" s="2">
        <v>1185732</v>
      </c>
      <c r="D1505" s="3">
        <v>44210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10">
        <v>40</v>
      </c>
      <c r="J1505" s="7">
        <v>8000</v>
      </c>
      <c r="K1505" s="10">
        <v>320000</v>
      </c>
      <c r="L1505" s="10">
        <v>160000</v>
      </c>
      <c r="M1505" s="5">
        <v>0.5</v>
      </c>
      <c r="N1505" s="2" t="s">
        <v>17</v>
      </c>
    </row>
    <row r="1506" spans="2:14" ht="14.25" customHeight="1" x14ac:dyDescent="0.25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10">
        <v>40</v>
      </c>
      <c r="J1506" s="7">
        <v>6000</v>
      </c>
      <c r="K1506" s="10">
        <v>240000</v>
      </c>
      <c r="L1506" s="10">
        <v>72000</v>
      </c>
      <c r="M1506" s="5">
        <v>0.3</v>
      </c>
      <c r="N1506" s="2" t="s">
        <v>17</v>
      </c>
    </row>
    <row r="1507" spans="2:14" ht="14.25" customHeight="1" x14ac:dyDescent="0.25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10">
        <v>30.000000000000004</v>
      </c>
      <c r="J1507" s="7">
        <v>6000</v>
      </c>
      <c r="K1507" s="10">
        <v>180000.00000000003</v>
      </c>
      <c r="L1507" s="10">
        <v>63000.000000000007</v>
      </c>
      <c r="M1507" s="5">
        <v>0.35</v>
      </c>
      <c r="N1507" s="2" t="s">
        <v>17</v>
      </c>
    </row>
    <row r="1508" spans="2:14" ht="14.25" customHeight="1" x14ac:dyDescent="0.25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10">
        <v>35</v>
      </c>
      <c r="J1508" s="7">
        <v>4500</v>
      </c>
      <c r="K1508" s="10">
        <v>157500</v>
      </c>
      <c r="L1508" s="10">
        <v>55125</v>
      </c>
      <c r="M1508" s="5">
        <v>0.35</v>
      </c>
      <c r="N1508" s="2" t="s">
        <v>17</v>
      </c>
    </row>
    <row r="1509" spans="2:14" ht="14.25" customHeight="1" x14ac:dyDescent="0.25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10">
        <v>50</v>
      </c>
      <c r="J1509" s="7">
        <v>5000</v>
      </c>
      <c r="K1509" s="10">
        <v>250000</v>
      </c>
      <c r="L1509" s="10">
        <v>75000</v>
      </c>
      <c r="M1509" s="5">
        <v>0.3</v>
      </c>
      <c r="N1509" s="2" t="s">
        <v>17</v>
      </c>
    </row>
    <row r="1510" spans="2:14" ht="14.25" customHeight="1" x14ac:dyDescent="0.25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10">
        <v>40</v>
      </c>
      <c r="J1510" s="7">
        <v>6000</v>
      </c>
      <c r="K1510" s="10">
        <v>240000</v>
      </c>
      <c r="L1510" s="10">
        <v>60000</v>
      </c>
      <c r="M1510" s="5">
        <v>0.25</v>
      </c>
      <c r="N1510" s="2" t="s">
        <v>17</v>
      </c>
    </row>
    <row r="1511" spans="2:14" ht="14.25" customHeight="1" x14ac:dyDescent="0.25">
      <c r="B1511" s="2" t="s">
        <v>33</v>
      </c>
      <c r="C1511" s="2">
        <v>1185732</v>
      </c>
      <c r="D1511" s="3">
        <v>44239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10">
        <v>40</v>
      </c>
      <c r="J1511" s="7">
        <v>8500</v>
      </c>
      <c r="K1511" s="10">
        <v>340000</v>
      </c>
      <c r="L1511" s="10">
        <v>170000</v>
      </c>
      <c r="M1511" s="5">
        <v>0.5</v>
      </c>
      <c r="N1511" s="2" t="s">
        <v>17</v>
      </c>
    </row>
    <row r="1512" spans="2:14" ht="14.25" customHeight="1" x14ac:dyDescent="0.25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10">
        <v>40</v>
      </c>
      <c r="J1512" s="7">
        <v>5000</v>
      </c>
      <c r="K1512" s="10">
        <v>200000</v>
      </c>
      <c r="L1512" s="10">
        <v>60000</v>
      </c>
      <c r="M1512" s="5">
        <v>0.3</v>
      </c>
      <c r="N1512" s="2" t="s">
        <v>17</v>
      </c>
    </row>
    <row r="1513" spans="2:14" ht="14.25" customHeight="1" x14ac:dyDescent="0.25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10">
        <v>30.000000000000004</v>
      </c>
      <c r="J1513" s="7">
        <v>5500</v>
      </c>
      <c r="K1513" s="10">
        <v>165000.00000000003</v>
      </c>
      <c r="L1513" s="10">
        <v>57750.000000000007</v>
      </c>
      <c r="M1513" s="5">
        <v>0.35</v>
      </c>
      <c r="N1513" s="2" t="s">
        <v>17</v>
      </c>
    </row>
    <row r="1514" spans="2:14" ht="14.25" customHeight="1" x14ac:dyDescent="0.25">
      <c r="B1514" s="2" t="s">
        <v>33</v>
      </c>
      <c r="C1514" s="2">
        <v>1185732</v>
      </c>
      <c r="D1514" s="3">
        <v>44239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10">
        <v>35</v>
      </c>
      <c r="J1514" s="7">
        <v>4250</v>
      </c>
      <c r="K1514" s="10">
        <v>148750</v>
      </c>
      <c r="L1514" s="10">
        <v>52062.5</v>
      </c>
      <c r="M1514" s="5">
        <v>0.35</v>
      </c>
      <c r="N1514" s="2" t="s">
        <v>17</v>
      </c>
    </row>
    <row r="1515" spans="2:14" ht="14.25" customHeight="1" x14ac:dyDescent="0.25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10">
        <v>50</v>
      </c>
      <c r="J1515" s="7">
        <v>5000</v>
      </c>
      <c r="K1515" s="10">
        <v>250000</v>
      </c>
      <c r="L1515" s="10">
        <v>75000</v>
      </c>
      <c r="M1515" s="5">
        <v>0.3</v>
      </c>
      <c r="N1515" s="2" t="s">
        <v>17</v>
      </c>
    </row>
    <row r="1516" spans="2:14" ht="14.25" customHeight="1" x14ac:dyDescent="0.25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10">
        <v>40</v>
      </c>
      <c r="J1516" s="7">
        <v>6000</v>
      </c>
      <c r="K1516" s="10">
        <v>240000</v>
      </c>
      <c r="L1516" s="10">
        <v>60000</v>
      </c>
      <c r="M1516" s="5">
        <v>0.25</v>
      </c>
      <c r="N1516" s="2" t="s">
        <v>17</v>
      </c>
    </row>
    <row r="1517" spans="2:14" ht="14.25" customHeight="1" x14ac:dyDescent="0.25">
      <c r="B1517" s="2" t="s">
        <v>33</v>
      </c>
      <c r="C1517" s="2">
        <v>1185732</v>
      </c>
      <c r="D1517" s="3">
        <v>44265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10">
        <v>40</v>
      </c>
      <c r="J1517" s="7">
        <v>8200</v>
      </c>
      <c r="K1517" s="10">
        <v>328000</v>
      </c>
      <c r="L1517" s="10">
        <v>164000</v>
      </c>
      <c r="M1517" s="5">
        <v>0.5</v>
      </c>
      <c r="N1517" s="2" t="s">
        <v>17</v>
      </c>
    </row>
    <row r="1518" spans="2:14" ht="14.25" customHeight="1" x14ac:dyDescent="0.25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10">
        <v>40</v>
      </c>
      <c r="J1518" s="7">
        <v>5250</v>
      </c>
      <c r="K1518" s="10">
        <v>210000</v>
      </c>
      <c r="L1518" s="10">
        <v>63000</v>
      </c>
      <c r="M1518" s="5">
        <v>0.3</v>
      </c>
      <c r="N1518" s="2" t="s">
        <v>17</v>
      </c>
    </row>
    <row r="1519" spans="2:14" ht="14.25" customHeight="1" x14ac:dyDescent="0.25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10">
        <v>30.000000000000004</v>
      </c>
      <c r="J1519" s="7">
        <v>5500</v>
      </c>
      <c r="K1519" s="10">
        <v>165000.00000000003</v>
      </c>
      <c r="L1519" s="10">
        <v>57750.000000000007</v>
      </c>
      <c r="M1519" s="5">
        <v>0.35</v>
      </c>
      <c r="N1519" s="2" t="s">
        <v>17</v>
      </c>
    </row>
    <row r="1520" spans="2:14" ht="14.25" customHeight="1" x14ac:dyDescent="0.25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10">
        <v>35</v>
      </c>
      <c r="J1520" s="7">
        <v>4000</v>
      </c>
      <c r="K1520" s="10">
        <v>140000</v>
      </c>
      <c r="L1520" s="10">
        <v>49000</v>
      </c>
      <c r="M1520" s="5">
        <v>0.35</v>
      </c>
      <c r="N1520" s="2" t="s">
        <v>17</v>
      </c>
    </row>
    <row r="1521" spans="2:14" ht="14.25" customHeight="1" x14ac:dyDescent="0.25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10">
        <v>50</v>
      </c>
      <c r="J1521" s="7">
        <v>4500</v>
      </c>
      <c r="K1521" s="10">
        <v>225000</v>
      </c>
      <c r="L1521" s="10">
        <v>67500</v>
      </c>
      <c r="M1521" s="5">
        <v>0.3</v>
      </c>
      <c r="N1521" s="2" t="s">
        <v>17</v>
      </c>
    </row>
    <row r="1522" spans="2:14" ht="14.25" customHeight="1" x14ac:dyDescent="0.25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10">
        <v>40</v>
      </c>
      <c r="J1522" s="7">
        <v>5500</v>
      </c>
      <c r="K1522" s="10">
        <v>220000</v>
      </c>
      <c r="L1522" s="10">
        <v>55000</v>
      </c>
      <c r="M1522" s="5">
        <v>0.25</v>
      </c>
      <c r="N1522" s="2" t="s">
        <v>17</v>
      </c>
    </row>
    <row r="1523" spans="2:14" ht="14.25" customHeight="1" x14ac:dyDescent="0.25">
      <c r="B1523" s="2" t="s">
        <v>33</v>
      </c>
      <c r="C1523" s="2">
        <v>1185732</v>
      </c>
      <c r="D1523" s="3">
        <v>44297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10">
        <v>40</v>
      </c>
      <c r="J1523" s="7">
        <v>8000</v>
      </c>
      <c r="K1523" s="10">
        <v>320000</v>
      </c>
      <c r="L1523" s="10">
        <v>160000</v>
      </c>
      <c r="M1523" s="5">
        <v>0.5</v>
      </c>
      <c r="N1523" s="2" t="s">
        <v>17</v>
      </c>
    </row>
    <row r="1524" spans="2:14" ht="14.25" customHeight="1" x14ac:dyDescent="0.25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10">
        <v>40</v>
      </c>
      <c r="J1524" s="7">
        <v>5000</v>
      </c>
      <c r="K1524" s="10">
        <v>200000</v>
      </c>
      <c r="L1524" s="10">
        <v>60000</v>
      </c>
      <c r="M1524" s="5">
        <v>0.3</v>
      </c>
      <c r="N1524" s="2" t="s">
        <v>17</v>
      </c>
    </row>
    <row r="1525" spans="2:14" ht="14.25" customHeight="1" x14ac:dyDescent="0.25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10">
        <v>30.000000000000004</v>
      </c>
      <c r="J1525" s="7">
        <v>5000</v>
      </c>
      <c r="K1525" s="10">
        <v>150000.00000000003</v>
      </c>
      <c r="L1525" s="10">
        <v>52500.000000000007</v>
      </c>
      <c r="M1525" s="5">
        <v>0.35</v>
      </c>
      <c r="N1525" s="2" t="s">
        <v>17</v>
      </c>
    </row>
    <row r="1526" spans="2:14" ht="14.25" customHeight="1" x14ac:dyDescent="0.25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10">
        <v>35</v>
      </c>
      <c r="J1526" s="7">
        <v>4250</v>
      </c>
      <c r="K1526" s="10">
        <v>148750</v>
      </c>
      <c r="L1526" s="10">
        <v>52062.5</v>
      </c>
      <c r="M1526" s="5">
        <v>0.35</v>
      </c>
      <c r="N1526" s="2" t="s">
        <v>17</v>
      </c>
    </row>
    <row r="1527" spans="2:14" ht="14.25" customHeight="1" x14ac:dyDescent="0.25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10">
        <v>50</v>
      </c>
      <c r="J1527" s="7">
        <v>4250</v>
      </c>
      <c r="K1527" s="10">
        <v>212500</v>
      </c>
      <c r="L1527" s="10">
        <v>63750</v>
      </c>
      <c r="M1527" s="5">
        <v>0.3</v>
      </c>
      <c r="N1527" s="2" t="s">
        <v>17</v>
      </c>
    </row>
    <row r="1528" spans="2:14" ht="14.25" customHeight="1" x14ac:dyDescent="0.25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10">
        <v>40</v>
      </c>
      <c r="J1528" s="7">
        <v>5500</v>
      </c>
      <c r="K1528" s="10">
        <v>220000</v>
      </c>
      <c r="L1528" s="10">
        <v>55000</v>
      </c>
      <c r="M1528" s="5">
        <v>0.25</v>
      </c>
      <c r="N1528" s="2" t="s">
        <v>17</v>
      </c>
    </row>
    <row r="1529" spans="2:14" ht="14.25" customHeight="1" x14ac:dyDescent="0.25">
      <c r="B1529" s="2" t="s">
        <v>33</v>
      </c>
      <c r="C1529" s="2">
        <v>1185732</v>
      </c>
      <c r="D1529" s="3">
        <v>44326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10">
        <v>50</v>
      </c>
      <c r="J1529" s="7">
        <v>8200</v>
      </c>
      <c r="K1529" s="10">
        <v>410000</v>
      </c>
      <c r="L1529" s="10">
        <v>205000</v>
      </c>
      <c r="M1529" s="5">
        <v>0.5</v>
      </c>
      <c r="N1529" s="2" t="s">
        <v>17</v>
      </c>
    </row>
    <row r="1530" spans="2:14" ht="14.25" customHeight="1" x14ac:dyDescent="0.25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10">
        <v>45.000000000000007</v>
      </c>
      <c r="J1530" s="7">
        <v>5250</v>
      </c>
      <c r="K1530" s="10">
        <v>236250.00000000003</v>
      </c>
      <c r="L1530" s="10">
        <v>70875</v>
      </c>
      <c r="M1530" s="5">
        <v>0.3</v>
      </c>
      <c r="N1530" s="2" t="s">
        <v>17</v>
      </c>
    </row>
    <row r="1531" spans="2:14" ht="14.25" customHeight="1" x14ac:dyDescent="0.25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10">
        <v>40</v>
      </c>
      <c r="J1531" s="7">
        <v>5000</v>
      </c>
      <c r="K1531" s="10">
        <v>200000</v>
      </c>
      <c r="L1531" s="10">
        <v>70000</v>
      </c>
      <c r="M1531" s="5">
        <v>0.35</v>
      </c>
      <c r="N1531" s="2" t="s">
        <v>17</v>
      </c>
    </row>
    <row r="1532" spans="2:14" ht="14.25" customHeight="1" x14ac:dyDescent="0.25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10">
        <v>40</v>
      </c>
      <c r="J1532" s="7">
        <v>4500</v>
      </c>
      <c r="K1532" s="10">
        <v>180000</v>
      </c>
      <c r="L1532" s="10">
        <v>62999.999999999993</v>
      </c>
      <c r="M1532" s="5">
        <v>0.35</v>
      </c>
      <c r="N1532" s="2" t="s">
        <v>17</v>
      </c>
    </row>
    <row r="1533" spans="2:14" ht="14.25" customHeight="1" x14ac:dyDescent="0.25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10">
        <v>50</v>
      </c>
      <c r="J1533" s="7">
        <v>4750</v>
      </c>
      <c r="K1533" s="10">
        <v>237500</v>
      </c>
      <c r="L1533" s="10">
        <v>71250</v>
      </c>
      <c r="M1533" s="5">
        <v>0.3</v>
      </c>
      <c r="N1533" s="2" t="s">
        <v>17</v>
      </c>
    </row>
    <row r="1534" spans="2:14" ht="14.25" customHeight="1" x14ac:dyDescent="0.25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10">
        <v>55.000000000000007</v>
      </c>
      <c r="J1534" s="7">
        <v>6000</v>
      </c>
      <c r="K1534" s="10">
        <v>330000.00000000006</v>
      </c>
      <c r="L1534" s="10">
        <v>82500.000000000015</v>
      </c>
      <c r="M1534" s="5">
        <v>0.25</v>
      </c>
      <c r="N1534" s="2" t="s">
        <v>17</v>
      </c>
    </row>
    <row r="1535" spans="2:14" ht="14.25" customHeight="1" x14ac:dyDescent="0.25">
      <c r="B1535" s="2" t="s">
        <v>33</v>
      </c>
      <c r="C1535" s="2">
        <v>1185732</v>
      </c>
      <c r="D1535" s="3">
        <v>44359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10">
        <v>50</v>
      </c>
      <c r="J1535" s="7">
        <v>8500</v>
      </c>
      <c r="K1535" s="10">
        <v>425000</v>
      </c>
      <c r="L1535" s="10">
        <v>212500</v>
      </c>
      <c r="M1535" s="5">
        <v>0.5</v>
      </c>
      <c r="N1535" s="2" t="s">
        <v>17</v>
      </c>
    </row>
    <row r="1536" spans="2:14" ht="14.25" customHeight="1" x14ac:dyDescent="0.25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10">
        <v>45.000000000000007</v>
      </c>
      <c r="J1536" s="7">
        <v>6000</v>
      </c>
      <c r="K1536" s="10">
        <v>270000.00000000006</v>
      </c>
      <c r="L1536" s="10">
        <v>81000.000000000015</v>
      </c>
      <c r="M1536" s="5">
        <v>0.3</v>
      </c>
      <c r="N1536" s="2" t="s">
        <v>17</v>
      </c>
    </row>
    <row r="1537" spans="2:14" ht="14.25" customHeight="1" x14ac:dyDescent="0.25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10">
        <v>40</v>
      </c>
      <c r="J1537" s="7">
        <v>5250</v>
      </c>
      <c r="K1537" s="10">
        <v>210000</v>
      </c>
      <c r="L1537" s="10">
        <v>73500</v>
      </c>
      <c r="M1537" s="5">
        <v>0.35</v>
      </c>
      <c r="N1537" s="2" t="s">
        <v>17</v>
      </c>
    </row>
    <row r="1538" spans="2:14" ht="14.25" customHeight="1" x14ac:dyDescent="0.25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10">
        <v>40</v>
      </c>
      <c r="J1538" s="7">
        <v>5000</v>
      </c>
      <c r="K1538" s="10">
        <v>200000</v>
      </c>
      <c r="L1538" s="10">
        <v>70000</v>
      </c>
      <c r="M1538" s="5">
        <v>0.35</v>
      </c>
      <c r="N1538" s="2" t="s">
        <v>17</v>
      </c>
    </row>
    <row r="1539" spans="2:14" ht="14.25" customHeight="1" x14ac:dyDescent="0.25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10">
        <v>50</v>
      </c>
      <c r="J1539" s="7">
        <v>5000</v>
      </c>
      <c r="K1539" s="10">
        <v>250000</v>
      </c>
      <c r="L1539" s="10">
        <v>75000</v>
      </c>
      <c r="M1539" s="5">
        <v>0.3</v>
      </c>
      <c r="N1539" s="2" t="s">
        <v>17</v>
      </c>
    </row>
    <row r="1540" spans="2:14" ht="14.25" customHeight="1" x14ac:dyDescent="0.25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10">
        <v>55.000000000000007</v>
      </c>
      <c r="J1540" s="7">
        <v>6500</v>
      </c>
      <c r="K1540" s="10">
        <v>357500.00000000006</v>
      </c>
      <c r="L1540" s="10">
        <v>89375.000000000015</v>
      </c>
      <c r="M1540" s="5">
        <v>0.25</v>
      </c>
      <c r="N1540" s="2" t="s">
        <v>17</v>
      </c>
    </row>
    <row r="1541" spans="2:14" ht="14.25" customHeight="1" x14ac:dyDescent="0.25">
      <c r="B1541" s="2" t="s">
        <v>33</v>
      </c>
      <c r="C1541" s="2">
        <v>1185732</v>
      </c>
      <c r="D1541" s="3">
        <v>44387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10">
        <v>50</v>
      </c>
      <c r="J1541" s="7">
        <v>8750</v>
      </c>
      <c r="K1541" s="10">
        <v>437500</v>
      </c>
      <c r="L1541" s="10">
        <v>218750</v>
      </c>
      <c r="M1541" s="5">
        <v>0.5</v>
      </c>
      <c r="N1541" s="2" t="s">
        <v>17</v>
      </c>
    </row>
    <row r="1542" spans="2:14" ht="14.25" customHeight="1" x14ac:dyDescent="0.25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10">
        <v>45.000000000000007</v>
      </c>
      <c r="J1542" s="7">
        <v>6250</v>
      </c>
      <c r="K1542" s="10">
        <v>281250.00000000006</v>
      </c>
      <c r="L1542" s="10">
        <v>84375.000000000015</v>
      </c>
      <c r="M1542" s="5">
        <v>0.3</v>
      </c>
      <c r="N1542" s="2" t="s">
        <v>17</v>
      </c>
    </row>
    <row r="1543" spans="2:14" ht="14.25" customHeight="1" x14ac:dyDescent="0.25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10">
        <v>40</v>
      </c>
      <c r="J1543" s="7">
        <v>5500</v>
      </c>
      <c r="K1543" s="10">
        <v>220000</v>
      </c>
      <c r="L1543" s="10">
        <v>77000</v>
      </c>
      <c r="M1543" s="5">
        <v>0.35</v>
      </c>
      <c r="N1543" s="2" t="s">
        <v>17</v>
      </c>
    </row>
    <row r="1544" spans="2:14" ht="14.25" customHeight="1" x14ac:dyDescent="0.25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10">
        <v>40</v>
      </c>
      <c r="J1544" s="7">
        <v>5000</v>
      </c>
      <c r="K1544" s="10">
        <v>200000</v>
      </c>
      <c r="L1544" s="10">
        <v>70000</v>
      </c>
      <c r="M1544" s="5">
        <v>0.35</v>
      </c>
      <c r="N1544" s="2" t="s">
        <v>17</v>
      </c>
    </row>
    <row r="1545" spans="2:14" ht="14.25" customHeight="1" x14ac:dyDescent="0.25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10">
        <v>50</v>
      </c>
      <c r="J1545" s="7">
        <v>5250</v>
      </c>
      <c r="K1545" s="10">
        <v>262500</v>
      </c>
      <c r="L1545" s="10">
        <v>78750</v>
      </c>
      <c r="M1545" s="5">
        <v>0.3</v>
      </c>
      <c r="N1545" s="2" t="s">
        <v>17</v>
      </c>
    </row>
    <row r="1546" spans="2:14" ht="14.25" customHeight="1" x14ac:dyDescent="0.25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10">
        <v>55.000000000000007</v>
      </c>
      <c r="J1546" s="7">
        <v>7000</v>
      </c>
      <c r="K1546" s="10">
        <v>385000.00000000006</v>
      </c>
      <c r="L1546" s="10">
        <v>96250.000000000015</v>
      </c>
      <c r="M1546" s="5">
        <v>0.25</v>
      </c>
      <c r="N1546" s="2" t="s">
        <v>17</v>
      </c>
    </row>
    <row r="1547" spans="2:14" ht="14.25" customHeight="1" x14ac:dyDescent="0.25">
      <c r="B1547" s="2" t="s">
        <v>33</v>
      </c>
      <c r="C1547" s="2">
        <v>1185732</v>
      </c>
      <c r="D1547" s="3">
        <v>44419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10">
        <v>50</v>
      </c>
      <c r="J1547" s="7">
        <v>8500</v>
      </c>
      <c r="K1547" s="10">
        <v>425000</v>
      </c>
      <c r="L1547" s="10">
        <v>212500</v>
      </c>
      <c r="M1547" s="5">
        <v>0.5</v>
      </c>
      <c r="N1547" s="2" t="s">
        <v>17</v>
      </c>
    </row>
    <row r="1548" spans="2:14" ht="14.25" customHeight="1" x14ac:dyDescent="0.25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10">
        <v>45.000000000000007</v>
      </c>
      <c r="J1548" s="7">
        <v>6250</v>
      </c>
      <c r="K1548" s="10">
        <v>281250.00000000006</v>
      </c>
      <c r="L1548" s="10">
        <v>84375.000000000015</v>
      </c>
      <c r="M1548" s="5">
        <v>0.3</v>
      </c>
      <c r="N1548" s="2" t="s">
        <v>17</v>
      </c>
    </row>
    <row r="1549" spans="2:14" ht="14.25" customHeight="1" x14ac:dyDescent="0.25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10">
        <v>40</v>
      </c>
      <c r="J1549" s="7">
        <v>5500</v>
      </c>
      <c r="K1549" s="10">
        <v>220000</v>
      </c>
      <c r="L1549" s="10">
        <v>77000</v>
      </c>
      <c r="M1549" s="5">
        <v>0.35</v>
      </c>
      <c r="N1549" s="2" t="s">
        <v>17</v>
      </c>
    </row>
    <row r="1550" spans="2:14" ht="14.25" customHeight="1" x14ac:dyDescent="0.25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10">
        <v>40</v>
      </c>
      <c r="J1550" s="7">
        <v>5250</v>
      </c>
      <c r="K1550" s="10">
        <v>210000</v>
      </c>
      <c r="L1550" s="10">
        <v>73500</v>
      </c>
      <c r="M1550" s="5">
        <v>0.35</v>
      </c>
      <c r="N1550" s="2" t="s">
        <v>17</v>
      </c>
    </row>
    <row r="1551" spans="2:14" ht="14.25" customHeight="1" x14ac:dyDescent="0.25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10">
        <v>50</v>
      </c>
      <c r="J1551" s="7">
        <v>5000</v>
      </c>
      <c r="K1551" s="10">
        <v>250000</v>
      </c>
      <c r="L1551" s="10">
        <v>75000</v>
      </c>
      <c r="M1551" s="5">
        <v>0.3</v>
      </c>
      <c r="N1551" s="2" t="s">
        <v>17</v>
      </c>
    </row>
    <row r="1552" spans="2:14" ht="14.25" customHeight="1" x14ac:dyDescent="0.25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10">
        <v>55.000000000000007</v>
      </c>
      <c r="J1552" s="7">
        <v>6750</v>
      </c>
      <c r="K1552" s="10">
        <v>371250.00000000006</v>
      </c>
      <c r="L1552" s="10">
        <v>92812.500000000015</v>
      </c>
      <c r="M1552" s="5">
        <v>0.25</v>
      </c>
      <c r="N1552" s="2" t="s">
        <v>17</v>
      </c>
    </row>
    <row r="1553" spans="2:14" ht="14.25" customHeight="1" x14ac:dyDescent="0.25">
      <c r="B1553" s="2" t="s">
        <v>33</v>
      </c>
      <c r="C1553" s="2">
        <v>1185732</v>
      </c>
      <c r="D1553" s="3">
        <v>44449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10">
        <v>50</v>
      </c>
      <c r="J1553" s="7">
        <v>8000</v>
      </c>
      <c r="K1553" s="10">
        <v>400000</v>
      </c>
      <c r="L1553" s="10">
        <v>200000</v>
      </c>
      <c r="M1553" s="5">
        <v>0.5</v>
      </c>
      <c r="N1553" s="2" t="s">
        <v>17</v>
      </c>
    </row>
    <row r="1554" spans="2:14" ht="14.25" customHeight="1" x14ac:dyDescent="0.25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10">
        <v>45.000000000000007</v>
      </c>
      <c r="J1554" s="7">
        <v>6000</v>
      </c>
      <c r="K1554" s="10">
        <v>270000.00000000006</v>
      </c>
      <c r="L1554" s="10">
        <v>81000.000000000015</v>
      </c>
      <c r="M1554" s="5">
        <v>0.3</v>
      </c>
      <c r="N1554" s="2" t="s">
        <v>17</v>
      </c>
    </row>
    <row r="1555" spans="2:14" ht="14.25" customHeight="1" x14ac:dyDescent="0.25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10">
        <v>40</v>
      </c>
      <c r="J1555" s="7">
        <v>5250</v>
      </c>
      <c r="K1555" s="10">
        <v>210000</v>
      </c>
      <c r="L1555" s="10">
        <v>73500</v>
      </c>
      <c r="M1555" s="5">
        <v>0.35</v>
      </c>
      <c r="N1555" s="2" t="s">
        <v>17</v>
      </c>
    </row>
    <row r="1556" spans="2:14" ht="14.25" customHeight="1" x14ac:dyDescent="0.25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10">
        <v>40</v>
      </c>
      <c r="J1556" s="7">
        <v>5000</v>
      </c>
      <c r="K1556" s="10">
        <v>200000</v>
      </c>
      <c r="L1556" s="10">
        <v>70000</v>
      </c>
      <c r="M1556" s="5">
        <v>0.35</v>
      </c>
      <c r="N1556" s="2" t="s">
        <v>17</v>
      </c>
    </row>
    <row r="1557" spans="2:14" ht="14.25" customHeight="1" x14ac:dyDescent="0.25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10">
        <v>50</v>
      </c>
      <c r="J1557" s="7">
        <v>5000</v>
      </c>
      <c r="K1557" s="10">
        <v>250000</v>
      </c>
      <c r="L1557" s="10">
        <v>75000</v>
      </c>
      <c r="M1557" s="5">
        <v>0.3</v>
      </c>
      <c r="N1557" s="2" t="s">
        <v>17</v>
      </c>
    </row>
    <row r="1558" spans="2:14" ht="14.25" customHeight="1" x14ac:dyDescent="0.25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10">
        <v>55.000000000000007</v>
      </c>
      <c r="J1558" s="7">
        <v>6000</v>
      </c>
      <c r="K1558" s="10">
        <v>330000.00000000006</v>
      </c>
      <c r="L1558" s="10">
        <v>82500.000000000015</v>
      </c>
      <c r="M1558" s="5">
        <v>0.25</v>
      </c>
      <c r="N1558" s="2" t="s">
        <v>17</v>
      </c>
    </row>
    <row r="1559" spans="2:14" ht="14.25" customHeight="1" x14ac:dyDescent="0.25">
      <c r="B1559" s="2" t="s">
        <v>33</v>
      </c>
      <c r="C1559" s="2">
        <v>1185732</v>
      </c>
      <c r="D1559" s="3">
        <v>44481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10">
        <v>55.000000000000007</v>
      </c>
      <c r="J1559" s="7">
        <v>7750</v>
      </c>
      <c r="K1559" s="10">
        <v>426250.00000000006</v>
      </c>
      <c r="L1559" s="10">
        <v>213125.00000000003</v>
      </c>
      <c r="M1559" s="5">
        <v>0.5</v>
      </c>
      <c r="N1559" s="2" t="s">
        <v>17</v>
      </c>
    </row>
    <row r="1560" spans="2:14" ht="14.25" customHeight="1" x14ac:dyDescent="0.25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10">
        <v>45.000000000000007</v>
      </c>
      <c r="J1560" s="7">
        <v>6000</v>
      </c>
      <c r="K1560" s="10">
        <v>270000.00000000006</v>
      </c>
      <c r="L1560" s="10">
        <v>81000.000000000015</v>
      </c>
      <c r="M1560" s="5">
        <v>0.3</v>
      </c>
      <c r="N1560" s="2" t="s">
        <v>17</v>
      </c>
    </row>
    <row r="1561" spans="2:14" ht="14.25" customHeight="1" x14ac:dyDescent="0.25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10">
        <v>45.000000000000007</v>
      </c>
      <c r="J1561" s="7">
        <v>5000</v>
      </c>
      <c r="K1561" s="10">
        <v>225000.00000000003</v>
      </c>
      <c r="L1561" s="10">
        <v>78750</v>
      </c>
      <c r="M1561" s="5">
        <v>0.35</v>
      </c>
      <c r="N1561" s="2" t="s">
        <v>17</v>
      </c>
    </row>
    <row r="1562" spans="2:14" ht="14.25" customHeight="1" x14ac:dyDescent="0.25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10">
        <v>45.000000000000007</v>
      </c>
      <c r="J1562" s="7">
        <v>4750</v>
      </c>
      <c r="K1562" s="10">
        <v>213750.00000000003</v>
      </c>
      <c r="L1562" s="10">
        <v>74812.5</v>
      </c>
      <c r="M1562" s="5">
        <v>0.35</v>
      </c>
      <c r="N1562" s="2" t="s">
        <v>17</v>
      </c>
    </row>
    <row r="1563" spans="2:14" ht="14.25" customHeight="1" x14ac:dyDescent="0.25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10">
        <v>55.000000000000007</v>
      </c>
      <c r="J1563" s="7">
        <v>4750</v>
      </c>
      <c r="K1563" s="10">
        <v>261250.00000000003</v>
      </c>
      <c r="L1563" s="10">
        <v>78375</v>
      </c>
      <c r="M1563" s="5">
        <v>0.3</v>
      </c>
      <c r="N1563" s="2" t="s">
        <v>17</v>
      </c>
    </row>
    <row r="1564" spans="2:14" ht="14.25" customHeight="1" x14ac:dyDescent="0.25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10">
        <v>60</v>
      </c>
      <c r="J1564" s="7">
        <v>6000</v>
      </c>
      <c r="K1564" s="10">
        <v>360000</v>
      </c>
      <c r="L1564" s="10">
        <v>90000</v>
      </c>
      <c r="M1564" s="5">
        <v>0.25</v>
      </c>
      <c r="N1564" s="2" t="s">
        <v>17</v>
      </c>
    </row>
    <row r="1565" spans="2:14" ht="14.25" customHeight="1" x14ac:dyDescent="0.25">
      <c r="B1565" s="2" t="s">
        <v>33</v>
      </c>
      <c r="C1565" s="2">
        <v>1185732</v>
      </c>
      <c r="D1565" s="3">
        <v>44511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10">
        <v>55.000000000000007</v>
      </c>
      <c r="J1565" s="7">
        <v>7500</v>
      </c>
      <c r="K1565" s="10">
        <v>412500.00000000006</v>
      </c>
      <c r="L1565" s="10">
        <v>206250.00000000003</v>
      </c>
      <c r="M1565" s="5">
        <v>0.5</v>
      </c>
      <c r="N1565" s="2" t="s">
        <v>17</v>
      </c>
    </row>
    <row r="1566" spans="2:14" ht="14.25" customHeight="1" x14ac:dyDescent="0.25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10">
        <v>45.000000000000007</v>
      </c>
      <c r="J1566" s="7">
        <v>5750</v>
      </c>
      <c r="K1566" s="10">
        <v>258750.00000000003</v>
      </c>
      <c r="L1566" s="10">
        <v>77625</v>
      </c>
      <c r="M1566" s="5">
        <v>0.3</v>
      </c>
      <c r="N1566" s="2" t="s">
        <v>17</v>
      </c>
    </row>
    <row r="1567" spans="2:14" ht="14.25" customHeight="1" x14ac:dyDescent="0.25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10">
        <v>45.000000000000007</v>
      </c>
      <c r="J1567" s="7">
        <v>5200</v>
      </c>
      <c r="K1567" s="10">
        <v>234000.00000000003</v>
      </c>
      <c r="L1567" s="10">
        <v>81900</v>
      </c>
      <c r="M1567" s="5">
        <v>0.35</v>
      </c>
      <c r="N1567" s="2" t="s">
        <v>17</v>
      </c>
    </row>
    <row r="1568" spans="2:14" ht="14.25" customHeight="1" x14ac:dyDescent="0.25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10">
        <v>45.000000000000007</v>
      </c>
      <c r="J1568" s="7">
        <v>5000</v>
      </c>
      <c r="K1568" s="10">
        <v>225000.00000000003</v>
      </c>
      <c r="L1568" s="10">
        <v>78750</v>
      </c>
      <c r="M1568" s="5">
        <v>0.35</v>
      </c>
      <c r="N1568" s="2" t="s">
        <v>17</v>
      </c>
    </row>
    <row r="1569" spans="2:14" ht="14.25" customHeight="1" x14ac:dyDescent="0.25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10">
        <v>55.000000000000007</v>
      </c>
      <c r="J1569" s="7">
        <v>4750</v>
      </c>
      <c r="K1569" s="10">
        <v>261250.00000000003</v>
      </c>
      <c r="L1569" s="10">
        <v>78375</v>
      </c>
      <c r="M1569" s="5">
        <v>0.3</v>
      </c>
      <c r="N1569" s="2" t="s">
        <v>17</v>
      </c>
    </row>
    <row r="1570" spans="2:14" ht="14.25" customHeight="1" x14ac:dyDescent="0.25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10">
        <v>60</v>
      </c>
      <c r="J1570" s="7">
        <v>5750</v>
      </c>
      <c r="K1570" s="10">
        <v>345000</v>
      </c>
      <c r="L1570" s="10">
        <v>86250</v>
      </c>
      <c r="M1570" s="5">
        <v>0.25</v>
      </c>
      <c r="N1570" s="2" t="s">
        <v>17</v>
      </c>
    </row>
    <row r="1571" spans="2:14" ht="14.25" customHeight="1" x14ac:dyDescent="0.25">
      <c r="B1571" s="2" t="s">
        <v>33</v>
      </c>
      <c r="C1571" s="2">
        <v>1185732</v>
      </c>
      <c r="D1571" s="3">
        <v>44540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10">
        <v>55.000000000000007</v>
      </c>
      <c r="J1571" s="7">
        <v>8000</v>
      </c>
      <c r="K1571" s="10">
        <v>440000.00000000006</v>
      </c>
      <c r="L1571" s="10">
        <v>220000.00000000003</v>
      </c>
      <c r="M1571" s="5">
        <v>0.5</v>
      </c>
      <c r="N1571" s="2" t="s">
        <v>17</v>
      </c>
    </row>
    <row r="1572" spans="2:14" ht="14.25" customHeight="1" x14ac:dyDescent="0.25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10">
        <v>45.000000000000007</v>
      </c>
      <c r="J1572" s="7">
        <v>6000</v>
      </c>
      <c r="K1572" s="10">
        <v>270000.00000000006</v>
      </c>
      <c r="L1572" s="10">
        <v>81000.000000000015</v>
      </c>
      <c r="M1572" s="5">
        <v>0.3</v>
      </c>
      <c r="N1572" s="2" t="s">
        <v>17</v>
      </c>
    </row>
    <row r="1573" spans="2:14" ht="14.25" customHeight="1" x14ac:dyDescent="0.25">
      <c r="B1573" s="2" t="s">
        <v>13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10">
        <v>45.000000000000007</v>
      </c>
      <c r="J1573" s="7">
        <v>5500</v>
      </c>
      <c r="K1573" s="10">
        <v>247500.00000000003</v>
      </c>
      <c r="L1573" s="10">
        <v>86625</v>
      </c>
      <c r="M1573" s="5">
        <v>0.35</v>
      </c>
      <c r="N1573" s="2" t="s">
        <v>17</v>
      </c>
    </row>
    <row r="1574" spans="2:14" ht="14.25" customHeight="1" x14ac:dyDescent="0.25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10">
        <v>45.000000000000007</v>
      </c>
      <c r="J1574" s="7">
        <v>5000</v>
      </c>
      <c r="K1574" s="10">
        <v>225000.00000000003</v>
      </c>
      <c r="L1574" s="10">
        <v>78750</v>
      </c>
      <c r="M1574" s="5">
        <v>0.35</v>
      </c>
      <c r="N1574" s="2" t="s">
        <v>17</v>
      </c>
    </row>
    <row r="1575" spans="2:14" ht="14.25" customHeight="1" x14ac:dyDescent="0.25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10">
        <v>55.000000000000007</v>
      </c>
      <c r="J1575" s="7">
        <v>5000</v>
      </c>
      <c r="K1575" s="10">
        <v>275000.00000000006</v>
      </c>
      <c r="L1575" s="10">
        <v>82500.000000000015</v>
      </c>
      <c r="M1575" s="5">
        <v>0.3</v>
      </c>
      <c r="N1575" s="2" t="s">
        <v>17</v>
      </c>
    </row>
    <row r="1576" spans="2:14" ht="14.25" customHeight="1" x14ac:dyDescent="0.25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10">
        <v>60</v>
      </c>
      <c r="J1576" s="7">
        <v>6000</v>
      </c>
      <c r="K1576" s="10">
        <v>360000</v>
      </c>
      <c r="L1576" s="10">
        <v>90000</v>
      </c>
      <c r="M1576" s="5">
        <v>0.25</v>
      </c>
      <c r="N1576" s="2" t="s">
        <v>17</v>
      </c>
    </row>
    <row r="1577" spans="2:14" ht="14.25" customHeight="1" x14ac:dyDescent="0.25">
      <c r="B1577" s="2" t="s">
        <v>13</v>
      </c>
      <c r="C1577" s="2">
        <v>1128299</v>
      </c>
      <c r="D1577" s="3">
        <v>44220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10">
        <v>30.000000000000004</v>
      </c>
      <c r="J1577" s="7">
        <v>3500</v>
      </c>
      <c r="K1577" s="10">
        <v>105000.00000000001</v>
      </c>
      <c r="L1577" s="10">
        <v>36750</v>
      </c>
      <c r="M1577" s="5">
        <v>0.35</v>
      </c>
      <c r="N1577" s="2" t="s">
        <v>17</v>
      </c>
    </row>
    <row r="1578" spans="2:14" ht="14.25" customHeight="1" x14ac:dyDescent="0.25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10">
        <v>40</v>
      </c>
      <c r="J1578" s="7">
        <v>3500</v>
      </c>
      <c r="K1578" s="10">
        <v>140000</v>
      </c>
      <c r="L1578" s="10">
        <v>49000</v>
      </c>
      <c r="M1578" s="5">
        <v>0.35</v>
      </c>
      <c r="N1578" s="2" t="s">
        <v>17</v>
      </c>
    </row>
    <row r="1579" spans="2:14" ht="14.25" customHeight="1" x14ac:dyDescent="0.25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10">
        <v>40</v>
      </c>
      <c r="J1579" s="7">
        <v>3500</v>
      </c>
      <c r="K1579" s="10">
        <v>140000</v>
      </c>
      <c r="L1579" s="10">
        <v>49000</v>
      </c>
      <c r="M1579" s="5">
        <v>0.35</v>
      </c>
      <c r="N1579" s="2" t="s">
        <v>17</v>
      </c>
    </row>
    <row r="1580" spans="2:14" ht="14.25" customHeight="1" x14ac:dyDescent="0.25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10">
        <v>40</v>
      </c>
      <c r="J1580" s="7">
        <v>2000</v>
      </c>
      <c r="K1580" s="10">
        <v>80000</v>
      </c>
      <c r="L1580" s="10">
        <v>28000</v>
      </c>
      <c r="M1580" s="5">
        <v>0.35</v>
      </c>
      <c r="N1580" s="2" t="s">
        <v>17</v>
      </c>
    </row>
    <row r="1581" spans="2:14" ht="14.25" customHeight="1" x14ac:dyDescent="0.25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10">
        <v>45.000000000000007</v>
      </c>
      <c r="J1581" s="7">
        <v>1500</v>
      </c>
      <c r="K1581" s="10">
        <v>67500.000000000015</v>
      </c>
      <c r="L1581" s="10">
        <v>27000.000000000007</v>
      </c>
      <c r="M1581" s="5">
        <v>0.4</v>
      </c>
      <c r="N1581" s="2" t="s">
        <v>17</v>
      </c>
    </row>
    <row r="1582" spans="2:14" ht="14.25" customHeight="1" x14ac:dyDescent="0.25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10">
        <v>40</v>
      </c>
      <c r="J1582" s="7">
        <v>4000</v>
      </c>
      <c r="K1582" s="10">
        <v>160000</v>
      </c>
      <c r="L1582" s="10">
        <v>48000</v>
      </c>
      <c r="M1582" s="5">
        <v>0.3</v>
      </c>
      <c r="N1582" s="2" t="s">
        <v>17</v>
      </c>
    </row>
    <row r="1583" spans="2:14" ht="14.25" customHeight="1" x14ac:dyDescent="0.25">
      <c r="B1583" s="2" t="s">
        <v>13</v>
      </c>
      <c r="C1583" s="2">
        <v>1128299</v>
      </c>
      <c r="D1583" s="3">
        <v>44251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10">
        <v>30.000000000000004</v>
      </c>
      <c r="J1583" s="7">
        <v>4500</v>
      </c>
      <c r="K1583" s="10">
        <v>135000.00000000003</v>
      </c>
      <c r="L1583" s="10">
        <v>47250.000000000007</v>
      </c>
      <c r="M1583" s="5">
        <v>0.35</v>
      </c>
      <c r="N1583" s="2" t="s">
        <v>17</v>
      </c>
    </row>
    <row r="1584" spans="2:14" ht="14.25" customHeight="1" x14ac:dyDescent="0.25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10">
        <v>40</v>
      </c>
      <c r="J1584" s="7">
        <v>3500</v>
      </c>
      <c r="K1584" s="10">
        <v>140000</v>
      </c>
      <c r="L1584" s="10">
        <v>49000</v>
      </c>
      <c r="M1584" s="5">
        <v>0.35</v>
      </c>
      <c r="N1584" s="2" t="s">
        <v>17</v>
      </c>
    </row>
    <row r="1585" spans="2:14" ht="14.25" customHeight="1" x14ac:dyDescent="0.25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10">
        <v>40</v>
      </c>
      <c r="J1585" s="7">
        <v>3500</v>
      </c>
      <c r="K1585" s="10">
        <v>140000</v>
      </c>
      <c r="L1585" s="10">
        <v>49000</v>
      </c>
      <c r="M1585" s="5">
        <v>0.35</v>
      </c>
      <c r="N1585" s="2" t="s">
        <v>17</v>
      </c>
    </row>
    <row r="1586" spans="2:14" ht="14.25" customHeight="1" x14ac:dyDescent="0.25">
      <c r="B1586" s="2" t="s">
        <v>13</v>
      </c>
      <c r="C1586" s="2">
        <v>1128299</v>
      </c>
      <c r="D1586" s="3">
        <v>44251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10">
        <v>40</v>
      </c>
      <c r="J1586" s="7">
        <v>2000</v>
      </c>
      <c r="K1586" s="10">
        <v>80000</v>
      </c>
      <c r="L1586" s="10">
        <v>28000</v>
      </c>
      <c r="M1586" s="5">
        <v>0.35</v>
      </c>
      <c r="N1586" s="2" t="s">
        <v>17</v>
      </c>
    </row>
    <row r="1587" spans="2:14" ht="14.25" customHeight="1" x14ac:dyDescent="0.25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10">
        <v>45.000000000000007</v>
      </c>
      <c r="J1587" s="7">
        <v>1250</v>
      </c>
      <c r="K1587" s="10">
        <v>56250.000000000007</v>
      </c>
      <c r="L1587" s="10">
        <v>22500.000000000004</v>
      </c>
      <c r="M1587" s="5">
        <v>0.4</v>
      </c>
      <c r="N1587" s="2" t="s">
        <v>17</v>
      </c>
    </row>
    <row r="1588" spans="2:14" ht="14.25" customHeight="1" x14ac:dyDescent="0.25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10">
        <v>40</v>
      </c>
      <c r="J1588" s="7">
        <v>3250</v>
      </c>
      <c r="K1588" s="10">
        <v>130000</v>
      </c>
      <c r="L1588" s="10">
        <v>39000</v>
      </c>
      <c r="M1588" s="5">
        <v>0.3</v>
      </c>
      <c r="N1588" s="2" t="s">
        <v>17</v>
      </c>
    </row>
    <row r="1589" spans="2:14" ht="14.25" customHeight="1" x14ac:dyDescent="0.25">
      <c r="B1589" s="2" t="s">
        <v>13</v>
      </c>
      <c r="C1589" s="2">
        <v>1128299</v>
      </c>
      <c r="D1589" s="3">
        <v>44278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10">
        <v>40</v>
      </c>
      <c r="J1589" s="7">
        <v>4750</v>
      </c>
      <c r="K1589" s="10">
        <v>190000</v>
      </c>
      <c r="L1589" s="10">
        <v>66500</v>
      </c>
      <c r="M1589" s="5">
        <v>0.35</v>
      </c>
      <c r="N1589" s="2" t="s">
        <v>17</v>
      </c>
    </row>
    <row r="1590" spans="2:14" ht="14.25" customHeight="1" x14ac:dyDescent="0.25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10">
        <v>50</v>
      </c>
      <c r="J1590" s="7">
        <v>3250</v>
      </c>
      <c r="K1590" s="10">
        <v>162500</v>
      </c>
      <c r="L1590" s="10">
        <v>56875</v>
      </c>
      <c r="M1590" s="5">
        <v>0.35</v>
      </c>
      <c r="N1590" s="2" t="s">
        <v>17</v>
      </c>
    </row>
    <row r="1591" spans="2:14" ht="14.25" customHeight="1" x14ac:dyDescent="0.25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10">
        <v>54.999999999999993</v>
      </c>
      <c r="J1591" s="7">
        <v>3500</v>
      </c>
      <c r="K1591" s="10">
        <v>192499.99999999997</v>
      </c>
      <c r="L1591" s="10">
        <v>67374.999999999985</v>
      </c>
      <c r="M1591" s="5">
        <v>0.35</v>
      </c>
      <c r="N1591" s="2" t="s">
        <v>17</v>
      </c>
    </row>
    <row r="1592" spans="2:14" ht="14.25" customHeight="1" x14ac:dyDescent="0.25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10">
        <v>50</v>
      </c>
      <c r="J1592" s="7">
        <v>2500</v>
      </c>
      <c r="K1592" s="10">
        <v>125000</v>
      </c>
      <c r="L1592" s="10">
        <v>43750</v>
      </c>
      <c r="M1592" s="5">
        <v>0.35</v>
      </c>
      <c r="N1592" s="2" t="s">
        <v>17</v>
      </c>
    </row>
    <row r="1593" spans="2:14" ht="14.25" customHeight="1" x14ac:dyDescent="0.25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10">
        <v>55.000000000000007</v>
      </c>
      <c r="J1593" s="7">
        <v>1000</v>
      </c>
      <c r="K1593" s="10">
        <v>55000.000000000007</v>
      </c>
      <c r="L1593" s="10">
        <v>22000.000000000004</v>
      </c>
      <c r="M1593" s="5">
        <v>0.4</v>
      </c>
      <c r="N1593" s="2" t="s">
        <v>17</v>
      </c>
    </row>
    <row r="1594" spans="2:14" ht="14.25" customHeight="1" x14ac:dyDescent="0.25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10">
        <v>50</v>
      </c>
      <c r="J1594" s="7">
        <v>3000</v>
      </c>
      <c r="K1594" s="10">
        <v>150000</v>
      </c>
      <c r="L1594" s="10">
        <v>45000</v>
      </c>
      <c r="M1594" s="5">
        <v>0.3</v>
      </c>
      <c r="N1594" s="2" t="s">
        <v>17</v>
      </c>
    </row>
    <row r="1595" spans="2:14" ht="14.25" customHeight="1" x14ac:dyDescent="0.25">
      <c r="B1595" s="2" t="s">
        <v>13</v>
      </c>
      <c r="C1595" s="2">
        <v>1128299</v>
      </c>
      <c r="D1595" s="3">
        <v>44310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10">
        <v>55.000000000000007</v>
      </c>
      <c r="J1595" s="7">
        <v>4750</v>
      </c>
      <c r="K1595" s="10">
        <v>261250.00000000003</v>
      </c>
      <c r="L1595" s="10">
        <v>91437.5</v>
      </c>
      <c r="M1595" s="5">
        <v>0.35</v>
      </c>
      <c r="N1595" s="2" t="s">
        <v>17</v>
      </c>
    </row>
    <row r="1596" spans="2:14" ht="14.25" customHeight="1" x14ac:dyDescent="0.25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10">
        <v>60.000000000000007</v>
      </c>
      <c r="J1596" s="7">
        <v>2750</v>
      </c>
      <c r="K1596" s="10">
        <v>165000.00000000003</v>
      </c>
      <c r="L1596" s="10">
        <v>57750.000000000007</v>
      </c>
      <c r="M1596" s="5">
        <v>0.35</v>
      </c>
      <c r="N1596" s="2" t="s">
        <v>17</v>
      </c>
    </row>
    <row r="1597" spans="2:14" ht="14.25" customHeight="1" x14ac:dyDescent="0.25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10">
        <v>60.000000000000007</v>
      </c>
      <c r="J1597" s="7">
        <v>3250</v>
      </c>
      <c r="K1597" s="10">
        <v>195000.00000000003</v>
      </c>
      <c r="L1597" s="10">
        <v>68250</v>
      </c>
      <c r="M1597" s="5">
        <v>0.35</v>
      </c>
      <c r="N1597" s="2" t="s">
        <v>17</v>
      </c>
    </row>
    <row r="1598" spans="2:14" ht="14.25" customHeight="1" x14ac:dyDescent="0.25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10">
        <v>45.000000000000007</v>
      </c>
      <c r="J1598" s="7">
        <v>2250</v>
      </c>
      <c r="K1598" s="10">
        <v>101250.00000000001</v>
      </c>
      <c r="L1598" s="10">
        <v>35437.5</v>
      </c>
      <c r="M1598" s="5">
        <v>0.35</v>
      </c>
      <c r="N1598" s="2" t="s">
        <v>17</v>
      </c>
    </row>
    <row r="1599" spans="2:14" ht="14.25" customHeight="1" x14ac:dyDescent="0.25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10">
        <v>50.000000000000014</v>
      </c>
      <c r="J1599" s="7">
        <v>1250</v>
      </c>
      <c r="K1599" s="10">
        <v>62500.000000000015</v>
      </c>
      <c r="L1599" s="10">
        <v>25000.000000000007</v>
      </c>
      <c r="M1599" s="5">
        <v>0.4</v>
      </c>
      <c r="N1599" s="2" t="s">
        <v>17</v>
      </c>
    </row>
    <row r="1600" spans="2:14" ht="14.25" customHeight="1" x14ac:dyDescent="0.25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10">
        <v>65.000000000000014</v>
      </c>
      <c r="J1600" s="7">
        <v>3000</v>
      </c>
      <c r="K1600" s="10">
        <v>195000.00000000003</v>
      </c>
      <c r="L1600" s="10">
        <v>58500.000000000007</v>
      </c>
      <c r="M1600" s="5">
        <v>0.3</v>
      </c>
      <c r="N1600" s="2" t="s">
        <v>17</v>
      </c>
    </row>
    <row r="1601" spans="2:14" ht="14.25" customHeight="1" x14ac:dyDescent="0.25">
      <c r="B1601" s="2" t="s">
        <v>13</v>
      </c>
      <c r="C1601" s="2">
        <v>1128299</v>
      </c>
      <c r="D1601" s="3">
        <v>44341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10">
        <v>50</v>
      </c>
      <c r="J1601" s="7">
        <v>5000</v>
      </c>
      <c r="K1601" s="10">
        <v>250000</v>
      </c>
      <c r="L1601" s="10">
        <v>87500</v>
      </c>
      <c r="M1601" s="5">
        <v>0.35</v>
      </c>
      <c r="N1601" s="2" t="s">
        <v>17</v>
      </c>
    </row>
    <row r="1602" spans="2:14" ht="14.25" customHeight="1" x14ac:dyDescent="0.25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10">
        <v>55.000000000000007</v>
      </c>
      <c r="J1602" s="7">
        <v>3500</v>
      </c>
      <c r="K1602" s="10">
        <v>192500.00000000003</v>
      </c>
      <c r="L1602" s="10">
        <v>67375</v>
      </c>
      <c r="M1602" s="5">
        <v>0.35</v>
      </c>
      <c r="N1602" s="2" t="s">
        <v>17</v>
      </c>
    </row>
    <row r="1603" spans="2:14" ht="14.25" customHeight="1" x14ac:dyDescent="0.25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10">
        <v>55.000000000000007</v>
      </c>
      <c r="J1603" s="7">
        <v>3500</v>
      </c>
      <c r="K1603" s="10">
        <v>192500.00000000003</v>
      </c>
      <c r="L1603" s="10">
        <v>67375</v>
      </c>
      <c r="M1603" s="5">
        <v>0.35</v>
      </c>
      <c r="N1603" s="2" t="s">
        <v>17</v>
      </c>
    </row>
    <row r="1604" spans="2:14" ht="14.25" customHeight="1" x14ac:dyDescent="0.25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10">
        <v>50</v>
      </c>
      <c r="J1604" s="7">
        <v>2750</v>
      </c>
      <c r="K1604" s="10">
        <v>137500</v>
      </c>
      <c r="L1604" s="10">
        <v>48125</v>
      </c>
      <c r="M1604" s="5">
        <v>0.35</v>
      </c>
      <c r="N1604" s="2" t="s">
        <v>17</v>
      </c>
    </row>
    <row r="1605" spans="2:14" ht="14.25" customHeight="1" x14ac:dyDescent="0.25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10">
        <v>44.999999999999993</v>
      </c>
      <c r="J1605" s="7">
        <v>1750</v>
      </c>
      <c r="K1605" s="10">
        <v>78749.999999999985</v>
      </c>
      <c r="L1605" s="10">
        <v>31499.999999999996</v>
      </c>
      <c r="M1605" s="5">
        <v>0.4</v>
      </c>
      <c r="N1605" s="2" t="s">
        <v>17</v>
      </c>
    </row>
    <row r="1606" spans="2:14" ht="14.25" customHeight="1" x14ac:dyDescent="0.25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10">
        <v>60</v>
      </c>
      <c r="J1606" s="7">
        <v>5250</v>
      </c>
      <c r="K1606" s="10">
        <v>315000</v>
      </c>
      <c r="L1606" s="10">
        <v>94500</v>
      </c>
      <c r="M1606" s="5">
        <v>0.3</v>
      </c>
      <c r="N1606" s="2" t="s">
        <v>17</v>
      </c>
    </row>
    <row r="1607" spans="2:14" ht="14.25" customHeight="1" x14ac:dyDescent="0.25">
      <c r="B1607" s="2" t="s">
        <v>13</v>
      </c>
      <c r="C1607" s="2">
        <v>1128299</v>
      </c>
      <c r="D1607" s="3">
        <v>44371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10">
        <v>54.999999999999993</v>
      </c>
      <c r="J1607" s="7">
        <v>7750</v>
      </c>
      <c r="K1607" s="10">
        <v>426249.99999999994</v>
      </c>
      <c r="L1607" s="10">
        <v>149187.49999999997</v>
      </c>
      <c r="M1607" s="5">
        <v>0.35</v>
      </c>
      <c r="N1607" s="2" t="s">
        <v>17</v>
      </c>
    </row>
    <row r="1608" spans="2:14" ht="14.25" customHeight="1" x14ac:dyDescent="0.25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10">
        <v>64.999999999999986</v>
      </c>
      <c r="J1608" s="7">
        <v>6500</v>
      </c>
      <c r="K1608" s="10">
        <v>422499.99999999988</v>
      </c>
      <c r="L1608" s="10">
        <v>147874.99999999994</v>
      </c>
      <c r="M1608" s="5">
        <v>0.35</v>
      </c>
      <c r="N1608" s="2" t="s">
        <v>17</v>
      </c>
    </row>
    <row r="1609" spans="2:14" ht="14.25" customHeight="1" x14ac:dyDescent="0.25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10">
        <v>80</v>
      </c>
      <c r="J1609" s="7">
        <v>6500</v>
      </c>
      <c r="K1609" s="10">
        <v>520000</v>
      </c>
      <c r="L1609" s="10">
        <v>182000</v>
      </c>
      <c r="M1609" s="5">
        <v>0.35</v>
      </c>
      <c r="N1609" s="2" t="s">
        <v>17</v>
      </c>
    </row>
    <row r="1610" spans="2:14" ht="14.25" customHeight="1" x14ac:dyDescent="0.25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10">
        <v>80</v>
      </c>
      <c r="J1610" s="7">
        <v>5250</v>
      </c>
      <c r="K1610" s="10">
        <v>420000</v>
      </c>
      <c r="L1610" s="10">
        <v>147000</v>
      </c>
      <c r="M1610" s="5">
        <v>0.35</v>
      </c>
      <c r="N1610" s="2" t="s">
        <v>17</v>
      </c>
    </row>
    <row r="1611" spans="2:14" ht="14.25" customHeight="1" x14ac:dyDescent="0.25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10">
        <v>90</v>
      </c>
      <c r="J1611" s="7">
        <v>4000</v>
      </c>
      <c r="K1611" s="10">
        <v>360000</v>
      </c>
      <c r="L1611" s="10">
        <v>144000</v>
      </c>
      <c r="M1611" s="5">
        <v>0.4</v>
      </c>
      <c r="N1611" s="2" t="s">
        <v>17</v>
      </c>
    </row>
    <row r="1612" spans="2:14" ht="14.25" customHeight="1" x14ac:dyDescent="0.25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10">
        <v>105</v>
      </c>
      <c r="J1612" s="7">
        <v>7000</v>
      </c>
      <c r="K1612" s="10">
        <v>735000</v>
      </c>
      <c r="L1612" s="10">
        <v>220500</v>
      </c>
      <c r="M1612" s="5">
        <v>0.3</v>
      </c>
      <c r="N1612" s="2" t="s">
        <v>17</v>
      </c>
    </row>
    <row r="1613" spans="2:14" ht="14.25" customHeight="1" x14ac:dyDescent="0.25">
      <c r="B1613" s="2" t="s">
        <v>13</v>
      </c>
      <c r="C1613" s="2">
        <v>1128299</v>
      </c>
      <c r="D1613" s="3">
        <v>44400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10">
        <v>85</v>
      </c>
      <c r="J1613" s="7">
        <v>8500</v>
      </c>
      <c r="K1613" s="10">
        <v>722500</v>
      </c>
      <c r="L1613" s="10">
        <v>252874.99999999997</v>
      </c>
      <c r="M1613" s="5">
        <v>0.35</v>
      </c>
      <c r="N1613" s="2" t="s">
        <v>17</v>
      </c>
    </row>
    <row r="1614" spans="2:14" ht="14.25" customHeight="1" x14ac:dyDescent="0.25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10">
        <v>90</v>
      </c>
      <c r="J1614" s="7">
        <v>7000</v>
      </c>
      <c r="K1614" s="10">
        <v>630000</v>
      </c>
      <c r="L1614" s="10">
        <v>220500</v>
      </c>
      <c r="M1614" s="5">
        <v>0.35</v>
      </c>
      <c r="N1614" s="2" t="s">
        <v>17</v>
      </c>
    </row>
    <row r="1615" spans="2:14" ht="14.25" customHeight="1" x14ac:dyDescent="0.25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10">
        <v>90</v>
      </c>
      <c r="J1615" s="7">
        <v>6500</v>
      </c>
      <c r="K1615" s="10">
        <v>585000</v>
      </c>
      <c r="L1615" s="10">
        <v>204750</v>
      </c>
      <c r="M1615" s="5">
        <v>0.35</v>
      </c>
      <c r="N1615" s="2" t="s">
        <v>17</v>
      </c>
    </row>
    <row r="1616" spans="2:14" ht="14.25" customHeight="1" x14ac:dyDescent="0.25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10">
        <v>85</v>
      </c>
      <c r="J1616" s="7">
        <v>5500</v>
      </c>
      <c r="K1616" s="10">
        <v>467500</v>
      </c>
      <c r="L1616" s="10">
        <v>163625</v>
      </c>
      <c r="M1616" s="5">
        <v>0.35</v>
      </c>
      <c r="N1616" s="2" t="s">
        <v>17</v>
      </c>
    </row>
    <row r="1617" spans="2:14" ht="14.25" customHeight="1" x14ac:dyDescent="0.25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10">
        <v>90</v>
      </c>
      <c r="J1617" s="7">
        <v>6000</v>
      </c>
      <c r="K1617" s="10">
        <v>540000</v>
      </c>
      <c r="L1617" s="10">
        <v>216000</v>
      </c>
      <c r="M1617" s="5">
        <v>0.4</v>
      </c>
      <c r="N1617" s="2" t="s">
        <v>17</v>
      </c>
    </row>
    <row r="1618" spans="2:14" ht="14.25" customHeight="1" x14ac:dyDescent="0.25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10">
        <v>105</v>
      </c>
      <c r="J1618" s="7">
        <v>6000</v>
      </c>
      <c r="K1618" s="10">
        <v>630000</v>
      </c>
      <c r="L1618" s="10">
        <v>189000</v>
      </c>
      <c r="M1618" s="5">
        <v>0.3</v>
      </c>
      <c r="N1618" s="2" t="s">
        <v>17</v>
      </c>
    </row>
    <row r="1619" spans="2:14" ht="14.25" customHeight="1" x14ac:dyDescent="0.25">
      <c r="B1619" s="2" t="s">
        <v>13</v>
      </c>
      <c r="C1619" s="2">
        <v>1128299</v>
      </c>
      <c r="D1619" s="3">
        <v>44432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10">
        <v>90</v>
      </c>
      <c r="J1619" s="7">
        <v>8000</v>
      </c>
      <c r="K1619" s="10">
        <v>720000</v>
      </c>
      <c r="L1619" s="10">
        <v>251999.99999999997</v>
      </c>
      <c r="M1619" s="5">
        <v>0.35</v>
      </c>
      <c r="N1619" s="2" t="s">
        <v>17</v>
      </c>
    </row>
    <row r="1620" spans="2:14" ht="14.25" customHeight="1" x14ac:dyDescent="0.25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10">
        <v>80</v>
      </c>
      <c r="J1620" s="7">
        <v>7750</v>
      </c>
      <c r="K1620" s="10">
        <v>620000</v>
      </c>
      <c r="L1620" s="10">
        <v>217000</v>
      </c>
      <c r="M1620" s="5">
        <v>0.35</v>
      </c>
      <c r="N1620" s="2" t="s">
        <v>17</v>
      </c>
    </row>
    <row r="1621" spans="2:14" ht="14.25" customHeight="1" x14ac:dyDescent="0.25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10">
        <v>70</v>
      </c>
      <c r="J1621" s="7">
        <v>6500</v>
      </c>
      <c r="K1621" s="10">
        <v>455000</v>
      </c>
      <c r="L1621" s="10">
        <v>159250</v>
      </c>
      <c r="M1621" s="5">
        <v>0.35</v>
      </c>
      <c r="N1621" s="2" t="s">
        <v>17</v>
      </c>
    </row>
    <row r="1622" spans="2:14" ht="14.25" customHeight="1" x14ac:dyDescent="0.25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10">
        <v>70</v>
      </c>
      <c r="J1622" s="7">
        <v>4250</v>
      </c>
      <c r="K1622" s="10">
        <v>297500</v>
      </c>
      <c r="L1622" s="10">
        <v>104125</v>
      </c>
      <c r="M1622" s="5">
        <v>0.35</v>
      </c>
      <c r="N1622" s="2" t="s">
        <v>17</v>
      </c>
    </row>
    <row r="1623" spans="2:14" ht="14.25" customHeight="1" x14ac:dyDescent="0.25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10">
        <v>70</v>
      </c>
      <c r="J1623" s="7">
        <v>4250</v>
      </c>
      <c r="K1623" s="10">
        <v>297500</v>
      </c>
      <c r="L1623" s="10">
        <v>119000</v>
      </c>
      <c r="M1623" s="5">
        <v>0.4</v>
      </c>
      <c r="N1623" s="2" t="s">
        <v>17</v>
      </c>
    </row>
    <row r="1624" spans="2:14" ht="14.25" customHeight="1" x14ac:dyDescent="0.25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10">
        <v>75</v>
      </c>
      <c r="J1624" s="7">
        <v>2500</v>
      </c>
      <c r="K1624" s="10">
        <v>187500</v>
      </c>
      <c r="L1624" s="10">
        <v>56250</v>
      </c>
      <c r="M1624" s="5">
        <v>0.3</v>
      </c>
      <c r="N1624" s="2" t="s">
        <v>17</v>
      </c>
    </row>
    <row r="1625" spans="2:14" ht="14.25" customHeight="1" x14ac:dyDescent="0.25">
      <c r="B1625" s="2" t="s">
        <v>13</v>
      </c>
      <c r="C1625" s="2">
        <v>1128299</v>
      </c>
      <c r="D1625" s="3">
        <v>44464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10">
        <v>50.000000000000014</v>
      </c>
      <c r="J1625" s="7">
        <v>4500</v>
      </c>
      <c r="K1625" s="10">
        <v>225000.00000000006</v>
      </c>
      <c r="L1625" s="10">
        <v>78750.000000000015</v>
      </c>
      <c r="M1625" s="5">
        <v>0.35</v>
      </c>
      <c r="N1625" s="2" t="s">
        <v>17</v>
      </c>
    </row>
    <row r="1626" spans="2:14" ht="14.25" customHeight="1" x14ac:dyDescent="0.25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10">
        <v>55.000000000000014</v>
      </c>
      <c r="J1626" s="7">
        <v>4500</v>
      </c>
      <c r="K1626" s="10">
        <v>247500.00000000006</v>
      </c>
      <c r="L1626" s="10">
        <v>86625.000000000015</v>
      </c>
      <c r="M1626" s="5">
        <v>0.35</v>
      </c>
      <c r="N1626" s="2" t="s">
        <v>17</v>
      </c>
    </row>
    <row r="1627" spans="2:14" ht="14.25" customHeight="1" x14ac:dyDescent="0.25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10">
        <v>50.000000000000014</v>
      </c>
      <c r="J1627" s="7">
        <v>2500</v>
      </c>
      <c r="K1627" s="10">
        <v>125000.00000000003</v>
      </c>
      <c r="L1627" s="10">
        <v>43750.000000000007</v>
      </c>
      <c r="M1627" s="5">
        <v>0.35</v>
      </c>
      <c r="N1627" s="2" t="s">
        <v>17</v>
      </c>
    </row>
    <row r="1628" spans="2:14" ht="14.25" customHeight="1" x14ac:dyDescent="0.25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10">
        <v>50.000000000000014</v>
      </c>
      <c r="J1628" s="7">
        <v>2000</v>
      </c>
      <c r="K1628" s="10">
        <v>100000.00000000003</v>
      </c>
      <c r="L1628" s="10">
        <v>35000.000000000007</v>
      </c>
      <c r="M1628" s="5">
        <v>0.35</v>
      </c>
      <c r="N1628" s="2" t="s">
        <v>17</v>
      </c>
    </row>
    <row r="1629" spans="2:14" ht="14.25" customHeight="1" x14ac:dyDescent="0.25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10">
        <v>60.000000000000007</v>
      </c>
      <c r="J1629" s="7">
        <v>2250</v>
      </c>
      <c r="K1629" s="10">
        <v>135000.00000000003</v>
      </c>
      <c r="L1629" s="10">
        <v>54000.000000000015</v>
      </c>
      <c r="M1629" s="5">
        <v>0.4</v>
      </c>
      <c r="N1629" s="2" t="s">
        <v>17</v>
      </c>
    </row>
    <row r="1630" spans="2:14" ht="14.25" customHeight="1" x14ac:dyDescent="0.25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10">
        <v>44.999999999999993</v>
      </c>
      <c r="J1630" s="7">
        <v>2500</v>
      </c>
      <c r="K1630" s="10">
        <v>112499.99999999999</v>
      </c>
      <c r="L1630" s="10">
        <v>33749.999999999993</v>
      </c>
      <c r="M1630" s="5">
        <v>0.3</v>
      </c>
      <c r="N1630" s="2" t="s">
        <v>17</v>
      </c>
    </row>
    <row r="1631" spans="2:14" ht="14.25" customHeight="1" x14ac:dyDescent="0.25">
      <c r="B1631" s="2" t="s">
        <v>13</v>
      </c>
      <c r="C1631" s="2">
        <v>1128299</v>
      </c>
      <c r="D1631" s="3">
        <v>44493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10">
        <v>40</v>
      </c>
      <c r="J1631" s="7">
        <v>3500</v>
      </c>
      <c r="K1631" s="10">
        <v>140000</v>
      </c>
      <c r="L1631" s="10">
        <v>49000</v>
      </c>
      <c r="M1631" s="5">
        <v>0.35</v>
      </c>
      <c r="N1631" s="2" t="s">
        <v>17</v>
      </c>
    </row>
    <row r="1632" spans="2:14" ht="14.25" customHeight="1" x14ac:dyDescent="0.25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10">
        <v>55.000000000000014</v>
      </c>
      <c r="J1632" s="7">
        <v>5250</v>
      </c>
      <c r="K1632" s="10">
        <v>288750.00000000006</v>
      </c>
      <c r="L1632" s="10">
        <v>101062.50000000001</v>
      </c>
      <c r="M1632" s="5">
        <v>0.35</v>
      </c>
      <c r="N1632" s="2" t="s">
        <v>17</v>
      </c>
    </row>
    <row r="1633" spans="2:14" ht="14.25" customHeight="1" x14ac:dyDescent="0.25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10">
        <v>50.000000000000014</v>
      </c>
      <c r="J1633" s="7">
        <v>3500</v>
      </c>
      <c r="K1633" s="10">
        <v>175000.00000000006</v>
      </c>
      <c r="L1633" s="10">
        <v>61250.000000000015</v>
      </c>
      <c r="M1633" s="5">
        <v>0.35</v>
      </c>
      <c r="N1633" s="2" t="s">
        <v>17</v>
      </c>
    </row>
    <row r="1634" spans="2:14" ht="14.25" customHeight="1" x14ac:dyDescent="0.25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10">
        <v>45.000000000000007</v>
      </c>
      <c r="J1634" s="7">
        <v>3250</v>
      </c>
      <c r="K1634" s="10">
        <v>146250.00000000003</v>
      </c>
      <c r="L1634" s="10">
        <v>51187.500000000007</v>
      </c>
      <c r="M1634" s="5">
        <v>0.35</v>
      </c>
      <c r="N1634" s="2" t="s">
        <v>17</v>
      </c>
    </row>
    <row r="1635" spans="2:14" ht="14.25" customHeight="1" x14ac:dyDescent="0.25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10">
        <v>55.000000000000007</v>
      </c>
      <c r="J1635" s="7">
        <v>3000</v>
      </c>
      <c r="K1635" s="10">
        <v>165000.00000000003</v>
      </c>
      <c r="L1635" s="10">
        <v>66000.000000000015</v>
      </c>
      <c r="M1635" s="5">
        <v>0.4</v>
      </c>
      <c r="N1635" s="2" t="s">
        <v>17</v>
      </c>
    </row>
    <row r="1636" spans="2:14" ht="14.25" customHeight="1" x14ac:dyDescent="0.25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10">
        <v>60.000000000000007</v>
      </c>
      <c r="J1636" s="7">
        <v>3500</v>
      </c>
      <c r="K1636" s="10">
        <v>210000.00000000003</v>
      </c>
      <c r="L1636" s="10">
        <v>63000.000000000007</v>
      </c>
      <c r="M1636" s="5">
        <v>0.3</v>
      </c>
      <c r="N1636" s="2" t="s">
        <v>17</v>
      </c>
    </row>
    <row r="1637" spans="2:14" ht="14.25" customHeight="1" x14ac:dyDescent="0.25">
      <c r="B1637" s="2" t="s">
        <v>13</v>
      </c>
      <c r="C1637" s="2">
        <v>1128299</v>
      </c>
      <c r="D1637" s="3">
        <v>44524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10">
        <v>45.000000000000007</v>
      </c>
      <c r="J1637" s="7">
        <v>5750</v>
      </c>
      <c r="K1637" s="10">
        <v>258750.00000000003</v>
      </c>
      <c r="L1637" s="10">
        <v>90562.5</v>
      </c>
      <c r="M1637" s="5">
        <v>0.35</v>
      </c>
      <c r="N1637" s="2" t="s">
        <v>17</v>
      </c>
    </row>
    <row r="1638" spans="2:14" ht="14.25" customHeight="1" x14ac:dyDescent="0.25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10">
        <v>50.000000000000014</v>
      </c>
      <c r="J1638" s="7">
        <v>6500</v>
      </c>
      <c r="K1638" s="10">
        <v>325000.00000000012</v>
      </c>
      <c r="L1638" s="10">
        <v>113750.00000000003</v>
      </c>
      <c r="M1638" s="5">
        <v>0.35</v>
      </c>
      <c r="N1638" s="2" t="s">
        <v>17</v>
      </c>
    </row>
    <row r="1639" spans="2:14" ht="14.25" customHeight="1" x14ac:dyDescent="0.25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10">
        <v>45.000000000000007</v>
      </c>
      <c r="J1639" s="7">
        <v>4750</v>
      </c>
      <c r="K1639" s="10">
        <v>213750.00000000003</v>
      </c>
      <c r="L1639" s="10">
        <v>74812.5</v>
      </c>
      <c r="M1639" s="5">
        <v>0.35</v>
      </c>
      <c r="N1639" s="2" t="s">
        <v>17</v>
      </c>
    </row>
    <row r="1640" spans="2:14" ht="14.25" customHeight="1" x14ac:dyDescent="0.25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10">
        <v>55.000000000000014</v>
      </c>
      <c r="J1640" s="7">
        <v>4500</v>
      </c>
      <c r="K1640" s="10">
        <v>247500.00000000006</v>
      </c>
      <c r="L1640" s="10">
        <v>86625.000000000015</v>
      </c>
      <c r="M1640" s="5">
        <v>0.35</v>
      </c>
      <c r="N1640" s="2" t="s">
        <v>17</v>
      </c>
    </row>
    <row r="1641" spans="2:14" ht="14.25" customHeight="1" x14ac:dyDescent="0.25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10">
        <v>75.000000000000014</v>
      </c>
      <c r="J1641" s="7">
        <v>4250</v>
      </c>
      <c r="K1641" s="10">
        <v>318750.00000000006</v>
      </c>
      <c r="L1641" s="10">
        <v>127500.00000000003</v>
      </c>
      <c r="M1641" s="5">
        <v>0.4</v>
      </c>
      <c r="N1641" s="2" t="s">
        <v>17</v>
      </c>
    </row>
    <row r="1642" spans="2:14" ht="14.25" customHeight="1" x14ac:dyDescent="0.25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10">
        <v>80.000000000000014</v>
      </c>
      <c r="J1642" s="7">
        <v>5500</v>
      </c>
      <c r="K1642" s="10">
        <v>440000.00000000006</v>
      </c>
      <c r="L1642" s="10">
        <v>132000</v>
      </c>
      <c r="M1642" s="5">
        <v>0.3</v>
      </c>
      <c r="N1642" s="2" t="s">
        <v>17</v>
      </c>
    </row>
    <row r="1643" spans="2:14" ht="14.25" customHeight="1" x14ac:dyDescent="0.25">
      <c r="B1643" s="2" t="s">
        <v>13</v>
      </c>
      <c r="C1643" s="2">
        <v>1128299</v>
      </c>
      <c r="D1643" s="3">
        <v>44553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10">
        <v>65.000000000000014</v>
      </c>
      <c r="J1643" s="7">
        <v>7500</v>
      </c>
      <c r="K1643" s="10">
        <v>487500.00000000012</v>
      </c>
      <c r="L1643" s="10">
        <v>170625.00000000003</v>
      </c>
      <c r="M1643" s="5">
        <v>0.35</v>
      </c>
      <c r="N1643" s="2" t="s">
        <v>17</v>
      </c>
    </row>
    <row r="1644" spans="2:14" ht="14.25" customHeight="1" x14ac:dyDescent="0.25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10">
        <v>75.000000000000028</v>
      </c>
      <c r="J1644" s="7">
        <v>7500</v>
      </c>
      <c r="K1644" s="10">
        <v>562500.00000000023</v>
      </c>
      <c r="L1644" s="10">
        <v>196875.00000000006</v>
      </c>
      <c r="M1644" s="5">
        <v>0.35</v>
      </c>
      <c r="N1644" s="2" t="s">
        <v>17</v>
      </c>
    </row>
    <row r="1645" spans="2:14" ht="14.25" customHeight="1" x14ac:dyDescent="0.25">
      <c r="B1645" s="2" t="s">
        <v>25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10">
        <v>70.000000000000014</v>
      </c>
      <c r="J1645" s="7">
        <v>5500</v>
      </c>
      <c r="K1645" s="10">
        <v>385000.00000000006</v>
      </c>
      <c r="L1645" s="10">
        <v>134750</v>
      </c>
      <c r="M1645" s="5">
        <v>0.35</v>
      </c>
      <c r="N1645" s="2" t="s">
        <v>17</v>
      </c>
    </row>
    <row r="1646" spans="2:14" ht="14.25" customHeight="1" x14ac:dyDescent="0.25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10">
        <v>70.000000000000014</v>
      </c>
      <c r="J1646" s="7">
        <v>5500</v>
      </c>
      <c r="K1646" s="10">
        <v>385000.00000000006</v>
      </c>
      <c r="L1646" s="10">
        <v>134750</v>
      </c>
      <c r="M1646" s="5">
        <v>0.35</v>
      </c>
      <c r="N1646" s="2" t="s">
        <v>17</v>
      </c>
    </row>
    <row r="1647" spans="2:14" ht="14.25" customHeight="1" x14ac:dyDescent="0.25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10">
        <v>80.000000000000014</v>
      </c>
      <c r="J1647" s="7">
        <v>4750</v>
      </c>
      <c r="K1647" s="10">
        <v>380000.00000000006</v>
      </c>
      <c r="L1647" s="10">
        <v>152000.00000000003</v>
      </c>
      <c r="M1647" s="5">
        <v>0.4</v>
      </c>
      <c r="N1647" s="2" t="s">
        <v>17</v>
      </c>
    </row>
    <row r="1648" spans="2:14" ht="14.25" customHeight="1" x14ac:dyDescent="0.25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10">
        <v>85.000000000000014</v>
      </c>
      <c r="J1648" s="7">
        <v>5750</v>
      </c>
      <c r="K1648" s="10">
        <v>488750.00000000006</v>
      </c>
      <c r="L1648" s="10">
        <v>146625</v>
      </c>
      <c r="M1648" s="5">
        <v>0.3</v>
      </c>
      <c r="N1648" s="2" t="s">
        <v>17</v>
      </c>
    </row>
    <row r="1649" spans="2:14" ht="14.25" customHeight="1" x14ac:dyDescent="0.25">
      <c r="B1649" s="2" t="s">
        <v>25</v>
      </c>
      <c r="C1649" s="2">
        <v>1185732</v>
      </c>
      <c r="D1649" s="3">
        <v>44215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10">
        <v>35</v>
      </c>
      <c r="J1649" s="7">
        <v>7500</v>
      </c>
      <c r="K1649" s="10">
        <v>262500</v>
      </c>
      <c r="L1649" s="10">
        <v>131250</v>
      </c>
      <c r="M1649" s="5">
        <v>0.5</v>
      </c>
      <c r="N1649" s="2" t="s">
        <v>17</v>
      </c>
    </row>
    <row r="1650" spans="2:14" ht="14.25" customHeight="1" x14ac:dyDescent="0.25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10">
        <v>35</v>
      </c>
      <c r="J1650" s="7">
        <v>5500</v>
      </c>
      <c r="K1650" s="10">
        <v>192500</v>
      </c>
      <c r="L1650" s="10">
        <v>77000</v>
      </c>
      <c r="M1650" s="5">
        <v>0.39999999999999997</v>
      </c>
      <c r="N1650" s="2" t="s">
        <v>17</v>
      </c>
    </row>
    <row r="1651" spans="2:14" ht="14.25" customHeight="1" x14ac:dyDescent="0.25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10">
        <v>25</v>
      </c>
      <c r="J1651" s="7">
        <v>5500</v>
      </c>
      <c r="K1651" s="10">
        <v>137500</v>
      </c>
      <c r="L1651" s="10">
        <v>41250</v>
      </c>
      <c r="M1651" s="5">
        <v>0.3</v>
      </c>
      <c r="N1651" s="2" t="s">
        <v>17</v>
      </c>
    </row>
    <row r="1652" spans="2:14" ht="14.25" customHeight="1" x14ac:dyDescent="0.25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10">
        <v>29.999999999999993</v>
      </c>
      <c r="J1652" s="7">
        <v>4000</v>
      </c>
      <c r="K1652" s="10">
        <v>119999.99999999997</v>
      </c>
      <c r="L1652" s="10">
        <v>41999.999999999985</v>
      </c>
      <c r="M1652" s="5">
        <v>0.35</v>
      </c>
      <c r="N1652" s="2" t="s">
        <v>17</v>
      </c>
    </row>
    <row r="1653" spans="2:14" ht="14.25" customHeight="1" x14ac:dyDescent="0.25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10">
        <v>45.000000000000007</v>
      </c>
      <c r="J1653" s="7">
        <v>4500</v>
      </c>
      <c r="K1653" s="10">
        <v>202500.00000000003</v>
      </c>
      <c r="L1653" s="10">
        <v>81000</v>
      </c>
      <c r="M1653" s="5">
        <v>0.39999999999999997</v>
      </c>
      <c r="N1653" s="2" t="s">
        <v>17</v>
      </c>
    </row>
    <row r="1654" spans="2:14" ht="14.25" customHeight="1" x14ac:dyDescent="0.25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10">
        <v>35</v>
      </c>
      <c r="J1654" s="7">
        <v>5500</v>
      </c>
      <c r="K1654" s="10">
        <v>192500</v>
      </c>
      <c r="L1654" s="10">
        <v>105875.00000000001</v>
      </c>
      <c r="M1654" s="5">
        <v>0.55000000000000004</v>
      </c>
      <c r="N1654" s="2" t="s">
        <v>17</v>
      </c>
    </row>
    <row r="1655" spans="2:14" ht="14.25" customHeight="1" x14ac:dyDescent="0.25">
      <c r="B1655" s="2" t="s">
        <v>25</v>
      </c>
      <c r="C1655" s="2">
        <v>1185732</v>
      </c>
      <c r="D1655" s="3">
        <v>44244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10">
        <v>35</v>
      </c>
      <c r="J1655" s="7">
        <v>8000</v>
      </c>
      <c r="K1655" s="10">
        <v>280000</v>
      </c>
      <c r="L1655" s="10">
        <v>140000</v>
      </c>
      <c r="M1655" s="5">
        <v>0.5</v>
      </c>
      <c r="N1655" s="2" t="s">
        <v>17</v>
      </c>
    </row>
    <row r="1656" spans="2:14" ht="14.25" customHeight="1" x14ac:dyDescent="0.25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10">
        <v>35</v>
      </c>
      <c r="J1656" s="7">
        <v>4500</v>
      </c>
      <c r="K1656" s="10">
        <v>157500</v>
      </c>
      <c r="L1656" s="10">
        <v>62999.999999999993</v>
      </c>
      <c r="M1656" s="5">
        <v>0.39999999999999997</v>
      </c>
      <c r="N1656" s="2" t="s">
        <v>17</v>
      </c>
    </row>
    <row r="1657" spans="2:14" ht="14.25" customHeight="1" x14ac:dyDescent="0.25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10">
        <v>25</v>
      </c>
      <c r="J1657" s="7">
        <v>5000</v>
      </c>
      <c r="K1657" s="10">
        <v>125000</v>
      </c>
      <c r="L1657" s="10">
        <v>37500</v>
      </c>
      <c r="M1657" s="5">
        <v>0.3</v>
      </c>
      <c r="N1657" s="2" t="s">
        <v>17</v>
      </c>
    </row>
    <row r="1658" spans="2:14" ht="14.25" customHeight="1" x14ac:dyDescent="0.25">
      <c r="B1658" s="2" t="s">
        <v>25</v>
      </c>
      <c r="C1658" s="2">
        <v>1185732</v>
      </c>
      <c r="D1658" s="3">
        <v>44244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10">
        <v>29.999999999999993</v>
      </c>
      <c r="J1658" s="7">
        <v>3750</v>
      </c>
      <c r="K1658" s="10">
        <v>112499.99999999997</v>
      </c>
      <c r="L1658" s="10">
        <v>39374.999999999985</v>
      </c>
      <c r="M1658" s="5">
        <v>0.35</v>
      </c>
      <c r="N1658" s="2" t="s">
        <v>17</v>
      </c>
    </row>
    <row r="1659" spans="2:14" ht="14.25" customHeight="1" x14ac:dyDescent="0.25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10">
        <v>45.000000000000007</v>
      </c>
      <c r="J1659" s="7">
        <v>4500</v>
      </c>
      <c r="K1659" s="10">
        <v>202500.00000000003</v>
      </c>
      <c r="L1659" s="10">
        <v>81000</v>
      </c>
      <c r="M1659" s="5">
        <v>0.39999999999999997</v>
      </c>
      <c r="N1659" s="2" t="s">
        <v>17</v>
      </c>
    </row>
    <row r="1660" spans="2:14" ht="14.25" customHeight="1" x14ac:dyDescent="0.25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10">
        <v>35</v>
      </c>
      <c r="J1660" s="7">
        <v>5500</v>
      </c>
      <c r="K1660" s="10">
        <v>192500</v>
      </c>
      <c r="L1660" s="10">
        <v>105875.00000000001</v>
      </c>
      <c r="M1660" s="5">
        <v>0.55000000000000004</v>
      </c>
      <c r="N1660" s="2" t="s">
        <v>17</v>
      </c>
    </row>
    <row r="1661" spans="2:14" ht="14.25" customHeight="1" x14ac:dyDescent="0.25">
      <c r="B1661" s="2" t="s">
        <v>25</v>
      </c>
      <c r="C1661" s="2">
        <v>1185732</v>
      </c>
      <c r="D1661" s="3">
        <v>44270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10">
        <v>35</v>
      </c>
      <c r="J1661" s="7">
        <v>7700</v>
      </c>
      <c r="K1661" s="10">
        <v>269500</v>
      </c>
      <c r="L1661" s="10">
        <v>134750</v>
      </c>
      <c r="M1661" s="5">
        <v>0.5</v>
      </c>
      <c r="N1661" s="2" t="s">
        <v>17</v>
      </c>
    </row>
    <row r="1662" spans="2:14" ht="14.25" customHeight="1" x14ac:dyDescent="0.25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10">
        <v>35</v>
      </c>
      <c r="J1662" s="7">
        <v>4500</v>
      </c>
      <c r="K1662" s="10">
        <v>157500</v>
      </c>
      <c r="L1662" s="10">
        <v>62999.999999999993</v>
      </c>
      <c r="M1662" s="5">
        <v>0.39999999999999997</v>
      </c>
      <c r="N1662" s="2" t="s">
        <v>17</v>
      </c>
    </row>
    <row r="1663" spans="2:14" ht="14.25" customHeight="1" x14ac:dyDescent="0.25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10">
        <v>25</v>
      </c>
      <c r="J1663" s="7">
        <v>4750</v>
      </c>
      <c r="K1663" s="10">
        <v>118750</v>
      </c>
      <c r="L1663" s="10">
        <v>35625</v>
      </c>
      <c r="M1663" s="5">
        <v>0.3</v>
      </c>
      <c r="N1663" s="2" t="s">
        <v>17</v>
      </c>
    </row>
    <row r="1664" spans="2:14" ht="14.25" customHeight="1" x14ac:dyDescent="0.25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10">
        <v>29.999999999999993</v>
      </c>
      <c r="J1664" s="7">
        <v>3250</v>
      </c>
      <c r="K1664" s="10">
        <v>97499.999999999971</v>
      </c>
      <c r="L1664" s="10">
        <v>34124.999999999985</v>
      </c>
      <c r="M1664" s="5">
        <v>0.35</v>
      </c>
      <c r="N1664" s="2" t="s">
        <v>17</v>
      </c>
    </row>
    <row r="1665" spans="2:14" ht="14.25" customHeight="1" x14ac:dyDescent="0.25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10">
        <v>45.000000000000007</v>
      </c>
      <c r="J1665" s="7">
        <v>3750</v>
      </c>
      <c r="K1665" s="10">
        <v>168750.00000000003</v>
      </c>
      <c r="L1665" s="10">
        <v>67500</v>
      </c>
      <c r="M1665" s="5">
        <v>0.39999999999999997</v>
      </c>
      <c r="N1665" s="2" t="s">
        <v>17</v>
      </c>
    </row>
    <row r="1666" spans="2:14" ht="14.25" customHeight="1" x14ac:dyDescent="0.25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10">
        <v>35</v>
      </c>
      <c r="J1666" s="7">
        <v>4750</v>
      </c>
      <c r="K1666" s="10">
        <v>166250</v>
      </c>
      <c r="L1666" s="10">
        <v>91437.500000000015</v>
      </c>
      <c r="M1666" s="5">
        <v>0.55000000000000004</v>
      </c>
      <c r="N1666" s="2" t="s">
        <v>17</v>
      </c>
    </row>
    <row r="1667" spans="2:14" ht="14.25" customHeight="1" x14ac:dyDescent="0.25">
      <c r="B1667" s="2" t="s">
        <v>25</v>
      </c>
      <c r="C1667" s="2">
        <v>1185732</v>
      </c>
      <c r="D1667" s="3">
        <v>44302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10">
        <v>35</v>
      </c>
      <c r="J1667" s="7">
        <v>7250</v>
      </c>
      <c r="K1667" s="10">
        <v>253750</v>
      </c>
      <c r="L1667" s="10">
        <v>126875</v>
      </c>
      <c r="M1667" s="5">
        <v>0.5</v>
      </c>
      <c r="N1667" s="2" t="s">
        <v>17</v>
      </c>
    </row>
    <row r="1668" spans="2:14" ht="14.25" customHeight="1" x14ac:dyDescent="0.25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10">
        <v>40</v>
      </c>
      <c r="J1668" s="7">
        <v>4250</v>
      </c>
      <c r="K1668" s="10">
        <v>170000</v>
      </c>
      <c r="L1668" s="10">
        <v>68000</v>
      </c>
      <c r="M1668" s="5">
        <v>0.39999999999999997</v>
      </c>
      <c r="N1668" s="2" t="s">
        <v>17</v>
      </c>
    </row>
    <row r="1669" spans="2:14" ht="14.25" customHeight="1" x14ac:dyDescent="0.25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10">
        <v>30.000000000000004</v>
      </c>
      <c r="J1669" s="7">
        <v>4500</v>
      </c>
      <c r="K1669" s="10">
        <v>135000.00000000003</v>
      </c>
      <c r="L1669" s="10">
        <v>40500.000000000007</v>
      </c>
      <c r="M1669" s="5">
        <v>0.3</v>
      </c>
      <c r="N1669" s="2" t="s">
        <v>17</v>
      </c>
    </row>
    <row r="1670" spans="2:14" ht="14.25" customHeight="1" x14ac:dyDescent="0.25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10">
        <v>35</v>
      </c>
      <c r="J1670" s="7">
        <v>3750</v>
      </c>
      <c r="K1670" s="10">
        <v>131250</v>
      </c>
      <c r="L1670" s="10">
        <v>45937.5</v>
      </c>
      <c r="M1670" s="5">
        <v>0.35</v>
      </c>
      <c r="N1670" s="2" t="s">
        <v>17</v>
      </c>
    </row>
    <row r="1671" spans="2:14" ht="14.25" customHeight="1" x14ac:dyDescent="0.25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10">
        <v>50</v>
      </c>
      <c r="J1671" s="7">
        <v>4000</v>
      </c>
      <c r="K1671" s="10">
        <v>200000</v>
      </c>
      <c r="L1671" s="10">
        <v>80000</v>
      </c>
      <c r="M1671" s="5">
        <v>0.39999999999999997</v>
      </c>
      <c r="N1671" s="2" t="s">
        <v>17</v>
      </c>
    </row>
    <row r="1672" spans="2:14" ht="14.25" customHeight="1" x14ac:dyDescent="0.25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10">
        <v>40</v>
      </c>
      <c r="J1672" s="7">
        <v>5250</v>
      </c>
      <c r="K1672" s="10">
        <v>210000</v>
      </c>
      <c r="L1672" s="10">
        <v>115500.00000000001</v>
      </c>
      <c r="M1672" s="5">
        <v>0.55000000000000004</v>
      </c>
      <c r="N1672" s="2" t="s">
        <v>17</v>
      </c>
    </row>
    <row r="1673" spans="2:14" ht="14.25" customHeight="1" x14ac:dyDescent="0.25">
      <c r="B1673" s="2" t="s">
        <v>25</v>
      </c>
      <c r="C1673" s="2">
        <v>1185732</v>
      </c>
      <c r="D1673" s="3">
        <v>44331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10">
        <v>50</v>
      </c>
      <c r="J1673" s="7">
        <v>7950</v>
      </c>
      <c r="K1673" s="10">
        <v>397500</v>
      </c>
      <c r="L1673" s="10">
        <v>198750</v>
      </c>
      <c r="M1673" s="5">
        <v>0.5</v>
      </c>
      <c r="N1673" s="2" t="s">
        <v>17</v>
      </c>
    </row>
    <row r="1674" spans="2:14" ht="14.25" customHeight="1" x14ac:dyDescent="0.25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10">
        <v>50</v>
      </c>
      <c r="J1674" s="7">
        <v>5000</v>
      </c>
      <c r="K1674" s="10">
        <v>250000</v>
      </c>
      <c r="L1674" s="10">
        <v>99999.999999999985</v>
      </c>
      <c r="M1674" s="5">
        <v>0.39999999999999997</v>
      </c>
      <c r="N1674" s="2" t="s">
        <v>17</v>
      </c>
    </row>
    <row r="1675" spans="2:14" ht="14.25" customHeight="1" x14ac:dyDescent="0.25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10">
        <v>45</v>
      </c>
      <c r="J1675" s="7">
        <v>4750</v>
      </c>
      <c r="K1675" s="10">
        <v>213750</v>
      </c>
      <c r="L1675" s="10">
        <v>64125</v>
      </c>
      <c r="M1675" s="5">
        <v>0.3</v>
      </c>
      <c r="N1675" s="2" t="s">
        <v>17</v>
      </c>
    </row>
    <row r="1676" spans="2:14" ht="14.25" customHeight="1" x14ac:dyDescent="0.25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10">
        <v>45</v>
      </c>
      <c r="J1676" s="7">
        <v>4500</v>
      </c>
      <c r="K1676" s="10">
        <v>202500</v>
      </c>
      <c r="L1676" s="10">
        <v>70875</v>
      </c>
      <c r="M1676" s="5">
        <v>0.35</v>
      </c>
      <c r="N1676" s="2" t="s">
        <v>17</v>
      </c>
    </row>
    <row r="1677" spans="2:14" ht="14.25" customHeight="1" x14ac:dyDescent="0.25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10">
        <v>54.999999999999993</v>
      </c>
      <c r="J1677" s="7">
        <v>4750</v>
      </c>
      <c r="K1677" s="10">
        <v>261249.99999999997</v>
      </c>
      <c r="L1677" s="10">
        <v>104499.99999999999</v>
      </c>
      <c r="M1677" s="5">
        <v>0.39999999999999997</v>
      </c>
      <c r="N1677" s="2" t="s">
        <v>17</v>
      </c>
    </row>
    <row r="1678" spans="2:14" ht="14.25" customHeight="1" x14ac:dyDescent="0.25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10">
        <v>60</v>
      </c>
      <c r="J1678" s="7">
        <v>5750</v>
      </c>
      <c r="K1678" s="10">
        <v>345000</v>
      </c>
      <c r="L1678" s="10">
        <v>189750.00000000003</v>
      </c>
      <c r="M1678" s="5">
        <v>0.55000000000000004</v>
      </c>
      <c r="N1678" s="2" t="s">
        <v>17</v>
      </c>
    </row>
    <row r="1679" spans="2:14" ht="14.25" customHeight="1" x14ac:dyDescent="0.25">
      <c r="B1679" s="2" t="s">
        <v>25</v>
      </c>
      <c r="C1679" s="2">
        <v>1185732</v>
      </c>
      <c r="D1679" s="3">
        <v>44364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10">
        <v>54.999999999999993</v>
      </c>
      <c r="J1679" s="7">
        <v>8250</v>
      </c>
      <c r="K1679" s="10">
        <v>453749.99999999994</v>
      </c>
      <c r="L1679" s="10">
        <v>226874.99999999997</v>
      </c>
      <c r="M1679" s="5">
        <v>0.5</v>
      </c>
      <c r="N1679" s="2" t="s">
        <v>17</v>
      </c>
    </row>
    <row r="1680" spans="2:14" ht="14.25" customHeight="1" x14ac:dyDescent="0.25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10">
        <v>50</v>
      </c>
      <c r="J1680" s="7">
        <v>5750</v>
      </c>
      <c r="K1680" s="10">
        <v>287500</v>
      </c>
      <c r="L1680" s="10">
        <v>114999.99999999999</v>
      </c>
      <c r="M1680" s="5">
        <v>0.39999999999999997</v>
      </c>
      <c r="N1680" s="2" t="s">
        <v>17</v>
      </c>
    </row>
    <row r="1681" spans="2:14" ht="14.25" customHeight="1" x14ac:dyDescent="0.25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10">
        <v>45</v>
      </c>
      <c r="J1681" s="7">
        <v>5500</v>
      </c>
      <c r="K1681" s="10">
        <v>247500</v>
      </c>
      <c r="L1681" s="10">
        <v>74250</v>
      </c>
      <c r="M1681" s="5">
        <v>0.3</v>
      </c>
      <c r="N1681" s="2" t="s">
        <v>17</v>
      </c>
    </row>
    <row r="1682" spans="2:14" ht="14.25" customHeight="1" x14ac:dyDescent="0.25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10">
        <v>45</v>
      </c>
      <c r="J1682" s="7">
        <v>5250</v>
      </c>
      <c r="K1682" s="10">
        <v>236250</v>
      </c>
      <c r="L1682" s="10">
        <v>82687.5</v>
      </c>
      <c r="M1682" s="5">
        <v>0.35</v>
      </c>
      <c r="N1682" s="2" t="s">
        <v>17</v>
      </c>
    </row>
    <row r="1683" spans="2:14" ht="14.25" customHeight="1" x14ac:dyDescent="0.25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10">
        <v>60</v>
      </c>
      <c r="J1683" s="7">
        <v>5250</v>
      </c>
      <c r="K1683" s="10">
        <v>315000</v>
      </c>
      <c r="L1683" s="10">
        <v>125999.99999999999</v>
      </c>
      <c r="M1683" s="5">
        <v>0.39999999999999997</v>
      </c>
      <c r="N1683" s="2" t="s">
        <v>17</v>
      </c>
    </row>
    <row r="1684" spans="2:14" ht="14.25" customHeight="1" x14ac:dyDescent="0.25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10">
        <v>65</v>
      </c>
      <c r="J1684" s="7">
        <v>6750</v>
      </c>
      <c r="K1684" s="10">
        <v>438750</v>
      </c>
      <c r="L1684" s="10">
        <v>241312.50000000003</v>
      </c>
      <c r="M1684" s="5">
        <v>0.55000000000000004</v>
      </c>
      <c r="N1684" s="2" t="s">
        <v>17</v>
      </c>
    </row>
    <row r="1685" spans="2:14" ht="14.25" customHeight="1" x14ac:dyDescent="0.25">
      <c r="B1685" s="2" t="s">
        <v>25</v>
      </c>
      <c r="C1685" s="2">
        <v>1185732</v>
      </c>
      <c r="D1685" s="3">
        <v>44392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10">
        <v>60</v>
      </c>
      <c r="J1685" s="7">
        <v>9000</v>
      </c>
      <c r="K1685" s="10">
        <v>540000</v>
      </c>
      <c r="L1685" s="10">
        <v>270000</v>
      </c>
      <c r="M1685" s="5">
        <v>0.5</v>
      </c>
      <c r="N1685" s="2" t="s">
        <v>17</v>
      </c>
    </row>
    <row r="1686" spans="2:14" ht="14.25" customHeight="1" x14ac:dyDescent="0.25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10">
        <v>55.000000000000007</v>
      </c>
      <c r="J1686" s="7">
        <v>6500</v>
      </c>
      <c r="K1686" s="10">
        <v>357500.00000000006</v>
      </c>
      <c r="L1686" s="10">
        <v>143000</v>
      </c>
      <c r="M1686" s="5">
        <v>0.39999999999999997</v>
      </c>
      <c r="N1686" s="2" t="s">
        <v>17</v>
      </c>
    </row>
    <row r="1687" spans="2:14" ht="14.25" customHeight="1" x14ac:dyDescent="0.25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10">
        <v>50</v>
      </c>
      <c r="J1687" s="7">
        <v>5750</v>
      </c>
      <c r="K1687" s="10">
        <v>287500</v>
      </c>
      <c r="L1687" s="10">
        <v>86250</v>
      </c>
      <c r="M1687" s="5">
        <v>0.3</v>
      </c>
      <c r="N1687" s="2" t="s">
        <v>17</v>
      </c>
    </row>
    <row r="1688" spans="2:14" ht="14.25" customHeight="1" x14ac:dyDescent="0.25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10">
        <v>50</v>
      </c>
      <c r="J1688" s="7">
        <v>5250</v>
      </c>
      <c r="K1688" s="10">
        <v>262500</v>
      </c>
      <c r="L1688" s="10">
        <v>91875</v>
      </c>
      <c r="M1688" s="5">
        <v>0.35</v>
      </c>
      <c r="N1688" s="2" t="s">
        <v>17</v>
      </c>
    </row>
    <row r="1689" spans="2:14" ht="14.25" customHeight="1" x14ac:dyDescent="0.25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10">
        <v>60</v>
      </c>
      <c r="J1689" s="7">
        <v>5500</v>
      </c>
      <c r="K1689" s="10">
        <v>330000</v>
      </c>
      <c r="L1689" s="10">
        <v>132000</v>
      </c>
      <c r="M1689" s="5">
        <v>0.39999999999999997</v>
      </c>
      <c r="N1689" s="2" t="s">
        <v>17</v>
      </c>
    </row>
    <row r="1690" spans="2:14" ht="14.25" customHeight="1" x14ac:dyDescent="0.25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10">
        <v>65</v>
      </c>
      <c r="J1690" s="7">
        <v>7250</v>
      </c>
      <c r="K1690" s="10">
        <v>471250</v>
      </c>
      <c r="L1690" s="10">
        <v>259187.50000000003</v>
      </c>
      <c r="M1690" s="5">
        <v>0.55000000000000004</v>
      </c>
      <c r="N1690" s="2" t="s">
        <v>17</v>
      </c>
    </row>
    <row r="1691" spans="2:14" ht="14.25" customHeight="1" x14ac:dyDescent="0.25">
      <c r="B1691" s="2" t="s">
        <v>25</v>
      </c>
      <c r="C1691" s="2">
        <v>1185732</v>
      </c>
      <c r="D1691" s="3">
        <v>44424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10">
        <v>60</v>
      </c>
      <c r="J1691" s="7">
        <v>8750</v>
      </c>
      <c r="K1691" s="10">
        <v>525000</v>
      </c>
      <c r="L1691" s="10">
        <v>262500</v>
      </c>
      <c r="M1691" s="5">
        <v>0.5</v>
      </c>
      <c r="N1691" s="2" t="s">
        <v>17</v>
      </c>
    </row>
    <row r="1692" spans="2:14" ht="14.25" customHeight="1" x14ac:dyDescent="0.25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10">
        <v>55.000000000000007</v>
      </c>
      <c r="J1692" s="7">
        <v>6500</v>
      </c>
      <c r="K1692" s="10">
        <v>357500.00000000006</v>
      </c>
      <c r="L1692" s="10">
        <v>143000</v>
      </c>
      <c r="M1692" s="5">
        <v>0.39999999999999997</v>
      </c>
      <c r="N1692" s="2" t="s">
        <v>17</v>
      </c>
    </row>
    <row r="1693" spans="2:14" ht="14.25" customHeight="1" x14ac:dyDescent="0.25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10">
        <v>45.000000000000007</v>
      </c>
      <c r="J1693" s="7">
        <v>5750</v>
      </c>
      <c r="K1693" s="10">
        <v>258750.00000000003</v>
      </c>
      <c r="L1693" s="10">
        <v>77625</v>
      </c>
      <c r="M1693" s="5">
        <v>0.3</v>
      </c>
      <c r="N1693" s="2" t="s">
        <v>17</v>
      </c>
    </row>
    <row r="1694" spans="2:14" ht="14.25" customHeight="1" x14ac:dyDescent="0.25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10">
        <v>35</v>
      </c>
      <c r="J1694" s="7">
        <v>5250</v>
      </c>
      <c r="K1694" s="10">
        <v>183750</v>
      </c>
      <c r="L1694" s="10">
        <v>64312.499999999993</v>
      </c>
      <c r="M1694" s="5">
        <v>0.35</v>
      </c>
      <c r="N1694" s="2" t="s">
        <v>17</v>
      </c>
    </row>
    <row r="1695" spans="2:14" ht="14.25" customHeight="1" x14ac:dyDescent="0.25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10">
        <v>45.000000000000007</v>
      </c>
      <c r="J1695" s="7">
        <v>5000</v>
      </c>
      <c r="K1695" s="10">
        <v>225000.00000000003</v>
      </c>
      <c r="L1695" s="10">
        <v>90000</v>
      </c>
      <c r="M1695" s="5">
        <v>0.39999999999999997</v>
      </c>
      <c r="N1695" s="2" t="s">
        <v>17</v>
      </c>
    </row>
    <row r="1696" spans="2:14" ht="14.25" customHeight="1" x14ac:dyDescent="0.25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10">
        <v>50.000000000000014</v>
      </c>
      <c r="J1696" s="7">
        <v>6750</v>
      </c>
      <c r="K1696" s="10">
        <v>337500.00000000012</v>
      </c>
      <c r="L1696" s="10">
        <v>185625.00000000009</v>
      </c>
      <c r="M1696" s="5">
        <v>0.55000000000000004</v>
      </c>
      <c r="N1696" s="2" t="s">
        <v>17</v>
      </c>
    </row>
    <row r="1697" spans="2:14" ht="14.25" customHeight="1" x14ac:dyDescent="0.25">
      <c r="B1697" s="2" t="s">
        <v>25</v>
      </c>
      <c r="C1697" s="2">
        <v>1185732</v>
      </c>
      <c r="D1697" s="3">
        <v>44454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10">
        <v>45.000000000000007</v>
      </c>
      <c r="J1697" s="7">
        <v>8000</v>
      </c>
      <c r="K1697" s="10">
        <v>360000.00000000006</v>
      </c>
      <c r="L1697" s="10">
        <v>180000.00000000003</v>
      </c>
      <c r="M1697" s="5">
        <v>0.5</v>
      </c>
      <c r="N1697" s="2" t="s">
        <v>17</v>
      </c>
    </row>
    <row r="1698" spans="2:14" ht="14.25" customHeight="1" x14ac:dyDescent="0.25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10">
        <v>40.000000000000014</v>
      </c>
      <c r="J1698" s="7">
        <v>6000</v>
      </c>
      <c r="K1698" s="10">
        <v>240000.00000000009</v>
      </c>
      <c r="L1698" s="10">
        <v>96000.000000000029</v>
      </c>
      <c r="M1698" s="5">
        <v>0.39999999999999997</v>
      </c>
      <c r="N1698" s="2" t="s">
        <v>17</v>
      </c>
    </row>
    <row r="1699" spans="2:14" ht="14.25" customHeight="1" x14ac:dyDescent="0.25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10">
        <v>35</v>
      </c>
      <c r="J1699" s="7">
        <v>5000</v>
      </c>
      <c r="K1699" s="10">
        <v>175000</v>
      </c>
      <c r="L1699" s="10">
        <v>52500</v>
      </c>
      <c r="M1699" s="5">
        <v>0.3</v>
      </c>
      <c r="N1699" s="2" t="s">
        <v>17</v>
      </c>
    </row>
    <row r="1700" spans="2:14" ht="14.25" customHeight="1" x14ac:dyDescent="0.25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10">
        <v>35</v>
      </c>
      <c r="J1700" s="7">
        <v>4750</v>
      </c>
      <c r="K1700" s="10">
        <v>166250</v>
      </c>
      <c r="L1700" s="10">
        <v>58187.499999999993</v>
      </c>
      <c r="M1700" s="5">
        <v>0.35</v>
      </c>
      <c r="N1700" s="2" t="s">
        <v>17</v>
      </c>
    </row>
    <row r="1701" spans="2:14" ht="14.25" customHeight="1" x14ac:dyDescent="0.25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10">
        <v>45.000000000000007</v>
      </c>
      <c r="J1701" s="7">
        <v>4750</v>
      </c>
      <c r="K1701" s="10">
        <v>213750.00000000003</v>
      </c>
      <c r="L1701" s="10">
        <v>85500</v>
      </c>
      <c r="M1701" s="5">
        <v>0.39999999999999997</v>
      </c>
      <c r="N1701" s="2" t="s">
        <v>17</v>
      </c>
    </row>
    <row r="1702" spans="2:14" ht="14.25" customHeight="1" x14ac:dyDescent="0.25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10">
        <v>50.000000000000014</v>
      </c>
      <c r="J1702" s="7">
        <v>5750</v>
      </c>
      <c r="K1702" s="10">
        <v>287500.00000000006</v>
      </c>
      <c r="L1702" s="10">
        <v>158125.00000000006</v>
      </c>
      <c r="M1702" s="5">
        <v>0.55000000000000004</v>
      </c>
      <c r="N1702" s="2" t="s">
        <v>17</v>
      </c>
    </row>
    <row r="1703" spans="2:14" ht="14.25" customHeight="1" x14ac:dyDescent="0.25">
      <c r="B1703" s="2" t="s">
        <v>25</v>
      </c>
      <c r="C1703" s="2">
        <v>1185732</v>
      </c>
      <c r="D1703" s="3">
        <v>44486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10">
        <v>50.000000000000014</v>
      </c>
      <c r="J1703" s="7">
        <v>7500</v>
      </c>
      <c r="K1703" s="10">
        <v>375000.00000000012</v>
      </c>
      <c r="L1703" s="10">
        <v>187500.00000000006</v>
      </c>
      <c r="M1703" s="5">
        <v>0.5</v>
      </c>
      <c r="N1703" s="2" t="s">
        <v>17</v>
      </c>
    </row>
    <row r="1704" spans="2:14" ht="14.25" customHeight="1" x14ac:dyDescent="0.25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10">
        <v>40.000000000000014</v>
      </c>
      <c r="J1704" s="7">
        <v>5750</v>
      </c>
      <c r="K1704" s="10">
        <v>230000.00000000009</v>
      </c>
      <c r="L1704" s="10">
        <v>92000.000000000029</v>
      </c>
      <c r="M1704" s="5">
        <v>0.39999999999999997</v>
      </c>
      <c r="N1704" s="2" t="s">
        <v>17</v>
      </c>
    </row>
    <row r="1705" spans="2:14" ht="14.25" customHeight="1" x14ac:dyDescent="0.25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10">
        <v>40.000000000000014</v>
      </c>
      <c r="J1705" s="7">
        <v>4250</v>
      </c>
      <c r="K1705" s="10">
        <v>170000.00000000006</v>
      </c>
      <c r="L1705" s="10">
        <v>51000.000000000015</v>
      </c>
      <c r="M1705" s="5">
        <v>0.3</v>
      </c>
      <c r="N1705" s="2" t="s">
        <v>17</v>
      </c>
    </row>
    <row r="1706" spans="2:14" ht="14.25" customHeight="1" x14ac:dyDescent="0.25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10">
        <v>40.000000000000014</v>
      </c>
      <c r="J1706" s="7">
        <v>4000</v>
      </c>
      <c r="K1706" s="10">
        <v>160000.00000000006</v>
      </c>
      <c r="L1706" s="10">
        <v>56000.000000000015</v>
      </c>
      <c r="M1706" s="5">
        <v>0.35</v>
      </c>
      <c r="N1706" s="2" t="s">
        <v>17</v>
      </c>
    </row>
    <row r="1707" spans="2:14" ht="14.25" customHeight="1" x14ac:dyDescent="0.25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10">
        <v>50.000000000000014</v>
      </c>
      <c r="J1707" s="7">
        <v>4000</v>
      </c>
      <c r="K1707" s="10">
        <v>200000.00000000006</v>
      </c>
      <c r="L1707" s="10">
        <v>80000.000000000015</v>
      </c>
      <c r="M1707" s="5">
        <v>0.39999999999999997</v>
      </c>
      <c r="N1707" s="2" t="s">
        <v>17</v>
      </c>
    </row>
    <row r="1708" spans="2:14" ht="14.25" customHeight="1" x14ac:dyDescent="0.25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10">
        <v>55.000000000000007</v>
      </c>
      <c r="J1708" s="7">
        <v>5250</v>
      </c>
      <c r="K1708" s="10">
        <v>288750.00000000006</v>
      </c>
      <c r="L1708" s="10">
        <v>158812.50000000006</v>
      </c>
      <c r="M1708" s="5">
        <v>0.55000000000000004</v>
      </c>
      <c r="N1708" s="2" t="s">
        <v>17</v>
      </c>
    </row>
    <row r="1709" spans="2:14" ht="14.25" customHeight="1" x14ac:dyDescent="0.25">
      <c r="B1709" s="2" t="s">
        <v>25</v>
      </c>
      <c r="C1709" s="2">
        <v>1185732</v>
      </c>
      <c r="D1709" s="3">
        <v>44516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10">
        <v>50.000000000000014</v>
      </c>
      <c r="J1709" s="7">
        <v>6750</v>
      </c>
      <c r="K1709" s="10">
        <v>337500.00000000012</v>
      </c>
      <c r="L1709" s="10">
        <v>168750.00000000006</v>
      </c>
      <c r="M1709" s="5">
        <v>0.5</v>
      </c>
      <c r="N1709" s="2" t="s">
        <v>17</v>
      </c>
    </row>
    <row r="1710" spans="2:14" ht="14.25" customHeight="1" x14ac:dyDescent="0.25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10">
        <v>45.000000000000014</v>
      </c>
      <c r="J1710" s="7">
        <v>5000</v>
      </c>
      <c r="K1710" s="10">
        <v>225000.00000000006</v>
      </c>
      <c r="L1710" s="10">
        <v>90000.000000000015</v>
      </c>
      <c r="M1710" s="5">
        <v>0.39999999999999997</v>
      </c>
      <c r="N1710" s="2" t="s">
        <v>17</v>
      </c>
    </row>
    <row r="1711" spans="2:14" ht="14.25" customHeight="1" x14ac:dyDescent="0.25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10">
        <v>45.000000000000014</v>
      </c>
      <c r="J1711" s="7">
        <v>4450</v>
      </c>
      <c r="K1711" s="10">
        <v>200250.00000000006</v>
      </c>
      <c r="L1711" s="10">
        <v>60075.000000000015</v>
      </c>
      <c r="M1711" s="5">
        <v>0.3</v>
      </c>
      <c r="N1711" s="2" t="s">
        <v>17</v>
      </c>
    </row>
    <row r="1712" spans="2:14" ht="14.25" customHeight="1" x14ac:dyDescent="0.25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10">
        <v>45.000000000000014</v>
      </c>
      <c r="J1712" s="7">
        <v>4750</v>
      </c>
      <c r="K1712" s="10">
        <v>213750.00000000006</v>
      </c>
      <c r="L1712" s="10">
        <v>74812.500000000015</v>
      </c>
      <c r="M1712" s="5">
        <v>0.35</v>
      </c>
      <c r="N1712" s="2" t="s">
        <v>17</v>
      </c>
    </row>
    <row r="1713" spans="2:14" ht="14.25" customHeight="1" x14ac:dyDescent="0.25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10">
        <v>60</v>
      </c>
      <c r="J1713" s="7">
        <v>4500</v>
      </c>
      <c r="K1713" s="10">
        <v>270000</v>
      </c>
      <c r="L1713" s="10">
        <v>107999.99999999999</v>
      </c>
      <c r="M1713" s="5">
        <v>0.39999999999999997</v>
      </c>
      <c r="N1713" s="2" t="s">
        <v>17</v>
      </c>
    </row>
    <row r="1714" spans="2:14" ht="14.25" customHeight="1" x14ac:dyDescent="0.25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10">
        <v>64.999999999999986</v>
      </c>
      <c r="J1714" s="7">
        <v>6250</v>
      </c>
      <c r="K1714" s="10">
        <v>406249.99999999988</v>
      </c>
      <c r="L1714" s="10">
        <v>223437.49999999994</v>
      </c>
      <c r="M1714" s="5">
        <v>0.55000000000000004</v>
      </c>
      <c r="N1714" s="2" t="s">
        <v>17</v>
      </c>
    </row>
    <row r="1715" spans="2:14" ht="14.25" customHeight="1" x14ac:dyDescent="0.25">
      <c r="B1715" s="2" t="s">
        <v>25</v>
      </c>
      <c r="C1715" s="2">
        <v>1185732</v>
      </c>
      <c r="D1715" s="3">
        <v>44545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10">
        <v>60</v>
      </c>
      <c r="J1715" s="7">
        <v>8500</v>
      </c>
      <c r="K1715" s="10">
        <v>510000</v>
      </c>
      <c r="L1715" s="10">
        <v>255000</v>
      </c>
      <c r="M1715" s="5">
        <v>0.5</v>
      </c>
      <c r="N1715" s="2" t="s">
        <v>17</v>
      </c>
    </row>
    <row r="1716" spans="2:14" ht="14.25" customHeight="1" x14ac:dyDescent="0.25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10">
        <v>50</v>
      </c>
      <c r="J1716" s="7">
        <v>6500</v>
      </c>
      <c r="K1716" s="10">
        <v>325000</v>
      </c>
      <c r="L1716" s="10">
        <v>129999.99999999999</v>
      </c>
      <c r="M1716" s="5">
        <v>0.39999999999999997</v>
      </c>
      <c r="N1716" s="2" t="s">
        <v>17</v>
      </c>
    </row>
    <row r="1717" spans="2:14" ht="14.25" customHeight="1" x14ac:dyDescent="0.25">
      <c r="B1717" s="2" t="s">
        <v>13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10">
        <v>50</v>
      </c>
      <c r="J1717" s="7">
        <v>6000</v>
      </c>
      <c r="K1717" s="10">
        <v>300000</v>
      </c>
      <c r="L1717" s="10">
        <v>90000</v>
      </c>
      <c r="M1717" s="5">
        <v>0.3</v>
      </c>
      <c r="N1717" s="2" t="s">
        <v>17</v>
      </c>
    </row>
    <row r="1718" spans="2:14" ht="14.25" customHeight="1" x14ac:dyDescent="0.25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10">
        <v>50</v>
      </c>
      <c r="J1718" s="7">
        <v>5500</v>
      </c>
      <c r="K1718" s="10">
        <v>275000</v>
      </c>
      <c r="L1718" s="10">
        <v>96250</v>
      </c>
      <c r="M1718" s="5">
        <v>0.35</v>
      </c>
      <c r="N1718" s="2" t="s">
        <v>17</v>
      </c>
    </row>
    <row r="1719" spans="2:14" ht="14.25" customHeight="1" x14ac:dyDescent="0.25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10">
        <v>60</v>
      </c>
      <c r="J1719" s="7">
        <v>5500</v>
      </c>
      <c r="K1719" s="10">
        <v>330000</v>
      </c>
      <c r="L1719" s="10">
        <v>132000</v>
      </c>
      <c r="M1719" s="5">
        <v>0.39999999999999997</v>
      </c>
      <c r="N1719" s="2" t="s">
        <v>17</v>
      </c>
    </row>
    <row r="1720" spans="2:14" ht="14.25" customHeight="1" x14ac:dyDescent="0.25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10">
        <v>64.999999999999986</v>
      </c>
      <c r="J1720" s="7">
        <v>6500</v>
      </c>
      <c r="K1720" s="10">
        <v>422499.99999999988</v>
      </c>
      <c r="L1720" s="10">
        <v>232374.99999999994</v>
      </c>
      <c r="M1720" s="5">
        <v>0.55000000000000004</v>
      </c>
      <c r="N1720" s="2" t="s">
        <v>17</v>
      </c>
    </row>
    <row r="1721" spans="2:14" ht="14.25" customHeight="1" x14ac:dyDescent="0.25">
      <c r="B1721" s="2" t="s">
        <v>13</v>
      </c>
      <c r="C1721" s="2">
        <v>1185732</v>
      </c>
      <c r="D1721" s="3">
        <v>44214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10">
        <v>30</v>
      </c>
      <c r="J1721" s="7">
        <v>6250</v>
      </c>
      <c r="K1721" s="10">
        <v>187500</v>
      </c>
      <c r="L1721" s="10">
        <v>75000</v>
      </c>
      <c r="M1721" s="5">
        <v>0.4</v>
      </c>
      <c r="N1721" s="2" t="s">
        <v>17</v>
      </c>
    </row>
    <row r="1722" spans="2:14" ht="14.25" customHeight="1" x14ac:dyDescent="0.25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10">
        <v>30</v>
      </c>
      <c r="J1722" s="7">
        <v>4250</v>
      </c>
      <c r="K1722" s="10">
        <v>127500</v>
      </c>
      <c r="L1722" s="10">
        <v>44625</v>
      </c>
      <c r="M1722" s="5">
        <v>0.35</v>
      </c>
      <c r="N1722" s="2" t="s">
        <v>17</v>
      </c>
    </row>
    <row r="1723" spans="2:14" ht="14.25" customHeight="1" x14ac:dyDescent="0.25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10">
        <v>20</v>
      </c>
      <c r="J1723" s="7">
        <v>4250</v>
      </c>
      <c r="K1723" s="10">
        <v>85000</v>
      </c>
      <c r="L1723" s="10">
        <v>29749.999999999996</v>
      </c>
      <c r="M1723" s="5">
        <v>0.35</v>
      </c>
      <c r="N1723" s="2" t="s">
        <v>17</v>
      </c>
    </row>
    <row r="1724" spans="2:14" ht="14.25" customHeight="1" x14ac:dyDescent="0.25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10">
        <v>25.000000000000007</v>
      </c>
      <c r="J1724" s="7">
        <v>2750</v>
      </c>
      <c r="K1724" s="10">
        <v>68750.000000000015</v>
      </c>
      <c r="L1724" s="10">
        <v>27500.000000000007</v>
      </c>
      <c r="M1724" s="5">
        <v>0.4</v>
      </c>
      <c r="N1724" s="2" t="s">
        <v>17</v>
      </c>
    </row>
    <row r="1725" spans="2:14" ht="14.25" customHeight="1" x14ac:dyDescent="0.25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10">
        <v>40</v>
      </c>
      <c r="J1725" s="7">
        <v>3250</v>
      </c>
      <c r="K1725" s="10">
        <v>130000</v>
      </c>
      <c r="L1725" s="10">
        <v>45500</v>
      </c>
      <c r="M1725" s="5">
        <v>0.35</v>
      </c>
      <c r="N1725" s="2" t="s">
        <v>17</v>
      </c>
    </row>
    <row r="1726" spans="2:14" ht="14.25" customHeight="1" x14ac:dyDescent="0.25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10">
        <v>30</v>
      </c>
      <c r="J1726" s="7">
        <v>4250</v>
      </c>
      <c r="K1726" s="10">
        <v>127500</v>
      </c>
      <c r="L1726" s="10">
        <v>63750</v>
      </c>
      <c r="M1726" s="5">
        <v>0.5</v>
      </c>
      <c r="N1726" s="2" t="s">
        <v>17</v>
      </c>
    </row>
    <row r="1727" spans="2:14" ht="14.25" customHeight="1" x14ac:dyDescent="0.25">
      <c r="B1727" s="2" t="s">
        <v>13</v>
      </c>
      <c r="C1727" s="2">
        <v>1185732</v>
      </c>
      <c r="D1727" s="3">
        <v>44245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10">
        <v>30</v>
      </c>
      <c r="J1727" s="7">
        <v>6750</v>
      </c>
      <c r="K1727" s="10">
        <v>202500</v>
      </c>
      <c r="L1727" s="10">
        <v>81000</v>
      </c>
      <c r="M1727" s="5">
        <v>0.4</v>
      </c>
      <c r="N1727" s="2" t="s">
        <v>17</v>
      </c>
    </row>
    <row r="1728" spans="2:14" ht="14.25" customHeight="1" x14ac:dyDescent="0.25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10">
        <v>30</v>
      </c>
      <c r="J1728" s="7">
        <v>3250</v>
      </c>
      <c r="K1728" s="10">
        <v>97500</v>
      </c>
      <c r="L1728" s="10">
        <v>34125</v>
      </c>
      <c r="M1728" s="5">
        <v>0.35</v>
      </c>
      <c r="N1728" s="2" t="s">
        <v>17</v>
      </c>
    </row>
    <row r="1729" spans="2:14" ht="14.25" customHeight="1" x14ac:dyDescent="0.25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10">
        <v>20</v>
      </c>
      <c r="J1729" s="7">
        <v>3750</v>
      </c>
      <c r="K1729" s="10">
        <v>75000</v>
      </c>
      <c r="L1729" s="10">
        <v>26250</v>
      </c>
      <c r="M1729" s="5">
        <v>0.35</v>
      </c>
      <c r="N1729" s="2" t="s">
        <v>17</v>
      </c>
    </row>
    <row r="1730" spans="2:14" ht="14.25" customHeight="1" x14ac:dyDescent="0.25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10">
        <v>25.000000000000007</v>
      </c>
      <c r="J1730" s="7">
        <v>2500</v>
      </c>
      <c r="K1730" s="10">
        <v>62500.000000000015</v>
      </c>
      <c r="L1730" s="10">
        <v>25000.000000000007</v>
      </c>
      <c r="M1730" s="5">
        <v>0.4</v>
      </c>
      <c r="N1730" s="2" t="s">
        <v>17</v>
      </c>
    </row>
    <row r="1731" spans="2:14" ht="14.25" customHeight="1" x14ac:dyDescent="0.25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10">
        <v>40</v>
      </c>
      <c r="J1731" s="7">
        <v>3250</v>
      </c>
      <c r="K1731" s="10">
        <v>130000</v>
      </c>
      <c r="L1731" s="10">
        <v>45500</v>
      </c>
      <c r="M1731" s="5">
        <v>0.35</v>
      </c>
      <c r="N1731" s="2" t="s">
        <v>17</v>
      </c>
    </row>
    <row r="1732" spans="2:14" ht="14.25" customHeight="1" x14ac:dyDescent="0.25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10">
        <v>30</v>
      </c>
      <c r="J1732" s="7">
        <v>4000</v>
      </c>
      <c r="K1732" s="10">
        <v>120000</v>
      </c>
      <c r="L1732" s="10">
        <v>60000</v>
      </c>
      <c r="M1732" s="5">
        <v>0.5</v>
      </c>
      <c r="N1732" s="2" t="s">
        <v>17</v>
      </c>
    </row>
    <row r="1733" spans="2:14" ht="14.25" customHeight="1" x14ac:dyDescent="0.25">
      <c r="B1733" s="2" t="s">
        <v>13</v>
      </c>
      <c r="C1733" s="2">
        <v>1185732</v>
      </c>
      <c r="D1733" s="3">
        <v>44272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10">
        <v>35</v>
      </c>
      <c r="J1733" s="7">
        <v>6200</v>
      </c>
      <c r="K1733" s="10">
        <v>217000</v>
      </c>
      <c r="L1733" s="10">
        <v>86800</v>
      </c>
      <c r="M1733" s="5">
        <v>0.4</v>
      </c>
      <c r="N1733" s="2" t="s">
        <v>17</v>
      </c>
    </row>
    <row r="1734" spans="2:14" ht="14.25" customHeight="1" x14ac:dyDescent="0.25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10">
        <v>35</v>
      </c>
      <c r="J1734" s="7">
        <v>3000</v>
      </c>
      <c r="K1734" s="10">
        <v>105000</v>
      </c>
      <c r="L1734" s="10">
        <v>36750</v>
      </c>
      <c r="M1734" s="5">
        <v>0.35</v>
      </c>
      <c r="N1734" s="2" t="s">
        <v>17</v>
      </c>
    </row>
    <row r="1735" spans="2:14" ht="14.25" customHeight="1" x14ac:dyDescent="0.25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10">
        <v>25.000000000000007</v>
      </c>
      <c r="J1735" s="7">
        <v>3500</v>
      </c>
      <c r="K1735" s="10">
        <v>87500.000000000029</v>
      </c>
      <c r="L1735" s="10">
        <v>30625.000000000007</v>
      </c>
      <c r="M1735" s="5">
        <v>0.35</v>
      </c>
      <c r="N1735" s="2" t="s">
        <v>17</v>
      </c>
    </row>
    <row r="1736" spans="2:14" ht="14.25" customHeight="1" x14ac:dyDescent="0.25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10">
        <v>30</v>
      </c>
      <c r="J1736" s="7">
        <v>2000</v>
      </c>
      <c r="K1736" s="10">
        <v>60000</v>
      </c>
      <c r="L1736" s="10">
        <v>24000</v>
      </c>
      <c r="M1736" s="5">
        <v>0.4</v>
      </c>
      <c r="N1736" s="2" t="s">
        <v>17</v>
      </c>
    </row>
    <row r="1737" spans="2:14" ht="14.25" customHeight="1" x14ac:dyDescent="0.25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10">
        <v>45</v>
      </c>
      <c r="J1737" s="7">
        <v>2500</v>
      </c>
      <c r="K1737" s="10">
        <v>112500</v>
      </c>
      <c r="L1737" s="10">
        <v>39375</v>
      </c>
      <c r="M1737" s="5">
        <v>0.35</v>
      </c>
      <c r="N1737" s="2" t="s">
        <v>17</v>
      </c>
    </row>
    <row r="1738" spans="2:14" ht="14.25" customHeight="1" x14ac:dyDescent="0.25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10">
        <v>35</v>
      </c>
      <c r="J1738" s="7">
        <v>3500</v>
      </c>
      <c r="K1738" s="10">
        <v>122500</v>
      </c>
      <c r="L1738" s="10">
        <v>61250</v>
      </c>
      <c r="M1738" s="5">
        <v>0.5</v>
      </c>
      <c r="N1738" s="2" t="s">
        <v>17</v>
      </c>
    </row>
    <row r="1739" spans="2:14" ht="14.25" customHeight="1" x14ac:dyDescent="0.25">
      <c r="B1739" s="2" t="s">
        <v>13</v>
      </c>
      <c r="C1739" s="2">
        <v>1185732</v>
      </c>
      <c r="D1739" s="3">
        <v>44304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10">
        <v>35</v>
      </c>
      <c r="J1739" s="7">
        <v>5750</v>
      </c>
      <c r="K1739" s="10">
        <v>201250</v>
      </c>
      <c r="L1739" s="10">
        <v>80500</v>
      </c>
      <c r="M1739" s="5">
        <v>0.4</v>
      </c>
      <c r="N1739" s="2" t="s">
        <v>17</v>
      </c>
    </row>
    <row r="1740" spans="2:14" ht="14.25" customHeight="1" x14ac:dyDescent="0.25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10">
        <v>30.000000000000004</v>
      </c>
      <c r="J1740" s="7">
        <v>2750</v>
      </c>
      <c r="K1740" s="10">
        <v>82500.000000000015</v>
      </c>
      <c r="L1740" s="10">
        <v>28875.000000000004</v>
      </c>
      <c r="M1740" s="5">
        <v>0.35</v>
      </c>
      <c r="N1740" s="2" t="s">
        <v>17</v>
      </c>
    </row>
    <row r="1741" spans="2:14" ht="14.25" customHeight="1" x14ac:dyDescent="0.25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10">
        <v>20.000000000000007</v>
      </c>
      <c r="J1741" s="7">
        <v>2750</v>
      </c>
      <c r="K1741" s="10">
        <v>55000.000000000022</v>
      </c>
      <c r="L1741" s="10">
        <v>19250.000000000007</v>
      </c>
      <c r="M1741" s="5">
        <v>0.35</v>
      </c>
      <c r="N1741" s="2" t="s">
        <v>17</v>
      </c>
    </row>
    <row r="1742" spans="2:14" ht="14.25" customHeight="1" x14ac:dyDescent="0.25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10">
        <v>25</v>
      </c>
      <c r="J1742" s="7">
        <v>2000</v>
      </c>
      <c r="K1742" s="10">
        <v>50000</v>
      </c>
      <c r="L1742" s="10">
        <v>20000</v>
      </c>
      <c r="M1742" s="5">
        <v>0.4</v>
      </c>
      <c r="N1742" s="2" t="s">
        <v>17</v>
      </c>
    </row>
    <row r="1743" spans="2:14" ht="14.25" customHeight="1" x14ac:dyDescent="0.25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10">
        <v>40</v>
      </c>
      <c r="J1743" s="7">
        <v>2250</v>
      </c>
      <c r="K1743" s="10">
        <v>90000</v>
      </c>
      <c r="L1743" s="10">
        <v>31499.999999999996</v>
      </c>
      <c r="M1743" s="5">
        <v>0.35</v>
      </c>
      <c r="N1743" s="2" t="s">
        <v>17</v>
      </c>
    </row>
    <row r="1744" spans="2:14" ht="14.25" customHeight="1" x14ac:dyDescent="0.25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10">
        <v>30.000000000000004</v>
      </c>
      <c r="J1744" s="7">
        <v>3500</v>
      </c>
      <c r="K1744" s="10">
        <v>105000.00000000001</v>
      </c>
      <c r="L1744" s="10">
        <v>52500.000000000007</v>
      </c>
      <c r="M1744" s="5">
        <v>0.5</v>
      </c>
      <c r="N1744" s="2" t="s">
        <v>17</v>
      </c>
    </row>
    <row r="1745" spans="2:14" ht="14.25" customHeight="1" x14ac:dyDescent="0.25">
      <c r="B1745" s="2" t="s">
        <v>13</v>
      </c>
      <c r="C1745" s="2">
        <v>1185732</v>
      </c>
      <c r="D1745" s="3">
        <v>44335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10">
        <v>40</v>
      </c>
      <c r="J1745" s="7">
        <v>6200</v>
      </c>
      <c r="K1745" s="10">
        <v>248000</v>
      </c>
      <c r="L1745" s="10">
        <v>99200</v>
      </c>
      <c r="M1745" s="5">
        <v>0.4</v>
      </c>
      <c r="N1745" s="2" t="s">
        <v>17</v>
      </c>
    </row>
    <row r="1746" spans="2:14" ht="14.25" customHeight="1" x14ac:dyDescent="0.25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10">
        <v>35.000000000000007</v>
      </c>
      <c r="J1746" s="7">
        <v>3250</v>
      </c>
      <c r="K1746" s="10">
        <v>113750.00000000003</v>
      </c>
      <c r="L1746" s="10">
        <v>39812.500000000007</v>
      </c>
      <c r="M1746" s="5">
        <v>0.35</v>
      </c>
      <c r="N1746" s="2" t="s">
        <v>17</v>
      </c>
    </row>
    <row r="1747" spans="2:14" ht="14.25" customHeight="1" x14ac:dyDescent="0.25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10">
        <v>30.000000000000004</v>
      </c>
      <c r="J1747" s="7">
        <v>3000</v>
      </c>
      <c r="K1747" s="10">
        <v>90000.000000000015</v>
      </c>
      <c r="L1747" s="10">
        <v>31500.000000000004</v>
      </c>
      <c r="M1747" s="5">
        <v>0.35</v>
      </c>
      <c r="N1747" s="2" t="s">
        <v>17</v>
      </c>
    </row>
    <row r="1748" spans="2:14" ht="14.25" customHeight="1" x14ac:dyDescent="0.25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10">
        <v>30.000000000000004</v>
      </c>
      <c r="J1748" s="7">
        <v>2250</v>
      </c>
      <c r="K1748" s="10">
        <v>67500.000000000015</v>
      </c>
      <c r="L1748" s="10">
        <v>27000.000000000007</v>
      </c>
      <c r="M1748" s="5">
        <v>0.4</v>
      </c>
      <c r="N1748" s="2" t="s">
        <v>17</v>
      </c>
    </row>
    <row r="1749" spans="2:14" ht="14.25" customHeight="1" x14ac:dyDescent="0.25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10">
        <v>44.999999999999993</v>
      </c>
      <c r="J1749" s="7">
        <v>2500</v>
      </c>
      <c r="K1749" s="10">
        <v>112499.99999999999</v>
      </c>
      <c r="L1749" s="10">
        <v>39374.999999999993</v>
      </c>
      <c r="M1749" s="5">
        <v>0.35</v>
      </c>
      <c r="N1749" s="2" t="s">
        <v>17</v>
      </c>
    </row>
    <row r="1750" spans="2:14" ht="14.25" customHeight="1" x14ac:dyDescent="0.25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10">
        <v>49.999999999999993</v>
      </c>
      <c r="J1750" s="7">
        <v>3500</v>
      </c>
      <c r="K1750" s="10">
        <v>174999.99999999997</v>
      </c>
      <c r="L1750" s="10">
        <v>87499.999999999985</v>
      </c>
      <c r="M1750" s="5">
        <v>0.5</v>
      </c>
      <c r="N1750" s="2" t="s">
        <v>17</v>
      </c>
    </row>
    <row r="1751" spans="2:14" ht="14.25" customHeight="1" x14ac:dyDescent="0.25">
      <c r="B1751" s="2" t="s">
        <v>13</v>
      </c>
      <c r="C1751" s="2">
        <v>1185732</v>
      </c>
      <c r="D1751" s="3">
        <v>44365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10">
        <v>35</v>
      </c>
      <c r="J1751" s="7">
        <v>6000</v>
      </c>
      <c r="K1751" s="10">
        <v>210000</v>
      </c>
      <c r="L1751" s="10">
        <v>84000</v>
      </c>
      <c r="M1751" s="5">
        <v>0.4</v>
      </c>
      <c r="N1751" s="2" t="s">
        <v>17</v>
      </c>
    </row>
    <row r="1752" spans="2:14" ht="14.25" customHeight="1" x14ac:dyDescent="0.25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10">
        <v>30.000000000000011</v>
      </c>
      <c r="J1752" s="7">
        <v>3500</v>
      </c>
      <c r="K1752" s="10">
        <v>105000.00000000004</v>
      </c>
      <c r="L1752" s="10">
        <v>36750.000000000015</v>
      </c>
      <c r="M1752" s="5">
        <v>0.35</v>
      </c>
      <c r="N1752" s="2" t="s">
        <v>17</v>
      </c>
    </row>
    <row r="1753" spans="2:14" ht="14.25" customHeight="1" x14ac:dyDescent="0.25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10">
        <v>25.000000000000007</v>
      </c>
      <c r="J1753" s="7">
        <v>3750</v>
      </c>
      <c r="K1753" s="10">
        <v>93750.000000000029</v>
      </c>
      <c r="L1753" s="10">
        <v>32812.500000000007</v>
      </c>
      <c r="M1753" s="5">
        <v>0.35</v>
      </c>
      <c r="N1753" s="2" t="s">
        <v>17</v>
      </c>
    </row>
    <row r="1754" spans="2:14" ht="14.25" customHeight="1" x14ac:dyDescent="0.25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10">
        <v>25.000000000000007</v>
      </c>
      <c r="J1754" s="7">
        <v>3500</v>
      </c>
      <c r="K1754" s="10">
        <v>87500.000000000029</v>
      </c>
      <c r="L1754" s="10">
        <v>35000.000000000015</v>
      </c>
      <c r="M1754" s="5">
        <v>0.4</v>
      </c>
      <c r="N1754" s="2" t="s">
        <v>17</v>
      </c>
    </row>
    <row r="1755" spans="2:14" ht="14.25" customHeight="1" x14ac:dyDescent="0.25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10">
        <v>40</v>
      </c>
      <c r="J1755" s="7">
        <v>3500</v>
      </c>
      <c r="K1755" s="10">
        <v>140000</v>
      </c>
      <c r="L1755" s="10">
        <v>49000</v>
      </c>
      <c r="M1755" s="5">
        <v>0.35</v>
      </c>
      <c r="N1755" s="2" t="s">
        <v>17</v>
      </c>
    </row>
    <row r="1756" spans="2:14" ht="14.25" customHeight="1" x14ac:dyDescent="0.25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10">
        <v>45</v>
      </c>
      <c r="J1756" s="7">
        <v>5250</v>
      </c>
      <c r="K1756" s="10">
        <v>236250</v>
      </c>
      <c r="L1756" s="10">
        <v>118125</v>
      </c>
      <c r="M1756" s="5">
        <v>0.5</v>
      </c>
      <c r="N1756" s="2" t="s">
        <v>17</v>
      </c>
    </row>
    <row r="1757" spans="2:14" ht="14.25" customHeight="1" x14ac:dyDescent="0.25">
      <c r="B1757" s="2" t="s">
        <v>13</v>
      </c>
      <c r="C1757" s="2">
        <v>1185732</v>
      </c>
      <c r="D1757" s="3">
        <v>44394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10">
        <v>40</v>
      </c>
      <c r="J1757" s="7">
        <v>7500</v>
      </c>
      <c r="K1757" s="10">
        <v>300000</v>
      </c>
      <c r="L1757" s="10">
        <v>120000</v>
      </c>
      <c r="M1757" s="5">
        <v>0.4</v>
      </c>
      <c r="N1757" s="2" t="s">
        <v>17</v>
      </c>
    </row>
    <row r="1758" spans="2:14" ht="14.25" customHeight="1" x14ac:dyDescent="0.25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10">
        <v>35.000000000000007</v>
      </c>
      <c r="J1758" s="7">
        <v>5000</v>
      </c>
      <c r="K1758" s="10">
        <v>175000.00000000003</v>
      </c>
      <c r="L1758" s="10">
        <v>61250.000000000007</v>
      </c>
      <c r="M1758" s="5">
        <v>0.35</v>
      </c>
      <c r="N1758" s="2" t="s">
        <v>17</v>
      </c>
    </row>
    <row r="1759" spans="2:14" ht="14.25" customHeight="1" x14ac:dyDescent="0.25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10">
        <v>30.000000000000004</v>
      </c>
      <c r="J1759" s="7">
        <v>4250</v>
      </c>
      <c r="K1759" s="10">
        <v>127500.00000000001</v>
      </c>
      <c r="L1759" s="10">
        <v>44625</v>
      </c>
      <c r="M1759" s="5">
        <v>0.35</v>
      </c>
      <c r="N1759" s="2" t="s">
        <v>17</v>
      </c>
    </row>
    <row r="1760" spans="2:14" ht="14.25" customHeight="1" x14ac:dyDescent="0.25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10">
        <v>30.000000000000004</v>
      </c>
      <c r="J1760" s="7">
        <v>3750</v>
      </c>
      <c r="K1760" s="10">
        <v>112500.00000000001</v>
      </c>
      <c r="L1760" s="10">
        <v>45000.000000000007</v>
      </c>
      <c r="M1760" s="5">
        <v>0.4</v>
      </c>
      <c r="N1760" s="2" t="s">
        <v>17</v>
      </c>
    </row>
    <row r="1761" spans="2:14" ht="14.25" customHeight="1" x14ac:dyDescent="0.25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10">
        <v>40</v>
      </c>
      <c r="J1761" s="7">
        <v>3750</v>
      </c>
      <c r="K1761" s="10">
        <v>150000</v>
      </c>
      <c r="L1761" s="10">
        <v>52500</v>
      </c>
      <c r="M1761" s="5">
        <v>0.35</v>
      </c>
      <c r="N1761" s="2" t="s">
        <v>17</v>
      </c>
    </row>
    <row r="1762" spans="2:14" ht="14.25" customHeight="1" x14ac:dyDescent="0.25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10">
        <v>45</v>
      </c>
      <c r="J1762" s="7">
        <v>5500</v>
      </c>
      <c r="K1762" s="10">
        <v>247500</v>
      </c>
      <c r="L1762" s="10">
        <v>123750</v>
      </c>
      <c r="M1762" s="5">
        <v>0.5</v>
      </c>
      <c r="N1762" s="2" t="s">
        <v>17</v>
      </c>
    </row>
    <row r="1763" spans="2:14" ht="14.25" customHeight="1" x14ac:dyDescent="0.25">
      <c r="B1763" s="2" t="s">
        <v>13</v>
      </c>
      <c r="C1763" s="2">
        <v>1185732</v>
      </c>
      <c r="D1763" s="3">
        <v>44426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10">
        <v>40</v>
      </c>
      <c r="J1763" s="7">
        <v>7000</v>
      </c>
      <c r="K1763" s="10">
        <v>280000</v>
      </c>
      <c r="L1763" s="10">
        <v>112000</v>
      </c>
      <c r="M1763" s="5">
        <v>0.4</v>
      </c>
      <c r="N1763" s="2" t="s">
        <v>17</v>
      </c>
    </row>
    <row r="1764" spans="2:14" ht="14.25" customHeight="1" x14ac:dyDescent="0.25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10">
        <v>40.000000000000007</v>
      </c>
      <c r="J1764" s="7">
        <v>4750</v>
      </c>
      <c r="K1764" s="10">
        <v>190000.00000000003</v>
      </c>
      <c r="L1764" s="10">
        <v>66500</v>
      </c>
      <c r="M1764" s="5">
        <v>0.35</v>
      </c>
      <c r="N1764" s="2" t="s">
        <v>17</v>
      </c>
    </row>
    <row r="1765" spans="2:14" ht="14.25" customHeight="1" x14ac:dyDescent="0.25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10">
        <v>35</v>
      </c>
      <c r="J1765" s="7">
        <v>4000</v>
      </c>
      <c r="K1765" s="10">
        <v>140000</v>
      </c>
      <c r="L1765" s="10">
        <v>49000</v>
      </c>
      <c r="M1765" s="5">
        <v>0.35</v>
      </c>
      <c r="N1765" s="2" t="s">
        <v>17</v>
      </c>
    </row>
    <row r="1766" spans="2:14" ht="14.25" customHeight="1" x14ac:dyDescent="0.25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10">
        <v>25.000000000000007</v>
      </c>
      <c r="J1766" s="7">
        <v>3250</v>
      </c>
      <c r="K1766" s="10">
        <v>81250.000000000029</v>
      </c>
      <c r="L1766" s="10">
        <v>32500.000000000015</v>
      </c>
      <c r="M1766" s="5">
        <v>0.4</v>
      </c>
      <c r="N1766" s="2" t="s">
        <v>17</v>
      </c>
    </row>
    <row r="1767" spans="2:14" ht="14.25" customHeight="1" x14ac:dyDescent="0.25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10">
        <v>35</v>
      </c>
      <c r="J1767" s="7">
        <v>3000</v>
      </c>
      <c r="K1767" s="10">
        <v>105000</v>
      </c>
      <c r="L1767" s="10">
        <v>36750</v>
      </c>
      <c r="M1767" s="5">
        <v>0.35</v>
      </c>
      <c r="N1767" s="2" t="s">
        <v>17</v>
      </c>
    </row>
    <row r="1768" spans="2:14" ht="14.25" customHeight="1" x14ac:dyDescent="0.25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10">
        <v>40</v>
      </c>
      <c r="J1768" s="7">
        <v>4750</v>
      </c>
      <c r="K1768" s="10">
        <v>190000</v>
      </c>
      <c r="L1768" s="10">
        <v>95000</v>
      </c>
      <c r="M1768" s="5">
        <v>0.5</v>
      </c>
      <c r="N1768" s="2" t="s">
        <v>17</v>
      </c>
    </row>
    <row r="1769" spans="2:14" ht="14.25" customHeight="1" x14ac:dyDescent="0.25">
      <c r="B1769" s="2" t="s">
        <v>13</v>
      </c>
      <c r="C1769" s="2">
        <v>1185732</v>
      </c>
      <c r="D1769" s="3">
        <v>44458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10">
        <v>35</v>
      </c>
      <c r="J1769" s="7">
        <v>6000</v>
      </c>
      <c r="K1769" s="10">
        <v>210000</v>
      </c>
      <c r="L1769" s="10">
        <v>84000</v>
      </c>
      <c r="M1769" s="5">
        <v>0.4</v>
      </c>
      <c r="N1769" s="2" t="s">
        <v>17</v>
      </c>
    </row>
    <row r="1770" spans="2:14" ht="14.25" customHeight="1" x14ac:dyDescent="0.25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10">
        <v>30.000000000000011</v>
      </c>
      <c r="J1770" s="7">
        <v>4000</v>
      </c>
      <c r="K1770" s="10">
        <v>120000.00000000004</v>
      </c>
      <c r="L1770" s="10">
        <v>42000.000000000015</v>
      </c>
      <c r="M1770" s="5">
        <v>0.35</v>
      </c>
      <c r="N1770" s="2" t="s">
        <v>17</v>
      </c>
    </row>
    <row r="1771" spans="2:14" ht="14.25" customHeight="1" x14ac:dyDescent="0.25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10">
        <v>15.000000000000002</v>
      </c>
      <c r="J1771" s="7">
        <v>3000</v>
      </c>
      <c r="K1771" s="10">
        <v>45000.000000000007</v>
      </c>
      <c r="L1771" s="10">
        <v>15750.000000000002</v>
      </c>
      <c r="M1771" s="5">
        <v>0.35</v>
      </c>
      <c r="N1771" s="2" t="s">
        <v>17</v>
      </c>
    </row>
    <row r="1772" spans="2:14" ht="14.25" customHeight="1" x14ac:dyDescent="0.25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10">
        <v>15.000000000000002</v>
      </c>
      <c r="J1772" s="7">
        <v>2750</v>
      </c>
      <c r="K1772" s="10">
        <v>41250.000000000007</v>
      </c>
      <c r="L1772" s="10">
        <v>16500.000000000004</v>
      </c>
      <c r="M1772" s="5">
        <v>0.4</v>
      </c>
      <c r="N1772" s="2" t="s">
        <v>17</v>
      </c>
    </row>
    <row r="1773" spans="2:14" ht="14.25" customHeight="1" x14ac:dyDescent="0.25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10">
        <v>25</v>
      </c>
      <c r="J1773" s="7">
        <v>2750</v>
      </c>
      <c r="K1773" s="10">
        <v>68750</v>
      </c>
      <c r="L1773" s="10">
        <v>24062.5</v>
      </c>
      <c r="M1773" s="5">
        <v>0.35</v>
      </c>
      <c r="N1773" s="2" t="s">
        <v>17</v>
      </c>
    </row>
    <row r="1774" spans="2:14" ht="14.25" customHeight="1" x14ac:dyDescent="0.25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10">
        <v>30.000000000000004</v>
      </c>
      <c r="J1774" s="7">
        <v>3500</v>
      </c>
      <c r="K1774" s="10">
        <v>105000.00000000001</v>
      </c>
      <c r="L1774" s="10">
        <v>52500.000000000007</v>
      </c>
      <c r="M1774" s="5">
        <v>0.5</v>
      </c>
      <c r="N1774" s="2" t="s">
        <v>17</v>
      </c>
    </row>
    <row r="1775" spans="2:14" ht="14.25" customHeight="1" x14ac:dyDescent="0.25">
      <c r="B1775" s="2" t="s">
        <v>13</v>
      </c>
      <c r="C1775" s="2">
        <v>1185732</v>
      </c>
      <c r="D1775" s="3">
        <v>44487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10">
        <v>35</v>
      </c>
      <c r="J1775" s="7">
        <v>5250</v>
      </c>
      <c r="K1775" s="10">
        <v>183750</v>
      </c>
      <c r="L1775" s="10">
        <v>73500</v>
      </c>
      <c r="M1775" s="5">
        <v>0.4</v>
      </c>
      <c r="N1775" s="2" t="s">
        <v>17</v>
      </c>
    </row>
    <row r="1776" spans="2:14" ht="14.25" customHeight="1" x14ac:dyDescent="0.25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10">
        <v>25</v>
      </c>
      <c r="J1776" s="7">
        <v>3500</v>
      </c>
      <c r="K1776" s="10">
        <v>87500</v>
      </c>
      <c r="L1776" s="10">
        <v>30624.999999999996</v>
      </c>
      <c r="M1776" s="5">
        <v>0.35</v>
      </c>
      <c r="N1776" s="2" t="s">
        <v>17</v>
      </c>
    </row>
    <row r="1777" spans="2:14" ht="14.25" customHeight="1" x14ac:dyDescent="0.25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10">
        <v>25</v>
      </c>
      <c r="J1777" s="7">
        <v>2500</v>
      </c>
      <c r="K1777" s="10">
        <v>62500</v>
      </c>
      <c r="L1777" s="10">
        <v>21875</v>
      </c>
      <c r="M1777" s="5">
        <v>0.35</v>
      </c>
      <c r="N1777" s="2" t="s">
        <v>17</v>
      </c>
    </row>
    <row r="1778" spans="2:14" ht="14.25" customHeight="1" x14ac:dyDescent="0.25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10">
        <v>25</v>
      </c>
      <c r="J1778" s="7">
        <v>2250</v>
      </c>
      <c r="K1778" s="10">
        <v>56250</v>
      </c>
      <c r="L1778" s="10">
        <v>22500</v>
      </c>
      <c r="M1778" s="5">
        <v>0.4</v>
      </c>
      <c r="N1778" s="2" t="s">
        <v>17</v>
      </c>
    </row>
    <row r="1779" spans="2:14" ht="14.25" customHeight="1" x14ac:dyDescent="0.25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10">
        <v>35</v>
      </c>
      <c r="J1779" s="7">
        <v>2250</v>
      </c>
      <c r="K1779" s="10">
        <v>78750</v>
      </c>
      <c r="L1779" s="10">
        <v>27562.5</v>
      </c>
      <c r="M1779" s="5">
        <v>0.35</v>
      </c>
      <c r="N1779" s="2" t="s">
        <v>17</v>
      </c>
    </row>
    <row r="1780" spans="2:14" ht="14.25" customHeight="1" x14ac:dyDescent="0.25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10">
        <v>39.999999999999993</v>
      </c>
      <c r="J1780" s="7">
        <v>3500</v>
      </c>
      <c r="K1780" s="10">
        <v>139999.99999999997</v>
      </c>
      <c r="L1780" s="10">
        <v>69999.999999999985</v>
      </c>
      <c r="M1780" s="5">
        <v>0.5</v>
      </c>
      <c r="N1780" s="2" t="s">
        <v>17</v>
      </c>
    </row>
    <row r="1781" spans="2:14" ht="14.25" customHeight="1" x14ac:dyDescent="0.25">
      <c r="B1781" s="2" t="s">
        <v>13</v>
      </c>
      <c r="C1781" s="2">
        <v>1185732</v>
      </c>
      <c r="D1781" s="3">
        <v>44518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10">
        <v>35</v>
      </c>
      <c r="J1781" s="7">
        <v>5000</v>
      </c>
      <c r="K1781" s="10">
        <v>175000</v>
      </c>
      <c r="L1781" s="10">
        <v>70000</v>
      </c>
      <c r="M1781" s="5">
        <v>0.4</v>
      </c>
      <c r="N1781" s="2" t="s">
        <v>17</v>
      </c>
    </row>
    <row r="1782" spans="2:14" ht="14.25" customHeight="1" x14ac:dyDescent="0.25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10">
        <v>25.000000000000007</v>
      </c>
      <c r="J1782" s="7">
        <v>3500</v>
      </c>
      <c r="K1782" s="10">
        <v>87500.000000000029</v>
      </c>
      <c r="L1782" s="10">
        <v>30625.000000000007</v>
      </c>
      <c r="M1782" s="5">
        <v>0.35</v>
      </c>
      <c r="N1782" s="2" t="s">
        <v>17</v>
      </c>
    </row>
    <row r="1783" spans="2:14" ht="14.25" customHeight="1" x14ac:dyDescent="0.25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10">
        <v>25.000000000000007</v>
      </c>
      <c r="J1783" s="7">
        <v>2950</v>
      </c>
      <c r="K1783" s="10">
        <v>73750.000000000015</v>
      </c>
      <c r="L1783" s="10">
        <v>25812.500000000004</v>
      </c>
      <c r="M1783" s="5">
        <v>0.35</v>
      </c>
      <c r="N1783" s="2" t="s">
        <v>17</v>
      </c>
    </row>
    <row r="1784" spans="2:14" ht="14.25" customHeight="1" x14ac:dyDescent="0.25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10">
        <v>25.000000000000007</v>
      </c>
      <c r="J1784" s="7">
        <v>3250</v>
      </c>
      <c r="K1784" s="10">
        <v>81250.000000000029</v>
      </c>
      <c r="L1784" s="10">
        <v>32500.000000000015</v>
      </c>
      <c r="M1784" s="5">
        <v>0.4</v>
      </c>
      <c r="N1784" s="2" t="s">
        <v>17</v>
      </c>
    </row>
    <row r="1785" spans="2:14" ht="14.25" customHeight="1" x14ac:dyDescent="0.25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10">
        <v>44.999999999999993</v>
      </c>
      <c r="J1785" s="7">
        <v>3000</v>
      </c>
      <c r="K1785" s="10">
        <v>134999.99999999997</v>
      </c>
      <c r="L1785" s="10">
        <v>47249.999999999985</v>
      </c>
      <c r="M1785" s="5">
        <v>0.35</v>
      </c>
      <c r="N1785" s="2" t="s">
        <v>17</v>
      </c>
    </row>
    <row r="1786" spans="2:14" ht="14.25" customHeight="1" x14ac:dyDescent="0.25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10">
        <v>49.999999999999986</v>
      </c>
      <c r="J1786" s="7">
        <v>4000</v>
      </c>
      <c r="K1786" s="10">
        <v>199999.99999999994</v>
      </c>
      <c r="L1786" s="10">
        <v>99999.999999999971</v>
      </c>
      <c r="M1786" s="5">
        <v>0.5</v>
      </c>
      <c r="N1786" s="2" t="s">
        <v>17</v>
      </c>
    </row>
    <row r="1787" spans="2:14" ht="14.25" customHeight="1" x14ac:dyDescent="0.25">
      <c r="B1787" s="2" t="s">
        <v>13</v>
      </c>
      <c r="C1787" s="2">
        <v>1185732</v>
      </c>
      <c r="D1787" s="3">
        <v>44547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10">
        <v>44.999999999999993</v>
      </c>
      <c r="J1787" s="7">
        <v>6500</v>
      </c>
      <c r="K1787" s="10">
        <v>292499.99999999994</v>
      </c>
      <c r="L1787" s="10">
        <v>116999.99999999999</v>
      </c>
      <c r="M1787" s="5">
        <v>0.4</v>
      </c>
      <c r="N1787" s="2" t="s">
        <v>17</v>
      </c>
    </row>
    <row r="1788" spans="2:14" ht="14.25" customHeight="1" x14ac:dyDescent="0.25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10">
        <v>35</v>
      </c>
      <c r="J1788" s="7">
        <v>4500</v>
      </c>
      <c r="K1788" s="10">
        <v>157500</v>
      </c>
      <c r="L1788" s="10">
        <v>55125</v>
      </c>
      <c r="M1788" s="5">
        <v>0.35</v>
      </c>
      <c r="N1788" s="2" t="s">
        <v>17</v>
      </c>
    </row>
    <row r="1789" spans="2:14" ht="14.25" customHeight="1" x14ac:dyDescent="0.25">
      <c r="B1789" s="2" t="s">
        <v>29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10">
        <v>35</v>
      </c>
      <c r="J1789" s="7">
        <v>4000</v>
      </c>
      <c r="K1789" s="10">
        <v>140000</v>
      </c>
      <c r="L1789" s="10">
        <v>49000</v>
      </c>
      <c r="M1789" s="5">
        <v>0.35</v>
      </c>
      <c r="N1789" s="2" t="s">
        <v>17</v>
      </c>
    </row>
    <row r="1790" spans="2:14" ht="14.25" customHeight="1" x14ac:dyDescent="0.25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10">
        <v>35</v>
      </c>
      <c r="J1790" s="7">
        <v>3500</v>
      </c>
      <c r="K1790" s="10">
        <v>122500</v>
      </c>
      <c r="L1790" s="10">
        <v>49000</v>
      </c>
      <c r="M1790" s="5">
        <v>0.4</v>
      </c>
      <c r="N1790" s="2" t="s">
        <v>17</v>
      </c>
    </row>
    <row r="1791" spans="2:14" ht="14.25" customHeight="1" x14ac:dyDescent="0.25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10">
        <v>44.999999999999993</v>
      </c>
      <c r="J1791" s="7">
        <v>3500</v>
      </c>
      <c r="K1791" s="10">
        <v>157499.99999999997</v>
      </c>
      <c r="L1791" s="10">
        <v>55124.999999999985</v>
      </c>
      <c r="M1791" s="5">
        <v>0.35</v>
      </c>
      <c r="N1791" s="2" t="s">
        <v>17</v>
      </c>
    </row>
    <row r="1792" spans="2:14" ht="14.25" customHeight="1" x14ac:dyDescent="0.25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10">
        <v>49.999999999999986</v>
      </c>
      <c r="J1792" s="7">
        <v>4500</v>
      </c>
      <c r="K1792" s="10">
        <v>224999.99999999994</v>
      </c>
      <c r="L1792" s="10">
        <v>112499.99999999997</v>
      </c>
      <c r="M1792" s="5">
        <v>0.5</v>
      </c>
      <c r="N1792" s="2" t="s">
        <v>17</v>
      </c>
    </row>
    <row r="1793" spans="2:14" ht="14.25" customHeight="1" x14ac:dyDescent="0.25">
      <c r="B1793" s="2" t="s">
        <v>29</v>
      </c>
      <c r="C1793" s="2">
        <v>1185732</v>
      </c>
      <c r="D1793" s="3">
        <v>44207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10">
        <v>25</v>
      </c>
      <c r="J1793" s="7">
        <v>6750</v>
      </c>
      <c r="K1793" s="10">
        <v>168750</v>
      </c>
      <c r="L1793" s="10">
        <v>67500</v>
      </c>
      <c r="M1793" s="5">
        <v>0.4</v>
      </c>
      <c r="N1793" s="2" t="s">
        <v>17</v>
      </c>
    </row>
    <row r="1794" spans="2:14" ht="14.25" customHeight="1" x14ac:dyDescent="0.25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10">
        <v>25</v>
      </c>
      <c r="J1794" s="7">
        <v>4750</v>
      </c>
      <c r="K1794" s="10">
        <v>118750</v>
      </c>
      <c r="L1794" s="10">
        <v>41562.5</v>
      </c>
      <c r="M1794" s="5">
        <v>0.35</v>
      </c>
      <c r="N1794" s="2" t="s">
        <v>17</v>
      </c>
    </row>
    <row r="1795" spans="2:14" ht="14.25" customHeight="1" x14ac:dyDescent="0.25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10">
        <v>15.000000000000002</v>
      </c>
      <c r="J1795" s="7">
        <v>4750</v>
      </c>
      <c r="K1795" s="10">
        <v>71250.000000000015</v>
      </c>
      <c r="L1795" s="10">
        <v>24937.500000000004</v>
      </c>
      <c r="M1795" s="5">
        <v>0.35</v>
      </c>
      <c r="N1795" s="2" t="s">
        <v>17</v>
      </c>
    </row>
    <row r="1796" spans="2:14" ht="14.25" customHeight="1" x14ac:dyDescent="0.25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10">
        <v>20.000000000000007</v>
      </c>
      <c r="J1796" s="7">
        <v>3250</v>
      </c>
      <c r="K1796" s="10">
        <v>65000.000000000022</v>
      </c>
      <c r="L1796" s="10">
        <v>26000.000000000011</v>
      </c>
      <c r="M1796" s="5">
        <v>0.4</v>
      </c>
      <c r="N1796" s="2" t="s">
        <v>17</v>
      </c>
    </row>
    <row r="1797" spans="2:14" ht="14.25" customHeight="1" x14ac:dyDescent="0.25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10">
        <v>35</v>
      </c>
      <c r="J1797" s="7">
        <v>3750</v>
      </c>
      <c r="K1797" s="10">
        <v>131250</v>
      </c>
      <c r="L1797" s="10">
        <v>45937.5</v>
      </c>
      <c r="M1797" s="5">
        <v>0.35</v>
      </c>
      <c r="N1797" s="2" t="s">
        <v>17</v>
      </c>
    </row>
    <row r="1798" spans="2:14" ht="14.25" customHeight="1" x14ac:dyDescent="0.25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10">
        <v>25</v>
      </c>
      <c r="J1798" s="7">
        <v>4750</v>
      </c>
      <c r="K1798" s="10">
        <v>118750</v>
      </c>
      <c r="L1798" s="10">
        <v>59375</v>
      </c>
      <c r="M1798" s="5">
        <v>0.5</v>
      </c>
      <c r="N1798" s="2" t="s">
        <v>17</v>
      </c>
    </row>
    <row r="1799" spans="2:14" ht="14.25" customHeight="1" x14ac:dyDescent="0.25">
      <c r="B1799" s="2" t="s">
        <v>29</v>
      </c>
      <c r="C1799" s="2">
        <v>1185732</v>
      </c>
      <c r="D1799" s="3">
        <v>44238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10">
        <v>25</v>
      </c>
      <c r="J1799" s="7">
        <v>7250</v>
      </c>
      <c r="K1799" s="10">
        <v>181250</v>
      </c>
      <c r="L1799" s="10">
        <v>72500</v>
      </c>
      <c r="M1799" s="5">
        <v>0.4</v>
      </c>
      <c r="N1799" s="2" t="s">
        <v>17</v>
      </c>
    </row>
    <row r="1800" spans="2:14" ht="14.25" customHeight="1" x14ac:dyDescent="0.25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10">
        <v>25</v>
      </c>
      <c r="J1800" s="7">
        <v>3750</v>
      </c>
      <c r="K1800" s="10">
        <v>93750</v>
      </c>
      <c r="L1800" s="10">
        <v>32812.5</v>
      </c>
      <c r="M1800" s="5">
        <v>0.35</v>
      </c>
      <c r="N1800" s="2" t="s">
        <v>17</v>
      </c>
    </row>
    <row r="1801" spans="2:14" ht="14.25" customHeight="1" x14ac:dyDescent="0.25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10">
        <v>15.000000000000002</v>
      </c>
      <c r="J1801" s="7">
        <v>4250</v>
      </c>
      <c r="K1801" s="10">
        <v>63750.000000000007</v>
      </c>
      <c r="L1801" s="10">
        <v>22312.5</v>
      </c>
      <c r="M1801" s="5">
        <v>0.35</v>
      </c>
      <c r="N1801" s="2" t="s">
        <v>17</v>
      </c>
    </row>
    <row r="1802" spans="2:14" ht="14.25" customHeight="1" x14ac:dyDescent="0.25">
      <c r="B1802" s="2" t="s">
        <v>29</v>
      </c>
      <c r="C1802" s="2">
        <v>1185732</v>
      </c>
      <c r="D1802" s="3">
        <v>44238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10">
        <v>20.000000000000007</v>
      </c>
      <c r="J1802" s="7">
        <v>3000</v>
      </c>
      <c r="K1802" s="10">
        <v>60000.000000000022</v>
      </c>
      <c r="L1802" s="10">
        <v>24000.000000000011</v>
      </c>
      <c r="M1802" s="5">
        <v>0.4</v>
      </c>
      <c r="N1802" s="2" t="s">
        <v>17</v>
      </c>
    </row>
    <row r="1803" spans="2:14" ht="14.25" customHeight="1" x14ac:dyDescent="0.25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10">
        <v>35</v>
      </c>
      <c r="J1803" s="7">
        <v>3750</v>
      </c>
      <c r="K1803" s="10">
        <v>131250</v>
      </c>
      <c r="L1803" s="10">
        <v>45937.5</v>
      </c>
      <c r="M1803" s="5">
        <v>0.35</v>
      </c>
      <c r="N1803" s="2" t="s">
        <v>17</v>
      </c>
    </row>
    <row r="1804" spans="2:14" ht="14.25" customHeight="1" x14ac:dyDescent="0.25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10">
        <v>25</v>
      </c>
      <c r="J1804" s="7">
        <v>4500</v>
      </c>
      <c r="K1804" s="10">
        <v>112500</v>
      </c>
      <c r="L1804" s="10">
        <v>56250</v>
      </c>
      <c r="M1804" s="5">
        <v>0.5</v>
      </c>
      <c r="N1804" s="2" t="s">
        <v>17</v>
      </c>
    </row>
    <row r="1805" spans="2:14" ht="14.25" customHeight="1" x14ac:dyDescent="0.25">
      <c r="B1805" s="2" t="s">
        <v>29</v>
      </c>
      <c r="C1805" s="2">
        <v>1185732</v>
      </c>
      <c r="D1805" s="3">
        <v>44265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10">
        <v>30.000000000000004</v>
      </c>
      <c r="J1805" s="7">
        <v>6700</v>
      </c>
      <c r="K1805" s="10">
        <v>201000.00000000003</v>
      </c>
      <c r="L1805" s="10">
        <v>80400.000000000015</v>
      </c>
      <c r="M1805" s="5">
        <v>0.4</v>
      </c>
      <c r="N1805" s="2" t="s">
        <v>17</v>
      </c>
    </row>
    <row r="1806" spans="2:14" ht="14.25" customHeight="1" x14ac:dyDescent="0.25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10">
        <v>30.000000000000004</v>
      </c>
      <c r="J1806" s="7">
        <v>3500</v>
      </c>
      <c r="K1806" s="10">
        <v>105000.00000000001</v>
      </c>
      <c r="L1806" s="10">
        <v>36750</v>
      </c>
      <c r="M1806" s="5">
        <v>0.35</v>
      </c>
      <c r="N1806" s="2" t="s">
        <v>17</v>
      </c>
    </row>
    <row r="1807" spans="2:14" ht="14.25" customHeight="1" x14ac:dyDescent="0.25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10">
        <v>20.000000000000007</v>
      </c>
      <c r="J1807" s="7">
        <v>4000</v>
      </c>
      <c r="K1807" s="10">
        <v>80000.000000000029</v>
      </c>
      <c r="L1807" s="10">
        <v>28000.000000000007</v>
      </c>
      <c r="M1807" s="5">
        <v>0.35</v>
      </c>
      <c r="N1807" s="2" t="s">
        <v>17</v>
      </c>
    </row>
    <row r="1808" spans="2:14" ht="14.25" customHeight="1" x14ac:dyDescent="0.25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10">
        <v>25</v>
      </c>
      <c r="J1808" s="7">
        <v>2500</v>
      </c>
      <c r="K1808" s="10">
        <v>62500</v>
      </c>
      <c r="L1808" s="10">
        <v>25000</v>
      </c>
      <c r="M1808" s="5">
        <v>0.4</v>
      </c>
      <c r="N1808" s="2" t="s">
        <v>17</v>
      </c>
    </row>
    <row r="1809" spans="2:14" ht="14.25" customHeight="1" x14ac:dyDescent="0.25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10">
        <v>40</v>
      </c>
      <c r="J1809" s="7">
        <v>3000</v>
      </c>
      <c r="K1809" s="10">
        <v>120000</v>
      </c>
      <c r="L1809" s="10">
        <v>42000</v>
      </c>
      <c r="M1809" s="5">
        <v>0.35</v>
      </c>
      <c r="N1809" s="2" t="s">
        <v>17</v>
      </c>
    </row>
    <row r="1810" spans="2:14" ht="14.25" customHeight="1" x14ac:dyDescent="0.25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10">
        <v>30.000000000000004</v>
      </c>
      <c r="J1810" s="7">
        <v>4000</v>
      </c>
      <c r="K1810" s="10">
        <v>120000.00000000001</v>
      </c>
      <c r="L1810" s="10">
        <v>60000.000000000007</v>
      </c>
      <c r="M1810" s="5">
        <v>0.5</v>
      </c>
      <c r="N1810" s="2" t="s">
        <v>17</v>
      </c>
    </row>
    <row r="1811" spans="2:14" ht="14.25" customHeight="1" x14ac:dyDescent="0.25">
      <c r="B1811" s="2" t="s">
        <v>29</v>
      </c>
      <c r="C1811" s="2">
        <v>1185732</v>
      </c>
      <c r="D1811" s="3">
        <v>44297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10">
        <v>30.000000000000004</v>
      </c>
      <c r="J1811" s="7">
        <v>6250</v>
      </c>
      <c r="K1811" s="10">
        <v>187500.00000000003</v>
      </c>
      <c r="L1811" s="10">
        <v>75000.000000000015</v>
      </c>
      <c r="M1811" s="5">
        <v>0.4</v>
      </c>
      <c r="N1811" s="2" t="s">
        <v>17</v>
      </c>
    </row>
    <row r="1812" spans="2:14" ht="14.25" customHeight="1" x14ac:dyDescent="0.25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10">
        <v>25.000000000000007</v>
      </c>
      <c r="J1812" s="7">
        <v>3250</v>
      </c>
      <c r="K1812" s="10">
        <v>81250.000000000029</v>
      </c>
      <c r="L1812" s="10">
        <v>28437.500000000007</v>
      </c>
      <c r="M1812" s="5">
        <v>0.35</v>
      </c>
      <c r="N1812" s="2" t="s">
        <v>17</v>
      </c>
    </row>
    <row r="1813" spans="2:14" ht="14.25" customHeight="1" x14ac:dyDescent="0.25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10">
        <v>15.000000000000007</v>
      </c>
      <c r="J1813" s="7">
        <v>3250</v>
      </c>
      <c r="K1813" s="10">
        <v>48750.000000000022</v>
      </c>
      <c r="L1813" s="10">
        <v>17062.500000000007</v>
      </c>
      <c r="M1813" s="5">
        <v>0.35</v>
      </c>
      <c r="N1813" s="2" t="s">
        <v>17</v>
      </c>
    </row>
    <row r="1814" spans="2:14" ht="14.25" customHeight="1" x14ac:dyDescent="0.25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10">
        <v>20</v>
      </c>
      <c r="J1814" s="7">
        <v>2500</v>
      </c>
      <c r="K1814" s="10">
        <v>50000</v>
      </c>
      <c r="L1814" s="10">
        <v>20000</v>
      </c>
      <c r="M1814" s="5">
        <v>0.4</v>
      </c>
      <c r="N1814" s="2" t="s">
        <v>17</v>
      </c>
    </row>
    <row r="1815" spans="2:14" ht="14.25" customHeight="1" x14ac:dyDescent="0.25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10">
        <v>35</v>
      </c>
      <c r="J1815" s="7">
        <v>2750</v>
      </c>
      <c r="K1815" s="10">
        <v>96250</v>
      </c>
      <c r="L1815" s="10">
        <v>33687.5</v>
      </c>
      <c r="M1815" s="5">
        <v>0.35</v>
      </c>
      <c r="N1815" s="2" t="s">
        <v>17</v>
      </c>
    </row>
    <row r="1816" spans="2:14" ht="14.25" customHeight="1" x14ac:dyDescent="0.25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10">
        <v>25.000000000000007</v>
      </c>
      <c r="J1816" s="7">
        <v>4000</v>
      </c>
      <c r="K1816" s="10">
        <v>100000.00000000003</v>
      </c>
      <c r="L1816" s="10">
        <v>50000.000000000015</v>
      </c>
      <c r="M1816" s="5">
        <v>0.5</v>
      </c>
      <c r="N1816" s="2" t="s">
        <v>17</v>
      </c>
    </row>
    <row r="1817" spans="2:14" ht="14.25" customHeight="1" x14ac:dyDescent="0.25">
      <c r="B1817" s="2" t="s">
        <v>29</v>
      </c>
      <c r="C1817" s="2">
        <v>1185732</v>
      </c>
      <c r="D1817" s="3">
        <v>44328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10">
        <v>35</v>
      </c>
      <c r="J1817" s="7">
        <v>6700</v>
      </c>
      <c r="K1817" s="10">
        <v>234500</v>
      </c>
      <c r="L1817" s="10">
        <v>93800</v>
      </c>
      <c r="M1817" s="5">
        <v>0.4</v>
      </c>
      <c r="N1817" s="2" t="s">
        <v>17</v>
      </c>
    </row>
    <row r="1818" spans="2:14" ht="14.25" customHeight="1" x14ac:dyDescent="0.25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10">
        <v>30.000000000000011</v>
      </c>
      <c r="J1818" s="7">
        <v>3750</v>
      </c>
      <c r="K1818" s="10">
        <v>112500.00000000004</v>
      </c>
      <c r="L1818" s="10">
        <v>39375.000000000015</v>
      </c>
      <c r="M1818" s="5">
        <v>0.35</v>
      </c>
      <c r="N1818" s="2" t="s">
        <v>17</v>
      </c>
    </row>
    <row r="1819" spans="2:14" ht="14.25" customHeight="1" x14ac:dyDescent="0.25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10">
        <v>25.000000000000007</v>
      </c>
      <c r="J1819" s="7">
        <v>3500</v>
      </c>
      <c r="K1819" s="10">
        <v>87500.000000000029</v>
      </c>
      <c r="L1819" s="10">
        <v>30625.000000000007</v>
      </c>
      <c r="M1819" s="5">
        <v>0.35</v>
      </c>
      <c r="N1819" s="2" t="s">
        <v>17</v>
      </c>
    </row>
    <row r="1820" spans="2:14" ht="14.25" customHeight="1" x14ac:dyDescent="0.25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10">
        <v>25.000000000000007</v>
      </c>
      <c r="J1820" s="7">
        <v>2750</v>
      </c>
      <c r="K1820" s="10">
        <v>68750.000000000015</v>
      </c>
      <c r="L1820" s="10">
        <v>27500.000000000007</v>
      </c>
      <c r="M1820" s="5">
        <v>0.4</v>
      </c>
      <c r="N1820" s="2" t="s">
        <v>17</v>
      </c>
    </row>
    <row r="1821" spans="2:14" ht="14.25" customHeight="1" x14ac:dyDescent="0.25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10">
        <v>40</v>
      </c>
      <c r="J1821" s="7">
        <v>3000</v>
      </c>
      <c r="K1821" s="10">
        <v>120000</v>
      </c>
      <c r="L1821" s="10">
        <v>42000</v>
      </c>
      <c r="M1821" s="5">
        <v>0.35</v>
      </c>
      <c r="N1821" s="2" t="s">
        <v>17</v>
      </c>
    </row>
    <row r="1822" spans="2:14" ht="14.25" customHeight="1" x14ac:dyDescent="0.25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10">
        <v>44.999999999999993</v>
      </c>
      <c r="J1822" s="7">
        <v>4000</v>
      </c>
      <c r="K1822" s="10">
        <v>179999.99999999997</v>
      </c>
      <c r="L1822" s="10">
        <v>89999.999999999985</v>
      </c>
      <c r="M1822" s="5">
        <v>0.5</v>
      </c>
      <c r="N1822" s="2" t="s">
        <v>17</v>
      </c>
    </row>
    <row r="1823" spans="2:14" ht="14.25" customHeight="1" x14ac:dyDescent="0.25">
      <c r="B1823" s="2" t="s">
        <v>29</v>
      </c>
      <c r="C1823" s="2">
        <v>1185732</v>
      </c>
      <c r="D1823" s="3">
        <v>44358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10">
        <v>30.000000000000004</v>
      </c>
      <c r="J1823" s="7">
        <v>6500</v>
      </c>
      <c r="K1823" s="10">
        <v>195000.00000000003</v>
      </c>
      <c r="L1823" s="10">
        <v>78000.000000000015</v>
      </c>
      <c r="M1823" s="5">
        <v>0.4</v>
      </c>
      <c r="N1823" s="2" t="s">
        <v>17</v>
      </c>
    </row>
    <row r="1824" spans="2:14" ht="14.25" customHeight="1" x14ac:dyDescent="0.25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10">
        <v>25.000000000000011</v>
      </c>
      <c r="J1824" s="7">
        <v>4000</v>
      </c>
      <c r="K1824" s="10">
        <v>100000.00000000004</v>
      </c>
      <c r="L1824" s="10">
        <v>35000.000000000015</v>
      </c>
      <c r="M1824" s="5">
        <v>0.35</v>
      </c>
      <c r="N1824" s="2" t="s">
        <v>17</v>
      </c>
    </row>
    <row r="1825" spans="2:14" ht="14.25" customHeight="1" x14ac:dyDescent="0.25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10">
        <v>20.000000000000007</v>
      </c>
      <c r="J1825" s="7">
        <v>4250</v>
      </c>
      <c r="K1825" s="10">
        <v>85000.000000000029</v>
      </c>
      <c r="L1825" s="10">
        <v>29750.000000000007</v>
      </c>
      <c r="M1825" s="5">
        <v>0.35</v>
      </c>
      <c r="N1825" s="2" t="s">
        <v>17</v>
      </c>
    </row>
    <row r="1826" spans="2:14" ht="14.25" customHeight="1" x14ac:dyDescent="0.25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10">
        <v>20.000000000000007</v>
      </c>
      <c r="J1826" s="7">
        <v>4000</v>
      </c>
      <c r="K1826" s="10">
        <v>80000.000000000029</v>
      </c>
      <c r="L1826" s="10">
        <v>32000.000000000015</v>
      </c>
      <c r="M1826" s="5">
        <v>0.4</v>
      </c>
      <c r="N1826" s="2" t="s">
        <v>17</v>
      </c>
    </row>
    <row r="1827" spans="2:14" ht="14.25" customHeight="1" x14ac:dyDescent="0.25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10">
        <v>35</v>
      </c>
      <c r="J1827" s="7">
        <v>4000</v>
      </c>
      <c r="K1827" s="10">
        <v>140000</v>
      </c>
      <c r="L1827" s="10">
        <v>49000</v>
      </c>
      <c r="M1827" s="5">
        <v>0.35</v>
      </c>
      <c r="N1827" s="2" t="s">
        <v>17</v>
      </c>
    </row>
    <row r="1828" spans="2:14" ht="14.25" customHeight="1" x14ac:dyDescent="0.25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10">
        <v>40</v>
      </c>
      <c r="J1828" s="7">
        <v>5750</v>
      </c>
      <c r="K1828" s="10">
        <v>230000</v>
      </c>
      <c r="L1828" s="10">
        <v>115000</v>
      </c>
      <c r="M1828" s="5">
        <v>0.5</v>
      </c>
      <c r="N1828" s="2" t="s">
        <v>17</v>
      </c>
    </row>
    <row r="1829" spans="2:14" ht="14.25" customHeight="1" x14ac:dyDescent="0.25">
      <c r="B1829" s="2" t="s">
        <v>29</v>
      </c>
      <c r="C1829" s="2">
        <v>1185732</v>
      </c>
      <c r="D1829" s="3">
        <v>44387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10">
        <v>35</v>
      </c>
      <c r="J1829" s="7">
        <v>8000</v>
      </c>
      <c r="K1829" s="10">
        <v>280000</v>
      </c>
      <c r="L1829" s="10">
        <v>112000</v>
      </c>
      <c r="M1829" s="5">
        <v>0.4</v>
      </c>
      <c r="N1829" s="2" t="s">
        <v>17</v>
      </c>
    </row>
    <row r="1830" spans="2:14" ht="14.25" customHeight="1" x14ac:dyDescent="0.25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10">
        <v>30.000000000000011</v>
      </c>
      <c r="J1830" s="7">
        <v>5500</v>
      </c>
      <c r="K1830" s="10">
        <v>165000.00000000006</v>
      </c>
      <c r="L1830" s="10">
        <v>57750.000000000015</v>
      </c>
      <c r="M1830" s="5">
        <v>0.35</v>
      </c>
      <c r="N1830" s="2" t="s">
        <v>17</v>
      </c>
    </row>
    <row r="1831" spans="2:14" ht="14.25" customHeight="1" x14ac:dyDescent="0.25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10">
        <v>25.000000000000007</v>
      </c>
      <c r="J1831" s="7">
        <v>4750</v>
      </c>
      <c r="K1831" s="10">
        <v>118750.00000000003</v>
      </c>
      <c r="L1831" s="10">
        <v>41562.500000000007</v>
      </c>
      <c r="M1831" s="5">
        <v>0.35</v>
      </c>
      <c r="N1831" s="2" t="s">
        <v>17</v>
      </c>
    </row>
    <row r="1832" spans="2:14" ht="14.25" customHeight="1" x14ac:dyDescent="0.25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10">
        <v>25.000000000000007</v>
      </c>
      <c r="J1832" s="7">
        <v>4250</v>
      </c>
      <c r="K1832" s="10">
        <v>106250.00000000003</v>
      </c>
      <c r="L1832" s="10">
        <v>42500.000000000015</v>
      </c>
      <c r="M1832" s="5">
        <v>0.4</v>
      </c>
      <c r="N1832" s="2" t="s">
        <v>17</v>
      </c>
    </row>
    <row r="1833" spans="2:14" ht="14.25" customHeight="1" x14ac:dyDescent="0.25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10">
        <v>35</v>
      </c>
      <c r="J1833" s="7">
        <v>4250</v>
      </c>
      <c r="K1833" s="10">
        <v>148750</v>
      </c>
      <c r="L1833" s="10">
        <v>52062.5</v>
      </c>
      <c r="M1833" s="5">
        <v>0.35</v>
      </c>
      <c r="N1833" s="2" t="s">
        <v>17</v>
      </c>
    </row>
    <row r="1834" spans="2:14" ht="14.25" customHeight="1" x14ac:dyDescent="0.25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10">
        <v>40</v>
      </c>
      <c r="J1834" s="7">
        <v>6000</v>
      </c>
      <c r="K1834" s="10">
        <v>240000</v>
      </c>
      <c r="L1834" s="10">
        <v>120000</v>
      </c>
      <c r="M1834" s="5">
        <v>0.5</v>
      </c>
      <c r="N1834" s="2" t="s">
        <v>17</v>
      </c>
    </row>
    <row r="1835" spans="2:14" ht="14.25" customHeight="1" x14ac:dyDescent="0.25">
      <c r="B1835" s="2" t="s">
        <v>29</v>
      </c>
      <c r="C1835" s="2">
        <v>1185732</v>
      </c>
      <c r="D1835" s="3">
        <v>44419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10">
        <v>35</v>
      </c>
      <c r="J1835" s="7">
        <v>7500</v>
      </c>
      <c r="K1835" s="10">
        <v>262500</v>
      </c>
      <c r="L1835" s="10">
        <v>105000</v>
      </c>
      <c r="M1835" s="5">
        <v>0.4</v>
      </c>
      <c r="N1835" s="2" t="s">
        <v>17</v>
      </c>
    </row>
    <row r="1836" spans="2:14" ht="14.25" customHeight="1" x14ac:dyDescent="0.25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10">
        <v>35.000000000000007</v>
      </c>
      <c r="J1836" s="7">
        <v>5250</v>
      </c>
      <c r="K1836" s="10">
        <v>183750.00000000003</v>
      </c>
      <c r="L1836" s="10">
        <v>64312.500000000007</v>
      </c>
      <c r="M1836" s="5">
        <v>0.35</v>
      </c>
      <c r="N1836" s="2" t="s">
        <v>17</v>
      </c>
    </row>
    <row r="1837" spans="2:14" ht="14.25" customHeight="1" x14ac:dyDescent="0.25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10">
        <v>30.000000000000004</v>
      </c>
      <c r="J1837" s="7">
        <v>4500</v>
      </c>
      <c r="K1837" s="10">
        <v>135000.00000000003</v>
      </c>
      <c r="L1837" s="10">
        <v>47250.000000000007</v>
      </c>
      <c r="M1837" s="5">
        <v>0.35</v>
      </c>
      <c r="N1837" s="2" t="s">
        <v>17</v>
      </c>
    </row>
    <row r="1838" spans="2:14" ht="14.25" customHeight="1" x14ac:dyDescent="0.25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10">
        <v>20.000000000000007</v>
      </c>
      <c r="J1838" s="7">
        <v>3750</v>
      </c>
      <c r="K1838" s="10">
        <v>75000.000000000029</v>
      </c>
      <c r="L1838" s="10">
        <v>30000.000000000015</v>
      </c>
      <c r="M1838" s="5">
        <v>0.4</v>
      </c>
      <c r="N1838" s="2" t="s">
        <v>17</v>
      </c>
    </row>
    <row r="1839" spans="2:14" ht="14.25" customHeight="1" x14ac:dyDescent="0.25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10">
        <v>30.000000000000004</v>
      </c>
      <c r="J1839" s="7">
        <v>3500</v>
      </c>
      <c r="K1839" s="10">
        <v>105000.00000000001</v>
      </c>
      <c r="L1839" s="10">
        <v>36750</v>
      </c>
      <c r="M1839" s="5">
        <v>0.35</v>
      </c>
      <c r="N1839" s="2" t="s">
        <v>17</v>
      </c>
    </row>
    <row r="1840" spans="2:14" ht="14.25" customHeight="1" x14ac:dyDescent="0.25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10">
        <v>35</v>
      </c>
      <c r="J1840" s="7">
        <v>5250</v>
      </c>
      <c r="K1840" s="10">
        <v>183750</v>
      </c>
      <c r="L1840" s="10">
        <v>91875</v>
      </c>
      <c r="M1840" s="5">
        <v>0.5</v>
      </c>
      <c r="N1840" s="2" t="s">
        <v>17</v>
      </c>
    </row>
    <row r="1841" spans="2:14" ht="14.25" customHeight="1" x14ac:dyDescent="0.25">
      <c r="B1841" s="2" t="s">
        <v>29</v>
      </c>
      <c r="C1841" s="2">
        <v>1185732</v>
      </c>
      <c r="D1841" s="3">
        <v>44451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10">
        <v>30.000000000000004</v>
      </c>
      <c r="J1841" s="7">
        <v>6500</v>
      </c>
      <c r="K1841" s="10">
        <v>195000.00000000003</v>
      </c>
      <c r="L1841" s="10">
        <v>78000.000000000015</v>
      </c>
      <c r="M1841" s="5">
        <v>0.4</v>
      </c>
      <c r="N1841" s="2" t="s">
        <v>17</v>
      </c>
    </row>
    <row r="1842" spans="2:14" ht="14.25" customHeight="1" x14ac:dyDescent="0.25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10">
        <v>25.000000000000011</v>
      </c>
      <c r="J1842" s="7">
        <v>4500</v>
      </c>
      <c r="K1842" s="10">
        <v>112500.00000000004</v>
      </c>
      <c r="L1842" s="10">
        <v>39375.000000000015</v>
      </c>
      <c r="M1842" s="5">
        <v>0.35</v>
      </c>
      <c r="N1842" s="2" t="s">
        <v>17</v>
      </c>
    </row>
    <row r="1843" spans="2:14" ht="14.25" customHeight="1" x14ac:dyDescent="0.25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10">
        <v>10.000000000000002</v>
      </c>
      <c r="J1843" s="7">
        <v>3500</v>
      </c>
      <c r="K1843" s="10">
        <v>35000.000000000007</v>
      </c>
      <c r="L1843" s="10">
        <v>12250.000000000002</v>
      </c>
      <c r="M1843" s="5">
        <v>0.35</v>
      </c>
      <c r="N1843" s="2" t="s">
        <v>17</v>
      </c>
    </row>
    <row r="1844" spans="2:14" ht="14.25" customHeight="1" x14ac:dyDescent="0.25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10">
        <v>10.000000000000002</v>
      </c>
      <c r="J1844" s="7">
        <v>3250</v>
      </c>
      <c r="K1844" s="10">
        <v>32500.000000000007</v>
      </c>
      <c r="L1844" s="10">
        <v>13000.000000000004</v>
      </c>
      <c r="M1844" s="5">
        <v>0.4</v>
      </c>
      <c r="N1844" s="2" t="s">
        <v>17</v>
      </c>
    </row>
    <row r="1845" spans="2:14" ht="14.25" customHeight="1" x14ac:dyDescent="0.25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10">
        <v>20</v>
      </c>
      <c r="J1845" s="7">
        <v>3250</v>
      </c>
      <c r="K1845" s="10">
        <v>65000</v>
      </c>
      <c r="L1845" s="10">
        <v>22750</v>
      </c>
      <c r="M1845" s="5">
        <v>0.35</v>
      </c>
      <c r="N1845" s="2" t="s">
        <v>17</v>
      </c>
    </row>
    <row r="1846" spans="2:14" ht="14.25" customHeight="1" x14ac:dyDescent="0.25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10">
        <v>25.000000000000007</v>
      </c>
      <c r="J1846" s="7">
        <v>4000</v>
      </c>
      <c r="K1846" s="10">
        <v>100000.00000000003</v>
      </c>
      <c r="L1846" s="10">
        <v>50000.000000000015</v>
      </c>
      <c r="M1846" s="5">
        <v>0.5</v>
      </c>
      <c r="N1846" s="2" t="s">
        <v>17</v>
      </c>
    </row>
    <row r="1847" spans="2:14" ht="14.25" customHeight="1" x14ac:dyDescent="0.25">
      <c r="B1847" s="2" t="s">
        <v>29</v>
      </c>
      <c r="C1847" s="2">
        <v>1185732</v>
      </c>
      <c r="D1847" s="3">
        <v>44480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10">
        <v>30</v>
      </c>
      <c r="J1847" s="7">
        <v>5750</v>
      </c>
      <c r="K1847" s="10">
        <v>172500</v>
      </c>
      <c r="L1847" s="10">
        <v>69000</v>
      </c>
      <c r="M1847" s="5">
        <v>0.4</v>
      </c>
      <c r="N1847" s="2" t="s">
        <v>17</v>
      </c>
    </row>
    <row r="1848" spans="2:14" ht="14.25" customHeight="1" x14ac:dyDescent="0.25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10">
        <v>20</v>
      </c>
      <c r="J1848" s="7">
        <v>4000</v>
      </c>
      <c r="K1848" s="10">
        <v>80000</v>
      </c>
      <c r="L1848" s="10">
        <v>28000</v>
      </c>
      <c r="M1848" s="5">
        <v>0.35</v>
      </c>
      <c r="N1848" s="2" t="s">
        <v>17</v>
      </c>
    </row>
    <row r="1849" spans="2:14" ht="14.25" customHeight="1" x14ac:dyDescent="0.25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10">
        <v>20</v>
      </c>
      <c r="J1849" s="7">
        <v>3000</v>
      </c>
      <c r="K1849" s="10">
        <v>60000</v>
      </c>
      <c r="L1849" s="10">
        <v>21000</v>
      </c>
      <c r="M1849" s="5">
        <v>0.35</v>
      </c>
      <c r="N1849" s="2" t="s">
        <v>17</v>
      </c>
    </row>
    <row r="1850" spans="2:14" ht="14.25" customHeight="1" x14ac:dyDescent="0.25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10">
        <v>20</v>
      </c>
      <c r="J1850" s="7">
        <v>2750</v>
      </c>
      <c r="K1850" s="10">
        <v>55000</v>
      </c>
      <c r="L1850" s="10">
        <v>22000</v>
      </c>
      <c r="M1850" s="5">
        <v>0.4</v>
      </c>
      <c r="N1850" s="2" t="s">
        <v>17</v>
      </c>
    </row>
    <row r="1851" spans="2:14" ht="14.25" customHeight="1" x14ac:dyDescent="0.25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10">
        <v>30</v>
      </c>
      <c r="J1851" s="7">
        <v>2750</v>
      </c>
      <c r="K1851" s="10">
        <v>82500</v>
      </c>
      <c r="L1851" s="10">
        <v>28874.999999999996</v>
      </c>
      <c r="M1851" s="5">
        <v>0.35</v>
      </c>
      <c r="N1851" s="2" t="s">
        <v>17</v>
      </c>
    </row>
    <row r="1852" spans="2:14" ht="14.25" customHeight="1" x14ac:dyDescent="0.25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10">
        <v>34.999999999999993</v>
      </c>
      <c r="J1852" s="7">
        <v>4000</v>
      </c>
      <c r="K1852" s="10">
        <v>139999.99999999997</v>
      </c>
      <c r="L1852" s="10">
        <v>69999.999999999985</v>
      </c>
      <c r="M1852" s="5">
        <v>0.5</v>
      </c>
      <c r="N1852" s="2" t="s">
        <v>17</v>
      </c>
    </row>
    <row r="1853" spans="2:14" ht="14.25" customHeight="1" x14ac:dyDescent="0.25">
      <c r="B1853" s="2" t="s">
        <v>29</v>
      </c>
      <c r="C1853" s="2">
        <v>1185732</v>
      </c>
      <c r="D1853" s="3">
        <v>44511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10">
        <v>30.000000000000004</v>
      </c>
      <c r="J1853" s="7">
        <v>5500</v>
      </c>
      <c r="K1853" s="10">
        <v>165000.00000000003</v>
      </c>
      <c r="L1853" s="10">
        <v>66000.000000000015</v>
      </c>
      <c r="M1853" s="5">
        <v>0.4</v>
      </c>
      <c r="N1853" s="2" t="s">
        <v>17</v>
      </c>
    </row>
    <row r="1854" spans="2:14" ht="14.25" customHeight="1" x14ac:dyDescent="0.25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10">
        <v>20.000000000000007</v>
      </c>
      <c r="J1854" s="7">
        <v>4000</v>
      </c>
      <c r="K1854" s="10">
        <v>80000.000000000029</v>
      </c>
      <c r="L1854" s="10">
        <v>28000.000000000007</v>
      </c>
      <c r="M1854" s="5">
        <v>0.35</v>
      </c>
      <c r="N1854" s="2" t="s">
        <v>17</v>
      </c>
    </row>
    <row r="1855" spans="2:14" ht="14.25" customHeight="1" x14ac:dyDescent="0.25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10">
        <v>20.000000000000007</v>
      </c>
      <c r="J1855" s="7">
        <v>3450</v>
      </c>
      <c r="K1855" s="10">
        <v>69000.000000000029</v>
      </c>
      <c r="L1855" s="10">
        <v>24150.000000000007</v>
      </c>
      <c r="M1855" s="5">
        <v>0.35</v>
      </c>
      <c r="N1855" s="2" t="s">
        <v>17</v>
      </c>
    </row>
    <row r="1856" spans="2:14" ht="14.25" customHeight="1" x14ac:dyDescent="0.25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10">
        <v>20.000000000000007</v>
      </c>
      <c r="J1856" s="7">
        <v>3750</v>
      </c>
      <c r="K1856" s="10">
        <v>75000.000000000029</v>
      </c>
      <c r="L1856" s="10">
        <v>30000.000000000015</v>
      </c>
      <c r="M1856" s="5">
        <v>0.4</v>
      </c>
      <c r="N1856" s="2" t="s">
        <v>17</v>
      </c>
    </row>
    <row r="1857" spans="2:14" ht="14.25" customHeight="1" x14ac:dyDescent="0.25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10">
        <v>40</v>
      </c>
      <c r="J1857" s="7">
        <v>3500</v>
      </c>
      <c r="K1857" s="10">
        <v>140000</v>
      </c>
      <c r="L1857" s="10">
        <v>49000</v>
      </c>
      <c r="M1857" s="5">
        <v>0.35</v>
      </c>
      <c r="N1857" s="2" t="s">
        <v>17</v>
      </c>
    </row>
    <row r="1858" spans="2:14" ht="14.25" customHeight="1" x14ac:dyDescent="0.25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10">
        <v>44.999999999999986</v>
      </c>
      <c r="J1858" s="7">
        <v>4500</v>
      </c>
      <c r="K1858" s="10">
        <v>202499.99999999994</v>
      </c>
      <c r="L1858" s="10">
        <v>101249.99999999997</v>
      </c>
      <c r="M1858" s="5">
        <v>0.5</v>
      </c>
      <c r="N1858" s="2" t="s">
        <v>17</v>
      </c>
    </row>
    <row r="1859" spans="2:14" ht="14.25" customHeight="1" x14ac:dyDescent="0.25">
      <c r="B1859" s="2" t="s">
        <v>29</v>
      </c>
      <c r="C1859" s="2">
        <v>1185732</v>
      </c>
      <c r="D1859" s="3">
        <v>44540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10">
        <v>40</v>
      </c>
      <c r="J1859" s="7">
        <v>7000</v>
      </c>
      <c r="K1859" s="10">
        <v>280000</v>
      </c>
      <c r="L1859" s="10">
        <v>112000</v>
      </c>
      <c r="M1859" s="5">
        <v>0.4</v>
      </c>
      <c r="N1859" s="2" t="s">
        <v>17</v>
      </c>
    </row>
    <row r="1860" spans="2:14" ht="14.25" customHeight="1" x14ac:dyDescent="0.25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10">
        <v>30.000000000000004</v>
      </c>
      <c r="J1860" s="7">
        <v>5000</v>
      </c>
      <c r="K1860" s="10">
        <v>150000.00000000003</v>
      </c>
      <c r="L1860" s="10">
        <v>52500.000000000007</v>
      </c>
      <c r="M1860" s="5">
        <v>0.35</v>
      </c>
      <c r="N1860" s="2" t="s">
        <v>17</v>
      </c>
    </row>
    <row r="1861" spans="2:14" ht="14.25" customHeight="1" x14ac:dyDescent="0.25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10">
        <v>30.000000000000004</v>
      </c>
      <c r="J1861" s="7">
        <v>4500</v>
      </c>
      <c r="K1861" s="10">
        <v>135000.00000000003</v>
      </c>
      <c r="L1861" s="10">
        <v>47250.000000000007</v>
      </c>
      <c r="M1861" s="5">
        <v>0.35</v>
      </c>
      <c r="N1861" s="2" t="s">
        <v>17</v>
      </c>
    </row>
    <row r="1862" spans="2:14" ht="14.25" customHeight="1" x14ac:dyDescent="0.25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10">
        <v>30.000000000000004</v>
      </c>
      <c r="J1862" s="7">
        <v>4000</v>
      </c>
      <c r="K1862" s="10">
        <v>120000.00000000001</v>
      </c>
      <c r="L1862" s="10">
        <v>48000.000000000007</v>
      </c>
      <c r="M1862" s="5">
        <v>0.4</v>
      </c>
      <c r="N1862" s="2" t="s">
        <v>17</v>
      </c>
    </row>
    <row r="1863" spans="2:14" ht="14.25" customHeight="1" x14ac:dyDescent="0.25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10">
        <v>40</v>
      </c>
      <c r="J1863" s="7">
        <v>4000</v>
      </c>
      <c r="K1863" s="10">
        <v>160000</v>
      </c>
      <c r="L1863" s="10">
        <v>56000</v>
      </c>
      <c r="M1863" s="5">
        <v>0.35</v>
      </c>
      <c r="N1863" s="2" t="s">
        <v>17</v>
      </c>
    </row>
    <row r="1864" spans="2:14" ht="14.25" customHeight="1" x14ac:dyDescent="0.25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10">
        <v>44.999999999999986</v>
      </c>
      <c r="J1864" s="7">
        <v>5000</v>
      </c>
      <c r="K1864" s="10">
        <v>224999.99999999994</v>
      </c>
      <c r="L1864" s="10">
        <v>112499.99999999997</v>
      </c>
      <c r="M1864" s="5">
        <v>0.5</v>
      </c>
      <c r="N1864" s="2" t="s">
        <v>17</v>
      </c>
    </row>
    <row r="1865" spans="2:14" ht="14.25" customHeight="1" x14ac:dyDescent="0.25">
      <c r="B1865" s="2" t="s">
        <v>29</v>
      </c>
      <c r="C1865" s="2">
        <v>1128299</v>
      </c>
      <c r="D1865" s="3">
        <v>44220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10">
        <v>30.000000000000004</v>
      </c>
      <c r="J1865" s="7">
        <v>3500</v>
      </c>
      <c r="K1865" s="10">
        <v>105000.00000000001</v>
      </c>
      <c r="L1865" s="10">
        <v>36750</v>
      </c>
      <c r="M1865" s="5">
        <v>0.35</v>
      </c>
      <c r="N1865" s="2" t="s">
        <v>17</v>
      </c>
    </row>
    <row r="1866" spans="2:14" ht="14.25" customHeight="1" x14ac:dyDescent="0.25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10">
        <v>40</v>
      </c>
      <c r="J1866" s="7">
        <v>3500</v>
      </c>
      <c r="K1866" s="10">
        <v>140000</v>
      </c>
      <c r="L1866" s="10">
        <v>49000</v>
      </c>
      <c r="M1866" s="5">
        <v>0.35</v>
      </c>
      <c r="N1866" s="2" t="s">
        <v>17</v>
      </c>
    </row>
    <row r="1867" spans="2:14" ht="14.25" customHeight="1" x14ac:dyDescent="0.25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10">
        <v>40</v>
      </c>
      <c r="J1867" s="7">
        <v>3500</v>
      </c>
      <c r="K1867" s="10">
        <v>140000</v>
      </c>
      <c r="L1867" s="10">
        <v>49000</v>
      </c>
      <c r="M1867" s="5">
        <v>0.35</v>
      </c>
      <c r="N1867" s="2" t="s">
        <v>17</v>
      </c>
    </row>
    <row r="1868" spans="2:14" ht="14.25" customHeight="1" x14ac:dyDescent="0.25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10">
        <v>40</v>
      </c>
      <c r="J1868" s="7">
        <v>2000</v>
      </c>
      <c r="K1868" s="10">
        <v>80000</v>
      </c>
      <c r="L1868" s="10">
        <v>28000</v>
      </c>
      <c r="M1868" s="5">
        <v>0.35</v>
      </c>
      <c r="N1868" s="2" t="s">
        <v>17</v>
      </c>
    </row>
    <row r="1869" spans="2:14" ht="14.25" customHeight="1" x14ac:dyDescent="0.25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10">
        <v>45.000000000000007</v>
      </c>
      <c r="J1869" s="7">
        <v>1500</v>
      </c>
      <c r="K1869" s="10">
        <v>67500.000000000015</v>
      </c>
      <c r="L1869" s="10">
        <v>27000.000000000007</v>
      </c>
      <c r="M1869" s="5">
        <v>0.4</v>
      </c>
      <c r="N1869" s="2" t="s">
        <v>17</v>
      </c>
    </row>
    <row r="1870" spans="2:14" ht="14.25" customHeight="1" x14ac:dyDescent="0.25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10">
        <v>40</v>
      </c>
      <c r="J1870" s="7">
        <v>4000</v>
      </c>
      <c r="K1870" s="10">
        <v>160000</v>
      </c>
      <c r="L1870" s="10">
        <v>48000</v>
      </c>
      <c r="M1870" s="5">
        <v>0.3</v>
      </c>
      <c r="N1870" s="2" t="s">
        <v>17</v>
      </c>
    </row>
    <row r="1871" spans="2:14" ht="14.25" customHeight="1" x14ac:dyDescent="0.25">
      <c r="B1871" s="2" t="s">
        <v>29</v>
      </c>
      <c r="C1871" s="2">
        <v>1128299</v>
      </c>
      <c r="D1871" s="3">
        <v>44251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10">
        <v>30.000000000000004</v>
      </c>
      <c r="J1871" s="7">
        <v>4500</v>
      </c>
      <c r="K1871" s="10">
        <v>135000.00000000003</v>
      </c>
      <c r="L1871" s="10">
        <v>47250.000000000007</v>
      </c>
      <c r="M1871" s="5">
        <v>0.35</v>
      </c>
      <c r="N1871" s="2" t="s">
        <v>17</v>
      </c>
    </row>
    <row r="1872" spans="2:14" ht="14.25" customHeight="1" x14ac:dyDescent="0.25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10">
        <v>40</v>
      </c>
      <c r="J1872" s="7">
        <v>3500</v>
      </c>
      <c r="K1872" s="10">
        <v>140000</v>
      </c>
      <c r="L1872" s="10">
        <v>49000</v>
      </c>
      <c r="M1872" s="5">
        <v>0.35</v>
      </c>
      <c r="N1872" s="2" t="s">
        <v>17</v>
      </c>
    </row>
    <row r="1873" spans="2:14" ht="14.25" customHeight="1" x14ac:dyDescent="0.25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10">
        <v>40</v>
      </c>
      <c r="J1873" s="7">
        <v>3500</v>
      </c>
      <c r="K1873" s="10">
        <v>140000</v>
      </c>
      <c r="L1873" s="10">
        <v>49000</v>
      </c>
      <c r="M1873" s="5">
        <v>0.35</v>
      </c>
      <c r="N1873" s="2" t="s">
        <v>17</v>
      </c>
    </row>
    <row r="1874" spans="2:14" ht="14.25" customHeight="1" x14ac:dyDescent="0.25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10">
        <v>40</v>
      </c>
      <c r="J1874" s="7">
        <v>2000</v>
      </c>
      <c r="K1874" s="10">
        <v>80000</v>
      </c>
      <c r="L1874" s="10">
        <v>28000</v>
      </c>
      <c r="M1874" s="5">
        <v>0.35</v>
      </c>
      <c r="N1874" s="2" t="s">
        <v>17</v>
      </c>
    </row>
    <row r="1875" spans="2:14" ht="14.25" customHeight="1" x14ac:dyDescent="0.25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10">
        <v>45.000000000000007</v>
      </c>
      <c r="J1875" s="7">
        <v>1250</v>
      </c>
      <c r="K1875" s="10">
        <v>56250.000000000007</v>
      </c>
      <c r="L1875" s="10">
        <v>22500.000000000004</v>
      </c>
      <c r="M1875" s="5">
        <v>0.4</v>
      </c>
      <c r="N1875" s="2" t="s">
        <v>17</v>
      </c>
    </row>
    <row r="1876" spans="2:14" ht="14.25" customHeight="1" x14ac:dyDescent="0.25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10">
        <v>40</v>
      </c>
      <c r="J1876" s="7">
        <v>3250</v>
      </c>
      <c r="K1876" s="10">
        <v>130000</v>
      </c>
      <c r="L1876" s="10">
        <v>39000</v>
      </c>
      <c r="M1876" s="5">
        <v>0.3</v>
      </c>
      <c r="N1876" s="2" t="s">
        <v>17</v>
      </c>
    </row>
    <row r="1877" spans="2:14" ht="14.25" customHeight="1" x14ac:dyDescent="0.25">
      <c r="B1877" s="2" t="s">
        <v>29</v>
      </c>
      <c r="C1877" s="2">
        <v>1128299</v>
      </c>
      <c r="D1877" s="3">
        <v>44278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10">
        <v>40</v>
      </c>
      <c r="J1877" s="7">
        <v>4750</v>
      </c>
      <c r="K1877" s="10">
        <v>190000</v>
      </c>
      <c r="L1877" s="10">
        <v>66500</v>
      </c>
      <c r="M1877" s="5">
        <v>0.35</v>
      </c>
      <c r="N1877" s="2" t="s">
        <v>17</v>
      </c>
    </row>
    <row r="1878" spans="2:14" ht="14.25" customHeight="1" x14ac:dyDescent="0.25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10">
        <v>50</v>
      </c>
      <c r="J1878" s="7">
        <v>3250</v>
      </c>
      <c r="K1878" s="10">
        <v>162500</v>
      </c>
      <c r="L1878" s="10">
        <v>56875</v>
      </c>
      <c r="M1878" s="5">
        <v>0.35</v>
      </c>
      <c r="N1878" s="2" t="s">
        <v>17</v>
      </c>
    </row>
    <row r="1879" spans="2:14" ht="14.25" customHeight="1" x14ac:dyDescent="0.25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10">
        <v>54.999999999999993</v>
      </c>
      <c r="J1879" s="7">
        <v>3500</v>
      </c>
      <c r="K1879" s="10">
        <v>192499.99999999997</v>
      </c>
      <c r="L1879" s="10">
        <v>67374.999999999985</v>
      </c>
      <c r="M1879" s="5">
        <v>0.35</v>
      </c>
      <c r="N1879" s="2" t="s">
        <v>17</v>
      </c>
    </row>
    <row r="1880" spans="2:14" ht="14.25" customHeight="1" x14ac:dyDescent="0.25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10">
        <v>50</v>
      </c>
      <c r="J1880" s="7">
        <v>2500</v>
      </c>
      <c r="K1880" s="10">
        <v>125000</v>
      </c>
      <c r="L1880" s="10">
        <v>43750</v>
      </c>
      <c r="M1880" s="5">
        <v>0.35</v>
      </c>
      <c r="N1880" s="2" t="s">
        <v>17</v>
      </c>
    </row>
    <row r="1881" spans="2:14" ht="14.25" customHeight="1" x14ac:dyDescent="0.25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10">
        <v>55.000000000000007</v>
      </c>
      <c r="J1881" s="7">
        <v>1000</v>
      </c>
      <c r="K1881" s="10">
        <v>55000.000000000007</v>
      </c>
      <c r="L1881" s="10">
        <v>22000.000000000004</v>
      </c>
      <c r="M1881" s="5">
        <v>0.4</v>
      </c>
      <c r="N1881" s="2" t="s">
        <v>17</v>
      </c>
    </row>
    <row r="1882" spans="2:14" ht="14.25" customHeight="1" x14ac:dyDescent="0.25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10">
        <v>50</v>
      </c>
      <c r="J1882" s="7">
        <v>3000</v>
      </c>
      <c r="K1882" s="10">
        <v>150000</v>
      </c>
      <c r="L1882" s="10">
        <v>45000</v>
      </c>
      <c r="M1882" s="5">
        <v>0.3</v>
      </c>
      <c r="N1882" s="2" t="s">
        <v>17</v>
      </c>
    </row>
    <row r="1883" spans="2:14" ht="14.25" customHeight="1" x14ac:dyDescent="0.25">
      <c r="B1883" s="2" t="s">
        <v>29</v>
      </c>
      <c r="C1883" s="2">
        <v>1128299</v>
      </c>
      <c r="D1883" s="3">
        <v>44310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10">
        <v>55.000000000000007</v>
      </c>
      <c r="J1883" s="7">
        <v>4750</v>
      </c>
      <c r="K1883" s="10">
        <v>261250.00000000003</v>
      </c>
      <c r="L1883" s="10">
        <v>91437.5</v>
      </c>
      <c r="M1883" s="5">
        <v>0.35</v>
      </c>
      <c r="N1883" s="2" t="s">
        <v>17</v>
      </c>
    </row>
    <row r="1884" spans="2:14" ht="14.25" customHeight="1" x14ac:dyDescent="0.25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10">
        <v>60.000000000000007</v>
      </c>
      <c r="J1884" s="7">
        <v>2750</v>
      </c>
      <c r="K1884" s="10">
        <v>165000.00000000003</v>
      </c>
      <c r="L1884" s="10">
        <v>57750.000000000007</v>
      </c>
      <c r="M1884" s="5">
        <v>0.35</v>
      </c>
      <c r="N1884" s="2" t="s">
        <v>17</v>
      </c>
    </row>
    <row r="1885" spans="2:14" ht="14.25" customHeight="1" x14ac:dyDescent="0.25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10">
        <v>60.000000000000007</v>
      </c>
      <c r="J1885" s="7">
        <v>3250</v>
      </c>
      <c r="K1885" s="10">
        <v>195000.00000000003</v>
      </c>
      <c r="L1885" s="10">
        <v>68250</v>
      </c>
      <c r="M1885" s="5">
        <v>0.35</v>
      </c>
      <c r="N1885" s="2" t="s">
        <v>17</v>
      </c>
    </row>
    <row r="1886" spans="2:14" ht="14.25" customHeight="1" x14ac:dyDescent="0.25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10">
        <v>45.000000000000007</v>
      </c>
      <c r="J1886" s="7">
        <v>2250</v>
      </c>
      <c r="K1886" s="10">
        <v>101250.00000000001</v>
      </c>
      <c r="L1886" s="10">
        <v>35437.5</v>
      </c>
      <c r="M1886" s="5">
        <v>0.35</v>
      </c>
      <c r="N1886" s="2" t="s">
        <v>17</v>
      </c>
    </row>
    <row r="1887" spans="2:14" ht="14.25" customHeight="1" x14ac:dyDescent="0.25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10">
        <v>50.000000000000014</v>
      </c>
      <c r="J1887" s="7">
        <v>1250</v>
      </c>
      <c r="K1887" s="10">
        <v>62500.000000000015</v>
      </c>
      <c r="L1887" s="10">
        <v>25000.000000000007</v>
      </c>
      <c r="M1887" s="5">
        <v>0.4</v>
      </c>
      <c r="N1887" s="2" t="s">
        <v>17</v>
      </c>
    </row>
    <row r="1888" spans="2:14" ht="14.25" customHeight="1" x14ac:dyDescent="0.25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10">
        <v>65.000000000000014</v>
      </c>
      <c r="J1888" s="7">
        <v>3000</v>
      </c>
      <c r="K1888" s="10">
        <v>195000.00000000003</v>
      </c>
      <c r="L1888" s="10">
        <v>58500.000000000007</v>
      </c>
      <c r="M1888" s="5">
        <v>0.3</v>
      </c>
      <c r="N1888" s="2" t="s">
        <v>17</v>
      </c>
    </row>
    <row r="1889" spans="2:14" ht="14.25" customHeight="1" x14ac:dyDescent="0.25">
      <c r="B1889" s="2" t="s">
        <v>29</v>
      </c>
      <c r="C1889" s="2">
        <v>1128299</v>
      </c>
      <c r="D1889" s="3">
        <v>44341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10">
        <v>50</v>
      </c>
      <c r="J1889" s="7">
        <v>5000</v>
      </c>
      <c r="K1889" s="10">
        <v>250000</v>
      </c>
      <c r="L1889" s="10">
        <v>87500</v>
      </c>
      <c r="M1889" s="5">
        <v>0.35</v>
      </c>
      <c r="N1889" s="2" t="s">
        <v>17</v>
      </c>
    </row>
    <row r="1890" spans="2:14" ht="14.25" customHeight="1" x14ac:dyDescent="0.25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10">
        <v>55.000000000000007</v>
      </c>
      <c r="J1890" s="7">
        <v>3500</v>
      </c>
      <c r="K1890" s="10">
        <v>192500.00000000003</v>
      </c>
      <c r="L1890" s="10">
        <v>67375</v>
      </c>
      <c r="M1890" s="5">
        <v>0.35</v>
      </c>
      <c r="N1890" s="2" t="s">
        <v>17</v>
      </c>
    </row>
    <row r="1891" spans="2:14" ht="14.25" customHeight="1" x14ac:dyDescent="0.25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10">
        <v>55.000000000000007</v>
      </c>
      <c r="J1891" s="7">
        <v>3500</v>
      </c>
      <c r="K1891" s="10">
        <v>192500.00000000003</v>
      </c>
      <c r="L1891" s="10">
        <v>67375</v>
      </c>
      <c r="M1891" s="5">
        <v>0.35</v>
      </c>
      <c r="N1891" s="2" t="s">
        <v>17</v>
      </c>
    </row>
    <row r="1892" spans="2:14" ht="14.25" customHeight="1" x14ac:dyDescent="0.25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10">
        <v>50</v>
      </c>
      <c r="J1892" s="7">
        <v>2750</v>
      </c>
      <c r="K1892" s="10">
        <v>137500</v>
      </c>
      <c r="L1892" s="10">
        <v>48125</v>
      </c>
      <c r="M1892" s="5">
        <v>0.35</v>
      </c>
      <c r="N1892" s="2" t="s">
        <v>17</v>
      </c>
    </row>
    <row r="1893" spans="2:14" ht="14.25" customHeight="1" x14ac:dyDescent="0.25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10">
        <v>44.999999999999993</v>
      </c>
      <c r="J1893" s="7">
        <v>1750</v>
      </c>
      <c r="K1893" s="10">
        <v>78749.999999999985</v>
      </c>
      <c r="L1893" s="10">
        <v>31499.999999999996</v>
      </c>
      <c r="M1893" s="5">
        <v>0.4</v>
      </c>
      <c r="N1893" s="2" t="s">
        <v>17</v>
      </c>
    </row>
    <row r="1894" spans="2:14" ht="14.25" customHeight="1" x14ac:dyDescent="0.25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10">
        <v>60</v>
      </c>
      <c r="J1894" s="7">
        <v>5250</v>
      </c>
      <c r="K1894" s="10">
        <v>315000</v>
      </c>
      <c r="L1894" s="10">
        <v>94500</v>
      </c>
      <c r="M1894" s="5">
        <v>0.3</v>
      </c>
      <c r="N1894" s="2" t="s">
        <v>17</v>
      </c>
    </row>
    <row r="1895" spans="2:14" ht="14.25" customHeight="1" x14ac:dyDescent="0.25">
      <c r="B1895" s="2" t="s">
        <v>29</v>
      </c>
      <c r="C1895" s="2">
        <v>1128299</v>
      </c>
      <c r="D1895" s="3">
        <v>44371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10">
        <v>54.999999999999993</v>
      </c>
      <c r="J1895" s="7">
        <v>7750</v>
      </c>
      <c r="K1895" s="10">
        <v>426249.99999999994</v>
      </c>
      <c r="L1895" s="10">
        <v>149187.49999999997</v>
      </c>
      <c r="M1895" s="5">
        <v>0.35</v>
      </c>
      <c r="N1895" s="2" t="s">
        <v>17</v>
      </c>
    </row>
    <row r="1896" spans="2:14" ht="14.25" customHeight="1" x14ac:dyDescent="0.25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10">
        <v>64.999999999999986</v>
      </c>
      <c r="J1896" s="7">
        <v>6500</v>
      </c>
      <c r="K1896" s="10">
        <v>422499.99999999988</v>
      </c>
      <c r="L1896" s="10">
        <v>147874.99999999994</v>
      </c>
      <c r="M1896" s="5">
        <v>0.35</v>
      </c>
      <c r="N1896" s="2" t="s">
        <v>17</v>
      </c>
    </row>
    <row r="1897" spans="2:14" ht="14.25" customHeight="1" x14ac:dyDescent="0.25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10">
        <v>80</v>
      </c>
      <c r="J1897" s="7">
        <v>6500</v>
      </c>
      <c r="K1897" s="10">
        <v>520000</v>
      </c>
      <c r="L1897" s="10">
        <v>182000</v>
      </c>
      <c r="M1897" s="5">
        <v>0.35</v>
      </c>
      <c r="N1897" s="2" t="s">
        <v>17</v>
      </c>
    </row>
    <row r="1898" spans="2:14" ht="14.25" customHeight="1" x14ac:dyDescent="0.25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10">
        <v>80</v>
      </c>
      <c r="J1898" s="7">
        <v>5250</v>
      </c>
      <c r="K1898" s="10">
        <v>420000</v>
      </c>
      <c r="L1898" s="10">
        <v>147000</v>
      </c>
      <c r="M1898" s="5">
        <v>0.35</v>
      </c>
      <c r="N1898" s="2" t="s">
        <v>17</v>
      </c>
    </row>
    <row r="1899" spans="2:14" ht="14.25" customHeight="1" x14ac:dyDescent="0.25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10">
        <v>90</v>
      </c>
      <c r="J1899" s="7">
        <v>4000</v>
      </c>
      <c r="K1899" s="10">
        <v>360000</v>
      </c>
      <c r="L1899" s="10">
        <v>144000</v>
      </c>
      <c r="M1899" s="5">
        <v>0.4</v>
      </c>
      <c r="N1899" s="2" t="s">
        <v>17</v>
      </c>
    </row>
    <row r="1900" spans="2:14" ht="14.25" customHeight="1" x14ac:dyDescent="0.25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10">
        <v>105</v>
      </c>
      <c r="J1900" s="7">
        <v>7000</v>
      </c>
      <c r="K1900" s="10">
        <v>735000</v>
      </c>
      <c r="L1900" s="10">
        <v>220500</v>
      </c>
      <c r="M1900" s="5">
        <v>0.3</v>
      </c>
      <c r="N1900" s="2" t="s">
        <v>17</v>
      </c>
    </row>
    <row r="1901" spans="2:14" ht="14.25" customHeight="1" x14ac:dyDescent="0.25">
      <c r="B1901" s="2" t="s">
        <v>29</v>
      </c>
      <c r="C1901" s="2">
        <v>1128299</v>
      </c>
      <c r="D1901" s="3">
        <v>44400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10">
        <v>85</v>
      </c>
      <c r="J1901" s="7">
        <v>8500</v>
      </c>
      <c r="K1901" s="10">
        <v>722500</v>
      </c>
      <c r="L1901" s="10">
        <v>252874.99999999997</v>
      </c>
      <c r="M1901" s="5">
        <v>0.35</v>
      </c>
      <c r="N1901" s="2" t="s">
        <v>17</v>
      </c>
    </row>
    <row r="1902" spans="2:14" ht="14.25" customHeight="1" x14ac:dyDescent="0.25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10">
        <v>90</v>
      </c>
      <c r="J1902" s="7">
        <v>7000</v>
      </c>
      <c r="K1902" s="10">
        <v>630000</v>
      </c>
      <c r="L1902" s="10">
        <v>220500</v>
      </c>
      <c r="M1902" s="5">
        <v>0.35</v>
      </c>
      <c r="N1902" s="2" t="s">
        <v>17</v>
      </c>
    </row>
    <row r="1903" spans="2:14" ht="14.25" customHeight="1" x14ac:dyDescent="0.25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10">
        <v>90</v>
      </c>
      <c r="J1903" s="7">
        <v>6500</v>
      </c>
      <c r="K1903" s="10">
        <v>585000</v>
      </c>
      <c r="L1903" s="10">
        <v>204750</v>
      </c>
      <c r="M1903" s="5">
        <v>0.35</v>
      </c>
      <c r="N1903" s="2" t="s">
        <v>17</v>
      </c>
    </row>
    <row r="1904" spans="2:14" ht="14.25" customHeight="1" x14ac:dyDescent="0.25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10">
        <v>85</v>
      </c>
      <c r="J1904" s="7">
        <v>5500</v>
      </c>
      <c r="K1904" s="10">
        <v>467500</v>
      </c>
      <c r="L1904" s="10">
        <v>163625</v>
      </c>
      <c r="M1904" s="5">
        <v>0.35</v>
      </c>
      <c r="N1904" s="2" t="s">
        <v>17</v>
      </c>
    </row>
    <row r="1905" spans="2:14" ht="14.25" customHeight="1" x14ac:dyDescent="0.25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10">
        <v>90</v>
      </c>
      <c r="J1905" s="7">
        <v>6000</v>
      </c>
      <c r="K1905" s="10">
        <v>540000</v>
      </c>
      <c r="L1905" s="10">
        <v>216000</v>
      </c>
      <c r="M1905" s="5">
        <v>0.4</v>
      </c>
      <c r="N1905" s="2" t="s">
        <v>17</v>
      </c>
    </row>
    <row r="1906" spans="2:14" ht="14.25" customHeight="1" x14ac:dyDescent="0.25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10">
        <v>105</v>
      </c>
      <c r="J1906" s="7">
        <v>6000</v>
      </c>
      <c r="K1906" s="10">
        <v>630000</v>
      </c>
      <c r="L1906" s="10">
        <v>189000</v>
      </c>
      <c r="M1906" s="5">
        <v>0.3</v>
      </c>
      <c r="N1906" s="2" t="s">
        <v>17</v>
      </c>
    </row>
    <row r="1907" spans="2:14" ht="14.25" customHeight="1" x14ac:dyDescent="0.25">
      <c r="B1907" s="2" t="s">
        <v>29</v>
      </c>
      <c r="C1907" s="2">
        <v>1128299</v>
      </c>
      <c r="D1907" s="3">
        <v>44432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10">
        <v>90</v>
      </c>
      <c r="J1907" s="7">
        <v>8000</v>
      </c>
      <c r="K1907" s="10">
        <v>720000</v>
      </c>
      <c r="L1907" s="10">
        <v>251999.99999999997</v>
      </c>
      <c r="M1907" s="5">
        <v>0.35</v>
      </c>
      <c r="N1907" s="2" t="s">
        <v>17</v>
      </c>
    </row>
    <row r="1908" spans="2:14" ht="14.25" customHeight="1" x14ac:dyDescent="0.25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10">
        <v>80</v>
      </c>
      <c r="J1908" s="7">
        <v>7750</v>
      </c>
      <c r="K1908" s="10">
        <v>620000</v>
      </c>
      <c r="L1908" s="10">
        <v>217000</v>
      </c>
      <c r="M1908" s="5">
        <v>0.35</v>
      </c>
      <c r="N1908" s="2" t="s">
        <v>17</v>
      </c>
    </row>
    <row r="1909" spans="2:14" ht="14.25" customHeight="1" x14ac:dyDescent="0.25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10">
        <v>70</v>
      </c>
      <c r="J1909" s="7">
        <v>6500</v>
      </c>
      <c r="K1909" s="10">
        <v>455000</v>
      </c>
      <c r="L1909" s="10">
        <v>159250</v>
      </c>
      <c r="M1909" s="5">
        <v>0.35</v>
      </c>
      <c r="N1909" s="2" t="s">
        <v>17</v>
      </c>
    </row>
    <row r="1910" spans="2:14" ht="14.25" customHeight="1" x14ac:dyDescent="0.25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10">
        <v>70</v>
      </c>
      <c r="J1910" s="7">
        <v>4250</v>
      </c>
      <c r="K1910" s="10">
        <v>297500</v>
      </c>
      <c r="L1910" s="10">
        <v>104125</v>
      </c>
      <c r="M1910" s="5">
        <v>0.35</v>
      </c>
      <c r="N1910" s="2" t="s">
        <v>17</v>
      </c>
    </row>
    <row r="1911" spans="2:14" ht="14.25" customHeight="1" x14ac:dyDescent="0.25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10">
        <v>70</v>
      </c>
      <c r="J1911" s="7">
        <v>4250</v>
      </c>
      <c r="K1911" s="10">
        <v>297500</v>
      </c>
      <c r="L1911" s="10">
        <v>119000</v>
      </c>
      <c r="M1911" s="5">
        <v>0.4</v>
      </c>
      <c r="N1911" s="2" t="s">
        <v>17</v>
      </c>
    </row>
    <row r="1912" spans="2:14" ht="14.25" customHeight="1" x14ac:dyDescent="0.25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10">
        <v>75</v>
      </c>
      <c r="J1912" s="7">
        <v>2500</v>
      </c>
      <c r="K1912" s="10">
        <v>187500</v>
      </c>
      <c r="L1912" s="10">
        <v>56250</v>
      </c>
      <c r="M1912" s="5">
        <v>0.3</v>
      </c>
      <c r="N1912" s="2" t="s">
        <v>17</v>
      </c>
    </row>
    <row r="1913" spans="2:14" ht="14.25" customHeight="1" x14ac:dyDescent="0.25">
      <c r="B1913" s="2" t="s">
        <v>29</v>
      </c>
      <c r="C1913" s="2">
        <v>1128299</v>
      </c>
      <c r="D1913" s="3">
        <v>44464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10">
        <v>50.000000000000014</v>
      </c>
      <c r="J1913" s="7">
        <v>4500</v>
      </c>
      <c r="K1913" s="10">
        <v>225000.00000000006</v>
      </c>
      <c r="L1913" s="10">
        <v>78750.000000000015</v>
      </c>
      <c r="M1913" s="5">
        <v>0.35</v>
      </c>
      <c r="N1913" s="2" t="s">
        <v>17</v>
      </c>
    </row>
    <row r="1914" spans="2:14" ht="14.25" customHeight="1" x14ac:dyDescent="0.25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10">
        <v>55.000000000000014</v>
      </c>
      <c r="J1914" s="7">
        <v>4500</v>
      </c>
      <c r="K1914" s="10">
        <v>247500.00000000006</v>
      </c>
      <c r="L1914" s="10">
        <v>86625.000000000015</v>
      </c>
      <c r="M1914" s="5">
        <v>0.35</v>
      </c>
      <c r="N1914" s="2" t="s">
        <v>17</v>
      </c>
    </row>
    <row r="1915" spans="2:14" ht="14.25" customHeight="1" x14ac:dyDescent="0.25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10">
        <v>50.000000000000014</v>
      </c>
      <c r="J1915" s="7">
        <v>2500</v>
      </c>
      <c r="K1915" s="10">
        <v>125000.00000000003</v>
      </c>
      <c r="L1915" s="10">
        <v>43750.000000000007</v>
      </c>
      <c r="M1915" s="5">
        <v>0.35</v>
      </c>
      <c r="N1915" s="2" t="s">
        <v>17</v>
      </c>
    </row>
    <row r="1916" spans="2:14" ht="14.25" customHeight="1" x14ac:dyDescent="0.25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10">
        <v>50.000000000000014</v>
      </c>
      <c r="J1916" s="7">
        <v>2000</v>
      </c>
      <c r="K1916" s="10">
        <v>100000.00000000003</v>
      </c>
      <c r="L1916" s="10">
        <v>35000.000000000007</v>
      </c>
      <c r="M1916" s="5">
        <v>0.35</v>
      </c>
      <c r="N1916" s="2" t="s">
        <v>17</v>
      </c>
    </row>
    <row r="1917" spans="2:14" ht="14.25" customHeight="1" x14ac:dyDescent="0.25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10">
        <v>60.000000000000007</v>
      </c>
      <c r="J1917" s="7">
        <v>2250</v>
      </c>
      <c r="K1917" s="10">
        <v>135000.00000000003</v>
      </c>
      <c r="L1917" s="10">
        <v>54000.000000000015</v>
      </c>
      <c r="M1917" s="5">
        <v>0.4</v>
      </c>
      <c r="N1917" s="2" t="s">
        <v>17</v>
      </c>
    </row>
    <row r="1918" spans="2:14" ht="14.25" customHeight="1" x14ac:dyDescent="0.25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10">
        <v>44.999999999999993</v>
      </c>
      <c r="J1918" s="7">
        <v>2500</v>
      </c>
      <c r="K1918" s="10">
        <v>112499.99999999999</v>
      </c>
      <c r="L1918" s="10">
        <v>33749.999999999993</v>
      </c>
      <c r="M1918" s="5">
        <v>0.3</v>
      </c>
      <c r="N1918" s="2" t="s">
        <v>17</v>
      </c>
    </row>
    <row r="1919" spans="2:14" ht="14.25" customHeight="1" x14ac:dyDescent="0.25">
      <c r="B1919" s="2" t="s">
        <v>29</v>
      </c>
      <c r="C1919" s="2">
        <v>1128299</v>
      </c>
      <c r="D1919" s="3">
        <v>44493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10">
        <v>40</v>
      </c>
      <c r="J1919" s="7">
        <v>3500</v>
      </c>
      <c r="K1919" s="10">
        <v>140000</v>
      </c>
      <c r="L1919" s="10">
        <v>49000</v>
      </c>
      <c r="M1919" s="5">
        <v>0.35</v>
      </c>
      <c r="N1919" s="2" t="s">
        <v>17</v>
      </c>
    </row>
    <row r="1920" spans="2:14" ht="14.25" customHeight="1" x14ac:dyDescent="0.25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10">
        <v>55.000000000000014</v>
      </c>
      <c r="J1920" s="7">
        <v>5250</v>
      </c>
      <c r="K1920" s="10">
        <v>288750.00000000006</v>
      </c>
      <c r="L1920" s="10">
        <v>101062.50000000001</v>
      </c>
      <c r="M1920" s="5">
        <v>0.35</v>
      </c>
      <c r="N1920" s="2" t="s">
        <v>17</v>
      </c>
    </row>
    <row r="1921" spans="2:14" ht="14.25" customHeight="1" x14ac:dyDescent="0.25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10">
        <v>50.000000000000014</v>
      </c>
      <c r="J1921" s="7">
        <v>3500</v>
      </c>
      <c r="K1921" s="10">
        <v>175000.00000000006</v>
      </c>
      <c r="L1921" s="10">
        <v>61250.000000000015</v>
      </c>
      <c r="M1921" s="5">
        <v>0.35</v>
      </c>
      <c r="N1921" s="2" t="s">
        <v>17</v>
      </c>
    </row>
    <row r="1922" spans="2:14" ht="14.25" customHeight="1" x14ac:dyDescent="0.25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10">
        <v>45.000000000000007</v>
      </c>
      <c r="J1922" s="7">
        <v>3250</v>
      </c>
      <c r="K1922" s="10">
        <v>146250.00000000003</v>
      </c>
      <c r="L1922" s="10">
        <v>51187.500000000007</v>
      </c>
      <c r="M1922" s="5">
        <v>0.35</v>
      </c>
      <c r="N1922" s="2" t="s">
        <v>17</v>
      </c>
    </row>
    <row r="1923" spans="2:14" ht="14.25" customHeight="1" x14ac:dyDescent="0.25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10">
        <v>55.000000000000007</v>
      </c>
      <c r="J1923" s="7">
        <v>3000</v>
      </c>
      <c r="K1923" s="10">
        <v>165000.00000000003</v>
      </c>
      <c r="L1923" s="10">
        <v>66000.000000000015</v>
      </c>
      <c r="M1923" s="5">
        <v>0.4</v>
      </c>
      <c r="N1923" s="2" t="s">
        <v>17</v>
      </c>
    </row>
    <row r="1924" spans="2:14" ht="14.25" customHeight="1" x14ac:dyDescent="0.25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10">
        <v>60.000000000000007</v>
      </c>
      <c r="J1924" s="7">
        <v>3500</v>
      </c>
      <c r="K1924" s="10">
        <v>210000.00000000003</v>
      </c>
      <c r="L1924" s="10">
        <v>63000.000000000007</v>
      </c>
      <c r="M1924" s="5">
        <v>0.3</v>
      </c>
      <c r="N1924" s="2" t="s">
        <v>17</v>
      </c>
    </row>
    <row r="1925" spans="2:14" ht="14.25" customHeight="1" x14ac:dyDescent="0.25">
      <c r="B1925" s="2" t="s">
        <v>29</v>
      </c>
      <c r="C1925" s="2">
        <v>1128299</v>
      </c>
      <c r="D1925" s="3">
        <v>44524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10">
        <v>45.000000000000007</v>
      </c>
      <c r="J1925" s="7">
        <v>5750</v>
      </c>
      <c r="K1925" s="10">
        <v>258750.00000000003</v>
      </c>
      <c r="L1925" s="10">
        <v>90562.5</v>
      </c>
      <c r="M1925" s="5">
        <v>0.35</v>
      </c>
      <c r="N1925" s="2" t="s">
        <v>17</v>
      </c>
    </row>
    <row r="1926" spans="2:14" ht="14.25" customHeight="1" x14ac:dyDescent="0.25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10">
        <v>50.000000000000014</v>
      </c>
      <c r="J1926" s="7">
        <v>6500</v>
      </c>
      <c r="K1926" s="10">
        <v>325000.00000000012</v>
      </c>
      <c r="L1926" s="10">
        <v>113750.00000000003</v>
      </c>
      <c r="M1926" s="5">
        <v>0.35</v>
      </c>
      <c r="N1926" s="2" t="s">
        <v>17</v>
      </c>
    </row>
    <row r="1927" spans="2:14" ht="14.25" customHeight="1" x14ac:dyDescent="0.25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10">
        <v>45.000000000000007</v>
      </c>
      <c r="J1927" s="7">
        <v>4750</v>
      </c>
      <c r="K1927" s="10">
        <v>213750.00000000003</v>
      </c>
      <c r="L1927" s="10">
        <v>74812.5</v>
      </c>
      <c r="M1927" s="5">
        <v>0.35</v>
      </c>
      <c r="N1927" s="2" t="s">
        <v>17</v>
      </c>
    </row>
    <row r="1928" spans="2:14" ht="14.25" customHeight="1" x14ac:dyDescent="0.25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10">
        <v>55.000000000000014</v>
      </c>
      <c r="J1928" s="7">
        <v>4500</v>
      </c>
      <c r="K1928" s="10">
        <v>247500.00000000006</v>
      </c>
      <c r="L1928" s="10">
        <v>86625.000000000015</v>
      </c>
      <c r="M1928" s="5">
        <v>0.35</v>
      </c>
      <c r="N1928" s="2" t="s">
        <v>17</v>
      </c>
    </row>
    <row r="1929" spans="2:14" ht="14.25" customHeight="1" x14ac:dyDescent="0.25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10">
        <v>75.000000000000014</v>
      </c>
      <c r="J1929" s="7">
        <v>4250</v>
      </c>
      <c r="K1929" s="10">
        <v>318750.00000000006</v>
      </c>
      <c r="L1929" s="10">
        <v>127500.00000000003</v>
      </c>
      <c r="M1929" s="5">
        <v>0.4</v>
      </c>
      <c r="N1929" s="2" t="s">
        <v>17</v>
      </c>
    </row>
    <row r="1930" spans="2:14" ht="14.25" customHeight="1" x14ac:dyDescent="0.25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10">
        <v>80.000000000000014</v>
      </c>
      <c r="J1930" s="7">
        <v>5500</v>
      </c>
      <c r="K1930" s="10">
        <v>440000.00000000006</v>
      </c>
      <c r="L1930" s="10">
        <v>132000</v>
      </c>
      <c r="M1930" s="5">
        <v>0.3</v>
      </c>
      <c r="N1930" s="2" t="s">
        <v>17</v>
      </c>
    </row>
    <row r="1931" spans="2:14" ht="14.25" customHeight="1" x14ac:dyDescent="0.25">
      <c r="B1931" s="2" t="s">
        <v>29</v>
      </c>
      <c r="C1931" s="2">
        <v>1128299</v>
      </c>
      <c r="D1931" s="3">
        <v>44553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10">
        <v>65.000000000000014</v>
      </c>
      <c r="J1931" s="7">
        <v>7500</v>
      </c>
      <c r="K1931" s="10">
        <v>487500.00000000012</v>
      </c>
      <c r="L1931" s="10">
        <v>170625.00000000003</v>
      </c>
      <c r="M1931" s="5">
        <v>0.35</v>
      </c>
      <c r="N1931" s="2" t="s">
        <v>17</v>
      </c>
    </row>
    <row r="1932" spans="2:14" ht="14.25" customHeight="1" x14ac:dyDescent="0.25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10">
        <v>75.000000000000028</v>
      </c>
      <c r="J1932" s="7">
        <v>7500</v>
      </c>
      <c r="K1932" s="10">
        <v>562500.00000000023</v>
      </c>
      <c r="L1932" s="10">
        <v>196875.00000000006</v>
      </c>
      <c r="M1932" s="5">
        <v>0.35</v>
      </c>
      <c r="N1932" s="2" t="s">
        <v>17</v>
      </c>
    </row>
    <row r="1933" spans="2:14" ht="14.25" customHeight="1" x14ac:dyDescent="0.25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10">
        <v>70.000000000000014</v>
      </c>
      <c r="J1933" s="7">
        <v>5500</v>
      </c>
      <c r="K1933" s="10">
        <v>385000.00000000006</v>
      </c>
      <c r="L1933" s="10">
        <v>134750</v>
      </c>
      <c r="M1933" s="5">
        <v>0.35</v>
      </c>
      <c r="N1933" s="2" t="s">
        <v>17</v>
      </c>
    </row>
    <row r="1934" spans="2:14" ht="14.25" customHeight="1" x14ac:dyDescent="0.25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10">
        <v>70.000000000000014</v>
      </c>
      <c r="J1934" s="7">
        <v>5500</v>
      </c>
      <c r="K1934" s="10">
        <v>385000.00000000006</v>
      </c>
      <c r="L1934" s="10">
        <v>134750</v>
      </c>
      <c r="M1934" s="5">
        <v>0.35</v>
      </c>
      <c r="N1934" s="2" t="s">
        <v>17</v>
      </c>
    </row>
    <row r="1935" spans="2:14" ht="14.25" customHeight="1" x14ac:dyDescent="0.25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10">
        <v>80.000000000000014</v>
      </c>
      <c r="J1935" s="7">
        <v>4750</v>
      </c>
      <c r="K1935" s="10">
        <v>380000.00000000006</v>
      </c>
      <c r="L1935" s="10">
        <v>152000.00000000003</v>
      </c>
      <c r="M1935" s="5">
        <v>0.4</v>
      </c>
      <c r="N1935" s="2" t="s">
        <v>17</v>
      </c>
    </row>
    <row r="1936" spans="2:14" ht="14.25" customHeight="1" x14ac:dyDescent="0.25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10">
        <v>85.000000000000014</v>
      </c>
      <c r="J1936" s="7">
        <v>5750</v>
      </c>
      <c r="K1936" s="10">
        <v>488750.00000000006</v>
      </c>
      <c r="L1936" s="10">
        <v>146625</v>
      </c>
      <c r="M1936" s="5">
        <v>0.3</v>
      </c>
      <c r="N1936" s="2" t="s">
        <v>17</v>
      </c>
    </row>
    <row r="1937" spans="2:14" ht="14.25" customHeight="1" x14ac:dyDescent="0.25">
      <c r="B1937" s="2" t="s">
        <v>29</v>
      </c>
      <c r="C1937" s="2">
        <v>1128299</v>
      </c>
      <c r="D1937" s="3">
        <v>44213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10">
        <v>35</v>
      </c>
      <c r="J1937" s="7">
        <v>4000</v>
      </c>
      <c r="K1937" s="10">
        <v>140000</v>
      </c>
      <c r="L1937" s="10">
        <v>55999.999999999993</v>
      </c>
      <c r="M1937" s="5">
        <v>0.39999999999999997</v>
      </c>
      <c r="N1937" s="2" t="s">
        <v>17</v>
      </c>
    </row>
    <row r="1938" spans="2:14" ht="14.25" customHeight="1" x14ac:dyDescent="0.25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10">
        <v>45</v>
      </c>
      <c r="J1938" s="7">
        <v>4000</v>
      </c>
      <c r="K1938" s="10">
        <v>180000</v>
      </c>
      <c r="L1938" s="10">
        <v>72000</v>
      </c>
      <c r="M1938" s="5">
        <v>0.39999999999999997</v>
      </c>
      <c r="N1938" s="2" t="s">
        <v>17</v>
      </c>
    </row>
    <row r="1939" spans="2:14" ht="14.25" customHeight="1" x14ac:dyDescent="0.25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10">
        <v>45</v>
      </c>
      <c r="J1939" s="7">
        <v>4000</v>
      </c>
      <c r="K1939" s="10">
        <v>180000</v>
      </c>
      <c r="L1939" s="10">
        <v>72000</v>
      </c>
      <c r="M1939" s="5">
        <v>0.39999999999999997</v>
      </c>
      <c r="N1939" s="2" t="s">
        <v>17</v>
      </c>
    </row>
    <row r="1940" spans="2:14" ht="14.25" customHeight="1" x14ac:dyDescent="0.25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10">
        <v>45</v>
      </c>
      <c r="J1940" s="7">
        <v>2500</v>
      </c>
      <c r="K1940" s="10">
        <v>112500</v>
      </c>
      <c r="L1940" s="10">
        <v>44999.999999999993</v>
      </c>
      <c r="M1940" s="5">
        <v>0.39999999999999997</v>
      </c>
      <c r="N1940" s="2" t="s">
        <v>17</v>
      </c>
    </row>
    <row r="1941" spans="2:14" ht="14.25" customHeight="1" x14ac:dyDescent="0.25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10">
        <v>50.000000000000014</v>
      </c>
      <c r="J1941" s="7">
        <v>2000</v>
      </c>
      <c r="K1941" s="10">
        <v>100000.00000000003</v>
      </c>
      <c r="L1941" s="10">
        <v>45000.000000000015</v>
      </c>
      <c r="M1941" s="5">
        <v>0.45</v>
      </c>
      <c r="N1941" s="2" t="s">
        <v>17</v>
      </c>
    </row>
    <row r="1942" spans="2:14" ht="14.25" customHeight="1" x14ac:dyDescent="0.25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10">
        <v>45</v>
      </c>
      <c r="J1942" s="7">
        <v>4500</v>
      </c>
      <c r="K1942" s="10">
        <v>202500</v>
      </c>
      <c r="L1942" s="10">
        <v>70875</v>
      </c>
      <c r="M1942" s="5">
        <v>0.35</v>
      </c>
      <c r="N1942" s="2" t="s">
        <v>17</v>
      </c>
    </row>
    <row r="1943" spans="2:14" ht="14.25" customHeight="1" x14ac:dyDescent="0.25">
      <c r="B1943" s="2" t="s">
        <v>29</v>
      </c>
      <c r="C1943" s="2">
        <v>1128299</v>
      </c>
      <c r="D1943" s="3">
        <v>44244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10">
        <v>35</v>
      </c>
      <c r="J1943" s="7">
        <v>5000</v>
      </c>
      <c r="K1943" s="10">
        <v>175000</v>
      </c>
      <c r="L1943" s="10">
        <v>70000</v>
      </c>
      <c r="M1943" s="5">
        <v>0.39999999999999997</v>
      </c>
      <c r="N1943" s="2" t="s">
        <v>17</v>
      </c>
    </row>
    <row r="1944" spans="2:14" ht="14.25" customHeight="1" x14ac:dyDescent="0.25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10">
        <v>45</v>
      </c>
      <c r="J1944" s="7">
        <v>4000</v>
      </c>
      <c r="K1944" s="10">
        <v>180000</v>
      </c>
      <c r="L1944" s="10">
        <v>72000</v>
      </c>
      <c r="M1944" s="5">
        <v>0.39999999999999997</v>
      </c>
      <c r="N1944" s="2" t="s">
        <v>17</v>
      </c>
    </row>
    <row r="1945" spans="2:14" ht="14.25" customHeight="1" x14ac:dyDescent="0.25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10">
        <v>45</v>
      </c>
      <c r="J1945" s="7">
        <v>4000</v>
      </c>
      <c r="K1945" s="10">
        <v>180000</v>
      </c>
      <c r="L1945" s="10">
        <v>72000</v>
      </c>
      <c r="M1945" s="5">
        <v>0.39999999999999997</v>
      </c>
      <c r="N1945" s="2" t="s">
        <v>17</v>
      </c>
    </row>
    <row r="1946" spans="2:14" ht="14.25" customHeight="1" x14ac:dyDescent="0.25">
      <c r="B1946" s="2" t="s">
        <v>29</v>
      </c>
      <c r="C1946" s="2">
        <v>1128299</v>
      </c>
      <c r="D1946" s="3">
        <v>44244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10">
        <v>45</v>
      </c>
      <c r="J1946" s="7">
        <v>2500</v>
      </c>
      <c r="K1946" s="10">
        <v>112500</v>
      </c>
      <c r="L1946" s="10">
        <v>44999.999999999993</v>
      </c>
      <c r="M1946" s="5">
        <v>0.39999999999999997</v>
      </c>
      <c r="N1946" s="2" t="s">
        <v>17</v>
      </c>
    </row>
    <row r="1947" spans="2:14" ht="14.25" customHeight="1" x14ac:dyDescent="0.25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10">
        <v>50.000000000000014</v>
      </c>
      <c r="J1947" s="7">
        <v>1750</v>
      </c>
      <c r="K1947" s="10">
        <v>87500.000000000029</v>
      </c>
      <c r="L1947" s="10">
        <v>39375.000000000015</v>
      </c>
      <c r="M1947" s="5">
        <v>0.45</v>
      </c>
      <c r="N1947" s="2" t="s">
        <v>17</v>
      </c>
    </row>
    <row r="1948" spans="2:14" ht="14.25" customHeight="1" x14ac:dyDescent="0.25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10">
        <v>45</v>
      </c>
      <c r="J1948" s="7">
        <v>3750</v>
      </c>
      <c r="K1948" s="10">
        <v>168750</v>
      </c>
      <c r="L1948" s="10">
        <v>59062.499999999993</v>
      </c>
      <c r="M1948" s="5">
        <v>0.35</v>
      </c>
      <c r="N1948" s="2" t="s">
        <v>17</v>
      </c>
    </row>
    <row r="1949" spans="2:14" ht="14.25" customHeight="1" x14ac:dyDescent="0.25">
      <c r="B1949" s="2" t="s">
        <v>29</v>
      </c>
      <c r="C1949" s="2">
        <v>1128299</v>
      </c>
      <c r="D1949" s="3">
        <v>44271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10">
        <v>45</v>
      </c>
      <c r="J1949" s="7">
        <v>5250</v>
      </c>
      <c r="K1949" s="10">
        <v>236250</v>
      </c>
      <c r="L1949" s="10">
        <v>94499.999999999985</v>
      </c>
      <c r="M1949" s="5">
        <v>0.39999999999999997</v>
      </c>
      <c r="N1949" s="2" t="s">
        <v>17</v>
      </c>
    </row>
    <row r="1950" spans="2:14" ht="14.25" customHeight="1" x14ac:dyDescent="0.25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10">
        <v>55.000000000000007</v>
      </c>
      <c r="J1950" s="7">
        <v>3750</v>
      </c>
      <c r="K1950" s="10">
        <v>206250.00000000003</v>
      </c>
      <c r="L1950" s="10">
        <v>82500</v>
      </c>
      <c r="M1950" s="5">
        <v>0.39999999999999997</v>
      </c>
      <c r="N1950" s="2" t="s">
        <v>17</v>
      </c>
    </row>
    <row r="1951" spans="2:14" ht="14.25" customHeight="1" x14ac:dyDescent="0.25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10">
        <v>60</v>
      </c>
      <c r="J1951" s="7">
        <v>4000</v>
      </c>
      <c r="K1951" s="10">
        <v>240000</v>
      </c>
      <c r="L1951" s="10">
        <v>95999.999999999985</v>
      </c>
      <c r="M1951" s="5">
        <v>0.39999999999999997</v>
      </c>
      <c r="N1951" s="2" t="s">
        <v>17</v>
      </c>
    </row>
    <row r="1952" spans="2:14" ht="14.25" customHeight="1" x14ac:dyDescent="0.25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10">
        <v>55.000000000000007</v>
      </c>
      <c r="J1952" s="7">
        <v>3000</v>
      </c>
      <c r="K1952" s="10">
        <v>165000.00000000003</v>
      </c>
      <c r="L1952" s="10">
        <v>66000</v>
      </c>
      <c r="M1952" s="5">
        <v>0.39999999999999997</v>
      </c>
      <c r="N1952" s="2" t="s">
        <v>17</v>
      </c>
    </row>
    <row r="1953" spans="2:14" ht="14.25" customHeight="1" x14ac:dyDescent="0.25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10">
        <v>60.000000000000007</v>
      </c>
      <c r="J1953" s="7">
        <v>1500</v>
      </c>
      <c r="K1953" s="10">
        <v>90000.000000000015</v>
      </c>
      <c r="L1953" s="10">
        <v>40500.000000000007</v>
      </c>
      <c r="M1953" s="5">
        <v>0.45</v>
      </c>
      <c r="N1953" s="2" t="s">
        <v>17</v>
      </c>
    </row>
    <row r="1954" spans="2:14" ht="14.25" customHeight="1" x14ac:dyDescent="0.25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10">
        <v>45</v>
      </c>
      <c r="J1954" s="7">
        <v>3500</v>
      </c>
      <c r="K1954" s="10">
        <v>157500</v>
      </c>
      <c r="L1954" s="10">
        <v>55125</v>
      </c>
      <c r="M1954" s="5">
        <v>0.35</v>
      </c>
      <c r="N1954" s="2" t="s">
        <v>17</v>
      </c>
    </row>
    <row r="1955" spans="2:14" ht="14.25" customHeight="1" x14ac:dyDescent="0.25">
      <c r="B1955" s="2" t="s">
        <v>29</v>
      </c>
      <c r="C1955" s="2">
        <v>1128299</v>
      </c>
      <c r="D1955" s="3">
        <v>44303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10">
        <v>50</v>
      </c>
      <c r="J1955" s="7">
        <v>5250</v>
      </c>
      <c r="K1955" s="10">
        <v>262500</v>
      </c>
      <c r="L1955" s="10">
        <v>104999.99999999999</v>
      </c>
      <c r="M1955" s="5">
        <v>0.39999999999999997</v>
      </c>
      <c r="N1955" s="2" t="s">
        <v>17</v>
      </c>
    </row>
    <row r="1956" spans="2:14" ht="14.25" customHeight="1" x14ac:dyDescent="0.25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10">
        <v>55.000000000000007</v>
      </c>
      <c r="J1956" s="7">
        <v>3250</v>
      </c>
      <c r="K1956" s="10">
        <v>178750.00000000003</v>
      </c>
      <c r="L1956" s="10">
        <v>71500</v>
      </c>
      <c r="M1956" s="5">
        <v>0.39999999999999997</v>
      </c>
      <c r="N1956" s="2" t="s">
        <v>17</v>
      </c>
    </row>
    <row r="1957" spans="2:14" ht="14.25" customHeight="1" x14ac:dyDescent="0.25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10">
        <v>55.000000000000007</v>
      </c>
      <c r="J1957" s="7">
        <v>3750</v>
      </c>
      <c r="K1957" s="10">
        <v>206250.00000000003</v>
      </c>
      <c r="L1957" s="10">
        <v>82500</v>
      </c>
      <c r="M1957" s="5">
        <v>0.39999999999999997</v>
      </c>
      <c r="N1957" s="2" t="s">
        <v>17</v>
      </c>
    </row>
    <row r="1958" spans="2:14" ht="14.25" customHeight="1" x14ac:dyDescent="0.25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10">
        <v>40.000000000000007</v>
      </c>
      <c r="J1958" s="7">
        <v>2750</v>
      </c>
      <c r="K1958" s="10">
        <v>110000.00000000001</v>
      </c>
      <c r="L1958" s="10">
        <v>44000</v>
      </c>
      <c r="M1958" s="5">
        <v>0.39999999999999997</v>
      </c>
      <c r="N1958" s="2" t="s">
        <v>17</v>
      </c>
    </row>
    <row r="1959" spans="2:14" ht="14.25" customHeight="1" x14ac:dyDescent="0.25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10">
        <v>45.000000000000014</v>
      </c>
      <c r="J1959" s="7">
        <v>1750</v>
      </c>
      <c r="K1959" s="10">
        <v>78750.000000000029</v>
      </c>
      <c r="L1959" s="10">
        <v>35437.500000000015</v>
      </c>
      <c r="M1959" s="5">
        <v>0.45</v>
      </c>
      <c r="N1959" s="2" t="s">
        <v>17</v>
      </c>
    </row>
    <row r="1960" spans="2:14" ht="14.25" customHeight="1" x14ac:dyDescent="0.25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10">
        <v>60.000000000000007</v>
      </c>
      <c r="J1960" s="7">
        <v>3500</v>
      </c>
      <c r="K1960" s="10">
        <v>210000.00000000003</v>
      </c>
      <c r="L1960" s="10">
        <v>73500</v>
      </c>
      <c r="M1960" s="5">
        <v>0.35</v>
      </c>
      <c r="N1960" s="2" t="s">
        <v>17</v>
      </c>
    </row>
    <row r="1961" spans="2:14" ht="14.25" customHeight="1" x14ac:dyDescent="0.25">
      <c r="B1961" s="2" t="s">
        <v>29</v>
      </c>
      <c r="C1961" s="2">
        <v>1128299</v>
      </c>
      <c r="D1961" s="3">
        <v>44334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10">
        <v>45</v>
      </c>
      <c r="J1961" s="7">
        <v>5500</v>
      </c>
      <c r="K1961" s="10">
        <v>247500</v>
      </c>
      <c r="L1961" s="10">
        <v>98999.999999999985</v>
      </c>
      <c r="M1961" s="5">
        <v>0.39999999999999997</v>
      </c>
      <c r="N1961" s="2" t="s">
        <v>17</v>
      </c>
    </row>
    <row r="1962" spans="2:14" ht="14.25" customHeight="1" x14ac:dyDescent="0.25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10">
        <v>50</v>
      </c>
      <c r="J1962" s="7">
        <v>4000</v>
      </c>
      <c r="K1962" s="10">
        <v>200000</v>
      </c>
      <c r="L1962" s="10">
        <v>80000</v>
      </c>
      <c r="M1962" s="5">
        <v>0.39999999999999997</v>
      </c>
      <c r="N1962" s="2" t="s">
        <v>17</v>
      </c>
    </row>
    <row r="1963" spans="2:14" ht="14.25" customHeight="1" x14ac:dyDescent="0.25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10">
        <v>50</v>
      </c>
      <c r="J1963" s="7">
        <v>4000</v>
      </c>
      <c r="K1963" s="10">
        <v>200000</v>
      </c>
      <c r="L1963" s="10">
        <v>80000</v>
      </c>
      <c r="M1963" s="5">
        <v>0.39999999999999997</v>
      </c>
      <c r="N1963" s="2" t="s">
        <v>17</v>
      </c>
    </row>
    <row r="1964" spans="2:14" ht="14.25" customHeight="1" x14ac:dyDescent="0.25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10">
        <v>45</v>
      </c>
      <c r="J1964" s="7">
        <v>3250</v>
      </c>
      <c r="K1964" s="10">
        <v>146250</v>
      </c>
      <c r="L1964" s="10">
        <v>58499.999999999993</v>
      </c>
      <c r="M1964" s="5">
        <v>0.39999999999999997</v>
      </c>
      <c r="N1964" s="2" t="s">
        <v>17</v>
      </c>
    </row>
    <row r="1965" spans="2:14" ht="14.25" customHeight="1" x14ac:dyDescent="0.25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10">
        <v>40</v>
      </c>
      <c r="J1965" s="7">
        <v>2250</v>
      </c>
      <c r="K1965" s="10">
        <v>90000</v>
      </c>
      <c r="L1965" s="10">
        <v>40500</v>
      </c>
      <c r="M1965" s="5">
        <v>0.45</v>
      </c>
      <c r="N1965" s="2" t="s">
        <v>17</v>
      </c>
    </row>
    <row r="1966" spans="2:14" ht="14.25" customHeight="1" x14ac:dyDescent="0.25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10">
        <v>65</v>
      </c>
      <c r="J1966" s="7">
        <v>5750</v>
      </c>
      <c r="K1966" s="10">
        <v>373750</v>
      </c>
      <c r="L1966" s="10">
        <v>130812.49999999999</v>
      </c>
      <c r="M1966" s="5">
        <v>0.35</v>
      </c>
      <c r="N1966" s="2" t="s">
        <v>82</v>
      </c>
    </row>
    <row r="1967" spans="2:14" ht="14.25" customHeight="1" x14ac:dyDescent="0.25">
      <c r="B1967" s="2" t="s">
        <v>29</v>
      </c>
      <c r="C1967" s="2">
        <v>1128299</v>
      </c>
      <c r="D1967" s="3">
        <v>44364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10">
        <v>60</v>
      </c>
      <c r="J1967" s="7">
        <v>8250</v>
      </c>
      <c r="K1967" s="10">
        <v>495000</v>
      </c>
      <c r="L1967" s="10">
        <v>197999.99999999997</v>
      </c>
      <c r="M1967" s="5">
        <v>0.39999999999999997</v>
      </c>
      <c r="N1967" s="2" t="s">
        <v>82</v>
      </c>
    </row>
    <row r="1968" spans="2:14" ht="14.25" customHeight="1" x14ac:dyDescent="0.25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10">
        <v>70</v>
      </c>
      <c r="J1968" s="7">
        <v>7000</v>
      </c>
      <c r="K1968" s="10">
        <v>490000</v>
      </c>
      <c r="L1968" s="10">
        <v>195999.99999999997</v>
      </c>
      <c r="M1968" s="5">
        <v>0.39999999999999997</v>
      </c>
      <c r="N1968" s="2" t="s">
        <v>82</v>
      </c>
    </row>
    <row r="1969" spans="2:14" ht="14.25" customHeight="1" x14ac:dyDescent="0.25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10">
        <v>85</v>
      </c>
      <c r="J1969" s="7">
        <v>7000</v>
      </c>
      <c r="K1969" s="10">
        <v>595000</v>
      </c>
      <c r="L1969" s="10">
        <v>237999.99999999997</v>
      </c>
      <c r="M1969" s="5">
        <v>0.39999999999999997</v>
      </c>
      <c r="N1969" s="2" t="s">
        <v>82</v>
      </c>
    </row>
    <row r="1970" spans="2:14" ht="14.25" customHeight="1" x14ac:dyDescent="0.25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10">
        <v>85</v>
      </c>
      <c r="J1970" s="7">
        <v>5750</v>
      </c>
      <c r="K1970" s="10">
        <v>488750</v>
      </c>
      <c r="L1970" s="10">
        <v>195499.99999999997</v>
      </c>
      <c r="M1970" s="5">
        <v>0.39999999999999997</v>
      </c>
      <c r="N1970" s="2" t="s">
        <v>82</v>
      </c>
    </row>
    <row r="1971" spans="2:14" ht="14.25" customHeight="1" x14ac:dyDescent="0.25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10">
        <v>95</v>
      </c>
      <c r="J1971" s="7">
        <v>4500</v>
      </c>
      <c r="K1971" s="10">
        <v>427500</v>
      </c>
      <c r="L1971" s="10">
        <v>192375</v>
      </c>
      <c r="M1971" s="5">
        <v>0.45</v>
      </c>
      <c r="N1971" s="2" t="s">
        <v>82</v>
      </c>
    </row>
    <row r="1972" spans="2:14" ht="14.25" customHeight="1" x14ac:dyDescent="0.25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10">
        <v>110.00000000000001</v>
      </c>
      <c r="J1972" s="7">
        <v>7500</v>
      </c>
      <c r="K1972" s="10">
        <v>825000.00000000012</v>
      </c>
      <c r="L1972" s="10">
        <v>288750</v>
      </c>
      <c r="M1972" s="5">
        <v>0.35</v>
      </c>
      <c r="N1972" s="2" t="s">
        <v>82</v>
      </c>
    </row>
    <row r="1973" spans="2:14" ht="14.25" customHeight="1" x14ac:dyDescent="0.25">
      <c r="B1973" s="2" t="s">
        <v>29</v>
      </c>
      <c r="C1973" s="2">
        <v>1128299</v>
      </c>
      <c r="D1973" s="3">
        <v>44393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10">
        <v>90</v>
      </c>
      <c r="J1973" s="7">
        <v>9000</v>
      </c>
      <c r="K1973" s="10">
        <v>810000</v>
      </c>
      <c r="L1973" s="10">
        <v>324000</v>
      </c>
      <c r="M1973" s="5">
        <v>0.39999999999999997</v>
      </c>
      <c r="N1973" s="2" t="s">
        <v>82</v>
      </c>
    </row>
    <row r="1974" spans="2:14" ht="14.25" customHeight="1" x14ac:dyDescent="0.25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10">
        <v>95</v>
      </c>
      <c r="J1974" s="7">
        <v>7500</v>
      </c>
      <c r="K1974" s="10">
        <v>712500</v>
      </c>
      <c r="L1974" s="10">
        <v>285000</v>
      </c>
      <c r="M1974" s="5">
        <v>0.39999999999999997</v>
      </c>
      <c r="N1974" s="2" t="s">
        <v>82</v>
      </c>
    </row>
    <row r="1975" spans="2:14" ht="14.25" customHeight="1" x14ac:dyDescent="0.25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10">
        <v>95</v>
      </c>
      <c r="J1975" s="7">
        <v>7000</v>
      </c>
      <c r="K1975" s="10">
        <v>665000</v>
      </c>
      <c r="L1975" s="10">
        <v>266000</v>
      </c>
      <c r="M1975" s="5">
        <v>0.39999999999999997</v>
      </c>
      <c r="N1975" s="2" t="s">
        <v>82</v>
      </c>
    </row>
    <row r="1976" spans="2:14" ht="14.25" customHeight="1" x14ac:dyDescent="0.25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10">
        <v>90</v>
      </c>
      <c r="J1976" s="7">
        <v>6000</v>
      </c>
      <c r="K1976" s="10">
        <v>540000</v>
      </c>
      <c r="L1976" s="10">
        <v>215999.99999999997</v>
      </c>
      <c r="M1976" s="5">
        <v>0.39999999999999997</v>
      </c>
      <c r="N1976" s="2" t="s">
        <v>82</v>
      </c>
    </row>
    <row r="1977" spans="2:14" ht="14.25" customHeight="1" x14ac:dyDescent="0.25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10">
        <v>95</v>
      </c>
      <c r="J1977" s="7">
        <v>6500</v>
      </c>
      <c r="K1977" s="10">
        <v>617500</v>
      </c>
      <c r="L1977" s="10">
        <v>277875</v>
      </c>
      <c r="M1977" s="5">
        <v>0.45</v>
      </c>
      <c r="N1977" s="2" t="s">
        <v>82</v>
      </c>
    </row>
    <row r="1978" spans="2:14" ht="14.25" customHeight="1" x14ac:dyDescent="0.25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10">
        <v>110.00000000000001</v>
      </c>
      <c r="J1978" s="7">
        <v>6500</v>
      </c>
      <c r="K1978" s="10">
        <v>715000.00000000012</v>
      </c>
      <c r="L1978" s="10">
        <v>250250.00000000003</v>
      </c>
      <c r="M1978" s="5">
        <v>0.35</v>
      </c>
      <c r="N1978" s="2" t="s">
        <v>82</v>
      </c>
    </row>
    <row r="1979" spans="2:14" ht="14.25" customHeight="1" x14ac:dyDescent="0.25">
      <c r="B1979" s="2" t="s">
        <v>29</v>
      </c>
      <c r="C1979" s="2">
        <v>1128299</v>
      </c>
      <c r="D1979" s="3">
        <v>44425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10">
        <v>95</v>
      </c>
      <c r="J1979" s="7">
        <v>8500</v>
      </c>
      <c r="K1979" s="10">
        <v>807500</v>
      </c>
      <c r="L1979" s="10">
        <v>323000</v>
      </c>
      <c r="M1979" s="5">
        <v>0.39999999999999997</v>
      </c>
      <c r="N1979" s="2" t="s">
        <v>82</v>
      </c>
    </row>
    <row r="1980" spans="2:14" ht="14.25" customHeight="1" x14ac:dyDescent="0.25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10">
        <v>85.000000000000014</v>
      </c>
      <c r="J1980" s="7">
        <v>8250</v>
      </c>
      <c r="K1980" s="10">
        <v>701250.00000000012</v>
      </c>
      <c r="L1980" s="10">
        <v>280500</v>
      </c>
      <c r="M1980" s="5">
        <v>0.39999999999999997</v>
      </c>
      <c r="N1980" s="2" t="s">
        <v>82</v>
      </c>
    </row>
    <row r="1981" spans="2:14" ht="14.25" customHeight="1" x14ac:dyDescent="0.25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10">
        <v>75.000000000000014</v>
      </c>
      <c r="J1981" s="7">
        <v>7000</v>
      </c>
      <c r="K1981" s="10">
        <v>525000.00000000012</v>
      </c>
      <c r="L1981" s="10">
        <v>210000.00000000003</v>
      </c>
      <c r="M1981" s="5">
        <v>0.39999999999999997</v>
      </c>
      <c r="N1981" s="2" t="s">
        <v>82</v>
      </c>
    </row>
    <row r="1982" spans="2:14" ht="14.25" customHeight="1" x14ac:dyDescent="0.25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10">
        <v>75.000000000000014</v>
      </c>
      <c r="J1982" s="7">
        <v>4750</v>
      </c>
      <c r="K1982" s="10">
        <v>356250.00000000006</v>
      </c>
      <c r="L1982" s="10">
        <v>142500</v>
      </c>
      <c r="M1982" s="5">
        <v>0.39999999999999997</v>
      </c>
      <c r="N1982" s="2" t="s">
        <v>82</v>
      </c>
    </row>
    <row r="1983" spans="2:14" ht="14.25" customHeight="1" x14ac:dyDescent="0.25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10">
        <v>64.999999999999986</v>
      </c>
      <c r="J1983" s="7">
        <v>4750</v>
      </c>
      <c r="K1983" s="10">
        <v>308749.99999999994</v>
      </c>
      <c r="L1983" s="10">
        <v>138937.49999999997</v>
      </c>
      <c r="M1983" s="5">
        <v>0.45</v>
      </c>
      <c r="N1983" s="2" t="s">
        <v>82</v>
      </c>
    </row>
    <row r="1984" spans="2:14" ht="14.25" customHeight="1" x14ac:dyDescent="0.25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10">
        <v>70</v>
      </c>
      <c r="J1984" s="7">
        <v>3000</v>
      </c>
      <c r="K1984" s="10">
        <v>210000</v>
      </c>
      <c r="L1984" s="10">
        <v>73500</v>
      </c>
      <c r="M1984" s="5">
        <v>0.35</v>
      </c>
      <c r="N1984" s="2" t="s">
        <v>82</v>
      </c>
    </row>
    <row r="1985" spans="2:14" ht="14.25" customHeight="1" x14ac:dyDescent="0.25">
      <c r="B1985" s="2" t="s">
        <v>29</v>
      </c>
      <c r="C1985" s="2">
        <v>1128299</v>
      </c>
      <c r="D1985" s="3">
        <v>44457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10">
        <v>45.000000000000014</v>
      </c>
      <c r="J1985" s="7">
        <v>5000</v>
      </c>
      <c r="K1985" s="10">
        <v>225000.00000000006</v>
      </c>
      <c r="L1985" s="10">
        <v>90000.000000000015</v>
      </c>
      <c r="M1985" s="5">
        <v>0.39999999999999997</v>
      </c>
      <c r="N1985" s="2" t="s">
        <v>82</v>
      </c>
    </row>
    <row r="1986" spans="2:14" ht="14.25" customHeight="1" x14ac:dyDescent="0.25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10">
        <v>50.000000000000014</v>
      </c>
      <c r="J1986" s="7">
        <v>5000</v>
      </c>
      <c r="K1986" s="10">
        <v>250000.00000000006</v>
      </c>
      <c r="L1986" s="10">
        <v>100000.00000000001</v>
      </c>
      <c r="M1986" s="5">
        <v>0.39999999999999997</v>
      </c>
      <c r="N1986" s="2" t="s">
        <v>82</v>
      </c>
    </row>
    <row r="1987" spans="2:14" ht="14.25" customHeight="1" x14ac:dyDescent="0.25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10">
        <v>45.000000000000014</v>
      </c>
      <c r="J1987" s="7">
        <v>3000</v>
      </c>
      <c r="K1987" s="10">
        <v>135000.00000000003</v>
      </c>
      <c r="L1987" s="10">
        <v>54000.000000000007</v>
      </c>
      <c r="M1987" s="5">
        <v>0.39999999999999997</v>
      </c>
      <c r="N1987" s="2" t="s">
        <v>82</v>
      </c>
    </row>
    <row r="1988" spans="2:14" ht="14.25" customHeight="1" x14ac:dyDescent="0.25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10">
        <v>45.000000000000014</v>
      </c>
      <c r="J1988" s="7">
        <v>2500</v>
      </c>
      <c r="K1988" s="10">
        <v>112500.00000000003</v>
      </c>
      <c r="L1988" s="10">
        <v>45000.000000000007</v>
      </c>
      <c r="M1988" s="5">
        <v>0.39999999999999997</v>
      </c>
      <c r="N1988" s="2" t="s">
        <v>82</v>
      </c>
    </row>
    <row r="1989" spans="2:14" ht="14.25" customHeight="1" x14ac:dyDescent="0.25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10">
        <v>55.000000000000007</v>
      </c>
      <c r="J1989" s="7">
        <v>2750</v>
      </c>
      <c r="K1989" s="10">
        <v>151250.00000000003</v>
      </c>
      <c r="L1989" s="10">
        <v>68062.500000000015</v>
      </c>
      <c r="M1989" s="5">
        <v>0.45</v>
      </c>
      <c r="N1989" s="2" t="s">
        <v>82</v>
      </c>
    </row>
    <row r="1990" spans="2:14" ht="14.25" customHeight="1" x14ac:dyDescent="0.25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10">
        <v>40</v>
      </c>
      <c r="J1990" s="7">
        <v>3000</v>
      </c>
      <c r="K1990" s="10">
        <v>120000</v>
      </c>
      <c r="L1990" s="10">
        <v>42000</v>
      </c>
      <c r="M1990" s="5">
        <v>0.35</v>
      </c>
      <c r="N1990" s="2" t="s">
        <v>82</v>
      </c>
    </row>
    <row r="1991" spans="2:14" ht="14.25" customHeight="1" x14ac:dyDescent="0.25">
      <c r="B1991" s="2" t="s">
        <v>29</v>
      </c>
      <c r="C1991" s="2">
        <v>1128299</v>
      </c>
      <c r="D1991" s="3">
        <v>44486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10">
        <v>35</v>
      </c>
      <c r="J1991" s="7">
        <v>4000</v>
      </c>
      <c r="K1991" s="10">
        <v>140000</v>
      </c>
      <c r="L1991" s="10">
        <v>55999.999999999993</v>
      </c>
      <c r="M1991" s="5">
        <v>0.39999999999999997</v>
      </c>
      <c r="N1991" s="2" t="s">
        <v>82</v>
      </c>
    </row>
    <row r="1992" spans="2:14" ht="14.25" customHeight="1" x14ac:dyDescent="0.25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10">
        <v>50.000000000000014</v>
      </c>
      <c r="J1992" s="7">
        <v>5750</v>
      </c>
      <c r="K1992" s="10">
        <v>287500.00000000006</v>
      </c>
      <c r="L1992" s="10">
        <v>115000.00000000001</v>
      </c>
      <c r="M1992" s="5">
        <v>0.39999999999999997</v>
      </c>
      <c r="N1992" s="2" t="s">
        <v>82</v>
      </c>
    </row>
    <row r="1993" spans="2:14" ht="14.25" customHeight="1" x14ac:dyDescent="0.25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10">
        <v>45.000000000000014</v>
      </c>
      <c r="J1993" s="7">
        <v>4000</v>
      </c>
      <c r="K1993" s="10">
        <v>180000.00000000006</v>
      </c>
      <c r="L1993" s="10">
        <v>72000.000000000015</v>
      </c>
      <c r="M1993" s="5">
        <v>0.39999999999999997</v>
      </c>
      <c r="N1993" s="2" t="s">
        <v>82</v>
      </c>
    </row>
    <row r="1994" spans="2:14" ht="14.25" customHeight="1" x14ac:dyDescent="0.25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10">
        <v>40.000000000000007</v>
      </c>
      <c r="J1994" s="7">
        <v>3750</v>
      </c>
      <c r="K1994" s="10">
        <v>150000.00000000003</v>
      </c>
      <c r="L1994" s="10">
        <v>60000.000000000007</v>
      </c>
      <c r="M1994" s="5">
        <v>0.39999999999999997</v>
      </c>
      <c r="N1994" s="2" t="s">
        <v>82</v>
      </c>
    </row>
    <row r="1995" spans="2:14" ht="14.25" customHeight="1" x14ac:dyDescent="0.25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10">
        <v>50</v>
      </c>
      <c r="J1995" s="7">
        <v>3500</v>
      </c>
      <c r="K1995" s="10">
        <v>175000</v>
      </c>
      <c r="L1995" s="10">
        <v>78750</v>
      </c>
      <c r="M1995" s="5">
        <v>0.45</v>
      </c>
      <c r="N1995" s="2" t="s">
        <v>82</v>
      </c>
    </row>
    <row r="1996" spans="2:14" ht="14.25" customHeight="1" x14ac:dyDescent="0.25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10">
        <v>55.000000000000007</v>
      </c>
      <c r="J1996" s="7">
        <v>4000</v>
      </c>
      <c r="K1996" s="10">
        <v>220000.00000000003</v>
      </c>
      <c r="L1996" s="10">
        <v>77000</v>
      </c>
      <c r="M1996" s="5">
        <v>0.35</v>
      </c>
      <c r="N1996" s="2" t="s">
        <v>82</v>
      </c>
    </row>
    <row r="1997" spans="2:14" ht="14.25" customHeight="1" x14ac:dyDescent="0.25">
      <c r="B1997" s="2" t="s">
        <v>29</v>
      </c>
      <c r="C1997" s="2">
        <v>1128299</v>
      </c>
      <c r="D1997" s="3">
        <v>44517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10">
        <v>40.000000000000007</v>
      </c>
      <c r="J1997" s="7">
        <v>6250</v>
      </c>
      <c r="K1997" s="10">
        <v>250000.00000000006</v>
      </c>
      <c r="L1997" s="10">
        <v>100000.00000000001</v>
      </c>
      <c r="M1997" s="5">
        <v>0.39999999999999997</v>
      </c>
      <c r="N1997" s="2" t="s">
        <v>82</v>
      </c>
    </row>
    <row r="1998" spans="2:14" ht="14.25" customHeight="1" x14ac:dyDescent="0.25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10">
        <v>45.000000000000014</v>
      </c>
      <c r="J1998" s="7">
        <v>7000</v>
      </c>
      <c r="K1998" s="10">
        <v>315000.00000000012</v>
      </c>
      <c r="L1998" s="10">
        <v>126000.00000000003</v>
      </c>
      <c r="M1998" s="5">
        <v>0.39999999999999997</v>
      </c>
      <c r="N1998" s="2" t="s">
        <v>82</v>
      </c>
    </row>
    <row r="1999" spans="2:14" ht="14.25" customHeight="1" x14ac:dyDescent="0.25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10">
        <v>40.000000000000007</v>
      </c>
      <c r="J1999" s="7">
        <v>5250</v>
      </c>
      <c r="K1999" s="10">
        <v>210000.00000000003</v>
      </c>
      <c r="L1999" s="10">
        <v>84000</v>
      </c>
      <c r="M1999" s="5">
        <v>0.39999999999999997</v>
      </c>
      <c r="N1999" s="2" t="s">
        <v>82</v>
      </c>
    </row>
    <row r="2000" spans="2:14" ht="14.25" customHeight="1" x14ac:dyDescent="0.25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10">
        <v>50.000000000000014</v>
      </c>
      <c r="J2000" s="7">
        <v>5000</v>
      </c>
      <c r="K2000" s="10">
        <v>250000.00000000006</v>
      </c>
      <c r="L2000" s="10">
        <v>100000.00000000001</v>
      </c>
      <c r="M2000" s="5">
        <v>0.39999999999999997</v>
      </c>
      <c r="N2000" s="2" t="s">
        <v>82</v>
      </c>
    </row>
    <row r="2001" spans="2:14" ht="14.25" customHeight="1" x14ac:dyDescent="0.25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10">
        <v>70</v>
      </c>
      <c r="J2001" s="7">
        <v>4750</v>
      </c>
      <c r="K2001" s="10">
        <v>332500</v>
      </c>
      <c r="L2001" s="10">
        <v>149625</v>
      </c>
      <c r="M2001" s="5">
        <v>0.45</v>
      </c>
      <c r="N2001" s="2" t="s">
        <v>82</v>
      </c>
    </row>
    <row r="2002" spans="2:14" ht="14.25" customHeight="1" x14ac:dyDescent="0.25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10">
        <v>85.000000000000014</v>
      </c>
      <c r="J2002" s="7">
        <v>6000</v>
      </c>
      <c r="K2002" s="10">
        <v>510000.00000000006</v>
      </c>
      <c r="L2002" s="10">
        <v>178500</v>
      </c>
      <c r="M2002" s="5">
        <v>0.35</v>
      </c>
      <c r="N2002" s="2" t="s">
        <v>82</v>
      </c>
    </row>
    <row r="2003" spans="2:14" ht="14.25" customHeight="1" x14ac:dyDescent="0.25">
      <c r="B2003" s="2" t="s">
        <v>29</v>
      </c>
      <c r="C2003" s="2">
        <v>1128299</v>
      </c>
      <c r="D2003" s="3">
        <v>44546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10">
        <v>70.000000000000014</v>
      </c>
      <c r="J2003" s="7">
        <v>8000</v>
      </c>
      <c r="K2003" s="10">
        <v>560000.00000000012</v>
      </c>
      <c r="L2003" s="10">
        <v>224000.00000000003</v>
      </c>
      <c r="M2003" s="5">
        <v>0.39999999999999997</v>
      </c>
      <c r="N2003" s="2" t="s">
        <v>82</v>
      </c>
    </row>
    <row r="2004" spans="2:14" ht="14.25" customHeight="1" x14ac:dyDescent="0.25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10">
        <v>80.000000000000028</v>
      </c>
      <c r="J2004" s="7">
        <v>8000</v>
      </c>
      <c r="K2004" s="10">
        <v>640000.00000000023</v>
      </c>
      <c r="L2004" s="10">
        <v>256000.00000000006</v>
      </c>
      <c r="M2004" s="5">
        <v>0.39999999999999997</v>
      </c>
      <c r="N2004" s="2" t="s">
        <v>82</v>
      </c>
    </row>
    <row r="2005" spans="2:14" ht="14.25" customHeight="1" x14ac:dyDescent="0.25">
      <c r="B2005" s="2" t="s">
        <v>13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10">
        <v>75.000000000000028</v>
      </c>
      <c r="J2005" s="7">
        <v>6000</v>
      </c>
      <c r="K2005" s="10">
        <v>450000.00000000017</v>
      </c>
      <c r="L2005" s="10">
        <v>180000.00000000006</v>
      </c>
      <c r="M2005" s="5">
        <v>0.39999999999999997</v>
      </c>
      <c r="N2005" s="2" t="s">
        <v>82</v>
      </c>
    </row>
    <row r="2006" spans="2:14" ht="14.25" customHeight="1" x14ac:dyDescent="0.25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10">
        <v>75.000000000000028</v>
      </c>
      <c r="J2006" s="7">
        <v>6000</v>
      </c>
      <c r="K2006" s="10">
        <v>450000.00000000017</v>
      </c>
      <c r="L2006" s="10">
        <v>180000.00000000006</v>
      </c>
      <c r="M2006" s="5">
        <v>0.39999999999999997</v>
      </c>
      <c r="N2006" s="2" t="s">
        <v>82</v>
      </c>
    </row>
    <row r="2007" spans="2:14" ht="14.25" customHeight="1" x14ac:dyDescent="0.25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10">
        <v>85.000000000000014</v>
      </c>
      <c r="J2007" s="7">
        <v>5250</v>
      </c>
      <c r="K2007" s="10">
        <v>446250.00000000006</v>
      </c>
      <c r="L2007" s="10">
        <v>200812.50000000003</v>
      </c>
      <c r="M2007" s="5">
        <v>0.45</v>
      </c>
      <c r="N2007" s="2" t="s">
        <v>82</v>
      </c>
    </row>
    <row r="2008" spans="2:14" ht="14.25" customHeight="1" x14ac:dyDescent="0.25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10">
        <v>90.000000000000028</v>
      </c>
      <c r="J2008" s="7">
        <v>6250</v>
      </c>
      <c r="K2008" s="10">
        <v>562500.00000000023</v>
      </c>
      <c r="L2008" s="10">
        <v>196875.00000000006</v>
      </c>
      <c r="M2008" s="5">
        <v>0.35</v>
      </c>
      <c r="N2008" s="2" t="s">
        <v>82</v>
      </c>
    </row>
    <row r="2009" spans="2:14" ht="14.25" customHeight="1" x14ac:dyDescent="0.25">
      <c r="B2009" s="2" t="s">
        <v>13</v>
      </c>
      <c r="C2009" s="2">
        <v>1197831</v>
      </c>
      <c r="D2009" s="3">
        <v>44201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10">
        <v>20</v>
      </c>
      <c r="J2009" s="7">
        <v>6750</v>
      </c>
      <c r="K2009" s="10">
        <v>135000</v>
      </c>
      <c r="L2009" s="10">
        <v>40500</v>
      </c>
      <c r="M2009" s="5">
        <v>0.3</v>
      </c>
      <c r="N2009" s="2" t="s">
        <v>82</v>
      </c>
    </row>
    <row r="2010" spans="2:14" ht="14.25" customHeight="1" x14ac:dyDescent="0.25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10">
        <v>30</v>
      </c>
      <c r="J2010" s="7">
        <v>6750</v>
      </c>
      <c r="K2010" s="10">
        <v>202500</v>
      </c>
      <c r="L2010" s="10">
        <v>60750</v>
      </c>
      <c r="M2010" s="5">
        <v>0.3</v>
      </c>
      <c r="N2010" s="2" t="s">
        <v>82</v>
      </c>
    </row>
    <row r="2011" spans="2:14" ht="14.25" customHeight="1" x14ac:dyDescent="0.25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10">
        <v>30</v>
      </c>
      <c r="J2011" s="7">
        <v>4750</v>
      </c>
      <c r="K2011" s="10">
        <v>142500</v>
      </c>
      <c r="L2011" s="10">
        <v>42750</v>
      </c>
      <c r="M2011" s="5">
        <v>0.3</v>
      </c>
      <c r="N2011" s="2" t="s">
        <v>82</v>
      </c>
    </row>
    <row r="2012" spans="2:14" ht="14.25" customHeight="1" x14ac:dyDescent="0.25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10">
        <v>35</v>
      </c>
      <c r="J2012" s="7">
        <v>4750</v>
      </c>
      <c r="K2012" s="10">
        <v>166250</v>
      </c>
      <c r="L2012" s="10">
        <v>66500</v>
      </c>
      <c r="M2012" s="5">
        <v>0.4</v>
      </c>
      <c r="N2012" s="2" t="s">
        <v>82</v>
      </c>
    </row>
    <row r="2013" spans="2:14" ht="14.25" customHeight="1" x14ac:dyDescent="0.25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10">
        <v>40</v>
      </c>
      <c r="J2013" s="7">
        <v>3250</v>
      </c>
      <c r="K2013" s="10">
        <v>130000</v>
      </c>
      <c r="L2013" s="10">
        <v>32500</v>
      </c>
      <c r="M2013" s="5">
        <v>0.25</v>
      </c>
      <c r="N2013" s="2" t="s">
        <v>82</v>
      </c>
    </row>
    <row r="2014" spans="2:14" ht="14.25" customHeight="1" x14ac:dyDescent="0.25">
      <c r="B2014" s="2" t="s">
        <v>29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10">
        <v>35</v>
      </c>
      <c r="J2014" s="7">
        <v>4750</v>
      </c>
      <c r="K2014" s="10">
        <v>166250</v>
      </c>
      <c r="L2014" s="10">
        <v>74812.5</v>
      </c>
      <c r="M2014" s="5">
        <v>0.45</v>
      </c>
      <c r="N2014" s="2" t="s">
        <v>82</v>
      </c>
    </row>
    <row r="2015" spans="2:14" ht="14.25" customHeight="1" x14ac:dyDescent="0.25">
      <c r="B2015" s="2" t="s">
        <v>13</v>
      </c>
      <c r="C2015" s="2">
        <v>1197831</v>
      </c>
      <c r="D2015" s="3">
        <v>44231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10">
        <v>25</v>
      </c>
      <c r="J2015" s="7">
        <v>6250</v>
      </c>
      <c r="K2015" s="10">
        <v>156250</v>
      </c>
      <c r="L2015" s="10">
        <v>46875</v>
      </c>
      <c r="M2015" s="5">
        <v>0.3</v>
      </c>
      <c r="N2015" s="2" t="s">
        <v>82</v>
      </c>
    </row>
    <row r="2016" spans="2:14" ht="14.25" customHeight="1" x14ac:dyDescent="0.25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10">
        <v>35</v>
      </c>
      <c r="J2016" s="7">
        <v>6000</v>
      </c>
      <c r="K2016" s="10">
        <v>210000</v>
      </c>
      <c r="L2016" s="10">
        <v>63000</v>
      </c>
      <c r="M2016" s="5">
        <v>0.3</v>
      </c>
      <c r="N2016" s="2" t="s">
        <v>82</v>
      </c>
    </row>
    <row r="2017" spans="2:14" ht="14.25" customHeight="1" x14ac:dyDescent="0.25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10">
        <v>35</v>
      </c>
      <c r="J2017" s="7">
        <v>4250</v>
      </c>
      <c r="K2017" s="10">
        <v>148750</v>
      </c>
      <c r="L2017" s="10">
        <v>44625</v>
      </c>
      <c r="M2017" s="5">
        <v>0.3</v>
      </c>
      <c r="N2017" s="2" t="s">
        <v>82</v>
      </c>
    </row>
    <row r="2018" spans="2:14" ht="14.25" customHeight="1" x14ac:dyDescent="0.25">
      <c r="B2018" s="2" t="s">
        <v>13</v>
      </c>
      <c r="C2018" s="2">
        <v>1197831</v>
      </c>
      <c r="D2018" s="3">
        <v>44231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10">
        <v>35</v>
      </c>
      <c r="J2018" s="7">
        <v>3750</v>
      </c>
      <c r="K2018" s="10">
        <v>131250</v>
      </c>
      <c r="L2018" s="10">
        <v>52500</v>
      </c>
      <c r="M2018" s="5">
        <v>0.4</v>
      </c>
      <c r="N2018" s="2" t="s">
        <v>82</v>
      </c>
    </row>
    <row r="2019" spans="2:14" ht="14.25" customHeight="1" x14ac:dyDescent="0.25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10">
        <v>40</v>
      </c>
      <c r="J2019" s="7">
        <v>2500</v>
      </c>
      <c r="K2019" s="10">
        <v>100000</v>
      </c>
      <c r="L2019" s="10">
        <v>25000</v>
      </c>
      <c r="M2019" s="5">
        <v>0.25</v>
      </c>
      <c r="N2019" s="2" t="s">
        <v>82</v>
      </c>
    </row>
    <row r="2020" spans="2:14" ht="14.25" customHeight="1" x14ac:dyDescent="0.25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10">
        <v>35</v>
      </c>
      <c r="J2020" s="7">
        <v>4500</v>
      </c>
      <c r="K2020" s="10">
        <v>157500</v>
      </c>
      <c r="L2020" s="10">
        <v>70875</v>
      </c>
      <c r="M2020" s="5">
        <v>0.45</v>
      </c>
      <c r="N2020" s="2" t="s">
        <v>82</v>
      </c>
    </row>
    <row r="2021" spans="2:14" ht="14.25" customHeight="1" x14ac:dyDescent="0.25">
      <c r="B2021" s="2" t="s">
        <v>13</v>
      </c>
      <c r="C2021" s="2">
        <v>1197831</v>
      </c>
      <c r="D2021" s="3">
        <v>44261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10">
        <v>30</v>
      </c>
      <c r="J2021" s="7">
        <v>6250</v>
      </c>
      <c r="K2021" s="10">
        <v>187500</v>
      </c>
      <c r="L2021" s="10">
        <v>65625</v>
      </c>
      <c r="M2021" s="5">
        <v>0.35</v>
      </c>
      <c r="N2021" s="2" t="s">
        <v>82</v>
      </c>
    </row>
    <row r="2022" spans="2:14" ht="14.25" customHeight="1" x14ac:dyDescent="0.25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10">
        <v>40</v>
      </c>
      <c r="J2022" s="7">
        <v>6250</v>
      </c>
      <c r="K2022" s="10">
        <v>250000</v>
      </c>
      <c r="L2022" s="10">
        <v>87500</v>
      </c>
      <c r="M2022" s="5">
        <v>0.35</v>
      </c>
      <c r="N2022" s="2" t="s">
        <v>82</v>
      </c>
    </row>
    <row r="2023" spans="2:14" ht="14.25" customHeight="1" x14ac:dyDescent="0.25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10">
        <v>30</v>
      </c>
      <c r="J2023" s="7">
        <v>4500</v>
      </c>
      <c r="K2023" s="10">
        <v>135000</v>
      </c>
      <c r="L2023" s="10">
        <v>47250</v>
      </c>
      <c r="M2023" s="5">
        <v>0.35</v>
      </c>
      <c r="N2023" s="2" t="s">
        <v>82</v>
      </c>
    </row>
    <row r="2024" spans="2:14" ht="14.25" customHeight="1" x14ac:dyDescent="0.25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10">
        <v>35</v>
      </c>
      <c r="J2024" s="7">
        <v>3500</v>
      </c>
      <c r="K2024" s="10">
        <v>122500</v>
      </c>
      <c r="L2024" s="10">
        <v>55125</v>
      </c>
      <c r="M2024" s="5">
        <v>0.45</v>
      </c>
      <c r="N2024" s="2" t="s">
        <v>82</v>
      </c>
    </row>
    <row r="2025" spans="2:14" ht="14.25" customHeight="1" x14ac:dyDescent="0.25">
      <c r="B2025" s="2" t="s">
        <v>29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10">
        <v>40</v>
      </c>
      <c r="J2025" s="7">
        <v>2500</v>
      </c>
      <c r="K2025" s="10">
        <v>100000</v>
      </c>
      <c r="L2025" s="10">
        <v>30000</v>
      </c>
      <c r="M2025" s="5">
        <v>0.3</v>
      </c>
      <c r="N2025" s="2" t="s">
        <v>82</v>
      </c>
    </row>
    <row r="2026" spans="2:14" ht="14.25" customHeight="1" x14ac:dyDescent="0.25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10">
        <v>35</v>
      </c>
      <c r="J2026" s="7">
        <v>4000</v>
      </c>
      <c r="K2026" s="10">
        <v>140000</v>
      </c>
      <c r="L2026" s="10">
        <v>70000</v>
      </c>
      <c r="M2026" s="5">
        <v>0.5</v>
      </c>
      <c r="N2026" s="2" t="s">
        <v>82</v>
      </c>
    </row>
    <row r="2027" spans="2:14" ht="14.25" customHeight="1" x14ac:dyDescent="0.25">
      <c r="B2027" s="2" t="s">
        <v>29</v>
      </c>
      <c r="C2027" s="2">
        <v>1197831</v>
      </c>
      <c r="D2027" s="3">
        <v>44291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10">
        <v>20</v>
      </c>
      <c r="J2027" s="7">
        <v>6500</v>
      </c>
      <c r="K2027" s="10">
        <v>130000</v>
      </c>
      <c r="L2027" s="10">
        <v>45500</v>
      </c>
      <c r="M2027" s="5">
        <v>0.35</v>
      </c>
      <c r="N2027" s="2" t="s">
        <v>82</v>
      </c>
    </row>
    <row r="2028" spans="2:14" ht="14.25" customHeight="1" x14ac:dyDescent="0.25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10">
        <v>30.000000000000004</v>
      </c>
      <c r="J2028" s="7">
        <v>6500</v>
      </c>
      <c r="K2028" s="10">
        <v>195000.00000000003</v>
      </c>
      <c r="L2028" s="10">
        <v>68250</v>
      </c>
      <c r="M2028" s="5">
        <v>0.35</v>
      </c>
      <c r="N2028" s="2" t="s">
        <v>82</v>
      </c>
    </row>
    <row r="2029" spans="2:14" ht="14.25" customHeight="1" x14ac:dyDescent="0.25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10">
        <v>24.999999999999996</v>
      </c>
      <c r="J2029" s="7">
        <v>4750</v>
      </c>
      <c r="K2029" s="10">
        <v>118749.99999999999</v>
      </c>
      <c r="L2029" s="10">
        <v>41562.499999999993</v>
      </c>
      <c r="M2029" s="5">
        <v>0.35</v>
      </c>
      <c r="N2029" s="2" t="s">
        <v>82</v>
      </c>
    </row>
    <row r="2030" spans="2:14" ht="14.25" customHeight="1" x14ac:dyDescent="0.25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10">
        <v>30.000000000000004</v>
      </c>
      <c r="J2030" s="7">
        <v>3750</v>
      </c>
      <c r="K2030" s="10">
        <v>112500.00000000001</v>
      </c>
      <c r="L2030" s="10">
        <v>50625.000000000007</v>
      </c>
      <c r="M2030" s="5">
        <v>0.45</v>
      </c>
      <c r="N2030" s="2" t="s">
        <v>82</v>
      </c>
    </row>
    <row r="2031" spans="2:14" ht="14.25" customHeight="1" x14ac:dyDescent="0.25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10">
        <v>35</v>
      </c>
      <c r="J2031" s="7">
        <v>2750</v>
      </c>
      <c r="K2031" s="10">
        <v>96250</v>
      </c>
      <c r="L2031" s="10">
        <v>28875</v>
      </c>
      <c r="M2031" s="5">
        <v>0.3</v>
      </c>
      <c r="N2031" s="2" t="s">
        <v>82</v>
      </c>
    </row>
    <row r="2032" spans="2:14" ht="14.25" customHeight="1" x14ac:dyDescent="0.25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10">
        <v>30.000000000000004</v>
      </c>
      <c r="J2032" s="7">
        <v>5500</v>
      </c>
      <c r="K2032" s="10">
        <v>165000.00000000003</v>
      </c>
      <c r="L2032" s="10">
        <v>82500.000000000015</v>
      </c>
      <c r="M2032" s="5">
        <v>0.5</v>
      </c>
      <c r="N2032" s="2" t="s">
        <v>82</v>
      </c>
    </row>
    <row r="2033" spans="2:14" ht="14.25" customHeight="1" x14ac:dyDescent="0.25">
      <c r="B2033" s="2" t="s">
        <v>29</v>
      </c>
      <c r="C2033" s="2">
        <v>1197831</v>
      </c>
      <c r="D2033" s="3">
        <v>44321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10">
        <v>20</v>
      </c>
      <c r="J2033" s="7">
        <v>7000</v>
      </c>
      <c r="K2033" s="10">
        <v>140000</v>
      </c>
      <c r="L2033" s="10">
        <v>49000</v>
      </c>
      <c r="M2033" s="5">
        <v>0.35</v>
      </c>
      <c r="N2033" s="2" t="s">
        <v>82</v>
      </c>
    </row>
    <row r="2034" spans="2:14" ht="14.25" customHeight="1" x14ac:dyDescent="0.25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10">
        <v>30.000000000000004</v>
      </c>
      <c r="J2034" s="7">
        <v>7250</v>
      </c>
      <c r="K2034" s="10">
        <v>217500.00000000003</v>
      </c>
      <c r="L2034" s="10">
        <v>76125</v>
      </c>
      <c r="M2034" s="5">
        <v>0.35</v>
      </c>
      <c r="N2034" s="2" t="s">
        <v>82</v>
      </c>
    </row>
    <row r="2035" spans="2:14" ht="14.25" customHeight="1" x14ac:dyDescent="0.25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10">
        <v>24.999999999999996</v>
      </c>
      <c r="J2035" s="7">
        <v>5750</v>
      </c>
      <c r="K2035" s="10">
        <v>143749.99999999997</v>
      </c>
      <c r="L2035" s="10">
        <v>50312.499999999985</v>
      </c>
      <c r="M2035" s="5">
        <v>0.35</v>
      </c>
      <c r="N2035" s="2" t="s">
        <v>82</v>
      </c>
    </row>
    <row r="2036" spans="2:14" ht="14.25" customHeight="1" x14ac:dyDescent="0.25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10">
        <v>35</v>
      </c>
      <c r="J2036" s="7">
        <v>5000</v>
      </c>
      <c r="K2036" s="10">
        <v>175000</v>
      </c>
      <c r="L2036" s="10">
        <v>78750</v>
      </c>
      <c r="M2036" s="5">
        <v>0.45</v>
      </c>
      <c r="N2036" s="2" t="s">
        <v>82</v>
      </c>
    </row>
    <row r="2037" spans="2:14" ht="14.25" customHeight="1" x14ac:dyDescent="0.25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10">
        <v>50</v>
      </c>
      <c r="J2037" s="7">
        <v>4000</v>
      </c>
      <c r="K2037" s="10">
        <v>200000</v>
      </c>
      <c r="L2037" s="10">
        <v>60000</v>
      </c>
      <c r="M2037" s="5">
        <v>0.3</v>
      </c>
      <c r="N2037" s="2" t="s">
        <v>82</v>
      </c>
    </row>
    <row r="2038" spans="2:14" ht="14.25" customHeight="1" x14ac:dyDescent="0.25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10">
        <v>45</v>
      </c>
      <c r="J2038" s="7">
        <v>7500</v>
      </c>
      <c r="K2038" s="10">
        <v>337500</v>
      </c>
      <c r="L2038" s="10">
        <v>168750</v>
      </c>
      <c r="M2038" s="5">
        <v>0.5</v>
      </c>
      <c r="N2038" s="2" t="s">
        <v>82</v>
      </c>
    </row>
    <row r="2039" spans="2:14" ht="14.25" customHeight="1" x14ac:dyDescent="0.25">
      <c r="B2039" s="2" t="s">
        <v>29</v>
      </c>
      <c r="C2039" s="2">
        <v>1197831</v>
      </c>
      <c r="D2039" s="3">
        <v>44351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10">
        <v>45</v>
      </c>
      <c r="J2039" s="7">
        <v>7500</v>
      </c>
      <c r="K2039" s="10">
        <v>337500</v>
      </c>
      <c r="L2039" s="10">
        <v>118124.99999999999</v>
      </c>
      <c r="M2039" s="5">
        <v>0.35</v>
      </c>
      <c r="N2039" s="2" t="s">
        <v>82</v>
      </c>
    </row>
    <row r="2040" spans="2:14" ht="14.25" customHeight="1" x14ac:dyDescent="0.25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10">
        <v>50</v>
      </c>
      <c r="J2040" s="7">
        <v>7500</v>
      </c>
      <c r="K2040" s="10">
        <v>375000</v>
      </c>
      <c r="L2040" s="10">
        <v>131250</v>
      </c>
      <c r="M2040" s="5">
        <v>0.35</v>
      </c>
      <c r="N2040" s="2" t="s">
        <v>82</v>
      </c>
    </row>
    <row r="2041" spans="2:14" ht="14.25" customHeight="1" x14ac:dyDescent="0.25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10">
        <v>50</v>
      </c>
      <c r="J2041" s="7">
        <v>6000</v>
      </c>
      <c r="K2041" s="10">
        <v>300000</v>
      </c>
      <c r="L2041" s="10">
        <v>105000</v>
      </c>
      <c r="M2041" s="5">
        <v>0.35</v>
      </c>
      <c r="N2041" s="2" t="s">
        <v>82</v>
      </c>
    </row>
    <row r="2042" spans="2:14" ht="14.25" customHeight="1" x14ac:dyDescent="0.25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10">
        <v>50</v>
      </c>
      <c r="J2042" s="7">
        <v>5500</v>
      </c>
      <c r="K2042" s="10">
        <v>275000</v>
      </c>
      <c r="L2042" s="10">
        <v>123750</v>
      </c>
      <c r="M2042" s="5">
        <v>0.45</v>
      </c>
      <c r="N2042" s="2" t="s">
        <v>82</v>
      </c>
    </row>
    <row r="2043" spans="2:14" ht="14.25" customHeight="1" x14ac:dyDescent="0.25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10">
        <v>55.000000000000007</v>
      </c>
      <c r="J2043" s="7">
        <v>4500</v>
      </c>
      <c r="K2043" s="10">
        <v>247500.00000000003</v>
      </c>
      <c r="L2043" s="10">
        <v>74250</v>
      </c>
      <c r="M2043" s="5">
        <v>0.3</v>
      </c>
      <c r="N2043" s="2" t="s">
        <v>82</v>
      </c>
    </row>
    <row r="2044" spans="2:14" ht="14.25" customHeight="1" x14ac:dyDescent="0.25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10">
        <v>60.000000000000007</v>
      </c>
      <c r="J2044" s="7">
        <v>8250</v>
      </c>
      <c r="K2044" s="10">
        <v>495000.00000000006</v>
      </c>
      <c r="L2044" s="10">
        <v>247500.00000000003</v>
      </c>
      <c r="M2044" s="5">
        <v>0.5</v>
      </c>
      <c r="N2044" s="2" t="s">
        <v>82</v>
      </c>
    </row>
    <row r="2045" spans="2:14" ht="14.25" customHeight="1" x14ac:dyDescent="0.25">
      <c r="B2045" s="2" t="s">
        <v>29</v>
      </c>
      <c r="C2045" s="2">
        <v>1197831</v>
      </c>
      <c r="D2045" s="3">
        <v>44383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10">
        <v>50</v>
      </c>
      <c r="J2045" s="7">
        <v>7750</v>
      </c>
      <c r="K2045" s="10">
        <v>387500</v>
      </c>
      <c r="L2045" s="10">
        <v>155000</v>
      </c>
      <c r="M2045" s="5">
        <v>0.39999999999999997</v>
      </c>
      <c r="N2045" s="2" t="s">
        <v>82</v>
      </c>
    </row>
    <row r="2046" spans="2:14" ht="14.25" customHeight="1" x14ac:dyDescent="0.25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10">
        <v>55.000000000000007</v>
      </c>
      <c r="J2046" s="7">
        <v>7750</v>
      </c>
      <c r="K2046" s="10">
        <v>426250.00000000006</v>
      </c>
      <c r="L2046" s="10">
        <v>170500</v>
      </c>
      <c r="M2046" s="5">
        <v>0.39999999999999997</v>
      </c>
      <c r="N2046" s="2" t="s">
        <v>82</v>
      </c>
    </row>
    <row r="2047" spans="2:14" ht="14.25" customHeight="1" x14ac:dyDescent="0.25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10">
        <v>50</v>
      </c>
      <c r="J2047" s="7">
        <v>9250</v>
      </c>
      <c r="K2047" s="10">
        <v>462500</v>
      </c>
      <c r="L2047" s="10">
        <v>184999.99999999997</v>
      </c>
      <c r="M2047" s="5">
        <v>0.39999999999999997</v>
      </c>
      <c r="N2047" s="2" t="s">
        <v>82</v>
      </c>
    </row>
    <row r="2048" spans="2:14" ht="14.25" customHeight="1" x14ac:dyDescent="0.25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10">
        <v>50</v>
      </c>
      <c r="J2048" s="7">
        <v>5250</v>
      </c>
      <c r="K2048" s="10">
        <v>262500</v>
      </c>
      <c r="L2048" s="10">
        <v>131250</v>
      </c>
      <c r="M2048" s="5">
        <v>0.5</v>
      </c>
      <c r="N2048" s="2" t="s">
        <v>82</v>
      </c>
    </row>
    <row r="2049" spans="2:14" ht="14.25" customHeight="1" x14ac:dyDescent="0.25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10">
        <v>55.000000000000007</v>
      </c>
      <c r="J2049" s="7">
        <v>5250</v>
      </c>
      <c r="K2049" s="10">
        <v>288750.00000000006</v>
      </c>
      <c r="L2049" s="10">
        <v>101062.50000000001</v>
      </c>
      <c r="M2049" s="5">
        <v>0.35</v>
      </c>
      <c r="N2049" s="2" t="s">
        <v>82</v>
      </c>
    </row>
    <row r="2050" spans="2:14" ht="14.25" customHeight="1" x14ac:dyDescent="0.25">
      <c r="B2050" s="2" t="s">
        <v>13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10">
        <v>65</v>
      </c>
      <c r="J2050" s="7">
        <v>8000</v>
      </c>
      <c r="K2050" s="10">
        <v>520000</v>
      </c>
      <c r="L2050" s="10">
        <v>286000</v>
      </c>
      <c r="M2050" s="5">
        <v>0.55000000000000004</v>
      </c>
      <c r="N2050" s="2" t="s">
        <v>82</v>
      </c>
    </row>
    <row r="2051" spans="2:14" ht="14.25" customHeight="1" x14ac:dyDescent="0.25">
      <c r="B2051" s="2" t="s">
        <v>13</v>
      </c>
      <c r="C2051" s="2">
        <v>1197831</v>
      </c>
      <c r="D2051" s="3">
        <v>44416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10">
        <v>50</v>
      </c>
      <c r="J2051" s="7">
        <v>7500</v>
      </c>
      <c r="K2051" s="10">
        <v>375000</v>
      </c>
      <c r="L2051" s="10">
        <v>150000</v>
      </c>
      <c r="M2051" s="5">
        <v>0.39999999999999997</v>
      </c>
      <c r="N2051" s="2" t="s">
        <v>82</v>
      </c>
    </row>
    <row r="2052" spans="2:14" ht="14.25" customHeight="1" x14ac:dyDescent="0.25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10">
        <v>55.000000000000007</v>
      </c>
      <c r="J2052" s="7">
        <v>7500</v>
      </c>
      <c r="K2052" s="10">
        <v>412500.00000000006</v>
      </c>
      <c r="L2052" s="10">
        <v>165000</v>
      </c>
      <c r="M2052" s="5">
        <v>0.39999999999999997</v>
      </c>
      <c r="N2052" s="2" t="s">
        <v>82</v>
      </c>
    </row>
    <row r="2053" spans="2:14" ht="14.25" customHeight="1" x14ac:dyDescent="0.25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10">
        <v>50</v>
      </c>
      <c r="J2053" s="7">
        <v>9250</v>
      </c>
      <c r="K2053" s="10">
        <v>462500</v>
      </c>
      <c r="L2053" s="10">
        <v>184999.99999999997</v>
      </c>
      <c r="M2053" s="5">
        <v>0.39999999999999997</v>
      </c>
      <c r="N2053" s="2" t="s">
        <v>82</v>
      </c>
    </row>
    <row r="2054" spans="2:14" ht="14.25" customHeight="1" x14ac:dyDescent="0.25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10">
        <v>50</v>
      </c>
      <c r="J2054" s="7">
        <v>4750</v>
      </c>
      <c r="K2054" s="10">
        <v>237500</v>
      </c>
      <c r="L2054" s="10">
        <v>118750</v>
      </c>
      <c r="M2054" s="5">
        <v>0.5</v>
      </c>
      <c r="N2054" s="2" t="s">
        <v>82</v>
      </c>
    </row>
    <row r="2055" spans="2:14" ht="14.25" customHeight="1" x14ac:dyDescent="0.25">
      <c r="B2055" s="2" t="s">
        <v>25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10">
        <v>55.000000000000007</v>
      </c>
      <c r="J2055" s="7">
        <v>4750</v>
      </c>
      <c r="K2055" s="10">
        <v>261250.00000000003</v>
      </c>
      <c r="L2055" s="10">
        <v>91437.5</v>
      </c>
      <c r="M2055" s="5">
        <v>0.35</v>
      </c>
      <c r="N2055" s="2" t="s">
        <v>82</v>
      </c>
    </row>
    <row r="2056" spans="2:14" ht="14.25" customHeight="1" x14ac:dyDescent="0.25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10">
        <v>60</v>
      </c>
      <c r="J2056" s="7">
        <v>7250</v>
      </c>
      <c r="K2056" s="10">
        <v>435000</v>
      </c>
      <c r="L2056" s="10">
        <v>239250.00000000003</v>
      </c>
      <c r="M2056" s="5">
        <v>0.55000000000000004</v>
      </c>
      <c r="N2056" s="2" t="s">
        <v>82</v>
      </c>
    </row>
    <row r="2057" spans="2:14" ht="14.25" customHeight="1" x14ac:dyDescent="0.25">
      <c r="B2057" s="2" t="s">
        <v>25</v>
      </c>
      <c r="C2057" s="2">
        <v>1197831</v>
      </c>
      <c r="D2057" s="3">
        <v>44444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10">
        <v>55.000000000000007</v>
      </c>
      <c r="J2057" s="7">
        <v>6750</v>
      </c>
      <c r="K2057" s="10">
        <v>371250.00000000006</v>
      </c>
      <c r="L2057" s="10">
        <v>148500</v>
      </c>
      <c r="M2057" s="5">
        <v>0.39999999999999997</v>
      </c>
      <c r="N2057" s="2" t="s">
        <v>82</v>
      </c>
    </row>
    <row r="2058" spans="2:14" ht="14.25" customHeight="1" x14ac:dyDescent="0.25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10">
        <v>55.000000000000007</v>
      </c>
      <c r="J2058" s="7">
        <v>6250</v>
      </c>
      <c r="K2058" s="10">
        <v>343750.00000000006</v>
      </c>
      <c r="L2058" s="10">
        <v>137500</v>
      </c>
      <c r="M2058" s="5">
        <v>0.39999999999999997</v>
      </c>
      <c r="N2058" s="2" t="s">
        <v>82</v>
      </c>
    </row>
    <row r="2059" spans="2:14" ht="14.25" customHeight="1" x14ac:dyDescent="0.25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10">
        <v>60</v>
      </c>
      <c r="J2059" s="7">
        <v>6750</v>
      </c>
      <c r="K2059" s="10">
        <v>405000</v>
      </c>
      <c r="L2059" s="10">
        <v>162000</v>
      </c>
      <c r="M2059" s="5">
        <v>0.39999999999999997</v>
      </c>
      <c r="N2059" s="2" t="s">
        <v>82</v>
      </c>
    </row>
    <row r="2060" spans="2:14" ht="14.25" customHeight="1" x14ac:dyDescent="0.25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10">
        <v>60</v>
      </c>
      <c r="J2060" s="7">
        <v>4000</v>
      </c>
      <c r="K2060" s="10">
        <v>240000</v>
      </c>
      <c r="L2060" s="10">
        <v>120000</v>
      </c>
      <c r="M2060" s="5">
        <v>0.5</v>
      </c>
      <c r="N2060" s="2" t="s">
        <v>82</v>
      </c>
    </row>
    <row r="2061" spans="2:14" ht="14.25" customHeight="1" x14ac:dyDescent="0.25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10">
        <v>55.000000000000007</v>
      </c>
      <c r="J2061" s="7">
        <v>4000</v>
      </c>
      <c r="K2061" s="10">
        <v>220000.00000000003</v>
      </c>
      <c r="L2061" s="10">
        <v>77000</v>
      </c>
      <c r="M2061" s="5">
        <v>0.35</v>
      </c>
      <c r="N2061" s="2" t="s">
        <v>82</v>
      </c>
    </row>
    <row r="2062" spans="2:14" ht="14.25" customHeight="1" x14ac:dyDescent="0.25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10">
        <v>50</v>
      </c>
      <c r="J2062" s="7">
        <v>6250</v>
      </c>
      <c r="K2062" s="10">
        <v>312500</v>
      </c>
      <c r="L2062" s="10">
        <v>171875</v>
      </c>
      <c r="M2062" s="5">
        <v>0.55000000000000004</v>
      </c>
      <c r="N2062" s="2" t="s">
        <v>82</v>
      </c>
    </row>
    <row r="2063" spans="2:14" ht="14.25" customHeight="1" x14ac:dyDescent="0.25">
      <c r="B2063" s="2" t="s">
        <v>25</v>
      </c>
      <c r="C2063" s="2">
        <v>1197831</v>
      </c>
      <c r="D2063" s="3">
        <v>44473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10">
        <v>40</v>
      </c>
      <c r="J2063" s="7">
        <v>5750</v>
      </c>
      <c r="K2063" s="10">
        <v>230000</v>
      </c>
      <c r="L2063" s="10">
        <v>91999.999999999985</v>
      </c>
      <c r="M2063" s="5">
        <v>0.39999999999999997</v>
      </c>
      <c r="N2063" s="2" t="s">
        <v>82</v>
      </c>
    </row>
    <row r="2064" spans="2:14" ht="14.25" customHeight="1" x14ac:dyDescent="0.25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10">
        <v>40</v>
      </c>
      <c r="J2064" s="7">
        <v>5750</v>
      </c>
      <c r="K2064" s="10">
        <v>230000</v>
      </c>
      <c r="L2064" s="10">
        <v>91999.999999999985</v>
      </c>
      <c r="M2064" s="5">
        <v>0.39999999999999997</v>
      </c>
      <c r="N2064" s="2" t="s">
        <v>82</v>
      </c>
    </row>
    <row r="2065" spans="2:14" ht="14.25" customHeight="1" x14ac:dyDescent="0.25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10">
        <v>45</v>
      </c>
      <c r="J2065" s="7">
        <v>5250</v>
      </c>
      <c r="K2065" s="10">
        <v>236250</v>
      </c>
      <c r="L2065" s="10">
        <v>94499.999999999985</v>
      </c>
      <c r="M2065" s="5">
        <v>0.39999999999999997</v>
      </c>
      <c r="N2065" s="2" t="s">
        <v>82</v>
      </c>
    </row>
    <row r="2066" spans="2:14" ht="14.25" customHeight="1" x14ac:dyDescent="0.25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10">
        <v>45</v>
      </c>
      <c r="J2066" s="7">
        <v>3750</v>
      </c>
      <c r="K2066" s="10">
        <v>168750</v>
      </c>
      <c r="L2066" s="10">
        <v>84375</v>
      </c>
      <c r="M2066" s="5">
        <v>0.5</v>
      </c>
      <c r="N2066" s="2" t="s">
        <v>82</v>
      </c>
    </row>
    <row r="2067" spans="2:14" ht="14.25" customHeight="1" x14ac:dyDescent="0.25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10">
        <v>35</v>
      </c>
      <c r="J2067" s="7">
        <v>3500</v>
      </c>
      <c r="K2067" s="10">
        <v>122500</v>
      </c>
      <c r="L2067" s="10">
        <v>42875</v>
      </c>
      <c r="M2067" s="5">
        <v>0.35</v>
      </c>
      <c r="N2067" s="2" t="s">
        <v>82</v>
      </c>
    </row>
    <row r="2068" spans="2:14" ht="14.25" customHeight="1" x14ac:dyDescent="0.25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10">
        <v>45</v>
      </c>
      <c r="J2068" s="7">
        <v>5250</v>
      </c>
      <c r="K2068" s="10">
        <v>236250</v>
      </c>
      <c r="L2068" s="10">
        <v>129937.50000000001</v>
      </c>
      <c r="M2068" s="5">
        <v>0.55000000000000004</v>
      </c>
      <c r="N2068" s="2" t="s">
        <v>82</v>
      </c>
    </row>
    <row r="2069" spans="2:14" ht="14.25" customHeight="1" x14ac:dyDescent="0.25">
      <c r="B2069" s="2" t="s">
        <v>25</v>
      </c>
      <c r="C2069" s="2">
        <v>1197831</v>
      </c>
      <c r="D2069" s="3">
        <v>44505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10">
        <v>35</v>
      </c>
      <c r="J2069" s="7">
        <v>6750</v>
      </c>
      <c r="K2069" s="10">
        <v>236250</v>
      </c>
      <c r="L2069" s="10">
        <v>94499.999999999985</v>
      </c>
      <c r="M2069" s="5">
        <v>0.39999999999999997</v>
      </c>
      <c r="N2069" s="2" t="s">
        <v>82</v>
      </c>
    </row>
    <row r="2070" spans="2:14" ht="14.25" customHeight="1" x14ac:dyDescent="0.25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10">
        <v>35</v>
      </c>
      <c r="J2070" s="7">
        <v>6750</v>
      </c>
      <c r="K2070" s="10">
        <v>236250</v>
      </c>
      <c r="L2070" s="10">
        <v>94499.999999999985</v>
      </c>
      <c r="M2070" s="5">
        <v>0.39999999999999997</v>
      </c>
      <c r="N2070" s="2" t="s">
        <v>82</v>
      </c>
    </row>
    <row r="2071" spans="2:14" ht="14.25" customHeight="1" x14ac:dyDescent="0.25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10">
        <v>60</v>
      </c>
      <c r="J2071" s="7">
        <v>6000</v>
      </c>
      <c r="K2071" s="10">
        <v>360000</v>
      </c>
      <c r="L2071" s="10">
        <v>144000</v>
      </c>
      <c r="M2071" s="5">
        <v>0.39999999999999997</v>
      </c>
      <c r="N2071" s="2" t="s">
        <v>82</v>
      </c>
    </row>
    <row r="2072" spans="2:14" ht="14.25" customHeight="1" x14ac:dyDescent="0.25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10">
        <v>60</v>
      </c>
      <c r="J2072" s="7">
        <v>4500</v>
      </c>
      <c r="K2072" s="10">
        <v>270000</v>
      </c>
      <c r="L2072" s="10">
        <v>135000</v>
      </c>
      <c r="M2072" s="5">
        <v>0.5</v>
      </c>
      <c r="N2072" s="2" t="s">
        <v>82</v>
      </c>
    </row>
    <row r="2073" spans="2:14" ht="14.25" customHeight="1" x14ac:dyDescent="0.25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10">
        <v>54.999999999999993</v>
      </c>
      <c r="J2073" s="7">
        <v>4250</v>
      </c>
      <c r="K2073" s="10">
        <v>233749.99999999997</v>
      </c>
      <c r="L2073" s="10">
        <v>81812.499999999985</v>
      </c>
      <c r="M2073" s="5">
        <v>0.35</v>
      </c>
      <c r="N2073" s="2" t="s">
        <v>82</v>
      </c>
    </row>
    <row r="2074" spans="2:14" ht="14.25" customHeight="1" x14ac:dyDescent="0.25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10">
        <v>65</v>
      </c>
      <c r="J2074" s="7">
        <v>6250</v>
      </c>
      <c r="K2074" s="10">
        <v>406250</v>
      </c>
      <c r="L2074" s="10">
        <v>223437.50000000003</v>
      </c>
      <c r="M2074" s="5">
        <v>0.55000000000000004</v>
      </c>
      <c r="N2074" s="2" t="s">
        <v>82</v>
      </c>
    </row>
    <row r="2075" spans="2:14" ht="14.25" customHeight="1" x14ac:dyDescent="0.25">
      <c r="B2075" s="2" t="s">
        <v>13</v>
      </c>
      <c r="C2075" s="2">
        <v>1197831</v>
      </c>
      <c r="D2075" s="3">
        <v>44534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10">
        <v>54.999999999999993</v>
      </c>
      <c r="J2075" s="7">
        <v>7750</v>
      </c>
      <c r="K2075" s="10">
        <v>426249.99999999994</v>
      </c>
      <c r="L2075" s="10">
        <v>170499.99999999997</v>
      </c>
      <c r="M2075" s="5">
        <v>0.39999999999999997</v>
      </c>
      <c r="N2075" s="2" t="s">
        <v>82</v>
      </c>
    </row>
    <row r="2076" spans="2:14" ht="14.25" customHeight="1" x14ac:dyDescent="0.25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10">
        <v>54.999999999999993</v>
      </c>
      <c r="J2076" s="7">
        <v>7750</v>
      </c>
      <c r="K2076" s="10">
        <v>426249.99999999994</v>
      </c>
      <c r="L2076" s="10">
        <v>170499.99999999997</v>
      </c>
      <c r="M2076" s="5">
        <v>0.39999999999999997</v>
      </c>
      <c r="N2076" s="2" t="s">
        <v>82</v>
      </c>
    </row>
    <row r="2077" spans="2:14" ht="14.25" customHeight="1" x14ac:dyDescent="0.25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10">
        <v>60</v>
      </c>
      <c r="J2077" s="7">
        <v>6750</v>
      </c>
      <c r="K2077" s="10">
        <v>405000</v>
      </c>
      <c r="L2077" s="10">
        <v>162000</v>
      </c>
      <c r="M2077" s="5">
        <v>0.39999999999999997</v>
      </c>
      <c r="N2077" s="2" t="s">
        <v>82</v>
      </c>
    </row>
    <row r="2078" spans="2:14" ht="14.25" customHeight="1" x14ac:dyDescent="0.25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10">
        <v>60</v>
      </c>
      <c r="J2078" s="7">
        <v>5250</v>
      </c>
      <c r="K2078" s="10">
        <v>315000</v>
      </c>
      <c r="L2078" s="10">
        <v>157500</v>
      </c>
      <c r="M2078" s="5">
        <v>0.5</v>
      </c>
      <c r="N2078" s="2" t="s">
        <v>82</v>
      </c>
    </row>
    <row r="2079" spans="2:14" ht="14.25" customHeight="1" x14ac:dyDescent="0.25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10">
        <v>54.999999999999993</v>
      </c>
      <c r="J2079" s="7">
        <v>4750</v>
      </c>
      <c r="K2079" s="10">
        <v>261249.99999999997</v>
      </c>
      <c r="L2079" s="10">
        <v>91437.499999999985</v>
      </c>
      <c r="M2079" s="5">
        <v>0.35</v>
      </c>
      <c r="N2079" s="2" t="s">
        <v>82</v>
      </c>
    </row>
    <row r="2080" spans="2:14" ht="14.25" customHeight="1" x14ac:dyDescent="0.25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10">
        <v>65</v>
      </c>
      <c r="J2080" s="7">
        <v>7250</v>
      </c>
      <c r="K2080" s="10">
        <v>471250</v>
      </c>
      <c r="L2080" s="10">
        <v>259187.50000000003</v>
      </c>
      <c r="M2080" s="5">
        <v>0.55000000000000004</v>
      </c>
      <c r="N2080" s="2" t="s">
        <v>82</v>
      </c>
    </row>
    <row r="2081" spans="2:14" ht="14.25" customHeight="1" x14ac:dyDescent="0.25">
      <c r="B2081" s="2" t="s">
        <v>13</v>
      </c>
      <c r="C2081" s="2">
        <v>1128299</v>
      </c>
      <c r="D2081" s="3">
        <v>44219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10">
        <v>29.999999999999993</v>
      </c>
      <c r="J2081" s="7">
        <v>4250</v>
      </c>
      <c r="K2081" s="10">
        <v>127499.99999999997</v>
      </c>
      <c r="L2081" s="10">
        <v>44624.999999999985</v>
      </c>
      <c r="M2081" s="5">
        <v>0.35</v>
      </c>
      <c r="N2081" s="2" t="s">
        <v>82</v>
      </c>
    </row>
    <row r="2082" spans="2:14" ht="14.25" customHeight="1" x14ac:dyDescent="0.25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10">
        <v>40</v>
      </c>
      <c r="J2082" s="7">
        <v>4250</v>
      </c>
      <c r="K2082" s="10">
        <v>170000</v>
      </c>
      <c r="L2082" s="10">
        <v>68000</v>
      </c>
      <c r="M2082" s="5">
        <v>0.4</v>
      </c>
      <c r="N2082" s="2" t="s">
        <v>82</v>
      </c>
    </row>
    <row r="2083" spans="2:14" ht="14.25" customHeight="1" x14ac:dyDescent="0.25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10">
        <v>40</v>
      </c>
      <c r="J2083" s="7">
        <v>4250</v>
      </c>
      <c r="K2083" s="10">
        <v>170000</v>
      </c>
      <c r="L2083" s="10">
        <v>59499.999999999993</v>
      </c>
      <c r="M2083" s="5">
        <v>0.35</v>
      </c>
      <c r="N2083" s="2" t="s">
        <v>82</v>
      </c>
    </row>
    <row r="2084" spans="2:14" ht="14.25" customHeight="1" x14ac:dyDescent="0.25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10">
        <v>40</v>
      </c>
      <c r="J2084" s="7">
        <v>2750</v>
      </c>
      <c r="K2084" s="10">
        <v>110000</v>
      </c>
      <c r="L2084" s="10">
        <v>38500</v>
      </c>
      <c r="M2084" s="5">
        <v>0.35</v>
      </c>
      <c r="N2084" s="2" t="s">
        <v>82</v>
      </c>
    </row>
    <row r="2085" spans="2:14" ht="14.25" customHeight="1" x14ac:dyDescent="0.25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10">
        <v>45.000000000000007</v>
      </c>
      <c r="J2085" s="7">
        <v>2250</v>
      </c>
      <c r="K2085" s="10">
        <v>101250.00000000001</v>
      </c>
      <c r="L2085" s="10">
        <v>30375.000000000004</v>
      </c>
      <c r="M2085" s="5">
        <v>0.3</v>
      </c>
      <c r="N2085" s="2" t="s">
        <v>82</v>
      </c>
    </row>
    <row r="2086" spans="2:14" ht="14.25" customHeight="1" x14ac:dyDescent="0.25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10">
        <v>40</v>
      </c>
      <c r="J2086" s="7">
        <v>4250</v>
      </c>
      <c r="K2086" s="10">
        <v>170000</v>
      </c>
      <c r="L2086" s="10">
        <v>42500</v>
      </c>
      <c r="M2086" s="5">
        <v>0.25</v>
      </c>
      <c r="N2086" s="2" t="s">
        <v>82</v>
      </c>
    </row>
    <row r="2087" spans="2:14" ht="14.25" customHeight="1" x14ac:dyDescent="0.25">
      <c r="B2087" s="2" t="s">
        <v>13</v>
      </c>
      <c r="C2087" s="2">
        <v>1128299</v>
      </c>
      <c r="D2087" s="3">
        <v>44250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10">
        <v>29.999999999999993</v>
      </c>
      <c r="J2087" s="7">
        <v>4750</v>
      </c>
      <c r="K2087" s="10">
        <v>142499.99999999997</v>
      </c>
      <c r="L2087" s="10">
        <v>49874.999999999985</v>
      </c>
      <c r="M2087" s="5">
        <v>0.35</v>
      </c>
      <c r="N2087" s="2" t="s">
        <v>82</v>
      </c>
    </row>
    <row r="2088" spans="2:14" ht="14.25" customHeight="1" x14ac:dyDescent="0.25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10">
        <v>40</v>
      </c>
      <c r="J2088" s="7">
        <v>3750</v>
      </c>
      <c r="K2088" s="10">
        <v>150000</v>
      </c>
      <c r="L2088" s="10">
        <v>60000</v>
      </c>
      <c r="M2088" s="5">
        <v>0.4</v>
      </c>
      <c r="N2088" s="2" t="s">
        <v>82</v>
      </c>
    </row>
    <row r="2089" spans="2:14" ht="14.25" customHeight="1" x14ac:dyDescent="0.25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10">
        <v>40</v>
      </c>
      <c r="J2089" s="7">
        <v>3750</v>
      </c>
      <c r="K2089" s="10">
        <v>150000</v>
      </c>
      <c r="L2089" s="10">
        <v>52500</v>
      </c>
      <c r="M2089" s="5">
        <v>0.35</v>
      </c>
      <c r="N2089" s="2" t="s">
        <v>82</v>
      </c>
    </row>
    <row r="2090" spans="2:14" ht="14.25" customHeight="1" x14ac:dyDescent="0.25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10">
        <v>40</v>
      </c>
      <c r="J2090" s="7">
        <v>2250</v>
      </c>
      <c r="K2090" s="10">
        <v>90000</v>
      </c>
      <c r="L2090" s="10">
        <v>31499.999999999996</v>
      </c>
      <c r="M2090" s="5">
        <v>0.35</v>
      </c>
      <c r="N2090" s="2" t="s">
        <v>82</v>
      </c>
    </row>
    <row r="2091" spans="2:14" ht="14.25" customHeight="1" x14ac:dyDescent="0.25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10">
        <v>45.000000000000007</v>
      </c>
      <c r="J2091" s="7">
        <v>1500</v>
      </c>
      <c r="K2091" s="10">
        <v>67500.000000000015</v>
      </c>
      <c r="L2091" s="10">
        <v>20250.000000000004</v>
      </c>
      <c r="M2091" s="5">
        <v>0.3</v>
      </c>
      <c r="N2091" s="2" t="s">
        <v>82</v>
      </c>
    </row>
    <row r="2092" spans="2:14" ht="14.25" customHeight="1" x14ac:dyDescent="0.25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10">
        <v>40</v>
      </c>
      <c r="J2092" s="7">
        <v>3500</v>
      </c>
      <c r="K2092" s="10">
        <v>140000</v>
      </c>
      <c r="L2092" s="10">
        <v>35000</v>
      </c>
      <c r="M2092" s="5">
        <v>0.25</v>
      </c>
      <c r="N2092" s="2" t="s">
        <v>82</v>
      </c>
    </row>
    <row r="2093" spans="2:14" ht="14.25" customHeight="1" x14ac:dyDescent="0.25">
      <c r="B2093" s="2" t="s">
        <v>13</v>
      </c>
      <c r="C2093" s="2">
        <v>1128299</v>
      </c>
      <c r="D2093" s="3">
        <v>44277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10">
        <v>40</v>
      </c>
      <c r="J2093" s="7">
        <v>5000</v>
      </c>
      <c r="K2093" s="10">
        <v>200000</v>
      </c>
      <c r="L2093" s="10">
        <v>70000</v>
      </c>
      <c r="M2093" s="5">
        <v>0.35</v>
      </c>
      <c r="N2093" s="2" t="s">
        <v>82</v>
      </c>
    </row>
    <row r="2094" spans="2:14" ht="14.25" customHeight="1" x14ac:dyDescent="0.25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10">
        <v>50</v>
      </c>
      <c r="J2094" s="7">
        <v>3500</v>
      </c>
      <c r="K2094" s="10">
        <v>175000</v>
      </c>
      <c r="L2094" s="10">
        <v>70000</v>
      </c>
      <c r="M2094" s="5">
        <v>0.4</v>
      </c>
      <c r="N2094" s="2" t="s">
        <v>82</v>
      </c>
    </row>
    <row r="2095" spans="2:14" ht="14.25" customHeight="1" x14ac:dyDescent="0.25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10">
        <v>50</v>
      </c>
      <c r="J2095" s="7">
        <v>3500</v>
      </c>
      <c r="K2095" s="10">
        <v>175000</v>
      </c>
      <c r="L2095" s="10">
        <v>61249.999999999993</v>
      </c>
      <c r="M2095" s="5">
        <v>0.35</v>
      </c>
      <c r="N2095" s="2" t="s">
        <v>82</v>
      </c>
    </row>
    <row r="2096" spans="2:14" ht="14.25" customHeight="1" x14ac:dyDescent="0.25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10">
        <v>50</v>
      </c>
      <c r="J2096" s="7">
        <v>2250</v>
      </c>
      <c r="K2096" s="10">
        <v>112500</v>
      </c>
      <c r="L2096" s="10">
        <v>39375</v>
      </c>
      <c r="M2096" s="5">
        <v>0.35</v>
      </c>
      <c r="N2096" s="2" t="s">
        <v>82</v>
      </c>
    </row>
    <row r="2097" spans="2:14" ht="14.25" customHeight="1" x14ac:dyDescent="0.25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10">
        <v>55.000000000000007</v>
      </c>
      <c r="J2097" s="7">
        <v>1250</v>
      </c>
      <c r="K2097" s="10">
        <v>68750.000000000015</v>
      </c>
      <c r="L2097" s="10">
        <v>20625.000000000004</v>
      </c>
      <c r="M2097" s="5">
        <v>0.3</v>
      </c>
      <c r="N2097" s="2" t="s">
        <v>82</v>
      </c>
    </row>
    <row r="2098" spans="2:14" ht="14.25" customHeight="1" x14ac:dyDescent="0.25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10">
        <v>50</v>
      </c>
      <c r="J2098" s="7">
        <v>3250</v>
      </c>
      <c r="K2098" s="10">
        <v>162500</v>
      </c>
      <c r="L2098" s="10">
        <v>40625</v>
      </c>
      <c r="M2098" s="5">
        <v>0.25</v>
      </c>
      <c r="N2098" s="2" t="s">
        <v>82</v>
      </c>
    </row>
    <row r="2099" spans="2:14" ht="14.25" customHeight="1" x14ac:dyDescent="0.25">
      <c r="B2099" s="2" t="s">
        <v>13</v>
      </c>
      <c r="C2099" s="2">
        <v>1128299</v>
      </c>
      <c r="D2099" s="3">
        <v>44309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10">
        <v>50</v>
      </c>
      <c r="J2099" s="7">
        <v>5000</v>
      </c>
      <c r="K2099" s="10">
        <v>250000</v>
      </c>
      <c r="L2099" s="10">
        <v>87500</v>
      </c>
      <c r="M2099" s="5">
        <v>0.35</v>
      </c>
      <c r="N2099" s="2" t="s">
        <v>82</v>
      </c>
    </row>
    <row r="2100" spans="2:14" ht="14.25" customHeight="1" x14ac:dyDescent="0.25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10">
        <v>55.000000000000007</v>
      </c>
      <c r="J2100" s="7">
        <v>3000</v>
      </c>
      <c r="K2100" s="10">
        <v>165000.00000000003</v>
      </c>
      <c r="L2100" s="10">
        <v>66000.000000000015</v>
      </c>
      <c r="M2100" s="5">
        <v>0.4</v>
      </c>
      <c r="N2100" s="2" t="s">
        <v>82</v>
      </c>
    </row>
    <row r="2101" spans="2:14" ht="14.25" customHeight="1" x14ac:dyDescent="0.25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10">
        <v>55.000000000000007</v>
      </c>
      <c r="J2101" s="7">
        <v>3500</v>
      </c>
      <c r="K2101" s="10">
        <v>192500.00000000003</v>
      </c>
      <c r="L2101" s="10">
        <v>67375</v>
      </c>
      <c r="M2101" s="5">
        <v>0.35</v>
      </c>
      <c r="N2101" s="2" t="s">
        <v>82</v>
      </c>
    </row>
    <row r="2102" spans="2:14" ht="14.25" customHeight="1" x14ac:dyDescent="0.25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10">
        <v>50</v>
      </c>
      <c r="J2102" s="7">
        <v>2500</v>
      </c>
      <c r="K2102" s="10">
        <v>125000</v>
      </c>
      <c r="L2102" s="10">
        <v>43750</v>
      </c>
      <c r="M2102" s="5">
        <v>0.35</v>
      </c>
      <c r="N2102" s="2" t="s">
        <v>82</v>
      </c>
    </row>
    <row r="2103" spans="2:14" ht="14.25" customHeight="1" x14ac:dyDescent="0.25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10">
        <v>55.000000000000007</v>
      </c>
      <c r="J2103" s="7">
        <v>1500</v>
      </c>
      <c r="K2103" s="10">
        <v>82500.000000000015</v>
      </c>
      <c r="L2103" s="10">
        <v>24750.000000000004</v>
      </c>
      <c r="M2103" s="5">
        <v>0.3</v>
      </c>
      <c r="N2103" s="2" t="s">
        <v>82</v>
      </c>
    </row>
    <row r="2104" spans="2:14" ht="14.25" customHeight="1" x14ac:dyDescent="0.25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10">
        <v>70</v>
      </c>
      <c r="J2104" s="7">
        <v>3250</v>
      </c>
      <c r="K2104" s="10">
        <v>227500</v>
      </c>
      <c r="L2104" s="10">
        <v>56875</v>
      </c>
      <c r="M2104" s="5">
        <v>0.25</v>
      </c>
      <c r="N2104" s="2" t="s">
        <v>82</v>
      </c>
    </row>
    <row r="2105" spans="2:14" ht="14.25" customHeight="1" x14ac:dyDescent="0.25">
      <c r="B2105" s="2" t="s">
        <v>13</v>
      </c>
      <c r="C2105" s="2">
        <v>1128299</v>
      </c>
      <c r="D2105" s="3">
        <v>44340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10">
        <v>50</v>
      </c>
      <c r="J2105" s="7">
        <v>5250</v>
      </c>
      <c r="K2105" s="10">
        <v>262500</v>
      </c>
      <c r="L2105" s="10">
        <v>91875</v>
      </c>
      <c r="M2105" s="5">
        <v>0.35</v>
      </c>
      <c r="N2105" s="2" t="s">
        <v>82</v>
      </c>
    </row>
    <row r="2106" spans="2:14" ht="14.25" customHeight="1" x14ac:dyDescent="0.25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10">
        <v>55.000000000000007</v>
      </c>
      <c r="J2106" s="7">
        <v>3750</v>
      </c>
      <c r="K2106" s="10">
        <v>206250.00000000003</v>
      </c>
      <c r="L2106" s="10">
        <v>82500.000000000015</v>
      </c>
      <c r="M2106" s="5">
        <v>0.4</v>
      </c>
      <c r="N2106" s="2" t="s">
        <v>82</v>
      </c>
    </row>
    <row r="2107" spans="2:14" ht="14.25" customHeight="1" x14ac:dyDescent="0.25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10">
        <v>55.000000000000007</v>
      </c>
      <c r="J2107" s="7">
        <v>4000</v>
      </c>
      <c r="K2107" s="10">
        <v>220000.00000000003</v>
      </c>
      <c r="L2107" s="10">
        <v>77000</v>
      </c>
      <c r="M2107" s="5">
        <v>0.35</v>
      </c>
      <c r="N2107" s="2" t="s">
        <v>82</v>
      </c>
    </row>
    <row r="2108" spans="2:14" ht="14.25" customHeight="1" x14ac:dyDescent="0.25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10">
        <v>50</v>
      </c>
      <c r="J2108" s="7">
        <v>3000</v>
      </c>
      <c r="K2108" s="10">
        <v>150000</v>
      </c>
      <c r="L2108" s="10">
        <v>52500</v>
      </c>
      <c r="M2108" s="5">
        <v>0.35</v>
      </c>
      <c r="N2108" s="2" t="s">
        <v>82</v>
      </c>
    </row>
    <row r="2109" spans="2:14" ht="14.25" customHeight="1" x14ac:dyDescent="0.25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10">
        <v>55.000000000000007</v>
      </c>
      <c r="J2109" s="7">
        <v>2000</v>
      </c>
      <c r="K2109" s="10">
        <v>110000.00000000001</v>
      </c>
      <c r="L2109" s="10">
        <v>33000</v>
      </c>
      <c r="M2109" s="5">
        <v>0.3</v>
      </c>
      <c r="N2109" s="2" t="s">
        <v>82</v>
      </c>
    </row>
    <row r="2110" spans="2:14" ht="14.25" customHeight="1" x14ac:dyDescent="0.25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10">
        <v>70</v>
      </c>
      <c r="J2110" s="7">
        <v>3750</v>
      </c>
      <c r="K2110" s="10">
        <v>262500</v>
      </c>
      <c r="L2110" s="10">
        <v>65625</v>
      </c>
      <c r="M2110" s="5">
        <v>0.25</v>
      </c>
      <c r="N2110" s="2" t="s">
        <v>82</v>
      </c>
    </row>
    <row r="2111" spans="2:14" ht="14.25" customHeight="1" x14ac:dyDescent="0.25">
      <c r="B2111" s="2" t="s">
        <v>13</v>
      </c>
      <c r="C2111" s="2">
        <v>1128299</v>
      </c>
      <c r="D2111" s="3">
        <v>44370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10">
        <v>50</v>
      </c>
      <c r="J2111" s="7">
        <v>6250</v>
      </c>
      <c r="K2111" s="10">
        <v>312500</v>
      </c>
      <c r="L2111" s="10">
        <v>109375</v>
      </c>
      <c r="M2111" s="5">
        <v>0.35</v>
      </c>
      <c r="N2111" s="2" t="s">
        <v>82</v>
      </c>
    </row>
    <row r="2112" spans="2:14" ht="14.25" customHeight="1" x14ac:dyDescent="0.25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10">
        <v>55.000000000000007</v>
      </c>
      <c r="J2112" s="7">
        <v>4750</v>
      </c>
      <c r="K2112" s="10">
        <v>261250.00000000003</v>
      </c>
      <c r="L2112" s="10">
        <v>104500.00000000001</v>
      </c>
      <c r="M2112" s="5">
        <v>0.4</v>
      </c>
      <c r="N2112" s="2" t="s">
        <v>82</v>
      </c>
    </row>
    <row r="2113" spans="2:14" ht="14.25" customHeight="1" x14ac:dyDescent="0.25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10">
        <v>55.000000000000007</v>
      </c>
      <c r="J2113" s="7">
        <v>4750</v>
      </c>
      <c r="K2113" s="10">
        <v>261250.00000000003</v>
      </c>
      <c r="L2113" s="10">
        <v>91437.5</v>
      </c>
      <c r="M2113" s="5">
        <v>0.35</v>
      </c>
      <c r="N2113" s="2" t="s">
        <v>82</v>
      </c>
    </row>
    <row r="2114" spans="2:14" ht="14.25" customHeight="1" x14ac:dyDescent="0.25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10">
        <v>50</v>
      </c>
      <c r="J2114" s="7">
        <v>3500</v>
      </c>
      <c r="K2114" s="10">
        <v>175000</v>
      </c>
      <c r="L2114" s="10">
        <v>61249.999999999993</v>
      </c>
      <c r="M2114" s="5">
        <v>0.35</v>
      </c>
      <c r="N2114" s="2" t="s">
        <v>82</v>
      </c>
    </row>
    <row r="2115" spans="2:14" ht="14.25" customHeight="1" x14ac:dyDescent="0.25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10">
        <v>55.000000000000007</v>
      </c>
      <c r="J2115" s="7">
        <v>2250</v>
      </c>
      <c r="K2115" s="10">
        <v>123750.00000000001</v>
      </c>
      <c r="L2115" s="10">
        <v>37125</v>
      </c>
      <c r="M2115" s="5">
        <v>0.3</v>
      </c>
      <c r="N2115" s="2" t="s">
        <v>82</v>
      </c>
    </row>
    <row r="2116" spans="2:14" ht="14.25" customHeight="1" x14ac:dyDescent="0.25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10">
        <v>70</v>
      </c>
      <c r="J2116" s="7">
        <v>5250</v>
      </c>
      <c r="K2116" s="10">
        <v>367500</v>
      </c>
      <c r="L2116" s="10">
        <v>91875</v>
      </c>
      <c r="M2116" s="5">
        <v>0.25</v>
      </c>
      <c r="N2116" s="2" t="s">
        <v>82</v>
      </c>
    </row>
    <row r="2117" spans="2:14" ht="14.25" customHeight="1" x14ac:dyDescent="0.25">
      <c r="B2117" s="2" t="s">
        <v>13</v>
      </c>
      <c r="C2117" s="2">
        <v>1128299</v>
      </c>
      <c r="D2117" s="3">
        <v>44399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10">
        <v>50</v>
      </c>
      <c r="J2117" s="7">
        <v>6750</v>
      </c>
      <c r="K2117" s="10">
        <v>337500</v>
      </c>
      <c r="L2117" s="10">
        <v>118124.99999999999</v>
      </c>
      <c r="M2117" s="5">
        <v>0.35</v>
      </c>
      <c r="N2117" s="2" t="s">
        <v>82</v>
      </c>
    </row>
    <row r="2118" spans="2:14" ht="14.25" customHeight="1" x14ac:dyDescent="0.25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10">
        <v>55.000000000000007</v>
      </c>
      <c r="J2118" s="7">
        <v>5250</v>
      </c>
      <c r="K2118" s="10">
        <v>288750.00000000006</v>
      </c>
      <c r="L2118" s="10">
        <v>115500.00000000003</v>
      </c>
      <c r="M2118" s="5">
        <v>0.4</v>
      </c>
      <c r="N2118" s="2" t="s">
        <v>82</v>
      </c>
    </row>
    <row r="2119" spans="2:14" ht="14.25" customHeight="1" x14ac:dyDescent="0.25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10">
        <v>55.000000000000007</v>
      </c>
      <c r="J2119" s="7">
        <v>4750</v>
      </c>
      <c r="K2119" s="10">
        <v>261250.00000000003</v>
      </c>
      <c r="L2119" s="10">
        <v>91437.5</v>
      </c>
      <c r="M2119" s="5">
        <v>0.35</v>
      </c>
      <c r="N2119" s="2" t="s">
        <v>82</v>
      </c>
    </row>
    <row r="2120" spans="2:14" ht="14.25" customHeight="1" x14ac:dyDescent="0.25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10">
        <v>50</v>
      </c>
      <c r="J2120" s="7">
        <v>3750</v>
      </c>
      <c r="K2120" s="10">
        <v>187500</v>
      </c>
      <c r="L2120" s="10">
        <v>65625</v>
      </c>
      <c r="M2120" s="5">
        <v>0.35</v>
      </c>
      <c r="N2120" s="2" t="s">
        <v>82</v>
      </c>
    </row>
    <row r="2121" spans="2:14" ht="14.25" customHeight="1" x14ac:dyDescent="0.25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10">
        <v>55.000000000000007</v>
      </c>
      <c r="J2121" s="7">
        <v>4250</v>
      </c>
      <c r="K2121" s="10">
        <v>233750.00000000003</v>
      </c>
      <c r="L2121" s="10">
        <v>70125</v>
      </c>
      <c r="M2121" s="5">
        <v>0.3</v>
      </c>
      <c r="N2121" s="2" t="s">
        <v>82</v>
      </c>
    </row>
    <row r="2122" spans="2:14" ht="14.25" customHeight="1" x14ac:dyDescent="0.25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10">
        <v>70</v>
      </c>
      <c r="J2122" s="7">
        <v>4250</v>
      </c>
      <c r="K2122" s="10">
        <v>297500</v>
      </c>
      <c r="L2122" s="10">
        <v>74375</v>
      </c>
      <c r="M2122" s="5">
        <v>0.25</v>
      </c>
      <c r="N2122" s="2" t="s">
        <v>82</v>
      </c>
    </row>
    <row r="2123" spans="2:14" ht="14.25" customHeight="1" x14ac:dyDescent="0.25">
      <c r="B2123" s="2" t="s">
        <v>13</v>
      </c>
      <c r="C2123" s="2">
        <v>1128299</v>
      </c>
      <c r="D2123" s="3">
        <v>44431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10">
        <v>55.000000000000007</v>
      </c>
      <c r="J2123" s="7">
        <v>6250</v>
      </c>
      <c r="K2123" s="10">
        <v>343750.00000000006</v>
      </c>
      <c r="L2123" s="10">
        <v>120312.50000000001</v>
      </c>
      <c r="M2123" s="5">
        <v>0.35</v>
      </c>
      <c r="N2123" s="2" t="s">
        <v>82</v>
      </c>
    </row>
    <row r="2124" spans="2:14" ht="14.25" customHeight="1" x14ac:dyDescent="0.25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10">
        <v>60.000000000000007</v>
      </c>
      <c r="J2124" s="7">
        <v>5750</v>
      </c>
      <c r="K2124" s="10">
        <v>345000.00000000006</v>
      </c>
      <c r="L2124" s="10">
        <v>138000.00000000003</v>
      </c>
      <c r="M2124" s="5">
        <v>0.4</v>
      </c>
      <c r="N2124" s="2" t="s">
        <v>82</v>
      </c>
    </row>
    <row r="2125" spans="2:14" ht="14.25" customHeight="1" x14ac:dyDescent="0.25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10">
        <v>55.000000000000007</v>
      </c>
      <c r="J2125" s="7">
        <v>4500</v>
      </c>
      <c r="K2125" s="10">
        <v>247500.00000000003</v>
      </c>
      <c r="L2125" s="10">
        <v>86625</v>
      </c>
      <c r="M2125" s="5">
        <v>0.35</v>
      </c>
      <c r="N2125" s="2" t="s">
        <v>82</v>
      </c>
    </row>
    <row r="2126" spans="2:14" ht="14.25" customHeight="1" x14ac:dyDescent="0.25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10">
        <v>55.000000000000007</v>
      </c>
      <c r="J2126" s="7">
        <v>4000</v>
      </c>
      <c r="K2126" s="10">
        <v>220000.00000000003</v>
      </c>
      <c r="L2126" s="10">
        <v>77000</v>
      </c>
      <c r="M2126" s="5">
        <v>0.35</v>
      </c>
      <c r="N2126" s="2" t="s">
        <v>82</v>
      </c>
    </row>
    <row r="2127" spans="2:14" ht="14.25" customHeight="1" x14ac:dyDescent="0.25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10">
        <v>65</v>
      </c>
      <c r="J2127" s="7">
        <v>4000</v>
      </c>
      <c r="K2127" s="10">
        <v>260000</v>
      </c>
      <c r="L2127" s="10">
        <v>78000</v>
      </c>
      <c r="M2127" s="5">
        <v>0.3</v>
      </c>
      <c r="N2127" s="2" t="s">
        <v>82</v>
      </c>
    </row>
    <row r="2128" spans="2:14" ht="14.25" customHeight="1" x14ac:dyDescent="0.25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10">
        <v>70</v>
      </c>
      <c r="J2128" s="7">
        <v>3750</v>
      </c>
      <c r="K2128" s="10">
        <v>262500</v>
      </c>
      <c r="L2128" s="10">
        <v>65625</v>
      </c>
      <c r="M2128" s="5">
        <v>0.25</v>
      </c>
      <c r="N2128" s="2" t="s">
        <v>82</v>
      </c>
    </row>
    <row r="2129" spans="2:14" ht="14.25" customHeight="1" x14ac:dyDescent="0.25">
      <c r="B2129" s="2" t="s">
        <v>13</v>
      </c>
      <c r="C2129" s="2">
        <v>1128299</v>
      </c>
      <c r="D2129" s="3">
        <v>44463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10">
        <v>45.000000000000007</v>
      </c>
      <c r="J2129" s="7">
        <v>5750</v>
      </c>
      <c r="K2129" s="10">
        <v>258750.00000000003</v>
      </c>
      <c r="L2129" s="10">
        <v>90562.5</v>
      </c>
      <c r="M2129" s="5">
        <v>0.35</v>
      </c>
      <c r="N2129" s="2" t="s">
        <v>82</v>
      </c>
    </row>
    <row r="2130" spans="2:14" ht="14.25" customHeight="1" x14ac:dyDescent="0.25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10">
        <v>50.000000000000014</v>
      </c>
      <c r="J2130" s="7">
        <v>5750</v>
      </c>
      <c r="K2130" s="10">
        <v>287500.00000000006</v>
      </c>
      <c r="L2130" s="10">
        <v>115000.00000000003</v>
      </c>
      <c r="M2130" s="5">
        <v>0.4</v>
      </c>
      <c r="N2130" s="2" t="s">
        <v>82</v>
      </c>
    </row>
    <row r="2131" spans="2:14" ht="14.25" customHeight="1" x14ac:dyDescent="0.25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10">
        <v>45.000000000000007</v>
      </c>
      <c r="J2131" s="7">
        <v>4250</v>
      </c>
      <c r="K2131" s="10">
        <v>191250.00000000003</v>
      </c>
      <c r="L2131" s="10">
        <v>66937.5</v>
      </c>
      <c r="M2131" s="5">
        <v>0.35</v>
      </c>
      <c r="N2131" s="2" t="s">
        <v>82</v>
      </c>
    </row>
    <row r="2132" spans="2:14" ht="14.25" customHeight="1" x14ac:dyDescent="0.25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10">
        <v>45.000000000000007</v>
      </c>
      <c r="J2132" s="7">
        <v>3750</v>
      </c>
      <c r="K2132" s="10">
        <v>168750.00000000003</v>
      </c>
      <c r="L2132" s="10">
        <v>59062.500000000007</v>
      </c>
      <c r="M2132" s="5">
        <v>0.35</v>
      </c>
      <c r="N2132" s="2" t="s">
        <v>82</v>
      </c>
    </row>
    <row r="2133" spans="2:14" ht="14.25" customHeight="1" x14ac:dyDescent="0.25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10">
        <v>55.000000000000007</v>
      </c>
      <c r="J2133" s="7">
        <v>3750</v>
      </c>
      <c r="K2133" s="10">
        <v>206250.00000000003</v>
      </c>
      <c r="L2133" s="10">
        <v>61875.000000000007</v>
      </c>
      <c r="M2133" s="5">
        <v>0.3</v>
      </c>
      <c r="N2133" s="2" t="s">
        <v>82</v>
      </c>
    </row>
    <row r="2134" spans="2:14" ht="14.25" customHeight="1" x14ac:dyDescent="0.25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10">
        <v>60.000000000000007</v>
      </c>
      <c r="J2134" s="7">
        <v>4250</v>
      </c>
      <c r="K2134" s="10">
        <v>255000.00000000003</v>
      </c>
      <c r="L2134" s="10">
        <v>63750.000000000007</v>
      </c>
      <c r="M2134" s="5">
        <v>0.25</v>
      </c>
      <c r="N2134" s="2" t="s">
        <v>82</v>
      </c>
    </row>
    <row r="2135" spans="2:14" ht="14.25" customHeight="1" x14ac:dyDescent="0.25">
      <c r="B2135" s="2" t="s">
        <v>13</v>
      </c>
      <c r="C2135" s="2">
        <v>1128299</v>
      </c>
      <c r="D2135" s="3">
        <v>44492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10">
        <v>45.000000000000007</v>
      </c>
      <c r="J2135" s="7">
        <v>5000</v>
      </c>
      <c r="K2135" s="10">
        <v>225000.00000000003</v>
      </c>
      <c r="L2135" s="10">
        <v>78750</v>
      </c>
      <c r="M2135" s="5">
        <v>0.35</v>
      </c>
      <c r="N2135" s="2" t="s">
        <v>82</v>
      </c>
    </row>
    <row r="2136" spans="2:14" ht="14.25" customHeight="1" x14ac:dyDescent="0.25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10">
        <v>50.000000000000014</v>
      </c>
      <c r="J2136" s="7">
        <v>5000</v>
      </c>
      <c r="K2136" s="10">
        <v>250000.00000000006</v>
      </c>
      <c r="L2136" s="10">
        <v>100000.00000000003</v>
      </c>
      <c r="M2136" s="5">
        <v>0.4</v>
      </c>
      <c r="N2136" s="2" t="s">
        <v>82</v>
      </c>
    </row>
    <row r="2137" spans="2:14" ht="14.25" customHeight="1" x14ac:dyDescent="0.25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10">
        <v>45.000000000000007</v>
      </c>
      <c r="J2137" s="7">
        <v>3250</v>
      </c>
      <c r="K2137" s="10">
        <v>146250.00000000003</v>
      </c>
      <c r="L2137" s="10">
        <v>51187.500000000007</v>
      </c>
      <c r="M2137" s="5">
        <v>0.35</v>
      </c>
      <c r="N2137" s="2" t="s">
        <v>82</v>
      </c>
    </row>
    <row r="2138" spans="2:14" ht="14.25" customHeight="1" x14ac:dyDescent="0.25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10">
        <v>45.000000000000007</v>
      </c>
      <c r="J2138" s="7">
        <v>3000</v>
      </c>
      <c r="K2138" s="10">
        <v>135000.00000000003</v>
      </c>
      <c r="L2138" s="10">
        <v>47250.000000000007</v>
      </c>
      <c r="M2138" s="5">
        <v>0.35</v>
      </c>
      <c r="N2138" s="2" t="s">
        <v>82</v>
      </c>
    </row>
    <row r="2139" spans="2:14" ht="14.25" customHeight="1" x14ac:dyDescent="0.25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10">
        <v>55.000000000000007</v>
      </c>
      <c r="J2139" s="7">
        <v>2750</v>
      </c>
      <c r="K2139" s="10">
        <v>151250.00000000003</v>
      </c>
      <c r="L2139" s="10">
        <v>45375.000000000007</v>
      </c>
      <c r="M2139" s="5">
        <v>0.3</v>
      </c>
      <c r="N2139" s="2" t="s">
        <v>82</v>
      </c>
    </row>
    <row r="2140" spans="2:14" ht="14.25" customHeight="1" x14ac:dyDescent="0.25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10">
        <v>60.000000000000007</v>
      </c>
      <c r="J2140" s="7">
        <v>3250</v>
      </c>
      <c r="K2140" s="10">
        <v>195000.00000000003</v>
      </c>
      <c r="L2140" s="10">
        <v>48750.000000000007</v>
      </c>
      <c r="M2140" s="5">
        <v>0.25</v>
      </c>
      <c r="N2140" s="2" t="s">
        <v>82</v>
      </c>
    </row>
    <row r="2141" spans="2:14" ht="14.25" customHeight="1" x14ac:dyDescent="0.25">
      <c r="B2141" s="2" t="s">
        <v>13</v>
      </c>
      <c r="C2141" s="2">
        <v>1128299</v>
      </c>
      <c r="D2141" s="3">
        <v>44523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10">
        <v>45.000000000000007</v>
      </c>
      <c r="J2141" s="7">
        <v>5000</v>
      </c>
      <c r="K2141" s="10">
        <v>225000.00000000003</v>
      </c>
      <c r="L2141" s="10">
        <v>78750</v>
      </c>
      <c r="M2141" s="5">
        <v>0.35</v>
      </c>
      <c r="N2141" s="2" t="s">
        <v>82</v>
      </c>
    </row>
    <row r="2142" spans="2:14" ht="14.25" customHeight="1" x14ac:dyDescent="0.25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10">
        <v>50.000000000000014</v>
      </c>
      <c r="J2142" s="7">
        <v>5250</v>
      </c>
      <c r="K2142" s="10">
        <v>262500.00000000006</v>
      </c>
      <c r="L2142" s="10">
        <v>105000.00000000003</v>
      </c>
      <c r="M2142" s="5">
        <v>0.4</v>
      </c>
      <c r="N2142" s="2" t="s">
        <v>82</v>
      </c>
    </row>
    <row r="2143" spans="2:14" ht="14.25" customHeight="1" x14ac:dyDescent="0.25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10">
        <v>45.000000000000007</v>
      </c>
      <c r="J2143" s="7">
        <v>3750</v>
      </c>
      <c r="K2143" s="10">
        <v>168750.00000000003</v>
      </c>
      <c r="L2143" s="10">
        <v>59062.500000000007</v>
      </c>
      <c r="M2143" s="5">
        <v>0.35</v>
      </c>
      <c r="N2143" s="2" t="s">
        <v>82</v>
      </c>
    </row>
    <row r="2144" spans="2:14" ht="14.25" customHeight="1" x14ac:dyDescent="0.25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10">
        <v>45.000000000000007</v>
      </c>
      <c r="J2144" s="7">
        <v>3500</v>
      </c>
      <c r="K2144" s="10">
        <v>157500.00000000003</v>
      </c>
      <c r="L2144" s="10">
        <v>55125.000000000007</v>
      </c>
      <c r="M2144" s="5">
        <v>0.35</v>
      </c>
      <c r="N2144" s="2" t="s">
        <v>82</v>
      </c>
    </row>
    <row r="2145" spans="2:14" ht="14.25" customHeight="1" x14ac:dyDescent="0.25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10">
        <v>55.000000000000007</v>
      </c>
      <c r="J2145" s="7">
        <v>3000</v>
      </c>
      <c r="K2145" s="10">
        <v>165000.00000000003</v>
      </c>
      <c r="L2145" s="10">
        <v>49500.000000000007</v>
      </c>
      <c r="M2145" s="5">
        <v>0.3</v>
      </c>
      <c r="N2145" s="2" t="s">
        <v>82</v>
      </c>
    </row>
    <row r="2146" spans="2:14" ht="14.25" customHeight="1" x14ac:dyDescent="0.25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10">
        <v>60.000000000000007</v>
      </c>
      <c r="J2146" s="7">
        <v>4250</v>
      </c>
      <c r="K2146" s="10">
        <v>255000.00000000003</v>
      </c>
      <c r="L2146" s="10">
        <v>63750.000000000007</v>
      </c>
      <c r="M2146" s="5">
        <v>0.25</v>
      </c>
      <c r="N2146" s="2" t="s">
        <v>82</v>
      </c>
    </row>
    <row r="2147" spans="2:14" ht="14.25" customHeight="1" x14ac:dyDescent="0.25">
      <c r="B2147" s="2" t="s">
        <v>13</v>
      </c>
      <c r="C2147" s="2">
        <v>1128299</v>
      </c>
      <c r="D2147" s="3">
        <v>44552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10">
        <v>45.000000000000007</v>
      </c>
      <c r="J2147" s="7">
        <v>6250</v>
      </c>
      <c r="K2147" s="10">
        <v>281250.00000000006</v>
      </c>
      <c r="L2147" s="10">
        <v>98437.500000000015</v>
      </c>
      <c r="M2147" s="5">
        <v>0.35</v>
      </c>
      <c r="N2147" s="2" t="s">
        <v>82</v>
      </c>
    </row>
    <row r="2148" spans="2:14" ht="14.25" customHeight="1" x14ac:dyDescent="0.25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10">
        <v>50.000000000000014</v>
      </c>
      <c r="J2148" s="7">
        <v>6250</v>
      </c>
      <c r="K2148" s="10">
        <v>312500.00000000012</v>
      </c>
      <c r="L2148" s="10">
        <v>125000.00000000006</v>
      </c>
      <c r="M2148" s="5">
        <v>0.4</v>
      </c>
      <c r="N2148" s="2" t="s">
        <v>82</v>
      </c>
    </row>
    <row r="2149" spans="2:14" ht="14.25" customHeight="1" x14ac:dyDescent="0.25">
      <c r="B2149" s="2" t="s">
        <v>33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10">
        <v>45.000000000000007</v>
      </c>
      <c r="J2149" s="7">
        <v>4250</v>
      </c>
      <c r="K2149" s="10">
        <v>191250.00000000003</v>
      </c>
      <c r="L2149" s="10">
        <v>66937.5</v>
      </c>
      <c r="M2149" s="5">
        <v>0.35</v>
      </c>
      <c r="N2149" s="2" t="s">
        <v>82</v>
      </c>
    </row>
    <row r="2150" spans="2:14" ht="14.25" customHeight="1" x14ac:dyDescent="0.25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10">
        <v>45.000000000000007</v>
      </c>
      <c r="J2150" s="7">
        <v>4250</v>
      </c>
      <c r="K2150" s="10">
        <v>191250.00000000003</v>
      </c>
      <c r="L2150" s="10">
        <v>66937.5</v>
      </c>
      <c r="M2150" s="5">
        <v>0.35</v>
      </c>
      <c r="N2150" s="2" t="s">
        <v>82</v>
      </c>
    </row>
    <row r="2151" spans="2:14" ht="14.25" customHeight="1" x14ac:dyDescent="0.25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10">
        <v>55.000000000000007</v>
      </c>
      <c r="J2151" s="7">
        <v>3500</v>
      </c>
      <c r="K2151" s="10">
        <v>192500.00000000003</v>
      </c>
      <c r="L2151" s="10">
        <v>57750.000000000007</v>
      </c>
      <c r="M2151" s="5">
        <v>0.3</v>
      </c>
      <c r="N2151" s="2" t="s">
        <v>82</v>
      </c>
    </row>
    <row r="2152" spans="2:14" ht="14.25" customHeight="1" x14ac:dyDescent="0.25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10">
        <v>60.000000000000007</v>
      </c>
      <c r="J2152" s="7">
        <v>4500</v>
      </c>
      <c r="K2152" s="10">
        <v>270000.00000000006</v>
      </c>
      <c r="L2152" s="10">
        <v>67500.000000000015</v>
      </c>
      <c r="M2152" s="5">
        <v>0.25</v>
      </c>
      <c r="N2152" s="2" t="s">
        <v>82</v>
      </c>
    </row>
    <row r="2153" spans="2:14" ht="14.25" customHeight="1" x14ac:dyDescent="0.25">
      <c r="B2153" s="2" t="s">
        <v>33</v>
      </c>
      <c r="C2153" s="2">
        <v>1128299</v>
      </c>
      <c r="D2153" s="3">
        <v>44222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10">
        <v>34.999999999999993</v>
      </c>
      <c r="J2153" s="7">
        <v>4750</v>
      </c>
      <c r="K2153" s="10">
        <v>166249.99999999997</v>
      </c>
      <c r="L2153" s="10">
        <v>58187.499999999985</v>
      </c>
      <c r="M2153" s="5">
        <v>0.35</v>
      </c>
      <c r="N2153" s="2" t="s">
        <v>82</v>
      </c>
    </row>
    <row r="2154" spans="2:14" ht="14.25" customHeight="1" x14ac:dyDescent="0.25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10">
        <v>45</v>
      </c>
      <c r="J2154" s="7">
        <v>4750</v>
      </c>
      <c r="K2154" s="10">
        <v>213750</v>
      </c>
      <c r="L2154" s="10">
        <v>85500</v>
      </c>
      <c r="M2154" s="5">
        <v>0.4</v>
      </c>
      <c r="N2154" s="2" t="s">
        <v>82</v>
      </c>
    </row>
    <row r="2155" spans="2:14" ht="14.25" customHeight="1" x14ac:dyDescent="0.25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10">
        <v>45</v>
      </c>
      <c r="J2155" s="7">
        <v>4750</v>
      </c>
      <c r="K2155" s="10">
        <v>213750</v>
      </c>
      <c r="L2155" s="10">
        <v>74812.5</v>
      </c>
      <c r="M2155" s="5">
        <v>0.35</v>
      </c>
      <c r="N2155" s="2" t="s">
        <v>82</v>
      </c>
    </row>
    <row r="2156" spans="2:14" ht="14.25" customHeight="1" x14ac:dyDescent="0.25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10">
        <v>45</v>
      </c>
      <c r="J2156" s="7">
        <v>3250</v>
      </c>
      <c r="K2156" s="10">
        <v>146250</v>
      </c>
      <c r="L2156" s="10">
        <v>51187.5</v>
      </c>
      <c r="M2156" s="5">
        <v>0.35</v>
      </c>
      <c r="N2156" s="2" t="s">
        <v>82</v>
      </c>
    </row>
    <row r="2157" spans="2:14" ht="14.25" customHeight="1" x14ac:dyDescent="0.25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10">
        <v>50.000000000000014</v>
      </c>
      <c r="J2157" s="7">
        <v>2750</v>
      </c>
      <c r="K2157" s="10">
        <v>137500.00000000003</v>
      </c>
      <c r="L2157" s="10">
        <v>41250.000000000007</v>
      </c>
      <c r="M2157" s="5">
        <v>0.3</v>
      </c>
      <c r="N2157" s="2" t="s">
        <v>82</v>
      </c>
    </row>
    <row r="2158" spans="2:14" ht="14.25" customHeight="1" x14ac:dyDescent="0.25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10">
        <v>45</v>
      </c>
      <c r="J2158" s="7">
        <v>4750</v>
      </c>
      <c r="K2158" s="10">
        <v>213750</v>
      </c>
      <c r="L2158" s="10">
        <v>53437.5</v>
      </c>
      <c r="M2158" s="5">
        <v>0.25</v>
      </c>
      <c r="N2158" s="2" t="s">
        <v>82</v>
      </c>
    </row>
    <row r="2159" spans="2:14" ht="14.25" customHeight="1" x14ac:dyDescent="0.25">
      <c r="B2159" s="2" t="s">
        <v>33</v>
      </c>
      <c r="C2159" s="2">
        <v>1128299</v>
      </c>
      <c r="D2159" s="3">
        <v>44253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10">
        <v>34.999999999999993</v>
      </c>
      <c r="J2159" s="7">
        <v>5250</v>
      </c>
      <c r="K2159" s="10">
        <v>183749.99999999997</v>
      </c>
      <c r="L2159" s="10">
        <v>64312.499999999985</v>
      </c>
      <c r="M2159" s="5">
        <v>0.35</v>
      </c>
      <c r="N2159" s="2" t="s">
        <v>82</v>
      </c>
    </row>
    <row r="2160" spans="2:14" ht="14.25" customHeight="1" x14ac:dyDescent="0.25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10">
        <v>45</v>
      </c>
      <c r="J2160" s="7">
        <v>4250</v>
      </c>
      <c r="K2160" s="10">
        <v>191250</v>
      </c>
      <c r="L2160" s="10">
        <v>76500</v>
      </c>
      <c r="M2160" s="5">
        <v>0.4</v>
      </c>
      <c r="N2160" s="2" t="s">
        <v>82</v>
      </c>
    </row>
    <row r="2161" spans="2:14" ht="14.25" customHeight="1" x14ac:dyDescent="0.25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10">
        <v>45</v>
      </c>
      <c r="J2161" s="7">
        <v>4250</v>
      </c>
      <c r="K2161" s="10">
        <v>191250</v>
      </c>
      <c r="L2161" s="10">
        <v>66937.5</v>
      </c>
      <c r="M2161" s="5">
        <v>0.35</v>
      </c>
      <c r="N2161" s="2" t="s">
        <v>82</v>
      </c>
    </row>
    <row r="2162" spans="2:14" ht="14.25" customHeight="1" x14ac:dyDescent="0.25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10">
        <v>45</v>
      </c>
      <c r="J2162" s="7">
        <v>2750</v>
      </c>
      <c r="K2162" s="10">
        <v>123750</v>
      </c>
      <c r="L2162" s="10">
        <v>43312.5</v>
      </c>
      <c r="M2162" s="5">
        <v>0.35</v>
      </c>
      <c r="N2162" s="2" t="s">
        <v>82</v>
      </c>
    </row>
    <row r="2163" spans="2:14" ht="14.25" customHeight="1" x14ac:dyDescent="0.25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10">
        <v>50.000000000000014</v>
      </c>
      <c r="J2163" s="7">
        <v>2000</v>
      </c>
      <c r="K2163" s="10">
        <v>100000.00000000003</v>
      </c>
      <c r="L2163" s="10">
        <v>30000.000000000007</v>
      </c>
      <c r="M2163" s="5">
        <v>0.3</v>
      </c>
      <c r="N2163" s="2" t="s">
        <v>82</v>
      </c>
    </row>
    <row r="2164" spans="2:14" ht="14.25" customHeight="1" x14ac:dyDescent="0.25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10">
        <v>45</v>
      </c>
      <c r="J2164" s="7">
        <v>4000</v>
      </c>
      <c r="K2164" s="10">
        <v>180000</v>
      </c>
      <c r="L2164" s="10">
        <v>45000</v>
      </c>
      <c r="M2164" s="5">
        <v>0.25</v>
      </c>
      <c r="N2164" s="2" t="s">
        <v>82</v>
      </c>
    </row>
    <row r="2165" spans="2:14" ht="14.25" customHeight="1" x14ac:dyDescent="0.25">
      <c r="B2165" s="2" t="s">
        <v>33</v>
      </c>
      <c r="C2165" s="2">
        <v>1128299</v>
      </c>
      <c r="D2165" s="3">
        <v>44280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10">
        <v>45</v>
      </c>
      <c r="J2165" s="7">
        <v>5500</v>
      </c>
      <c r="K2165" s="10">
        <v>247500</v>
      </c>
      <c r="L2165" s="10">
        <v>86625</v>
      </c>
      <c r="M2165" s="5">
        <v>0.35</v>
      </c>
      <c r="N2165" s="2" t="s">
        <v>82</v>
      </c>
    </row>
    <row r="2166" spans="2:14" ht="14.25" customHeight="1" x14ac:dyDescent="0.25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10">
        <v>55.000000000000007</v>
      </c>
      <c r="J2166" s="7">
        <v>4000</v>
      </c>
      <c r="K2166" s="10">
        <v>220000.00000000003</v>
      </c>
      <c r="L2166" s="10">
        <v>88000.000000000015</v>
      </c>
      <c r="M2166" s="5">
        <v>0.4</v>
      </c>
      <c r="N2166" s="2" t="s">
        <v>82</v>
      </c>
    </row>
    <row r="2167" spans="2:14" ht="14.25" customHeight="1" x14ac:dyDescent="0.25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10">
        <v>55.000000000000007</v>
      </c>
      <c r="J2167" s="7">
        <v>4000</v>
      </c>
      <c r="K2167" s="10">
        <v>220000.00000000003</v>
      </c>
      <c r="L2167" s="10">
        <v>77000</v>
      </c>
      <c r="M2167" s="5">
        <v>0.35</v>
      </c>
      <c r="N2167" s="2" t="s">
        <v>82</v>
      </c>
    </row>
    <row r="2168" spans="2:14" ht="14.25" customHeight="1" x14ac:dyDescent="0.25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10">
        <v>55.000000000000007</v>
      </c>
      <c r="J2168" s="7">
        <v>2750</v>
      </c>
      <c r="K2168" s="10">
        <v>151250.00000000003</v>
      </c>
      <c r="L2168" s="10">
        <v>52937.500000000007</v>
      </c>
      <c r="M2168" s="5">
        <v>0.35</v>
      </c>
      <c r="N2168" s="2" t="s">
        <v>82</v>
      </c>
    </row>
    <row r="2169" spans="2:14" ht="14.25" customHeight="1" x14ac:dyDescent="0.25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10">
        <v>60.000000000000007</v>
      </c>
      <c r="J2169" s="7">
        <v>1750</v>
      </c>
      <c r="K2169" s="10">
        <v>105000.00000000001</v>
      </c>
      <c r="L2169" s="10">
        <v>31500.000000000004</v>
      </c>
      <c r="M2169" s="5">
        <v>0.3</v>
      </c>
      <c r="N2169" s="2" t="s">
        <v>82</v>
      </c>
    </row>
    <row r="2170" spans="2:14" ht="14.25" customHeight="1" x14ac:dyDescent="0.25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10">
        <v>55.000000000000007</v>
      </c>
      <c r="J2170" s="7">
        <v>3750</v>
      </c>
      <c r="K2170" s="10">
        <v>206250.00000000003</v>
      </c>
      <c r="L2170" s="10">
        <v>51562.500000000007</v>
      </c>
      <c r="M2170" s="5">
        <v>0.25</v>
      </c>
      <c r="N2170" s="2" t="s">
        <v>82</v>
      </c>
    </row>
    <row r="2171" spans="2:14" ht="14.25" customHeight="1" x14ac:dyDescent="0.25">
      <c r="B2171" s="2" t="s">
        <v>33</v>
      </c>
      <c r="C2171" s="2">
        <v>1128299</v>
      </c>
      <c r="D2171" s="3">
        <v>44312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10">
        <v>55.000000000000007</v>
      </c>
      <c r="J2171" s="7">
        <v>5500</v>
      </c>
      <c r="K2171" s="10">
        <v>302500.00000000006</v>
      </c>
      <c r="L2171" s="10">
        <v>105875.00000000001</v>
      </c>
      <c r="M2171" s="5">
        <v>0.35</v>
      </c>
      <c r="N2171" s="2" t="s">
        <v>82</v>
      </c>
    </row>
    <row r="2172" spans="2:14" ht="14.25" customHeight="1" x14ac:dyDescent="0.25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10">
        <v>60.000000000000007</v>
      </c>
      <c r="J2172" s="7">
        <v>3500</v>
      </c>
      <c r="K2172" s="10">
        <v>210000.00000000003</v>
      </c>
      <c r="L2172" s="10">
        <v>84000.000000000015</v>
      </c>
      <c r="M2172" s="5">
        <v>0.4</v>
      </c>
      <c r="N2172" s="2" t="s">
        <v>82</v>
      </c>
    </row>
    <row r="2173" spans="2:14" ht="14.25" customHeight="1" x14ac:dyDescent="0.25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10">
        <v>60.000000000000007</v>
      </c>
      <c r="J2173" s="7">
        <v>4000</v>
      </c>
      <c r="K2173" s="10">
        <v>240000.00000000003</v>
      </c>
      <c r="L2173" s="10">
        <v>84000</v>
      </c>
      <c r="M2173" s="5">
        <v>0.35</v>
      </c>
      <c r="N2173" s="2" t="s">
        <v>82</v>
      </c>
    </row>
    <row r="2174" spans="2:14" ht="14.25" customHeight="1" x14ac:dyDescent="0.25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10">
        <v>55.000000000000007</v>
      </c>
      <c r="J2174" s="7">
        <v>3000</v>
      </c>
      <c r="K2174" s="10">
        <v>165000.00000000003</v>
      </c>
      <c r="L2174" s="10">
        <v>57750.000000000007</v>
      </c>
      <c r="M2174" s="5">
        <v>0.35</v>
      </c>
      <c r="N2174" s="2" t="s">
        <v>82</v>
      </c>
    </row>
    <row r="2175" spans="2:14" ht="14.25" customHeight="1" x14ac:dyDescent="0.25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10">
        <v>60.000000000000007</v>
      </c>
      <c r="J2175" s="7">
        <v>2000</v>
      </c>
      <c r="K2175" s="10">
        <v>120000.00000000001</v>
      </c>
      <c r="L2175" s="10">
        <v>36000</v>
      </c>
      <c r="M2175" s="5">
        <v>0.3</v>
      </c>
      <c r="N2175" s="2" t="s">
        <v>82</v>
      </c>
    </row>
    <row r="2176" spans="2:14" ht="14.25" customHeight="1" x14ac:dyDescent="0.25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10">
        <v>75.000000000000014</v>
      </c>
      <c r="J2176" s="7">
        <v>3750</v>
      </c>
      <c r="K2176" s="10">
        <v>281250.00000000006</v>
      </c>
      <c r="L2176" s="10">
        <v>70312.500000000015</v>
      </c>
      <c r="M2176" s="5">
        <v>0.25</v>
      </c>
      <c r="N2176" s="2" t="s">
        <v>82</v>
      </c>
    </row>
    <row r="2177" spans="2:14" ht="14.25" customHeight="1" x14ac:dyDescent="0.25">
      <c r="B2177" s="2" t="s">
        <v>33</v>
      </c>
      <c r="C2177" s="2">
        <v>1128299</v>
      </c>
      <c r="D2177" s="3">
        <v>44343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10">
        <v>55.000000000000007</v>
      </c>
      <c r="J2177" s="7">
        <v>5750</v>
      </c>
      <c r="K2177" s="10">
        <v>316250.00000000006</v>
      </c>
      <c r="L2177" s="10">
        <v>110687.50000000001</v>
      </c>
      <c r="M2177" s="5">
        <v>0.35</v>
      </c>
      <c r="N2177" s="2" t="s">
        <v>82</v>
      </c>
    </row>
    <row r="2178" spans="2:14" ht="14.25" customHeight="1" x14ac:dyDescent="0.25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10">
        <v>60.000000000000007</v>
      </c>
      <c r="J2178" s="7">
        <v>4250</v>
      </c>
      <c r="K2178" s="10">
        <v>255000.00000000003</v>
      </c>
      <c r="L2178" s="10">
        <v>102000.00000000001</v>
      </c>
      <c r="M2178" s="5">
        <v>0.4</v>
      </c>
      <c r="N2178" s="2" t="s">
        <v>82</v>
      </c>
    </row>
    <row r="2179" spans="2:14" ht="14.25" customHeight="1" x14ac:dyDescent="0.25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10">
        <v>60.000000000000007</v>
      </c>
      <c r="J2179" s="7">
        <v>4500</v>
      </c>
      <c r="K2179" s="10">
        <v>270000.00000000006</v>
      </c>
      <c r="L2179" s="10">
        <v>94500.000000000015</v>
      </c>
      <c r="M2179" s="5">
        <v>0.35</v>
      </c>
      <c r="N2179" s="2" t="s">
        <v>82</v>
      </c>
    </row>
    <row r="2180" spans="2:14" ht="14.25" customHeight="1" x14ac:dyDescent="0.25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10">
        <v>55.000000000000007</v>
      </c>
      <c r="J2180" s="7">
        <v>3500</v>
      </c>
      <c r="K2180" s="10">
        <v>192500.00000000003</v>
      </c>
      <c r="L2180" s="10">
        <v>67375</v>
      </c>
      <c r="M2180" s="5">
        <v>0.35</v>
      </c>
      <c r="N2180" s="2" t="s">
        <v>82</v>
      </c>
    </row>
    <row r="2181" spans="2:14" ht="14.25" customHeight="1" x14ac:dyDescent="0.25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10">
        <v>60.000000000000007</v>
      </c>
      <c r="J2181" s="7">
        <v>2500</v>
      </c>
      <c r="K2181" s="10">
        <v>150000.00000000003</v>
      </c>
      <c r="L2181" s="10">
        <v>45000.000000000007</v>
      </c>
      <c r="M2181" s="5">
        <v>0.3</v>
      </c>
      <c r="N2181" s="2" t="s">
        <v>82</v>
      </c>
    </row>
    <row r="2182" spans="2:14" ht="14.25" customHeight="1" x14ac:dyDescent="0.25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10">
        <v>75.000000000000014</v>
      </c>
      <c r="J2182" s="7">
        <v>4250</v>
      </c>
      <c r="K2182" s="10">
        <v>318750.00000000006</v>
      </c>
      <c r="L2182" s="10">
        <v>79687.500000000015</v>
      </c>
      <c r="M2182" s="5">
        <v>0.25</v>
      </c>
      <c r="N2182" s="2" t="s">
        <v>82</v>
      </c>
    </row>
    <row r="2183" spans="2:14" ht="14.25" customHeight="1" x14ac:dyDescent="0.25">
      <c r="B2183" s="2" t="s">
        <v>33</v>
      </c>
      <c r="C2183" s="2">
        <v>1128299</v>
      </c>
      <c r="D2183" s="3">
        <v>44373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10">
        <v>55.000000000000007</v>
      </c>
      <c r="J2183" s="7">
        <v>7000</v>
      </c>
      <c r="K2183" s="10">
        <v>385000.00000000006</v>
      </c>
      <c r="L2183" s="10">
        <v>134750</v>
      </c>
      <c r="M2183" s="5">
        <v>0.35</v>
      </c>
      <c r="N2183" s="2" t="s">
        <v>82</v>
      </c>
    </row>
    <row r="2184" spans="2:14" ht="14.25" customHeight="1" x14ac:dyDescent="0.25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10">
        <v>60.000000000000007</v>
      </c>
      <c r="J2184" s="7">
        <v>5500</v>
      </c>
      <c r="K2184" s="10">
        <v>330000.00000000006</v>
      </c>
      <c r="L2184" s="10">
        <v>132000.00000000003</v>
      </c>
      <c r="M2184" s="5">
        <v>0.4</v>
      </c>
      <c r="N2184" s="2" t="s">
        <v>82</v>
      </c>
    </row>
    <row r="2185" spans="2:14" ht="14.25" customHeight="1" x14ac:dyDescent="0.25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10">
        <v>60.000000000000007</v>
      </c>
      <c r="J2185" s="7">
        <v>5500</v>
      </c>
      <c r="K2185" s="10">
        <v>330000.00000000006</v>
      </c>
      <c r="L2185" s="10">
        <v>115500.00000000001</v>
      </c>
      <c r="M2185" s="5">
        <v>0.35</v>
      </c>
      <c r="N2185" s="2" t="s">
        <v>82</v>
      </c>
    </row>
    <row r="2186" spans="2:14" ht="14.25" customHeight="1" x14ac:dyDescent="0.25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10">
        <v>55.000000000000007</v>
      </c>
      <c r="J2186" s="7">
        <v>4250</v>
      </c>
      <c r="K2186" s="10">
        <v>233750.00000000003</v>
      </c>
      <c r="L2186" s="10">
        <v>81812.5</v>
      </c>
      <c r="M2186" s="5">
        <v>0.35</v>
      </c>
      <c r="N2186" s="2" t="s">
        <v>82</v>
      </c>
    </row>
    <row r="2187" spans="2:14" ht="14.25" customHeight="1" x14ac:dyDescent="0.25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10">
        <v>60.000000000000007</v>
      </c>
      <c r="J2187" s="7">
        <v>3000</v>
      </c>
      <c r="K2187" s="10">
        <v>180000.00000000003</v>
      </c>
      <c r="L2187" s="10">
        <v>54000.000000000007</v>
      </c>
      <c r="M2187" s="5">
        <v>0.3</v>
      </c>
      <c r="N2187" s="2" t="s">
        <v>82</v>
      </c>
    </row>
    <row r="2188" spans="2:14" ht="14.25" customHeight="1" x14ac:dyDescent="0.25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10">
        <v>75.000000000000014</v>
      </c>
      <c r="J2188" s="7">
        <v>6000</v>
      </c>
      <c r="K2188" s="10">
        <v>450000.00000000006</v>
      </c>
      <c r="L2188" s="10">
        <v>112500.00000000001</v>
      </c>
      <c r="M2188" s="5">
        <v>0.25</v>
      </c>
      <c r="N2188" s="2" t="s">
        <v>82</v>
      </c>
    </row>
    <row r="2189" spans="2:14" ht="14.25" customHeight="1" x14ac:dyDescent="0.25">
      <c r="B2189" s="2" t="s">
        <v>33</v>
      </c>
      <c r="C2189" s="2">
        <v>1128299</v>
      </c>
      <c r="D2189" s="3">
        <v>44402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10">
        <v>55.000000000000007</v>
      </c>
      <c r="J2189" s="7">
        <v>7500</v>
      </c>
      <c r="K2189" s="10">
        <v>412500.00000000006</v>
      </c>
      <c r="L2189" s="10">
        <v>144375</v>
      </c>
      <c r="M2189" s="5">
        <v>0.35</v>
      </c>
      <c r="N2189" s="2" t="s">
        <v>82</v>
      </c>
    </row>
    <row r="2190" spans="2:14" ht="14.25" customHeight="1" x14ac:dyDescent="0.25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10">
        <v>60.000000000000007</v>
      </c>
      <c r="J2190" s="7">
        <v>6000</v>
      </c>
      <c r="K2190" s="10">
        <v>360000.00000000006</v>
      </c>
      <c r="L2190" s="10">
        <v>144000.00000000003</v>
      </c>
      <c r="M2190" s="5">
        <v>0.4</v>
      </c>
      <c r="N2190" s="2" t="s">
        <v>82</v>
      </c>
    </row>
    <row r="2191" spans="2:14" ht="14.25" customHeight="1" x14ac:dyDescent="0.25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10">
        <v>60.000000000000007</v>
      </c>
      <c r="J2191" s="7">
        <v>5500</v>
      </c>
      <c r="K2191" s="10">
        <v>330000.00000000006</v>
      </c>
      <c r="L2191" s="10">
        <v>115500.00000000001</v>
      </c>
      <c r="M2191" s="5">
        <v>0.35</v>
      </c>
      <c r="N2191" s="2" t="s">
        <v>82</v>
      </c>
    </row>
    <row r="2192" spans="2:14" ht="14.25" customHeight="1" x14ac:dyDescent="0.25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10">
        <v>55.000000000000007</v>
      </c>
      <c r="J2192" s="7">
        <v>4500</v>
      </c>
      <c r="K2192" s="10">
        <v>247500.00000000003</v>
      </c>
      <c r="L2192" s="10">
        <v>86625</v>
      </c>
      <c r="M2192" s="5">
        <v>0.35</v>
      </c>
      <c r="N2192" s="2" t="s">
        <v>82</v>
      </c>
    </row>
    <row r="2193" spans="2:14" ht="14.25" customHeight="1" x14ac:dyDescent="0.25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10">
        <v>60.000000000000007</v>
      </c>
      <c r="J2193" s="7">
        <v>5000</v>
      </c>
      <c r="K2193" s="10">
        <v>300000.00000000006</v>
      </c>
      <c r="L2193" s="10">
        <v>90000.000000000015</v>
      </c>
      <c r="M2193" s="5">
        <v>0.3</v>
      </c>
      <c r="N2193" s="2" t="s">
        <v>82</v>
      </c>
    </row>
    <row r="2194" spans="2:14" ht="14.25" customHeight="1" x14ac:dyDescent="0.25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10">
        <v>75.000000000000014</v>
      </c>
      <c r="J2194" s="7">
        <v>5000</v>
      </c>
      <c r="K2194" s="10">
        <v>375000.00000000006</v>
      </c>
      <c r="L2194" s="10">
        <v>93750.000000000015</v>
      </c>
      <c r="M2194" s="5">
        <v>0.25</v>
      </c>
      <c r="N2194" s="2" t="s">
        <v>82</v>
      </c>
    </row>
    <row r="2195" spans="2:14" ht="14.25" customHeight="1" x14ac:dyDescent="0.25">
      <c r="B2195" s="2" t="s">
        <v>33</v>
      </c>
      <c r="C2195" s="2">
        <v>1128299</v>
      </c>
      <c r="D2195" s="3">
        <v>44434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10">
        <v>60.000000000000007</v>
      </c>
      <c r="J2195" s="7">
        <v>7000</v>
      </c>
      <c r="K2195" s="10">
        <v>420000.00000000006</v>
      </c>
      <c r="L2195" s="10">
        <v>147000</v>
      </c>
      <c r="M2195" s="5">
        <v>0.35</v>
      </c>
      <c r="N2195" s="2" t="s">
        <v>82</v>
      </c>
    </row>
    <row r="2196" spans="2:14" ht="14.25" customHeight="1" x14ac:dyDescent="0.25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10">
        <v>65.000000000000014</v>
      </c>
      <c r="J2196" s="7">
        <v>6500</v>
      </c>
      <c r="K2196" s="10">
        <v>422500.00000000012</v>
      </c>
      <c r="L2196" s="10">
        <v>169000.00000000006</v>
      </c>
      <c r="M2196" s="5">
        <v>0.4</v>
      </c>
      <c r="N2196" s="2" t="s">
        <v>82</v>
      </c>
    </row>
    <row r="2197" spans="2:14" ht="14.25" customHeight="1" x14ac:dyDescent="0.25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10">
        <v>60.000000000000007</v>
      </c>
      <c r="J2197" s="7">
        <v>5250</v>
      </c>
      <c r="K2197" s="10">
        <v>315000.00000000006</v>
      </c>
      <c r="L2197" s="10">
        <v>110250.00000000001</v>
      </c>
      <c r="M2197" s="5">
        <v>0.35</v>
      </c>
      <c r="N2197" s="2" t="s">
        <v>82</v>
      </c>
    </row>
    <row r="2198" spans="2:14" ht="14.25" customHeight="1" x14ac:dyDescent="0.25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10">
        <v>60.000000000000007</v>
      </c>
      <c r="J2198" s="7">
        <v>4750</v>
      </c>
      <c r="K2198" s="10">
        <v>285000.00000000006</v>
      </c>
      <c r="L2198" s="10">
        <v>99750.000000000015</v>
      </c>
      <c r="M2198" s="5">
        <v>0.35</v>
      </c>
      <c r="N2198" s="2" t="s">
        <v>82</v>
      </c>
    </row>
    <row r="2199" spans="2:14" ht="14.25" customHeight="1" x14ac:dyDescent="0.25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10">
        <v>70</v>
      </c>
      <c r="J2199" s="7">
        <v>4750</v>
      </c>
      <c r="K2199" s="10">
        <v>332500</v>
      </c>
      <c r="L2199" s="10">
        <v>99750</v>
      </c>
      <c r="M2199" s="5">
        <v>0.3</v>
      </c>
      <c r="N2199" s="2" t="s">
        <v>82</v>
      </c>
    </row>
    <row r="2200" spans="2:14" ht="14.25" customHeight="1" x14ac:dyDescent="0.25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10">
        <v>75.000000000000014</v>
      </c>
      <c r="J2200" s="7">
        <v>4500</v>
      </c>
      <c r="K2200" s="10">
        <v>337500.00000000006</v>
      </c>
      <c r="L2200" s="10">
        <v>84375.000000000015</v>
      </c>
      <c r="M2200" s="5">
        <v>0.25</v>
      </c>
      <c r="N2200" s="2" t="s">
        <v>82</v>
      </c>
    </row>
    <row r="2201" spans="2:14" ht="14.25" customHeight="1" x14ac:dyDescent="0.25">
      <c r="B2201" s="2" t="s">
        <v>33</v>
      </c>
      <c r="C2201" s="2">
        <v>1128299</v>
      </c>
      <c r="D2201" s="3">
        <v>44466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10">
        <v>50.000000000000014</v>
      </c>
      <c r="J2201" s="7">
        <v>6250</v>
      </c>
      <c r="K2201" s="10">
        <v>312500.00000000012</v>
      </c>
      <c r="L2201" s="10">
        <v>109375.00000000003</v>
      </c>
      <c r="M2201" s="5">
        <v>0.35</v>
      </c>
      <c r="N2201" s="2" t="s">
        <v>82</v>
      </c>
    </row>
    <row r="2202" spans="2:14" ht="14.25" customHeight="1" x14ac:dyDescent="0.25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10">
        <v>55.000000000000014</v>
      </c>
      <c r="J2202" s="7">
        <v>6250</v>
      </c>
      <c r="K2202" s="10">
        <v>343750.00000000012</v>
      </c>
      <c r="L2202" s="10">
        <v>137500.00000000006</v>
      </c>
      <c r="M2202" s="5">
        <v>0.4</v>
      </c>
      <c r="N2202" s="2" t="s">
        <v>82</v>
      </c>
    </row>
    <row r="2203" spans="2:14" ht="14.25" customHeight="1" x14ac:dyDescent="0.25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10">
        <v>50.000000000000014</v>
      </c>
      <c r="J2203" s="7">
        <v>4750</v>
      </c>
      <c r="K2203" s="10">
        <v>237500.00000000006</v>
      </c>
      <c r="L2203" s="10">
        <v>83125.000000000015</v>
      </c>
      <c r="M2203" s="5">
        <v>0.35</v>
      </c>
      <c r="N2203" s="2" t="s">
        <v>82</v>
      </c>
    </row>
    <row r="2204" spans="2:14" ht="14.25" customHeight="1" x14ac:dyDescent="0.25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10">
        <v>50.000000000000014</v>
      </c>
      <c r="J2204" s="7">
        <v>4250</v>
      </c>
      <c r="K2204" s="10">
        <v>212500.00000000006</v>
      </c>
      <c r="L2204" s="10">
        <v>74375.000000000015</v>
      </c>
      <c r="M2204" s="5">
        <v>0.35</v>
      </c>
      <c r="N2204" s="2" t="s">
        <v>82</v>
      </c>
    </row>
    <row r="2205" spans="2:14" ht="14.25" customHeight="1" x14ac:dyDescent="0.25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10">
        <v>60.000000000000007</v>
      </c>
      <c r="J2205" s="7">
        <v>4250</v>
      </c>
      <c r="K2205" s="10">
        <v>255000.00000000003</v>
      </c>
      <c r="L2205" s="10">
        <v>76500</v>
      </c>
      <c r="M2205" s="5">
        <v>0.3</v>
      </c>
      <c r="N2205" s="2" t="s">
        <v>82</v>
      </c>
    </row>
    <row r="2206" spans="2:14" ht="14.25" customHeight="1" x14ac:dyDescent="0.25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10">
        <v>65.000000000000014</v>
      </c>
      <c r="J2206" s="7">
        <v>4750</v>
      </c>
      <c r="K2206" s="10">
        <v>308750.00000000006</v>
      </c>
      <c r="L2206" s="10">
        <v>77187.500000000015</v>
      </c>
      <c r="M2206" s="5">
        <v>0.25</v>
      </c>
      <c r="N2206" s="2" t="s">
        <v>82</v>
      </c>
    </row>
    <row r="2207" spans="2:14" ht="14.25" customHeight="1" x14ac:dyDescent="0.25">
      <c r="B2207" s="2" t="s">
        <v>33</v>
      </c>
      <c r="C2207" s="2">
        <v>1128299</v>
      </c>
      <c r="D2207" s="3">
        <v>44495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10">
        <v>50.000000000000014</v>
      </c>
      <c r="J2207" s="7">
        <v>5500</v>
      </c>
      <c r="K2207" s="10">
        <v>275000.00000000006</v>
      </c>
      <c r="L2207" s="10">
        <v>96250.000000000015</v>
      </c>
      <c r="M2207" s="5">
        <v>0.35</v>
      </c>
      <c r="N2207" s="2" t="s">
        <v>82</v>
      </c>
    </row>
    <row r="2208" spans="2:14" ht="14.25" customHeight="1" x14ac:dyDescent="0.25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10">
        <v>55.000000000000014</v>
      </c>
      <c r="J2208" s="7">
        <v>5500</v>
      </c>
      <c r="K2208" s="10">
        <v>302500.00000000006</v>
      </c>
      <c r="L2208" s="10">
        <v>121000.00000000003</v>
      </c>
      <c r="M2208" s="5">
        <v>0.4</v>
      </c>
      <c r="N2208" s="2" t="s">
        <v>82</v>
      </c>
    </row>
    <row r="2209" spans="2:14" ht="14.25" customHeight="1" x14ac:dyDescent="0.25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10">
        <v>50.000000000000014</v>
      </c>
      <c r="J2209" s="7">
        <v>3750</v>
      </c>
      <c r="K2209" s="10">
        <v>187500.00000000006</v>
      </c>
      <c r="L2209" s="10">
        <v>65625.000000000015</v>
      </c>
      <c r="M2209" s="5">
        <v>0.35</v>
      </c>
      <c r="N2209" s="2" t="s">
        <v>82</v>
      </c>
    </row>
    <row r="2210" spans="2:14" ht="14.25" customHeight="1" x14ac:dyDescent="0.25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10">
        <v>50.000000000000014</v>
      </c>
      <c r="J2210" s="7">
        <v>3500</v>
      </c>
      <c r="K2210" s="10">
        <v>175000.00000000006</v>
      </c>
      <c r="L2210" s="10">
        <v>61250.000000000015</v>
      </c>
      <c r="M2210" s="5">
        <v>0.35</v>
      </c>
      <c r="N2210" s="2" t="s">
        <v>82</v>
      </c>
    </row>
    <row r="2211" spans="2:14" ht="14.25" customHeight="1" x14ac:dyDescent="0.25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10">
        <v>60.000000000000007</v>
      </c>
      <c r="J2211" s="7">
        <v>3250</v>
      </c>
      <c r="K2211" s="10">
        <v>195000.00000000003</v>
      </c>
      <c r="L2211" s="10">
        <v>58500.000000000007</v>
      </c>
      <c r="M2211" s="5">
        <v>0.3</v>
      </c>
      <c r="N2211" s="2" t="s">
        <v>82</v>
      </c>
    </row>
    <row r="2212" spans="2:14" ht="14.25" customHeight="1" x14ac:dyDescent="0.25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10">
        <v>75.000000000000014</v>
      </c>
      <c r="J2212" s="7">
        <v>3750</v>
      </c>
      <c r="K2212" s="10">
        <v>281250.00000000006</v>
      </c>
      <c r="L2212" s="10">
        <v>70312.500000000015</v>
      </c>
      <c r="M2212" s="5">
        <v>0.25</v>
      </c>
      <c r="N2212" s="2" t="s">
        <v>82</v>
      </c>
    </row>
    <row r="2213" spans="2:14" ht="14.25" customHeight="1" x14ac:dyDescent="0.25">
      <c r="B2213" s="2" t="s">
        <v>33</v>
      </c>
      <c r="C2213" s="2">
        <v>1128299</v>
      </c>
      <c r="D2213" s="3">
        <v>44526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10">
        <v>60.000000000000007</v>
      </c>
      <c r="J2213" s="7">
        <v>5500</v>
      </c>
      <c r="K2213" s="10">
        <v>330000.00000000006</v>
      </c>
      <c r="L2213" s="10">
        <v>115500.00000000001</v>
      </c>
      <c r="M2213" s="5">
        <v>0.35</v>
      </c>
      <c r="N2213" s="2" t="s">
        <v>82</v>
      </c>
    </row>
    <row r="2214" spans="2:14" ht="14.25" customHeight="1" x14ac:dyDescent="0.25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10">
        <v>65.000000000000014</v>
      </c>
      <c r="J2214" s="7">
        <v>6000</v>
      </c>
      <c r="K2214" s="10">
        <v>390000.00000000006</v>
      </c>
      <c r="L2214" s="10">
        <v>156000.00000000003</v>
      </c>
      <c r="M2214" s="5">
        <v>0.4</v>
      </c>
      <c r="N2214" s="2" t="s">
        <v>82</v>
      </c>
    </row>
    <row r="2215" spans="2:14" ht="14.25" customHeight="1" x14ac:dyDescent="0.25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10">
        <v>60.000000000000007</v>
      </c>
      <c r="J2215" s="7">
        <v>4500</v>
      </c>
      <c r="K2215" s="10">
        <v>270000.00000000006</v>
      </c>
      <c r="L2215" s="10">
        <v>94500.000000000015</v>
      </c>
      <c r="M2215" s="5">
        <v>0.35</v>
      </c>
      <c r="N2215" s="2" t="s">
        <v>82</v>
      </c>
    </row>
    <row r="2216" spans="2:14" ht="14.25" customHeight="1" x14ac:dyDescent="0.25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10">
        <v>60.000000000000007</v>
      </c>
      <c r="J2216" s="7">
        <v>4250</v>
      </c>
      <c r="K2216" s="10">
        <v>255000.00000000003</v>
      </c>
      <c r="L2216" s="10">
        <v>89250</v>
      </c>
      <c r="M2216" s="5">
        <v>0.35</v>
      </c>
      <c r="N2216" s="2" t="s">
        <v>82</v>
      </c>
    </row>
    <row r="2217" spans="2:14" ht="14.25" customHeight="1" x14ac:dyDescent="0.25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10">
        <v>70</v>
      </c>
      <c r="J2217" s="7">
        <v>3750</v>
      </c>
      <c r="K2217" s="10">
        <v>262500</v>
      </c>
      <c r="L2217" s="10">
        <v>78750</v>
      </c>
      <c r="M2217" s="5">
        <v>0.3</v>
      </c>
      <c r="N2217" s="2" t="s">
        <v>82</v>
      </c>
    </row>
    <row r="2218" spans="2:14" ht="14.25" customHeight="1" x14ac:dyDescent="0.25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10">
        <v>75.000000000000014</v>
      </c>
      <c r="J2218" s="7">
        <v>5000</v>
      </c>
      <c r="K2218" s="10">
        <v>375000.00000000006</v>
      </c>
      <c r="L2218" s="10">
        <v>93750.000000000015</v>
      </c>
      <c r="M2218" s="5">
        <v>0.25</v>
      </c>
      <c r="N2218" s="2" t="s">
        <v>82</v>
      </c>
    </row>
    <row r="2219" spans="2:14" ht="14.25" customHeight="1" x14ac:dyDescent="0.25">
      <c r="B2219" s="2" t="s">
        <v>33</v>
      </c>
      <c r="C2219" s="2">
        <v>1128299</v>
      </c>
      <c r="D2219" s="3">
        <v>44555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10">
        <v>60.000000000000007</v>
      </c>
      <c r="J2219" s="7">
        <v>7000</v>
      </c>
      <c r="K2219" s="10">
        <v>420000.00000000006</v>
      </c>
      <c r="L2219" s="10">
        <v>147000</v>
      </c>
      <c r="M2219" s="5">
        <v>0.35</v>
      </c>
      <c r="N2219" s="2" t="s">
        <v>82</v>
      </c>
    </row>
    <row r="2220" spans="2:14" ht="14.25" customHeight="1" x14ac:dyDescent="0.25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10">
        <v>65.000000000000014</v>
      </c>
      <c r="J2220" s="7">
        <v>7000</v>
      </c>
      <c r="K2220" s="10">
        <v>455000.00000000012</v>
      </c>
      <c r="L2220" s="10">
        <v>182000.00000000006</v>
      </c>
      <c r="M2220" s="5">
        <v>0.4</v>
      </c>
      <c r="N2220" s="2" t="s">
        <v>82</v>
      </c>
    </row>
    <row r="2221" spans="2:14" ht="14.25" customHeight="1" x14ac:dyDescent="0.25">
      <c r="B2221" s="2" t="s">
        <v>25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10">
        <v>60.000000000000007</v>
      </c>
      <c r="J2221" s="7">
        <v>5000</v>
      </c>
      <c r="K2221" s="10">
        <v>300000.00000000006</v>
      </c>
      <c r="L2221" s="10">
        <v>105000.00000000001</v>
      </c>
      <c r="M2221" s="5">
        <v>0.35</v>
      </c>
      <c r="N2221" s="2" t="s">
        <v>82</v>
      </c>
    </row>
    <row r="2222" spans="2:14" ht="14.25" customHeight="1" x14ac:dyDescent="0.25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10">
        <v>60.000000000000007</v>
      </c>
      <c r="J2222" s="7">
        <v>5000</v>
      </c>
      <c r="K2222" s="10">
        <v>300000.00000000006</v>
      </c>
      <c r="L2222" s="10">
        <v>105000.00000000001</v>
      </c>
      <c r="M2222" s="5">
        <v>0.35</v>
      </c>
      <c r="N2222" s="2" t="s">
        <v>82</v>
      </c>
    </row>
    <row r="2223" spans="2:14" ht="14.25" customHeight="1" x14ac:dyDescent="0.25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10">
        <v>70</v>
      </c>
      <c r="J2223" s="7">
        <v>4250</v>
      </c>
      <c r="K2223" s="10">
        <v>297500</v>
      </c>
      <c r="L2223" s="10">
        <v>89250</v>
      </c>
      <c r="M2223" s="5">
        <v>0.3</v>
      </c>
      <c r="N2223" s="2" t="s">
        <v>82</v>
      </c>
    </row>
    <row r="2224" spans="2:14" ht="14.25" customHeight="1" x14ac:dyDescent="0.25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10">
        <v>75.000000000000014</v>
      </c>
      <c r="J2224" s="7">
        <v>5250</v>
      </c>
      <c r="K2224" s="10">
        <v>393750.00000000006</v>
      </c>
      <c r="L2224" s="10">
        <v>98437.500000000015</v>
      </c>
      <c r="M2224" s="5">
        <v>0.25</v>
      </c>
      <c r="N2224" s="2" t="s">
        <v>82</v>
      </c>
    </row>
    <row r="2225" spans="2:14" ht="14.25" customHeight="1" x14ac:dyDescent="0.25">
      <c r="B2225" s="2" t="s">
        <v>25</v>
      </c>
      <c r="C2225" s="2">
        <v>1128299</v>
      </c>
      <c r="D2225" s="3">
        <v>44209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10">
        <v>29.999999999999993</v>
      </c>
      <c r="J2225" s="7">
        <v>4500</v>
      </c>
      <c r="K2225" s="10">
        <v>134999.99999999997</v>
      </c>
      <c r="L2225" s="10">
        <v>53999.999999999993</v>
      </c>
      <c r="M2225" s="5">
        <v>0.4</v>
      </c>
      <c r="N2225" s="2" t="s">
        <v>82</v>
      </c>
    </row>
    <row r="2226" spans="2:14" ht="14.25" customHeight="1" x14ac:dyDescent="0.25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10">
        <v>40</v>
      </c>
      <c r="J2226" s="7">
        <v>4500</v>
      </c>
      <c r="K2226" s="10">
        <v>180000</v>
      </c>
      <c r="L2226" s="10">
        <v>72000</v>
      </c>
      <c r="M2226" s="5">
        <v>0.4</v>
      </c>
      <c r="N2226" s="2" t="s">
        <v>82</v>
      </c>
    </row>
    <row r="2227" spans="2:14" ht="14.25" customHeight="1" x14ac:dyDescent="0.25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10">
        <v>40</v>
      </c>
      <c r="J2227" s="7">
        <v>4500</v>
      </c>
      <c r="K2227" s="10">
        <v>180000</v>
      </c>
      <c r="L2227" s="10">
        <v>62999.999999999993</v>
      </c>
      <c r="M2227" s="5">
        <v>0.35</v>
      </c>
      <c r="N2227" s="2" t="s">
        <v>82</v>
      </c>
    </row>
    <row r="2228" spans="2:14" ht="14.25" customHeight="1" x14ac:dyDescent="0.25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10">
        <v>40</v>
      </c>
      <c r="J2228" s="7">
        <v>3000</v>
      </c>
      <c r="K2228" s="10">
        <v>120000</v>
      </c>
      <c r="L2228" s="10">
        <v>48000</v>
      </c>
      <c r="M2228" s="5">
        <v>0.4</v>
      </c>
      <c r="N2228" s="2" t="s">
        <v>82</v>
      </c>
    </row>
    <row r="2229" spans="2:14" ht="14.25" customHeight="1" x14ac:dyDescent="0.25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10">
        <v>45.000000000000014</v>
      </c>
      <c r="J2229" s="7">
        <v>2500</v>
      </c>
      <c r="K2229" s="10">
        <v>112500.00000000003</v>
      </c>
      <c r="L2229" s="10">
        <v>39375.000000000007</v>
      </c>
      <c r="M2229" s="5">
        <v>0.35</v>
      </c>
      <c r="N2229" s="2" t="s">
        <v>82</v>
      </c>
    </row>
    <row r="2230" spans="2:14" ht="14.25" customHeight="1" x14ac:dyDescent="0.25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10">
        <v>40</v>
      </c>
      <c r="J2230" s="7">
        <v>4500</v>
      </c>
      <c r="K2230" s="10">
        <v>180000</v>
      </c>
      <c r="L2230" s="10">
        <v>45000</v>
      </c>
      <c r="M2230" s="5">
        <v>0.25</v>
      </c>
      <c r="N2230" s="2" t="s">
        <v>82</v>
      </c>
    </row>
    <row r="2231" spans="2:14" ht="14.25" customHeight="1" x14ac:dyDescent="0.25">
      <c r="B2231" s="2" t="s">
        <v>25</v>
      </c>
      <c r="C2231" s="2">
        <v>1128299</v>
      </c>
      <c r="D2231" s="3">
        <v>44240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10">
        <v>29.999999999999993</v>
      </c>
      <c r="J2231" s="7">
        <v>5000</v>
      </c>
      <c r="K2231" s="10">
        <v>149999.99999999997</v>
      </c>
      <c r="L2231" s="10">
        <v>59999.999999999993</v>
      </c>
      <c r="M2231" s="5">
        <v>0.4</v>
      </c>
      <c r="N2231" s="2" t="s">
        <v>82</v>
      </c>
    </row>
    <row r="2232" spans="2:14" ht="14.25" customHeight="1" x14ac:dyDescent="0.25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10">
        <v>40</v>
      </c>
      <c r="J2232" s="7">
        <v>4000</v>
      </c>
      <c r="K2232" s="10">
        <v>160000</v>
      </c>
      <c r="L2232" s="10">
        <v>64000</v>
      </c>
      <c r="M2232" s="5">
        <v>0.4</v>
      </c>
      <c r="N2232" s="2" t="s">
        <v>82</v>
      </c>
    </row>
    <row r="2233" spans="2:14" ht="14.25" customHeight="1" x14ac:dyDescent="0.25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10">
        <v>40</v>
      </c>
      <c r="J2233" s="7">
        <v>4000</v>
      </c>
      <c r="K2233" s="10">
        <v>160000</v>
      </c>
      <c r="L2233" s="10">
        <v>56000</v>
      </c>
      <c r="M2233" s="5">
        <v>0.35</v>
      </c>
      <c r="N2233" s="2" t="s">
        <v>82</v>
      </c>
    </row>
    <row r="2234" spans="2:14" ht="14.25" customHeight="1" x14ac:dyDescent="0.25">
      <c r="B2234" s="2" t="s">
        <v>25</v>
      </c>
      <c r="C2234" s="2">
        <v>1128299</v>
      </c>
      <c r="D2234" s="3">
        <v>44240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10">
        <v>40</v>
      </c>
      <c r="J2234" s="7">
        <v>2500</v>
      </c>
      <c r="K2234" s="10">
        <v>100000</v>
      </c>
      <c r="L2234" s="10">
        <v>40000</v>
      </c>
      <c r="M2234" s="5">
        <v>0.4</v>
      </c>
      <c r="N2234" s="2" t="s">
        <v>82</v>
      </c>
    </row>
    <row r="2235" spans="2:14" ht="14.25" customHeight="1" x14ac:dyDescent="0.25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10">
        <v>45.000000000000014</v>
      </c>
      <c r="J2235" s="7">
        <v>1750</v>
      </c>
      <c r="K2235" s="10">
        <v>78750.000000000029</v>
      </c>
      <c r="L2235" s="10">
        <v>27562.500000000007</v>
      </c>
      <c r="M2235" s="5">
        <v>0.35</v>
      </c>
      <c r="N2235" s="2" t="s">
        <v>82</v>
      </c>
    </row>
    <row r="2236" spans="2:14" ht="14.25" customHeight="1" x14ac:dyDescent="0.25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10">
        <v>40</v>
      </c>
      <c r="J2236" s="7">
        <v>3750</v>
      </c>
      <c r="K2236" s="10">
        <v>150000</v>
      </c>
      <c r="L2236" s="10">
        <v>37500</v>
      </c>
      <c r="M2236" s="5">
        <v>0.25</v>
      </c>
      <c r="N2236" s="2" t="s">
        <v>82</v>
      </c>
    </row>
    <row r="2237" spans="2:14" ht="14.25" customHeight="1" x14ac:dyDescent="0.25">
      <c r="B2237" s="2" t="s">
        <v>25</v>
      </c>
      <c r="C2237" s="2">
        <v>1128299</v>
      </c>
      <c r="D2237" s="3">
        <v>44267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10">
        <v>40</v>
      </c>
      <c r="J2237" s="7">
        <v>5250</v>
      </c>
      <c r="K2237" s="10">
        <v>210000</v>
      </c>
      <c r="L2237" s="10">
        <v>84000</v>
      </c>
      <c r="M2237" s="5">
        <v>0.4</v>
      </c>
      <c r="N2237" s="2" t="s">
        <v>82</v>
      </c>
    </row>
    <row r="2238" spans="2:14" ht="14.25" customHeight="1" x14ac:dyDescent="0.25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10">
        <v>50</v>
      </c>
      <c r="J2238" s="7">
        <v>3750</v>
      </c>
      <c r="K2238" s="10">
        <v>187500</v>
      </c>
      <c r="L2238" s="10">
        <v>75000</v>
      </c>
      <c r="M2238" s="5">
        <v>0.4</v>
      </c>
      <c r="N2238" s="2" t="s">
        <v>82</v>
      </c>
    </row>
    <row r="2239" spans="2:14" ht="14.25" customHeight="1" x14ac:dyDescent="0.25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10">
        <v>50</v>
      </c>
      <c r="J2239" s="7">
        <v>3750</v>
      </c>
      <c r="K2239" s="10">
        <v>187500</v>
      </c>
      <c r="L2239" s="10">
        <v>65625</v>
      </c>
      <c r="M2239" s="5">
        <v>0.35</v>
      </c>
      <c r="N2239" s="2" t="s">
        <v>82</v>
      </c>
    </row>
    <row r="2240" spans="2:14" ht="14.25" customHeight="1" x14ac:dyDescent="0.25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10">
        <v>50</v>
      </c>
      <c r="J2240" s="7">
        <v>2500</v>
      </c>
      <c r="K2240" s="10">
        <v>125000</v>
      </c>
      <c r="L2240" s="10">
        <v>50000</v>
      </c>
      <c r="M2240" s="5">
        <v>0.4</v>
      </c>
      <c r="N2240" s="2" t="s">
        <v>82</v>
      </c>
    </row>
    <row r="2241" spans="2:14" ht="14.25" customHeight="1" x14ac:dyDescent="0.25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10">
        <v>55.000000000000007</v>
      </c>
      <c r="J2241" s="7">
        <v>1500</v>
      </c>
      <c r="K2241" s="10">
        <v>82500.000000000015</v>
      </c>
      <c r="L2241" s="10">
        <v>28875.000000000004</v>
      </c>
      <c r="M2241" s="5">
        <v>0.35</v>
      </c>
      <c r="N2241" s="2" t="s">
        <v>82</v>
      </c>
    </row>
    <row r="2242" spans="2:14" ht="14.25" customHeight="1" x14ac:dyDescent="0.25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10">
        <v>50</v>
      </c>
      <c r="J2242" s="7">
        <v>3500</v>
      </c>
      <c r="K2242" s="10">
        <v>175000</v>
      </c>
      <c r="L2242" s="10">
        <v>43750</v>
      </c>
      <c r="M2242" s="5">
        <v>0.25</v>
      </c>
      <c r="N2242" s="2" t="s">
        <v>82</v>
      </c>
    </row>
    <row r="2243" spans="2:14" ht="14.25" customHeight="1" x14ac:dyDescent="0.25">
      <c r="B2243" s="2" t="s">
        <v>25</v>
      </c>
      <c r="C2243" s="2">
        <v>1128299</v>
      </c>
      <c r="D2243" s="3">
        <v>44299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10">
        <v>50</v>
      </c>
      <c r="J2243" s="7">
        <v>5250</v>
      </c>
      <c r="K2243" s="10">
        <v>262500</v>
      </c>
      <c r="L2243" s="10">
        <v>105000</v>
      </c>
      <c r="M2243" s="5">
        <v>0.4</v>
      </c>
      <c r="N2243" s="2" t="s">
        <v>82</v>
      </c>
    </row>
    <row r="2244" spans="2:14" ht="14.25" customHeight="1" x14ac:dyDescent="0.25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10">
        <v>55.000000000000007</v>
      </c>
      <c r="J2244" s="7">
        <v>3250</v>
      </c>
      <c r="K2244" s="10">
        <v>178750.00000000003</v>
      </c>
      <c r="L2244" s="10">
        <v>71500.000000000015</v>
      </c>
      <c r="M2244" s="5">
        <v>0.4</v>
      </c>
      <c r="N2244" s="2" t="s">
        <v>82</v>
      </c>
    </row>
    <row r="2245" spans="2:14" ht="14.25" customHeight="1" x14ac:dyDescent="0.25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10">
        <v>55.000000000000007</v>
      </c>
      <c r="J2245" s="7">
        <v>3750</v>
      </c>
      <c r="K2245" s="10">
        <v>206250.00000000003</v>
      </c>
      <c r="L2245" s="10">
        <v>72187.5</v>
      </c>
      <c r="M2245" s="5">
        <v>0.35</v>
      </c>
      <c r="N2245" s="2" t="s">
        <v>82</v>
      </c>
    </row>
    <row r="2246" spans="2:14" ht="14.25" customHeight="1" x14ac:dyDescent="0.25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10">
        <v>50</v>
      </c>
      <c r="J2246" s="7">
        <v>2750</v>
      </c>
      <c r="K2246" s="10">
        <v>137500</v>
      </c>
      <c r="L2246" s="10">
        <v>55000</v>
      </c>
      <c r="M2246" s="5">
        <v>0.4</v>
      </c>
      <c r="N2246" s="2" t="s">
        <v>82</v>
      </c>
    </row>
    <row r="2247" spans="2:14" ht="14.25" customHeight="1" x14ac:dyDescent="0.25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10">
        <v>55.000000000000007</v>
      </c>
      <c r="J2247" s="7">
        <v>1750</v>
      </c>
      <c r="K2247" s="10">
        <v>96250.000000000015</v>
      </c>
      <c r="L2247" s="10">
        <v>33687.5</v>
      </c>
      <c r="M2247" s="5">
        <v>0.35</v>
      </c>
      <c r="N2247" s="2" t="s">
        <v>82</v>
      </c>
    </row>
    <row r="2248" spans="2:14" ht="14.25" customHeight="1" x14ac:dyDescent="0.25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10">
        <v>70</v>
      </c>
      <c r="J2248" s="7">
        <v>3500</v>
      </c>
      <c r="K2248" s="10">
        <v>245000</v>
      </c>
      <c r="L2248" s="10">
        <v>61250</v>
      </c>
      <c r="M2248" s="5">
        <v>0.25</v>
      </c>
      <c r="N2248" s="2" t="s">
        <v>82</v>
      </c>
    </row>
    <row r="2249" spans="2:14" ht="14.25" customHeight="1" x14ac:dyDescent="0.25">
      <c r="B2249" s="2" t="s">
        <v>25</v>
      </c>
      <c r="C2249" s="2">
        <v>1128299</v>
      </c>
      <c r="D2249" s="3">
        <v>44330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10">
        <v>50</v>
      </c>
      <c r="J2249" s="7">
        <v>5500</v>
      </c>
      <c r="K2249" s="10">
        <v>275000</v>
      </c>
      <c r="L2249" s="10">
        <v>110000</v>
      </c>
      <c r="M2249" s="5">
        <v>0.4</v>
      </c>
      <c r="N2249" s="2" t="s">
        <v>82</v>
      </c>
    </row>
    <row r="2250" spans="2:14" ht="14.25" customHeight="1" x14ac:dyDescent="0.25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10">
        <v>55.000000000000007</v>
      </c>
      <c r="J2250" s="7">
        <v>4000</v>
      </c>
      <c r="K2250" s="10">
        <v>220000.00000000003</v>
      </c>
      <c r="L2250" s="10">
        <v>88000.000000000015</v>
      </c>
      <c r="M2250" s="5">
        <v>0.4</v>
      </c>
      <c r="N2250" s="2" t="s">
        <v>82</v>
      </c>
    </row>
    <row r="2251" spans="2:14" ht="14.25" customHeight="1" x14ac:dyDescent="0.25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10">
        <v>55.000000000000007</v>
      </c>
      <c r="J2251" s="7">
        <v>4250</v>
      </c>
      <c r="K2251" s="10">
        <v>233750.00000000003</v>
      </c>
      <c r="L2251" s="10">
        <v>81812.5</v>
      </c>
      <c r="M2251" s="5">
        <v>0.35</v>
      </c>
      <c r="N2251" s="2" t="s">
        <v>82</v>
      </c>
    </row>
    <row r="2252" spans="2:14" ht="14.25" customHeight="1" x14ac:dyDescent="0.25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10">
        <v>50</v>
      </c>
      <c r="J2252" s="7">
        <v>3250</v>
      </c>
      <c r="K2252" s="10">
        <v>162500</v>
      </c>
      <c r="L2252" s="10">
        <v>65000</v>
      </c>
      <c r="M2252" s="5">
        <v>0.4</v>
      </c>
      <c r="N2252" s="2" t="s">
        <v>82</v>
      </c>
    </row>
    <row r="2253" spans="2:14" ht="14.25" customHeight="1" x14ac:dyDescent="0.25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10">
        <v>55.000000000000007</v>
      </c>
      <c r="J2253" s="7">
        <v>2250</v>
      </c>
      <c r="K2253" s="10">
        <v>123750.00000000001</v>
      </c>
      <c r="L2253" s="10">
        <v>43312.5</v>
      </c>
      <c r="M2253" s="5">
        <v>0.35</v>
      </c>
      <c r="N2253" s="2" t="s">
        <v>82</v>
      </c>
    </row>
    <row r="2254" spans="2:14" ht="14.25" customHeight="1" x14ac:dyDescent="0.25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10">
        <v>70</v>
      </c>
      <c r="J2254" s="7">
        <v>4000</v>
      </c>
      <c r="K2254" s="10">
        <v>280000</v>
      </c>
      <c r="L2254" s="10">
        <v>70000</v>
      </c>
      <c r="M2254" s="5">
        <v>0.25</v>
      </c>
      <c r="N2254" s="2" t="s">
        <v>82</v>
      </c>
    </row>
    <row r="2255" spans="2:14" ht="14.25" customHeight="1" x14ac:dyDescent="0.25">
      <c r="B2255" s="2" t="s">
        <v>25</v>
      </c>
      <c r="C2255" s="2">
        <v>1128299</v>
      </c>
      <c r="D2255" s="3">
        <v>44360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10">
        <v>50</v>
      </c>
      <c r="J2255" s="7">
        <v>6750</v>
      </c>
      <c r="K2255" s="10">
        <v>337500</v>
      </c>
      <c r="L2255" s="10">
        <v>135000</v>
      </c>
      <c r="M2255" s="5">
        <v>0.4</v>
      </c>
      <c r="N2255" s="2" t="s">
        <v>82</v>
      </c>
    </row>
    <row r="2256" spans="2:14" ht="14.25" customHeight="1" x14ac:dyDescent="0.25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10">
        <v>55.000000000000007</v>
      </c>
      <c r="J2256" s="7">
        <v>5250</v>
      </c>
      <c r="K2256" s="10">
        <v>288750.00000000006</v>
      </c>
      <c r="L2256" s="10">
        <v>115500.00000000003</v>
      </c>
      <c r="M2256" s="5">
        <v>0.4</v>
      </c>
      <c r="N2256" s="2" t="s">
        <v>82</v>
      </c>
    </row>
    <row r="2257" spans="2:14" ht="14.25" customHeight="1" x14ac:dyDescent="0.25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10">
        <v>55.000000000000007</v>
      </c>
      <c r="J2257" s="7">
        <v>5250</v>
      </c>
      <c r="K2257" s="10">
        <v>288750.00000000006</v>
      </c>
      <c r="L2257" s="10">
        <v>101062.50000000001</v>
      </c>
      <c r="M2257" s="5">
        <v>0.35</v>
      </c>
      <c r="N2257" s="2" t="s">
        <v>82</v>
      </c>
    </row>
    <row r="2258" spans="2:14" ht="14.25" customHeight="1" x14ac:dyDescent="0.25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10">
        <v>50</v>
      </c>
      <c r="J2258" s="7">
        <v>4000</v>
      </c>
      <c r="K2258" s="10">
        <v>200000</v>
      </c>
      <c r="L2258" s="10">
        <v>80000</v>
      </c>
      <c r="M2258" s="5">
        <v>0.4</v>
      </c>
      <c r="N2258" s="2" t="s">
        <v>82</v>
      </c>
    </row>
    <row r="2259" spans="2:14" ht="14.25" customHeight="1" x14ac:dyDescent="0.25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10">
        <v>55.000000000000007</v>
      </c>
      <c r="J2259" s="7">
        <v>2750</v>
      </c>
      <c r="K2259" s="10">
        <v>151250.00000000003</v>
      </c>
      <c r="L2259" s="10">
        <v>52937.500000000007</v>
      </c>
      <c r="M2259" s="5">
        <v>0.35</v>
      </c>
      <c r="N2259" s="2" t="s">
        <v>82</v>
      </c>
    </row>
    <row r="2260" spans="2:14" ht="14.25" customHeight="1" x14ac:dyDescent="0.25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10">
        <v>70</v>
      </c>
      <c r="J2260" s="7">
        <v>5750</v>
      </c>
      <c r="K2260" s="10">
        <v>402500</v>
      </c>
      <c r="L2260" s="10">
        <v>100625</v>
      </c>
      <c r="M2260" s="5">
        <v>0.25</v>
      </c>
      <c r="N2260" s="2" t="s">
        <v>82</v>
      </c>
    </row>
    <row r="2261" spans="2:14" ht="14.25" customHeight="1" x14ac:dyDescent="0.25">
      <c r="B2261" s="2" t="s">
        <v>25</v>
      </c>
      <c r="C2261" s="2">
        <v>1128299</v>
      </c>
      <c r="D2261" s="3">
        <v>44389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10">
        <v>50</v>
      </c>
      <c r="J2261" s="7">
        <v>7250</v>
      </c>
      <c r="K2261" s="10">
        <v>362500</v>
      </c>
      <c r="L2261" s="10">
        <v>145000</v>
      </c>
      <c r="M2261" s="5">
        <v>0.4</v>
      </c>
      <c r="N2261" s="2" t="s">
        <v>82</v>
      </c>
    </row>
    <row r="2262" spans="2:14" ht="14.25" customHeight="1" x14ac:dyDescent="0.25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10">
        <v>55.000000000000007</v>
      </c>
      <c r="J2262" s="7">
        <v>5750</v>
      </c>
      <c r="K2262" s="10">
        <v>316250.00000000006</v>
      </c>
      <c r="L2262" s="10">
        <v>126500.00000000003</v>
      </c>
      <c r="M2262" s="5">
        <v>0.4</v>
      </c>
      <c r="N2262" s="2" t="s">
        <v>82</v>
      </c>
    </row>
    <row r="2263" spans="2:14" ht="14.25" customHeight="1" x14ac:dyDescent="0.25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10">
        <v>55.000000000000007</v>
      </c>
      <c r="J2263" s="7">
        <v>5250</v>
      </c>
      <c r="K2263" s="10">
        <v>288750.00000000006</v>
      </c>
      <c r="L2263" s="10">
        <v>101062.50000000001</v>
      </c>
      <c r="M2263" s="5">
        <v>0.35</v>
      </c>
      <c r="N2263" s="2" t="s">
        <v>82</v>
      </c>
    </row>
    <row r="2264" spans="2:14" ht="14.25" customHeight="1" x14ac:dyDescent="0.25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10">
        <v>50</v>
      </c>
      <c r="J2264" s="7">
        <v>4250</v>
      </c>
      <c r="K2264" s="10">
        <v>212500</v>
      </c>
      <c r="L2264" s="10">
        <v>85000</v>
      </c>
      <c r="M2264" s="5">
        <v>0.4</v>
      </c>
      <c r="N2264" s="2" t="s">
        <v>82</v>
      </c>
    </row>
    <row r="2265" spans="2:14" ht="14.25" customHeight="1" x14ac:dyDescent="0.25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10">
        <v>55.000000000000007</v>
      </c>
      <c r="J2265" s="7">
        <v>4750</v>
      </c>
      <c r="K2265" s="10">
        <v>261250.00000000003</v>
      </c>
      <c r="L2265" s="10">
        <v>91437.5</v>
      </c>
      <c r="M2265" s="5">
        <v>0.35</v>
      </c>
      <c r="N2265" s="2" t="s">
        <v>82</v>
      </c>
    </row>
    <row r="2266" spans="2:14" ht="14.25" customHeight="1" x14ac:dyDescent="0.25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10">
        <v>70</v>
      </c>
      <c r="J2266" s="7">
        <v>4750</v>
      </c>
      <c r="K2266" s="10">
        <v>332500</v>
      </c>
      <c r="L2266" s="10">
        <v>83125</v>
      </c>
      <c r="M2266" s="5">
        <v>0.25</v>
      </c>
      <c r="N2266" s="2" t="s">
        <v>82</v>
      </c>
    </row>
    <row r="2267" spans="2:14" ht="14.25" customHeight="1" x14ac:dyDescent="0.25">
      <c r="B2267" s="2" t="s">
        <v>25</v>
      </c>
      <c r="C2267" s="2">
        <v>1128299</v>
      </c>
      <c r="D2267" s="3">
        <v>44421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10">
        <v>55.000000000000007</v>
      </c>
      <c r="J2267" s="7">
        <v>6750</v>
      </c>
      <c r="K2267" s="10">
        <v>371250.00000000006</v>
      </c>
      <c r="L2267" s="10">
        <v>148500.00000000003</v>
      </c>
      <c r="M2267" s="5">
        <v>0.4</v>
      </c>
      <c r="N2267" s="2" t="s">
        <v>82</v>
      </c>
    </row>
    <row r="2268" spans="2:14" ht="14.25" customHeight="1" x14ac:dyDescent="0.25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10">
        <v>60.000000000000007</v>
      </c>
      <c r="J2268" s="7">
        <v>6250</v>
      </c>
      <c r="K2268" s="10">
        <v>375000.00000000006</v>
      </c>
      <c r="L2268" s="10">
        <v>150000.00000000003</v>
      </c>
      <c r="M2268" s="5">
        <v>0.4</v>
      </c>
      <c r="N2268" s="2" t="s">
        <v>82</v>
      </c>
    </row>
    <row r="2269" spans="2:14" ht="14.25" customHeight="1" x14ac:dyDescent="0.25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10">
        <v>55.000000000000007</v>
      </c>
      <c r="J2269" s="7">
        <v>5000</v>
      </c>
      <c r="K2269" s="10">
        <v>275000.00000000006</v>
      </c>
      <c r="L2269" s="10">
        <v>96250.000000000015</v>
      </c>
      <c r="M2269" s="5">
        <v>0.35</v>
      </c>
      <c r="N2269" s="2" t="s">
        <v>82</v>
      </c>
    </row>
    <row r="2270" spans="2:14" ht="14.25" customHeight="1" x14ac:dyDescent="0.25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10">
        <v>55.000000000000007</v>
      </c>
      <c r="J2270" s="7">
        <v>4500</v>
      </c>
      <c r="K2270" s="10">
        <v>247500.00000000003</v>
      </c>
      <c r="L2270" s="10">
        <v>99000.000000000015</v>
      </c>
      <c r="M2270" s="5">
        <v>0.4</v>
      </c>
      <c r="N2270" s="2" t="s">
        <v>82</v>
      </c>
    </row>
    <row r="2271" spans="2:14" ht="14.25" customHeight="1" x14ac:dyDescent="0.25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10">
        <v>65</v>
      </c>
      <c r="J2271" s="7">
        <v>4500</v>
      </c>
      <c r="K2271" s="10">
        <v>292500</v>
      </c>
      <c r="L2271" s="10">
        <v>102375</v>
      </c>
      <c r="M2271" s="5">
        <v>0.35</v>
      </c>
      <c r="N2271" s="2" t="s">
        <v>82</v>
      </c>
    </row>
    <row r="2272" spans="2:14" ht="14.25" customHeight="1" x14ac:dyDescent="0.25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10">
        <v>70</v>
      </c>
      <c r="J2272" s="7">
        <v>4250</v>
      </c>
      <c r="K2272" s="10">
        <v>297500</v>
      </c>
      <c r="L2272" s="10">
        <v>74375</v>
      </c>
      <c r="M2272" s="5">
        <v>0.25</v>
      </c>
      <c r="N2272" s="2" t="s">
        <v>82</v>
      </c>
    </row>
    <row r="2273" spans="2:14" ht="14.25" customHeight="1" x14ac:dyDescent="0.25">
      <c r="B2273" s="2" t="s">
        <v>25</v>
      </c>
      <c r="C2273" s="2">
        <v>1128299</v>
      </c>
      <c r="D2273" s="3">
        <v>44453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10">
        <v>45.000000000000014</v>
      </c>
      <c r="J2273" s="7">
        <v>6000</v>
      </c>
      <c r="K2273" s="10">
        <v>270000.00000000006</v>
      </c>
      <c r="L2273" s="10">
        <v>108000.00000000003</v>
      </c>
      <c r="M2273" s="5">
        <v>0.4</v>
      </c>
      <c r="N2273" s="2" t="s">
        <v>82</v>
      </c>
    </row>
    <row r="2274" spans="2:14" ht="14.25" customHeight="1" x14ac:dyDescent="0.25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10">
        <v>50.000000000000014</v>
      </c>
      <c r="J2274" s="7">
        <v>6000</v>
      </c>
      <c r="K2274" s="10">
        <v>300000.00000000006</v>
      </c>
      <c r="L2274" s="10">
        <v>120000.00000000003</v>
      </c>
      <c r="M2274" s="5">
        <v>0.4</v>
      </c>
      <c r="N2274" s="2" t="s">
        <v>82</v>
      </c>
    </row>
    <row r="2275" spans="2:14" ht="14.25" customHeight="1" x14ac:dyDescent="0.25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10">
        <v>45.000000000000014</v>
      </c>
      <c r="J2275" s="7">
        <v>4500</v>
      </c>
      <c r="K2275" s="10">
        <v>202500.00000000006</v>
      </c>
      <c r="L2275" s="10">
        <v>70875.000000000015</v>
      </c>
      <c r="M2275" s="5">
        <v>0.35</v>
      </c>
      <c r="N2275" s="2" t="s">
        <v>82</v>
      </c>
    </row>
    <row r="2276" spans="2:14" ht="14.25" customHeight="1" x14ac:dyDescent="0.25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10">
        <v>45.000000000000014</v>
      </c>
      <c r="J2276" s="7">
        <v>4000</v>
      </c>
      <c r="K2276" s="10">
        <v>180000.00000000006</v>
      </c>
      <c r="L2276" s="10">
        <v>72000.000000000029</v>
      </c>
      <c r="M2276" s="5">
        <v>0.4</v>
      </c>
      <c r="N2276" s="2" t="s">
        <v>82</v>
      </c>
    </row>
    <row r="2277" spans="2:14" ht="14.25" customHeight="1" x14ac:dyDescent="0.25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10">
        <v>55.000000000000007</v>
      </c>
      <c r="J2277" s="7">
        <v>4000</v>
      </c>
      <c r="K2277" s="10">
        <v>220000.00000000003</v>
      </c>
      <c r="L2277" s="10">
        <v>77000</v>
      </c>
      <c r="M2277" s="5">
        <v>0.35</v>
      </c>
      <c r="N2277" s="2" t="s">
        <v>82</v>
      </c>
    </row>
    <row r="2278" spans="2:14" ht="14.25" customHeight="1" x14ac:dyDescent="0.25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10">
        <v>60.000000000000007</v>
      </c>
      <c r="J2278" s="7">
        <v>4500</v>
      </c>
      <c r="K2278" s="10">
        <v>270000.00000000006</v>
      </c>
      <c r="L2278" s="10">
        <v>67500.000000000015</v>
      </c>
      <c r="M2278" s="5">
        <v>0.25</v>
      </c>
      <c r="N2278" s="2" t="s">
        <v>82</v>
      </c>
    </row>
    <row r="2279" spans="2:14" ht="14.25" customHeight="1" x14ac:dyDescent="0.25">
      <c r="B2279" s="2" t="s">
        <v>25</v>
      </c>
      <c r="C2279" s="2">
        <v>1128299</v>
      </c>
      <c r="D2279" s="3">
        <v>44482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10">
        <v>45.000000000000014</v>
      </c>
      <c r="J2279" s="7">
        <v>5250</v>
      </c>
      <c r="K2279" s="10">
        <v>236250.00000000009</v>
      </c>
      <c r="L2279" s="10">
        <v>94500.000000000044</v>
      </c>
      <c r="M2279" s="5">
        <v>0.4</v>
      </c>
      <c r="N2279" s="2" t="s">
        <v>82</v>
      </c>
    </row>
    <row r="2280" spans="2:14" ht="14.25" customHeight="1" x14ac:dyDescent="0.25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10">
        <v>50.000000000000014</v>
      </c>
      <c r="J2280" s="7">
        <v>5250</v>
      </c>
      <c r="K2280" s="10">
        <v>262500.00000000006</v>
      </c>
      <c r="L2280" s="10">
        <v>105000.00000000003</v>
      </c>
      <c r="M2280" s="5">
        <v>0.4</v>
      </c>
      <c r="N2280" s="2" t="s">
        <v>82</v>
      </c>
    </row>
    <row r="2281" spans="2:14" ht="14.25" customHeight="1" x14ac:dyDescent="0.25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10">
        <v>45.000000000000014</v>
      </c>
      <c r="J2281" s="7">
        <v>3500</v>
      </c>
      <c r="K2281" s="10">
        <v>157500.00000000006</v>
      </c>
      <c r="L2281" s="10">
        <v>55125.000000000015</v>
      </c>
      <c r="M2281" s="5">
        <v>0.35</v>
      </c>
      <c r="N2281" s="2" t="s">
        <v>82</v>
      </c>
    </row>
    <row r="2282" spans="2:14" ht="14.25" customHeight="1" x14ac:dyDescent="0.25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10">
        <v>45.000000000000014</v>
      </c>
      <c r="J2282" s="7">
        <v>3250</v>
      </c>
      <c r="K2282" s="10">
        <v>146250.00000000006</v>
      </c>
      <c r="L2282" s="10">
        <v>58500.000000000029</v>
      </c>
      <c r="M2282" s="5">
        <v>0.4</v>
      </c>
      <c r="N2282" s="2" t="s">
        <v>82</v>
      </c>
    </row>
    <row r="2283" spans="2:14" ht="14.25" customHeight="1" x14ac:dyDescent="0.25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10">
        <v>55.000000000000007</v>
      </c>
      <c r="J2283" s="7">
        <v>3000</v>
      </c>
      <c r="K2283" s="10">
        <v>165000.00000000003</v>
      </c>
      <c r="L2283" s="10">
        <v>57750.000000000007</v>
      </c>
      <c r="M2283" s="5">
        <v>0.35</v>
      </c>
      <c r="N2283" s="2" t="s">
        <v>82</v>
      </c>
    </row>
    <row r="2284" spans="2:14" ht="14.25" customHeight="1" x14ac:dyDescent="0.25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10">
        <v>70</v>
      </c>
      <c r="J2284" s="7">
        <v>3500</v>
      </c>
      <c r="K2284" s="10">
        <v>245000</v>
      </c>
      <c r="L2284" s="10">
        <v>61250</v>
      </c>
      <c r="M2284" s="5">
        <v>0.25</v>
      </c>
      <c r="N2284" s="2" t="s">
        <v>82</v>
      </c>
    </row>
    <row r="2285" spans="2:14" ht="14.25" customHeight="1" x14ac:dyDescent="0.25">
      <c r="B2285" s="2" t="s">
        <v>25</v>
      </c>
      <c r="C2285" s="2">
        <v>1128299</v>
      </c>
      <c r="D2285" s="3">
        <v>44513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10">
        <v>55.000000000000007</v>
      </c>
      <c r="J2285" s="7">
        <v>5250</v>
      </c>
      <c r="K2285" s="10">
        <v>288750.00000000006</v>
      </c>
      <c r="L2285" s="10">
        <v>115500.00000000003</v>
      </c>
      <c r="M2285" s="5">
        <v>0.4</v>
      </c>
      <c r="N2285" s="2" t="s">
        <v>82</v>
      </c>
    </row>
    <row r="2286" spans="2:14" ht="14.25" customHeight="1" x14ac:dyDescent="0.25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10">
        <v>60.000000000000007</v>
      </c>
      <c r="J2286" s="7">
        <v>5750</v>
      </c>
      <c r="K2286" s="10">
        <v>345000.00000000006</v>
      </c>
      <c r="L2286" s="10">
        <v>138000.00000000003</v>
      </c>
      <c r="M2286" s="5">
        <v>0.4</v>
      </c>
      <c r="N2286" s="2" t="s">
        <v>82</v>
      </c>
    </row>
    <row r="2287" spans="2:14" ht="14.25" customHeight="1" x14ac:dyDescent="0.25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10">
        <v>55.000000000000007</v>
      </c>
      <c r="J2287" s="7">
        <v>4250</v>
      </c>
      <c r="K2287" s="10">
        <v>233750.00000000003</v>
      </c>
      <c r="L2287" s="10">
        <v>81812.5</v>
      </c>
      <c r="M2287" s="5">
        <v>0.35</v>
      </c>
      <c r="N2287" s="2" t="s">
        <v>82</v>
      </c>
    </row>
    <row r="2288" spans="2:14" ht="14.25" customHeight="1" x14ac:dyDescent="0.25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10">
        <v>55.000000000000007</v>
      </c>
      <c r="J2288" s="7">
        <v>4000</v>
      </c>
      <c r="K2288" s="10">
        <v>220000.00000000003</v>
      </c>
      <c r="L2288" s="10">
        <v>88000.000000000015</v>
      </c>
      <c r="M2288" s="5">
        <v>0.4</v>
      </c>
      <c r="N2288" s="2" t="s">
        <v>82</v>
      </c>
    </row>
    <row r="2289" spans="2:14" ht="14.25" customHeight="1" x14ac:dyDescent="0.25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10">
        <v>65</v>
      </c>
      <c r="J2289" s="7">
        <v>3500</v>
      </c>
      <c r="K2289" s="10">
        <v>227500</v>
      </c>
      <c r="L2289" s="10">
        <v>79625</v>
      </c>
      <c r="M2289" s="5">
        <v>0.35</v>
      </c>
      <c r="N2289" s="2" t="s">
        <v>82</v>
      </c>
    </row>
    <row r="2290" spans="2:14" ht="14.25" customHeight="1" x14ac:dyDescent="0.25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10">
        <v>70</v>
      </c>
      <c r="J2290" s="7">
        <v>4750</v>
      </c>
      <c r="K2290" s="10">
        <v>332500</v>
      </c>
      <c r="L2290" s="10">
        <v>83125</v>
      </c>
      <c r="M2290" s="5">
        <v>0.25</v>
      </c>
      <c r="N2290" s="2" t="s">
        <v>82</v>
      </c>
    </row>
    <row r="2291" spans="2:14" ht="14.25" customHeight="1" x14ac:dyDescent="0.25">
      <c r="B2291" s="2" t="s">
        <v>25</v>
      </c>
      <c r="C2291" s="2">
        <v>1128299</v>
      </c>
      <c r="D2291" s="3">
        <v>44542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10">
        <v>55.000000000000007</v>
      </c>
      <c r="J2291" s="7">
        <v>6750</v>
      </c>
      <c r="K2291" s="10">
        <v>371250.00000000006</v>
      </c>
      <c r="L2291" s="10">
        <v>148500.00000000003</v>
      </c>
      <c r="M2291" s="5">
        <v>0.4</v>
      </c>
      <c r="N2291" s="2" t="s">
        <v>82</v>
      </c>
    </row>
    <row r="2292" spans="2:14" ht="14.25" customHeight="1" x14ac:dyDescent="0.25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10">
        <v>60.000000000000007</v>
      </c>
      <c r="J2292" s="7">
        <v>6750</v>
      </c>
      <c r="K2292" s="10">
        <v>405000.00000000006</v>
      </c>
      <c r="L2292" s="10">
        <v>162000.00000000003</v>
      </c>
      <c r="M2292" s="5">
        <v>0.4</v>
      </c>
      <c r="N2292" s="2" t="s">
        <v>82</v>
      </c>
    </row>
    <row r="2293" spans="2:14" ht="14.25" customHeight="1" x14ac:dyDescent="0.25">
      <c r="B2293" s="2" t="s">
        <v>13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10">
        <v>55.000000000000007</v>
      </c>
      <c r="J2293" s="7">
        <v>4750</v>
      </c>
      <c r="K2293" s="10">
        <v>261250.00000000003</v>
      </c>
      <c r="L2293" s="10">
        <v>91437.5</v>
      </c>
      <c r="M2293" s="5">
        <v>0.35</v>
      </c>
      <c r="N2293" s="2" t="s">
        <v>82</v>
      </c>
    </row>
    <row r="2294" spans="2:14" ht="14.25" customHeight="1" x14ac:dyDescent="0.25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10">
        <v>55.000000000000007</v>
      </c>
      <c r="J2294" s="7">
        <v>4750</v>
      </c>
      <c r="K2294" s="10">
        <v>261250.00000000003</v>
      </c>
      <c r="L2294" s="10">
        <v>104500.00000000001</v>
      </c>
      <c r="M2294" s="5">
        <v>0.4</v>
      </c>
      <c r="N2294" s="2" t="s">
        <v>82</v>
      </c>
    </row>
    <row r="2295" spans="2:14" ht="14.25" customHeight="1" x14ac:dyDescent="0.25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10">
        <v>65</v>
      </c>
      <c r="J2295" s="7">
        <v>4000</v>
      </c>
      <c r="K2295" s="10">
        <v>260000</v>
      </c>
      <c r="L2295" s="10">
        <v>91000</v>
      </c>
      <c r="M2295" s="5">
        <v>0.35</v>
      </c>
      <c r="N2295" s="2" t="s">
        <v>82</v>
      </c>
    </row>
    <row r="2296" spans="2:14" ht="14.25" customHeight="1" x14ac:dyDescent="0.25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10">
        <v>70</v>
      </c>
      <c r="J2296" s="7">
        <v>5000</v>
      </c>
      <c r="K2296" s="10">
        <v>350000</v>
      </c>
      <c r="L2296" s="10">
        <v>87500</v>
      </c>
      <c r="M2296" s="5">
        <v>0.25</v>
      </c>
      <c r="N2296" s="2" t="s">
        <v>82</v>
      </c>
    </row>
    <row r="2297" spans="2:14" ht="14.25" customHeight="1" x14ac:dyDescent="0.25">
      <c r="B2297" s="2" t="s">
        <v>13</v>
      </c>
      <c r="C2297" s="2">
        <v>1185732</v>
      </c>
      <c r="D2297" s="3">
        <v>44205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10">
        <v>40</v>
      </c>
      <c r="J2297" s="7">
        <v>10250</v>
      </c>
      <c r="K2297" s="10">
        <v>410000</v>
      </c>
      <c r="L2297" s="10">
        <v>184500</v>
      </c>
      <c r="M2297" s="5">
        <v>0.45</v>
      </c>
      <c r="N2297" s="2" t="s">
        <v>82</v>
      </c>
    </row>
    <row r="2298" spans="2:14" ht="14.25" customHeight="1" x14ac:dyDescent="0.25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10">
        <v>40</v>
      </c>
      <c r="J2298" s="7">
        <v>8250</v>
      </c>
      <c r="K2298" s="10">
        <v>330000</v>
      </c>
      <c r="L2298" s="10">
        <v>115499.99999999999</v>
      </c>
      <c r="M2298" s="5">
        <v>0.35</v>
      </c>
      <c r="N2298" s="2" t="s">
        <v>82</v>
      </c>
    </row>
    <row r="2299" spans="2:14" ht="14.25" customHeight="1" x14ac:dyDescent="0.25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10">
        <v>30.000000000000004</v>
      </c>
      <c r="J2299" s="7">
        <v>8250</v>
      </c>
      <c r="K2299" s="10">
        <v>247500.00000000003</v>
      </c>
      <c r="L2299" s="10">
        <v>61875.000000000007</v>
      </c>
      <c r="M2299" s="5">
        <v>0.25</v>
      </c>
      <c r="N2299" s="2" t="s">
        <v>82</v>
      </c>
    </row>
    <row r="2300" spans="2:14" ht="14.25" customHeight="1" x14ac:dyDescent="0.25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10">
        <v>35</v>
      </c>
      <c r="J2300" s="7">
        <v>6750</v>
      </c>
      <c r="K2300" s="10">
        <v>236250</v>
      </c>
      <c r="L2300" s="10">
        <v>70875</v>
      </c>
      <c r="M2300" s="5">
        <v>0.3</v>
      </c>
      <c r="N2300" s="2" t="s">
        <v>82</v>
      </c>
    </row>
    <row r="2301" spans="2:14" ht="14.25" customHeight="1" x14ac:dyDescent="0.25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10">
        <v>50</v>
      </c>
      <c r="J2301" s="7">
        <v>7250</v>
      </c>
      <c r="K2301" s="10">
        <v>362500</v>
      </c>
      <c r="L2301" s="10">
        <v>126874.99999999999</v>
      </c>
      <c r="M2301" s="5">
        <v>0.35</v>
      </c>
      <c r="N2301" s="2" t="s">
        <v>82</v>
      </c>
    </row>
    <row r="2302" spans="2:14" ht="14.25" customHeight="1" x14ac:dyDescent="0.25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10">
        <v>40</v>
      </c>
      <c r="J2302" s="7">
        <v>8250</v>
      </c>
      <c r="K2302" s="10">
        <v>330000</v>
      </c>
      <c r="L2302" s="10">
        <v>165000</v>
      </c>
      <c r="M2302" s="5">
        <v>0.5</v>
      </c>
      <c r="N2302" s="2" t="s">
        <v>82</v>
      </c>
    </row>
    <row r="2303" spans="2:14" ht="14.25" customHeight="1" x14ac:dyDescent="0.25">
      <c r="B2303" s="2" t="s">
        <v>13</v>
      </c>
      <c r="C2303" s="2">
        <v>1185732</v>
      </c>
      <c r="D2303" s="3">
        <v>44234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10">
        <v>40</v>
      </c>
      <c r="J2303" s="7">
        <v>10750</v>
      </c>
      <c r="K2303" s="10">
        <v>430000</v>
      </c>
      <c r="L2303" s="10">
        <v>193500</v>
      </c>
      <c r="M2303" s="5">
        <v>0.45</v>
      </c>
      <c r="N2303" s="2" t="s">
        <v>82</v>
      </c>
    </row>
    <row r="2304" spans="2:14" ht="14.25" customHeight="1" x14ac:dyDescent="0.25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10">
        <v>40</v>
      </c>
      <c r="J2304" s="7">
        <v>7250</v>
      </c>
      <c r="K2304" s="10">
        <v>290000</v>
      </c>
      <c r="L2304" s="10">
        <v>101500</v>
      </c>
      <c r="M2304" s="5">
        <v>0.35</v>
      </c>
      <c r="N2304" s="2" t="s">
        <v>82</v>
      </c>
    </row>
    <row r="2305" spans="2:14" ht="14.25" customHeight="1" x14ac:dyDescent="0.25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10">
        <v>30.000000000000004</v>
      </c>
      <c r="J2305" s="7">
        <v>7750</v>
      </c>
      <c r="K2305" s="10">
        <v>232500.00000000003</v>
      </c>
      <c r="L2305" s="10">
        <v>58125.000000000007</v>
      </c>
      <c r="M2305" s="5">
        <v>0.25</v>
      </c>
      <c r="N2305" s="2" t="s">
        <v>82</v>
      </c>
    </row>
    <row r="2306" spans="2:14" ht="14.25" customHeight="1" x14ac:dyDescent="0.25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10">
        <v>35</v>
      </c>
      <c r="J2306" s="7">
        <v>6250</v>
      </c>
      <c r="K2306" s="10">
        <v>218750</v>
      </c>
      <c r="L2306" s="10">
        <v>65625</v>
      </c>
      <c r="M2306" s="5">
        <v>0.3</v>
      </c>
      <c r="N2306" s="2" t="s">
        <v>82</v>
      </c>
    </row>
    <row r="2307" spans="2:14" ht="14.25" customHeight="1" x14ac:dyDescent="0.25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10">
        <v>50</v>
      </c>
      <c r="J2307" s="7">
        <v>7000</v>
      </c>
      <c r="K2307" s="10">
        <v>350000</v>
      </c>
      <c r="L2307" s="10">
        <v>122499.99999999999</v>
      </c>
      <c r="M2307" s="5">
        <v>0.35</v>
      </c>
      <c r="N2307" s="2" t="s">
        <v>82</v>
      </c>
    </row>
    <row r="2308" spans="2:14" ht="14.25" customHeight="1" x14ac:dyDescent="0.25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10">
        <v>35</v>
      </c>
      <c r="J2308" s="7">
        <v>8000</v>
      </c>
      <c r="K2308" s="10">
        <v>280000</v>
      </c>
      <c r="L2308" s="10">
        <v>140000</v>
      </c>
      <c r="M2308" s="5">
        <v>0.5</v>
      </c>
      <c r="N2308" s="2" t="s">
        <v>82</v>
      </c>
    </row>
    <row r="2309" spans="2:14" ht="14.25" customHeight="1" x14ac:dyDescent="0.25">
      <c r="B2309" s="2" t="s">
        <v>13</v>
      </c>
      <c r="C2309" s="2">
        <v>1185732</v>
      </c>
      <c r="D2309" s="3">
        <v>44260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10">
        <v>35</v>
      </c>
      <c r="J2309" s="7">
        <v>10200</v>
      </c>
      <c r="K2309" s="10">
        <v>357000</v>
      </c>
      <c r="L2309" s="10">
        <v>160650</v>
      </c>
      <c r="M2309" s="5">
        <v>0.45</v>
      </c>
      <c r="N2309" s="2" t="s">
        <v>82</v>
      </c>
    </row>
    <row r="2310" spans="2:14" ht="14.25" customHeight="1" x14ac:dyDescent="0.25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10">
        <v>35</v>
      </c>
      <c r="J2310" s="7">
        <v>7000</v>
      </c>
      <c r="K2310" s="10">
        <v>245000</v>
      </c>
      <c r="L2310" s="10">
        <v>85750</v>
      </c>
      <c r="M2310" s="5">
        <v>0.35</v>
      </c>
      <c r="N2310" s="2" t="s">
        <v>82</v>
      </c>
    </row>
    <row r="2311" spans="2:14" ht="14.25" customHeight="1" x14ac:dyDescent="0.25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10">
        <v>25</v>
      </c>
      <c r="J2311" s="7">
        <v>7250</v>
      </c>
      <c r="K2311" s="10">
        <v>181250</v>
      </c>
      <c r="L2311" s="10">
        <v>45312.5</v>
      </c>
      <c r="M2311" s="5">
        <v>0.25</v>
      </c>
      <c r="N2311" s="2" t="s">
        <v>82</v>
      </c>
    </row>
    <row r="2312" spans="2:14" ht="14.25" customHeight="1" x14ac:dyDescent="0.25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10">
        <v>29.999999999999993</v>
      </c>
      <c r="J2312" s="7">
        <v>5750</v>
      </c>
      <c r="K2312" s="10">
        <v>172499.99999999997</v>
      </c>
      <c r="L2312" s="10">
        <v>51749.999999999993</v>
      </c>
      <c r="M2312" s="5">
        <v>0.3</v>
      </c>
      <c r="N2312" s="2" t="s">
        <v>82</v>
      </c>
    </row>
    <row r="2313" spans="2:14" ht="14.25" customHeight="1" x14ac:dyDescent="0.25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10">
        <v>45.000000000000007</v>
      </c>
      <c r="J2313" s="7">
        <v>6250</v>
      </c>
      <c r="K2313" s="10">
        <v>281250.00000000006</v>
      </c>
      <c r="L2313" s="10">
        <v>98437.500000000015</v>
      </c>
      <c r="M2313" s="5">
        <v>0.35</v>
      </c>
      <c r="N2313" s="2" t="s">
        <v>82</v>
      </c>
    </row>
    <row r="2314" spans="2:14" ht="14.25" customHeight="1" x14ac:dyDescent="0.25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10">
        <v>35</v>
      </c>
      <c r="J2314" s="7">
        <v>7250</v>
      </c>
      <c r="K2314" s="10">
        <v>253750</v>
      </c>
      <c r="L2314" s="10">
        <v>126875</v>
      </c>
      <c r="M2314" s="5">
        <v>0.5</v>
      </c>
      <c r="N2314" s="2" t="s">
        <v>82</v>
      </c>
    </row>
    <row r="2315" spans="2:14" ht="14.25" customHeight="1" x14ac:dyDescent="0.25">
      <c r="B2315" s="2" t="s">
        <v>13</v>
      </c>
      <c r="C2315" s="2">
        <v>1185732</v>
      </c>
      <c r="D2315" s="3">
        <v>44292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10">
        <v>35</v>
      </c>
      <c r="J2315" s="7">
        <v>9750</v>
      </c>
      <c r="K2315" s="10">
        <v>341250</v>
      </c>
      <c r="L2315" s="10">
        <v>153562.5</v>
      </c>
      <c r="M2315" s="5">
        <v>0.45</v>
      </c>
      <c r="N2315" s="2" t="s">
        <v>82</v>
      </c>
    </row>
    <row r="2316" spans="2:14" ht="14.25" customHeight="1" x14ac:dyDescent="0.25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10">
        <v>35</v>
      </c>
      <c r="J2316" s="7">
        <v>6750</v>
      </c>
      <c r="K2316" s="10">
        <v>236250</v>
      </c>
      <c r="L2316" s="10">
        <v>82687.5</v>
      </c>
      <c r="M2316" s="5">
        <v>0.35</v>
      </c>
      <c r="N2316" s="2" t="s">
        <v>82</v>
      </c>
    </row>
    <row r="2317" spans="2:14" ht="14.25" customHeight="1" x14ac:dyDescent="0.25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10">
        <v>25</v>
      </c>
      <c r="J2317" s="7">
        <v>6750</v>
      </c>
      <c r="K2317" s="10">
        <v>168750</v>
      </c>
      <c r="L2317" s="10">
        <v>42187.5</v>
      </c>
      <c r="M2317" s="5">
        <v>0.25</v>
      </c>
      <c r="N2317" s="2" t="s">
        <v>82</v>
      </c>
    </row>
    <row r="2318" spans="2:14" ht="14.25" customHeight="1" x14ac:dyDescent="0.25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10">
        <v>29.999999999999993</v>
      </c>
      <c r="J2318" s="7">
        <v>6000</v>
      </c>
      <c r="K2318" s="10">
        <v>179999.99999999997</v>
      </c>
      <c r="L2318" s="10">
        <v>53999.999999999993</v>
      </c>
      <c r="M2318" s="5">
        <v>0.3</v>
      </c>
      <c r="N2318" s="2" t="s">
        <v>82</v>
      </c>
    </row>
    <row r="2319" spans="2:14" ht="14.25" customHeight="1" x14ac:dyDescent="0.25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10">
        <v>50</v>
      </c>
      <c r="J2319" s="7">
        <v>6250</v>
      </c>
      <c r="K2319" s="10">
        <v>312500</v>
      </c>
      <c r="L2319" s="10">
        <v>109375</v>
      </c>
      <c r="M2319" s="5">
        <v>0.35</v>
      </c>
      <c r="N2319" s="2" t="s">
        <v>82</v>
      </c>
    </row>
    <row r="2320" spans="2:14" ht="14.25" customHeight="1" x14ac:dyDescent="0.25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10">
        <v>40</v>
      </c>
      <c r="J2320" s="7">
        <v>7750</v>
      </c>
      <c r="K2320" s="10">
        <v>310000</v>
      </c>
      <c r="L2320" s="10">
        <v>155000</v>
      </c>
      <c r="M2320" s="5">
        <v>0.5</v>
      </c>
      <c r="N2320" s="2" t="s">
        <v>82</v>
      </c>
    </row>
    <row r="2321" spans="2:14" ht="14.25" customHeight="1" x14ac:dyDescent="0.25">
      <c r="B2321" s="2" t="s">
        <v>13</v>
      </c>
      <c r="C2321" s="2">
        <v>1185732</v>
      </c>
      <c r="D2321" s="3">
        <v>44321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10">
        <v>50</v>
      </c>
      <c r="J2321" s="7">
        <v>10450</v>
      </c>
      <c r="K2321" s="10">
        <v>522500</v>
      </c>
      <c r="L2321" s="10">
        <v>235125</v>
      </c>
      <c r="M2321" s="5">
        <v>0.45</v>
      </c>
      <c r="N2321" s="2" t="s">
        <v>82</v>
      </c>
    </row>
    <row r="2322" spans="2:14" ht="14.25" customHeight="1" x14ac:dyDescent="0.25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10">
        <v>50</v>
      </c>
      <c r="J2322" s="7">
        <v>7500</v>
      </c>
      <c r="K2322" s="10">
        <v>375000</v>
      </c>
      <c r="L2322" s="10">
        <v>131250</v>
      </c>
      <c r="M2322" s="5">
        <v>0.35</v>
      </c>
      <c r="N2322" s="2" t="s">
        <v>82</v>
      </c>
    </row>
    <row r="2323" spans="2:14" ht="14.25" customHeight="1" x14ac:dyDescent="0.25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10">
        <v>45</v>
      </c>
      <c r="J2323" s="7">
        <v>7250</v>
      </c>
      <c r="K2323" s="10">
        <v>326250</v>
      </c>
      <c r="L2323" s="10">
        <v>81562.5</v>
      </c>
      <c r="M2323" s="5">
        <v>0.25</v>
      </c>
      <c r="N2323" s="2" t="s">
        <v>82</v>
      </c>
    </row>
    <row r="2324" spans="2:14" ht="14.25" customHeight="1" x14ac:dyDescent="0.25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10">
        <v>45</v>
      </c>
      <c r="J2324" s="7">
        <v>6750</v>
      </c>
      <c r="K2324" s="10">
        <v>303750</v>
      </c>
      <c r="L2324" s="10">
        <v>91125</v>
      </c>
      <c r="M2324" s="5">
        <v>0.3</v>
      </c>
      <c r="N2324" s="2" t="s">
        <v>82</v>
      </c>
    </row>
    <row r="2325" spans="2:14" ht="14.25" customHeight="1" x14ac:dyDescent="0.25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10">
        <v>54.999999999999993</v>
      </c>
      <c r="J2325" s="7">
        <v>7000</v>
      </c>
      <c r="K2325" s="10">
        <v>384999.99999999994</v>
      </c>
      <c r="L2325" s="10">
        <v>134749.99999999997</v>
      </c>
      <c r="M2325" s="5">
        <v>0.35</v>
      </c>
      <c r="N2325" s="2" t="s">
        <v>82</v>
      </c>
    </row>
    <row r="2326" spans="2:14" ht="14.25" customHeight="1" x14ac:dyDescent="0.25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10">
        <v>60</v>
      </c>
      <c r="J2326" s="7">
        <v>8000</v>
      </c>
      <c r="K2326" s="10">
        <v>480000</v>
      </c>
      <c r="L2326" s="10">
        <v>240000</v>
      </c>
      <c r="M2326" s="5">
        <v>0.5</v>
      </c>
      <c r="N2326" s="2" t="s">
        <v>82</v>
      </c>
    </row>
    <row r="2327" spans="2:14" ht="14.25" customHeight="1" x14ac:dyDescent="0.25">
      <c r="B2327" s="2" t="s">
        <v>13</v>
      </c>
      <c r="C2327" s="2">
        <v>1185732</v>
      </c>
      <c r="D2327" s="3">
        <v>44354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10">
        <v>54.999999999999993</v>
      </c>
      <c r="J2327" s="7">
        <v>10500</v>
      </c>
      <c r="K2327" s="10">
        <v>577499.99999999988</v>
      </c>
      <c r="L2327" s="10">
        <v>259874.99999999994</v>
      </c>
      <c r="M2327" s="5">
        <v>0.45</v>
      </c>
      <c r="N2327" s="2" t="s">
        <v>82</v>
      </c>
    </row>
    <row r="2328" spans="2:14" ht="14.25" customHeight="1" x14ac:dyDescent="0.25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10">
        <v>50</v>
      </c>
      <c r="J2328" s="7">
        <v>8000</v>
      </c>
      <c r="K2328" s="10">
        <v>400000</v>
      </c>
      <c r="L2328" s="10">
        <v>140000</v>
      </c>
      <c r="M2328" s="5">
        <v>0.35</v>
      </c>
      <c r="N2328" s="2" t="s">
        <v>82</v>
      </c>
    </row>
    <row r="2329" spans="2:14" ht="14.25" customHeight="1" x14ac:dyDescent="0.25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10">
        <v>50</v>
      </c>
      <c r="J2329" s="7">
        <v>7750</v>
      </c>
      <c r="K2329" s="10">
        <v>387500</v>
      </c>
      <c r="L2329" s="10">
        <v>96875</v>
      </c>
      <c r="M2329" s="5">
        <v>0.25</v>
      </c>
      <c r="N2329" s="2" t="s">
        <v>82</v>
      </c>
    </row>
    <row r="2330" spans="2:14" ht="14.25" customHeight="1" x14ac:dyDescent="0.25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10">
        <v>50</v>
      </c>
      <c r="J2330" s="7">
        <v>7500</v>
      </c>
      <c r="K2330" s="10">
        <v>375000</v>
      </c>
      <c r="L2330" s="10">
        <v>112500</v>
      </c>
      <c r="M2330" s="5">
        <v>0.3</v>
      </c>
      <c r="N2330" s="2" t="s">
        <v>82</v>
      </c>
    </row>
    <row r="2331" spans="2:14" ht="14.25" customHeight="1" x14ac:dyDescent="0.25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10">
        <v>65</v>
      </c>
      <c r="J2331" s="7">
        <v>7500</v>
      </c>
      <c r="K2331" s="10">
        <v>487500</v>
      </c>
      <c r="L2331" s="10">
        <v>170625</v>
      </c>
      <c r="M2331" s="5">
        <v>0.35</v>
      </c>
      <c r="N2331" s="2" t="s">
        <v>82</v>
      </c>
    </row>
    <row r="2332" spans="2:14" ht="14.25" customHeight="1" x14ac:dyDescent="0.25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10">
        <v>70</v>
      </c>
      <c r="J2332" s="7">
        <v>9250</v>
      </c>
      <c r="K2332" s="10">
        <v>647500</v>
      </c>
      <c r="L2332" s="10">
        <v>323750</v>
      </c>
      <c r="M2332" s="5">
        <v>0.5</v>
      </c>
      <c r="N2332" s="2" t="s">
        <v>82</v>
      </c>
    </row>
    <row r="2333" spans="2:14" ht="14.25" customHeight="1" x14ac:dyDescent="0.25">
      <c r="B2333" s="2" t="s">
        <v>13</v>
      </c>
      <c r="C2333" s="2">
        <v>1185732</v>
      </c>
      <c r="D2333" s="3">
        <v>44382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10">
        <v>65</v>
      </c>
      <c r="J2333" s="7">
        <v>11500</v>
      </c>
      <c r="K2333" s="10">
        <v>747500</v>
      </c>
      <c r="L2333" s="10">
        <v>336375</v>
      </c>
      <c r="M2333" s="5">
        <v>0.45</v>
      </c>
      <c r="N2333" s="2" t="s">
        <v>82</v>
      </c>
    </row>
    <row r="2334" spans="2:14" ht="14.25" customHeight="1" x14ac:dyDescent="0.25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10">
        <v>60.000000000000007</v>
      </c>
      <c r="J2334" s="7">
        <v>9000</v>
      </c>
      <c r="K2334" s="10">
        <v>540000.00000000012</v>
      </c>
      <c r="L2334" s="10">
        <v>189000.00000000003</v>
      </c>
      <c r="M2334" s="5">
        <v>0.35</v>
      </c>
      <c r="N2334" s="2" t="s">
        <v>82</v>
      </c>
    </row>
    <row r="2335" spans="2:14" ht="14.25" customHeight="1" x14ac:dyDescent="0.25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10">
        <v>55.000000000000007</v>
      </c>
      <c r="J2335" s="7">
        <v>8250</v>
      </c>
      <c r="K2335" s="10">
        <v>453750.00000000006</v>
      </c>
      <c r="L2335" s="10">
        <v>113437.50000000001</v>
      </c>
      <c r="M2335" s="5">
        <v>0.25</v>
      </c>
      <c r="N2335" s="2" t="s">
        <v>82</v>
      </c>
    </row>
    <row r="2336" spans="2:14" ht="14.25" customHeight="1" x14ac:dyDescent="0.25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10">
        <v>55.000000000000007</v>
      </c>
      <c r="J2336" s="7">
        <v>7750</v>
      </c>
      <c r="K2336" s="10">
        <v>426250.00000000006</v>
      </c>
      <c r="L2336" s="10">
        <v>127875.00000000001</v>
      </c>
      <c r="M2336" s="5">
        <v>0.3</v>
      </c>
      <c r="N2336" s="2" t="s">
        <v>82</v>
      </c>
    </row>
    <row r="2337" spans="2:14" ht="14.25" customHeight="1" x14ac:dyDescent="0.25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10">
        <v>65</v>
      </c>
      <c r="J2337" s="7">
        <v>8000</v>
      </c>
      <c r="K2337" s="10">
        <v>520000</v>
      </c>
      <c r="L2337" s="10">
        <v>182000</v>
      </c>
      <c r="M2337" s="5">
        <v>0.35</v>
      </c>
      <c r="N2337" s="2" t="s">
        <v>82</v>
      </c>
    </row>
    <row r="2338" spans="2:14" ht="14.25" customHeight="1" x14ac:dyDescent="0.25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10">
        <v>70</v>
      </c>
      <c r="J2338" s="7">
        <v>9750</v>
      </c>
      <c r="K2338" s="10">
        <v>682500</v>
      </c>
      <c r="L2338" s="10">
        <v>341250</v>
      </c>
      <c r="M2338" s="5">
        <v>0.5</v>
      </c>
      <c r="N2338" s="2" t="s">
        <v>82</v>
      </c>
    </row>
    <row r="2339" spans="2:14" ht="14.25" customHeight="1" x14ac:dyDescent="0.25">
      <c r="B2339" s="2" t="s">
        <v>13</v>
      </c>
      <c r="C2339" s="2">
        <v>1185732</v>
      </c>
      <c r="D2339" s="3">
        <v>44414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10">
        <v>65</v>
      </c>
      <c r="J2339" s="7">
        <v>11250</v>
      </c>
      <c r="K2339" s="10">
        <v>731250</v>
      </c>
      <c r="L2339" s="10">
        <v>329062.5</v>
      </c>
      <c r="M2339" s="5">
        <v>0.45</v>
      </c>
      <c r="N2339" s="2" t="s">
        <v>82</v>
      </c>
    </row>
    <row r="2340" spans="2:14" ht="14.25" customHeight="1" x14ac:dyDescent="0.25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10">
        <v>60.000000000000007</v>
      </c>
      <c r="J2340" s="7">
        <v>9000</v>
      </c>
      <c r="K2340" s="10">
        <v>540000.00000000012</v>
      </c>
      <c r="L2340" s="10">
        <v>189000.00000000003</v>
      </c>
      <c r="M2340" s="5">
        <v>0.35</v>
      </c>
      <c r="N2340" s="2" t="s">
        <v>82</v>
      </c>
    </row>
    <row r="2341" spans="2:14" ht="14.25" customHeight="1" x14ac:dyDescent="0.25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10">
        <v>55.000000000000007</v>
      </c>
      <c r="J2341" s="7">
        <v>8250</v>
      </c>
      <c r="K2341" s="10">
        <v>453750.00000000006</v>
      </c>
      <c r="L2341" s="10">
        <v>113437.50000000001</v>
      </c>
      <c r="M2341" s="5">
        <v>0.25</v>
      </c>
      <c r="N2341" s="2" t="s">
        <v>82</v>
      </c>
    </row>
    <row r="2342" spans="2:14" ht="14.25" customHeight="1" x14ac:dyDescent="0.25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10">
        <v>45</v>
      </c>
      <c r="J2342" s="7">
        <v>7750</v>
      </c>
      <c r="K2342" s="10">
        <v>348750</v>
      </c>
      <c r="L2342" s="10">
        <v>104625</v>
      </c>
      <c r="M2342" s="5">
        <v>0.3</v>
      </c>
      <c r="N2342" s="2" t="s">
        <v>82</v>
      </c>
    </row>
    <row r="2343" spans="2:14" ht="14.25" customHeight="1" x14ac:dyDescent="0.25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10">
        <v>55.000000000000007</v>
      </c>
      <c r="J2343" s="7">
        <v>7500</v>
      </c>
      <c r="K2343" s="10">
        <v>412500.00000000006</v>
      </c>
      <c r="L2343" s="10">
        <v>144375</v>
      </c>
      <c r="M2343" s="5">
        <v>0.35</v>
      </c>
      <c r="N2343" s="2" t="s">
        <v>82</v>
      </c>
    </row>
    <row r="2344" spans="2:14" ht="14.25" customHeight="1" x14ac:dyDescent="0.25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10">
        <v>60.000000000000007</v>
      </c>
      <c r="J2344" s="7">
        <v>9250</v>
      </c>
      <c r="K2344" s="10">
        <v>555000.00000000012</v>
      </c>
      <c r="L2344" s="10">
        <v>277500.00000000006</v>
      </c>
      <c r="M2344" s="5">
        <v>0.5</v>
      </c>
      <c r="N2344" s="2" t="s">
        <v>82</v>
      </c>
    </row>
    <row r="2345" spans="2:14" ht="14.25" customHeight="1" x14ac:dyDescent="0.25">
      <c r="B2345" s="2" t="s">
        <v>13</v>
      </c>
      <c r="C2345" s="2">
        <v>1185732</v>
      </c>
      <c r="D2345" s="3">
        <v>44444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10">
        <v>55.000000000000007</v>
      </c>
      <c r="J2345" s="7">
        <v>10250</v>
      </c>
      <c r="K2345" s="10">
        <v>563750.00000000012</v>
      </c>
      <c r="L2345" s="10">
        <v>253687.50000000006</v>
      </c>
      <c r="M2345" s="5">
        <v>0.45</v>
      </c>
      <c r="N2345" s="2" t="s">
        <v>82</v>
      </c>
    </row>
    <row r="2346" spans="2:14" ht="14.25" customHeight="1" x14ac:dyDescent="0.25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10">
        <v>50.000000000000014</v>
      </c>
      <c r="J2346" s="7">
        <v>8250</v>
      </c>
      <c r="K2346" s="10">
        <v>412500.00000000012</v>
      </c>
      <c r="L2346" s="10">
        <v>144375.00000000003</v>
      </c>
      <c r="M2346" s="5">
        <v>0.35</v>
      </c>
      <c r="N2346" s="2" t="s">
        <v>82</v>
      </c>
    </row>
    <row r="2347" spans="2:14" ht="14.25" customHeight="1" x14ac:dyDescent="0.25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10">
        <v>40</v>
      </c>
      <c r="J2347" s="7">
        <v>7250</v>
      </c>
      <c r="K2347" s="10">
        <v>290000</v>
      </c>
      <c r="L2347" s="10">
        <v>72500</v>
      </c>
      <c r="M2347" s="5">
        <v>0.25</v>
      </c>
      <c r="N2347" s="2" t="s">
        <v>82</v>
      </c>
    </row>
    <row r="2348" spans="2:14" ht="14.25" customHeight="1" x14ac:dyDescent="0.25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10">
        <v>40</v>
      </c>
      <c r="J2348" s="7">
        <v>7000</v>
      </c>
      <c r="K2348" s="10">
        <v>280000</v>
      </c>
      <c r="L2348" s="10">
        <v>84000</v>
      </c>
      <c r="M2348" s="5">
        <v>0.3</v>
      </c>
      <c r="N2348" s="2" t="s">
        <v>82</v>
      </c>
    </row>
    <row r="2349" spans="2:14" ht="14.25" customHeight="1" x14ac:dyDescent="0.25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10">
        <v>50</v>
      </c>
      <c r="J2349" s="7">
        <v>7000</v>
      </c>
      <c r="K2349" s="10">
        <v>350000</v>
      </c>
      <c r="L2349" s="10">
        <v>122499.99999999999</v>
      </c>
      <c r="M2349" s="5">
        <v>0.35</v>
      </c>
      <c r="N2349" s="2" t="s">
        <v>82</v>
      </c>
    </row>
    <row r="2350" spans="2:14" ht="14.25" customHeight="1" x14ac:dyDescent="0.25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10">
        <v>55.000000000000007</v>
      </c>
      <c r="J2350" s="7">
        <v>8000</v>
      </c>
      <c r="K2350" s="10">
        <v>440000.00000000006</v>
      </c>
      <c r="L2350" s="10">
        <v>220000.00000000003</v>
      </c>
      <c r="M2350" s="5">
        <v>0.5</v>
      </c>
      <c r="N2350" s="2" t="s">
        <v>82</v>
      </c>
    </row>
    <row r="2351" spans="2:14" ht="14.25" customHeight="1" x14ac:dyDescent="0.25">
      <c r="B2351" s="2" t="s">
        <v>13</v>
      </c>
      <c r="C2351" s="2">
        <v>1185732</v>
      </c>
      <c r="D2351" s="3">
        <v>44476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10">
        <v>55.000000000000007</v>
      </c>
      <c r="J2351" s="7">
        <v>9750</v>
      </c>
      <c r="K2351" s="10">
        <v>536250.00000000012</v>
      </c>
      <c r="L2351" s="10">
        <v>241312.50000000006</v>
      </c>
      <c r="M2351" s="5">
        <v>0.45</v>
      </c>
      <c r="N2351" s="2" t="s">
        <v>82</v>
      </c>
    </row>
    <row r="2352" spans="2:14" ht="14.25" customHeight="1" x14ac:dyDescent="0.25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10">
        <v>45.000000000000014</v>
      </c>
      <c r="J2352" s="7">
        <v>8000</v>
      </c>
      <c r="K2352" s="10">
        <v>360000.00000000012</v>
      </c>
      <c r="L2352" s="10">
        <v>126000.00000000003</v>
      </c>
      <c r="M2352" s="5">
        <v>0.35</v>
      </c>
      <c r="N2352" s="2" t="s">
        <v>82</v>
      </c>
    </row>
    <row r="2353" spans="2:14" ht="14.25" customHeight="1" x14ac:dyDescent="0.25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10">
        <v>45.000000000000014</v>
      </c>
      <c r="J2353" s="7">
        <v>6750</v>
      </c>
      <c r="K2353" s="10">
        <v>303750.00000000012</v>
      </c>
      <c r="L2353" s="10">
        <v>75937.500000000029</v>
      </c>
      <c r="M2353" s="5">
        <v>0.25</v>
      </c>
      <c r="N2353" s="2" t="s">
        <v>82</v>
      </c>
    </row>
    <row r="2354" spans="2:14" ht="14.25" customHeight="1" x14ac:dyDescent="0.25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10">
        <v>45.000000000000014</v>
      </c>
      <c r="J2354" s="7">
        <v>6500</v>
      </c>
      <c r="K2354" s="10">
        <v>292500.00000000012</v>
      </c>
      <c r="L2354" s="10">
        <v>87750.000000000029</v>
      </c>
      <c r="M2354" s="5">
        <v>0.3</v>
      </c>
      <c r="N2354" s="2" t="s">
        <v>82</v>
      </c>
    </row>
    <row r="2355" spans="2:14" ht="14.25" customHeight="1" x14ac:dyDescent="0.25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10">
        <v>55.000000000000007</v>
      </c>
      <c r="J2355" s="7">
        <v>6500</v>
      </c>
      <c r="K2355" s="10">
        <v>357500.00000000006</v>
      </c>
      <c r="L2355" s="10">
        <v>125125.00000000001</v>
      </c>
      <c r="M2355" s="5">
        <v>0.35</v>
      </c>
      <c r="N2355" s="2" t="s">
        <v>82</v>
      </c>
    </row>
    <row r="2356" spans="2:14" ht="14.25" customHeight="1" x14ac:dyDescent="0.25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10">
        <v>60</v>
      </c>
      <c r="J2356" s="7">
        <v>7750</v>
      </c>
      <c r="K2356" s="10">
        <v>465000</v>
      </c>
      <c r="L2356" s="10">
        <v>232500</v>
      </c>
      <c r="M2356" s="5">
        <v>0.5</v>
      </c>
      <c r="N2356" s="2" t="s">
        <v>82</v>
      </c>
    </row>
    <row r="2357" spans="2:14" ht="14.25" customHeight="1" x14ac:dyDescent="0.25">
      <c r="B2357" s="2" t="s">
        <v>13</v>
      </c>
      <c r="C2357" s="2">
        <v>1185732</v>
      </c>
      <c r="D2357" s="3">
        <v>44506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10">
        <v>55.000000000000007</v>
      </c>
      <c r="J2357" s="7">
        <v>9250</v>
      </c>
      <c r="K2357" s="10">
        <v>508750.00000000006</v>
      </c>
      <c r="L2357" s="10">
        <v>228937.50000000003</v>
      </c>
      <c r="M2357" s="5">
        <v>0.45</v>
      </c>
      <c r="N2357" s="2" t="s">
        <v>82</v>
      </c>
    </row>
    <row r="2358" spans="2:14" ht="14.25" customHeight="1" x14ac:dyDescent="0.25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10">
        <v>45.000000000000014</v>
      </c>
      <c r="J2358" s="7">
        <v>7500</v>
      </c>
      <c r="K2358" s="10">
        <v>337500.00000000012</v>
      </c>
      <c r="L2358" s="10">
        <v>118125.00000000003</v>
      </c>
      <c r="M2358" s="5">
        <v>0.35</v>
      </c>
      <c r="N2358" s="2" t="s">
        <v>82</v>
      </c>
    </row>
    <row r="2359" spans="2:14" ht="14.25" customHeight="1" x14ac:dyDescent="0.25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10">
        <v>45.000000000000014</v>
      </c>
      <c r="J2359" s="7">
        <v>6950</v>
      </c>
      <c r="K2359" s="10">
        <v>312750.00000000012</v>
      </c>
      <c r="L2359" s="10">
        <v>78187.500000000029</v>
      </c>
      <c r="M2359" s="5">
        <v>0.25</v>
      </c>
      <c r="N2359" s="2" t="s">
        <v>82</v>
      </c>
    </row>
    <row r="2360" spans="2:14" ht="14.25" customHeight="1" x14ac:dyDescent="0.25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10">
        <v>55.000000000000014</v>
      </c>
      <c r="J2360" s="7">
        <v>7500</v>
      </c>
      <c r="K2360" s="10">
        <v>412500.00000000012</v>
      </c>
      <c r="L2360" s="10">
        <v>123750.00000000003</v>
      </c>
      <c r="M2360" s="5">
        <v>0.3</v>
      </c>
      <c r="N2360" s="2" t="s">
        <v>82</v>
      </c>
    </row>
    <row r="2361" spans="2:14" ht="14.25" customHeight="1" x14ac:dyDescent="0.25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10">
        <v>70</v>
      </c>
      <c r="J2361" s="7">
        <v>7250</v>
      </c>
      <c r="K2361" s="10">
        <v>507500</v>
      </c>
      <c r="L2361" s="10">
        <v>177625</v>
      </c>
      <c r="M2361" s="5">
        <v>0.35</v>
      </c>
      <c r="N2361" s="2" t="s">
        <v>82</v>
      </c>
    </row>
    <row r="2362" spans="2:14" ht="14.25" customHeight="1" x14ac:dyDescent="0.25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10">
        <v>75</v>
      </c>
      <c r="J2362" s="7">
        <v>8250</v>
      </c>
      <c r="K2362" s="10">
        <v>618750</v>
      </c>
      <c r="L2362" s="10">
        <v>309375</v>
      </c>
      <c r="M2362" s="5">
        <v>0.5</v>
      </c>
      <c r="N2362" s="2" t="s">
        <v>82</v>
      </c>
    </row>
    <row r="2363" spans="2:14" ht="14.25" customHeight="1" x14ac:dyDescent="0.25">
      <c r="B2363" s="2" t="s">
        <v>13</v>
      </c>
      <c r="C2363" s="2">
        <v>1185732</v>
      </c>
      <c r="D2363" s="3">
        <v>44535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10">
        <v>70</v>
      </c>
      <c r="J2363" s="7">
        <v>10750</v>
      </c>
      <c r="K2363" s="10">
        <v>752500</v>
      </c>
      <c r="L2363" s="10">
        <v>338625</v>
      </c>
      <c r="M2363" s="5">
        <v>0.45</v>
      </c>
      <c r="N2363" s="2" t="s">
        <v>82</v>
      </c>
    </row>
    <row r="2364" spans="2:14" ht="14.25" customHeight="1" x14ac:dyDescent="0.25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10">
        <v>60.000000000000007</v>
      </c>
      <c r="J2364" s="7">
        <v>8750</v>
      </c>
      <c r="K2364" s="10">
        <v>525000.00000000012</v>
      </c>
      <c r="L2364" s="10">
        <v>183750.00000000003</v>
      </c>
      <c r="M2364" s="5">
        <v>0.35</v>
      </c>
      <c r="N2364" s="2" t="s">
        <v>82</v>
      </c>
    </row>
    <row r="2365" spans="2:14" ht="14.25" customHeight="1" x14ac:dyDescent="0.25">
      <c r="B2365" s="2" t="s">
        <v>25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10">
        <v>60.000000000000007</v>
      </c>
      <c r="J2365" s="7">
        <v>8250</v>
      </c>
      <c r="K2365" s="10">
        <v>495000.00000000006</v>
      </c>
      <c r="L2365" s="10">
        <v>123750.00000000001</v>
      </c>
      <c r="M2365" s="5">
        <v>0.25</v>
      </c>
      <c r="N2365" s="2" t="s">
        <v>82</v>
      </c>
    </row>
    <row r="2366" spans="2:14" ht="14.25" customHeight="1" x14ac:dyDescent="0.25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10">
        <v>60.000000000000007</v>
      </c>
      <c r="J2366" s="7">
        <v>7750</v>
      </c>
      <c r="K2366" s="10">
        <v>465000.00000000006</v>
      </c>
      <c r="L2366" s="10">
        <v>139500</v>
      </c>
      <c r="M2366" s="5">
        <v>0.3</v>
      </c>
      <c r="N2366" s="2" t="s">
        <v>82</v>
      </c>
    </row>
    <row r="2367" spans="2:14" ht="14.25" customHeight="1" x14ac:dyDescent="0.25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10">
        <v>70</v>
      </c>
      <c r="J2367" s="7">
        <v>7750</v>
      </c>
      <c r="K2367" s="10">
        <v>542500</v>
      </c>
      <c r="L2367" s="10">
        <v>189875</v>
      </c>
      <c r="M2367" s="5">
        <v>0.35</v>
      </c>
      <c r="N2367" s="2" t="s">
        <v>82</v>
      </c>
    </row>
    <row r="2368" spans="2:14" ht="14.25" customHeight="1" x14ac:dyDescent="0.25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10">
        <v>75</v>
      </c>
      <c r="J2368" s="7">
        <v>8750</v>
      </c>
      <c r="K2368" s="10">
        <v>656250</v>
      </c>
      <c r="L2368" s="10">
        <v>328125</v>
      </c>
      <c r="M2368" s="5">
        <v>0.5</v>
      </c>
      <c r="N2368" s="2" t="s">
        <v>82</v>
      </c>
    </row>
    <row r="2369" spans="2:14" ht="14.25" customHeight="1" x14ac:dyDescent="0.25">
      <c r="B2369" s="2" t="s">
        <v>25</v>
      </c>
      <c r="C2369" s="2">
        <v>1185732</v>
      </c>
      <c r="D2369" s="3">
        <v>44202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10">
        <v>35</v>
      </c>
      <c r="J2369" s="7">
        <v>9250</v>
      </c>
      <c r="K2369" s="10">
        <v>323750</v>
      </c>
      <c r="L2369" s="10">
        <v>129500</v>
      </c>
      <c r="M2369" s="5">
        <v>0.4</v>
      </c>
      <c r="N2369" s="2" t="s">
        <v>82</v>
      </c>
    </row>
    <row r="2370" spans="2:14" ht="14.25" customHeight="1" x14ac:dyDescent="0.25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10">
        <v>35</v>
      </c>
      <c r="J2370" s="7">
        <v>7250</v>
      </c>
      <c r="K2370" s="10">
        <v>253750</v>
      </c>
      <c r="L2370" s="10">
        <v>88812.5</v>
      </c>
      <c r="M2370" s="5">
        <v>0.35</v>
      </c>
      <c r="N2370" s="2" t="s">
        <v>82</v>
      </c>
    </row>
    <row r="2371" spans="2:14" ht="14.25" customHeight="1" x14ac:dyDescent="0.25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10">
        <v>25.000000000000007</v>
      </c>
      <c r="J2371" s="7">
        <v>7250</v>
      </c>
      <c r="K2371" s="10">
        <v>181250.00000000006</v>
      </c>
      <c r="L2371" s="10">
        <v>72500.000000000029</v>
      </c>
      <c r="M2371" s="5">
        <v>0.4</v>
      </c>
      <c r="N2371" s="2" t="s">
        <v>82</v>
      </c>
    </row>
    <row r="2372" spans="2:14" ht="14.25" customHeight="1" x14ac:dyDescent="0.25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10">
        <v>30</v>
      </c>
      <c r="J2372" s="7">
        <v>5750</v>
      </c>
      <c r="K2372" s="10">
        <v>172500</v>
      </c>
      <c r="L2372" s="10">
        <v>69000</v>
      </c>
      <c r="M2372" s="5">
        <v>0.4</v>
      </c>
      <c r="N2372" s="2" t="s">
        <v>82</v>
      </c>
    </row>
    <row r="2373" spans="2:14" ht="14.25" customHeight="1" x14ac:dyDescent="0.25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10">
        <v>45</v>
      </c>
      <c r="J2373" s="7">
        <v>6250</v>
      </c>
      <c r="K2373" s="10">
        <v>281250</v>
      </c>
      <c r="L2373" s="10">
        <v>98437.5</v>
      </c>
      <c r="M2373" s="5">
        <v>0.35</v>
      </c>
      <c r="N2373" s="2" t="s">
        <v>82</v>
      </c>
    </row>
    <row r="2374" spans="2:14" ht="14.25" customHeight="1" x14ac:dyDescent="0.25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10">
        <v>35</v>
      </c>
      <c r="J2374" s="7">
        <v>7250</v>
      </c>
      <c r="K2374" s="10">
        <v>253750</v>
      </c>
      <c r="L2374" s="10">
        <v>126875</v>
      </c>
      <c r="M2374" s="5">
        <v>0.5</v>
      </c>
      <c r="N2374" s="2" t="s">
        <v>82</v>
      </c>
    </row>
    <row r="2375" spans="2:14" ht="14.25" customHeight="1" x14ac:dyDescent="0.25">
      <c r="B2375" s="2" t="s">
        <v>25</v>
      </c>
      <c r="C2375" s="2">
        <v>1185732</v>
      </c>
      <c r="D2375" s="3">
        <v>44231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10">
        <v>35</v>
      </c>
      <c r="J2375" s="7">
        <v>9750</v>
      </c>
      <c r="K2375" s="10">
        <v>341250</v>
      </c>
      <c r="L2375" s="10">
        <v>136500</v>
      </c>
      <c r="M2375" s="5">
        <v>0.4</v>
      </c>
      <c r="N2375" s="2" t="s">
        <v>82</v>
      </c>
    </row>
    <row r="2376" spans="2:14" ht="14.25" customHeight="1" x14ac:dyDescent="0.25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10">
        <v>35</v>
      </c>
      <c r="J2376" s="7">
        <v>6250</v>
      </c>
      <c r="K2376" s="10">
        <v>218750</v>
      </c>
      <c r="L2376" s="10">
        <v>76562.5</v>
      </c>
      <c r="M2376" s="5">
        <v>0.35</v>
      </c>
      <c r="N2376" s="2" t="s">
        <v>82</v>
      </c>
    </row>
    <row r="2377" spans="2:14" ht="14.25" customHeight="1" x14ac:dyDescent="0.25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10">
        <v>25.000000000000007</v>
      </c>
      <c r="J2377" s="7">
        <v>6750</v>
      </c>
      <c r="K2377" s="10">
        <v>168750.00000000006</v>
      </c>
      <c r="L2377" s="10">
        <v>67500.000000000029</v>
      </c>
      <c r="M2377" s="5">
        <v>0.4</v>
      </c>
      <c r="N2377" s="2" t="s">
        <v>82</v>
      </c>
    </row>
    <row r="2378" spans="2:14" ht="14.25" customHeight="1" x14ac:dyDescent="0.25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10">
        <v>30</v>
      </c>
      <c r="J2378" s="7">
        <v>5250</v>
      </c>
      <c r="K2378" s="10">
        <v>157500</v>
      </c>
      <c r="L2378" s="10">
        <v>63000</v>
      </c>
      <c r="M2378" s="5">
        <v>0.4</v>
      </c>
      <c r="N2378" s="2" t="s">
        <v>82</v>
      </c>
    </row>
    <row r="2379" spans="2:14" ht="14.25" customHeight="1" x14ac:dyDescent="0.25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10">
        <v>45</v>
      </c>
      <c r="J2379" s="7">
        <v>6000</v>
      </c>
      <c r="K2379" s="10">
        <v>270000</v>
      </c>
      <c r="L2379" s="10">
        <v>94500</v>
      </c>
      <c r="M2379" s="5">
        <v>0.35</v>
      </c>
      <c r="N2379" s="2" t="s">
        <v>82</v>
      </c>
    </row>
    <row r="2380" spans="2:14" ht="14.25" customHeight="1" x14ac:dyDescent="0.25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10">
        <v>30</v>
      </c>
      <c r="J2380" s="7">
        <v>7000</v>
      </c>
      <c r="K2380" s="10">
        <v>210000</v>
      </c>
      <c r="L2380" s="10">
        <v>105000</v>
      </c>
      <c r="M2380" s="5">
        <v>0.5</v>
      </c>
      <c r="N2380" s="2" t="s">
        <v>82</v>
      </c>
    </row>
    <row r="2381" spans="2:14" ht="14.25" customHeight="1" x14ac:dyDescent="0.25">
      <c r="B2381" s="2" t="s">
        <v>25</v>
      </c>
      <c r="C2381" s="2">
        <v>1185732</v>
      </c>
      <c r="D2381" s="3">
        <v>44257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10">
        <v>30</v>
      </c>
      <c r="J2381" s="7">
        <v>9200</v>
      </c>
      <c r="K2381" s="10">
        <v>276000</v>
      </c>
      <c r="L2381" s="10">
        <v>110400</v>
      </c>
      <c r="M2381" s="5">
        <v>0.4</v>
      </c>
      <c r="N2381" s="2" t="s">
        <v>82</v>
      </c>
    </row>
    <row r="2382" spans="2:14" ht="14.25" customHeight="1" x14ac:dyDescent="0.25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10">
        <v>30</v>
      </c>
      <c r="J2382" s="7">
        <v>6000</v>
      </c>
      <c r="K2382" s="10">
        <v>180000</v>
      </c>
      <c r="L2382" s="10">
        <v>62999.999999999993</v>
      </c>
      <c r="M2382" s="5">
        <v>0.35</v>
      </c>
      <c r="N2382" s="2" t="s">
        <v>82</v>
      </c>
    </row>
    <row r="2383" spans="2:14" ht="14.25" customHeight="1" x14ac:dyDescent="0.25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10">
        <v>20</v>
      </c>
      <c r="J2383" s="7">
        <v>6250</v>
      </c>
      <c r="K2383" s="10">
        <v>125000</v>
      </c>
      <c r="L2383" s="10">
        <v>50000</v>
      </c>
      <c r="M2383" s="5">
        <v>0.4</v>
      </c>
      <c r="N2383" s="2" t="s">
        <v>82</v>
      </c>
    </row>
    <row r="2384" spans="2:14" ht="14.25" customHeight="1" x14ac:dyDescent="0.25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10">
        <v>24.999999999999993</v>
      </c>
      <c r="J2384" s="7">
        <v>4750</v>
      </c>
      <c r="K2384" s="10">
        <v>118749.99999999997</v>
      </c>
      <c r="L2384" s="10">
        <v>47499.999999999993</v>
      </c>
      <c r="M2384" s="5">
        <v>0.4</v>
      </c>
      <c r="N2384" s="2" t="s">
        <v>82</v>
      </c>
    </row>
    <row r="2385" spans="2:14" ht="14.25" customHeight="1" x14ac:dyDescent="0.25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10">
        <v>40.000000000000007</v>
      </c>
      <c r="J2385" s="7">
        <v>5250</v>
      </c>
      <c r="K2385" s="10">
        <v>210000.00000000003</v>
      </c>
      <c r="L2385" s="10">
        <v>73500</v>
      </c>
      <c r="M2385" s="5">
        <v>0.35</v>
      </c>
      <c r="N2385" s="2" t="s">
        <v>82</v>
      </c>
    </row>
    <row r="2386" spans="2:14" ht="14.25" customHeight="1" x14ac:dyDescent="0.25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10">
        <v>30</v>
      </c>
      <c r="J2386" s="7">
        <v>6250</v>
      </c>
      <c r="K2386" s="10">
        <v>187500</v>
      </c>
      <c r="L2386" s="10">
        <v>93750</v>
      </c>
      <c r="M2386" s="5">
        <v>0.5</v>
      </c>
      <c r="N2386" s="2" t="s">
        <v>82</v>
      </c>
    </row>
    <row r="2387" spans="2:14" ht="14.25" customHeight="1" x14ac:dyDescent="0.25">
      <c r="B2387" s="2" t="s">
        <v>25</v>
      </c>
      <c r="C2387" s="2">
        <v>1185732</v>
      </c>
      <c r="D2387" s="3">
        <v>44289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10">
        <v>30</v>
      </c>
      <c r="J2387" s="7">
        <v>8750</v>
      </c>
      <c r="K2387" s="10">
        <v>262500</v>
      </c>
      <c r="L2387" s="10">
        <v>105000</v>
      </c>
      <c r="M2387" s="5">
        <v>0.4</v>
      </c>
      <c r="N2387" s="2" t="s">
        <v>82</v>
      </c>
    </row>
    <row r="2388" spans="2:14" ht="14.25" customHeight="1" x14ac:dyDescent="0.25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10">
        <v>30</v>
      </c>
      <c r="J2388" s="7">
        <v>5750</v>
      </c>
      <c r="K2388" s="10">
        <v>172500</v>
      </c>
      <c r="L2388" s="10">
        <v>60374.999999999993</v>
      </c>
      <c r="M2388" s="5">
        <v>0.35</v>
      </c>
      <c r="N2388" s="2" t="s">
        <v>82</v>
      </c>
    </row>
    <row r="2389" spans="2:14" ht="14.25" customHeight="1" x14ac:dyDescent="0.25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10">
        <v>20</v>
      </c>
      <c r="J2389" s="7">
        <v>5750</v>
      </c>
      <c r="K2389" s="10">
        <v>115000</v>
      </c>
      <c r="L2389" s="10">
        <v>46000</v>
      </c>
      <c r="M2389" s="5">
        <v>0.4</v>
      </c>
      <c r="N2389" s="2" t="s">
        <v>82</v>
      </c>
    </row>
    <row r="2390" spans="2:14" ht="14.25" customHeight="1" x14ac:dyDescent="0.25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10">
        <v>24.999999999999993</v>
      </c>
      <c r="J2390" s="7">
        <v>5000</v>
      </c>
      <c r="K2390" s="10">
        <v>124999.99999999997</v>
      </c>
      <c r="L2390" s="10">
        <v>49999.999999999993</v>
      </c>
      <c r="M2390" s="5">
        <v>0.4</v>
      </c>
      <c r="N2390" s="2" t="s">
        <v>82</v>
      </c>
    </row>
    <row r="2391" spans="2:14" ht="14.25" customHeight="1" x14ac:dyDescent="0.25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10">
        <v>45</v>
      </c>
      <c r="J2391" s="7">
        <v>5250</v>
      </c>
      <c r="K2391" s="10">
        <v>236250</v>
      </c>
      <c r="L2391" s="10">
        <v>82687.5</v>
      </c>
      <c r="M2391" s="5">
        <v>0.35</v>
      </c>
      <c r="N2391" s="2" t="s">
        <v>82</v>
      </c>
    </row>
    <row r="2392" spans="2:14" ht="14.25" customHeight="1" x14ac:dyDescent="0.25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10">
        <v>35</v>
      </c>
      <c r="J2392" s="7">
        <v>6750</v>
      </c>
      <c r="K2392" s="10">
        <v>236250</v>
      </c>
      <c r="L2392" s="10">
        <v>118125</v>
      </c>
      <c r="M2392" s="5">
        <v>0.5</v>
      </c>
      <c r="N2392" s="2" t="s">
        <v>82</v>
      </c>
    </row>
    <row r="2393" spans="2:14" ht="14.25" customHeight="1" x14ac:dyDescent="0.25">
      <c r="B2393" s="2" t="s">
        <v>25</v>
      </c>
      <c r="C2393" s="2">
        <v>1185732</v>
      </c>
      <c r="D2393" s="3">
        <v>44318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10">
        <v>45</v>
      </c>
      <c r="J2393" s="7">
        <v>9450</v>
      </c>
      <c r="K2393" s="10">
        <v>425250</v>
      </c>
      <c r="L2393" s="10">
        <v>170100</v>
      </c>
      <c r="M2393" s="5">
        <v>0.4</v>
      </c>
      <c r="N2393" s="2" t="s">
        <v>82</v>
      </c>
    </row>
    <row r="2394" spans="2:14" ht="14.25" customHeight="1" x14ac:dyDescent="0.25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10">
        <v>45</v>
      </c>
      <c r="J2394" s="7">
        <v>6500</v>
      </c>
      <c r="K2394" s="10">
        <v>292500</v>
      </c>
      <c r="L2394" s="10">
        <v>102375</v>
      </c>
      <c r="M2394" s="5">
        <v>0.35</v>
      </c>
      <c r="N2394" s="2" t="s">
        <v>82</v>
      </c>
    </row>
    <row r="2395" spans="2:14" ht="14.25" customHeight="1" x14ac:dyDescent="0.25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10">
        <v>40</v>
      </c>
      <c r="J2395" s="7">
        <v>6250</v>
      </c>
      <c r="K2395" s="10">
        <v>250000</v>
      </c>
      <c r="L2395" s="10">
        <v>100000</v>
      </c>
      <c r="M2395" s="5">
        <v>0.4</v>
      </c>
      <c r="N2395" s="2" t="s">
        <v>82</v>
      </c>
    </row>
    <row r="2396" spans="2:14" ht="14.25" customHeight="1" x14ac:dyDescent="0.25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10">
        <v>40</v>
      </c>
      <c r="J2396" s="7">
        <v>5750</v>
      </c>
      <c r="K2396" s="10">
        <v>230000</v>
      </c>
      <c r="L2396" s="10">
        <v>92000</v>
      </c>
      <c r="M2396" s="5">
        <v>0.4</v>
      </c>
      <c r="N2396" s="2" t="s">
        <v>82</v>
      </c>
    </row>
    <row r="2397" spans="2:14" ht="14.25" customHeight="1" x14ac:dyDescent="0.25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10">
        <v>49.999999999999993</v>
      </c>
      <c r="J2397" s="7">
        <v>6000</v>
      </c>
      <c r="K2397" s="10">
        <v>299999.99999999994</v>
      </c>
      <c r="L2397" s="10">
        <v>104999.99999999997</v>
      </c>
      <c r="M2397" s="5">
        <v>0.35</v>
      </c>
      <c r="N2397" s="2" t="s">
        <v>82</v>
      </c>
    </row>
    <row r="2398" spans="2:14" ht="14.25" customHeight="1" x14ac:dyDescent="0.25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10">
        <v>54.999999999999993</v>
      </c>
      <c r="J2398" s="7">
        <v>7000</v>
      </c>
      <c r="K2398" s="10">
        <v>384999.99999999994</v>
      </c>
      <c r="L2398" s="10">
        <v>192499.99999999997</v>
      </c>
      <c r="M2398" s="5">
        <v>0.5</v>
      </c>
      <c r="N2398" s="2" t="s">
        <v>82</v>
      </c>
    </row>
    <row r="2399" spans="2:14" ht="14.25" customHeight="1" x14ac:dyDescent="0.25">
      <c r="B2399" s="2" t="s">
        <v>25</v>
      </c>
      <c r="C2399" s="2">
        <v>1185732</v>
      </c>
      <c r="D2399" s="3">
        <v>44351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10">
        <v>49.999999999999993</v>
      </c>
      <c r="J2399" s="7">
        <v>9500</v>
      </c>
      <c r="K2399" s="10">
        <v>474999.99999999994</v>
      </c>
      <c r="L2399" s="10">
        <v>190000</v>
      </c>
      <c r="M2399" s="5">
        <v>0.4</v>
      </c>
      <c r="N2399" s="2" t="s">
        <v>82</v>
      </c>
    </row>
    <row r="2400" spans="2:14" ht="14.25" customHeight="1" x14ac:dyDescent="0.25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10">
        <v>45</v>
      </c>
      <c r="J2400" s="7">
        <v>7000</v>
      </c>
      <c r="K2400" s="10">
        <v>315000</v>
      </c>
      <c r="L2400" s="10">
        <v>110250</v>
      </c>
      <c r="M2400" s="5">
        <v>0.35</v>
      </c>
      <c r="N2400" s="2" t="s">
        <v>82</v>
      </c>
    </row>
    <row r="2401" spans="2:14" ht="14.25" customHeight="1" x14ac:dyDescent="0.25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10">
        <v>50</v>
      </c>
      <c r="J2401" s="7">
        <v>6750</v>
      </c>
      <c r="K2401" s="10">
        <v>337500</v>
      </c>
      <c r="L2401" s="10">
        <v>135000</v>
      </c>
      <c r="M2401" s="5">
        <v>0.4</v>
      </c>
      <c r="N2401" s="2" t="s">
        <v>82</v>
      </c>
    </row>
    <row r="2402" spans="2:14" ht="14.25" customHeight="1" x14ac:dyDescent="0.25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10">
        <v>50</v>
      </c>
      <c r="J2402" s="7">
        <v>6500</v>
      </c>
      <c r="K2402" s="10">
        <v>325000</v>
      </c>
      <c r="L2402" s="10">
        <v>130000</v>
      </c>
      <c r="M2402" s="5">
        <v>0.4</v>
      </c>
      <c r="N2402" s="2" t="s">
        <v>82</v>
      </c>
    </row>
    <row r="2403" spans="2:14" ht="14.25" customHeight="1" x14ac:dyDescent="0.25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10">
        <v>65</v>
      </c>
      <c r="J2403" s="7">
        <v>6500</v>
      </c>
      <c r="K2403" s="10">
        <v>422500</v>
      </c>
      <c r="L2403" s="10">
        <v>147875</v>
      </c>
      <c r="M2403" s="5">
        <v>0.35</v>
      </c>
      <c r="N2403" s="2" t="s">
        <v>82</v>
      </c>
    </row>
    <row r="2404" spans="2:14" ht="14.25" customHeight="1" x14ac:dyDescent="0.25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10">
        <v>70</v>
      </c>
      <c r="J2404" s="7">
        <v>8250</v>
      </c>
      <c r="K2404" s="10">
        <v>577500</v>
      </c>
      <c r="L2404" s="10">
        <v>288750</v>
      </c>
      <c r="M2404" s="5">
        <v>0.5</v>
      </c>
      <c r="N2404" s="2" t="s">
        <v>82</v>
      </c>
    </row>
    <row r="2405" spans="2:14" ht="14.25" customHeight="1" x14ac:dyDescent="0.25">
      <c r="B2405" s="2" t="s">
        <v>25</v>
      </c>
      <c r="C2405" s="2">
        <v>1185732</v>
      </c>
      <c r="D2405" s="3">
        <v>44379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10">
        <v>65</v>
      </c>
      <c r="J2405" s="7">
        <v>10500</v>
      </c>
      <c r="K2405" s="10">
        <v>682500</v>
      </c>
      <c r="L2405" s="10">
        <v>273000</v>
      </c>
      <c r="M2405" s="5">
        <v>0.4</v>
      </c>
      <c r="N2405" s="2" t="s">
        <v>82</v>
      </c>
    </row>
    <row r="2406" spans="2:14" ht="14.25" customHeight="1" x14ac:dyDescent="0.25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10">
        <v>60.000000000000007</v>
      </c>
      <c r="J2406" s="7">
        <v>8000</v>
      </c>
      <c r="K2406" s="10">
        <v>480000.00000000006</v>
      </c>
      <c r="L2406" s="10">
        <v>168000</v>
      </c>
      <c r="M2406" s="5">
        <v>0.35</v>
      </c>
      <c r="N2406" s="2" t="s">
        <v>82</v>
      </c>
    </row>
    <row r="2407" spans="2:14" ht="14.25" customHeight="1" x14ac:dyDescent="0.25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10">
        <v>55.000000000000007</v>
      </c>
      <c r="J2407" s="7">
        <v>7250</v>
      </c>
      <c r="K2407" s="10">
        <v>398750.00000000006</v>
      </c>
      <c r="L2407" s="10">
        <v>159500.00000000003</v>
      </c>
      <c r="M2407" s="5">
        <v>0.4</v>
      </c>
      <c r="N2407" s="2" t="s">
        <v>82</v>
      </c>
    </row>
    <row r="2408" spans="2:14" ht="14.25" customHeight="1" x14ac:dyDescent="0.25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10">
        <v>55.000000000000007</v>
      </c>
      <c r="J2408" s="7">
        <v>6750</v>
      </c>
      <c r="K2408" s="10">
        <v>371250.00000000006</v>
      </c>
      <c r="L2408" s="10">
        <v>148500.00000000003</v>
      </c>
      <c r="M2408" s="5">
        <v>0.4</v>
      </c>
      <c r="N2408" s="2" t="s">
        <v>82</v>
      </c>
    </row>
    <row r="2409" spans="2:14" ht="14.25" customHeight="1" x14ac:dyDescent="0.25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10">
        <v>65</v>
      </c>
      <c r="J2409" s="7">
        <v>7000</v>
      </c>
      <c r="K2409" s="10">
        <v>455000</v>
      </c>
      <c r="L2409" s="10">
        <v>159250</v>
      </c>
      <c r="M2409" s="5">
        <v>0.35</v>
      </c>
      <c r="N2409" s="2" t="s">
        <v>82</v>
      </c>
    </row>
    <row r="2410" spans="2:14" ht="14.25" customHeight="1" x14ac:dyDescent="0.25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10">
        <v>70</v>
      </c>
      <c r="J2410" s="7">
        <v>8750</v>
      </c>
      <c r="K2410" s="10">
        <v>612500</v>
      </c>
      <c r="L2410" s="10">
        <v>306250</v>
      </c>
      <c r="M2410" s="5">
        <v>0.5</v>
      </c>
      <c r="N2410" s="2" t="s">
        <v>82</v>
      </c>
    </row>
    <row r="2411" spans="2:14" ht="14.25" customHeight="1" x14ac:dyDescent="0.25">
      <c r="B2411" s="2" t="s">
        <v>25</v>
      </c>
      <c r="C2411" s="2">
        <v>1185732</v>
      </c>
      <c r="D2411" s="3">
        <v>44411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10">
        <v>65</v>
      </c>
      <c r="J2411" s="7">
        <v>10250</v>
      </c>
      <c r="K2411" s="10">
        <v>666250</v>
      </c>
      <c r="L2411" s="10">
        <v>266500</v>
      </c>
      <c r="M2411" s="5">
        <v>0.4</v>
      </c>
      <c r="N2411" s="2" t="s">
        <v>82</v>
      </c>
    </row>
    <row r="2412" spans="2:14" ht="14.25" customHeight="1" x14ac:dyDescent="0.25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10">
        <v>60.000000000000007</v>
      </c>
      <c r="J2412" s="7">
        <v>8000</v>
      </c>
      <c r="K2412" s="10">
        <v>480000.00000000006</v>
      </c>
      <c r="L2412" s="10">
        <v>168000</v>
      </c>
      <c r="M2412" s="5">
        <v>0.35</v>
      </c>
      <c r="N2412" s="2" t="s">
        <v>82</v>
      </c>
    </row>
    <row r="2413" spans="2:14" ht="14.25" customHeight="1" x14ac:dyDescent="0.25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10">
        <v>55.000000000000007</v>
      </c>
      <c r="J2413" s="7">
        <v>7250</v>
      </c>
      <c r="K2413" s="10">
        <v>398750.00000000006</v>
      </c>
      <c r="L2413" s="10">
        <v>159500.00000000003</v>
      </c>
      <c r="M2413" s="5">
        <v>0.4</v>
      </c>
      <c r="N2413" s="2" t="s">
        <v>82</v>
      </c>
    </row>
    <row r="2414" spans="2:14" ht="14.25" customHeight="1" x14ac:dyDescent="0.25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10">
        <v>45</v>
      </c>
      <c r="J2414" s="7">
        <v>6750</v>
      </c>
      <c r="K2414" s="10">
        <v>303750</v>
      </c>
      <c r="L2414" s="10">
        <v>121500</v>
      </c>
      <c r="M2414" s="5">
        <v>0.4</v>
      </c>
      <c r="N2414" s="2" t="s">
        <v>82</v>
      </c>
    </row>
    <row r="2415" spans="2:14" ht="14.25" customHeight="1" x14ac:dyDescent="0.25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10">
        <v>55.000000000000007</v>
      </c>
      <c r="J2415" s="7">
        <v>6500</v>
      </c>
      <c r="K2415" s="10">
        <v>357500.00000000006</v>
      </c>
      <c r="L2415" s="10">
        <v>125125.00000000001</v>
      </c>
      <c r="M2415" s="5">
        <v>0.35</v>
      </c>
      <c r="N2415" s="2" t="s">
        <v>82</v>
      </c>
    </row>
    <row r="2416" spans="2:14" ht="14.25" customHeight="1" x14ac:dyDescent="0.25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10">
        <v>60.000000000000007</v>
      </c>
      <c r="J2416" s="7">
        <v>8250</v>
      </c>
      <c r="K2416" s="10">
        <v>495000.00000000006</v>
      </c>
      <c r="L2416" s="10">
        <v>247500.00000000003</v>
      </c>
      <c r="M2416" s="5">
        <v>0.5</v>
      </c>
      <c r="N2416" s="2" t="s">
        <v>82</v>
      </c>
    </row>
    <row r="2417" spans="2:14" ht="14.25" customHeight="1" x14ac:dyDescent="0.25">
      <c r="B2417" s="2" t="s">
        <v>25</v>
      </c>
      <c r="C2417" s="2">
        <v>1185732</v>
      </c>
      <c r="D2417" s="3">
        <v>44441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10">
        <v>55.000000000000007</v>
      </c>
      <c r="J2417" s="7">
        <v>9250</v>
      </c>
      <c r="K2417" s="10">
        <v>508750.00000000006</v>
      </c>
      <c r="L2417" s="10">
        <v>203500.00000000003</v>
      </c>
      <c r="M2417" s="5">
        <v>0.4</v>
      </c>
      <c r="N2417" s="2" t="s">
        <v>82</v>
      </c>
    </row>
    <row r="2418" spans="2:14" ht="14.25" customHeight="1" x14ac:dyDescent="0.25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10">
        <v>50.000000000000014</v>
      </c>
      <c r="J2418" s="7">
        <v>7250</v>
      </c>
      <c r="K2418" s="10">
        <v>362500.00000000012</v>
      </c>
      <c r="L2418" s="10">
        <v>126875.00000000003</v>
      </c>
      <c r="M2418" s="5">
        <v>0.35</v>
      </c>
      <c r="N2418" s="2" t="s">
        <v>82</v>
      </c>
    </row>
    <row r="2419" spans="2:14" ht="14.25" customHeight="1" x14ac:dyDescent="0.25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10">
        <v>30.000000000000004</v>
      </c>
      <c r="J2419" s="7">
        <v>6250</v>
      </c>
      <c r="K2419" s="10">
        <v>187500.00000000003</v>
      </c>
      <c r="L2419" s="10">
        <v>75000.000000000015</v>
      </c>
      <c r="M2419" s="5">
        <v>0.4</v>
      </c>
      <c r="N2419" s="2" t="s">
        <v>82</v>
      </c>
    </row>
    <row r="2420" spans="2:14" ht="14.25" customHeight="1" x14ac:dyDescent="0.25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10">
        <v>30.000000000000004</v>
      </c>
      <c r="J2420" s="7">
        <v>6000</v>
      </c>
      <c r="K2420" s="10">
        <v>180000.00000000003</v>
      </c>
      <c r="L2420" s="10">
        <v>72000.000000000015</v>
      </c>
      <c r="M2420" s="5">
        <v>0.4</v>
      </c>
      <c r="N2420" s="2" t="s">
        <v>82</v>
      </c>
    </row>
    <row r="2421" spans="2:14" ht="14.25" customHeight="1" x14ac:dyDescent="0.25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10">
        <v>40</v>
      </c>
      <c r="J2421" s="7">
        <v>6000</v>
      </c>
      <c r="K2421" s="10">
        <v>240000</v>
      </c>
      <c r="L2421" s="10">
        <v>84000</v>
      </c>
      <c r="M2421" s="5">
        <v>0.35</v>
      </c>
      <c r="N2421" s="2" t="s">
        <v>82</v>
      </c>
    </row>
    <row r="2422" spans="2:14" ht="14.25" customHeight="1" x14ac:dyDescent="0.25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10">
        <v>45.000000000000007</v>
      </c>
      <c r="J2422" s="7">
        <v>7000</v>
      </c>
      <c r="K2422" s="10">
        <v>315000.00000000006</v>
      </c>
      <c r="L2422" s="10">
        <v>157500.00000000003</v>
      </c>
      <c r="M2422" s="5">
        <v>0.5</v>
      </c>
      <c r="N2422" s="2" t="s">
        <v>82</v>
      </c>
    </row>
    <row r="2423" spans="2:14" ht="14.25" customHeight="1" x14ac:dyDescent="0.25">
      <c r="B2423" s="2" t="s">
        <v>25</v>
      </c>
      <c r="C2423" s="2">
        <v>1185732</v>
      </c>
      <c r="D2423" s="3">
        <v>44473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10">
        <v>45.000000000000007</v>
      </c>
      <c r="J2423" s="7">
        <v>8750</v>
      </c>
      <c r="K2423" s="10">
        <v>393750.00000000006</v>
      </c>
      <c r="L2423" s="10">
        <v>157500.00000000003</v>
      </c>
      <c r="M2423" s="5">
        <v>0.4</v>
      </c>
      <c r="N2423" s="2" t="s">
        <v>82</v>
      </c>
    </row>
    <row r="2424" spans="2:14" ht="14.25" customHeight="1" x14ac:dyDescent="0.25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10">
        <v>35.000000000000007</v>
      </c>
      <c r="J2424" s="7">
        <v>7000</v>
      </c>
      <c r="K2424" s="10">
        <v>245000.00000000006</v>
      </c>
      <c r="L2424" s="10">
        <v>85750.000000000015</v>
      </c>
      <c r="M2424" s="5">
        <v>0.35</v>
      </c>
      <c r="N2424" s="2" t="s">
        <v>82</v>
      </c>
    </row>
    <row r="2425" spans="2:14" ht="14.25" customHeight="1" x14ac:dyDescent="0.25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10">
        <v>35.000000000000007</v>
      </c>
      <c r="J2425" s="7">
        <v>5750</v>
      </c>
      <c r="K2425" s="10">
        <v>201250.00000000003</v>
      </c>
      <c r="L2425" s="10">
        <v>80500.000000000015</v>
      </c>
      <c r="M2425" s="5">
        <v>0.4</v>
      </c>
      <c r="N2425" s="2" t="s">
        <v>82</v>
      </c>
    </row>
    <row r="2426" spans="2:14" ht="14.25" customHeight="1" x14ac:dyDescent="0.25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10">
        <v>35.000000000000007</v>
      </c>
      <c r="J2426" s="7">
        <v>5500</v>
      </c>
      <c r="K2426" s="10">
        <v>192500.00000000003</v>
      </c>
      <c r="L2426" s="10">
        <v>77000.000000000015</v>
      </c>
      <c r="M2426" s="5">
        <v>0.4</v>
      </c>
      <c r="N2426" s="2" t="s">
        <v>82</v>
      </c>
    </row>
    <row r="2427" spans="2:14" ht="14.25" customHeight="1" x14ac:dyDescent="0.25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10">
        <v>45.000000000000007</v>
      </c>
      <c r="J2427" s="7">
        <v>5500</v>
      </c>
      <c r="K2427" s="10">
        <v>247500.00000000003</v>
      </c>
      <c r="L2427" s="10">
        <v>86625</v>
      </c>
      <c r="M2427" s="5">
        <v>0.35</v>
      </c>
      <c r="N2427" s="2" t="s">
        <v>82</v>
      </c>
    </row>
    <row r="2428" spans="2:14" ht="14.25" customHeight="1" x14ac:dyDescent="0.25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10">
        <v>50</v>
      </c>
      <c r="J2428" s="7">
        <v>6750</v>
      </c>
      <c r="K2428" s="10">
        <v>337500</v>
      </c>
      <c r="L2428" s="10">
        <v>168750</v>
      </c>
      <c r="M2428" s="5">
        <v>0.5</v>
      </c>
      <c r="N2428" s="2" t="s">
        <v>82</v>
      </c>
    </row>
    <row r="2429" spans="2:14" ht="14.25" customHeight="1" x14ac:dyDescent="0.25">
      <c r="B2429" s="2" t="s">
        <v>25</v>
      </c>
      <c r="C2429" s="2">
        <v>1185732</v>
      </c>
      <c r="D2429" s="3">
        <v>44503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10">
        <v>45.000000000000007</v>
      </c>
      <c r="J2429" s="7">
        <v>8250</v>
      </c>
      <c r="K2429" s="10">
        <v>371250.00000000006</v>
      </c>
      <c r="L2429" s="10">
        <v>148500.00000000003</v>
      </c>
      <c r="M2429" s="5">
        <v>0.4</v>
      </c>
      <c r="N2429" s="2" t="s">
        <v>82</v>
      </c>
    </row>
    <row r="2430" spans="2:14" ht="14.25" customHeight="1" x14ac:dyDescent="0.25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10">
        <v>35.000000000000007</v>
      </c>
      <c r="J2430" s="7">
        <v>6500</v>
      </c>
      <c r="K2430" s="10">
        <v>227500.00000000006</v>
      </c>
      <c r="L2430" s="10">
        <v>79625.000000000015</v>
      </c>
      <c r="M2430" s="5">
        <v>0.35</v>
      </c>
      <c r="N2430" s="2" t="s">
        <v>82</v>
      </c>
    </row>
    <row r="2431" spans="2:14" ht="14.25" customHeight="1" x14ac:dyDescent="0.25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10">
        <v>40.000000000000014</v>
      </c>
      <c r="J2431" s="7">
        <v>5950</v>
      </c>
      <c r="K2431" s="10">
        <v>238000.00000000009</v>
      </c>
      <c r="L2431" s="10">
        <v>95200.000000000044</v>
      </c>
      <c r="M2431" s="5">
        <v>0.4</v>
      </c>
      <c r="N2431" s="2" t="s">
        <v>82</v>
      </c>
    </row>
    <row r="2432" spans="2:14" ht="14.25" customHeight="1" x14ac:dyDescent="0.25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10">
        <v>60.000000000000021</v>
      </c>
      <c r="J2432" s="7">
        <v>6500</v>
      </c>
      <c r="K2432" s="10">
        <v>390000.00000000012</v>
      </c>
      <c r="L2432" s="10">
        <v>156000.00000000006</v>
      </c>
      <c r="M2432" s="5">
        <v>0.4</v>
      </c>
      <c r="N2432" s="2" t="s">
        <v>82</v>
      </c>
    </row>
    <row r="2433" spans="2:14" ht="14.25" customHeight="1" x14ac:dyDescent="0.25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10">
        <v>75.000000000000014</v>
      </c>
      <c r="J2433" s="7">
        <v>6250</v>
      </c>
      <c r="K2433" s="10">
        <v>468750.00000000012</v>
      </c>
      <c r="L2433" s="10">
        <v>164062.50000000003</v>
      </c>
      <c r="M2433" s="5">
        <v>0.35</v>
      </c>
      <c r="N2433" s="2" t="s">
        <v>82</v>
      </c>
    </row>
    <row r="2434" spans="2:14" ht="14.25" customHeight="1" x14ac:dyDescent="0.25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10">
        <v>75</v>
      </c>
      <c r="J2434" s="7">
        <v>7250</v>
      </c>
      <c r="K2434" s="10">
        <v>543750</v>
      </c>
      <c r="L2434" s="10">
        <v>271875</v>
      </c>
      <c r="M2434" s="5">
        <v>0.5</v>
      </c>
      <c r="N2434" s="2" t="s">
        <v>82</v>
      </c>
    </row>
    <row r="2435" spans="2:14" ht="14.25" customHeight="1" x14ac:dyDescent="0.25">
      <c r="B2435" s="2" t="s">
        <v>25</v>
      </c>
      <c r="C2435" s="2">
        <v>1185732</v>
      </c>
      <c r="D2435" s="3">
        <v>44532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10">
        <v>70</v>
      </c>
      <c r="J2435" s="7">
        <v>9750</v>
      </c>
      <c r="K2435" s="10">
        <v>682500</v>
      </c>
      <c r="L2435" s="10">
        <v>273000</v>
      </c>
      <c r="M2435" s="5">
        <v>0.4</v>
      </c>
      <c r="N2435" s="2" t="s">
        <v>82</v>
      </c>
    </row>
    <row r="2436" spans="2:14" ht="14.25" customHeight="1" x14ac:dyDescent="0.25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10">
        <v>60.000000000000007</v>
      </c>
      <c r="J2436" s="7">
        <v>7750</v>
      </c>
      <c r="K2436" s="10">
        <v>465000.00000000006</v>
      </c>
      <c r="L2436" s="10">
        <v>162750</v>
      </c>
      <c r="M2436" s="5">
        <v>0.35</v>
      </c>
      <c r="N2436" s="2" t="s">
        <v>82</v>
      </c>
    </row>
    <row r="2437" spans="2:14" ht="14.25" customHeight="1" x14ac:dyDescent="0.25">
      <c r="B2437" s="2" t="s">
        <v>60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10">
        <v>60.000000000000007</v>
      </c>
      <c r="J2437" s="7">
        <v>7250</v>
      </c>
      <c r="K2437" s="10">
        <v>435000.00000000006</v>
      </c>
      <c r="L2437" s="10">
        <v>174000.00000000003</v>
      </c>
      <c r="M2437" s="5">
        <v>0.4</v>
      </c>
      <c r="N2437" s="2" t="s">
        <v>82</v>
      </c>
    </row>
    <row r="2438" spans="2:14" ht="14.25" customHeight="1" x14ac:dyDescent="0.25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10">
        <v>60.000000000000007</v>
      </c>
      <c r="J2438" s="7">
        <v>6750</v>
      </c>
      <c r="K2438" s="10">
        <v>405000.00000000006</v>
      </c>
      <c r="L2438" s="10">
        <v>162000.00000000003</v>
      </c>
      <c r="M2438" s="5">
        <v>0.4</v>
      </c>
      <c r="N2438" s="2" t="s">
        <v>82</v>
      </c>
    </row>
    <row r="2439" spans="2:14" ht="14.25" customHeight="1" x14ac:dyDescent="0.25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10">
        <v>70</v>
      </c>
      <c r="J2439" s="7">
        <v>6750</v>
      </c>
      <c r="K2439" s="10">
        <v>472500</v>
      </c>
      <c r="L2439" s="10">
        <v>165375</v>
      </c>
      <c r="M2439" s="5">
        <v>0.35</v>
      </c>
      <c r="N2439" s="2" t="s">
        <v>82</v>
      </c>
    </row>
    <row r="2440" spans="2:14" ht="14.25" customHeight="1" x14ac:dyDescent="0.25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10">
        <v>75</v>
      </c>
      <c r="J2440" s="7">
        <v>7750</v>
      </c>
      <c r="K2440" s="10">
        <v>581250</v>
      </c>
      <c r="L2440" s="10">
        <v>290625</v>
      </c>
      <c r="M2440" s="5">
        <v>0.5</v>
      </c>
      <c r="N2440" s="2" t="s">
        <v>82</v>
      </c>
    </row>
    <row r="2441" spans="2:14" ht="14.25" customHeight="1" x14ac:dyDescent="0.25">
      <c r="B2441" s="2" t="s">
        <v>60</v>
      </c>
      <c r="C2441" s="2">
        <v>1185732</v>
      </c>
      <c r="D2441" s="3">
        <v>44209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10">
        <v>35</v>
      </c>
      <c r="J2441" s="7">
        <v>7750</v>
      </c>
      <c r="K2441" s="10">
        <v>271250</v>
      </c>
      <c r="L2441" s="10">
        <v>108500</v>
      </c>
      <c r="M2441" s="5">
        <v>0.4</v>
      </c>
      <c r="N2441" s="2" t="s">
        <v>82</v>
      </c>
    </row>
    <row r="2442" spans="2:14" ht="14.25" customHeight="1" x14ac:dyDescent="0.25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10">
        <v>35</v>
      </c>
      <c r="J2442" s="7">
        <v>5750</v>
      </c>
      <c r="K2442" s="10">
        <v>201250</v>
      </c>
      <c r="L2442" s="10">
        <v>70437.5</v>
      </c>
      <c r="M2442" s="5">
        <v>0.35</v>
      </c>
      <c r="N2442" s="2" t="s">
        <v>82</v>
      </c>
    </row>
    <row r="2443" spans="2:14" ht="14.25" customHeight="1" x14ac:dyDescent="0.25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10">
        <v>25.000000000000007</v>
      </c>
      <c r="J2443" s="7">
        <v>5750</v>
      </c>
      <c r="K2443" s="10">
        <v>143750.00000000003</v>
      </c>
      <c r="L2443" s="10">
        <v>57500.000000000015</v>
      </c>
      <c r="M2443" s="5">
        <v>0.4</v>
      </c>
      <c r="N2443" s="2" t="s">
        <v>82</v>
      </c>
    </row>
    <row r="2444" spans="2:14" ht="14.25" customHeight="1" x14ac:dyDescent="0.25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10">
        <v>30</v>
      </c>
      <c r="J2444" s="7">
        <v>4250</v>
      </c>
      <c r="K2444" s="10">
        <v>127500</v>
      </c>
      <c r="L2444" s="10">
        <v>51000</v>
      </c>
      <c r="M2444" s="5">
        <v>0.4</v>
      </c>
      <c r="N2444" s="2" t="s">
        <v>82</v>
      </c>
    </row>
    <row r="2445" spans="2:14" ht="14.25" customHeight="1" x14ac:dyDescent="0.25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10">
        <v>45</v>
      </c>
      <c r="J2445" s="7">
        <v>4750</v>
      </c>
      <c r="K2445" s="10">
        <v>213750</v>
      </c>
      <c r="L2445" s="10">
        <v>74812.5</v>
      </c>
      <c r="M2445" s="5">
        <v>0.35</v>
      </c>
      <c r="N2445" s="2" t="s">
        <v>82</v>
      </c>
    </row>
    <row r="2446" spans="2:14" ht="14.25" customHeight="1" x14ac:dyDescent="0.25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10">
        <v>35</v>
      </c>
      <c r="J2446" s="7">
        <v>5750</v>
      </c>
      <c r="K2446" s="10">
        <v>201250</v>
      </c>
      <c r="L2446" s="10">
        <v>100625</v>
      </c>
      <c r="M2446" s="5">
        <v>0.5</v>
      </c>
      <c r="N2446" s="2" t="s">
        <v>82</v>
      </c>
    </row>
    <row r="2447" spans="2:14" ht="14.25" customHeight="1" x14ac:dyDescent="0.25">
      <c r="B2447" s="2" t="s">
        <v>60</v>
      </c>
      <c r="C2447" s="2">
        <v>1185732</v>
      </c>
      <c r="D2447" s="3">
        <v>44238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10">
        <v>35</v>
      </c>
      <c r="J2447" s="7">
        <v>8250</v>
      </c>
      <c r="K2447" s="10">
        <v>288750</v>
      </c>
      <c r="L2447" s="10">
        <v>115500</v>
      </c>
      <c r="M2447" s="5">
        <v>0.4</v>
      </c>
      <c r="N2447" s="2" t="s">
        <v>82</v>
      </c>
    </row>
    <row r="2448" spans="2:14" ht="14.25" customHeight="1" x14ac:dyDescent="0.25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10">
        <v>35</v>
      </c>
      <c r="J2448" s="7">
        <v>4750</v>
      </c>
      <c r="K2448" s="10">
        <v>166250</v>
      </c>
      <c r="L2448" s="10">
        <v>58187.499999999993</v>
      </c>
      <c r="M2448" s="5">
        <v>0.35</v>
      </c>
      <c r="N2448" s="2" t="s">
        <v>82</v>
      </c>
    </row>
    <row r="2449" spans="2:14" ht="14.25" customHeight="1" x14ac:dyDescent="0.25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10">
        <v>25.000000000000007</v>
      </c>
      <c r="J2449" s="7">
        <v>5250</v>
      </c>
      <c r="K2449" s="10">
        <v>131250.00000000003</v>
      </c>
      <c r="L2449" s="10">
        <v>52500.000000000015</v>
      </c>
      <c r="M2449" s="5">
        <v>0.4</v>
      </c>
      <c r="N2449" s="2" t="s">
        <v>82</v>
      </c>
    </row>
    <row r="2450" spans="2:14" ht="14.25" customHeight="1" x14ac:dyDescent="0.25">
      <c r="B2450" s="2" t="s">
        <v>60</v>
      </c>
      <c r="C2450" s="2">
        <v>1185732</v>
      </c>
      <c r="D2450" s="3">
        <v>44238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10">
        <v>30</v>
      </c>
      <c r="J2450" s="7">
        <v>3750</v>
      </c>
      <c r="K2450" s="10">
        <v>112500</v>
      </c>
      <c r="L2450" s="10">
        <v>45000</v>
      </c>
      <c r="M2450" s="5">
        <v>0.4</v>
      </c>
      <c r="N2450" s="2" t="s">
        <v>82</v>
      </c>
    </row>
    <row r="2451" spans="2:14" ht="14.25" customHeight="1" x14ac:dyDescent="0.25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10">
        <v>45</v>
      </c>
      <c r="J2451" s="7">
        <v>4500</v>
      </c>
      <c r="K2451" s="10">
        <v>202500</v>
      </c>
      <c r="L2451" s="10">
        <v>70875</v>
      </c>
      <c r="M2451" s="5">
        <v>0.35</v>
      </c>
      <c r="N2451" s="2" t="s">
        <v>82</v>
      </c>
    </row>
    <row r="2452" spans="2:14" ht="14.25" customHeight="1" x14ac:dyDescent="0.25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10">
        <v>30</v>
      </c>
      <c r="J2452" s="7">
        <v>5500</v>
      </c>
      <c r="K2452" s="10">
        <v>165000</v>
      </c>
      <c r="L2452" s="10">
        <v>82500</v>
      </c>
      <c r="M2452" s="5">
        <v>0.5</v>
      </c>
      <c r="N2452" s="2" t="s">
        <v>82</v>
      </c>
    </row>
    <row r="2453" spans="2:14" ht="14.25" customHeight="1" x14ac:dyDescent="0.25">
      <c r="B2453" s="2" t="s">
        <v>60</v>
      </c>
      <c r="C2453" s="2">
        <v>1185732</v>
      </c>
      <c r="D2453" s="3">
        <v>44264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10">
        <v>30</v>
      </c>
      <c r="J2453" s="7">
        <v>7700</v>
      </c>
      <c r="K2453" s="10">
        <v>231000</v>
      </c>
      <c r="L2453" s="10">
        <v>92400</v>
      </c>
      <c r="M2453" s="5">
        <v>0.4</v>
      </c>
      <c r="N2453" s="2" t="s">
        <v>82</v>
      </c>
    </row>
    <row r="2454" spans="2:14" ht="14.25" customHeight="1" x14ac:dyDescent="0.25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10">
        <v>30</v>
      </c>
      <c r="J2454" s="7">
        <v>4500</v>
      </c>
      <c r="K2454" s="10">
        <v>135000</v>
      </c>
      <c r="L2454" s="10">
        <v>47250</v>
      </c>
      <c r="M2454" s="5">
        <v>0.35</v>
      </c>
      <c r="N2454" s="2" t="s">
        <v>82</v>
      </c>
    </row>
    <row r="2455" spans="2:14" ht="14.25" customHeight="1" x14ac:dyDescent="0.25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10">
        <v>20</v>
      </c>
      <c r="J2455" s="7">
        <v>4750</v>
      </c>
      <c r="K2455" s="10">
        <v>95000</v>
      </c>
      <c r="L2455" s="10">
        <v>38000</v>
      </c>
      <c r="M2455" s="5">
        <v>0.4</v>
      </c>
      <c r="N2455" s="2" t="s">
        <v>82</v>
      </c>
    </row>
    <row r="2456" spans="2:14" ht="14.25" customHeight="1" x14ac:dyDescent="0.25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10">
        <v>24.999999999999993</v>
      </c>
      <c r="J2456" s="7">
        <v>3250</v>
      </c>
      <c r="K2456" s="10">
        <v>81249.999999999971</v>
      </c>
      <c r="L2456" s="10">
        <v>32499.999999999989</v>
      </c>
      <c r="M2456" s="5">
        <v>0.4</v>
      </c>
      <c r="N2456" s="2" t="s">
        <v>82</v>
      </c>
    </row>
    <row r="2457" spans="2:14" ht="14.25" customHeight="1" x14ac:dyDescent="0.25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10">
        <v>40.000000000000007</v>
      </c>
      <c r="J2457" s="7">
        <v>3750</v>
      </c>
      <c r="K2457" s="10">
        <v>150000.00000000003</v>
      </c>
      <c r="L2457" s="10">
        <v>52500.000000000007</v>
      </c>
      <c r="M2457" s="5">
        <v>0.35</v>
      </c>
      <c r="N2457" s="2" t="s">
        <v>82</v>
      </c>
    </row>
    <row r="2458" spans="2:14" ht="14.25" customHeight="1" x14ac:dyDescent="0.25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10">
        <v>30</v>
      </c>
      <c r="J2458" s="7">
        <v>4750</v>
      </c>
      <c r="K2458" s="10">
        <v>142500</v>
      </c>
      <c r="L2458" s="10">
        <v>71250</v>
      </c>
      <c r="M2458" s="5">
        <v>0.5</v>
      </c>
      <c r="N2458" s="2" t="s">
        <v>82</v>
      </c>
    </row>
    <row r="2459" spans="2:14" ht="14.25" customHeight="1" x14ac:dyDescent="0.25">
      <c r="B2459" s="2" t="s">
        <v>60</v>
      </c>
      <c r="C2459" s="2">
        <v>1185732</v>
      </c>
      <c r="D2459" s="3">
        <v>44296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10">
        <v>30</v>
      </c>
      <c r="J2459" s="7">
        <v>7250</v>
      </c>
      <c r="K2459" s="10">
        <v>217500</v>
      </c>
      <c r="L2459" s="10">
        <v>87000</v>
      </c>
      <c r="M2459" s="5">
        <v>0.4</v>
      </c>
      <c r="N2459" s="2" t="s">
        <v>82</v>
      </c>
    </row>
    <row r="2460" spans="2:14" ht="14.25" customHeight="1" x14ac:dyDescent="0.25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10">
        <v>30</v>
      </c>
      <c r="J2460" s="7">
        <v>4250</v>
      </c>
      <c r="K2460" s="10">
        <v>127500</v>
      </c>
      <c r="L2460" s="10">
        <v>44625</v>
      </c>
      <c r="M2460" s="5">
        <v>0.35</v>
      </c>
      <c r="N2460" s="2" t="s">
        <v>82</v>
      </c>
    </row>
    <row r="2461" spans="2:14" ht="14.25" customHeight="1" x14ac:dyDescent="0.25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10">
        <v>20</v>
      </c>
      <c r="J2461" s="7">
        <v>4250</v>
      </c>
      <c r="K2461" s="10">
        <v>85000</v>
      </c>
      <c r="L2461" s="10">
        <v>34000</v>
      </c>
      <c r="M2461" s="5">
        <v>0.4</v>
      </c>
      <c r="N2461" s="2" t="s">
        <v>82</v>
      </c>
    </row>
    <row r="2462" spans="2:14" ht="14.25" customHeight="1" x14ac:dyDescent="0.25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10">
        <v>24.999999999999993</v>
      </c>
      <c r="J2462" s="7">
        <v>3500</v>
      </c>
      <c r="K2462" s="10">
        <v>87499.999999999971</v>
      </c>
      <c r="L2462" s="10">
        <v>34999.999999999993</v>
      </c>
      <c r="M2462" s="5">
        <v>0.4</v>
      </c>
      <c r="N2462" s="2" t="s">
        <v>82</v>
      </c>
    </row>
    <row r="2463" spans="2:14" ht="14.25" customHeight="1" x14ac:dyDescent="0.25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10">
        <v>45</v>
      </c>
      <c r="J2463" s="7">
        <v>3750</v>
      </c>
      <c r="K2463" s="10">
        <v>168750</v>
      </c>
      <c r="L2463" s="10">
        <v>59062.499999999993</v>
      </c>
      <c r="M2463" s="5">
        <v>0.35</v>
      </c>
      <c r="N2463" s="2" t="s">
        <v>82</v>
      </c>
    </row>
    <row r="2464" spans="2:14" ht="14.25" customHeight="1" x14ac:dyDescent="0.25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10">
        <v>35</v>
      </c>
      <c r="J2464" s="7">
        <v>5250</v>
      </c>
      <c r="K2464" s="10">
        <v>183750</v>
      </c>
      <c r="L2464" s="10">
        <v>91875</v>
      </c>
      <c r="M2464" s="5">
        <v>0.5</v>
      </c>
      <c r="N2464" s="2" t="s">
        <v>82</v>
      </c>
    </row>
    <row r="2465" spans="2:14" ht="14.25" customHeight="1" x14ac:dyDescent="0.25">
      <c r="B2465" s="2" t="s">
        <v>60</v>
      </c>
      <c r="C2465" s="2">
        <v>1185732</v>
      </c>
      <c r="D2465" s="3">
        <v>44325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10">
        <v>45</v>
      </c>
      <c r="J2465" s="7">
        <v>7950</v>
      </c>
      <c r="K2465" s="10">
        <v>357750</v>
      </c>
      <c r="L2465" s="10">
        <v>143100</v>
      </c>
      <c r="M2465" s="5">
        <v>0.4</v>
      </c>
      <c r="N2465" s="2" t="s">
        <v>82</v>
      </c>
    </row>
    <row r="2466" spans="2:14" ht="14.25" customHeight="1" x14ac:dyDescent="0.25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10">
        <v>45</v>
      </c>
      <c r="J2466" s="7">
        <v>5000</v>
      </c>
      <c r="K2466" s="10">
        <v>225000</v>
      </c>
      <c r="L2466" s="10">
        <v>78750</v>
      </c>
      <c r="M2466" s="5">
        <v>0.35</v>
      </c>
      <c r="N2466" s="2" t="s">
        <v>82</v>
      </c>
    </row>
    <row r="2467" spans="2:14" ht="14.25" customHeight="1" x14ac:dyDescent="0.25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10">
        <v>40</v>
      </c>
      <c r="J2467" s="7">
        <v>4750</v>
      </c>
      <c r="K2467" s="10">
        <v>190000</v>
      </c>
      <c r="L2467" s="10">
        <v>76000</v>
      </c>
      <c r="M2467" s="5">
        <v>0.4</v>
      </c>
      <c r="N2467" s="2" t="s">
        <v>82</v>
      </c>
    </row>
    <row r="2468" spans="2:14" ht="14.25" customHeight="1" x14ac:dyDescent="0.25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10">
        <v>40</v>
      </c>
      <c r="J2468" s="7">
        <v>4250</v>
      </c>
      <c r="K2468" s="10">
        <v>170000</v>
      </c>
      <c r="L2468" s="10">
        <v>68000</v>
      </c>
      <c r="M2468" s="5">
        <v>0.4</v>
      </c>
      <c r="N2468" s="2" t="s">
        <v>82</v>
      </c>
    </row>
    <row r="2469" spans="2:14" ht="14.25" customHeight="1" x14ac:dyDescent="0.25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10">
        <v>49.999999999999993</v>
      </c>
      <c r="J2469" s="7">
        <v>4500</v>
      </c>
      <c r="K2469" s="10">
        <v>224999.99999999997</v>
      </c>
      <c r="L2469" s="10">
        <v>78749.999999999985</v>
      </c>
      <c r="M2469" s="5">
        <v>0.35</v>
      </c>
      <c r="N2469" s="2" t="s">
        <v>82</v>
      </c>
    </row>
    <row r="2470" spans="2:14" ht="14.25" customHeight="1" x14ac:dyDescent="0.25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10">
        <v>54.999999999999993</v>
      </c>
      <c r="J2470" s="7">
        <v>5500</v>
      </c>
      <c r="K2470" s="10">
        <v>302499.99999999994</v>
      </c>
      <c r="L2470" s="10">
        <v>151249.99999999997</v>
      </c>
      <c r="M2470" s="5">
        <v>0.5</v>
      </c>
      <c r="N2470" s="2" t="s">
        <v>82</v>
      </c>
    </row>
    <row r="2471" spans="2:14" ht="14.25" customHeight="1" x14ac:dyDescent="0.25">
      <c r="B2471" s="2" t="s">
        <v>60</v>
      </c>
      <c r="C2471" s="2">
        <v>1185732</v>
      </c>
      <c r="D2471" s="3">
        <v>44358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10">
        <v>49.999999999999993</v>
      </c>
      <c r="J2471" s="7">
        <v>8000</v>
      </c>
      <c r="K2471" s="10">
        <v>399999.99999999994</v>
      </c>
      <c r="L2471" s="10">
        <v>160000</v>
      </c>
      <c r="M2471" s="5">
        <v>0.4</v>
      </c>
      <c r="N2471" s="2" t="s">
        <v>82</v>
      </c>
    </row>
    <row r="2472" spans="2:14" ht="14.25" customHeight="1" x14ac:dyDescent="0.25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10">
        <v>45</v>
      </c>
      <c r="J2472" s="7">
        <v>5500</v>
      </c>
      <c r="K2472" s="10">
        <v>247500</v>
      </c>
      <c r="L2472" s="10">
        <v>86625</v>
      </c>
      <c r="M2472" s="5">
        <v>0.35</v>
      </c>
      <c r="N2472" s="2" t="s">
        <v>82</v>
      </c>
    </row>
    <row r="2473" spans="2:14" ht="14.25" customHeight="1" x14ac:dyDescent="0.25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10">
        <v>50</v>
      </c>
      <c r="J2473" s="7">
        <v>5250</v>
      </c>
      <c r="K2473" s="10">
        <v>262500</v>
      </c>
      <c r="L2473" s="10">
        <v>105000</v>
      </c>
      <c r="M2473" s="5">
        <v>0.4</v>
      </c>
      <c r="N2473" s="2" t="s">
        <v>82</v>
      </c>
    </row>
    <row r="2474" spans="2:14" ht="14.25" customHeight="1" x14ac:dyDescent="0.25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10">
        <v>50</v>
      </c>
      <c r="J2474" s="7">
        <v>5000</v>
      </c>
      <c r="K2474" s="10">
        <v>250000</v>
      </c>
      <c r="L2474" s="10">
        <v>100000</v>
      </c>
      <c r="M2474" s="5">
        <v>0.4</v>
      </c>
      <c r="N2474" s="2" t="s">
        <v>82</v>
      </c>
    </row>
    <row r="2475" spans="2:14" ht="14.25" customHeight="1" x14ac:dyDescent="0.25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10">
        <v>65</v>
      </c>
      <c r="J2475" s="7">
        <v>5000</v>
      </c>
      <c r="K2475" s="10">
        <v>325000</v>
      </c>
      <c r="L2475" s="10">
        <v>113750</v>
      </c>
      <c r="M2475" s="5">
        <v>0.35</v>
      </c>
      <c r="N2475" s="2" t="s">
        <v>82</v>
      </c>
    </row>
    <row r="2476" spans="2:14" ht="14.25" customHeight="1" x14ac:dyDescent="0.25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10">
        <v>70</v>
      </c>
      <c r="J2476" s="7">
        <v>6750</v>
      </c>
      <c r="K2476" s="10">
        <v>472500</v>
      </c>
      <c r="L2476" s="10">
        <v>236250</v>
      </c>
      <c r="M2476" s="5">
        <v>0.5</v>
      </c>
      <c r="N2476" s="2" t="s">
        <v>82</v>
      </c>
    </row>
    <row r="2477" spans="2:14" ht="14.25" customHeight="1" x14ac:dyDescent="0.25">
      <c r="B2477" s="2" t="s">
        <v>60</v>
      </c>
      <c r="C2477" s="2">
        <v>1185732</v>
      </c>
      <c r="D2477" s="3">
        <v>44386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10">
        <v>65</v>
      </c>
      <c r="J2477" s="7">
        <v>9000</v>
      </c>
      <c r="K2477" s="10">
        <v>585000</v>
      </c>
      <c r="L2477" s="10">
        <v>234000</v>
      </c>
      <c r="M2477" s="5">
        <v>0.4</v>
      </c>
      <c r="N2477" s="2" t="s">
        <v>82</v>
      </c>
    </row>
    <row r="2478" spans="2:14" ht="14.25" customHeight="1" x14ac:dyDescent="0.25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10">
        <v>60.000000000000007</v>
      </c>
      <c r="J2478" s="7">
        <v>6500</v>
      </c>
      <c r="K2478" s="10">
        <v>390000.00000000006</v>
      </c>
      <c r="L2478" s="10">
        <v>136500</v>
      </c>
      <c r="M2478" s="5">
        <v>0.35</v>
      </c>
      <c r="N2478" s="2" t="s">
        <v>82</v>
      </c>
    </row>
    <row r="2479" spans="2:14" ht="14.25" customHeight="1" x14ac:dyDescent="0.25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10">
        <v>55.000000000000007</v>
      </c>
      <c r="J2479" s="7">
        <v>5750</v>
      </c>
      <c r="K2479" s="10">
        <v>316250.00000000006</v>
      </c>
      <c r="L2479" s="10">
        <v>126500.00000000003</v>
      </c>
      <c r="M2479" s="5">
        <v>0.4</v>
      </c>
      <c r="N2479" s="2" t="s">
        <v>82</v>
      </c>
    </row>
    <row r="2480" spans="2:14" ht="14.25" customHeight="1" x14ac:dyDescent="0.25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10">
        <v>55.000000000000007</v>
      </c>
      <c r="J2480" s="7">
        <v>5250</v>
      </c>
      <c r="K2480" s="10">
        <v>288750.00000000006</v>
      </c>
      <c r="L2480" s="10">
        <v>115500.00000000003</v>
      </c>
      <c r="M2480" s="5">
        <v>0.4</v>
      </c>
      <c r="N2480" s="2" t="s">
        <v>82</v>
      </c>
    </row>
    <row r="2481" spans="2:14" ht="14.25" customHeight="1" x14ac:dyDescent="0.25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10">
        <v>65</v>
      </c>
      <c r="J2481" s="7">
        <v>5500</v>
      </c>
      <c r="K2481" s="10">
        <v>357500</v>
      </c>
      <c r="L2481" s="10">
        <v>125124.99999999999</v>
      </c>
      <c r="M2481" s="5">
        <v>0.35</v>
      </c>
      <c r="N2481" s="2" t="s">
        <v>82</v>
      </c>
    </row>
    <row r="2482" spans="2:14" ht="14.25" customHeight="1" x14ac:dyDescent="0.25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10">
        <v>70</v>
      </c>
      <c r="J2482" s="7">
        <v>7250</v>
      </c>
      <c r="K2482" s="10">
        <v>507500</v>
      </c>
      <c r="L2482" s="10">
        <v>253750</v>
      </c>
      <c r="M2482" s="5">
        <v>0.5</v>
      </c>
      <c r="N2482" s="2" t="s">
        <v>82</v>
      </c>
    </row>
    <row r="2483" spans="2:14" ht="14.25" customHeight="1" x14ac:dyDescent="0.25">
      <c r="B2483" s="2" t="s">
        <v>60</v>
      </c>
      <c r="C2483" s="2">
        <v>1185732</v>
      </c>
      <c r="D2483" s="3">
        <v>44418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10">
        <v>65</v>
      </c>
      <c r="J2483" s="7">
        <v>8750</v>
      </c>
      <c r="K2483" s="10">
        <v>568750</v>
      </c>
      <c r="L2483" s="10">
        <v>227500</v>
      </c>
      <c r="M2483" s="5">
        <v>0.4</v>
      </c>
      <c r="N2483" s="2" t="s">
        <v>82</v>
      </c>
    </row>
    <row r="2484" spans="2:14" ht="14.25" customHeight="1" x14ac:dyDescent="0.25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10">
        <v>60.000000000000007</v>
      </c>
      <c r="J2484" s="7">
        <v>6500</v>
      </c>
      <c r="K2484" s="10">
        <v>390000.00000000006</v>
      </c>
      <c r="L2484" s="10">
        <v>136500</v>
      </c>
      <c r="M2484" s="5">
        <v>0.35</v>
      </c>
      <c r="N2484" s="2" t="s">
        <v>82</v>
      </c>
    </row>
    <row r="2485" spans="2:14" ht="14.25" customHeight="1" x14ac:dyDescent="0.25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10">
        <v>55.000000000000007</v>
      </c>
      <c r="J2485" s="7">
        <v>5750</v>
      </c>
      <c r="K2485" s="10">
        <v>316250.00000000006</v>
      </c>
      <c r="L2485" s="10">
        <v>126500.00000000003</v>
      </c>
      <c r="M2485" s="5">
        <v>0.4</v>
      </c>
      <c r="N2485" s="2" t="s">
        <v>82</v>
      </c>
    </row>
    <row r="2486" spans="2:14" ht="14.25" customHeight="1" x14ac:dyDescent="0.25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10">
        <v>45</v>
      </c>
      <c r="J2486" s="7">
        <v>5250</v>
      </c>
      <c r="K2486" s="10">
        <v>236250</v>
      </c>
      <c r="L2486" s="10">
        <v>94500</v>
      </c>
      <c r="M2486" s="5">
        <v>0.4</v>
      </c>
      <c r="N2486" s="2" t="s">
        <v>82</v>
      </c>
    </row>
    <row r="2487" spans="2:14" ht="14.25" customHeight="1" x14ac:dyDescent="0.25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10">
        <v>55.000000000000007</v>
      </c>
      <c r="J2487" s="7">
        <v>5000</v>
      </c>
      <c r="K2487" s="10">
        <v>275000.00000000006</v>
      </c>
      <c r="L2487" s="10">
        <v>96250.000000000015</v>
      </c>
      <c r="M2487" s="5">
        <v>0.35</v>
      </c>
      <c r="N2487" s="2" t="s">
        <v>82</v>
      </c>
    </row>
    <row r="2488" spans="2:14" ht="14.25" customHeight="1" x14ac:dyDescent="0.25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10">
        <v>60.000000000000007</v>
      </c>
      <c r="J2488" s="7">
        <v>6750</v>
      </c>
      <c r="K2488" s="10">
        <v>405000.00000000006</v>
      </c>
      <c r="L2488" s="10">
        <v>202500.00000000003</v>
      </c>
      <c r="M2488" s="5">
        <v>0.5</v>
      </c>
      <c r="N2488" s="2" t="s">
        <v>82</v>
      </c>
    </row>
    <row r="2489" spans="2:14" ht="14.25" customHeight="1" x14ac:dyDescent="0.25">
      <c r="B2489" s="2" t="s">
        <v>60</v>
      </c>
      <c r="C2489" s="2">
        <v>1185732</v>
      </c>
      <c r="D2489" s="3">
        <v>44448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10">
        <v>55.000000000000007</v>
      </c>
      <c r="J2489" s="7">
        <v>7750</v>
      </c>
      <c r="K2489" s="10">
        <v>426250.00000000006</v>
      </c>
      <c r="L2489" s="10">
        <v>170500.00000000003</v>
      </c>
      <c r="M2489" s="5">
        <v>0.4</v>
      </c>
      <c r="N2489" s="2" t="s">
        <v>82</v>
      </c>
    </row>
    <row r="2490" spans="2:14" ht="14.25" customHeight="1" x14ac:dyDescent="0.25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10">
        <v>50.000000000000014</v>
      </c>
      <c r="J2490" s="7">
        <v>5750</v>
      </c>
      <c r="K2490" s="10">
        <v>287500.00000000006</v>
      </c>
      <c r="L2490" s="10">
        <v>100625.00000000001</v>
      </c>
      <c r="M2490" s="5">
        <v>0.35</v>
      </c>
      <c r="N2490" s="2" t="s">
        <v>82</v>
      </c>
    </row>
    <row r="2491" spans="2:14" ht="14.25" customHeight="1" x14ac:dyDescent="0.25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10">
        <v>25.000000000000007</v>
      </c>
      <c r="J2491" s="7">
        <v>4750</v>
      </c>
      <c r="K2491" s="10">
        <v>118750.00000000003</v>
      </c>
      <c r="L2491" s="10">
        <v>47500.000000000015</v>
      </c>
      <c r="M2491" s="5">
        <v>0.4</v>
      </c>
      <c r="N2491" s="2" t="s">
        <v>82</v>
      </c>
    </row>
    <row r="2492" spans="2:14" ht="14.25" customHeight="1" x14ac:dyDescent="0.25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10">
        <v>25.000000000000007</v>
      </c>
      <c r="J2492" s="7">
        <v>4500</v>
      </c>
      <c r="K2492" s="10">
        <v>112500.00000000003</v>
      </c>
      <c r="L2492" s="10">
        <v>45000.000000000015</v>
      </c>
      <c r="M2492" s="5">
        <v>0.4</v>
      </c>
      <c r="N2492" s="2" t="s">
        <v>82</v>
      </c>
    </row>
    <row r="2493" spans="2:14" ht="14.25" customHeight="1" x14ac:dyDescent="0.25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10">
        <v>35</v>
      </c>
      <c r="J2493" s="7">
        <v>4500</v>
      </c>
      <c r="K2493" s="10">
        <v>157500</v>
      </c>
      <c r="L2493" s="10">
        <v>55125</v>
      </c>
      <c r="M2493" s="5">
        <v>0.35</v>
      </c>
      <c r="N2493" s="2" t="s">
        <v>82</v>
      </c>
    </row>
    <row r="2494" spans="2:14" ht="14.25" customHeight="1" x14ac:dyDescent="0.25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10">
        <v>40.000000000000007</v>
      </c>
      <c r="J2494" s="7">
        <v>5500</v>
      </c>
      <c r="K2494" s="10">
        <v>220000.00000000003</v>
      </c>
      <c r="L2494" s="10">
        <v>110000.00000000001</v>
      </c>
      <c r="M2494" s="5">
        <v>0.5</v>
      </c>
      <c r="N2494" s="2" t="s">
        <v>82</v>
      </c>
    </row>
    <row r="2495" spans="2:14" ht="14.25" customHeight="1" x14ac:dyDescent="0.25">
      <c r="B2495" s="2" t="s">
        <v>60</v>
      </c>
      <c r="C2495" s="2">
        <v>1185732</v>
      </c>
      <c r="D2495" s="3">
        <v>44480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10">
        <v>40.000000000000007</v>
      </c>
      <c r="J2495" s="7">
        <v>7250</v>
      </c>
      <c r="K2495" s="10">
        <v>290000.00000000006</v>
      </c>
      <c r="L2495" s="10">
        <v>116000.00000000003</v>
      </c>
      <c r="M2495" s="5">
        <v>0.4</v>
      </c>
      <c r="N2495" s="2" t="s">
        <v>82</v>
      </c>
    </row>
    <row r="2496" spans="2:14" ht="14.25" customHeight="1" x14ac:dyDescent="0.25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10">
        <v>30.000000000000011</v>
      </c>
      <c r="J2496" s="7">
        <v>5500</v>
      </c>
      <c r="K2496" s="10">
        <v>165000.00000000006</v>
      </c>
      <c r="L2496" s="10">
        <v>57750.000000000015</v>
      </c>
      <c r="M2496" s="5">
        <v>0.35</v>
      </c>
      <c r="N2496" s="2" t="s">
        <v>82</v>
      </c>
    </row>
    <row r="2497" spans="2:14" ht="14.25" customHeight="1" x14ac:dyDescent="0.25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10">
        <v>30.000000000000011</v>
      </c>
      <c r="J2497" s="7">
        <v>4250</v>
      </c>
      <c r="K2497" s="10">
        <v>127500.00000000004</v>
      </c>
      <c r="L2497" s="10">
        <v>51000.000000000022</v>
      </c>
      <c r="M2497" s="5">
        <v>0.4</v>
      </c>
      <c r="N2497" s="2" t="s">
        <v>82</v>
      </c>
    </row>
    <row r="2498" spans="2:14" ht="14.25" customHeight="1" x14ac:dyDescent="0.25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10">
        <v>30.000000000000011</v>
      </c>
      <c r="J2498" s="7">
        <v>4000</v>
      </c>
      <c r="K2498" s="10">
        <v>120000.00000000004</v>
      </c>
      <c r="L2498" s="10">
        <v>48000.000000000022</v>
      </c>
      <c r="M2498" s="5">
        <v>0.4</v>
      </c>
      <c r="N2498" s="2" t="s">
        <v>82</v>
      </c>
    </row>
    <row r="2499" spans="2:14" ht="14.25" customHeight="1" x14ac:dyDescent="0.25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10">
        <v>40.000000000000007</v>
      </c>
      <c r="J2499" s="7">
        <v>4000</v>
      </c>
      <c r="K2499" s="10">
        <v>160000.00000000003</v>
      </c>
      <c r="L2499" s="10">
        <v>56000.000000000007</v>
      </c>
      <c r="M2499" s="5">
        <v>0.35</v>
      </c>
      <c r="N2499" s="2" t="s">
        <v>82</v>
      </c>
    </row>
    <row r="2500" spans="2:14" ht="14.25" customHeight="1" x14ac:dyDescent="0.25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10">
        <v>40</v>
      </c>
      <c r="J2500" s="7">
        <v>5250</v>
      </c>
      <c r="K2500" s="10">
        <v>210000</v>
      </c>
      <c r="L2500" s="10">
        <v>105000</v>
      </c>
      <c r="M2500" s="5">
        <v>0.5</v>
      </c>
      <c r="N2500" s="2" t="s">
        <v>82</v>
      </c>
    </row>
    <row r="2501" spans="2:14" ht="14.25" customHeight="1" x14ac:dyDescent="0.25">
      <c r="B2501" s="2" t="s">
        <v>60</v>
      </c>
      <c r="C2501" s="2">
        <v>1185732</v>
      </c>
      <c r="D2501" s="3">
        <v>44510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10">
        <v>35.000000000000007</v>
      </c>
      <c r="J2501" s="7">
        <v>6750</v>
      </c>
      <c r="K2501" s="10">
        <v>236250.00000000006</v>
      </c>
      <c r="L2501" s="10">
        <v>94500.000000000029</v>
      </c>
      <c r="M2501" s="5">
        <v>0.4</v>
      </c>
      <c r="N2501" s="2" t="s">
        <v>82</v>
      </c>
    </row>
    <row r="2502" spans="2:14" ht="14.25" customHeight="1" x14ac:dyDescent="0.25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10">
        <v>25.000000000000011</v>
      </c>
      <c r="J2502" s="7">
        <v>5000</v>
      </c>
      <c r="K2502" s="10">
        <v>125000.00000000006</v>
      </c>
      <c r="L2502" s="10">
        <v>43750.000000000015</v>
      </c>
      <c r="M2502" s="5">
        <v>0.35</v>
      </c>
      <c r="N2502" s="2" t="s">
        <v>82</v>
      </c>
    </row>
    <row r="2503" spans="2:14" ht="14.25" customHeight="1" x14ac:dyDescent="0.25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10">
        <v>35.000000000000014</v>
      </c>
      <c r="J2503" s="7">
        <v>4450</v>
      </c>
      <c r="K2503" s="10">
        <v>155750.00000000006</v>
      </c>
      <c r="L2503" s="10">
        <v>62300.000000000029</v>
      </c>
      <c r="M2503" s="5">
        <v>0.4</v>
      </c>
      <c r="N2503" s="2" t="s">
        <v>82</v>
      </c>
    </row>
    <row r="2504" spans="2:14" ht="14.25" customHeight="1" x14ac:dyDescent="0.25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10">
        <v>65.000000000000028</v>
      </c>
      <c r="J2504" s="7">
        <v>5000</v>
      </c>
      <c r="K2504" s="10">
        <v>325000.00000000012</v>
      </c>
      <c r="L2504" s="10">
        <v>130000.00000000006</v>
      </c>
      <c r="M2504" s="5">
        <v>0.4</v>
      </c>
      <c r="N2504" s="2" t="s">
        <v>82</v>
      </c>
    </row>
    <row r="2505" spans="2:14" ht="14.25" customHeight="1" x14ac:dyDescent="0.25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10">
        <v>80.000000000000014</v>
      </c>
      <c r="J2505" s="7">
        <v>4750</v>
      </c>
      <c r="K2505" s="10">
        <v>380000.00000000006</v>
      </c>
      <c r="L2505" s="10">
        <v>133000</v>
      </c>
      <c r="M2505" s="5">
        <v>0.35</v>
      </c>
      <c r="N2505" s="2" t="s">
        <v>82</v>
      </c>
    </row>
    <row r="2506" spans="2:14" ht="14.25" customHeight="1" x14ac:dyDescent="0.25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10">
        <v>80</v>
      </c>
      <c r="J2506" s="7">
        <v>5750</v>
      </c>
      <c r="K2506" s="10">
        <v>460000</v>
      </c>
      <c r="L2506" s="10">
        <v>230000</v>
      </c>
      <c r="M2506" s="5">
        <v>0.5</v>
      </c>
      <c r="N2506" s="2" t="s">
        <v>82</v>
      </c>
    </row>
    <row r="2507" spans="2:14" ht="14.25" customHeight="1" x14ac:dyDescent="0.25">
      <c r="B2507" s="2" t="s">
        <v>60</v>
      </c>
      <c r="C2507" s="2">
        <v>1185732</v>
      </c>
      <c r="D2507" s="3">
        <v>44539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10">
        <v>75.000000000000014</v>
      </c>
      <c r="J2507" s="7">
        <v>8250</v>
      </c>
      <c r="K2507" s="10">
        <v>618750.00000000012</v>
      </c>
      <c r="L2507" s="10">
        <v>247500.00000000006</v>
      </c>
      <c r="M2507" s="5">
        <v>0.4</v>
      </c>
      <c r="N2507" s="2" t="s">
        <v>82</v>
      </c>
    </row>
    <row r="2508" spans="2:14" ht="14.25" customHeight="1" x14ac:dyDescent="0.25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10">
        <v>65.000000000000014</v>
      </c>
      <c r="J2508" s="7">
        <v>6250</v>
      </c>
      <c r="K2508" s="10">
        <v>406250.00000000012</v>
      </c>
      <c r="L2508" s="10">
        <v>142187.50000000003</v>
      </c>
      <c r="M2508" s="5">
        <v>0.35</v>
      </c>
      <c r="N2508" s="2" t="s">
        <v>82</v>
      </c>
    </row>
    <row r="2509" spans="2:14" ht="14.25" customHeight="1" x14ac:dyDescent="0.25">
      <c r="B2509" s="2" t="s">
        <v>29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10">
        <v>65.000000000000014</v>
      </c>
      <c r="J2509" s="7">
        <v>5750</v>
      </c>
      <c r="K2509" s="10">
        <v>373750.00000000006</v>
      </c>
      <c r="L2509" s="10">
        <v>149500.00000000003</v>
      </c>
      <c r="M2509" s="5">
        <v>0.4</v>
      </c>
      <c r="N2509" s="2" t="s">
        <v>82</v>
      </c>
    </row>
    <row r="2510" spans="2:14" ht="14.25" customHeight="1" x14ac:dyDescent="0.25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10">
        <v>65.000000000000014</v>
      </c>
      <c r="J2510" s="7">
        <v>5250</v>
      </c>
      <c r="K2510" s="10">
        <v>341250.00000000006</v>
      </c>
      <c r="L2510" s="10">
        <v>136500.00000000003</v>
      </c>
      <c r="M2510" s="5">
        <v>0.4</v>
      </c>
      <c r="N2510" s="2" t="s">
        <v>82</v>
      </c>
    </row>
    <row r="2511" spans="2:14" ht="14.25" customHeight="1" x14ac:dyDescent="0.25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10">
        <v>75.000000000000014</v>
      </c>
      <c r="J2511" s="7">
        <v>5250</v>
      </c>
      <c r="K2511" s="10">
        <v>393750.00000000006</v>
      </c>
      <c r="L2511" s="10">
        <v>137812.5</v>
      </c>
      <c r="M2511" s="5">
        <v>0.35</v>
      </c>
      <c r="N2511" s="2" t="s">
        <v>82</v>
      </c>
    </row>
    <row r="2512" spans="2:14" ht="14.25" customHeight="1" x14ac:dyDescent="0.25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10">
        <v>80</v>
      </c>
      <c r="J2512" s="7">
        <v>6250</v>
      </c>
      <c r="K2512" s="10">
        <v>500000</v>
      </c>
      <c r="L2512" s="10">
        <v>250000</v>
      </c>
      <c r="M2512" s="5">
        <v>0.5</v>
      </c>
      <c r="N2512" s="2" t="s">
        <v>82</v>
      </c>
    </row>
    <row r="2513" spans="2:14" ht="14.25" customHeight="1" x14ac:dyDescent="0.25">
      <c r="B2513" s="2" t="s">
        <v>60</v>
      </c>
      <c r="C2513" s="2">
        <v>1185732</v>
      </c>
      <c r="D2513" s="3">
        <v>44218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10">
        <v>40</v>
      </c>
      <c r="J2513" s="7">
        <v>5000</v>
      </c>
      <c r="K2513" s="10">
        <v>200000</v>
      </c>
      <c r="L2513" s="10">
        <v>80000</v>
      </c>
      <c r="M2513" s="5">
        <v>0.4</v>
      </c>
      <c r="N2513" s="2" t="s">
        <v>82</v>
      </c>
    </row>
    <row r="2514" spans="2:14" ht="14.25" customHeight="1" x14ac:dyDescent="0.25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10">
        <v>40</v>
      </c>
      <c r="J2514" s="7">
        <v>3000</v>
      </c>
      <c r="K2514" s="10">
        <v>120000</v>
      </c>
      <c r="L2514" s="10">
        <v>42000</v>
      </c>
      <c r="M2514" s="5">
        <v>0.35</v>
      </c>
      <c r="N2514" s="2" t="s">
        <v>82</v>
      </c>
    </row>
    <row r="2515" spans="2:14" ht="14.25" customHeight="1" x14ac:dyDescent="0.25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10">
        <v>30.000000000000004</v>
      </c>
      <c r="J2515" s="7">
        <v>3000</v>
      </c>
      <c r="K2515" s="10">
        <v>90000.000000000015</v>
      </c>
      <c r="L2515" s="10">
        <v>36000.000000000007</v>
      </c>
      <c r="M2515" s="5">
        <v>0.4</v>
      </c>
      <c r="N2515" s="2" t="s">
        <v>82</v>
      </c>
    </row>
    <row r="2516" spans="2:14" ht="14.25" customHeight="1" x14ac:dyDescent="0.25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10">
        <v>35</v>
      </c>
      <c r="J2516" s="7">
        <v>1500</v>
      </c>
      <c r="K2516" s="10">
        <v>52500</v>
      </c>
      <c r="L2516" s="10">
        <v>21000</v>
      </c>
      <c r="M2516" s="5">
        <v>0.4</v>
      </c>
      <c r="N2516" s="2" t="s">
        <v>82</v>
      </c>
    </row>
    <row r="2517" spans="2:14" ht="14.25" customHeight="1" x14ac:dyDescent="0.25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10">
        <v>49.999999999999993</v>
      </c>
      <c r="J2517" s="7">
        <v>2000</v>
      </c>
      <c r="K2517" s="10">
        <v>99999.999999999985</v>
      </c>
      <c r="L2517" s="10">
        <v>34999.999999999993</v>
      </c>
      <c r="M2517" s="5">
        <v>0.35</v>
      </c>
      <c r="N2517" s="2" t="s">
        <v>82</v>
      </c>
    </row>
    <row r="2518" spans="2:14" ht="14.25" customHeight="1" x14ac:dyDescent="0.25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10">
        <v>40</v>
      </c>
      <c r="J2518" s="7">
        <v>3000</v>
      </c>
      <c r="K2518" s="10">
        <v>120000</v>
      </c>
      <c r="L2518" s="10">
        <v>48000</v>
      </c>
      <c r="M2518" s="5">
        <v>0.4</v>
      </c>
      <c r="N2518" s="2" t="s">
        <v>82</v>
      </c>
    </row>
    <row r="2519" spans="2:14" ht="14.25" customHeight="1" x14ac:dyDescent="0.25">
      <c r="B2519" s="2" t="s">
        <v>60</v>
      </c>
      <c r="C2519" s="2">
        <v>1185732</v>
      </c>
      <c r="D2519" s="3">
        <v>44249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10">
        <v>40</v>
      </c>
      <c r="J2519" s="7">
        <v>5500</v>
      </c>
      <c r="K2519" s="10">
        <v>220000</v>
      </c>
      <c r="L2519" s="10">
        <v>88000</v>
      </c>
      <c r="M2519" s="5">
        <v>0.4</v>
      </c>
      <c r="N2519" s="2" t="s">
        <v>82</v>
      </c>
    </row>
    <row r="2520" spans="2:14" ht="14.25" customHeight="1" x14ac:dyDescent="0.25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10">
        <v>40</v>
      </c>
      <c r="J2520" s="7">
        <v>2000</v>
      </c>
      <c r="K2520" s="10">
        <v>80000</v>
      </c>
      <c r="L2520" s="10">
        <v>28000</v>
      </c>
      <c r="M2520" s="5">
        <v>0.35</v>
      </c>
      <c r="N2520" s="2" t="s">
        <v>82</v>
      </c>
    </row>
    <row r="2521" spans="2:14" ht="14.25" customHeight="1" x14ac:dyDescent="0.25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10">
        <v>30.000000000000004</v>
      </c>
      <c r="J2521" s="7">
        <v>2500</v>
      </c>
      <c r="K2521" s="10">
        <v>75000.000000000015</v>
      </c>
      <c r="L2521" s="10">
        <v>30000.000000000007</v>
      </c>
      <c r="M2521" s="5">
        <v>0.4</v>
      </c>
      <c r="N2521" s="2" t="s">
        <v>82</v>
      </c>
    </row>
    <row r="2522" spans="2:14" ht="14.25" customHeight="1" x14ac:dyDescent="0.25">
      <c r="B2522" s="2" t="s">
        <v>60</v>
      </c>
      <c r="C2522" s="2">
        <v>1185732</v>
      </c>
      <c r="D2522" s="3">
        <v>44249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10">
        <v>35</v>
      </c>
      <c r="J2522" s="7">
        <v>1250</v>
      </c>
      <c r="K2522" s="10">
        <v>43750</v>
      </c>
      <c r="L2522" s="10">
        <v>17500</v>
      </c>
      <c r="M2522" s="5">
        <v>0.4</v>
      </c>
      <c r="N2522" s="2" t="s">
        <v>82</v>
      </c>
    </row>
    <row r="2523" spans="2:14" ht="14.25" customHeight="1" x14ac:dyDescent="0.25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10">
        <v>49.999999999999993</v>
      </c>
      <c r="J2523" s="7">
        <v>2000</v>
      </c>
      <c r="K2523" s="10">
        <v>99999.999999999985</v>
      </c>
      <c r="L2523" s="10">
        <v>34999.999999999993</v>
      </c>
      <c r="M2523" s="5">
        <v>0.35</v>
      </c>
      <c r="N2523" s="2" t="s">
        <v>82</v>
      </c>
    </row>
    <row r="2524" spans="2:14" ht="14.25" customHeight="1" x14ac:dyDescent="0.25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10">
        <v>40</v>
      </c>
      <c r="J2524" s="7">
        <v>3000</v>
      </c>
      <c r="K2524" s="10">
        <v>120000</v>
      </c>
      <c r="L2524" s="10">
        <v>48000</v>
      </c>
      <c r="M2524" s="5">
        <v>0.4</v>
      </c>
      <c r="N2524" s="2" t="s">
        <v>82</v>
      </c>
    </row>
    <row r="2525" spans="2:14" ht="14.25" customHeight="1" x14ac:dyDescent="0.25">
      <c r="B2525" s="2" t="s">
        <v>60</v>
      </c>
      <c r="C2525" s="2">
        <v>1185732</v>
      </c>
      <c r="D2525" s="3">
        <v>44276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10">
        <v>45</v>
      </c>
      <c r="J2525" s="7">
        <v>5200</v>
      </c>
      <c r="K2525" s="10">
        <v>234000</v>
      </c>
      <c r="L2525" s="10">
        <v>93600</v>
      </c>
      <c r="M2525" s="5">
        <v>0.4</v>
      </c>
      <c r="N2525" s="2" t="s">
        <v>82</v>
      </c>
    </row>
    <row r="2526" spans="2:14" ht="14.25" customHeight="1" x14ac:dyDescent="0.25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10">
        <v>45</v>
      </c>
      <c r="J2526" s="7">
        <v>2250</v>
      </c>
      <c r="K2526" s="10">
        <v>101250</v>
      </c>
      <c r="L2526" s="10">
        <v>35437.5</v>
      </c>
      <c r="M2526" s="5">
        <v>0.35</v>
      </c>
      <c r="N2526" s="2" t="s">
        <v>82</v>
      </c>
    </row>
    <row r="2527" spans="2:14" ht="14.25" customHeight="1" x14ac:dyDescent="0.25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10">
        <v>35</v>
      </c>
      <c r="J2527" s="7">
        <v>2500</v>
      </c>
      <c r="K2527" s="10">
        <v>87500</v>
      </c>
      <c r="L2527" s="10">
        <v>35000</v>
      </c>
      <c r="M2527" s="5">
        <v>0.4</v>
      </c>
      <c r="N2527" s="2" t="s">
        <v>82</v>
      </c>
    </row>
    <row r="2528" spans="2:14" ht="14.25" customHeight="1" x14ac:dyDescent="0.25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10">
        <v>40</v>
      </c>
      <c r="J2528" s="7">
        <v>1000</v>
      </c>
      <c r="K2528" s="10">
        <v>40000</v>
      </c>
      <c r="L2528" s="10">
        <v>16000</v>
      </c>
      <c r="M2528" s="5">
        <v>0.4</v>
      </c>
      <c r="N2528" s="2" t="s">
        <v>82</v>
      </c>
    </row>
    <row r="2529" spans="2:14" ht="14.25" customHeight="1" x14ac:dyDescent="0.25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10">
        <v>54.999999999999993</v>
      </c>
      <c r="J2529" s="7">
        <v>1500</v>
      </c>
      <c r="K2529" s="10">
        <v>82499.999999999985</v>
      </c>
      <c r="L2529" s="10">
        <v>28874.999999999993</v>
      </c>
      <c r="M2529" s="5">
        <v>0.35</v>
      </c>
      <c r="N2529" s="2" t="s">
        <v>82</v>
      </c>
    </row>
    <row r="2530" spans="2:14" ht="14.25" customHeight="1" x14ac:dyDescent="0.25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10">
        <v>45</v>
      </c>
      <c r="J2530" s="7">
        <v>2500</v>
      </c>
      <c r="K2530" s="10">
        <v>112500</v>
      </c>
      <c r="L2530" s="10">
        <v>45000</v>
      </c>
      <c r="M2530" s="5">
        <v>0.4</v>
      </c>
      <c r="N2530" s="2" t="s">
        <v>82</v>
      </c>
    </row>
    <row r="2531" spans="2:14" ht="14.25" customHeight="1" x14ac:dyDescent="0.25">
      <c r="B2531" s="2" t="s">
        <v>60</v>
      </c>
      <c r="C2531" s="2">
        <v>1185732</v>
      </c>
      <c r="D2531" s="3">
        <v>44308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10">
        <v>45</v>
      </c>
      <c r="J2531" s="7">
        <v>4750</v>
      </c>
      <c r="K2531" s="10">
        <v>213750</v>
      </c>
      <c r="L2531" s="10">
        <v>85500</v>
      </c>
      <c r="M2531" s="5">
        <v>0.4</v>
      </c>
      <c r="N2531" s="2" t="s">
        <v>82</v>
      </c>
    </row>
    <row r="2532" spans="2:14" ht="14.25" customHeight="1" x14ac:dyDescent="0.25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10">
        <v>45</v>
      </c>
      <c r="J2532" s="7">
        <v>1750</v>
      </c>
      <c r="K2532" s="10">
        <v>78750</v>
      </c>
      <c r="L2532" s="10">
        <v>27562.5</v>
      </c>
      <c r="M2532" s="5">
        <v>0.35</v>
      </c>
      <c r="N2532" s="2" t="s">
        <v>82</v>
      </c>
    </row>
    <row r="2533" spans="2:14" ht="14.25" customHeight="1" x14ac:dyDescent="0.25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10">
        <v>40</v>
      </c>
      <c r="J2533" s="7">
        <v>1750</v>
      </c>
      <c r="K2533" s="10">
        <v>70000</v>
      </c>
      <c r="L2533" s="10">
        <v>28000</v>
      </c>
      <c r="M2533" s="5">
        <v>0.4</v>
      </c>
      <c r="N2533" s="2" t="s">
        <v>82</v>
      </c>
    </row>
    <row r="2534" spans="2:14" ht="14.25" customHeight="1" x14ac:dyDescent="0.25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10">
        <v>45</v>
      </c>
      <c r="J2534" s="7">
        <v>1000</v>
      </c>
      <c r="K2534" s="10">
        <v>45000</v>
      </c>
      <c r="L2534" s="10">
        <v>18000</v>
      </c>
      <c r="M2534" s="5">
        <v>0.4</v>
      </c>
      <c r="N2534" s="2" t="s">
        <v>82</v>
      </c>
    </row>
    <row r="2535" spans="2:14" ht="14.25" customHeight="1" x14ac:dyDescent="0.25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10">
        <v>50</v>
      </c>
      <c r="J2535" s="7">
        <v>1250</v>
      </c>
      <c r="K2535" s="10">
        <v>62500</v>
      </c>
      <c r="L2535" s="10">
        <v>21875</v>
      </c>
      <c r="M2535" s="5">
        <v>0.35</v>
      </c>
      <c r="N2535" s="2" t="s">
        <v>82</v>
      </c>
    </row>
    <row r="2536" spans="2:14" ht="14.25" customHeight="1" x14ac:dyDescent="0.25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10">
        <v>40</v>
      </c>
      <c r="J2536" s="7">
        <v>2500</v>
      </c>
      <c r="K2536" s="10">
        <v>100000</v>
      </c>
      <c r="L2536" s="10">
        <v>40000</v>
      </c>
      <c r="M2536" s="5">
        <v>0.4</v>
      </c>
      <c r="N2536" s="2" t="s">
        <v>82</v>
      </c>
    </row>
    <row r="2537" spans="2:14" ht="14.25" customHeight="1" x14ac:dyDescent="0.25">
      <c r="B2537" s="2" t="s">
        <v>60</v>
      </c>
      <c r="C2537" s="2">
        <v>1185732</v>
      </c>
      <c r="D2537" s="3">
        <v>44339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10">
        <v>50</v>
      </c>
      <c r="J2537" s="7">
        <v>5200</v>
      </c>
      <c r="K2537" s="10">
        <v>260000</v>
      </c>
      <c r="L2537" s="10">
        <v>104000</v>
      </c>
      <c r="M2537" s="5">
        <v>0.4</v>
      </c>
      <c r="N2537" s="2" t="s">
        <v>82</v>
      </c>
    </row>
    <row r="2538" spans="2:14" ht="14.25" customHeight="1" x14ac:dyDescent="0.25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10">
        <v>45.000000000000007</v>
      </c>
      <c r="J2538" s="7">
        <v>2250</v>
      </c>
      <c r="K2538" s="10">
        <v>101250.00000000001</v>
      </c>
      <c r="L2538" s="10">
        <v>35437.5</v>
      </c>
      <c r="M2538" s="5">
        <v>0.35</v>
      </c>
      <c r="N2538" s="2" t="s">
        <v>82</v>
      </c>
    </row>
    <row r="2539" spans="2:14" ht="14.25" customHeight="1" x14ac:dyDescent="0.25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10">
        <v>40</v>
      </c>
      <c r="J2539" s="7">
        <v>2000</v>
      </c>
      <c r="K2539" s="10">
        <v>80000</v>
      </c>
      <c r="L2539" s="10">
        <v>32000</v>
      </c>
      <c r="M2539" s="5">
        <v>0.4</v>
      </c>
      <c r="N2539" s="2" t="s">
        <v>82</v>
      </c>
    </row>
    <row r="2540" spans="2:14" ht="14.25" customHeight="1" x14ac:dyDescent="0.25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10">
        <v>40</v>
      </c>
      <c r="J2540" s="7">
        <v>1250</v>
      </c>
      <c r="K2540" s="10">
        <v>50000</v>
      </c>
      <c r="L2540" s="10">
        <v>20000</v>
      </c>
      <c r="M2540" s="5">
        <v>0.4</v>
      </c>
      <c r="N2540" s="2" t="s">
        <v>82</v>
      </c>
    </row>
    <row r="2541" spans="2:14" ht="14.25" customHeight="1" x14ac:dyDescent="0.25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10">
        <v>50</v>
      </c>
      <c r="J2541" s="7">
        <v>1500</v>
      </c>
      <c r="K2541" s="10">
        <v>75000</v>
      </c>
      <c r="L2541" s="10">
        <v>26250</v>
      </c>
      <c r="M2541" s="5">
        <v>0.35</v>
      </c>
      <c r="N2541" s="2" t="s">
        <v>82</v>
      </c>
    </row>
    <row r="2542" spans="2:14" ht="14.25" customHeight="1" x14ac:dyDescent="0.25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10">
        <v>55.000000000000007</v>
      </c>
      <c r="J2542" s="7">
        <v>2750</v>
      </c>
      <c r="K2542" s="10">
        <v>151250.00000000003</v>
      </c>
      <c r="L2542" s="10">
        <v>60500.000000000015</v>
      </c>
      <c r="M2542" s="5">
        <v>0.4</v>
      </c>
      <c r="N2542" s="2" t="s">
        <v>82</v>
      </c>
    </row>
    <row r="2543" spans="2:14" ht="14.25" customHeight="1" x14ac:dyDescent="0.25">
      <c r="B2543" s="2" t="s">
        <v>60</v>
      </c>
      <c r="C2543" s="2">
        <v>1185732</v>
      </c>
      <c r="D2543" s="3">
        <v>44369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10">
        <v>40</v>
      </c>
      <c r="J2543" s="7">
        <v>5250</v>
      </c>
      <c r="K2543" s="10">
        <v>210000</v>
      </c>
      <c r="L2543" s="10">
        <v>84000</v>
      </c>
      <c r="M2543" s="5">
        <v>0.4</v>
      </c>
      <c r="N2543" s="2" t="s">
        <v>82</v>
      </c>
    </row>
    <row r="2544" spans="2:14" ht="14.25" customHeight="1" x14ac:dyDescent="0.25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10">
        <v>35.000000000000007</v>
      </c>
      <c r="J2544" s="7">
        <v>2750</v>
      </c>
      <c r="K2544" s="10">
        <v>96250.000000000015</v>
      </c>
      <c r="L2544" s="10">
        <v>33687.5</v>
      </c>
      <c r="M2544" s="5">
        <v>0.35</v>
      </c>
      <c r="N2544" s="2" t="s">
        <v>82</v>
      </c>
    </row>
    <row r="2545" spans="2:14" ht="14.25" customHeight="1" x14ac:dyDescent="0.25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10">
        <v>30.000000000000004</v>
      </c>
      <c r="J2545" s="7">
        <v>2250</v>
      </c>
      <c r="K2545" s="10">
        <v>67500.000000000015</v>
      </c>
      <c r="L2545" s="10">
        <v>27000.000000000007</v>
      </c>
      <c r="M2545" s="5">
        <v>0.4</v>
      </c>
      <c r="N2545" s="2" t="s">
        <v>82</v>
      </c>
    </row>
    <row r="2546" spans="2:14" ht="14.25" customHeight="1" x14ac:dyDescent="0.25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10">
        <v>30.000000000000004</v>
      </c>
      <c r="J2546" s="7">
        <v>2000</v>
      </c>
      <c r="K2546" s="10">
        <v>60000.000000000007</v>
      </c>
      <c r="L2546" s="10">
        <v>24000.000000000004</v>
      </c>
      <c r="M2546" s="5">
        <v>0.4</v>
      </c>
      <c r="N2546" s="2" t="s">
        <v>82</v>
      </c>
    </row>
    <row r="2547" spans="2:14" ht="14.25" customHeight="1" x14ac:dyDescent="0.25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10">
        <v>50</v>
      </c>
      <c r="J2547" s="7">
        <v>2000</v>
      </c>
      <c r="K2547" s="10">
        <v>100000</v>
      </c>
      <c r="L2547" s="10">
        <v>35000</v>
      </c>
      <c r="M2547" s="5">
        <v>0.35</v>
      </c>
      <c r="N2547" s="2" t="s">
        <v>82</v>
      </c>
    </row>
    <row r="2548" spans="2:14" ht="14.25" customHeight="1" x14ac:dyDescent="0.25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10">
        <v>55.000000000000007</v>
      </c>
      <c r="J2548" s="7">
        <v>3750</v>
      </c>
      <c r="K2548" s="10">
        <v>206250.00000000003</v>
      </c>
      <c r="L2548" s="10">
        <v>82500.000000000015</v>
      </c>
      <c r="M2548" s="5">
        <v>0.4</v>
      </c>
      <c r="N2548" s="2" t="s">
        <v>82</v>
      </c>
    </row>
    <row r="2549" spans="2:14" ht="14.25" customHeight="1" x14ac:dyDescent="0.25">
      <c r="B2549" s="2" t="s">
        <v>60</v>
      </c>
      <c r="C2549" s="2">
        <v>1185732</v>
      </c>
      <c r="D2549" s="3">
        <v>44398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10">
        <v>50</v>
      </c>
      <c r="J2549" s="7">
        <v>6000</v>
      </c>
      <c r="K2549" s="10">
        <v>300000</v>
      </c>
      <c r="L2549" s="10">
        <v>120000</v>
      </c>
      <c r="M2549" s="5">
        <v>0.4</v>
      </c>
      <c r="N2549" s="2" t="s">
        <v>82</v>
      </c>
    </row>
    <row r="2550" spans="2:14" ht="14.25" customHeight="1" x14ac:dyDescent="0.25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10">
        <v>45.000000000000007</v>
      </c>
      <c r="J2550" s="7">
        <v>3500</v>
      </c>
      <c r="K2550" s="10">
        <v>157500.00000000003</v>
      </c>
      <c r="L2550" s="10">
        <v>55125.000000000007</v>
      </c>
      <c r="M2550" s="5">
        <v>0.35</v>
      </c>
      <c r="N2550" s="2" t="s">
        <v>82</v>
      </c>
    </row>
    <row r="2551" spans="2:14" ht="14.25" customHeight="1" x14ac:dyDescent="0.25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10">
        <v>40</v>
      </c>
      <c r="J2551" s="7">
        <v>2750</v>
      </c>
      <c r="K2551" s="10">
        <v>110000</v>
      </c>
      <c r="L2551" s="10">
        <v>44000</v>
      </c>
      <c r="M2551" s="5">
        <v>0.4</v>
      </c>
      <c r="N2551" s="2" t="s">
        <v>82</v>
      </c>
    </row>
    <row r="2552" spans="2:14" ht="14.25" customHeight="1" x14ac:dyDescent="0.25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10">
        <v>40</v>
      </c>
      <c r="J2552" s="7">
        <v>2250</v>
      </c>
      <c r="K2552" s="10">
        <v>90000</v>
      </c>
      <c r="L2552" s="10">
        <v>36000</v>
      </c>
      <c r="M2552" s="5">
        <v>0.4</v>
      </c>
      <c r="N2552" s="2" t="s">
        <v>82</v>
      </c>
    </row>
    <row r="2553" spans="2:14" ht="14.25" customHeight="1" x14ac:dyDescent="0.25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10">
        <v>50</v>
      </c>
      <c r="J2553" s="7">
        <v>2500</v>
      </c>
      <c r="K2553" s="10">
        <v>125000</v>
      </c>
      <c r="L2553" s="10">
        <v>43750</v>
      </c>
      <c r="M2553" s="5">
        <v>0.35</v>
      </c>
      <c r="N2553" s="2" t="s">
        <v>82</v>
      </c>
    </row>
    <row r="2554" spans="2:14" ht="14.25" customHeight="1" x14ac:dyDescent="0.25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10">
        <v>55.000000000000007</v>
      </c>
      <c r="J2554" s="7">
        <v>4250</v>
      </c>
      <c r="K2554" s="10">
        <v>233750.00000000003</v>
      </c>
      <c r="L2554" s="10">
        <v>93500.000000000015</v>
      </c>
      <c r="M2554" s="5">
        <v>0.4</v>
      </c>
      <c r="N2554" s="2" t="s">
        <v>82</v>
      </c>
    </row>
    <row r="2555" spans="2:14" ht="14.25" customHeight="1" x14ac:dyDescent="0.25">
      <c r="B2555" s="2" t="s">
        <v>60</v>
      </c>
      <c r="C2555" s="2">
        <v>1185732</v>
      </c>
      <c r="D2555" s="3">
        <v>44430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10">
        <v>50</v>
      </c>
      <c r="J2555" s="7">
        <v>5750</v>
      </c>
      <c r="K2555" s="10">
        <v>287500</v>
      </c>
      <c r="L2555" s="10">
        <v>115000</v>
      </c>
      <c r="M2555" s="5">
        <v>0.4</v>
      </c>
      <c r="N2555" s="2" t="s">
        <v>82</v>
      </c>
    </row>
    <row r="2556" spans="2:14" ht="14.25" customHeight="1" x14ac:dyDescent="0.25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10">
        <v>45.000000000000007</v>
      </c>
      <c r="J2556" s="7">
        <v>3500</v>
      </c>
      <c r="K2556" s="10">
        <v>157500.00000000003</v>
      </c>
      <c r="L2556" s="10">
        <v>55125.000000000007</v>
      </c>
      <c r="M2556" s="5">
        <v>0.35</v>
      </c>
      <c r="N2556" s="2" t="s">
        <v>82</v>
      </c>
    </row>
    <row r="2557" spans="2:14" ht="14.25" customHeight="1" x14ac:dyDescent="0.25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10">
        <v>40</v>
      </c>
      <c r="J2557" s="7">
        <v>2750</v>
      </c>
      <c r="K2557" s="10">
        <v>110000</v>
      </c>
      <c r="L2557" s="10">
        <v>44000</v>
      </c>
      <c r="M2557" s="5">
        <v>0.4</v>
      </c>
      <c r="N2557" s="2" t="s">
        <v>82</v>
      </c>
    </row>
    <row r="2558" spans="2:14" ht="14.25" customHeight="1" x14ac:dyDescent="0.25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10">
        <v>40</v>
      </c>
      <c r="J2558" s="7">
        <v>2500</v>
      </c>
      <c r="K2558" s="10">
        <v>100000</v>
      </c>
      <c r="L2558" s="10">
        <v>40000</v>
      </c>
      <c r="M2558" s="5">
        <v>0.4</v>
      </c>
      <c r="N2558" s="2" t="s">
        <v>82</v>
      </c>
    </row>
    <row r="2559" spans="2:14" ht="14.25" customHeight="1" x14ac:dyDescent="0.25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10">
        <v>50</v>
      </c>
      <c r="J2559" s="7">
        <v>2250</v>
      </c>
      <c r="K2559" s="10">
        <v>112500</v>
      </c>
      <c r="L2559" s="10">
        <v>39375</v>
      </c>
      <c r="M2559" s="5">
        <v>0.35</v>
      </c>
      <c r="N2559" s="2" t="s">
        <v>82</v>
      </c>
    </row>
    <row r="2560" spans="2:14" ht="14.25" customHeight="1" x14ac:dyDescent="0.25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10">
        <v>55.000000000000007</v>
      </c>
      <c r="J2560" s="7">
        <v>4000</v>
      </c>
      <c r="K2560" s="10">
        <v>220000.00000000003</v>
      </c>
      <c r="L2560" s="10">
        <v>88000.000000000015</v>
      </c>
      <c r="M2560" s="5">
        <v>0.4</v>
      </c>
      <c r="N2560" s="2" t="s">
        <v>82</v>
      </c>
    </row>
    <row r="2561" spans="2:14" ht="14.25" customHeight="1" x14ac:dyDescent="0.25">
      <c r="B2561" s="2" t="s">
        <v>60</v>
      </c>
      <c r="C2561" s="2">
        <v>1185732</v>
      </c>
      <c r="D2561" s="3">
        <v>44462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10">
        <v>50</v>
      </c>
      <c r="J2561" s="7">
        <v>5250</v>
      </c>
      <c r="K2561" s="10">
        <v>262500</v>
      </c>
      <c r="L2561" s="10">
        <v>105000</v>
      </c>
      <c r="M2561" s="5">
        <v>0.4</v>
      </c>
      <c r="N2561" s="2" t="s">
        <v>82</v>
      </c>
    </row>
    <row r="2562" spans="2:14" ht="14.25" customHeight="1" x14ac:dyDescent="0.25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10">
        <v>45.000000000000007</v>
      </c>
      <c r="J2562" s="7">
        <v>3250</v>
      </c>
      <c r="K2562" s="10">
        <v>146250.00000000003</v>
      </c>
      <c r="L2562" s="10">
        <v>51187.500000000007</v>
      </c>
      <c r="M2562" s="5">
        <v>0.35</v>
      </c>
      <c r="N2562" s="2" t="s">
        <v>82</v>
      </c>
    </row>
    <row r="2563" spans="2:14" ht="14.25" customHeight="1" x14ac:dyDescent="0.25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10">
        <v>35</v>
      </c>
      <c r="J2563" s="7">
        <v>2250</v>
      </c>
      <c r="K2563" s="10">
        <v>78750</v>
      </c>
      <c r="L2563" s="10">
        <v>31500</v>
      </c>
      <c r="M2563" s="5">
        <v>0.4</v>
      </c>
      <c r="N2563" s="2" t="s">
        <v>82</v>
      </c>
    </row>
    <row r="2564" spans="2:14" ht="14.25" customHeight="1" x14ac:dyDescent="0.25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10">
        <v>35</v>
      </c>
      <c r="J2564" s="7">
        <v>2000</v>
      </c>
      <c r="K2564" s="10">
        <v>70000</v>
      </c>
      <c r="L2564" s="10">
        <v>28000</v>
      </c>
      <c r="M2564" s="5">
        <v>0.4</v>
      </c>
      <c r="N2564" s="2" t="s">
        <v>82</v>
      </c>
    </row>
    <row r="2565" spans="2:14" ht="14.25" customHeight="1" x14ac:dyDescent="0.25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10">
        <v>45</v>
      </c>
      <c r="J2565" s="7">
        <v>2000</v>
      </c>
      <c r="K2565" s="10">
        <v>90000</v>
      </c>
      <c r="L2565" s="10">
        <v>31499.999999999996</v>
      </c>
      <c r="M2565" s="5">
        <v>0.35</v>
      </c>
      <c r="N2565" s="2" t="s">
        <v>82</v>
      </c>
    </row>
    <row r="2566" spans="2:14" ht="14.25" customHeight="1" x14ac:dyDescent="0.25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10">
        <v>50</v>
      </c>
      <c r="J2566" s="7">
        <v>2750</v>
      </c>
      <c r="K2566" s="10">
        <v>137500</v>
      </c>
      <c r="L2566" s="10">
        <v>55000</v>
      </c>
      <c r="M2566" s="5">
        <v>0.4</v>
      </c>
      <c r="N2566" s="2" t="s">
        <v>82</v>
      </c>
    </row>
    <row r="2567" spans="2:14" ht="14.25" customHeight="1" x14ac:dyDescent="0.25">
      <c r="B2567" s="2" t="s">
        <v>60</v>
      </c>
      <c r="C2567" s="2">
        <v>1185732</v>
      </c>
      <c r="D2567" s="3">
        <v>44491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10">
        <v>54.999999999999993</v>
      </c>
      <c r="J2567" s="7">
        <v>4500</v>
      </c>
      <c r="K2567" s="10">
        <v>247499.99999999997</v>
      </c>
      <c r="L2567" s="10">
        <v>99000</v>
      </c>
      <c r="M2567" s="5">
        <v>0.4</v>
      </c>
      <c r="N2567" s="2" t="s">
        <v>82</v>
      </c>
    </row>
    <row r="2568" spans="2:14" ht="14.25" customHeight="1" x14ac:dyDescent="0.25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10">
        <v>45</v>
      </c>
      <c r="J2568" s="7">
        <v>2750</v>
      </c>
      <c r="K2568" s="10">
        <v>123750</v>
      </c>
      <c r="L2568" s="10">
        <v>43312.5</v>
      </c>
      <c r="M2568" s="5">
        <v>0.35</v>
      </c>
      <c r="N2568" s="2" t="s">
        <v>82</v>
      </c>
    </row>
    <row r="2569" spans="2:14" ht="14.25" customHeight="1" x14ac:dyDescent="0.25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10">
        <v>45</v>
      </c>
      <c r="J2569" s="7">
        <v>1750</v>
      </c>
      <c r="K2569" s="10">
        <v>78750</v>
      </c>
      <c r="L2569" s="10">
        <v>31500</v>
      </c>
      <c r="M2569" s="5">
        <v>0.4</v>
      </c>
      <c r="N2569" s="2" t="s">
        <v>82</v>
      </c>
    </row>
    <row r="2570" spans="2:14" ht="14.25" customHeight="1" x14ac:dyDescent="0.25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10">
        <v>45</v>
      </c>
      <c r="J2570" s="7">
        <v>1500</v>
      </c>
      <c r="K2570" s="10">
        <v>67500</v>
      </c>
      <c r="L2570" s="10">
        <v>27000</v>
      </c>
      <c r="M2570" s="5">
        <v>0.4</v>
      </c>
      <c r="N2570" s="2" t="s">
        <v>82</v>
      </c>
    </row>
    <row r="2571" spans="2:14" ht="14.25" customHeight="1" x14ac:dyDescent="0.25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10">
        <v>54.999999999999993</v>
      </c>
      <c r="J2571" s="7">
        <v>1500</v>
      </c>
      <c r="K2571" s="10">
        <v>82499.999999999985</v>
      </c>
      <c r="L2571" s="10">
        <v>28874.999999999993</v>
      </c>
      <c r="M2571" s="5">
        <v>0.35</v>
      </c>
      <c r="N2571" s="2" t="s">
        <v>82</v>
      </c>
    </row>
    <row r="2572" spans="2:14" ht="14.25" customHeight="1" x14ac:dyDescent="0.25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10">
        <v>54.999999999999993</v>
      </c>
      <c r="J2572" s="7">
        <v>2750</v>
      </c>
      <c r="K2572" s="10">
        <v>151249.99999999997</v>
      </c>
      <c r="L2572" s="10">
        <v>60499.999999999993</v>
      </c>
      <c r="M2572" s="5">
        <v>0.4</v>
      </c>
      <c r="N2572" s="2" t="s">
        <v>82</v>
      </c>
    </row>
    <row r="2573" spans="2:14" ht="14.25" customHeight="1" x14ac:dyDescent="0.25">
      <c r="B2573" s="2" t="s">
        <v>60</v>
      </c>
      <c r="C2573" s="2">
        <v>1185732</v>
      </c>
      <c r="D2573" s="3">
        <v>44522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10">
        <v>50</v>
      </c>
      <c r="J2573" s="7">
        <v>4250</v>
      </c>
      <c r="K2573" s="10">
        <v>212500</v>
      </c>
      <c r="L2573" s="10">
        <v>85000</v>
      </c>
      <c r="M2573" s="5">
        <v>0.4</v>
      </c>
      <c r="N2573" s="2" t="s">
        <v>82</v>
      </c>
    </row>
    <row r="2574" spans="2:14" ht="14.25" customHeight="1" x14ac:dyDescent="0.25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10">
        <v>40</v>
      </c>
      <c r="J2574" s="7">
        <v>2750</v>
      </c>
      <c r="K2574" s="10">
        <v>110000</v>
      </c>
      <c r="L2574" s="10">
        <v>38500</v>
      </c>
      <c r="M2574" s="5">
        <v>0.35</v>
      </c>
      <c r="N2574" s="2" t="s">
        <v>82</v>
      </c>
    </row>
    <row r="2575" spans="2:14" ht="14.25" customHeight="1" x14ac:dyDescent="0.25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10">
        <v>45</v>
      </c>
      <c r="J2575" s="7">
        <v>2200</v>
      </c>
      <c r="K2575" s="10">
        <v>99000</v>
      </c>
      <c r="L2575" s="10">
        <v>39600</v>
      </c>
      <c r="M2575" s="5">
        <v>0.4</v>
      </c>
      <c r="N2575" s="2" t="s">
        <v>82</v>
      </c>
    </row>
    <row r="2576" spans="2:14" ht="14.25" customHeight="1" x14ac:dyDescent="0.25">
      <c r="B2576" s="2" t="s">
        <v>13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10">
        <v>55.000000000000007</v>
      </c>
      <c r="J2576" s="7">
        <v>2000</v>
      </c>
      <c r="K2576" s="10">
        <v>110000.00000000001</v>
      </c>
      <c r="L2576" s="10">
        <v>44000.000000000007</v>
      </c>
      <c r="M2576" s="5">
        <v>0.4</v>
      </c>
      <c r="N2576" s="2" t="s">
        <v>82</v>
      </c>
    </row>
    <row r="2577" spans="2:14" ht="14.25" customHeight="1" x14ac:dyDescent="0.25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10">
        <v>65</v>
      </c>
      <c r="J2577" s="7">
        <v>1750</v>
      </c>
      <c r="K2577" s="10">
        <v>113750</v>
      </c>
      <c r="L2577" s="10">
        <v>39812.5</v>
      </c>
      <c r="M2577" s="5">
        <v>0.35</v>
      </c>
      <c r="N2577" s="2" t="s">
        <v>82</v>
      </c>
    </row>
    <row r="2578" spans="2:14" ht="14.25" customHeight="1" x14ac:dyDescent="0.25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10">
        <v>70</v>
      </c>
      <c r="J2578" s="7">
        <v>2750</v>
      </c>
      <c r="K2578" s="10">
        <v>192500</v>
      </c>
      <c r="L2578" s="10">
        <v>77000</v>
      </c>
      <c r="M2578" s="5">
        <v>0.4</v>
      </c>
      <c r="N2578" s="2" t="s">
        <v>82</v>
      </c>
    </row>
    <row r="2579" spans="2:14" ht="14.25" customHeight="1" x14ac:dyDescent="0.25">
      <c r="B2579" s="2" t="s">
        <v>13</v>
      </c>
      <c r="C2579" s="2">
        <v>1185732</v>
      </c>
      <c r="D2579" s="3">
        <v>44551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10">
        <v>65</v>
      </c>
      <c r="J2579" s="7">
        <v>5250</v>
      </c>
      <c r="K2579" s="10">
        <v>341250</v>
      </c>
      <c r="L2579" s="10">
        <v>136500</v>
      </c>
      <c r="M2579" s="5">
        <v>0.4</v>
      </c>
      <c r="N2579" s="2" t="s">
        <v>82</v>
      </c>
    </row>
    <row r="2580" spans="2:14" ht="14.25" customHeight="1" x14ac:dyDescent="0.25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10">
        <v>55.000000000000007</v>
      </c>
      <c r="J2580" s="7">
        <v>3250</v>
      </c>
      <c r="K2580" s="10">
        <v>178750.00000000003</v>
      </c>
      <c r="L2580" s="10">
        <v>62562.500000000007</v>
      </c>
      <c r="M2580" s="5">
        <v>0.35</v>
      </c>
      <c r="N2580" s="2" t="s">
        <v>82</v>
      </c>
    </row>
    <row r="2581" spans="2:14" ht="14.25" customHeight="1" x14ac:dyDescent="0.25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10">
        <v>55.000000000000007</v>
      </c>
      <c r="J2581" s="7">
        <v>2750</v>
      </c>
      <c r="K2581" s="10">
        <v>151250.00000000003</v>
      </c>
      <c r="L2581" s="10">
        <v>60500.000000000015</v>
      </c>
      <c r="M2581" s="5">
        <v>0.4</v>
      </c>
      <c r="N2581" s="2" t="s">
        <v>82</v>
      </c>
    </row>
    <row r="2582" spans="2:14" ht="14.25" customHeight="1" x14ac:dyDescent="0.25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10">
        <v>50</v>
      </c>
      <c r="J2582" s="7">
        <v>2250</v>
      </c>
      <c r="K2582" s="10">
        <v>112500</v>
      </c>
      <c r="L2582" s="10">
        <v>45000</v>
      </c>
      <c r="M2582" s="5">
        <v>0.4</v>
      </c>
      <c r="N2582" s="2" t="s">
        <v>82</v>
      </c>
    </row>
    <row r="2583" spans="2:14" ht="14.25" customHeight="1" x14ac:dyDescent="0.25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10">
        <v>60</v>
      </c>
      <c r="J2583" s="7">
        <v>2250</v>
      </c>
      <c r="K2583" s="10">
        <v>135000</v>
      </c>
      <c r="L2583" s="10">
        <v>47250</v>
      </c>
      <c r="M2583" s="5">
        <v>0.35</v>
      </c>
      <c r="N2583" s="2" t="s">
        <v>82</v>
      </c>
    </row>
    <row r="2584" spans="2:14" ht="14.25" customHeight="1" x14ac:dyDescent="0.25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10">
        <v>64.999999999999986</v>
      </c>
      <c r="J2584" s="7">
        <v>3250</v>
      </c>
      <c r="K2584" s="10">
        <v>211249.99999999994</v>
      </c>
      <c r="L2584" s="10">
        <v>84499.999999999985</v>
      </c>
      <c r="M2584" s="5">
        <v>0.4</v>
      </c>
      <c r="N2584" s="2" t="s">
        <v>82</v>
      </c>
    </row>
    <row r="2585" spans="2:14" ht="14.25" customHeight="1" x14ac:dyDescent="0.25">
      <c r="B2585" s="2" t="s">
        <v>13</v>
      </c>
      <c r="C2585" s="2">
        <v>1185732</v>
      </c>
      <c r="D2585" s="3">
        <v>44216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10">
        <v>30.000000000000004</v>
      </c>
      <c r="J2585" s="7">
        <v>7250</v>
      </c>
      <c r="K2585" s="10">
        <v>217500.00000000003</v>
      </c>
      <c r="L2585" s="10">
        <v>87000.000000000015</v>
      </c>
      <c r="M2585" s="5">
        <v>0.4</v>
      </c>
      <c r="N2585" s="2" t="s">
        <v>82</v>
      </c>
    </row>
    <row r="2586" spans="2:14" ht="14.25" customHeight="1" x14ac:dyDescent="0.25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10">
        <v>30.000000000000004</v>
      </c>
      <c r="J2586" s="7">
        <v>5250</v>
      </c>
      <c r="K2586" s="10">
        <v>157500.00000000003</v>
      </c>
      <c r="L2586" s="10">
        <v>55125.000000000007</v>
      </c>
      <c r="M2586" s="5">
        <v>0.35</v>
      </c>
      <c r="N2586" s="2" t="s">
        <v>82</v>
      </c>
    </row>
    <row r="2587" spans="2:14" ht="14.25" customHeight="1" x14ac:dyDescent="0.25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10">
        <v>20.000000000000007</v>
      </c>
      <c r="J2587" s="7">
        <v>5250</v>
      </c>
      <c r="K2587" s="10">
        <v>105000.00000000004</v>
      </c>
      <c r="L2587" s="10">
        <v>42000.000000000022</v>
      </c>
      <c r="M2587" s="5">
        <v>0.4</v>
      </c>
      <c r="N2587" s="2" t="s">
        <v>82</v>
      </c>
    </row>
    <row r="2588" spans="2:14" ht="14.25" customHeight="1" x14ac:dyDescent="0.25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10">
        <v>25</v>
      </c>
      <c r="J2588" s="7">
        <v>3750</v>
      </c>
      <c r="K2588" s="10">
        <v>93750</v>
      </c>
      <c r="L2588" s="10">
        <v>37500</v>
      </c>
      <c r="M2588" s="5">
        <v>0.4</v>
      </c>
      <c r="N2588" s="2" t="s">
        <v>82</v>
      </c>
    </row>
    <row r="2589" spans="2:14" ht="14.25" customHeight="1" x14ac:dyDescent="0.25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10">
        <v>40</v>
      </c>
      <c r="J2589" s="7">
        <v>4250</v>
      </c>
      <c r="K2589" s="10">
        <v>170000</v>
      </c>
      <c r="L2589" s="10">
        <v>59499.999999999993</v>
      </c>
      <c r="M2589" s="5">
        <v>0.35</v>
      </c>
      <c r="N2589" s="2" t="s">
        <v>82</v>
      </c>
    </row>
    <row r="2590" spans="2:14" ht="14.25" customHeight="1" x14ac:dyDescent="0.25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10">
        <v>30.000000000000004</v>
      </c>
      <c r="J2590" s="7">
        <v>5250</v>
      </c>
      <c r="K2590" s="10">
        <v>157500.00000000003</v>
      </c>
      <c r="L2590" s="10">
        <v>78750.000000000015</v>
      </c>
      <c r="M2590" s="5">
        <v>0.5</v>
      </c>
      <c r="N2590" s="2" t="s">
        <v>82</v>
      </c>
    </row>
    <row r="2591" spans="2:14" ht="14.25" customHeight="1" x14ac:dyDescent="0.25">
      <c r="B2591" s="2" t="s">
        <v>13</v>
      </c>
      <c r="C2591" s="2">
        <v>1185732</v>
      </c>
      <c r="D2591" s="3">
        <v>44245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10">
        <v>30.000000000000004</v>
      </c>
      <c r="J2591" s="7">
        <v>7750</v>
      </c>
      <c r="K2591" s="10">
        <v>232500.00000000003</v>
      </c>
      <c r="L2591" s="10">
        <v>93000.000000000015</v>
      </c>
      <c r="M2591" s="5">
        <v>0.4</v>
      </c>
      <c r="N2591" s="2" t="s">
        <v>82</v>
      </c>
    </row>
    <row r="2592" spans="2:14" ht="14.25" customHeight="1" x14ac:dyDescent="0.25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10">
        <v>30.000000000000004</v>
      </c>
      <c r="J2592" s="7">
        <v>4250</v>
      </c>
      <c r="K2592" s="10">
        <v>127500.00000000001</v>
      </c>
      <c r="L2592" s="10">
        <v>44625</v>
      </c>
      <c r="M2592" s="5">
        <v>0.35</v>
      </c>
      <c r="N2592" s="2" t="s">
        <v>82</v>
      </c>
    </row>
    <row r="2593" spans="2:14" ht="14.25" customHeight="1" x14ac:dyDescent="0.25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10">
        <v>20.000000000000007</v>
      </c>
      <c r="J2593" s="7">
        <v>4750</v>
      </c>
      <c r="K2593" s="10">
        <v>95000.000000000029</v>
      </c>
      <c r="L2593" s="10">
        <v>38000.000000000015</v>
      </c>
      <c r="M2593" s="5">
        <v>0.4</v>
      </c>
      <c r="N2593" s="2" t="s">
        <v>82</v>
      </c>
    </row>
    <row r="2594" spans="2:14" ht="14.25" customHeight="1" x14ac:dyDescent="0.25">
      <c r="B2594" s="2" t="s">
        <v>13</v>
      </c>
      <c r="C2594" s="2">
        <v>1185732</v>
      </c>
      <c r="D2594" s="3">
        <v>44245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10">
        <v>25</v>
      </c>
      <c r="J2594" s="7">
        <v>3250</v>
      </c>
      <c r="K2594" s="10">
        <v>81250</v>
      </c>
      <c r="L2594" s="10">
        <v>32500</v>
      </c>
      <c r="M2594" s="5">
        <v>0.4</v>
      </c>
      <c r="N2594" s="2" t="s">
        <v>82</v>
      </c>
    </row>
    <row r="2595" spans="2:14" ht="14.25" customHeight="1" x14ac:dyDescent="0.25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10">
        <v>40</v>
      </c>
      <c r="J2595" s="7">
        <v>4000</v>
      </c>
      <c r="K2595" s="10">
        <v>160000</v>
      </c>
      <c r="L2595" s="10">
        <v>56000</v>
      </c>
      <c r="M2595" s="5">
        <v>0.35</v>
      </c>
      <c r="N2595" s="2" t="s">
        <v>82</v>
      </c>
    </row>
    <row r="2596" spans="2:14" ht="14.25" customHeight="1" x14ac:dyDescent="0.25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10">
        <v>25</v>
      </c>
      <c r="J2596" s="7">
        <v>5000</v>
      </c>
      <c r="K2596" s="10">
        <v>125000</v>
      </c>
      <c r="L2596" s="10">
        <v>62500</v>
      </c>
      <c r="M2596" s="5">
        <v>0.5</v>
      </c>
      <c r="N2596" s="2" t="s">
        <v>82</v>
      </c>
    </row>
    <row r="2597" spans="2:14" ht="14.25" customHeight="1" x14ac:dyDescent="0.25">
      <c r="B2597" s="2" t="s">
        <v>13</v>
      </c>
      <c r="C2597" s="2">
        <v>1185732</v>
      </c>
      <c r="D2597" s="3">
        <v>44271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10">
        <v>25</v>
      </c>
      <c r="J2597" s="7">
        <v>7200</v>
      </c>
      <c r="K2597" s="10">
        <v>180000</v>
      </c>
      <c r="L2597" s="10">
        <v>72000</v>
      </c>
      <c r="M2597" s="5">
        <v>0.4</v>
      </c>
      <c r="N2597" s="2" t="s">
        <v>82</v>
      </c>
    </row>
    <row r="2598" spans="2:14" ht="14.25" customHeight="1" x14ac:dyDescent="0.25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10">
        <v>25</v>
      </c>
      <c r="J2598" s="7">
        <v>4000</v>
      </c>
      <c r="K2598" s="10">
        <v>100000</v>
      </c>
      <c r="L2598" s="10">
        <v>35000</v>
      </c>
      <c r="M2598" s="5">
        <v>0.35</v>
      </c>
      <c r="N2598" s="2" t="s">
        <v>82</v>
      </c>
    </row>
    <row r="2599" spans="2:14" ht="14.25" customHeight="1" x14ac:dyDescent="0.25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10">
        <v>15.000000000000002</v>
      </c>
      <c r="J2599" s="7">
        <v>4250</v>
      </c>
      <c r="K2599" s="10">
        <v>63750.000000000007</v>
      </c>
      <c r="L2599" s="10">
        <v>25500.000000000004</v>
      </c>
      <c r="M2599" s="5">
        <v>0.4</v>
      </c>
      <c r="N2599" s="2" t="s">
        <v>82</v>
      </c>
    </row>
    <row r="2600" spans="2:14" ht="14.25" customHeight="1" x14ac:dyDescent="0.25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10">
        <v>19.999999999999996</v>
      </c>
      <c r="J2600" s="7">
        <v>2750</v>
      </c>
      <c r="K2600" s="10">
        <v>54999.999999999993</v>
      </c>
      <c r="L2600" s="10">
        <v>22000</v>
      </c>
      <c r="M2600" s="5">
        <v>0.4</v>
      </c>
      <c r="N2600" s="2" t="s">
        <v>82</v>
      </c>
    </row>
    <row r="2601" spans="2:14" ht="14.25" customHeight="1" x14ac:dyDescent="0.25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10">
        <v>35.000000000000007</v>
      </c>
      <c r="J2601" s="7">
        <v>3250</v>
      </c>
      <c r="K2601" s="10">
        <v>113750.00000000003</v>
      </c>
      <c r="L2601" s="10">
        <v>39812.500000000007</v>
      </c>
      <c r="M2601" s="5">
        <v>0.35</v>
      </c>
      <c r="N2601" s="2" t="s">
        <v>82</v>
      </c>
    </row>
    <row r="2602" spans="2:14" ht="14.25" customHeight="1" x14ac:dyDescent="0.25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10">
        <v>25</v>
      </c>
      <c r="J2602" s="7">
        <v>4250</v>
      </c>
      <c r="K2602" s="10">
        <v>106250</v>
      </c>
      <c r="L2602" s="10">
        <v>53125</v>
      </c>
      <c r="M2602" s="5">
        <v>0.5</v>
      </c>
      <c r="N2602" s="2" t="s">
        <v>82</v>
      </c>
    </row>
    <row r="2603" spans="2:14" ht="14.25" customHeight="1" x14ac:dyDescent="0.25">
      <c r="B2603" s="2" t="s">
        <v>13</v>
      </c>
      <c r="C2603" s="2">
        <v>1185732</v>
      </c>
      <c r="D2603" s="3">
        <v>44303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10">
        <v>25</v>
      </c>
      <c r="J2603" s="7">
        <v>6750</v>
      </c>
      <c r="K2603" s="10">
        <v>168750</v>
      </c>
      <c r="L2603" s="10">
        <v>67500</v>
      </c>
      <c r="M2603" s="5">
        <v>0.4</v>
      </c>
      <c r="N2603" s="2" t="s">
        <v>82</v>
      </c>
    </row>
    <row r="2604" spans="2:14" ht="14.25" customHeight="1" x14ac:dyDescent="0.25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10">
        <v>25</v>
      </c>
      <c r="J2604" s="7">
        <v>3750</v>
      </c>
      <c r="K2604" s="10">
        <v>93750</v>
      </c>
      <c r="L2604" s="10">
        <v>32812.5</v>
      </c>
      <c r="M2604" s="5">
        <v>0.35</v>
      </c>
      <c r="N2604" s="2" t="s">
        <v>82</v>
      </c>
    </row>
    <row r="2605" spans="2:14" ht="14.25" customHeight="1" x14ac:dyDescent="0.25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10">
        <v>15.000000000000002</v>
      </c>
      <c r="J2605" s="7">
        <v>3750</v>
      </c>
      <c r="K2605" s="10">
        <v>56250.000000000007</v>
      </c>
      <c r="L2605" s="10">
        <v>22500.000000000004</v>
      </c>
      <c r="M2605" s="5">
        <v>0.4</v>
      </c>
      <c r="N2605" s="2" t="s">
        <v>82</v>
      </c>
    </row>
    <row r="2606" spans="2:14" ht="14.25" customHeight="1" x14ac:dyDescent="0.25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10">
        <v>19.999999999999996</v>
      </c>
      <c r="J2606" s="7">
        <v>3000</v>
      </c>
      <c r="K2606" s="10">
        <v>59999.999999999993</v>
      </c>
      <c r="L2606" s="10">
        <v>24000</v>
      </c>
      <c r="M2606" s="5">
        <v>0.4</v>
      </c>
      <c r="N2606" s="2" t="s">
        <v>82</v>
      </c>
    </row>
    <row r="2607" spans="2:14" ht="14.25" customHeight="1" x14ac:dyDescent="0.25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10">
        <v>40</v>
      </c>
      <c r="J2607" s="7">
        <v>3250</v>
      </c>
      <c r="K2607" s="10">
        <v>130000</v>
      </c>
      <c r="L2607" s="10">
        <v>45500</v>
      </c>
      <c r="M2607" s="5">
        <v>0.35</v>
      </c>
      <c r="N2607" s="2" t="s">
        <v>82</v>
      </c>
    </row>
    <row r="2608" spans="2:14" ht="14.25" customHeight="1" x14ac:dyDescent="0.25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10">
        <v>30.000000000000004</v>
      </c>
      <c r="J2608" s="7">
        <v>4750</v>
      </c>
      <c r="K2608" s="10">
        <v>142500.00000000003</v>
      </c>
      <c r="L2608" s="10">
        <v>71250.000000000015</v>
      </c>
      <c r="M2608" s="5">
        <v>0.5</v>
      </c>
      <c r="N2608" s="2" t="s">
        <v>82</v>
      </c>
    </row>
    <row r="2609" spans="2:14" ht="14.25" customHeight="1" x14ac:dyDescent="0.25">
      <c r="B2609" s="2" t="s">
        <v>13</v>
      </c>
      <c r="C2609" s="2">
        <v>1185732</v>
      </c>
      <c r="D2609" s="3">
        <v>44332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10">
        <v>40</v>
      </c>
      <c r="J2609" s="7">
        <v>7450</v>
      </c>
      <c r="K2609" s="10">
        <v>298000</v>
      </c>
      <c r="L2609" s="10">
        <v>119200</v>
      </c>
      <c r="M2609" s="5">
        <v>0.4</v>
      </c>
      <c r="N2609" s="2" t="s">
        <v>82</v>
      </c>
    </row>
    <row r="2610" spans="2:14" ht="14.25" customHeight="1" x14ac:dyDescent="0.25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10">
        <v>40</v>
      </c>
      <c r="J2610" s="7">
        <v>4500</v>
      </c>
      <c r="K2610" s="10">
        <v>180000</v>
      </c>
      <c r="L2610" s="10">
        <v>62999.999999999993</v>
      </c>
      <c r="M2610" s="5">
        <v>0.35</v>
      </c>
      <c r="N2610" s="2" t="s">
        <v>82</v>
      </c>
    </row>
    <row r="2611" spans="2:14" ht="14.25" customHeight="1" x14ac:dyDescent="0.25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10">
        <v>35</v>
      </c>
      <c r="J2611" s="7">
        <v>4250</v>
      </c>
      <c r="K2611" s="10">
        <v>148750</v>
      </c>
      <c r="L2611" s="10">
        <v>59500</v>
      </c>
      <c r="M2611" s="5">
        <v>0.4</v>
      </c>
      <c r="N2611" s="2" t="s">
        <v>82</v>
      </c>
    </row>
    <row r="2612" spans="2:14" ht="14.25" customHeight="1" x14ac:dyDescent="0.25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10">
        <v>35</v>
      </c>
      <c r="J2612" s="7">
        <v>3750</v>
      </c>
      <c r="K2612" s="10">
        <v>131250</v>
      </c>
      <c r="L2612" s="10">
        <v>52500</v>
      </c>
      <c r="M2612" s="5">
        <v>0.4</v>
      </c>
      <c r="N2612" s="2" t="s">
        <v>82</v>
      </c>
    </row>
    <row r="2613" spans="2:14" ht="14.25" customHeight="1" x14ac:dyDescent="0.25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10">
        <v>44.999999999999993</v>
      </c>
      <c r="J2613" s="7">
        <v>4000</v>
      </c>
      <c r="K2613" s="10">
        <v>179999.99999999997</v>
      </c>
      <c r="L2613" s="10">
        <v>62999.999999999985</v>
      </c>
      <c r="M2613" s="5">
        <v>0.35</v>
      </c>
      <c r="N2613" s="2" t="s">
        <v>82</v>
      </c>
    </row>
    <row r="2614" spans="2:14" ht="14.25" customHeight="1" x14ac:dyDescent="0.25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10">
        <v>49.999999999999993</v>
      </c>
      <c r="J2614" s="7">
        <v>5000</v>
      </c>
      <c r="K2614" s="10">
        <v>249999.99999999997</v>
      </c>
      <c r="L2614" s="10">
        <v>124999.99999999999</v>
      </c>
      <c r="M2614" s="5">
        <v>0.5</v>
      </c>
      <c r="N2614" s="2" t="s">
        <v>82</v>
      </c>
    </row>
    <row r="2615" spans="2:14" ht="14.25" customHeight="1" x14ac:dyDescent="0.25">
      <c r="B2615" s="2" t="s">
        <v>13</v>
      </c>
      <c r="C2615" s="2">
        <v>1185732</v>
      </c>
      <c r="D2615" s="3">
        <v>44365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10">
        <v>44.999999999999993</v>
      </c>
      <c r="J2615" s="7">
        <v>7500</v>
      </c>
      <c r="K2615" s="10">
        <v>337499.99999999994</v>
      </c>
      <c r="L2615" s="10">
        <v>134999.99999999997</v>
      </c>
      <c r="M2615" s="5">
        <v>0.4</v>
      </c>
      <c r="N2615" s="2" t="s">
        <v>82</v>
      </c>
    </row>
    <row r="2616" spans="2:14" ht="14.25" customHeight="1" x14ac:dyDescent="0.25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10">
        <v>40</v>
      </c>
      <c r="J2616" s="7">
        <v>5000</v>
      </c>
      <c r="K2616" s="10">
        <v>200000</v>
      </c>
      <c r="L2616" s="10">
        <v>70000</v>
      </c>
      <c r="M2616" s="5">
        <v>0.35</v>
      </c>
      <c r="N2616" s="2" t="s">
        <v>82</v>
      </c>
    </row>
    <row r="2617" spans="2:14" ht="14.25" customHeight="1" x14ac:dyDescent="0.25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10">
        <v>45</v>
      </c>
      <c r="J2617" s="7">
        <v>4750</v>
      </c>
      <c r="K2617" s="10">
        <v>213750</v>
      </c>
      <c r="L2617" s="10">
        <v>85500</v>
      </c>
      <c r="M2617" s="5">
        <v>0.4</v>
      </c>
      <c r="N2617" s="2" t="s">
        <v>82</v>
      </c>
    </row>
    <row r="2618" spans="2:14" ht="14.25" customHeight="1" x14ac:dyDescent="0.25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10">
        <v>45</v>
      </c>
      <c r="J2618" s="7">
        <v>4500</v>
      </c>
      <c r="K2618" s="10">
        <v>202500</v>
      </c>
      <c r="L2618" s="10">
        <v>81000</v>
      </c>
      <c r="M2618" s="5">
        <v>0.4</v>
      </c>
      <c r="N2618" s="2" t="s">
        <v>82</v>
      </c>
    </row>
    <row r="2619" spans="2:14" ht="14.25" customHeight="1" x14ac:dyDescent="0.25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10">
        <v>60</v>
      </c>
      <c r="J2619" s="7">
        <v>4500</v>
      </c>
      <c r="K2619" s="10">
        <v>270000</v>
      </c>
      <c r="L2619" s="10">
        <v>94500</v>
      </c>
      <c r="M2619" s="5">
        <v>0.35</v>
      </c>
      <c r="N2619" s="2" t="s">
        <v>82</v>
      </c>
    </row>
    <row r="2620" spans="2:14" ht="14.25" customHeight="1" x14ac:dyDescent="0.25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10">
        <v>65</v>
      </c>
      <c r="J2620" s="7">
        <v>6250</v>
      </c>
      <c r="K2620" s="10">
        <v>406250</v>
      </c>
      <c r="L2620" s="10">
        <v>203125</v>
      </c>
      <c r="M2620" s="5">
        <v>0.5</v>
      </c>
      <c r="N2620" s="2" t="s">
        <v>82</v>
      </c>
    </row>
    <row r="2621" spans="2:14" ht="14.25" customHeight="1" x14ac:dyDescent="0.25">
      <c r="B2621" s="2" t="s">
        <v>13</v>
      </c>
      <c r="C2621" s="2">
        <v>1185732</v>
      </c>
      <c r="D2621" s="3">
        <v>44393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10">
        <v>60</v>
      </c>
      <c r="J2621" s="7">
        <v>8500</v>
      </c>
      <c r="K2621" s="10">
        <v>510000</v>
      </c>
      <c r="L2621" s="10">
        <v>204000</v>
      </c>
      <c r="M2621" s="5">
        <v>0.4</v>
      </c>
      <c r="N2621" s="2" t="s">
        <v>82</v>
      </c>
    </row>
    <row r="2622" spans="2:14" ht="14.25" customHeight="1" x14ac:dyDescent="0.25">
      <c r="B2622" s="2" t="s">
        <v>24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10">
        <v>55.000000000000007</v>
      </c>
      <c r="J2622" s="7">
        <v>6000</v>
      </c>
      <c r="K2622" s="10">
        <v>330000.00000000006</v>
      </c>
      <c r="L2622" s="10">
        <v>115500.00000000001</v>
      </c>
      <c r="M2622" s="5">
        <v>0.35</v>
      </c>
      <c r="N2622" s="2" t="s">
        <v>82</v>
      </c>
    </row>
    <row r="2623" spans="2:14" ht="14.25" customHeight="1" x14ac:dyDescent="0.25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10">
        <v>50</v>
      </c>
      <c r="J2623" s="7">
        <v>5250</v>
      </c>
      <c r="K2623" s="10">
        <v>262500</v>
      </c>
      <c r="L2623" s="10">
        <v>105000</v>
      </c>
      <c r="M2623" s="5">
        <v>0.4</v>
      </c>
      <c r="N2623" s="2" t="s">
        <v>82</v>
      </c>
    </row>
    <row r="2624" spans="2:14" ht="14.25" customHeight="1" x14ac:dyDescent="0.25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10">
        <v>50</v>
      </c>
      <c r="J2624" s="7">
        <v>4750</v>
      </c>
      <c r="K2624" s="10">
        <v>237500</v>
      </c>
      <c r="L2624" s="10">
        <v>95000</v>
      </c>
      <c r="M2624" s="5">
        <v>0.4</v>
      </c>
      <c r="N2624" s="2" t="s">
        <v>82</v>
      </c>
    </row>
    <row r="2625" spans="2:14" ht="14.25" customHeight="1" x14ac:dyDescent="0.25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10">
        <v>60</v>
      </c>
      <c r="J2625" s="7">
        <v>5000</v>
      </c>
      <c r="K2625" s="10">
        <v>300000</v>
      </c>
      <c r="L2625" s="10">
        <v>105000</v>
      </c>
      <c r="M2625" s="5">
        <v>0.35</v>
      </c>
      <c r="N2625" s="2" t="s">
        <v>82</v>
      </c>
    </row>
    <row r="2626" spans="2:14" ht="14.25" customHeight="1" x14ac:dyDescent="0.25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10">
        <v>65</v>
      </c>
      <c r="J2626" s="7">
        <v>6750</v>
      </c>
      <c r="K2626" s="10">
        <v>438750</v>
      </c>
      <c r="L2626" s="10">
        <v>219375</v>
      </c>
      <c r="M2626" s="5">
        <v>0.5</v>
      </c>
      <c r="N2626" s="2" t="s">
        <v>82</v>
      </c>
    </row>
    <row r="2627" spans="2:14" ht="14.25" customHeight="1" x14ac:dyDescent="0.25">
      <c r="B2627" s="2" t="s">
        <v>24</v>
      </c>
      <c r="C2627" s="2">
        <v>1185732</v>
      </c>
      <c r="D2627" s="3">
        <v>44425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10">
        <v>60</v>
      </c>
      <c r="J2627" s="7">
        <v>8250</v>
      </c>
      <c r="K2627" s="10">
        <v>495000</v>
      </c>
      <c r="L2627" s="10">
        <v>198000</v>
      </c>
      <c r="M2627" s="5">
        <v>0.4</v>
      </c>
      <c r="N2627" s="2" t="s">
        <v>82</v>
      </c>
    </row>
    <row r="2628" spans="2:14" ht="14.25" customHeight="1" x14ac:dyDescent="0.25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10">
        <v>55.000000000000007</v>
      </c>
      <c r="J2628" s="7">
        <v>6000</v>
      </c>
      <c r="K2628" s="10">
        <v>330000.00000000006</v>
      </c>
      <c r="L2628" s="10">
        <v>115500.00000000001</v>
      </c>
      <c r="M2628" s="5">
        <v>0.35</v>
      </c>
      <c r="N2628" s="2" t="s">
        <v>82</v>
      </c>
    </row>
    <row r="2629" spans="2:14" ht="14.25" customHeight="1" x14ac:dyDescent="0.25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10">
        <v>50</v>
      </c>
      <c r="J2629" s="7">
        <v>5250</v>
      </c>
      <c r="K2629" s="10">
        <v>262500</v>
      </c>
      <c r="L2629" s="10">
        <v>105000</v>
      </c>
      <c r="M2629" s="5">
        <v>0.4</v>
      </c>
      <c r="N2629" s="2" t="s">
        <v>82</v>
      </c>
    </row>
    <row r="2630" spans="2:14" ht="14.25" customHeight="1" x14ac:dyDescent="0.25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10">
        <v>40</v>
      </c>
      <c r="J2630" s="7">
        <v>4750</v>
      </c>
      <c r="K2630" s="10">
        <v>190000</v>
      </c>
      <c r="L2630" s="10">
        <v>76000</v>
      </c>
      <c r="M2630" s="5">
        <v>0.4</v>
      </c>
      <c r="N2630" s="2" t="s">
        <v>82</v>
      </c>
    </row>
    <row r="2631" spans="2:14" ht="14.25" customHeight="1" x14ac:dyDescent="0.25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10">
        <v>50</v>
      </c>
      <c r="J2631" s="7">
        <v>4500</v>
      </c>
      <c r="K2631" s="10">
        <v>225000</v>
      </c>
      <c r="L2631" s="10">
        <v>78750</v>
      </c>
      <c r="M2631" s="5">
        <v>0.35</v>
      </c>
      <c r="N2631" s="2" t="s">
        <v>82</v>
      </c>
    </row>
    <row r="2632" spans="2:14" ht="14.25" customHeight="1" x14ac:dyDescent="0.25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10">
        <v>55.000000000000007</v>
      </c>
      <c r="J2632" s="7">
        <v>6250</v>
      </c>
      <c r="K2632" s="10">
        <v>343750.00000000006</v>
      </c>
      <c r="L2632" s="10">
        <v>171875.00000000003</v>
      </c>
      <c r="M2632" s="5">
        <v>0.5</v>
      </c>
      <c r="N2632" s="2" t="s">
        <v>82</v>
      </c>
    </row>
    <row r="2633" spans="2:14" ht="14.25" customHeight="1" x14ac:dyDescent="0.25">
      <c r="B2633" s="2" t="s">
        <v>24</v>
      </c>
      <c r="C2633" s="2">
        <v>1185732</v>
      </c>
      <c r="D2633" s="3">
        <v>44455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10">
        <v>50</v>
      </c>
      <c r="J2633" s="7">
        <v>7250</v>
      </c>
      <c r="K2633" s="10">
        <v>362500</v>
      </c>
      <c r="L2633" s="10">
        <v>145000</v>
      </c>
      <c r="M2633" s="5">
        <v>0.4</v>
      </c>
      <c r="N2633" s="2" t="s">
        <v>82</v>
      </c>
    </row>
    <row r="2634" spans="2:14" ht="14.25" customHeight="1" x14ac:dyDescent="0.25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10">
        <v>45.000000000000014</v>
      </c>
      <c r="J2634" s="7">
        <v>5250</v>
      </c>
      <c r="K2634" s="10">
        <v>236250.00000000009</v>
      </c>
      <c r="L2634" s="10">
        <v>82687.500000000029</v>
      </c>
      <c r="M2634" s="5">
        <v>0.35</v>
      </c>
      <c r="N2634" s="2" t="s">
        <v>82</v>
      </c>
    </row>
    <row r="2635" spans="2:14" ht="14.25" customHeight="1" x14ac:dyDescent="0.25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10">
        <v>20.000000000000007</v>
      </c>
      <c r="J2635" s="7">
        <v>4250</v>
      </c>
      <c r="K2635" s="10">
        <v>85000.000000000029</v>
      </c>
      <c r="L2635" s="10">
        <v>34000.000000000015</v>
      </c>
      <c r="M2635" s="5">
        <v>0.4</v>
      </c>
      <c r="N2635" s="2" t="s">
        <v>82</v>
      </c>
    </row>
    <row r="2636" spans="2:14" ht="14.25" customHeight="1" x14ac:dyDescent="0.25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10">
        <v>20.000000000000007</v>
      </c>
      <c r="J2636" s="7">
        <v>4000</v>
      </c>
      <c r="K2636" s="10">
        <v>80000.000000000029</v>
      </c>
      <c r="L2636" s="10">
        <v>32000.000000000015</v>
      </c>
      <c r="M2636" s="5">
        <v>0.4</v>
      </c>
      <c r="N2636" s="2" t="s">
        <v>82</v>
      </c>
    </row>
    <row r="2637" spans="2:14" ht="14.25" customHeight="1" x14ac:dyDescent="0.25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10">
        <v>30.000000000000004</v>
      </c>
      <c r="J2637" s="7">
        <v>4000</v>
      </c>
      <c r="K2637" s="10">
        <v>120000.00000000001</v>
      </c>
      <c r="L2637" s="10">
        <v>42000</v>
      </c>
      <c r="M2637" s="5">
        <v>0.35</v>
      </c>
      <c r="N2637" s="2" t="s">
        <v>82</v>
      </c>
    </row>
    <row r="2638" spans="2:14" ht="14.25" customHeight="1" x14ac:dyDescent="0.25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10">
        <v>35.000000000000007</v>
      </c>
      <c r="J2638" s="7">
        <v>5000</v>
      </c>
      <c r="K2638" s="10">
        <v>175000.00000000003</v>
      </c>
      <c r="L2638" s="10">
        <v>87500.000000000015</v>
      </c>
      <c r="M2638" s="5">
        <v>0.5</v>
      </c>
      <c r="N2638" s="2" t="s">
        <v>82</v>
      </c>
    </row>
    <row r="2639" spans="2:14" ht="14.25" customHeight="1" x14ac:dyDescent="0.25">
      <c r="B2639" s="2" t="s">
        <v>24</v>
      </c>
      <c r="C2639" s="2">
        <v>1185732</v>
      </c>
      <c r="D2639" s="3">
        <v>44487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10">
        <v>35.000000000000007</v>
      </c>
      <c r="J2639" s="7">
        <v>6750</v>
      </c>
      <c r="K2639" s="10">
        <v>236250.00000000006</v>
      </c>
      <c r="L2639" s="10">
        <v>94500.000000000029</v>
      </c>
      <c r="M2639" s="5">
        <v>0.4</v>
      </c>
      <c r="N2639" s="2" t="s">
        <v>82</v>
      </c>
    </row>
    <row r="2640" spans="2:14" ht="14.25" customHeight="1" x14ac:dyDescent="0.25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10">
        <v>25.000000000000011</v>
      </c>
      <c r="J2640" s="7">
        <v>5000</v>
      </c>
      <c r="K2640" s="10">
        <v>125000.00000000006</v>
      </c>
      <c r="L2640" s="10">
        <v>43750.000000000015</v>
      </c>
      <c r="M2640" s="5">
        <v>0.35</v>
      </c>
      <c r="N2640" s="2" t="s">
        <v>82</v>
      </c>
    </row>
    <row r="2641" spans="2:14" ht="14.25" customHeight="1" x14ac:dyDescent="0.25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10">
        <v>25.000000000000011</v>
      </c>
      <c r="J2641" s="7">
        <v>3750</v>
      </c>
      <c r="K2641" s="10">
        <v>93750.000000000044</v>
      </c>
      <c r="L2641" s="10">
        <v>37500.000000000022</v>
      </c>
      <c r="M2641" s="5">
        <v>0.4</v>
      </c>
      <c r="N2641" s="2" t="s">
        <v>82</v>
      </c>
    </row>
    <row r="2642" spans="2:14" ht="14.25" customHeight="1" x14ac:dyDescent="0.25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10">
        <v>25.000000000000011</v>
      </c>
      <c r="J2642" s="7">
        <v>3500</v>
      </c>
      <c r="K2642" s="10">
        <v>87500.000000000044</v>
      </c>
      <c r="L2642" s="10">
        <v>35000.000000000022</v>
      </c>
      <c r="M2642" s="5">
        <v>0.4</v>
      </c>
      <c r="N2642" s="2" t="s">
        <v>82</v>
      </c>
    </row>
    <row r="2643" spans="2:14" ht="14.25" customHeight="1" x14ac:dyDescent="0.25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10">
        <v>35.000000000000007</v>
      </c>
      <c r="J2643" s="7">
        <v>3500</v>
      </c>
      <c r="K2643" s="10">
        <v>122500.00000000003</v>
      </c>
      <c r="L2643" s="10">
        <v>42875.000000000007</v>
      </c>
      <c r="M2643" s="5">
        <v>0.35</v>
      </c>
      <c r="N2643" s="2" t="s">
        <v>82</v>
      </c>
    </row>
    <row r="2644" spans="2:14" ht="14.25" customHeight="1" x14ac:dyDescent="0.25">
      <c r="B2644" s="2" t="s">
        <v>25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10">
        <v>35</v>
      </c>
      <c r="J2644" s="7">
        <v>4750</v>
      </c>
      <c r="K2644" s="10">
        <v>166250</v>
      </c>
      <c r="L2644" s="10">
        <v>83125</v>
      </c>
      <c r="M2644" s="5">
        <v>0.5</v>
      </c>
      <c r="N2644" s="2" t="s">
        <v>82</v>
      </c>
    </row>
    <row r="2645" spans="2:14" ht="14.25" customHeight="1" x14ac:dyDescent="0.25">
      <c r="B2645" s="2" t="s">
        <v>25</v>
      </c>
      <c r="C2645" s="2">
        <v>1185732</v>
      </c>
      <c r="D2645" s="3">
        <v>44517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10">
        <v>30.000000000000011</v>
      </c>
      <c r="J2645" s="7">
        <v>6250</v>
      </c>
      <c r="K2645" s="10">
        <v>187500.00000000006</v>
      </c>
      <c r="L2645" s="10">
        <v>75000.000000000029</v>
      </c>
      <c r="M2645" s="5">
        <v>0.4</v>
      </c>
      <c r="N2645" s="2" t="s">
        <v>82</v>
      </c>
    </row>
    <row r="2646" spans="2:14" ht="14.25" customHeight="1" x14ac:dyDescent="0.25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10">
        <v>20.000000000000011</v>
      </c>
      <c r="J2646" s="7">
        <v>4500</v>
      </c>
      <c r="K2646" s="10">
        <v>90000.000000000044</v>
      </c>
      <c r="L2646" s="10">
        <v>31500.000000000015</v>
      </c>
      <c r="M2646" s="5">
        <v>0.35</v>
      </c>
      <c r="N2646" s="2" t="s">
        <v>82</v>
      </c>
    </row>
    <row r="2647" spans="2:14" ht="14.25" customHeight="1" x14ac:dyDescent="0.25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10">
        <v>30.000000000000014</v>
      </c>
      <c r="J2647" s="7">
        <v>3950</v>
      </c>
      <c r="K2647" s="10">
        <v>118500.00000000006</v>
      </c>
      <c r="L2647" s="10">
        <v>47400.000000000029</v>
      </c>
      <c r="M2647" s="5">
        <v>0.4</v>
      </c>
      <c r="N2647" s="2" t="s">
        <v>82</v>
      </c>
    </row>
    <row r="2648" spans="2:14" ht="14.25" customHeight="1" x14ac:dyDescent="0.25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10">
        <v>60.000000000000021</v>
      </c>
      <c r="J2648" s="7">
        <v>4500</v>
      </c>
      <c r="K2648" s="10">
        <v>270000.00000000012</v>
      </c>
      <c r="L2648" s="10">
        <v>108000.00000000006</v>
      </c>
      <c r="M2648" s="5">
        <v>0.4</v>
      </c>
      <c r="N2648" s="2" t="s">
        <v>82</v>
      </c>
    </row>
    <row r="2649" spans="2:14" ht="14.25" customHeight="1" x14ac:dyDescent="0.25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10">
        <v>75.000000000000014</v>
      </c>
      <c r="J2649" s="7">
        <v>4250</v>
      </c>
      <c r="K2649" s="10">
        <v>318750.00000000006</v>
      </c>
      <c r="L2649" s="10">
        <v>111562.50000000001</v>
      </c>
      <c r="M2649" s="5">
        <v>0.35</v>
      </c>
      <c r="N2649" s="2" t="s">
        <v>82</v>
      </c>
    </row>
    <row r="2650" spans="2:14" ht="14.25" customHeight="1" x14ac:dyDescent="0.25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10">
        <v>75</v>
      </c>
      <c r="J2650" s="7">
        <v>5250</v>
      </c>
      <c r="K2650" s="10">
        <v>393750</v>
      </c>
      <c r="L2650" s="10">
        <v>196875</v>
      </c>
      <c r="M2650" s="5">
        <v>0.5</v>
      </c>
      <c r="N2650" s="2" t="s">
        <v>82</v>
      </c>
    </row>
    <row r="2651" spans="2:14" ht="14.25" customHeight="1" x14ac:dyDescent="0.25">
      <c r="B2651" s="2" t="s">
        <v>25</v>
      </c>
      <c r="C2651" s="2">
        <v>1185732</v>
      </c>
      <c r="D2651" s="3">
        <v>44546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10">
        <v>70</v>
      </c>
      <c r="J2651" s="7">
        <v>7750</v>
      </c>
      <c r="K2651" s="10">
        <v>542500</v>
      </c>
      <c r="L2651" s="10">
        <v>217000</v>
      </c>
      <c r="M2651" s="5">
        <v>0.4</v>
      </c>
      <c r="N2651" s="2" t="s">
        <v>82</v>
      </c>
    </row>
    <row r="2652" spans="2:14" ht="14.25" customHeight="1" x14ac:dyDescent="0.25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10">
        <v>60.000000000000007</v>
      </c>
      <c r="J2652" s="7">
        <v>5750</v>
      </c>
      <c r="K2652" s="10">
        <v>345000.00000000006</v>
      </c>
      <c r="L2652" s="10">
        <v>120750.00000000001</v>
      </c>
      <c r="M2652" s="5">
        <v>0.35</v>
      </c>
      <c r="N2652" s="2" t="s">
        <v>82</v>
      </c>
    </row>
    <row r="2653" spans="2:14" ht="14.25" customHeight="1" x14ac:dyDescent="0.25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10">
        <v>60.000000000000007</v>
      </c>
      <c r="J2653" s="7">
        <v>5250</v>
      </c>
      <c r="K2653" s="10">
        <v>315000.00000000006</v>
      </c>
      <c r="L2653" s="10">
        <v>126000.00000000003</v>
      </c>
      <c r="M2653" s="5">
        <v>0.4</v>
      </c>
      <c r="N2653" s="2" t="s">
        <v>82</v>
      </c>
    </row>
    <row r="2654" spans="2:14" ht="14.25" customHeight="1" x14ac:dyDescent="0.25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10">
        <v>60.000000000000007</v>
      </c>
      <c r="J2654" s="7">
        <v>4750</v>
      </c>
      <c r="K2654" s="10">
        <v>285000.00000000006</v>
      </c>
      <c r="L2654" s="10">
        <v>114000.00000000003</v>
      </c>
      <c r="M2654" s="5">
        <v>0.4</v>
      </c>
      <c r="N2654" s="2" t="s">
        <v>82</v>
      </c>
    </row>
    <row r="2655" spans="2:14" ht="14.25" customHeight="1" x14ac:dyDescent="0.25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10">
        <v>70</v>
      </c>
      <c r="J2655" s="7">
        <v>4750</v>
      </c>
      <c r="K2655" s="10">
        <v>332500</v>
      </c>
      <c r="L2655" s="10">
        <v>116374.99999999999</v>
      </c>
      <c r="M2655" s="5">
        <v>0.35</v>
      </c>
      <c r="N2655" s="2" t="s">
        <v>82</v>
      </c>
    </row>
    <row r="2656" spans="2:14" ht="14.25" customHeight="1" x14ac:dyDescent="0.25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10">
        <v>75</v>
      </c>
      <c r="J2656" s="7">
        <v>5750</v>
      </c>
      <c r="K2656" s="10">
        <v>431250</v>
      </c>
      <c r="L2656" s="10">
        <v>215625</v>
      </c>
      <c r="M2656" s="5">
        <v>0.5</v>
      </c>
      <c r="N2656" s="2" t="s">
        <v>82</v>
      </c>
    </row>
    <row r="2657" spans="2:14" ht="14.25" customHeight="1" x14ac:dyDescent="0.25">
      <c r="B2657" s="2" t="s">
        <v>25</v>
      </c>
      <c r="C2657" s="2">
        <v>1197831</v>
      </c>
      <c r="D2657" s="3">
        <v>44219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10">
        <v>25.000000000000007</v>
      </c>
      <c r="J2657" s="7">
        <v>6500</v>
      </c>
      <c r="K2657" s="10">
        <v>162500.00000000006</v>
      </c>
      <c r="L2657" s="10">
        <v>65000.000000000029</v>
      </c>
      <c r="M2657" s="5">
        <v>0.4</v>
      </c>
      <c r="N2657" s="2" t="s">
        <v>82</v>
      </c>
    </row>
    <row r="2658" spans="2:14" ht="14.25" customHeight="1" x14ac:dyDescent="0.25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10">
        <v>25.000000000000007</v>
      </c>
      <c r="J2658" s="7">
        <v>4500</v>
      </c>
      <c r="K2658" s="10">
        <v>112500.00000000003</v>
      </c>
      <c r="L2658" s="10">
        <v>39375.000000000007</v>
      </c>
      <c r="M2658" s="5">
        <v>0.35</v>
      </c>
      <c r="N2658" s="2" t="s">
        <v>82</v>
      </c>
    </row>
    <row r="2659" spans="2:14" ht="14.25" customHeight="1" x14ac:dyDescent="0.25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10">
        <v>15.000000000000007</v>
      </c>
      <c r="J2659" s="7">
        <v>4500</v>
      </c>
      <c r="K2659" s="10">
        <v>67500.000000000029</v>
      </c>
      <c r="L2659" s="10">
        <v>27000.000000000015</v>
      </c>
      <c r="M2659" s="5">
        <v>0.4</v>
      </c>
      <c r="N2659" s="2" t="s">
        <v>82</v>
      </c>
    </row>
    <row r="2660" spans="2:14" ht="14.25" customHeight="1" x14ac:dyDescent="0.25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10">
        <v>20</v>
      </c>
      <c r="J2660" s="7">
        <v>3000</v>
      </c>
      <c r="K2660" s="10">
        <v>60000</v>
      </c>
      <c r="L2660" s="10">
        <v>24000</v>
      </c>
      <c r="M2660" s="5">
        <v>0.4</v>
      </c>
      <c r="N2660" s="2" t="s">
        <v>82</v>
      </c>
    </row>
    <row r="2661" spans="2:14" ht="14.25" customHeight="1" x14ac:dyDescent="0.25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10">
        <v>35</v>
      </c>
      <c r="J2661" s="7">
        <v>3500</v>
      </c>
      <c r="K2661" s="10">
        <v>122500</v>
      </c>
      <c r="L2661" s="10">
        <v>42875</v>
      </c>
      <c r="M2661" s="5">
        <v>0.35</v>
      </c>
      <c r="N2661" s="2" t="s">
        <v>82</v>
      </c>
    </row>
    <row r="2662" spans="2:14" ht="14.25" customHeight="1" x14ac:dyDescent="0.25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10">
        <v>25.000000000000007</v>
      </c>
      <c r="J2662" s="7">
        <v>4500</v>
      </c>
      <c r="K2662" s="10">
        <v>112500.00000000003</v>
      </c>
      <c r="L2662" s="10">
        <v>45000.000000000015</v>
      </c>
      <c r="M2662" s="5">
        <v>0.4</v>
      </c>
      <c r="N2662" s="2" t="s">
        <v>82</v>
      </c>
    </row>
    <row r="2663" spans="2:14" ht="14.25" customHeight="1" x14ac:dyDescent="0.25">
      <c r="B2663" s="2" t="s">
        <v>25</v>
      </c>
      <c r="C2663" s="2">
        <v>1197831</v>
      </c>
      <c r="D2663" s="3">
        <v>44248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10">
        <v>25.000000000000007</v>
      </c>
      <c r="J2663" s="7">
        <v>7000</v>
      </c>
      <c r="K2663" s="10">
        <v>175000.00000000006</v>
      </c>
      <c r="L2663" s="10">
        <v>70000.000000000029</v>
      </c>
      <c r="M2663" s="5">
        <v>0.4</v>
      </c>
      <c r="N2663" s="2" t="s">
        <v>82</v>
      </c>
    </row>
    <row r="2664" spans="2:14" ht="14.25" customHeight="1" x14ac:dyDescent="0.25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10">
        <v>25.000000000000007</v>
      </c>
      <c r="J2664" s="7">
        <v>3500</v>
      </c>
      <c r="K2664" s="10">
        <v>87500.000000000029</v>
      </c>
      <c r="L2664" s="10">
        <v>30625.000000000007</v>
      </c>
      <c r="M2664" s="5">
        <v>0.35</v>
      </c>
      <c r="N2664" s="2" t="s">
        <v>82</v>
      </c>
    </row>
    <row r="2665" spans="2:14" ht="14.25" customHeight="1" x14ac:dyDescent="0.25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10">
        <v>15.000000000000007</v>
      </c>
      <c r="J2665" s="7">
        <v>4000</v>
      </c>
      <c r="K2665" s="10">
        <v>60000.000000000029</v>
      </c>
      <c r="L2665" s="10">
        <v>24000.000000000015</v>
      </c>
      <c r="M2665" s="5">
        <v>0.4</v>
      </c>
      <c r="N2665" s="2" t="s">
        <v>82</v>
      </c>
    </row>
    <row r="2666" spans="2:14" ht="14.25" customHeight="1" x14ac:dyDescent="0.25">
      <c r="B2666" s="2" t="s">
        <v>24</v>
      </c>
      <c r="C2666" s="2">
        <v>1197831</v>
      </c>
      <c r="D2666" s="3">
        <v>44248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10">
        <v>20</v>
      </c>
      <c r="J2666" s="7">
        <v>2500</v>
      </c>
      <c r="K2666" s="10">
        <v>50000</v>
      </c>
      <c r="L2666" s="10">
        <v>20000</v>
      </c>
      <c r="M2666" s="5">
        <v>0.4</v>
      </c>
      <c r="N2666" s="2" t="s">
        <v>82</v>
      </c>
    </row>
    <row r="2667" spans="2:14" ht="14.25" customHeight="1" x14ac:dyDescent="0.25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10">
        <v>35</v>
      </c>
      <c r="J2667" s="7">
        <v>3250</v>
      </c>
      <c r="K2667" s="10">
        <v>113750</v>
      </c>
      <c r="L2667" s="10">
        <v>39812.5</v>
      </c>
      <c r="M2667" s="5">
        <v>0.35</v>
      </c>
      <c r="N2667" s="2" t="s">
        <v>82</v>
      </c>
    </row>
    <row r="2668" spans="2:14" ht="14.25" customHeight="1" x14ac:dyDescent="0.25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10">
        <v>20</v>
      </c>
      <c r="J2668" s="7">
        <v>4250</v>
      </c>
      <c r="K2668" s="10">
        <v>85000</v>
      </c>
      <c r="L2668" s="10">
        <v>34000</v>
      </c>
      <c r="M2668" s="5">
        <v>0.4</v>
      </c>
      <c r="N2668" s="2" t="s">
        <v>82</v>
      </c>
    </row>
    <row r="2669" spans="2:14" ht="14.25" customHeight="1" x14ac:dyDescent="0.25">
      <c r="B2669" s="2" t="s">
        <v>24</v>
      </c>
      <c r="C2669" s="2">
        <v>1197831</v>
      </c>
      <c r="D2669" s="3">
        <v>44274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10">
        <v>20</v>
      </c>
      <c r="J2669" s="7">
        <v>6450</v>
      </c>
      <c r="K2669" s="10">
        <v>129000</v>
      </c>
      <c r="L2669" s="10">
        <v>51600</v>
      </c>
      <c r="M2669" s="5">
        <v>0.4</v>
      </c>
      <c r="N2669" s="2" t="s">
        <v>82</v>
      </c>
    </row>
    <row r="2670" spans="2:14" ht="14.25" customHeight="1" x14ac:dyDescent="0.25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10">
        <v>20</v>
      </c>
      <c r="J2670" s="7">
        <v>3250</v>
      </c>
      <c r="K2670" s="10">
        <v>65000</v>
      </c>
      <c r="L2670" s="10">
        <v>22750</v>
      </c>
      <c r="M2670" s="5">
        <v>0.35</v>
      </c>
      <c r="N2670" s="2" t="s">
        <v>82</v>
      </c>
    </row>
    <row r="2671" spans="2:14" ht="14.25" customHeight="1" x14ac:dyDescent="0.25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10">
        <v>10.000000000000002</v>
      </c>
      <c r="J2671" s="7">
        <v>3500</v>
      </c>
      <c r="K2671" s="10">
        <v>35000.000000000007</v>
      </c>
      <c r="L2671" s="10">
        <v>14000.000000000004</v>
      </c>
      <c r="M2671" s="5">
        <v>0.4</v>
      </c>
      <c r="N2671" s="2" t="s">
        <v>82</v>
      </c>
    </row>
    <row r="2672" spans="2:14" ht="14.25" customHeight="1" x14ac:dyDescent="0.25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10">
        <v>19.999999999999996</v>
      </c>
      <c r="J2672" s="7">
        <v>2000</v>
      </c>
      <c r="K2672" s="10">
        <v>39999.999999999993</v>
      </c>
      <c r="L2672" s="10">
        <v>15999.999999999998</v>
      </c>
      <c r="M2672" s="5">
        <v>0.4</v>
      </c>
      <c r="N2672" s="2" t="s">
        <v>82</v>
      </c>
    </row>
    <row r="2673" spans="2:14" ht="14.25" customHeight="1" x14ac:dyDescent="0.25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10">
        <v>35.000000000000007</v>
      </c>
      <c r="J2673" s="7">
        <v>2500</v>
      </c>
      <c r="K2673" s="10">
        <v>87500.000000000015</v>
      </c>
      <c r="L2673" s="10">
        <v>30625.000000000004</v>
      </c>
      <c r="M2673" s="5">
        <v>0.35</v>
      </c>
      <c r="N2673" s="2" t="s">
        <v>82</v>
      </c>
    </row>
    <row r="2674" spans="2:14" ht="14.25" customHeight="1" x14ac:dyDescent="0.25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10">
        <v>25</v>
      </c>
      <c r="J2674" s="7">
        <v>3500</v>
      </c>
      <c r="K2674" s="10">
        <v>87500</v>
      </c>
      <c r="L2674" s="10">
        <v>35000</v>
      </c>
      <c r="M2674" s="5">
        <v>0.4</v>
      </c>
      <c r="N2674" s="2" t="s">
        <v>82</v>
      </c>
    </row>
    <row r="2675" spans="2:14" ht="14.25" customHeight="1" x14ac:dyDescent="0.25">
      <c r="B2675" s="2" t="s">
        <v>24</v>
      </c>
      <c r="C2675" s="2">
        <v>1197831</v>
      </c>
      <c r="D2675" s="3">
        <v>44306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10">
        <v>25</v>
      </c>
      <c r="J2675" s="7">
        <v>6000</v>
      </c>
      <c r="K2675" s="10">
        <v>150000</v>
      </c>
      <c r="L2675" s="10">
        <v>60000</v>
      </c>
      <c r="M2675" s="5">
        <v>0.4</v>
      </c>
      <c r="N2675" s="2" t="s">
        <v>82</v>
      </c>
    </row>
    <row r="2676" spans="2:14" ht="14.25" customHeight="1" x14ac:dyDescent="0.25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10">
        <v>25</v>
      </c>
      <c r="J2676" s="7">
        <v>3000</v>
      </c>
      <c r="K2676" s="10">
        <v>75000</v>
      </c>
      <c r="L2676" s="10">
        <v>26250</v>
      </c>
      <c r="M2676" s="5">
        <v>0.35</v>
      </c>
      <c r="N2676" s="2" t="s">
        <v>82</v>
      </c>
    </row>
    <row r="2677" spans="2:14" ht="14.25" customHeight="1" x14ac:dyDescent="0.25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10">
        <v>15.000000000000002</v>
      </c>
      <c r="J2677" s="7">
        <v>3000</v>
      </c>
      <c r="K2677" s="10">
        <v>45000.000000000007</v>
      </c>
      <c r="L2677" s="10">
        <v>18000.000000000004</v>
      </c>
      <c r="M2677" s="5">
        <v>0.4</v>
      </c>
      <c r="N2677" s="2" t="s">
        <v>82</v>
      </c>
    </row>
    <row r="2678" spans="2:14" ht="14.25" customHeight="1" x14ac:dyDescent="0.25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10">
        <v>19.999999999999996</v>
      </c>
      <c r="J2678" s="7">
        <v>2250</v>
      </c>
      <c r="K2678" s="10">
        <v>44999.999999999993</v>
      </c>
      <c r="L2678" s="10">
        <v>17999.999999999996</v>
      </c>
      <c r="M2678" s="5">
        <v>0.4</v>
      </c>
      <c r="N2678" s="2" t="s">
        <v>82</v>
      </c>
    </row>
    <row r="2679" spans="2:14" ht="14.25" customHeight="1" x14ac:dyDescent="0.25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10">
        <v>40</v>
      </c>
      <c r="J2679" s="7">
        <v>2500</v>
      </c>
      <c r="K2679" s="10">
        <v>100000</v>
      </c>
      <c r="L2679" s="10">
        <v>35000</v>
      </c>
      <c r="M2679" s="5">
        <v>0.35</v>
      </c>
      <c r="N2679" s="2" t="s">
        <v>82</v>
      </c>
    </row>
    <row r="2680" spans="2:14" ht="14.25" customHeight="1" x14ac:dyDescent="0.25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10">
        <v>30.000000000000004</v>
      </c>
      <c r="J2680" s="7">
        <v>4000</v>
      </c>
      <c r="K2680" s="10">
        <v>120000.00000000001</v>
      </c>
      <c r="L2680" s="10">
        <v>48000.000000000007</v>
      </c>
      <c r="M2680" s="5">
        <v>0.4</v>
      </c>
      <c r="N2680" s="2" t="s">
        <v>82</v>
      </c>
    </row>
    <row r="2681" spans="2:14" ht="14.25" customHeight="1" x14ac:dyDescent="0.25">
      <c r="B2681" s="2" t="s">
        <v>24</v>
      </c>
      <c r="C2681" s="2">
        <v>1197831</v>
      </c>
      <c r="D2681" s="3">
        <v>44335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10">
        <v>40</v>
      </c>
      <c r="J2681" s="7">
        <v>6700</v>
      </c>
      <c r="K2681" s="10">
        <v>268000</v>
      </c>
      <c r="L2681" s="10">
        <v>107200</v>
      </c>
      <c r="M2681" s="5">
        <v>0.4</v>
      </c>
      <c r="N2681" s="2" t="s">
        <v>82</v>
      </c>
    </row>
    <row r="2682" spans="2:14" ht="14.25" customHeight="1" x14ac:dyDescent="0.25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10">
        <v>40</v>
      </c>
      <c r="J2682" s="7">
        <v>3750</v>
      </c>
      <c r="K2682" s="10">
        <v>150000</v>
      </c>
      <c r="L2682" s="10">
        <v>52500</v>
      </c>
      <c r="M2682" s="5">
        <v>0.35</v>
      </c>
      <c r="N2682" s="2" t="s">
        <v>82</v>
      </c>
    </row>
    <row r="2683" spans="2:14" ht="14.25" customHeight="1" x14ac:dyDescent="0.25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10">
        <v>35</v>
      </c>
      <c r="J2683" s="7">
        <v>3500</v>
      </c>
      <c r="K2683" s="10">
        <v>122500</v>
      </c>
      <c r="L2683" s="10">
        <v>49000</v>
      </c>
      <c r="M2683" s="5">
        <v>0.4</v>
      </c>
      <c r="N2683" s="2" t="s">
        <v>82</v>
      </c>
    </row>
    <row r="2684" spans="2:14" ht="14.25" customHeight="1" x14ac:dyDescent="0.25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10">
        <v>35</v>
      </c>
      <c r="J2684" s="7">
        <v>3000</v>
      </c>
      <c r="K2684" s="10">
        <v>105000</v>
      </c>
      <c r="L2684" s="10">
        <v>42000</v>
      </c>
      <c r="M2684" s="5">
        <v>0.4</v>
      </c>
      <c r="N2684" s="2" t="s">
        <v>82</v>
      </c>
    </row>
    <row r="2685" spans="2:14" ht="14.25" customHeight="1" x14ac:dyDescent="0.25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10">
        <v>44.999999999999993</v>
      </c>
      <c r="J2685" s="7">
        <v>3250</v>
      </c>
      <c r="K2685" s="10">
        <v>146249.99999999997</v>
      </c>
      <c r="L2685" s="10">
        <v>51187.499999999985</v>
      </c>
      <c r="M2685" s="5">
        <v>0.35</v>
      </c>
      <c r="N2685" s="2" t="s">
        <v>82</v>
      </c>
    </row>
    <row r="2686" spans="2:14" ht="14.25" customHeight="1" x14ac:dyDescent="0.25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10">
        <v>44.999999999999993</v>
      </c>
      <c r="J2686" s="7">
        <v>4250</v>
      </c>
      <c r="K2686" s="10">
        <v>191249.99999999997</v>
      </c>
      <c r="L2686" s="10">
        <v>76499.999999999985</v>
      </c>
      <c r="M2686" s="5">
        <v>0.4</v>
      </c>
      <c r="N2686" s="2" t="s">
        <v>82</v>
      </c>
    </row>
    <row r="2687" spans="2:14" ht="14.25" customHeight="1" x14ac:dyDescent="0.25">
      <c r="B2687" s="2" t="s">
        <v>24</v>
      </c>
      <c r="C2687" s="2">
        <v>1197831</v>
      </c>
      <c r="D2687" s="3">
        <v>44368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10">
        <v>40</v>
      </c>
      <c r="J2687" s="7">
        <v>6750</v>
      </c>
      <c r="K2687" s="10">
        <v>270000</v>
      </c>
      <c r="L2687" s="10">
        <v>108000</v>
      </c>
      <c r="M2687" s="5">
        <v>0.4</v>
      </c>
      <c r="N2687" s="2" t="s">
        <v>82</v>
      </c>
    </row>
    <row r="2688" spans="2:14" ht="14.25" customHeight="1" x14ac:dyDescent="0.25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10">
        <v>35</v>
      </c>
      <c r="J2688" s="7">
        <v>4250</v>
      </c>
      <c r="K2688" s="10">
        <v>148750</v>
      </c>
      <c r="L2688" s="10">
        <v>52062.5</v>
      </c>
      <c r="M2688" s="5">
        <v>0.35</v>
      </c>
      <c r="N2688" s="2" t="s">
        <v>82</v>
      </c>
    </row>
    <row r="2689" spans="2:14" ht="14.25" customHeight="1" x14ac:dyDescent="0.25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10">
        <v>40</v>
      </c>
      <c r="J2689" s="7">
        <v>4000</v>
      </c>
      <c r="K2689" s="10">
        <v>160000</v>
      </c>
      <c r="L2689" s="10">
        <v>64000</v>
      </c>
      <c r="M2689" s="5">
        <v>0.4</v>
      </c>
      <c r="N2689" s="2" t="s">
        <v>82</v>
      </c>
    </row>
    <row r="2690" spans="2:14" ht="14.25" customHeight="1" x14ac:dyDescent="0.25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10">
        <v>40</v>
      </c>
      <c r="J2690" s="7">
        <v>3750</v>
      </c>
      <c r="K2690" s="10">
        <v>150000</v>
      </c>
      <c r="L2690" s="10">
        <v>60000</v>
      </c>
      <c r="M2690" s="5">
        <v>0.4</v>
      </c>
      <c r="N2690" s="2" t="s">
        <v>82</v>
      </c>
    </row>
    <row r="2691" spans="2:14" ht="14.25" customHeight="1" x14ac:dyDescent="0.25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10">
        <v>54.999999999999993</v>
      </c>
      <c r="J2691" s="7">
        <v>3750</v>
      </c>
      <c r="K2691" s="10">
        <v>206249.99999999997</v>
      </c>
      <c r="L2691" s="10">
        <v>72187.499999999985</v>
      </c>
      <c r="M2691" s="5">
        <v>0.35</v>
      </c>
      <c r="N2691" s="2" t="s">
        <v>82</v>
      </c>
    </row>
    <row r="2692" spans="2:14" ht="14.25" customHeight="1" x14ac:dyDescent="0.25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10">
        <v>60</v>
      </c>
      <c r="J2692" s="7">
        <v>5500</v>
      </c>
      <c r="K2692" s="10">
        <v>330000</v>
      </c>
      <c r="L2692" s="10">
        <v>132000</v>
      </c>
      <c r="M2692" s="5">
        <v>0.4</v>
      </c>
      <c r="N2692" s="2" t="s">
        <v>82</v>
      </c>
    </row>
    <row r="2693" spans="2:14" ht="14.25" customHeight="1" x14ac:dyDescent="0.25">
      <c r="B2693" s="2" t="s">
        <v>24</v>
      </c>
      <c r="C2693" s="2">
        <v>1197831</v>
      </c>
      <c r="D2693" s="3">
        <v>44396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10">
        <v>54.999999999999993</v>
      </c>
      <c r="J2693" s="7">
        <v>7750</v>
      </c>
      <c r="K2693" s="10">
        <v>426249.99999999994</v>
      </c>
      <c r="L2693" s="10">
        <v>170500</v>
      </c>
      <c r="M2693" s="5">
        <v>0.4</v>
      </c>
      <c r="N2693" s="2" t="s">
        <v>82</v>
      </c>
    </row>
    <row r="2694" spans="2:14" ht="14.25" customHeight="1" x14ac:dyDescent="0.25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10">
        <v>50</v>
      </c>
      <c r="J2694" s="7">
        <v>5250</v>
      </c>
      <c r="K2694" s="10">
        <v>262500</v>
      </c>
      <c r="L2694" s="10">
        <v>91875</v>
      </c>
      <c r="M2694" s="5">
        <v>0.35</v>
      </c>
      <c r="N2694" s="2" t="s">
        <v>82</v>
      </c>
    </row>
    <row r="2695" spans="2:14" ht="14.25" customHeight="1" x14ac:dyDescent="0.25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10">
        <v>45</v>
      </c>
      <c r="J2695" s="7">
        <v>4500</v>
      </c>
      <c r="K2695" s="10">
        <v>202500</v>
      </c>
      <c r="L2695" s="10">
        <v>81000</v>
      </c>
      <c r="M2695" s="5">
        <v>0.4</v>
      </c>
      <c r="N2695" s="2" t="s">
        <v>82</v>
      </c>
    </row>
    <row r="2696" spans="2:14" ht="14.25" customHeight="1" x14ac:dyDescent="0.25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10">
        <v>45</v>
      </c>
      <c r="J2696" s="7">
        <v>4000</v>
      </c>
      <c r="K2696" s="10">
        <v>180000</v>
      </c>
      <c r="L2696" s="10">
        <v>72000</v>
      </c>
      <c r="M2696" s="5">
        <v>0.4</v>
      </c>
      <c r="N2696" s="2" t="s">
        <v>82</v>
      </c>
    </row>
    <row r="2697" spans="2:14" ht="14.25" customHeight="1" x14ac:dyDescent="0.25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10">
        <v>60</v>
      </c>
      <c r="J2697" s="7">
        <v>4250</v>
      </c>
      <c r="K2697" s="10">
        <v>255000</v>
      </c>
      <c r="L2697" s="10">
        <v>89250</v>
      </c>
      <c r="M2697" s="5">
        <v>0.35</v>
      </c>
      <c r="N2697" s="2" t="s">
        <v>82</v>
      </c>
    </row>
    <row r="2698" spans="2:14" ht="14.25" customHeight="1" x14ac:dyDescent="0.25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10">
        <v>65</v>
      </c>
      <c r="J2698" s="7">
        <v>6000</v>
      </c>
      <c r="K2698" s="10">
        <v>390000</v>
      </c>
      <c r="L2698" s="10">
        <v>156000</v>
      </c>
      <c r="M2698" s="5">
        <v>0.4</v>
      </c>
      <c r="N2698" s="2" t="s">
        <v>82</v>
      </c>
    </row>
    <row r="2699" spans="2:14" ht="14.25" customHeight="1" x14ac:dyDescent="0.25">
      <c r="B2699" s="2" t="s">
        <v>24</v>
      </c>
      <c r="C2699" s="2">
        <v>1197831</v>
      </c>
      <c r="D2699" s="3">
        <v>44428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10">
        <v>60</v>
      </c>
      <c r="J2699" s="7">
        <v>7500</v>
      </c>
      <c r="K2699" s="10">
        <v>450000</v>
      </c>
      <c r="L2699" s="10">
        <v>180000</v>
      </c>
      <c r="M2699" s="5">
        <v>0.4</v>
      </c>
      <c r="N2699" s="2" t="s">
        <v>82</v>
      </c>
    </row>
    <row r="2700" spans="2:14" ht="14.25" customHeight="1" x14ac:dyDescent="0.25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10">
        <v>55.000000000000007</v>
      </c>
      <c r="J2700" s="7">
        <v>5250</v>
      </c>
      <c r="K2700" s="10">
        <v>288750.00000000006</v>
      </c>
      <c r="L2700" s="10">
        <v>101062.50000000001</v>
      </c>
      <c r="M2700" s="5">
        <v>0.35</v>
      </c>
      <c r="N2700" s="2" t="s">
        <v>82</v>
      </c>
    </row>
    <row r="2701" spans="2:14" ht="14.25" customHeight="1" x14ac:dyDescent="0.25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10">
        <v>50</v>
      </c>
      <c r="J2701" s="7">
        <v>4500</v>
      </c>
      <c r="K2701" s="10">
        <v>225000</v>
      </c>
      <c r="L2701" s="10">
        <v>90000</v>
      </c>
      <c r="M2701" s="5">
        <v>0.4</v>
      </c>
      <c r="N2701" s="2" t="s">
        <v>82</v>
      </c>
    </row>
    <row r="2702" spans="2:14" ht="14.25" customHeight="1" x14ac:dyDescent="0.25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10">
        <v>40</v>
      </c>
      <c r="J2702" s="7">
        <v>4000</v>
      </c>
      <c r="K2702" s="10">
        <v>160000</v>
      </c>
      <c r="L2702" s="10">
        <v>64000</v>
      </c>
      <c r="M2702" s="5">
        <v>0.4</v>
      </c>
      <c r="N2702" s="2" t="s">
        <v>82</v>
      </c>
    </row>
    <row r="2703" spans="2:14" ht="14.25" customHeight="1" x14ac:dyDescent="0.25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10">
        <v>50</v>
      </c>
      <c r="J2703" s="7">
        <v>3750</v>
      </c>
      <c r="K2703" s="10">
        <v>187500</v>
      </c>
      <c r="L2703" s="10">
        <v>65625</v>
      </c>
      <c r="M2703" s="5">
        <v>0.35</v>
      </c>
      <c r="N2703" s="2" t="s">
        <v>82</v>
      </c>
    </row>
    <row r="2704" spans="2:14" ht="14.25" customHeight="1" x14ac:dyDescent="0.25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10">
        <v>55.000000000000007</v>
      </c>
      <c r="J2704" s="7">
        <v>5500</v>
      </c>
      <c r="K2704" s="10">
        <v>302500.00000000006</v>
      </c>
      <c r="L2704" s="10">
        <v>121000.00000000003</v>
      </c>
      <c r="M2704" s="5">
        <v>0.4</v>
      </c>
      <c r="N2704" s="2" t="s">
        <v>82</v>
      </c>
    </row>
    <row r="2705" spans="2:14" ht="14.25" customHeight="1" x14ac:dyDescent="0.25">
      <c r="B2705" s="2" t="s">
        <v>24</v>
      </c>
      <c r="C2705" s="2">
        <v>1197831</v>
      </c>
      <c r="D2705" s="3">
        <v>44458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10">
        <v>50</v>
      </c>
      <c r="J2705" s="7">
        <v>6500</v>
      </c>
      <c r="K2705" s="10">
        <v>325000</v>
      </c>
      <c r="L2705" s="10">
        <v>130000</v>
      </c>
      <c r="M2705" s="5">
        <v>0.4</v>
      </c>
      <c r="N2705" s="2" t="s">
        <v>82</v>
      </c>
    </row>
    <row r="2706" spans="2:14" ht="14.25" customHeight="1" x14ac:dyDescent="0.25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10">
        <v>40.000000000000014</v>
      </c>
      <c r="J2706" s="7">
        <v>4500</v>
      </c>
      <c r="K2706" s="10">
        <v>180000.00000000006</v>
      </c>
      <c r="L2706" s="10">
        <v>63000.000000000015</v>
      </c>
      <c r="M2706" s="5">
        <v>0.35</v>
      </c>
      <c r="N2706" s="2" t="s">
        <v>82</v>
      </c>
    </row>
    <row r="2707" spans="2:14" ht="14.25" customHeight="1" x14ac:dyDescent="0.25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10">
        <v>15.000000000000007</v>
      </c>
      <c r="J2707" s="7">
        <v>3500</v>
      </c>
      <c r="K2707" s="10">
        <v>52500.000000000022</v>
      </c>
      <c r="L2707" s="10">
        <v>21000.000000000011</v>
      </c>
      <c r="M2707" s="5">
        <v>0.4</v>
      </c>
      <c r="N2707" s="2" t="s">
        <v>82</v>
      </c>
    </row>
    <row r="2708" spans="2:14" ht="14.25" customHeight="1" x14ac:dyDescent="0.25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10">
        <v>15.000000000000007</v>
      </c>
      <c r="J2708" s="7">
        <v>3250</v>
      </c>
      <c r="K2708" s="10">
        <v>48750.000000000022</v>
      </c>
      <c r="L2708" s="10">
        <v>19500.000000000011</v>
      </c>
      <c r="M2708" s="5">
        <v>0.4</v>
      </c>
      <c r="N2708" s="2" t="s">
        <v>82</v>
      </c>
    </row>
    <row r="2709" spans="2:14" ht="14.25" customHeight="1" x14ac:dyDescent="0.25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10">
        <v>25.000000000000007</v>
      </c>
      <c r="J2709" s="7">
        <v>3250</v>
      </c>
      <c r="K2709" s="10">
        <v>81250.000000000029</v>
      </c>
      <c r="L2709" s="10">
        <v>28437.500000000007</v>
      </c>
      <c r="M2709" s="5">
        <v>0.35</v>
      </c>
      <c r="N2709" s="2" t="s">
        <v>82</v>
      </c>
    </row>
    <row r="2710" spans="2:14" ht="14.25" customHeight="1" x14ac:dyDescent="0.25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10">
        <v>30.000000000000011</v>
      </c>
      <c r="J2710" s="7">
        <v>4250</v>
      </c>
      <c r="K2710" s="10">
        <v>127500.00000000004</v>
      </c>
      <c r="L2710" s="10">
        <v>51000.000000000022</v>
      </c>
      <c r="M2710" s="5">
        <v>0.4</v>
      </c>
      <c r="N2710" s="2" t="s">
        <v>82</v>
      </c>
    </row>
    <row r="2711" spans="2:14" ht="14.25" customHeight="1" x14ac:dyDescent="0.25">
      <c r="B2711" s="2" t="s">
        <v>24</v>
      </c>
      <c r="C2711" s="2">
        <v>1197831</v>
      </c>
      <c r="D2711" s="3">
        <v>44490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10">
        <v>30.000000000000011</v>
      </c>
      <c r="J2711" s="7">
        <v>6000</v>
      </c>
      <c r="K2711" s="10">
        <v>180000.00000000006</v>
      </c>
      <c r="L2711" s="10">
        <v>72000.000000000029</v>
      </c>
      <c r="M2711" s="5">
        <v>0.4</v>
      </c>
      <c r="N2711" s="2" t="s">
        <v>82</v>
      </c>
    </row>
    <row r="2712" spans="2:14" ht="14.25" customHeight="1" x14ac:dyDescent="0.25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10">
        <v>20.000000000000011</v>
      </c>
      <c r="J2712" s="7">
        <v>4250</v>
      </c>
      <c r="K2712" s="10">
        <v>85000.000000000044</v>
      </c>
      <c r="L2712" s="10">
        <v>29750.000000000015</v>
      </c>
      <c r="M2712" s="5">
        <v>0.35</v>
      </c>
      <c r="N2712" s="2" t="s">
        <v>82</v>
      </c>
    </row>
    <row r="2713" spans="2:14" ht="14.25" customHeight="1" x14ac:dyDescent="0.25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10">
        <v>20.000000000000011</v>
      </c>
      <c r="J2713" s="7">
        <v>3000</v>
      </c>
      <c r="K2713" s="10">
        <v>60000.000000000029</v>
      </c>
      <c r="L2713" s="10">
        <v>24000.000000000015</v>
      </c>
      <c r="M2713" s="5">
        <v>0.4</v>
      </c>
      <c r="N2713" s="2" t="s">
        <v>82</v>
      </c>
    </row>
    <row r="2714" spans="2:14" ht="14.25" customHeight="1" x14ac:dyDescent="0.25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10">
        <v>20.000000000000011</v>
      </c>
      <c r="J2714" s="7">
        <v>2750</v>
      </c>
      <c r="K2714" s="10">
        <v>55000.000000000029</v>
      </c>
      <c r="L2714" s="10">
        <v>22000.000000000015</v>
      </c>
      <c r="M2714" s="5">
        <v>0.4</v>
      </c>
      <c r="N2714" s="2" t="s">
        <v>82</v>
      </c>
    </row>
    <row r="2715" spans="2:14" ht="14.25" customHeight="1" x14ac:dyDescent="0.25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10">
        <v>30.000000000000011</v>
      </c>
      <c r="J2715" s="7">
        <v>2750</v>
      </c>
      <c r="K2715" s="10">
        <v>82500.000000000029</v>
      </c>
      <c r="L2715" s="10">
        <v>28875.000000000007</v>
      </c>
      <c r="M2715" s="5">
        <v>0.35</v>
      </c>
      <c r="N2715" s="2" t="s">
        <v>82</v>
      </c>
    </row>
    <row r="2716" spans="2:14" ht="14.25" customHeight="1" x14ac:dyDescent="0.25">
      <c r="B2716" s="2" t="s">
        <v>29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10">
        <v>30.000000000000004</v>
      </c>
      <c r="J2716" s="7">
        <v>4000</v>
      </c>
      <c r="K2716" s="10">
        <v>120000.00000000001</v>
      </c>
      <c r="L2716" s="10">
        <v>48000.000000000007</v>
      </c>
      <c r="M2716" s="5">
        <v>0.4</v>
      </c>
      <c r="N2716" s="2" t="s">
        <v>82</v>
      </c>
    </row>
    <row r="2717" spans="2:14" ht="14.25" customHeight="1" x14ac:dyDescent="0.25">
      <c r="B2717" s="2" t="s">
        <v>29</v>
      </c>
      <c r="C2717" s="2">
        <v>1197831</v>
      </c>
      <c r="D2717" s="3">
        <v>44520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10">
        <v>25.000000000000011</v>
      </c>
      <c r="J2717" s="7">
        <v>5500</v>
      </c>
      <c r="K2717" s="10">
        <v>137500.00000000006</v>
      </c>
      <c r="L2717" s="10">
        <v>55000.000000000029</v>
      </c>
      <c r="M2717" s="5">
        <v>0.4</v>
      </c>
      <c r="N2717" s="2" t="s">
        <v>82</v>
      </c>
    </row>
    <row r="2718" spans="2:14" ht="14.25" customHeight="1" x14ac:dyDescent="0.25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10">
        <v>15.000000000000014</v>
      </c>
      <c r="J2718" s="7">
        <v>3750</v>
      </c>
      <c r="K2718" s="10">
        <v>56250.000000000051</v>
      </c>
      <c r="L2718" s="10">
        <v>19687.500000000018</v>
      </c>
      <c r="M2718" s="5">
        <v>0.35</v>
      </c>
      <c r="N2718" s="2" t="s">
        <v>82</v>
      </c>
    </row>
    <row r="2719" spans="2:14" ht="14.25" customHeight="1" x14ac:dyDescent="0.25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10">
        <v>25.000000000000018</v>
      </c>
      <c r="J2719" s="7">
        <v>3200</v>
      </c>
      <c r="K2719" s="10">
        <v>80000.000000000058</v>
      </c>
      <c r="L2719" s="10">
        <v>32000.000000000025</v>
      </c>
      <c r="M2719" s="5">
        <v>0.4</v>
      </c>
      <c r="N2719" s="2" t="s">
        <v>82</v>
      </c>
    </row>
    <row r="2720" spans="2:14" ht="14.25" customHeight="1" x14ac:dyDescent="0.25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10">
        <v>55.000000000000014</v>
      </c>
      <c r="J2720" s="7">
        <v>3750</v>
      </c>
      <c r="K2720" s="10">
        <v>206250.00000000006</v>
      </c>
      <c r="L2720" s="10">
        <v>82500.000000000029</v>
      </c>
      <c r="M2720" s="5">
        <v>0.4</v>
      </c>
      <c r="N2720" s="2" t="s">
        <v>82</v>
      </c>
    </row>
    <row r="2721" spans="2:14" ht="14.25" customHeight="1" x14ac:dyDescent="0.25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10">
        <v>75.000000000000014</v>
      </c>
      <c r="J2721" s="7">
        <v>3500</v>
      </c>
      <c r="K2721" s="10">
        <v>262500.00000000006</v>
      </c>
      <c r="L2721" s="10">
        <v>91875.000000000015</v>
      </c>
      <c r="M2721" s="5">
        <v>0.35</v>
      </c>
      <c r="N2721" s="2" t="s">
        <v>82</v>
      </c>
    </row>
    <row r="2722" spans="2:14" ht="14.25" customHeight="1" x14ac:dyDescent="0.25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10">
        <v>75</v>
      </c>
      <c r="J2722" s="7">
        <v>4500</v>
      </c>
      <c r="K2722" s="10">
        <v>337500</v>
      </c>
      <c r="L2722" s="10">
        <v>135000</v>
      </c>
      <c r="M2722" s="5">
        <v>0.4</v>
      </c>
      <c r="N2722" s="2" t="s">
        <v>82</v>
      </c>
    </row>
    <row r="2723" spans="2:14" ht="14.25" customHeight="1" x14ac:dyDescent="0.25">
      <c r="B2723" s="2" t="s">
        <v>29</v>
      </c>
      <c r="C2723" s="2">
        <v>1197831</v>
      </c>
      <c r="D2723" s="3">
        <v>44549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10">
        <v>70</v>
      </c>
      <c r="J2723" s="7">
        <v>7000</v>
      </c>
      <c r="K2723" s="10">
        <v>490000</v>
      </c>
      <c r="L2723" s="10">
        <v>196000</v>
      </c>
      <c r="M2723" s="5">
        <v>0.4</v>
      </c>
      <c r="N2723" s="2" t="s">
        <v>82</v>
      </c>
    </row>
    <row r="2724" spans="2:14" ht="14.25" customHeight="1" x14ac:dyDescent="0.25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10">
        <v>60.000000000000007</v>
      </c>
      <c r="J2724" s="7">
        <v>5000</v>
      </c>
      <c r="K2724" s="10">
        <v>300000.00000000006</v>
      </c>
      <c r="L2724" s="10">
        <v>105000.00000000001</v>
      </c>
      <c r="M2724" s="5">
        <v>0.35</v>
      </c>
      <c r="N2724" s="2" t="s">
        <v>82</v>
      </c>
    </row>
    <row r="2725" spans="2:14" ht="14.25" customHeight="1" x14ac:dyDescent="0.25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10">
        <v>60.000000000000007</v>
      </c>
      <c r="J2725" s="7">
        <v>4500</v>
      </c>
      <c r="K2725" s="10">
        <v>270000.00000000006</v>
      </c>
      <c r="L2725" s="10">
        <v>108000.00000000003</v>
      </c>
      <c r="M2725" s="5">
        <v>0.4</v>
      </c>
      <c r="N2725" s="2" t="s">
        <v>82</v>
      </c>
    </row>
    <row r="2726" spans="2:14" ht="14.25" customHeight="1" x14ac:dyDescent="0.25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10">
        <v>60.000000000000007</v>
      </c>
      <c r="J2726" s="7">
        <v>4000</v>
      </c>
      <c r="K2726" s="10">
        <v>240000.00000000003</v>
      </c>
      <c r="L2726" s="10">
        <v>96000.000000000015</v>
      </c>
      <c r="M2726" s="5">
        <v>0.4</v>
      </c>
      <c r="N2726" s="2" t="s">
        <v>82</v>
      </c>
    </row>
    <row r="2727" spans="2:14" ht="14.25" customHeight="1" x14ac:dyDescent="0.25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10">
        <v>70</v>
      </c>
      <c r="J2727" s="7">
        <v>4000</v>
      </c>
      <c r="K2727" s="10">
        <v>280000</v>
      </c>
      <c r="L2727" s="10">
        <v>98000</v>
      </c>
      <c r="M2727" s="5">
        <v>0.35</v>
      </c>
      <c r="N2727" s="2" t="s">
        <v>82</v>
      </c>
    </row>
    <row r="2728" spans="2:14" ht="14.25" customHeight="1" x14ac:dyDescent="0.25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10">
        <v>75</v>
      </c>
      <c r="J2728" s="7">
        <v>5000</v>
      </c>
      <c r="K2728" s="10">
        <v>375000</v>
      </c>
      <c r="L2728" s="10">
        <v>150000</v>
      </c>
      <c r="M2728" s="5">
        <v>0.4</v>
      </c>
      <c r="N2728" s="2" t="s">
        <v>82</v>
      </c>
    </row>
    <row r="2729" spans="2:14" ht="14.25" customHeight="1" x14ac:dyDescent="0.25">
      <c r="B2729" s="2" t="s">
        <v>29</v>
      </c>
      <c r="C2729" s="2">
        <v>1197831</v>
      </c>
      <c r="D2729" s="3">
        <v>44219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10">
        <v>25.000000000000007</v>
      </c>
      <c r="J2729" s="7">
        <v>5750</v>
      </c>
      <c r="K2729" s="10">
        <v>143750.00000000003</v>
      </c>
      <c r="L2729" s="10">
        <v>57500.000000000015</v>
      </c>
      <c r="M2729" s="5">
        <v>0.4</v>
      </c>
      <c r="N2729" s="2" t="s">
        <v>82</v>
      </c>
    </row>
    <row r="2730" spans="2:14" ht="14.25" customHeight="1" x14ac:dyDescent="0.25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10">
        <v>25.000000000000007</v>
      </c>
      <c r="J2730" s="7">
        <v>3750</v>
      </c>
      <c r="K2730" s="10">
        <v>93750.000000000029</v>
      </c>
      <c r="L2730" s="10">
        <v>32812.500000000007</v>
      </c>
      <c r="M2730" s="5">
        <v>0.35</v>
      </c>
      <c r="N2730" s="2" t="s">
        <v>82</v>
      </c>
    </row>
    <row r="2731" spans="2:14" ht="14.25" customHeight="1" x14ac:dyDescent="0.25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10">
        <v>15.000000000000007</v>
      </c>
      <c r="J2731" s="7">
        <v>3750</v>
      </c>
      <c r="K2731" s="10">
        <v>56250.000000000029</v>
      </c>
      <c r="L2731" s="10">
        <v>22500.000000000015</v>
      </c>
      <c r="M2731" s="5">
        <v>0.4</v>
      </c>
      <c r="N2731" s="2" t="s">
        <v>82</v>
      </c>
    </row>
    <row r="2732" spans="2:14" ht="14.25" customHeight="1" x14ac:dyDescent="0.25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10">
        <v>20</v>
      </c>
      <c r="J2732" s="7">
        <v>2250</v>
      </c>
      <c r="K2732" s="10">
        <v>45000</v>
      </c>
      <c r="L2732" s="10">
        <v>18000</v>
      </c>
      <c r="M2732" s="5">
        <v>0.4</v>
      </c>
      <c r="N2732" s="2" t="s">
        <v>82</v>
      </c>
    </row>
    <row r="2733" spans="2:14" ht="14.25" customHeight="1" x14ac:dyDescent="0.25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10">
        <v>35</v>
      </c>
      <c r="J2733" s="7">
        <v>2750</v>
      </c>
      <c r="K2733" s="10">
        <v>96250</v>
      </c>
      <c r="L2733" s="10">
        <v>33687.5</v>
      </c>
      <c r="M2733" s="5">
        <v>0.35</v>
      </c>
      <c r="N2733" s="2" t="s">
        <v>82</v>
      </c>
    </row>
    <row r="2734" spans="2:14" ht="14.25" customHeight="1" x14ac:dyDescent="0.25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10">
        <v>25.000000000000007</v>
      </c>
      <c r="J2734" s="7">
        <v>3750</v>
      </c>
      <c r="K2734" s="10">
        <v>93750.000000000029</v>
      </c>
      <c r="L2734" s="10">
        <v>37500.000000000015</v>
      </c>
      <c r="M2734" s="5">
        <v>0.4</v>
      </c>
      <c r="N2734" s="2" t="s">
        <v>82</v>
      </c>
    </row>
    <row r="2735" spans="2:14" ht="14.25" customHeight="1" x14ac:dyDescent="0.25">
      <c r="B2735" s="2" t="s">
        <v>29</v>
      </c>
      <c r="C2735" s="2">
        <v>1197831</v>
      </c>
      <c r="D2735" s="3">
        <v>44248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10">
        <v>25.000000000000007</v>
      </c>
      <c r="J2735" s="7">
        <v>6250</v>
      </c>
      <c r="K2735" s="10">
        <v>156250.00000000006</v>
      </c>
      <c r="L2735" s="10">
        <v>62500.000000000029</v>
      </c>
      <c r="M2735" s="5">
        <v>0.4</v>
      </c>
      <c r="N2735" s="2" t="s">
        <v>82</v>
      </c>
    </row>
    <row r="2736" spans="2:14" ht="14.25" customHeight="1" x14ac:dyDescent="0.25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10">
        <v>25.000000000000007</v>
      </c>
      <c r="J2736" s="7">
        <v>2750</v>
      </c>
      <c r="K2736" s="10">
        <v>68750.000000000015</v>
      </c>
      <c r="L2736" s="10">
        <v>24062.500000000004</v>
      </c>
      <c r="M2736" s="5">
        <v>0.35</v>
      </c>
      <c r="N2736" s="2" t="s">
        <v>82</v>
      </c>
    </row>
    <row r="2737" spans="2:14" ht="14.25" customHeight="1" x14ac:dyDescent="0.25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10">
        <v>15.000000000000007</v>
      </c>
      <c r="J2737" s="7">
        <v>3250</v>
      </c>
      <c r="K2737" s="10">
        <v>48750.000000000022</v>
      </c>
      <c r="L2737" s="10">
        <v>19500.000000000011</v>
      </c>
      <c r="M2737" s="5">
        <v>0.4</v>
      </c>
      <c r="N2737" s="2" t="s">
        <v>82</v>
      </c>
    </row>
    <row r="2738" spans="2:14" ht="14.25" customHeight="1" x14ac:dyDescent="0.25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10">
        <v>20</v>
      </c>
      <c r="J2738" s="7">
        <v>1750</v>
      </c>
      <c r="K2738" s="10">
        <v>35000</v>
      </c>
      <c r="L2738" s="10">
        <v>14000</v>
      </c>
      <c r="M2738" s="5">
        <v>0.4</v>
      </c>
      <c r="N2738" s="2" t="s">
        <v>82</v>
      </c>
    </row>
    <row r="2739" spans="2:14" ht="14.25" customHeight="1" x14ac:dyDescent="0.25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10">
        <v>35</v>
      </c>
      <c r="J2739" s="7">
        <v>2500</v>
      </c>
      <c r="K2739" s="10">
        <v>87500</v>
      </c>
      <c r="L2739" s="10">
        <v>30624.999999999996</v>
      </c>
      <c r="M2739" s="5">
        <v>0.35</v>
      </c>
      <c r="N2739" s="2" t="s">
        <v>82</v>
      </c>
    </row>
    <row r="2740" spans="2:14" ht="14.25" customHeight="1" x14ac:dyDescent="0.25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10">
        <v>20</v>
      </c>
      <c r="J2740" s="7">
        <v>3500</v>
      </c>
      <c r="K2740" s="10">
        <v>70000</v>
      </c>
      <c r="L2740" s="10">
        <v>28000</v>
      </c>
      <c r="M2740" s="5">
        <v>0.4</v>
      </c>
      <c r="N2740" s="2" t="s">
        <v>82</v>
      </c>
    </row>
    <row r="2741" spans="2:14" ht="14.25" customHeight="1" x14ac:dyDescent="0.25">
      <c r="B2741" s="2" t="s">
        <v>29</v>
      </c>
      <c r="C2741" s="2">
        <v>1197831</v>
      </c>
      <c r="D2741" s="3">
        <v>44274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10">
        <v>20</v>
      </c>
      <c r="J2741" s="7">
        <v>5700</v>
      </c>
      <c r="K2741" s="10">
        <v>114000</v>
      </c>
      <c r="L2741" s="10">
        <v>45600</v>
      </c>
      <c r="M2741" s="5">
        <v>0.4</v>
      </c>
      <c r="N2741" s="2" t="s">
        <v>82</v>
      </c>
    </row>
    <row r="2742" spans="2:14" ht="14.25" customHeight="1" x14ac:dyDescent="0.25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10">
        <v>20</v>
      </c>
      <c r="J2742" s="7">
        <v>2500</v>
      </c>
      <c r="K2742" s="10">
        <v>50000</v>
      </c>
      <c r="L2742" s="10">
        <v>17500</v>
      </c>
      <c r="M2742" s="5">
        <v>0.35</v>
      </c>
      <c r="N2742" s="2" t="s">
        <v>82</v>
      </c>
    </row>
    <row r="2743" spans="2:14" ht="14.25" customHeight="1" x14ac:dyDescent="0.25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10">
        <v>10.000000000000002</v>
      </c>
      <c r="J2743" s="7">
        <v>2750</v>
      </c>
      <c r="K2743" s="10">
        <v>27500.000000000004</v>
      </c>
      <c r="L2743" s="10">
        <v>11000.000000000002</v>
      </c>
      <c r="M2743" s="5">
        <v>0.4</v>
      </c>
      <c r="N2743" s="2" t="s">
        <v>82</v>
      </c>
    </row>
    <row r="2744" spans="2:14" ht="14.25" customHeight="1" x14ac:dyDescent="0.25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10">
        <v>19.999999999999996</v>
      </c>
      <c r="J2744" s="7">
        <v>1250</v>
      </c>
      <c r="K2744" s="10">
        <v>24999.999999999996</v>
      </c>
      <c r="L2744" s="10">
        <v>10000</v>
      </c>
      <c r="M2744" s="5">
        <v>0.4</v>
      </c>
      <c r="N2744" s="2" t="s">
        <v>82</v>
      </c>
    </row>
    <row r="2745" spans="2:14" ht="14.25" customHeight="1" x14ac:dyDescent="0.25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10">
        <v>35.000000000000007</v>
      </c>
      <c r="J2745" s="7">
        <v>1750</v>
      </c>
      <c r="K2745" s="10">
        <v>61250.000000000015</v>
      </c>
      <c r="L2745" s="10">
        <v>21437.500000000004</v>
      </c>
      <c r="M2745" s="5">
        <v>0.35</v>
      </c>
      <c r="N2745" s="2" t="s">
        <v>82</v>
      </c>
    </row>
    <row r="2746" spans="2:14" ht="14.25" customHeight="1" x14ac:dyDescent="0.25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10">
        <v>25</v>
      </c>
      <c r="J2746" s="7">
        <v>2750</v>
      </c>
      <c r="K2746" s="10">
        <v>68750</v>
      </c>
      <c r="L2746" s="10">
        <v>27500</v>
      </c>
      <c r="M2746" s="5">
        <v>0.4</v>
      </c>
      <c r="N2746" s="2" t="s">
        <v>82</v>
      </c>
    </row>
    <row r="2747" spans="2:14" ht="14.25" customHeight="1" x14ac:dyDescent="0.25">
      <c r="B2747" s="2" t="s">
        <v>29</v>
      </c>
      <c r="C2747" s="2">
        <v>1197831</v>
      </c>
      <c r="D2747" s="3">
        <v>44306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10">
        <v>25</v>
      </c>
      <c r="J2747" s="7">
        <v>5250</v>
      </c>
      <c r="K2747" s="10">
        <v>131250</v>
      </c>
      <c r="L2747" s="10">
        <v>52500</v>
      </c>
      <c r="M2747" s="5">
        <v>0.4</v>
      </c>
      <c r="N2747" s="2" t="s">
        <v>82</v>
      </c>
    </row>
    <row r="2748" spans="2:14" ht="14.25" customHeight="1" x14ac:dyDescent="0.25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10">
        <v>25</v>
      </c>
      <c r="J2748" s="7">
        <v>2250</v>
      </c>
      <c r="K2748" s="10">
        <v>56250</v>
      </c>
      <c r="L2748" s="10">
        <v>19687.5</v>
      </c>
      <c r="M2748" s="5">
        <v>0.35</v>
      </c>
      <c r="N2748" s="2" t="s">
        <v>82</v>
      </c>
    </row>
    <row r="2749" spans="2:14" ht="14.25" customHeight="1" x14ac:dyDescent="0.25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10">
        <v>15.000000000000002</v>
      </c>
      <c r="J2749" s="7">
        <v>2250</v>
      </c>
      <c r="K2749" s="10">
        <v>33750.000000000007</v>
      </c>
      <c r="L2749" s="10">
        <v>13500.000000000004</v>
      </c>
      <c r="M2749" s="5">
        <v>0.4</v>
      </c>
      <c r="N2749" s="2" t="s">
        <v>82</v>
      </c>
    </row>
    <row r="2750" spans="2:14" ht="14.25" customHeight="1" x14ac:dyDescent="0.25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10">
        <v>19.999999999999996</v>
      </c>
      <c r="J2750" s="7">
        <v>1500</v>
      </c>
      <c r="K2750" s="10">
        <v>29999.999999999996</v>
      </c>
      <c r="L2750" s="10">
        <v>12000</v>
      </c>
      <c r="M2750" s="5">
        <v>0.4</v>
      </c>
      <c r="N2750" s="2" t="s">
        <v>82</v>
      </c>
    </row>
    <row r="2751" spans="2:14" ht="14.25" customHeight="1" x14ac:dyDescent="0.25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10">
        <v>40</v>
      </c>
      <c r="J2751" s="7">
        <v>1750</v>
      </c>
      <c r="K2751" s="10">
        <v>70000</v>
      </c>
      <c r="L2751" s="10">
        <v>24500</v>
      </c>
      <c r="M2751" s="5">
        <v>0.35</v>
      </c>
      <c r="N2751" s="2" t="s">
        <v>82</v>
      </c>
    </row>
    <row r="2752" spans="2:14" ht="14.25" customHeight="1" x14ac:dyDescent="0.25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10">
        <v>30.000000000000004</v>
      </c>
      <c r="J2752" s="7">
        <v>3250</v>
      </c>
      <c r="K2752" s="10">
        <v>97500.000000000015</v>
      </c>
      <c r="L2752" s="10">
        <v>39000.000000000007</v>
      </c>
      <c r="M2752" s="5">
        <v>0.4</v>
      </c>
      <c r="N2752" s="2" t="s">
        <v>82</v>
      </c>
    </row>
    <row r="2753" spans="2:14" ht="14.25" customHeight="1" x14ac:dyDescent="0.25">
      <c r="B2753" s="2" t="s">
        <v>29</v>
      </c>
      <c r="C2753" s="2">
        <v>1197831</v>
      </c>
      <c r="D2753" s="3">
        <v>44335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10">
        <v>40</v>
      </c>
      <c r="J2753" s="7">
        <v>5950</v>
      </c>
      <c r="K2753" s="10">
        <v>238000</v>
      </c>
      <c r="L2753" s="10">
        <v>95200</v>
      </c>
      <c r="M2753" s="5">
        <v>0.4</v>
      </c>
      <c r="N2753" s="2" t="s">
        <v>82</v>
      </c>
    </row>
    <row r="2754" spans="2:14" ht="14.25" customHeight="1" x14ac:dyDescent="0.25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10">
        <v>40</v>
      </c>
      <c r="J2754" s="7">
        <v>3000</v>
      </c>
      <c r="K2754" s="10">
        <v>120000</v>
      </c>
      <c r="L2754" s="10">
        <v>42000</v>
      </c>
      <c r="M2754" s="5">
        <v>0.35</v>
      </c>
      <c r="N2754" s="2" t="s">
        <v>82</v>
      </c>
    </row>
    <row r="2755" spans="2:14" ht="14.25" customHeight="1" x14ac:dyDescent="0.25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10">
        <v>35</v>
      </c>
      <c r="J2755" s="7">
        <v>2750</v>
      </c>
      <c r="K2755" s="10">
        <v>96250</v>
      </c>
      <c r="L2755" s="10">
        <v>38500</v>
      </c>
      <c r="M2755" s="5">
        <v>0.4</v>
      </c>
      <c r="N2755" s="2" t="s">
        <v>82</v>
      </c>
    </row>
    <row r="2756" spans="2:14" ht="14.25" customHeight="1" x14ac:dyDescent="0.25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10">
        <v>35</v>
      </c>
      <c r="J2756" s="7">
        <v>2250</v>
      </c>
      <c r="K2756" s="10">
        <v>78750</v>
      </c>
      <c r="L2756" s="10">
        <v>31500</v>
      </c>
      <c r="M2756" s="5">
        <v>0.4</v>
      </c>
      <c r="N2756" s="2" t="s">
        <v>82</v>
      </c>
    </row>
    <row r="2757" spans="2:14" ht="14.25" customHeight="1" x14ac:dyDescent="0.25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10">
        <v>44.999999999999993</v>
      </c>
      <c r="J2757" s="7">
        <v>2500</v>
      </c>
      <c r="K2757" s="10">
        <v>112499.99999999999</v>
      </c>
      <c r="L2757" s="10">
        <v>39374.999999999993</v>
      </c>
      <c r="M2757" s="5">
        <v>0.35</v>
      </c>
      <c r="N2757" s="2" t="s">
        <v>82</v>
      </c>
    </row>
    <row r="2758" spans="2:14" ht="14.25" customHeight="1" x14ac:dyDescent="0.25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10">
        <v>44.999999999999993</v>
      </c>
      <c r="J2758" s="7">
        <v>3500</v>
      </c>
      <c r="K2758" s="10">
        <v>157499.99999999997</v>
      </c>
      <c r="L2758" s="10">
        <v>62999.999999999993</v>
      </c>
      <c r="M2758" s="5">
        <v>0.4</v>
      </c>
      <c r="N2758" s="2" t="s">
        <v>82</v>
      </c>
    </row>
    <row r="2759" spans="2:14" ht="14.25" customHeight="1" x14ac:dyDescent="0.25">
      <c r="B2759" s="2" t="s">
        <v>29</v>
      </c>
      <c r="C2759" s="2">
        <v>1197831</v>
      </c>
      <c r="D2759" s="3">
        <v>44368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10">
        <v>40</v>
      </c>
      <c r="J2759" s="7">
        <v>6000</v>
      </c>
      <c r="K2759" s="10">
        <v>240000</v>
      </c>
      <c r="L2759" s="10">
        <v>96000</v>
      </c>
      <c r="M2759" s="5">
        <v>0.4</v>
      </c>
      <c r="N2759" s="2" t="s">
        <v>82</v>
      </c>
    </row>
    <row r="2760" spans="2:14" ht="14.25" customHeight="1" x14ac:dyDescent="0.25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10">
        <v>35</v>
      </c>
      <c r="J2760" s="7">
        <v>3500</v>
      </c>
      <c r="K2760" s="10">
        <v>122500</v>
      </c>
      <c r="L2760" s="10">
        <v>42875</v>
      </c>
      <c r="M2760" s="5">
        <v>0.35</v>
      </c>
      <c r="N2760" s="2" t="s">
        <v>82</v>
      </c>
    </row>
    <row r="2761" spans="2:14" ht="14.25" customHeight="1" x14ac:dyDescent="0.25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10">
        <v>40</v>
      </c>
      <c r="J2761" s="7">
        <v>3250</v>
      </c>
      <c r="K2761" s="10">
        <v>130000</v>
      </c>
      <c r="L2761" s="10">
        <v>52000</v>
      </c>
      <c r="M2761" s="5">
        <v>0.4</v>
      </c>
      <c r="N2761" s="2" t="s">
        <v>82</v>
      </c>
    </row>
    <row r="2762" spans="2:14" ht="14.25" customHeight="1" x14ac:dyDescent="0.25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10">
        <v>40</v>
      </c>
      <c r="J2762" s="7">
        <v>3000</v>
      </c>
      <c r="K2762" s="10">
        <v>120000</v>
      </c>
      <c r="L2762" s="10">
        <v>48000</v>
      </c>
      <c r="M2762" s="5">
        <v>0.4</v>
      </c>
      <c r="N2762" s="2" t="s">
        <v>82</v>
      </c>
    </row>
    <row r="2763" spans="2:14" ht="14.25" customHeight="1" x14ac:dyDescent="0.25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10">
        <v>54.999999999999993</v>
      </c>
      <c r="J2763" s="7">
        <v>3000</v>
      </c>
      <c r="K2763" s="10">
        <v>164999.99999999997</v>
      </c>
      <c r="L2763" s="10">
        <v>57749.999999999985</v>
      </c>
      <c r="M2763" s="5">
        <v>0.35</v>
      </c>
      <c r="N2763" s="2" t="s">
        <v>82</v>
      </c>
    </row>
    <row r="2764" spans="2:14" ht="14.25" customHeight="1" x14ac:dyDescent="0.25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10">
        <v>60</v>
      </c>
      <c r="J2764" s="7">
        <v>4750</v>
      </c>
      <c r="K2764" s="10">
        <v>285000</v>
      </c>
      <c r="L2764" s="10">
        <v>114000</v>
      </c>
      <c r="M2764" s="5">
        <v>0.4</v>
      </c>
      <c r="N2764" s="2" t="s">
        <v>82</v>
      </c>
    </row>
    <row r="2765" spans="2:14" ht="14.25" customHeight="1" x14ac:dyDescent="0.25">
      <c r="B2765" s="2" t="s">
        <v>29</v>
      </c>
      <c r="C2765" s="2">
        <v>1197831</v>
      </c>
      <c r="D2765" s="3">
        <v>44396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10">
        <v>54.999999999999993</v>
      </c>
      <c r="J2765" s="7">
        <v>7000</v>
      </c>
      <c r="K2765" s="10">
        <v>384999.99999999994</v>
      </c>
      <c r="L2765" s="10">
        <v>153999.99999999997</v>
      </c>
      <c r="M2765" s="5">
        <v>0.4</v>
      </c>
      <c r="N2765" s="2" t="s">
        <v>82</v>
      </c>
    </row>
    <row r="2766" spans="2:14" ht="14.25" customHeight="1" x14ac:dyDescent="0.25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10">
        <v>50</v>
      </c>
      <c r="J2766" s="7">
        <v>4500</v>
      </c>
      <c r="K2766" s="10">
        <v>225000</v>
      </c>
      <c r="L2766" s="10">
        <v>78750</v>
      </c>
      <c r="M2766" s="5">
        <v>0.35</v>
      </c>
      <c r="N2766" s="2" t="s">
        <v>82</v>
      </c>
    </row>
    <row r="2767" spans="2:14" ht="14.25" customHeight="1" x14ac:dyDescent="0.25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10">
        <v>45</v>
      </c>
      <c r="J2767" s="7">
        <v>3750</v>
      </c>
      <c r="K2767" s="10">
        <v>168750</v>
      </c>
      <c r="L2767" s="10">
        <v>67500</v>
      </c>
      <c r="M2767" s="5">
        <v>0.4</v>
      </c>
      <c r="N2767" s="2" t="s">
        <v>82</v>
      </c>
    </row>
    <row r="2768" spans="2:14" ht="14.25" customHeight="1" x14ac:dyDescent="0.25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10">
        <v>45</v>
      </c>
      <c r="J2768" s="7">
        <v>3250</v>
      </c>
      <c r="K2768" s="10">
        <v>146250</v>
      </c>
      <c r="L2768" s="10">
        <v>58500</v>
      </c>
      <c r="M2768" s="5">
        <v>0.4</v>
      </c>
      <c r="N2768" s="2" t="s">
        <v>82</v>
      </c>
    </row>
    <row r="2769" spans="2:14" ht="14.25" customHeight="1" x14ac:dyDescent="0.25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10">
        <v>60</v>
      </c>
      <c r="J2769" s="7">
        <v>3500</v>
      </c>
      <c r="K2769" s="10">
        <v>210000</v>
      </c>
      <c r="L2769" s="10">
        <v>73500</v>
      </c>
      <c r="M2769" s="5">
        <v>0.35</v>
      </c>
      <c r="N2769" s="2" t="s">
        <v>82</v>
      </c>
    </row>
    <row r="2770" spans="2:14" ht="14.25" customHeight="1" x14ac:dyDescent="0.25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10">
        <v>65</v>
      </c>
      <c r="J2770" s="7">
        <v>5250</v>
      </c>
      <c r="K2770" s="10">
        <v>341250</v>
      </c>
      <c r="L2770" s="10">
        <v>136500</v>
      </c>
      <c r="M2770" s="5">
        <v>0.4</v>
      </c>
      <c r="N2770" s="2" t="s">
        <v>82</v>
      </c>
    </row>
    <row r="2771" spans="2:14" ht="14.25" customHeight="1" x14ac:dyDescent="0.25">
      <c r="B2771" s="2" t="s">
        <v>29</v>
      </c>
      <c r="C2771" s="2">
        <v>1197831</v>
      </c>
      <c r="D2771" s="3">
        <v>44428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10">
        <v>60</v>
      </c>
      <c r="J2771" s="7">
        <v>6750</v>
      </c>
      <c r="K2771" s="10">
        <v>405000</v>
      </c>
      <c r="L2771" s="10">
        <v>162000</v>
      </c>
      <c r="M2771" s="5">
        <v>0.4</v>
      </c>
      <c r="N2771" s="2" t="s">
        <v>82</v>
      </c>
    </row>
    <row r="2772" spans="2:14" ht="14.25" customHeight="1" x14ac:dyDescent="0.25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10">
        <v>55.000000000000007</v>
      </c>
      <c r="J2772" s="7">
        <v>4500</v>
      </c>
      <c r="K2772" s="10">
        <v>247500.00000000003</v>
      </c>
      <c r="L2772" s="10">
        <v>86625</v>
      </c>
      <c r="M2772" s="5">
        <v>0.35</v>
      </c>
      <c r="N2772" s="2" t="s">
        <v>82</v>
      </c>
    </row>
    <row r="2773" spans="2:14" ht="14.25" customHeight="1" x14ac:dyDescent="0.25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10">
        <v>50</v>
      </c>
      <c r="J2773" s="7">
        <v>3750</v>
      </c>
      <c r="K2773" s="10">
        <v>187500</v>
      </c>
      <c r="L2773" s="10">
        <v>75000</v>
      </c>
      <c r="M2773" s="5">
        <v>0.4</v>
      </c>
      <c r="N2773" s="2" t="s">
        <v>82</v>
      </c>
    </row>
    <row r="2774" spans="2:14" ht="14.25" customHeight="1" x14ac:dyDescent="0.25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10">
        <v>40</v>
      </c>
      <c r="J2774" s="7">
        <v>3250</v>
      </c>
      <c r="K2774" s="10">
        <v>130000</v>
      </c>
      <c r="L2774" s="10">
        <v>52000</v>
      </c>
      <c r="M2774" s="5">
        <v>0.4</v>
      </c>
      <c r="N2774" s="2" t="s">
        <v>82</v>
      </c>
    </row>
    <row r="2775" spans="2:14" ht="14.25" customHeight="1" x14ac:dyDescent="0.25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10">
        <v>50</v>
      </c>
      <c r="J2775" s="7">
        <v>3000</v>
      </c>
      <c r="K2775" s="10">
        <v>150000</v>
      </c>
      <c r="L2775" s="10">
        <v>52500</v>
      </c>
      <c r="M2775" s="5">
        <v>0.35</v>
      </c>
      <c r="N2775" s="2" t="s">
        <v>82</v>
      </c>
    </row>
    <row r="2776" spans="2:14" ht="14.25" customHeight="1" x14ac:dyDescent="0.25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10">
        <v>55.000000000000007</v>
      </c>
      <c r="J2776" s="7">
        <v>4750</v>
      </c>
      <c r="K2776" s="10">
        <v>261250.00000000003</v>
      </c>
      <c r="L2776" s="10">
        <v>104500.00000000001</v>
      </c>
      <c r="M2776" s="5">
        <v>0.4</v>
      </c>
      <c r="N2776" s="2" t="s">
        <v>82</v>
      </c>
    </row>
    <row r="2777" spans="2:14" ht="14.25" customHeight="1" x14ac:dyDescent="0.25">
      <c r="B2777" s="2" t="s">
        <v>29</v>
      </c>
      <c r="C2777" s="2">
        <v>1197831</v>
      </c>
      <c r="D2777" s="3">
        <v>44458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10">
        <v>50</v>
      </c>
      <c r="J2777" s="7">
        <v>5750</v>
      </c>
      <c r="K2777" s="10">
        <v>287500</v>
      </c>
      <c r="L2777" s="10">
        <v>115000</v>
      </c>
      <c r="M2777" s="5">
        <v>0.4</v>
      </c>
      <c r="N2777" s="2" t="s">
        <v>82</v>
      </c>
    </row>
    <row r="2778" spans="2:14" ht="14.25" customHeight="1" x14ac:dyDescent="0.25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10">
        <v>40.000000000000014</v>
      </c>
      <c r="J2778" s="7">
        <v>3750</v>
      </c>
      <c r="K2778" s="10">
        <v>150000.00000000006</v>
      </c>
      <c r="L2778" s="10">
        <v>52500.000000000015</v>
      </c>
      <c r="M2778" s="5">
        <v>0.35</v>
      </c>
      <c r="N2778" s="2" t="s">
        <v>82</v>
      </c>
    </row>
    <row r="2779" spans="2:14" ht="14.25" customHeight="1" x14ac:dyDescent="0.25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10">
        <v>15.000000000000007</v>
      </c>
      <c r="J2779" s="7">
        <v>2750</v>
      </c>
      <c r="K2779" s="10">
        <v>41250.000000000022</v>
      </c>
      <c r="L2779" s="10">
        <v>16500.000000000011</v>
      </c>
      <c r="M2779" s="5">
        <v>0.4</v>
      </c>
      <c r="N2779" s="2" t="s">
        <v>82</v>
      </c>
    </row>
    <row r="2780" spans="2:14" ht="14.25" customHeight="1" x14ac:dyDescent="0.25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10">
        <v>15.000000000000007</v>
      </c>
      <c r="J2780" s="7">
        <v>2500</v>
      </c>
      <c r="K2780" s="10">
        <v>37500.000000000015</v>
      </c>
      <c r="L2780" s="10">
        <v>15000.000000000007</v>
      </c>
      <c r="M2780" s="5">
        <v>0.4</v>
      </c>
      <c r="N2780" s="2" t="s">
        <v>82</v>
      </c>
    </row>
    <row r="2781" spans="2:14" ht="14.25" customHeight="1" x14ac:dyDescent="0.25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10">
        <v>25.000000000000007</v>
      </c>
      <c r="J2781" s="7">
        <v>2500</v>
      </c>
      <c r="K2781" s="10">
        <v>62500.000000000015</v>
      </c>
      <c r="L2781" s="10">
        <v>21875.000000000004</v>
      </c>
      <c r="M2781" s="5">
        <v>0.35</v>
      </c>
      <c r="N2781" s="2" t="s">
        <v>82</v>
      </c>
    </row>
    <row r="2782" spans="2:14" ht="14.25" customHeight="1" x14ac:dyDescent="0.25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10">
        <v>30.000000000000011</v>
      </c>
      <c r="J2782" s="7">
        <v>3500</v>
      </c>
      <c r="K2782" s="10">
        <v>105000.00000000004</v>
      </c>
      <c r="L2782" s="10">
        <v>42000.000000000022</v>
      </c>
      <c r="M2782" s="5">
        <v>0.4</v>
      </c>
      <c r="N2782" s="2" t="s">
        <v>82</v>
      </c>
    </row>
    <row r="2783" spans="2:14" ht="14.25" customHeight="1" x14ac:dyDescent="0.25">
      <c r="B2783" s="2" t="s">
        <v>29</v>
      </c>
      <c r="C2783" s="2">
        <v>1197831</v>
      </c>
      <c r="D2783" s="3">
        <v>44490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10">
        <v>30.000000000000011</v>
      </c>
      <c r="J2783" s="7">
        <v>5250</v>
      </c>
      <c r="K2783" s="10">
        <v>157500.00000000006</v>
      </c>
      <c r="L2783" s="10">
        <v>63000.000000000029</v>
      </c>
      <c r="M2783" s="5">
        <v>0.4</v>
      </c>
      <c r="N2783" s="2" t="s">
        <v>82</v>
      </c>
    </row>
    <row r="2784" spans="2:14" ht="14.25" customHeight="1" x14ac:dyDescent="0.25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10">
        <v>20.000000000000011</v>
      </c>
      <c r="J2784" s="7">
        <v>3500</v>
      </c>
      <c r="K2784" s="10">
        <v>70000.000000000044</v>
      </c>
      <c r="L2784" s="10">
        <v>24500.000000000015</v>
      </c>
      <c r="M2784" s="5">
        <v>0.35</v>
      </c>
      <c r="N2784" s="2" t="s">
        <v>82</v>
      </c>
    </row>
    <row r="2785" spans="2:14" ht="14.25" customHeight="1" x14ac:dyDescent="0.25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10">
        <v>20.000000000000011</v>
      </c>
      <c r="J2785" s="7">
        <v>2250</v>
      </c>
      <c r="K2785" s="10">
        <v>45000.000000000022</v>
      </c>
      <c r="L2785" s="10">
        <v>18000.000000000011</v>
      </c>
      <c r="M2785" s="5">
        <v>0.4</v>
      </c>
      <c r="N2785" s="2" t="s">
        <v>82</v>
      </c>
    </row>
    <row r="2786" spans="2:14" ht="14.25" customHeight="1" x14ac:dyDescent="0.25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10">
        <v>20.000000000000011</v>
      </c>
      <c r="J2786" s="7">
        <v>2000</v>
      </c>
      <c r="K2786" s="10">
        <v>40000.000000000022</v>
      </c>
      <c r="L2786" s="10">
        <v>16000.000000000009</v>
      </c>
      <c r="M2786" s="5">
        <v>0.4</v>
      </c>
      <c r="N2786" s="2" t="s">
        <v>82</v>
      </c>
    </row>
    <row r="2787" spans="2:14" ht="14.25" customHeight="1" x14ac:dyDescent="0.25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10">
        <v>30.000000000000011</v>
      </c>
      <c r="J2787" s="7">
        <v>2000</v>
      </c>
      <c r="K2787" s="10">
        <v>60000.000000000022</v>
      </c>
      <c r="L2787" s="10">
        <v>21000.000000000007</v>
      </c>
      <c r="M2787" s="5">
        <v>0.35</v>
      </c>
      <c r="N2787" s="2" t="s">
        <v>82</v>
      </c>
    </row>
    <row r="2788" spans="2:14" ht="14.25" customHeight="1" x14ac:dyDescent="0.25">
      <c r="B2788" s="2" t="s">
        <v>33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10">
        <v>30.000000000000004</v>
      </c>
      <c r="J2788" s="7">
        <v>3250</v>
      </c>
      <c r="K2788" s="10">
        <v>97500.000000000015</v>
      </c>
      <c r="L2788" s="10">
        <v>39000.000000000007</v>
      </c>
      <c r="M2788" s="5">
        <v>0.4</v>
      </c>
      <c r="N2788" s="2" t="s">
        <v>82</v>
      </c>
    </row>
    <row r="2789" spans="2:14" ht="14.25" customHeight="1" x14ac:dyDescent="0.25">
      <c r="B2789" s="2" t="s">
        <v>33</v>
      </c>
      <c r="C2789" s="2">
        <v>1197831</v>
      </c>
      <c r="D2789" s="3">
        <v>44520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10">
        <v>25.000000000000011</v>
      </c>
      <c r="J2789" s="7">
        <v>4750</v>
      </c>
      <c r="K2789" s="10">
        <v>118750.00000000004</v>
      </c>
      <c r="L2789" s="10">
        <v>47500.000000000022</v>
      </c>
      <c r="M2789" s="5">
        <v>0.4</v>
      </c>
      <c r="N2789" s="2" t="s">
        <v>82</v>
      </c>
    </row>
    <row r="2790" spans="2:14" ht="14.25" customHeight="1" x14ac:dyDescent="0.25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10">
        <v>15.000000000000014</v>
      </c>
      <c r="J2790" s="7">
        <v>3000</v>
      </c>
      <c r="K2790" s="10">
        <v>45000.000000000044</v>
      </c>
      <c r="L2790" s="10">
        <v>15750.000000000015</v>
      </c>
      <c r="M2790" s="5">
        <v>0.35</v>
      </c>
      <c r="N2790" s="2" t="s">
        <v>82</v>
      </c>
    </row>
    <row r="2791" spans="2:14" ht="14.25" customHeight="1" x14ac:dyDescent="0.25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10">
        <v>25.000000000000018</v>
      </c>
      <c r="J2791" s="7">
        <v>2450</v>
      </c>
      <c r="K2791" s="10">
        <v>61250.000000000044</v>
      </c>
      <c r="L2791" s="10">
        <v>24500.000000000018</v>
      </c>
      <c r="M2791" s="5">
        <v>0.4</v>
      </c>
      <c r="N2791" s="2" t="s">
        <v>82</v>
      </c>
    </row>
    <row r="2792" spans="2:14" ht="14.25" customHeight="1" x14ac:dyDescent="0.25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10">
        <v>55.000000000000014</v>
      </c>
      <c r="J2792" s="7">
        <v>3000</v>
      </c>
      <c r="K2792" s="10">
        <v>165000.00000000003</v>
      </c>
      <c r="L2792" s="10">
        <v>66000.000000000015</v>
      </c>
      <c r="M2792" s="5">
        <v>0.4</v>
      </c>
      <c r="N2792" s="2" t="s">
        <v>82</v>
      </c>
    </row>
    <row r="2793" spans="2:14" ht="14.25" customHeight="1" x14ac:dyDescent="0.25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10">
        <v>75.000000000000014</v>
      </c>
      <c r="J2793" s="7">
        <v>2750</v>
      </c>
      <c r="K2793" s="10">
        <v>206250.00000000003</v>
      </c>
      <c r="L2793" s="10">
        <v>72187.5</v>
      </c>
      <c r="M2793" s="5">
        <v>0.35</v>
      </c>
      <c r="N2793" s="2" t="s">
        <v>82</v>
      </c>
    </row>
    <row r="2794" spans="2:14" ht="14.25" customHeight="1" x14ac:dyDescent="0.25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10">
        <v>75</v>
      </c>
      <c r="J2794" s="7">
        <v>3750</v>
      </c>
      <c r="K2794" s="10">
        <v>281250</v>
      </c>
      <c r="L2794" s="10">
        <v>112500</v>
      </c>
      <c r="M2794" s="5">
        <v>0.4</v>
      </c>
      <c r="N2794" s="2" t="s">
        <v>82</v>
      </c>
    </row>
    <row r="2795" spans="2:14" ht="14.25" customHeight="1" x14ac:dyDescent="0.25">
      <c r="B2795" s="2" t="s">
        <v>33</v>
      </c>
      <c r="C2795" s="2">
        <v>1197831</v>
      </c>
      <c r="D2795" s="3">
        <v>44549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10">
        <v>70</v>
      </c>
      <c r="J2795" s="7">
        <v>6250</v>
      </c>
      <c r="K2795" s="10">
        <v>437500</v>
      </c>
      <c r="L2795" s="10">
        <v>175000</v>
      </c>
      <c r="M2795" s="5">
        <v>0.4</v>
      </c>
      <c r="N2795" s="2" t="s">
        <v>82</v>
      </c>
    </row>
    <row r="2796" spans="2:14" ht="14.25" customHeight="1" x14ac:dyDescent="0.25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10">
        <v>60.000000000000007</v>
      </c>
      <c r="J2796" s="7">
        <v>4250</v>
      </c>
      <c r="K2796" s="10">
        <v>255000.00000000003</v>
      </c>
      <c r="L2796" s="10">
        <v>89250</v>
      </c>
      <c r="M2796" s="5">
        <v>0.35</v>
      </c>
      <c r="N2796" s="2" t="s">
        <v>82</v>
      </c>
    </row>
    <row r="2797" spans="2:14" ht="14.25" customHeight="1" x14ac:dyDescent="0.25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10">
        <v>60.000000000000007</v>
      </c>
      <c r="J2797" s="7">
        <v>3750</v>
      </c>
      <c r="K2797" s="10">
        <v>225000.00000000003</v>
      </c>
      <c r="L2797" s="10">
        <v>90000.000000000015</v>
      </c>
      <c r="M2797" s="5">
        <v>0.4</v>
      </c>
      <c r="N2797" s="2" t="s">
        <v>82</v>
      </c>
    </row>
    <row r="2798" spans="2:14" ht="14.25" customHeight="1" x14ac:dyDescent="0.25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10">
        <v>60.000000000000007</v>
      </c>
      <c r="J2798" s="7">
        <v>3250</v>
      </c>
      <c r="K2798" s="10">
        <v>195000.00000000003</v>
      </c>
      <c r="L2798" s="10">
        <v>78000.000000000015</v>
      </c>
      <c r="M2798" s="5">
        <v>0.4</v>
      </c>
      <c r="N2798" s="2" t="s">
        <v>82</v>
      </c>
    </row>
    <row r="2799" spans="2:14" ht="14.25" customHeight="1" x14ac:dyDescent="0.25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10">
        <v>70</v>
      </c>
      <c r="J2799" s="7">
        <v>3250</v>
      </c>
      <c r="K2799" s="10">
        <v>227500</v>
      </c>
      <c r="L2799" s="10">
        <v>79625</v>
      </c>
      <c r="M2799" s="5">
        <v>0.35</v>
      </c>
      <c r="N2799" s="2" t="s">
        <v>82</v>
      </c>
    </row>
    <row r="2800" spans="2:14" ht="14.25" customHeight="1" x14ac:dyDescent="0.25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10">
        <v>75</v>
      </c>
      <c r="J2800" s="7">
        <v>4250</v>
      </c>
      <c r="K2800" s="10">
        <v>318750</v>
      </c>
      <c r="L2800" s="10">
        <v>127500</v>
      </c>
      <c r="M2800" s="5">
        <v>0.4</v>
      </c>
      <c r="N2800" s="2" t="s">
        <v>82</v>
      </c>
    </row>
    <row r="2801" spans="2:14" ht="14.25" customHeight="1" x14ac:dyDescent="0.25">
      <c r="B2801" s="2" t="s">
        <v>33</v>
      </c>
      <c r="C2801" s="2">
        <v>1197831</v>
      </c>
      <c r="D2801" s="3">
        <v>44212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10">
        <v>25.000000000000007</v>
      </c>
      <c r="J2801" s="7">
        <v>5500</v>
      </c>
      <c r="K2801" s="10">
        <v>137500.00000000003</v>
      </c>
      <c r="L2801" s="10">
        <v>48125.000000000007</v>
      </c>
      <c r="M2801" s="5">
        <v>0.35</v>
      </c>
      <c r="N2801" s="2" t="s">
        <v>82</v>
      </c>
    </row>
    <row r="2802" spans="2:14" ht="14.25" customHeight="1" x14ac:dyDescent="0.25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10">
        <v>25.000000000000007</v>
      </c>
      <c r="J2802" s="7">
        <v>3500</v>
      </c>
      <c r="K2802" s="10">
        <v>87500.000000000029</v>
      </c>
      <c r="L2802" s="10">
        <v>30625.000000000007</v>
      </c>
      <c r="M2802" s="5">
        <v>0.35</v>
      </c>
      <c r="N2802" s="2" t="s">
        <v>82</v>
      </c>
    </row>
    <row r="2803" spans="2:14" ht="14.25" customHeight="1" x14ac:dyDescent="0.25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10">
        <v>15.000000000000007</v>
      </c>
      <c r="J2803" s="7">
        <v>3500</v>
      </c>
      <c r="K2803" s="10">
        <v>52500.000000000022</v>
      </c>
      <c r="L2803" s="10">
        <v>18375.000000000007</v>
      </c>
      <c r="M2803" s="5">
        <v>0.35</v>
      </c>
      <c r="N2803" s="2" t="s">
        <v>82</v>
      </c>
    </row>
    <row r="2804" spans="2:14" ht="14.25" customHeight="1" x14ac:dyDescent="0.25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10">
        <v>20</v>
      </c>
      <c r="J2804" s="7">
        <v>2000</v>
      </c>
      <c r="K2804" s="10">
        <v>40000</v>
      </c>
      <c r="L2804" s="10">
        <v>14000</v>
      </c>
      <c r="M2804" s="5">
        <v>0.35</v>
      </c>
      <c r="N2804" s="2" t="s">
        <v>82</v>
      </c>
    </row>
    <row r="2805" spans="2:14" ht="14.25" customHeight="1" x14ac:dyDescent="0.25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10">
        <v>35</v>
      </c>
      <c r="J2805" s="7">
        <v>2500</v>
      </c>
      <c r="K2805" s="10">
        <v>87500</v>
      </c>
      <c r="L2805" s="10">
        <v>30624.999999999996</v>
      </c>
      <c r="M2805" s="5">
        <v>0.35</v>
      </c>
      <c r="N2805" s="2" t="s">
        <v>82</v>
      </c>
    </row>
    <row r="2806" spans="2:14" ht="14.25" customHeight="1" x14ac:dyDescent="0.25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10">
        <v>25.000000000000007</v>
      </c>
      <c r="J2806" s="7">
        <v>3500</v>
      </c>
      <c r="K2806" s="10">
        <v>87500.000000000029</v>
      </c>
      <c r="L2806" s="10">
        <v>30625.000000000007</v>
      </c>
      <c r="M2806" s="5">
        <v>0.35</v>
      </c>
      <c r="N2806" s="2" t="s">
        <v>82</v>
      </c>
    </row>
    <row r="2807" spans="2:14" ht="14.25" customHeight="1" x14ac:dyDescent="0.25">
      <c r="B2807" s="2" t="s">
        <v>33</v>
      </c>
      <c r="C2807" s="2">
        <v>1197831</v>
      </c>
      <c r="D2807" s="3">
        <v>44241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10">
        <v>25.000000000000007</v>
      </c>
      <c r="J2807" s="7">
        <v>6000</v>
      </c>
      <c r="K2807" s="10">
        <v>150000.00000000003</v>
      </c>
      <c r="L2807" s="10">
        <v>52500.000000000007</v>
      </c>
      <c r="M2807" s="5">
        <v>0.35</v>
      </c>
      <c r="N2807" s="2" t="s">
        <v>82</v>
      </c>
    </row>
    <row r="2808" spans="2:14" ht="14.25" customHeight="1" x14ac:dyDescent="0.25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10">
        <v>25.000000000000007</v>
      </c>
      <c r="J2808" s="7">
        <v>2500</v>
      </c>
      <c r="K2808" s="10">
        <v>62500.000000000015</v>
      </c>
      <c r="L2808" s="10">
        <v>21875.000000000004</v>
      </c>
      <c r="M2808" s="5">
        <v>0.35</v>
      </c>
      <c r="N2808" s="2" t="s">
        <v>82</v>
      </c>
    </row>
    <row r="2809" spans="2:14" ht="14.25" customHeight="1" x14ac:dyDescent="0.25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10">
        <v>15.000000000000007</v>
      </c>
      <c r="J2809" s="7">
        <v>3000</v>
      </c>
      <c r="K2809" s="10">
        <v>45000.000000000022</v>
      </c>
      <c r="L2809" s="10">
        <v>15750.000000000007</v>
      </c>
      <c r="M2809" s="5">
        <v>0.35</v>
      </c>
      <c r="N2809" s="2" t="s">
        <v>82</v>
      </c>
    </row>
    <row r="2810" spans="2:14" ht="14.25" customHeight="1" x14ac:dyDescent="0.25">
      <c r="B2810" s="2" t="s">
        <v>33</v>
      </c>
      <c r="C2810" s="2">
        <v>1197831</v>
      </c>
      <c r="D2810" s="3">
        <v>44241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10">
        <v>20</v>
      </c>
      <c r="J2810" s="7">
        <v>1500</v>
      </c>
      <c r="K2810" s="10">
        <v>30000</v>
      </c>
      <c r="L2810" s="10">
        <v>10500</v>
      </c>
      <c r="M2810" s="5">
        <v>0.35</v>
      </c>
      <c r="N2810" s="2" t="s">
        <v>82</v>
      </c>
    </row>
    <row r="2811" spans="2:14" ht="14.25" customHeight="1" x14ac:dyDescent="0.25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10">
        <v>35</v>
      </c>
      <c r="J2811" s="7">
        <v>2250</v>
      </c>
      <c r="K2811" s="10">
        <v>78750</v>
      </c>
      <c r="L2811" s="10">
        <v>27562.5</v>
      </c>
      <c r="M2811" s="5">
        <v>0.35</v>
      </c>
      <c r="N2811" s="2" t="s">
        <v>82</v>
      </c>
    </row>
    <row r="2812" spans="2:14" ht="14.25" customHeight="1" x14ac:dyDescent="0.25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10">
        <v>20</v>
      </c>
      <c r="J2812" s="7">
        <v>3250</v>
      </c>
      <c r="K2812" s="10">
        <v>65000</v>
      </c>
      <c r="L2812" s="10">
        <v>22750</v>
      </c>
      <c r="M2812" s="5">
        <v>0.35</v>
      </c>
      <c r="N2812" s="2" t="s">
        <v>82</v>
      </c>
    </row>
    <row r="2813" spans="2:14" ht="14.25" customHeight="1" x14ac:dyDescent="0.25">
      <c r="B2813" s="2" t="s">
        <v>33</v>
      </c>
      <c r="C2813" s="2">
        <v>1197831</v>
      </c>
      <c r="D2813" s="3">
        <v>44267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10">
        <v>20</v>
      </c>
      <c r="J2813" s="7">
        <v>5450</v>
      </c>
      <c r="K2813" s="10">
        <v>109000</v>
      </c>
      <c r="L2813" s="10">
        <v>38150</v>
      </c>
      <c r="M2813" s="5">
        <v>0.35</v>
      </c>
      <c r="N2813" s="2" t="s">
        <v>82</v>
      </c>
    </row>
    <row r="2814" spans="2:14" ht="14.25" customHeight="1" x14ac:dyDescent="0.25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10">
        <v>20</v>
      </c>
      <c r="J2814" s="7">
        <v>2250</v>
      </c>
      <c r="K2814" s="10">
        <v>45000</v>
      </c>
      <c r="L2814" s="10">
        <v>15749.999999999998</v>
      </c>
      <c r="M2814" s="5">
        <v>0.35</v>
      </c>
      <c r="N2814" s="2" t="s">
        <v>82</v>
      </c>
    </row>
    <row r="2815" spans="2:14" ht="14.25" customHeight="1" x14ac:dyDescent="0.25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10">
        <v>10.000000000000002</v>
      </c>
      <c r="J2815" s="7">
        <v>2500</v>
      </c>
      <c r="K2815" s="10">
        <v>25000.000000000004</v>
      </c>
      <c r="L2815" s="10">
        <v>8750</v>
      </c>
      <c r="M2815" s="5">
        <v>0.35</v>
      </c>
      <c r="N2815" s="2" t="s">
        <v>82</v>
      </c>
    </row>
    <row r="2816" spans="2:14" ht="14.25" customHeight="1" x14ac:dyDescent="0.25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10">
        <v>19.999999999999996</v>
      </c>
      <c r="J2816" s="7">
        <v>1000</v>
      </c>
      <c r="K2816" s="10">
        <v>19999.999999999996</v>
      </c>
      <c r="L2816" s="10">
        <v>6999.9999999999982</v>
      </c>
      <c r="M2816" s="5">
        <v>0.35</v>
      </c>
      <c r="N2816" s="2" t="s">
        <v>82</v>
      </c>
    </row>
    <row r="2817" spans="2:14" ht="14.25" customHeight="1" x14ac:dyDescent="0.25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10">
        <v>35.000000000000007</v>
      </c>
      <c r="J2817" s="7">
        <v>1500</v>
      </c>
      <c r="K2817" s="10">
        <v>52500.000000000007</v>
      </c>
      <c r="L2817" s="10">
        <v>18375</v>
      </c>
      <c r="M2817" s="5">
        <v>0.35</v>
      </c>
      <c r="N2817" s="2" t="s">
        <v>82</v>
      </c>
    </row>
    <row r="2818" spans="2:14" ht="14.25" customHeight="1" x14ac:dyDescent="0.25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10">
        <v>25</v>
      </c>
      <c r="J2818" s="7">
        <v>2500</v>
      </c>
      <c r="K2818" s="10">
        <v>62500</v>
      </c>
      <c r="L2818" s="10">
        <v>21875</v>
      </c>
      <c r="M2818" s="5">
        <v>0.35</v>
      </c>
      <c r="N2818" s="2" t="s">
        <v>82</v>
      </c>
    </row>
    <row r="2819" spans="2:14" ht="14.25" customHeight="1" x14ac:dyDescent="0.25">
      <c r="B2819" s="2" t="s">
        <v>33</v>
      </c>
      <c r="C2819" s="2">
        <v>1197831</v>
      </c>
      <c r="D2819" s="3">
        <v>44299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10">
        <v>25</v>
      </c>
      <c r="J2819" s="7">
        <v>5000</v>
      </c>
      <c r="K2819" s="10">
        <v>125000</v>
      </c>
      <c r="L2819" s="10">
        <v>43750</v>
      </c>
      <c r="M2819" s="5">
        <v>0.35</v>
      </c>
      <c r="N2819" s="2" t="s">
        <v>82</v>
      </c>
    </row>
    <row r="2820" spans="2:14" ht="14.25" customHeight="1" x14ac:dyDescent="0.25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10">
        <v>25</v>
      </c>
      <c r="J2820" s="7">
        <v>2000</v>
      </c>
      <c r="K2820" s="10">
        <v>50000</v>
      </c>
      <c r="L2820" s="10">
        <v>17500</v>
      </c>
      <c r="M2820" s="5">
        <v>0.35</v>
      </c>
      <c r="N2820" s="2" t="s">
        <v>82</v>
      </c>
    </row>
    <row r="2821" spans="2:14" ht="14.25" customHeight="1" x14ac:dyDescent="0.25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10">
        <v>15.000000000000002</v>
      </c>
      <c r="J2821" s="7">
        <v>2000</v>
      </c>
      <c r="K2821" s="10">
        <v>30000.000000000004</v>
      </c>
      <c r="L2821" s="10">
        <v>10500</v>
      </c>
      <c r="M2821" s="5">
        <v>0.35</v>
      </c>
      <c r="N2821" s="2" t="s">
        <v>82</v>
      </c>
    </row>
    <row r="2822" spans="2:14" ht="14.25" customHeight="1" x14ac:dyDescent="0.25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10">
        <v>19.999999999999996</v>
      </c>
      <c r="J2822" s="7">
        <v>1250</v>
      </c>
      <c r="K2822" s="10">
        <v>24999.999999999996</v>
      </c>
      <c r="L2822" s="10">
        <v>8749.9999999999982</v>
      </c>
      <c r="M2822" s="5">
        <v>0.35</v>
      </c>
      <c r="N2822" s="2" t="s">
        <v>82</v>
      </c>
    </row>
    <row r="2823" spans="2:14" ht="14.25" customHeight="1" x14ac:dyDescent="0.25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10">
        <v>40</v>
      </c>
      <c r="J2823" s="7">
        <v>1500</v>
      </c>
      <c r="K2823" s="10">
        <v>60000</v>
      </c>
      <c r="L2823" s="10">
        <v>21000</v>
      </c>
      <c r="M2823" s="5">
        <v>0.35</v>
      </c>
      <c r="N2823" s="2" t="s">
        <v>82</v>
      </c>
    </row>
    <row r="2824" spans="2:14" ht="14.25" customHeight="1" x14ac:dyDescent="0.25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10">
        <v>30.000000000000004</v>
      </c>
      <c r="J2824" s="7">
        <v>3000</v>
      </c>
      <c r="K2824" s="10">
        <v>90000.000000000015</v>
      </c>
      <c r="L2824" s="10">
        <v>31500.000000000004</v>
      </c>
      <c r="M2824" s="5">
        <v>0.35</v>
      </c>
      <c r="N2824" s="2" t="s">
        <v>82</v>
      </c>
    </row>
    <row r="2825" spans="2:14" ht="14.25" customHeight="1" x14ac:dyDescent="0.25">
      <c r="B2825" s="2" t="s">
        <v>33</v>
      </c>
      <c r="C2825" s="2">
        <v>1197831</v>
      </c>
      <c r="D2825" s="3">
        <v>44328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10">
        <v>40</v>
      </c>
      <c r="J2825" s="7">
        <v>5700</v>
      </c>
      <c r="K2825" s="10">
        <v>228000</v>
      </c>
      <c r="L2825" s="10">
        <v>79800</v>
      </c>
      <c r="M2825" s="5">
        <v>0.35</v>
      </c>
      <c r="N2825" s="2" t="s">
        <v>82</v>
      </c>
    </row>
    <row r="2826" spans="2:14" ht="14.25" customHeight="1" x14ac:dyDescent="0.25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10">
        <v>40</v>
      </c>
      <c r="J2826" s="7">
        <v>2750</v>
      </c>
      <c r="K2826" s="10">
        <v>110000</v>
      </c>
      <c r="L2826" s="10">
        <v>38500</v>
      </c>
      <c r="M2826" s="5">
        <v>0.35</v>
      </c>
      <c r="N2826" s="2" t="s">
        <v>82</v>
      </c>
    </row>
    <row r="2827" spans="2:14" ht="14.25" customHeight="1" x14ac:dyDescent="0.25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10">
        <v>35</v>
      </c>
      <c r="J2827" s="7">
        <v>2500</v>
      </c>
      <c r="K2827" s="10">
        <v>87500</v>
      </c>
      <c r="L2827" s="10">
        <v>30624.999999999996</v>
      </c>
      <c r="M2827" s="5">
        <v>0.35</v>
      </c>
      <c r="N2827" s="2" t="s">
        <v>82</v>
      </c>
    </row>
    <row r="2828" spans="2:14" ht="14.25" customHeight="1" x14ac:dyDescent="0.25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10">
        <v>35</v>
      </c>
      <c r="J2828" s="7">
        <v>2000</v>
      </c>
      <c r="K2828" s="10">
        <v>70000</v>
      </c>
      <c r="L2828" s="10">
        <v>24500</v>
      </c>
      <c r="M2828" s="5">
        <v>0.35</v>
      </c>
      <c r="N2828" s="2" t="s">
        <v>82</v>
      </c>
    </row>
    <row r="2829" spans="2:14" ht="14.25" customHeight="1" x14ac:dyDescent="0.25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10">
        <v>44.999999999999993</v>
      </c>
      <c r="J2829" s="7">
        <v>2250</v>
      </c>
      <c r="K2829" s="10">
        <v>101249.99999999999</v>
      </c>
      <c r="L2829" s="10">
        <v>35437.499999999993</v>
      </c>
      <c r="M2829" s="5">
        <v>0.35</v>
      </c>
      <c r="N2829" s="2" t="s">
        <v>82</v>
      </c>
    </row>
    <row r="2830" spans="2:14" ht="14.25" customHeight="1" x14ac:dyDescent="0.25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10">
        <v>44.999999999999993</v>
      </c>
      <c r="J2830" s="7">
        <v>3250</v>
      </c>
      <c r="K2830" s="10">
        <v>146249.99999999997</v>
      </c>
      <c r="L2830" s="10">
        <v>51187.499999999985</v>
      </c>
      <c r="M2830" s="5">
        <v>0.35</v>
      </c>
      <c r="N2830" s="2" t="s">
        <v>82</v>
      </c>
    </row>
    <row r="2831" spans="2:14" ht="14.25" customHeight="1" x14ac:dyDescent="0.25">
      <c r="B2831" s="2" t="s">
        <v>33</v>
      </c>
      <c r="C2831" s="2">
        <v>1197831</v>
      </c>
      <c r="D2831" s="3">
        <v>44361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10">
        <v>40</v>
      </c>
      <c r="J2831" s="7">
        <v>5750</v>
      </c>
      <c r="K2831" s="10">
        <v>230000</v>
      </c>
      <c r="L2831" s="10">
        <v>80500</v>
      </c>
      <c r="M2831" s="5">
        <v>0.35</v>
      </c>
      <c r="N2831" s="2" t="s">
        <v>82</v>
      </c>
    </row>
    <row r="2832" spans="2:14" ht="14.25" customHeight="1" x14ac:dyDescent="0.25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10">
        <v>35</v>
      </c>
      <c r="J2832" s="7">
        <v>3250</v>
      </c>
      <c r="K2832" s="10">
        <v>113750</v>
      </c>
      <c r="L2832" s="10">
        <v>39812.5</v>
      </c>
      <c r="M2832" s="5">
        <v>0.35</v>
      </c>
      <c r="N2832" s="2" t="s">
        <v>82</v>
      </c>
    </row>
    <row r="2833" spans="2:14" ht="14.25" customHeight="1" x14ac:dyDescent="0.25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10">
        <v>40</v>
      </c>
      <c r="J2833" s="7">
        <v>3000</v>
      </c>
      <c r="K2833" s="10">
        <v>120000</v>
      </c>
      <c r="L2833" s="10">
        <v>42000</v>
      </c>
      <c r="M2833" s="5">
        <v>0.35</v>
      </c>
      <c r="N2833" s="2" t="s">
        <v>82</v>
      </c>
    </row>
    <row r="2834" spans="2:14" ht="14.25" customHeight="1" x14ac:dyDescent="0.25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10">
        <v>40</v>
      </c>
      <c r="J2834" s="7">
        <v>2750</v>
      </c>
      <c r="K2834" s="10">
        <v>110000</v>
      </c>
      <c r="L2834" s="10">
        <v>38500</v>
      </c>
      <c r="M2834" s="5">
        <v>0.35</v>
      </c>
      <c r="N2834" s="2" t="s">
        <v>82</v>
      </c>
    </row>
    <row r="2835" spans="2:14" ht="14.25" customHeight="1" x14ac:dyDescent="0.25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10">
        <v>54.999999999999993</v>
      </c>
      <c r="J2835" s="7">
        <v>2750</v>
      </c>
      <c r="K2835" s="10">
        <v>151249.99999999997</v>
      </c>
      <c r="L2835" s="10">
        <v>52937.499999999985</v>
      </c>
      <c r="M2835" s="5">
        <v>0.35</v>
      </c>
      <c r="N2835" s="2" t="s">
        <v>82</v>
      </c>
    </row>
    <row r="2836" spans="2:14" ht="14.25" customHeight="1" x14ac:dyDescent="0.25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10">
        <v>60</v>
      </c>
      <c r="J2836" s="7">
        <v>4500</v>
      </c>
      <c r="K2836" s="10">
        <v>270000</v>
      </c>
      <c r="L2836" s="10">
        <v>94500</v>
      </c>
      <c r="M2836" s="5">
        <v>0.35</v>
      </c>
      <c r="N2836" s="2" t="s">
        <v>82</v>
      </c>
    </row>
    <row r="2837" spans="2:14" ht="14.25" customHeight="1" x14ac:dyDescent="0.25">
      <c r="B2837" s="2" t="s">
        <v>33</v>
      </c>
      <c r="C2837" s="2">
        <v>1197831</v>
      </c>
      <c r="D2837" s="3">
        <v>44389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10">
        <v>54.999999999999993</v>
      </c>
      <c r="J2837" s="7">
        <v>6750</v>
      </c>
      <c r="K2837" s="10">
        <v>371249.99999999994</v>
      </c>
      <c r="L2837" s="10">
        <v>129937.49999999997</v>
      </c>
      <c r="M2837" s="5">
        <v>0.35</v>
      </c>
      <c r="N2837" s="2" t="s">
        <v>82</v>
      </c>
    </row>
    <row r="2838" spans="2:14" ht="14.25" customHeight="1" x14ac:dyDescent="0.25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10">
        <v>50</v>
      </c>
      <c r="J2838" s="7">
        <v>4250</v>
      </c>
      <c r="K2838" s="10">
        <v>212500</v>
      </c>
      <c r="L2838" s="10">
        <v>74375</v>
      </c>
      <c r="M2838" s="5">
        <v>0.35</v>
      </c>
      <c r="N2838" s="2" t="s">
        <v>82</v>
      </c>
    </row>
    <row r="2839" spans="2:14" ht="14.25" customHeight="1" x14ac:dyDescent="0.25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10">
        <v>45</v>
      </c>
      <c r="J2839" s="7">
        <v>3500</v>
      </c>
      <c r="K2839" s="10">
        <v>157500</v>
      </c>
      <c r="L2839" s="10">
        <v>55125</v>
      </c>
      <c r="M2839" s="5">
        <v>0.35</v>
      </c>
      <c r="N2839" s="2" t="s">
        <v>82</v>
      </c>
    </row>
    <row r="2840" spans="2:14" ht="14.25" customHeight="1" x14ac:dyDescent="0.25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10">
        <v>45</v>
      </c>
      <c r="J2840" s="7">
        <v>3000</v>
      </c>
      <c r="K2840" s="10">
        <v>135000</v>
      </c>
      <c r="L2840" s="10">
        <v>47250</v>
      </c>
      <c r="M2840" s="5">
        <v>0.35</v>
      </c>
      <c r="N2840" s="2" t="s">
        <v>82</v>
      </c>
    </row>
    <row r="2841" spans="2:14" ht="14.25" customHeight="1" x14ac:dyDescent="0.25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10">
        <v>60</v>
      </c>
      <c r="J2841" s="7">
        <v>3250</v>
      </c>
      <c r="K2841" s="10">
        <v>195000</v>
      </c>
      <c r="L2841" s="10">
        <v>68250</v>
      </c>
      <c r="M2841" s="5">
        <v>0.35</v>
      </c>
      <c r="N2841" s="2" t="s">
        <v>82</v>
      </c>
    </row>
    <row r="2842" spans="2:14" ht="14.25" customHeight="1" x14ac:dyDescent="0.25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10">
        <v>65</v>
      </c>
      <c r="J2842" s="7">
        <v>5000</v>
      </c>
      <c r="K2842" s="10">
        <v>325000</v>
      </c>
      <c r="L2842" s="10">
        <v>113750</v>
      </c>
      <c r="M2842" s="5">
        <v>0.35</v>
      </c>
      <c r="N2842" s="2" t="s">
        <v>82</v>
      </c>
    </row>
    <row r="2843" spans="2:14" ht="14.25" customHeight="1" x14ac:dyDescent="0.25">
      <c r="B2843" s="2" t="s">
        <v>33</v>
      </c>
      <c r="C2843" s="2">
        <v>1197831</v>
      </c>
      <c r="D2843" s="3">
        <v>44421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10">
        <v>60</v>
      </c>
      <c r="J2843" s="7">
        <v>6500</v>
      </c>
      <c r="K2843" s="10">
        <v>390000</v>
      </c>
      <c r="L2843" s="10">
        <v>136500</v>
      </c>
      <c r="M2843" s="5">
        <v>0.35</v>
      </c>
      <c r="N2843" s="2" t="s">
        <v>82</v>
      </c>
    </row>
    <row r="2844" spans="2:14" ht="14.25" customHeight="1" x14ac:dyDescent="0.25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10">
        <v>55.000000000000007</v>
      </c>
      <c r="J2844" s="7">
        <v>4250</v>
      </c>
      <c r="K2844" s="10">
        <v>233750.00000000003</v>
      </c>
      <c r="L2844" s="10">
        <v>81812.5</v>
      </c>
      <c r="M2844" s="5">
        <v>0.35</v>
      </c>
      <c r="N2844" s="2" t="s">
        <v>82</v>
      </c>
    </row>
    <row r="2845" spans="2:14" ht="14.25" customHeight="1" x14ac:dyDescent="0.25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10">
        <v>50</v>
      </c>
      <c r="J2845" s="7">
        <v>3500</v>
      </c>
      <c r="K2845" s="10">
        <v>175000</v>
      </c>
      <c r="L2845" s="10">
        <v>61249.999999999993</v>
      </c>
      <c r="M2845" s="5">
        <v>0.35</v>
      </c>
      <c r="N2845" s="2" t="s">
        <v>82</v>
      </c>
    </row>
    <row r="2846" spans="2:14" ht="14.25" customHeight="1" x14ac:dyDescent="0.25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10">
        <v>40</v>
      </c>
      <c r="J2846" s="7">
        <v>3000</v>
      </c>
      <c r="K2846" s="10">
        <v>120000</v>
      </c>
      <c r="L2846" s="10">
        <v>42000</v>
      </c>
      <c r="M2846" s="5">
        <v>0.35</v>
      </c>
      <c r="N2846" s="2" t="s">
        <v>82</v>
      </c>
    </row>
    <row r="2847" spans="2:14" ht="14.25" customHeight="1" x14ac:dyDescent="0.25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10">
        <v>50</v>
      </c>
      <c r="J2847" s="7">
        <v>2750</v>
      </c>
      <c r="K2847" s="10">
        <v>137500</v>
      </c>
      <c r="L2847" s="10">
        <v>48125</v>
      </c>
      <c r="M2847" s="5">
        <v>0.35</v>
      </c>
      <c r="N2847" s="2" t="s">
        <v>82</v>
      </c>
    </row>
    <row r="2848" spans="2:14" ht="14.25" customHeight="1" x14ac:dyDescent="0.25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10">
        <v>55.000000000000007</v>
      </c>
      <c r="J2848" s="7">
        <v>4500</v>
      </c>
      <c r="K2848" s="10">
        <v>247500.00000000003</v>
      </c>
      <c r="L2848" s="10">
        <v>86625</v>
      </c>
      <c r="M2848" s="5">
        <v>0.35</v>
      </c>
      <c r="N2848" s="2" t="s">
        <v>82</v>
      </c>
    </row>
    <row r="2849" spans="2:14" ht="14.25" customHeight="1" x14ac:dyDescent="0.25">
      <c r="B2849" s="2" t="s">
        <v>33</v>
      </c>
      <c r="C2849" s="2">
        <v>1197831</v>
      </c>
      <c r="D2849" s="3">
        <v>44451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10">
        <v>50</v>
      </c>
      <c r="J2849" s="7">
        <v>5500</v>
      </c>
      <c r="K2849" s="10">
        <v>275000</v>
      </c>
      <c r="L2849" s="10">
        <v>96250</v>
      </c>
      <c r="M2849" s="5">
        <v>0.35</v>
      </c>
      <c r="N2849" s="2" t="s">
        <v>82</v>
      </c>
    </row>
    <row r="2850" spans="2:14" ht="14.25" customHeight="1" x14ac:dyDescent="0.25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10">
        <v>40.000000000000014</v>
      </c>
      <c r="J2850" s="7">
        <v>3500</v>
      </c>
      <c r="K2850" s="10">
        <v>140000.00000000006</v>
      </c>
      <c r="L2850" s="10">
        <v>49000.000000000015</v>
      </c>
      <c r="M2850" s="5">
        <v>0.35</v>
      </c>
      <c r="N2850" s="2" t="s">
        <v>82</v>
      </c>
    </row>
    <row r="2851" spans="2:14" ht="14.25" customHeight="1" x14ac:dyDescent="0.25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10">
        <v>15.000000000000007</v>
      </c>
      <c r="J2851" s="7">
        <v>2500</v>
      </c>
      <c r="K2851" s="10">
        <v>37500.000000000015</v>
      </c>
      <c r="L2851" s="10">
        <v>13125.000000000004</v>
      </c>
      <c r="M2851" s="5">
        <v>0.35</v>
      </c>
      <c r="N2851" s="2" t="s">
        <v>82</v>
      </c>
    </row>
    <row r="2852" spans="2:14" ht="14.25" customHeight="1" x14ac:dyDescent="0.25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10">
        <v>15.000000000000007</v>
      </c>
      <c r="J2852" s="7">
        <v>2250</v>
      </c>
      <c r="K2852" s="10">
        <v>33750.000000000015</v>
      </c>
      <c r="L2852" s="10">
        <v>11812.500000000004</v>
      </c>
      <c r="M2852" s="5">
        <v>0.35</v>
      </c>
      <c r="N2852" s="2" t="s">
        <v>82</v>
      </c>
    </row>
    <row r="2853" spans="2:14" ht="14.25" customHeight="1" x14ac:dyDescent="0.25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10">
        <v>25.000000000000007</v>
      </c>
      <c r="J2853" s="7">
        <v>2250</v>
      </c>
      <c r="K2853" s="10">
        <v>56250.000000000015</v>
      </c>
      <c r="L2853" s="10">
        <v>19687.500000000004</v>
      </c>
      <c r="M2853" s="5">
        <v>0.35</v>
      </c>
      <c r="N2853" s="2" t="s">
        <v>82</v>
      </c>
    </row>
    <row r="2854" spans="2:14" ht="14.25" customHeight="1" x14ac:dyDescent="0.25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10">
        <v>30.000000000000011</v>
      </c>
      <c r="J2854" s="7">
        <v>3250</v>
      </c>
      <c r="K2854" s="10">
        <v>97500.000000000029</v>
      </c>
      <c r="L2854" s="10">
        <v>34125.000000000007</v>
      </c>
      <c r="M2854" s="5">
        <v>0.35</v>
      </c>
      <c r="N2854" s="2" t="s">
        <v>82</v>
      </c>
    </row>
    <row r="2855" spans="2:14" ht="14.25" customHeight="1" x14ac:dyDescent="0.25">
      <c r="B2855" s="2" t="s">
        <v>33</v>
      </c>
      <c r="C2855" s="2">
        <v>1197831</v>
      </c>
      <c r="D2855" s="3">
        <v>44483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10">
        <v>30.000000000000011</v>
      </c>
      <c r="J2855" s="7">
        <v>5000</v>
      </c>
      <c r="K2855" s="10">
        <v>150000.00000000006</v>
      </c>
      <c r="L2855" s="10">
        <v>52500.000000000015</v>
      </c>
      <c r="M2855" s="5">
        <v>0.35</v>
      </c>
      <c r="N2855" s="2" t="s">
        <v>82</v>
      </c>
    </row>
    <row r="2856" spans="2:14" ht="14.25" customHeight="1" x14ac:dyDescent="0.25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10">
        <v>20.000000000000011</v>
      </c>
      <c r="J2856" s="7">
        <v>3250</v>
      </c>
      <c r="K2856" s="10">
        <v>65000.000000000036</v>
      </c>
      <c r="L2856" s="10">
        <v>22750.000000000011</v>
      </c>
      <c r="M2856" s="5">
        <v>0.35</v>
      </c>
      <c r="N2856" s="2" t="s">
        <v>82</v>
      </c>
    </row>
    <row r="2857" spans="2:14" ht="14.25" customHeight="1" x14ac:dyDescent="0.25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10">
        <v>20.000000000000011</v>
      </c>
      <c r="J2857" s="7">
        <v>2000</v>
      </c>
      <c r="K2857" s="10">
        <v>40000.000000000022</v>
      </c>
      <c r="L2857" s="10">
        <v>14000.000000000007</v>
      </c>
      <c r="M2857" s="5">
        <v>0.35</v>
      </c>
      <c r="N2857" s="2" t="s">
        <v>82</v>
      </c>
    </row>
    <row r="2858" spans="2:14" ht="14.25" customHeight="1" x14ac:dyDescent="0.25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10">
        <v>20.000000000000011</v>
      </c>
      <c r="J2858" s="7">
        <v>1750</v>
      </c>
      <c r="K2858" s="10">
        <v>35000.000000000022</v>
      </c>
      <c r="L2858" s="10">
        <v>12250.000000000007</v>
      </c>
      <c r="M2858" s="5">
        <v>0.35</v>
      </c>
      <c r="N2858" s="2" t="s">
        <v>82</v>
      </c>
    </row>
    <row r="2859" spans="2:14" ht="14.25" customHeight="1" x14ac:dyDescent="0.25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10">
        <v>30.000000000000011</v>
      </c>
      <c r="J2859" s="7">
        <v>1750</v>
      </c>
      <c r="K2859" s="10">
        <v>52500.000000000022</v>
      </c>
      <c r="L2859" s="10">
        <v>18375.000000000007</v>
      </c>
      <c r="M2859" s="5">
        <v>0.35</v>
      </c>
      <c r="N2859" s="2" t="s">
        <v>82</v>
      </c>
    </row>
    <row r="2860" spans="2:14" ht="14.25" customHeight="1" x14ac:dyDescent="0.25">
      <c r="B2860" s="2" t="s">
        <v>13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10">
        <v>30.000000000000004</v>
      </c>
      <c r="J2860" s="7">
        <v>3000</v>
      </c>
      <c r="K2860" s="10">
        <v>90000.000000000015</v>
      </c>
      <c r="L2860" s="10">
        <v>31500.000000000004</v>
      </c>
      <c r="M2860" s="5">
        <v>0.35</v>
      </c>
      <c r="N2860" s="2" t="s">
        <v>82</v>
      </c>
    </row>
    <row r="2861" spans="2:14" ht="14.25" customHeight="1" x14ac:dyDescent="0.25">
      <c r="B2861" s="2" t="s">
        <v>13</v>
      </c>
      <c r="C2861" s="2">
        <v>1197831</v>
      </c>
      <c r="D2861" s="3">
        <v>44513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10">
        <v>25.000000000000011</v>
      </c>
      <c r="J2861" s="7">
        <v>4500</v>
      </c>
      <c r="K2861" s="10">
        <v>112500.00000000004</v>
      </c>
      <c r="L2861" s="10">
        <v>39375.000000000015</v>
      </c>
      <c r="M2861" s="5">
        <v>0.35</v>
      </c>
      <c r="N2861" s="2" t="s">
        <v>82</v>
      </c>
    </row>
    <row r="2862" spans="2:14" ht="14.25" customHeight="1" x14ac:dyDescent="0.25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10">
        <v>15.000000000000014</v>
      </c>
      <c r="J2862" s="7">
        <v>2750</v>
      </c>
      <c r="K2862" s="10">
        <v>41250.000000000036</v>
      </c>
      <c r="L2862" s="10">
        <v>14437.500000000011</v>
      </c>
      <c r="M2862" s="5">
        <v>0.35</v>
      </c>
      <c r="N2862" s="2" t="s">
        <v>82</v>
      </c>
    </row>
    <row r="2863" spans="2:14" ht="14.25" customHeight="1" x14ac:dyDescent="0.25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10">
        <v>25.000000000000018</v>
      </c>
      <c r="J2863" s="7">
        <v>2200</v>
      </c>
      <c r="K2863" s="10">
        <v>55000.000000000036</v>
      </c>
      <c r="L2863" s="10">
        <v>19250.000000000011</v>
      </c>
      <c r="M2863" s="5">
        <v>0.35</v>
      </c>
      <c r="N2863" s="2" t="s">
        <v>82</v>
      </c>
    </row>
    <row r="2864" spans="2:14" ht="14.25" customHeight="1" x14ac:dyDescent="0.25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10">
        <v>55.000000000000014</v>
      </c>
      <c r="J2864" s="7">
        <v>2750</v>
      </c>
      <c r="K2864" s="10">
        <v>151250.00000000003</v>
      </c>
      <c r="L2864" s="10">
        <v>52937.500000000007</v>
      </c>
      <c r="M2864" s="5">
        <v>0.35</v>
      </c>
      <c r="N2864" s="2" t="s">
        <v>82</v>
      </c>
    </row>
    <row r="2865" spans="2:14" ht="14.25" customHeight="1" x14ac:dyDescent="0.25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10">
        <v>75.000000000000014</v>
      </c>
      <c r="J2865" s="7">
        <v>2500</v>
      </c>
      <c r="K2865" s="10">
        <v>187500.00000000003</v>
      </c>
      <c r="L2865" s="10">
        <v>65625</v>
      </c>
      <c r="M2865" s="5">
        <v>0.35</v>
      </c>
      <c r="N2865" s="2" t="s">
        <v>82</v>
      </c>
    </row>
    <row r="2866" spans="2:14" ht="14.25" customHeight="1" x14ac:dyDescent="0.25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10">
        <v>75</v>
      </c>
      <c r="J2866" s="7">
        <v>3500</v>
      </c>
      <c r="K2866" s="10">
        <v>262500</v>
      </c>
      <c r="L2866" s="10">
        <v>91875</v>
      </c>
      <c r="M2866" s="5">
        <v>0.35</v>
      </c>
      <c r="N2866" s="2" t="s">
        <v>82</v>
      </c>
    </row>
    <row r="2867" spans="2:14" ht="14.25" customHeight="1" x14ac:dyDescent="0.25">
      <c r="B2867" s="2" t="s">
        <v>13</v>
      </c>
      <c r="C2867" s="2">
        <v>1197831</v>
      </c>
      <c r="D2867" s="3">
        <v>44542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10">
        <v>70</v>
      </c>
      <c r="J2867" s="7">
        <v>6000</v>
      </c>
      <c r="K2867" s="10">
        <v>420000</v>
      </c>
      <c r="L2867" s="10">
        <v>147000</v>
      </c>
      <c r="M2867" s="5">
        <v>0.35</v>
      </c>
      <c r="N2867" s="2" t="s">
        <v>82</v>
      </c>
    </row>
    <row r="2868" spans="2:14" ht="14.25" customHeight="1" x14ac:dyDescent="0.25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10">
        <v>60.000000000000007</v>
      </c>
      <c r="J2868" s="7">
        <v>4000</v>
      </c>
      <c r="K2868" s="10">
        <v>240000.00000000003</v>
      </c>
      <c r="L2868" s="10">
        <v>84000</v>
      </c>
      <c r="M2868" s="5">
        <v>0.35</v>
      </c>
      <c r="N2868" s="2" t="s">
        <v>82</v>
      </c>
    </row>
    <row r="2869" spans="2:14" ht="14.25" customHeight="1" x14ac:dyDescent="0.25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10">
        <v>60.000000000000007</v>
      </c>
      <c r="J2869" s="7">
        <v>3500</v>
      </c>
      <c r="K2869" s="10">
        <v>210000.00000000003</v>
      </c>
      <c r="L2869" s="10">
        <v>73500</v>
      </c>
      <c r="M2869" s="5">
        <v>0.35</v>
      </c>
      <c r="N2869" s="2" t="s">
        <v>82</v>
      </c>
    </row>
    <row r="2870" spans="2:14" ht="14.25" customHeight="1" x14ac:dyDescent="0.25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10">
        <v>60.000000000000007</v>
      </c>
      <c r="J2870" s="7">
        <v>3000</v>
      </c>
      <c r="K2870" s="10">
        <v>180000.00000000003</v>
      </c>
      <c r="L2870" s="10">
        <v>63000.000000000007</v>
      </c>
      <c r="M2870" s="5">
        <v>0.35</v>
      </c>
      <c r="N2870" s="2" t="s">
        <v>82</v>
      </c>
    </row>
    <row r="2871" spans="2:14" ht="14.25" customHeight="1" x14ac:dyDescent="0.25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10">
        <v>70</v>
      </c>
      <c r="J2871" s="7">
        <v>3000</v>
      </c>
      <c r="K2871" s="10">
        <v>210000</v>
      </c>
      <c r="L2871" s="10">
        <v>73500</v>
      </c>
      <c r="M2871" s="5">
        <v>0.35</v>
      </c>
      <c r="N2871" s="2" t="s">
        <v>82</v>
      </c>
    </row>
    <row r="2872" spans="2:14" ht="14.25" customHeight="1" x14ac:dyDescent="0.25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10">
        <v>75</v>
      </c>
      <c r="J2872" s="7">
        <v>4000</v>
      </c>
      <c r="K2872" s="10">
        <v>300000</v>
      </c>
      <c r="L2872" s="10">
        <v>105000</v>
      </c>
      <c r="M2872" s="5">
        <v>0.35</v>
      </c>
      <c r="N2872" s="2" t="s">
        <v>82</v>
      </c>
    </row>
    <row r="2873" spans="2:14" ht="14.25" customHeight="1" x14ac:dyDescent="0.25">
      <c r="B2873" s="2" t="s">
        <v>13</v>
      </c>
      <c r="C2873" s="2">
        <v>1185732</v>
      </c>
      <c r="D2873" s="3">
        <v>44208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10">
        <v>40</v>
      </c>
      <c r="J2873" s="7">
        <v>4750</v>
      </c>
      <c r="K2873" s="10">
        <v>190000</v>
      </c>
      <c r="L2873" s="10">
        <v>66500</v>
      </c>
      <c r="M2873" s="5">
        <v>0.35</v>
      </c>
      <c r="N2873" s="2" t="s">
        <v>82</v>
      </c>
    </row>
    <row r="2874" spans="2:14" ht="14.25" customHeight="1" x14ac:dyDescent="0.25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10">
        <v>40</v>
      </c>
      <c r="J2874" s="7">
        <v>2750</v>
      </c>
      <c r="K2874" s="10">
        <v>110000</v>
      </c>
      <c r="L2874" s="10">
        <v>33000</v>
      </c>
      <c r="M2874" s="5">
        <v>0.3</v>
      </c>
      <c r="N2874" s="2" t="s">
        <v>82</v>
      </c>
    </row>
    <row r="2875" spans="2:14" ht="14.25" customHeight="1" x14ac:dyDescent="0.25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10">
        <v>30.000000000000004</v>
      </c>
      <c r="J2875" s="7">
        <v>2750</v>
      </c>
      <c r="K2875" s="10">
        <v>82500.000000000015</v>
      </c>
      <c r="L2875" s="10">
        <v>24750.000000000004</v>
      </c>
      <c r="M2875" s="5">
        <v>0.3</v>
      </c>
      <c r="N2875" s="2" t="s">
        <v>82</v>
      </c>
    </row>
    <row r="2876" spans="2:14" ht="14.25" customHeight="1" x14ac:dyDescent="0.25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10">
        <v>35</v>
      </c>
      <c r="J2876" s="7">
        <v>1250</v>
      </c>
      <c r="K2876" s="10">
        <v>43750</v>
      </c>
      <c r="L2876" s="10">
        <v>13125</v>
      </c>
      <c r="M2876" s="5">
        <v>0.3</v>
      </c>
      <c r="N2876" s="2" t="s">
        <v>82</v>
      </c>
    </row>
    <row r="2877" spans="2:14" ht="14.25" customHeight="1" x14ac:dyDescent="0.25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10">
        <v>49.999999999999993</v>
      </c>
      <c r="J2877" s="7">
        <v>1750</v>
      </c>
      <c r="K2877" s="10">
        <v>87499.999999999985</v>
      </c>
      <c r="L2877" s="10">
        <v>30624.999999999993</v>
      </c>
      <c r="M2877" s="5">
        <v>0.35</v>
      </c>
      <c r="N2877" s="2" t="s">
        <v>82</v>
      </c>
    </row>
    <row r="2878" spans="2:14" ht="14.25" customHeight="1" x14ac:dyDescent="0.25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10">
        <v>40</v>
      </c>
      <c r="J2878" s="7">
        <v>2750</v>
      </c>
      <c r="K2878" s="10">
        <v>110000</v>
      </c>
      <c r="L2878" s="10">
        <v>44000</v>
      </c>
      <c r="M2878" s="5">
        <v>0.4</v>
      </c>
      <c r="N2878" s="2" t="s">
        <v>82</v>
      </c>
    </row>
    <row r="2879" spans="2:14" ht="14.25" customHeight="1" x14ac:dyDescent="0.25">
      <c r="B2879" s="2" t="s">
        <v>13</v>
      </c>
      <c r="C2879" s="2">
        <v>1185732</v>
      </c>
      <c r="D2879" s="3">
        <v>44239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10">
        <v>40</v>
      </c>
      <c r="J2879" s="7">
        <v>5250</v>
      </c>
      <c r="K2879" s="10">
        <v>210000</v>
      </c>
      <c r="L2879" s="10">
        <v>73500</v>
      </c>
      <c r="M2879" s="5">
        <v>0.35</v>
      </c>
      <c r="N2879" s="2" t="s">
        <v>82</v>
      </c>
    </row>
    <row r="2880" spans="2:14" ht="14.25" customHeight="1" x14ac:dyDescent="0.25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10">
        <v>40</v>
      </c>
      <c r="J2880" s="7">
        <v>1750</v>
      </c>
      <c r="K2880" s="10">
        <v>70000</v>
      </c>
      <c r="L2880" s="10">
        <v>21000</v>
      </c>
      <c r="M2880" s="5">
        <v>0.3</v>
      </c>
      <c r="N2880" s="2" t="s">
        <v>82</v>
      </c>
    </row>
    <row r="2881" spans="2:14" ht="14.25" customHeight="1" x14ac:dyDescent="0.25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10">
        <v>30.000000000000004</v>
      </c>
      <c r="J2881" s="7">
        <v>2250</v>
      </c>
      <c r="K2881" s="10">
        <v>67500.000000000015</v>
      </c>
      <c r="L2881" s="10">
        <v>20250.000000000004</v>
      </c>
      <c r="M2881" s="5">
        <v>0.3</v>
      </c>
      <c r="N2881" s="2" t="s">
        <v>82</v>
      </c>
    </row>
    <row r="2882" spans="2:14" ht="14.25" customHeight="1" x14ac:dyDescent="0.25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10">
        <v>35</v>
      </c>
      <c r="J2882" s="7">
        <v>1000</v>
      </c>
      <c r="K2882" s="10">
        <v>35000</v>
      </c>
      <c r="L2882" s="10">
        <v>10500</v>
      </c>
      <c r="M2882" s="5">
        <v>0.3</v>
      </c>
      <c r="N2882" s="2" t="s">
        <v>82</v>
      </c>
    </row>
    <row r="2883" spans="2:14" ht="14.25" customHeight="1" x14ac:dyDescent="0.25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10">
        <v>49.999999999999993</v>
      </c>
      <c r="J2883" s="7">
        <v>1750</v>
      </c>
      <c r="K2883" s="10">
        <v>87499.999999999985</v>
      </c>
      <c r="L2883" s="10">
        <v>30624.999999999993</v>
      </c>
      <c r="M2883" s="5">
        <v>0.35</v>
      </c>
      <c r="N2883" s="2" t="s">
        <v>82</v>
      </c>
    </row>
    <row r="2884" spans="2:14" ht="14.25" customHeight="1" x14ac:dyDescent="0.25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10">
        <v>35</v>
      </c>
      <c r="J2884" s="7">
        <v>2750</v>
      </c>
      <c r="K2884" s="10">
        <v>96250</v>
      </c>
      <c r="L2884" s="10">
        <v>38500</v>
      </c>
      <c r="M2884" s="5">
        <v>0.4</v>
      </c>
      <c r="N2884" s="2" t="s">
        <v>82</v>
      </c>
    </row>
    <row r="2885" spans="2:14" ht="14.25" customHeight="1" x14ac:dyDescent="0.25">
      <c r="B2885" s="2" t="s">
        <v>13</v>
      </c>
      <c r="C2885" s="2">
        <v>1185732</v>
      </c>
      <c r="D2885" s="3">
        <v>44266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10">
        <v>40</v>
      </c>
      <c r="J2885" s="7">
        <v>4950</v>
      </c>
      <c r="K2885" s="10">
        <v>198000</v>
      </c>
      <c r="L2885" s="10">
        <v>69300</v>
      </c>
      <c r="M2885" s="5">
        <v>0.35</v>
      </c>
      <c r="N2885" s="2" t="s">
        <v>82</v>
      </c>
    </row>
    <row r="2886" spans="2:14" ht="14.25" customHeight="1" x14ac:dyDescent="0.25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10">
        <v>40</v>
      </c>
      <c r="J2886" s="7">
        <v>2000</v>
      </c>
      <c r="K2886" s="10">
        <v>80000</v>
      </c>
      <c r="L2886" s="10">
        <v>24000</v>
      </c>
      <c r="M2886" s="5">
        <v>0.3</v>
      </c>
      <c r="N2886" s="2" t="s">
        <v>82</v>
      </c>
    </row>
    <row r="2887" spans="2:14" ht="14.25" customHeight="1" x14ac:dyDescent="0.25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10">
        <v>30.000000000000004</v>
      </c>
      <c r="J2887" s="7">
        <v>2250</v>
      </c>
      <c r="K2887" s="10">
        <v>67500.000000000015</v>
      </c>
      <c r="L2887" s="10">
        <v>20250.000000000004</v>
      </c>
      <c r="M2887" s="5">
        <v>0.3</v>
      </c>
      <c r="N2887" s="2" t="s">
        <v>82</v>
      </c>
    </row>
    <row r="2888" spans="2:14" ht="14.25" customHeight="1" x14ac:dyDescent="0.25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10">
        <v>35</v>
      </c>
      <c r="J2888" s="7">
        <v>750</v>
      </c>
      <c r="K2888" s="10">
        <v>26250</v>
      </c>
      <c r="L2888" s="10">
        <v>7875</v>
      </c>
      <c r="M2888" s="5">
        <v>0.3</v>
      </c>
      <c r="N2888" s="2" t="s">
        <v>82</v>
      </c>
    </row>
    <row r="2889" spans="2:14" ht="14.25" customHeight="1" x14ac:dyDescent="0.25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10">
        <v>50</v>
      </c>
      <c r="J2889" s="7">
        <v>1250</v>
      </c>
      <c r="K2889" s="10">
        <v>62500</v>
      </c>
      <c r="L2889" s="10">
        <v>21875</v>
      </c>
      <c r="M2889" s="5">
        <v>0.35</v>
      </c>
      <c r="N2889" s="2" t="s">
        <v>82</v>
      </c>
    </row>
    <row r="2890" spans="2:14" ht="14.25" customHeight="1" x14ac:dyDescent="0.25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10">
        <v>40</v>
      </c>
      <c r="J2890" s="7">
        <v>2250</v>
      </c>
      <c r="K2890" s="10">
        <v>90000</v>
      </c>
      <c r="L2890" s="10">
        <v>36000</v>
      </c>
      <c r="M2890" s="5">
        <v>0.4</v>
      </c>
      <c r="N2890" s="2" t="s">
        <v>82</v>
      </c>
    </row>
    <row r="2891" spans="2:14" ht="14.25" customHeight="1" x14ac:dyDescent="0.25">
      <c r="B2891" s="2" t="s">
        <v>13</v>
      </c>
      <c r="C2891" s="2">
        <v>1185732</v>
      </c>
      <c r="D2891" s="3">
        <v>44298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10">
        <v>40</v>
      </c>
      <c r="J2891" s="7">
        <v>4500</v>
      </c>
      <c r="K2891" s="10">
        <v>180000</v>
      </c>
      <c r="L2891" s="10">
        <v>62999.999999999993</v>
      </c>
      <c r="M2891" s="5">
        <v>0.35</v>
      </c>
      <c r="N2891" s="2" t="s">
        <v>82</v>
      </c>
    </row>
    <row r="2892" spans="2:14" ht="14.25" customHeight="1" x14ac:dyDescent="0.25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10">
        <v>40</v>
      </c>
      <c r="J2892" s="7">
        <v>1500</v>
      </c>
      <c r="K2892" s="10">
        <v>60000</v>
      </c>
      <c r="L2892" s="10">
        <v>18000</v>
      </c>
      <c r="M2892" s="5">
        <v>0.3</v>
      </c>
      <c r="N2892" s="2" t="s">
        <v>82</v>
      </c>
    </row>
    <row r="2893" spans="2:14" ht="14.25" customHeight="1" x14ac:dyDescent="0.25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10">
        <v>30.000000000000004</v>
      </c>
      <c r="J2893" s="7">
        <v>1500</v>
      </c>
      <c r="K2893" s="10">
        <v>45000.000000000007</v>
      </c>
      <c r="L2893" s="10">
        <v>13500.000000000002</v>
      </c>
      <c r="M2893" s="5">
        <v>0.3</v>
      </c>
      <c r="N2893" s="2" t="s">
        <v>82</v>
      </c>
    </row>
    <row r="2894" spans="2:14" ht="14.25" customHeight="1" x14ac:dyDescent="0.25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10">
        <v>35</v>
      </c>
      <c r="J2894" s="7">
        <v>750</v>
      </c>
      <c r="K2894" s="10">
        <v>26250</v>
      </c>
      <c r="L2894" s="10">
        <v>7875</v>
      </c>
      <c r="M2894" s="5">
        <v>0.3</v>
      </c>
      <c r="N2894" s="2" t="s">
        <v>82</v>
      </c>
    </row>
    <row r="2895" spans="2:14" ht="14.25" customHeight="1" x14ac:dyDescent="0.25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10">
        <v>60</v>
      </c>
      <c r="J2895" s="7">
        <v>1000</v>
      </c>
      <c r="K2895" s="10">
        <v>60000</v>
      </c>
      <c r="L2895" s="10">
        <v>21000</v>
      </c>
      <c r="M2895" s="5">
        <v>0.35</v>
      </c>
      <c r="N2895" s="2" t="s">
        <v>82</v>
      </c>
    </row>
    <row r="2896" spans="2:14" ht="14.25" customHeight="1" x14ac:dyDescent="0.25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10">
        <v>50</v>
      </c>
      <c r="J2896" s="7">
        <v>2250</v>
      </c>
      <c r="K2896" s="10">
        <v>112500</v>
      </c>
      <c r="L2896" s="10">
        <v>45000</v>
      </c>
      <c r="M2896" s="5">
        <v>0.4</v>
      </c>
      <c r="N2896" s="2" t="s">
        <v>82</v>
      </c>
    </row>
    <row r="2897" spans="2:14" ht="14.25" customHeight="1" x14ac:dyDescent="0.25">
      <c r="B2897" s="2" t="s">
        <v>13</v>
      </c>
      <c r="C2897" s="2">
        <v>1185732</v>
      </c>
      <c r="D2897" s="3">
        <v>44329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10">
        <v>60</v>
      </c>
      <c r="J2897" s="7">
        <v>4950</v>
      </c>
      <c r="K2897" s="10">
        <v>297000</v>
      </c>
      <c r="L2897" s="10">
        <v>103950</v>
      </c>
      <c r="M2897" s="5">
        <v>0.35</v>
      </c>
      <c r="N2897" s="2" t="s">
        <v>82</v>
      </c>
    </row>
    <row r="2898" spans="2:14" ht="14.25" customHeight="1" x14ac:dyDescent="0.25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10">
        <v>50</v>
      </c>
      <c r="J2898" s="7">
        <v>2000</v>
      </c>
      <c r="K2898" s="10">
        <v>100000</v>
      </c>
      <c r="L2898" s="10">
        <v>30000</v>
      </c>
      <c r="M2898" s="5">
        <v>0.3</v>
      </c>
      <c r="N2898" s="2" t="s">
        <v>82</v>
      </c>
    </row>
    <row r="2899" spans="2:14" ht="14.25" customHeight="1" x14ac:dyDescent="0.25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10">
        <v>45</v>
      </c>
      <c r="J2899" s="7">
        <v>1750</v>
      </c>
      <c r="K2899" s="10">
        <v>78750</v>
      </c>
      <c r="L2899" s="10">
        <v>23625</v>
      </c>
      <c r="M2899" s="5">
        <v>0.3</v>
      </c>
      <c r="N2899" s="2" t="s">
        <v>82</v>
      </c>
    </row>
    <row r="2900" spans="2:14" ht="14.25" customHeight="1" x14ac:dyDescent="0.25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10">
        <v>45</v>
      </c>
      <c r="J2900" s="7">
        <v>1000</v>
      </c>
      <c r="K2900" s="10">
        <v>45000</v>
      </c>
      <c r="L2900" s="10">
        <v>13500</v>
      </c>
      <c r="M2900" s="5">
        <v>0.3</v>
      </c>
      <c r="N2900" s="2" t="s">
        <v>82</v>
      </c>
    </row>
    <row r="2901" spans="2:14" ht="14.25" customHeight="1" x14ac:dyDescent="0.25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10">
        <v>54.999999999999993</v>
      </c>
      <c r="J2901" s="7">
        <v>1250</v>
      </c>
      <c r="K2901" s="10">
        <v>68749.999999999985</v>
      </c>
      <c r="L2901" s="10">
        <v>24062.499999999993</v>
      </c>
      <c r="M2901" s="5">
        <v>0.35</v>
      </c>
      <c r="N2901" s="2" t="s">
        <v>82</v>
      </c>
    </row>
    <row r="2902" spans="2:14" ht="14.25" customHeight="1" x14ac:dyDescent="0.25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10">
        <v>60</v>
      </c>
      <c r="J2902" s="7">
        <v>2500</v>
      </c>
      <c r="K2902" s="10">
        <v>150000</v>
      </c>
      <c r="L2902" s="10">
        <v>60000</v>
      </c>
      <c r="M2902" s="5">
        <v>0.4</v>
      </c>
      <c r="N2902" s="2" t="s">
        <v>82</v>
      </c>
    </row>
    <row r="2903" spans="2:14" ht="14.25" customHeight="1" x14ac:dyDescent="0.25">
      <c r="B2903" s="2" t="s">
        <v>13</v>
      </c>
      <c r="C2903" s="2">
        <v>1185732</v>
      </c>
      <c r="D2903" s="3">
        <v>44359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10">
        <v>45</v>
      </c>
      <c r="J2903" s="7">
        <v>5000</v>
      </c>
      <c r="K2903" s="10">
        <v>225000</v>
      </c>
      <c r="L2903" s="10">
        <v>78750</v>
      </c>
      <c r="M2903" s="5">
        <v>0.35</v>
      </c>
      <c r="N2903" s="2" t="s">
        <v>82</v>
      </c>
    </row>
    <row r="2904" spans="2:14" ht="14.25" customHeight="1" x14ac:dyDescent="0.25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10">
        <v>40.000000000000007</v>
      </c>
      <c r="J2904" s="7">
        <v>2500</v>
      </c>
      <c r="K2904" s="10">
        <v>100000.00000000001</v>
      </c>
      <c r="L2904" s="10">
        <v>30000.000000000004</v>
      </c>
      <c r="M2904" s="5">
        <v>0.3</v>
      </c>
      <c r="N2904" s="2" t="s">
        <v>82</v>
      </c>
    </row>
    <row r="2905" spans="2:14" ht="14.25" customHeight="1" x14ac:dyDescent="0.25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10">
        <v>35</v>
      </c>
      <c r="J2905" s="7">
        <v>2000</v>
      </c>
      <c r="K2905" s="10">
        <v>70000</v>
      </c>
      <c r="L2905" s="10">
        <v>21000</v>
      </c>
      <c r="M2905" s="5">
        <v>0.3</v>
      </c>
      <c r="N2905" s="2" t="s">
        <v>82</v>
      </c>
    </row>
    <row r="2906" spans="2:14" ht="14.25" customHeight="1" x14ac:dyDescent="0.25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10">
        <v>35</v>
      </c>
      <c r="J2906" s="7">
        <v>1750</v>
      </c>
      <c r="K2906" s="10">
        <v>61250</v>
      </c>
      <c r="L2906" s="10">
        <v>18375</v>
      </c>
      <c r="M2906" s="5">
        <v>0.3</v>
      </c>
      <c r="N2906" s="2" t="s">
        <v>82</v>
      </c>
    </row>
    <row r="2907" spans="2:14" ht="14.25" customHeight="1" x14ac:dyDescent="0.25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10">
        <v>45</v>
      </c>
      <c r="J2907" s="7">
        <v>1750</v>
      </c>
      <c r="K2907" s="10">
        <v>78750</v>
      </c>
      <c r="L2907" s="10">
        <v>27562.5</v>
      </c>
      <c r="M2907" s="5">
        <v>0.35</v>
      </c>
      <c r="N2907" s="2" t="s">
        <v>82</v>
      </c>
    </row>
    <row r="2908" spans="2:14" ht="14.25" customHeight="1" x14ac:dyDescent="0.25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10">
        <v>55.000000000000007</v>
      </c>
      <c r="J2908" s="7">
        <v>3250</v>
      </c>
      <c r="K2908" s="10">
        <v>178750.00000000003</v>
      </c>
      <c r="L2908" s="10">
        <v>71500.000000000015</v>
      </c>
      <c r="M2908" s="5">
        <v>0.4</v>
      </c>
      <c r="N2908" s="2" t="s">
        <v>82</v>
      </c>
    </row>
    <row r="2909" spans="2:14" ht="14.25" customHeight="1" x14ac:dyDescent="0.25">
      <c r="B2909" s="2" t="s">
        <v>13</v>
      </c>
      <c r="C2909" s="2">
        <v>1185732</v>
      </c>
      <c r="D2909" s="3">
        <v>44388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10">
        <v>50</v>
      </c>
      <c r="J2909" s="7">
        <v>5500</v>
      </c>
      <c r="K2909" s="10">
        <v>275000</v>
      </c>
      <c r="L2909" s="10">
        <v>96250</v>
      </c>
      <c r="M2909" s="5">
        <v>0.35</v>
      </c>
      <c r="N2909" s="2" t="s">
        <v>82</v>
      </c>
    </row>
    <row r="2910" spans="2:14" ht="14.25" customHeight="1" x14ac:dyDescent="0.25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10">
        <v>45.000000000000007</v>
      </c>
      <c r="J2910" s="7">
        <v>3000</v>
      </c>
      <c r="K2910" s="10">
        <v>135000.00000000003</v>
      </c>
      <c r="L2910" s="10">
        <v>40500.000000000007</v>
      </c>
      <c r="M2910" s="5">
        <v>0.3</v>
      </c>
      <c r="N2910" s="2" t="s">
        <v>82</v>
      </c>
    </row>
    <row r="2911" spans="2:14" ht="14.25" customHeight="1" x14ac:dyDescent="0.25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10">
        <v>40</v>
      </c>
      <c r="J2911" s="7">
        <v>2250</v>
      </c>
      <c r="K2911" s="10">
        <v>90000</v>
      </c>
      <c r="L2911" s="10">
        <v>27000</v>
      </c>
      <c r="M2911" s="5">
        <v>0.3</v>
      </c>
      <c r="N2911" s="2" t="s">
        <v>82</v>
      </c>
    </row>
    <row r="2912" spans="2:14" ht="14.25" customHeight="1" x14ac:dyDescent="0.25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10">
        <v>40</v>
      </c>
      <c r="J2912" s="7">
        <v>1750</v>
      </c>
      <c r="K2912" s="10">
        <v>70000</v>
      </c>
      <c r="L2912" s="10">
        <v>21000</v>
      </c>
      <c r="M2912" s="5">
        <v>0.3</v>
      </c>
      <c r="N2912" s="2" t="s">
        <v>82</v>
      </c>
    </row>
    <row r="2913" spans="2:14" ht="14.25" customHeight="1" x14ac:dyDescent="0.25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10">
        <v>50</v>
      </c>
      <c r="J2913" s="7">
        <v>2000</v>
      </c>
      <c r="K2913" s="10">
        <v>100000</v>
      </c>
      <c r="L2913" s="10">
        <v>35000</v>
      </c>
      <c r="M2913" s="5">
        <v>0.35</v>
      </c>
      <c r="N2913" s="2" t="s">
        <v>82</v>
      </c>
    </row>
    <row r="2914" spans="2:14" ht="14.25" customHeight="1" x14ac:dyDescent="0.25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10">
        <v>55.000000000000007</v>
      </c>
      <c r="J2914" s="7">
        <v>3750</v>
      </c>
      <c r="K2914" s="10">
        <v>206250.00000000003</v>
      </c>
      <c r="L2914" s="10">
        <v>82500.000000000015</v>
      </c>
      <c r="M2914" s="5">
        <v>0.4</v>
      </c>
      <c r="N2914" s="2" t="s">
        <v>82</v>
      </c>
    </row>
    <row r="2915" spans="2:14" ht="14.25" customHeight="1" x14ac:dyDescent="0.25">
      <c r="B2915" s="2" t="s">
        <v>13</v>
      </c>
      <c r="C2915" s="2">
        <v>1185732</v>
      </c>
      <c r="D2915" s="3">
        <v>44420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10">
        <v>50</v>
      </c>
      <c r="J2915" s="7">
        <v>5250</v>
      </c>
      <c r="K2915" s="10">
        <v>262500</v>
      </c>
      <c r="L2915" s="10">
        <v>91875</v>
      </c>
      <c r="M2915" s="5">
        <v>0.35</v>
      </c>
      <c r="N2915" s="2" t="s">
        <v>82</v>
      </c>
    </row>
    <row r="2916" spans="2:14" ht="14.25" customHeight="1" x14ac:dyDescent="0.25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10">
        <v>45.000000000000007</v>
      </c>
      <c r="J2916" s="7">
        <v>3000</v>
      </c>
      <c r="K2916" s="10">
        <v>135000.00000000003</v>
      </c>
      <c r="L2916" s="10">
        <v>40500.000000000007</v>
      </c>
      <c r="M2916" s="5">
        <v>0.3</v>
      </c>
      <c r="N2916" s="2" t="s">
        <v>82</v>
      </c>
    </row>
    <row r="2917" spans="2:14" ht="14.25" customHeight="1" x14ac:dyDescent="0.25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10">
        <v>40</v>
      </c>
      <c r="J2917" s="7">
        <v>2250</v>
      </c>
      <c r="K2917" s="10">
        <v>90000</v>
      </c>
      <c r="L2917" s="10">
        <v>27000</v>
      </c>
      <c r="M2917" s="5">
        <v>0.3</v>
      </c>
      <c r="N2917" s="2" t="s">
        <v>82</v>
      </c>
    </row>
    <row r="2918" spans="2:14" ht="14.25" customHeight="1" x14ac:dyDescent="0.25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10">
        <v>40</v>
      </c>
      <c r="J2918" s="7">
        <v>2000</v>
      </c>
      <c r="K2918" s="10">
        <v>80000</v>
      </c>
      <c r="L2918" s="10">
        <v>24000</v>
      </c>
      <c r="M2918" s="5">
        <v>0.3</v>
      </c>
      <c r="N2918" s="2" t="s">
        <v>82</v>
      </c>
    </row>
    <row r="2919" spans="2:14" ht="14.25" customHeight="1" x14ac:dyDescent="0.25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10">
        <v>50</v>
      </c>
      <c r="J2919" s="7">
        <v>1750</v>
      </c>
      <c r="K2919" s="10">
        <v>87500</v>
      </c>
      <c r="L2919" s="10">
        <v>30624.999999999996</v>
      </c>
      <c r="M2919" s="5">
        <v>0.35</v>
      </c>
      <c r="N2919" s="2" t="s">
        <v>82</v>
      </c>
    </row>
    <row r="2920" spans="2:14" ht="14.25" customHeight="1" x14ac:dyDescent="0.25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10">
        <v>55.000000000000007</v>
      </c>
      <c r="J2920" s="7">
        <v>3500</v>
      </c>
      <c r="K2920" s="10">
        <v>192500.00000000003</v>
      </c>
      <c r="L2920" s="10">
        <v>77000.000000000015</v>
      </c>
      <c r="M2920" s="5">
        <v>0.4</v>
      </c>
      <c r="N2920" s="2" t="s">
        <v>82</v>
      </c>
    </row>
    <row r="2921" spans="2:14" ht="14.25" customHeight="1" x14ac:dyDescent="0.25">
      <c r="B2921" s="2" t="s">
        <v>13</v>
      </c>
      <c r="C2921" s="2">
        <v>1185732</v>
      </c>
      <c r="D2921" s="3">
        <v>44452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10">
        <v>45</v>
      </c>
      <c r="J2921" s="7">
        <v>4750</v>
      </c>
      <c r="K2921" s="10">
        <v>213750</v>
      </c>
      <c r="L2921" s="10">
        <v>74812.5</v>
      </c>
      <c r="M2921" s="5">
        <v>0.35</v>
      </c>
      <c r="N2921" s="2" t="s">
        <v>82</v>
      </c>
    </row>
    <row r="2922" spans="2:14" ht="14.25" customHeight="1" x14ac:dyDescent="0.25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10">
        <v>40.000000000000007</v>
      </c>
      <c r="J2922" s="7">
        <v>2750</v>
      </c>
      <c r="K2922" s="10">
        <v>110000.00000000001</v>
      </c>
      <c r="L2922" s="10">
        <v>33000</v>
      </c>
      <c r="M2922" s="5">
        <v>0.3</v>
      </c>
      <c r="N2922" s="2" t="s">
        <v>82</v>
      </c>
    </row>
    <row r="2923" spans="2:14" ht="14.25" customHeight="1" x14ac:dyDescent="0.25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10">
        <v>35</v>
      </c>
      <c r="J2923" s="7">
        <v>1750</v>
      </c>
      <c r="K2923" s="10">
        <v>61250</v>
      </c>
      <c r="L2923" s="10">
        <v>18375</v>
      </c>
      <c r="M2923" s="5">
        <v>0.3</v>
      </c>
      <c r="N2923" s="2" t="s">
        <v>82</v>
      </c>
    </row>
    <row r="2924" spans="2:14" ht="14.25" customHeight="1" x14ac:dyDescent="0.25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10">
        <v>35</v>
      </c>
      <c r="J2924" s="7">
        <v>1500</v>
      </c>
      <c r="K2924" s="10">
        <v>52500</v>
      </c>
      <c r="L2924" s="10">
        <v>15750</v>
      </c>
      <c r="M2924" s="5">
        <v>0.3</v>
      </c>
      <c r="N2924" s="2" t="s">
        <v>82</v>
      </c>
    </row>
    <row r="2925" spans="2:14" ht="14.25" customHeight="1" x14ac:dyDescent="0.25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10">
        <v>45</v>
      </c>
      <c r="J2925" s="7">
        <v>1500</v>
      </c>
      <c r="K2925" s="10">
        <v>67500</v>
      </c>
      <c r="L2925" s="10">
        <v>23625</v>
      </c>
      <c r="M2925" s="5">
        <v>0.35</v>
      </c>
      <c r="N2925" s="2" t="s">
        <v>82</v>
      </c>
    </row>
    <row r="2926" spans="2:14" ht="14.25" customHeight="1" x14ac:dyDescent="0.25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10">
        <v>50</v>
      </c>
      <c r="J2926" s="7">
        <v>2250</v>
      </c>
      <c r="K2926" s="10">
        <v>112500</v>
      </c>
      <c r="L2926" s="10">
        <v>45000</v>
      </c>
      <c r="M2926" s="5">
        <v>0.4</v>
      </c>
      <c r="N2926" s="2" t="s">
        <v>82</v>
      </c>
    </row>
    <row r="2927" spans="2:14" ht="14.25" customHeight="1" x14ac:dyDescent="0.25">
      <c r="B2927" s="2" t="s">
        <v>13</v>
      </c>
      <c r="C2927" s="2">
        <v>1185732</v>
      </c>
      <c r="D2927" s="3">
        <v>44481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10">
        <v>54.999999999999993</v>
      </c>
      <c r="J2927" s="7">
        <v>4000</v>
      </c>
      <c r="K2927" s="10">
        <v>219999.99999999997</v>
      </c>
      <c r="L2927" s="10">
        <v>76999.999999999985</v>
      </c>
      <c r="M2927" s="5">
        <v>0.35</v>
      </c>
      <c r="N2927" s="2" t="s">
        <v>82</v>
      </c>
    </row>
    <row r="2928" spans="2:14" ht="14.25" customHeight="1" x14ac:dyDescent="0.25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10">
        <v>45</v>
      </c>
      <c r="J2928" s="7">
        <v>2500</v>
      </c>
      <c r="K2928" s="10">
        <v>112500</v>
      </c>
      <c r="L2928" s="10">
        <v>33750</v>
      </c>
      <c r="M2928" s="5">
        <v>0.3</v>
      </c>
      <c r="N2928" s="2" t="s">
        <v>82</v>
      </c>
    </row>
    <row r="2929" spans="2:14" ht="14.25" customHeight="1" x14ac:dyDescent="0.25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10">
        <v>45</v>
      </c>
      <c r="J2929" s="7">
        <v>1500</v>
      </c>
      <c r="K2929" s="10">
        <v>67500</v>
      </c>
      <c r="L2929" s="10">
        <v>20250</v>
      </c>
      <c r="M2929" s="5">
        <v>0.3</v>
      </c>
      <c r="N2929" s="2" t="s">
        <v>82</v>
      </c>
    </row>
    <row r="2930" spans="2:14" ht="14.25" customHeight="1" x14ac:dyDescent="0.25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10">
        <v>45</v>
      </c>
      <c r="J2930" s="7">
        <v>1250</v>
      </c>
      <c r="K2930" s="10">
        <v>56250</v>
      </c>
      <c r="L2930" s="10">
        <v>16875</v>
      </c>
      <c r="M2930" s="5">
        <v>0.3</v>
      </c>
      <c r="N2930" s="2" t="s">
        <v>82</v>
      </c>
    </row>
    <row r="2931" spans="2:14" ht="14.25" customHeight="1" x14ac:dyDescent="0.25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10">
        <v>54.999999999999993</v>
      </c>
      <c r="J2931" s="7">
        <v>1250</v>
      </c>
      <c r="K2931" s="10">
        <v>68749.999999999985</v>
      </c>
      <c r="L2931" s="10">
        <v>24062.499999999993</v>
      </c>
      <c r="M2931" s="5">
        <v>0.35</v>
      </c>
      <c r="N2931" s="2" t="s">
        <v>82</v>
      </c>
    </row>
    <row r="2932" spans="2:14" ht="14.25" customHeight="1" x14ac:dyDescent="0.25">
      <c r="B2932" s="2" t="s">
        <v>25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10">
        <v>59.999999999999986</v>
      </c>
      <c r="J2932" s="7">
        <v>2500</v>
      </c>
      <c r="K2932" s="10">
        <v>149999.99999999997</v>
      </c>
      <c r="L2932" s="10">
        <v>59999.999999999993</v>
      </c>
      <c r="M2932" s="5">
        <v>0.4</v>
      </c>
      <c r="N2932" s="2" t="s">
        <v>82</v>
      </c>
    </row>
    <row r="2933" spans="2:14" ht="14.25" customHeight="1" x14ac:dyDescent="0.25">
      <c r="B2933" s="2" t="s">
        <v>25</v>
      </c>
      <c r="C2933" s="2">
        <v>1185732</v>
      </c>
      <c r="D2933" s="3">
        <v>44512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10">
        <v>54.999999999999993</v>
      </c>
      <c r="J2933" s="7">
        <v>4000</v>
      </c>
      <c r="K2933" s="10">
        <v>219999.99999999997</v>
      </c>
      <c r="L2933" s="10">
        <v>76999.999999999985</v>
      </c>
      <c r="M2933" s="5">
        <v>0.35</v>
      </c>
      <c r="N2933" s="2" t="s">
        <v>82</v>
      </c>
    </row>
    <row r="2934" spans="2:14" ht="14.25" customHeight="1" x14ac:dyDescent="0.25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10">
        <v>45</v>
      </c>
      <c r="J2934" s="7">
        <v>2500</v>
      </c>
      <c r="K2934" s="10">
        <v>112500</v>
      </c>
      <c r="L2934" s="10">
        <v>33750</v>
      </c>
      <c r="M2934" s="5">
        <v>0.3</v>
      </c>
      <c r="N2934" s="2" t="s">
        <v>82</v>
      </c>
    </row>
    <row r="2935" spans="2:14" ht="14.25" customHeight="1" x14ac:dyDescent="0.25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10">
        <v>45</v>
      </c>
      <c r="J2935" s="7">
        <v>1950</v>
      </c>
      <c r="K2935" s="10">
        <v>87750</v>
      </c>
      <c r="L2935" s="10">
        <v>26325</v>
      </c>
      <c r="M2935" s="5">
        <v>0.3</v>
      </c>
      <c r="N2935" s="2" t="s">
        <v>82</v>
      </c>
    </row>
    <row r="2936" spans="2:14" ht="14.25" customHeight="1" x14ac:dyDescent="0.25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10">
        <v>45</v>
      </c>
      <c r="J2936" s="7">
        <v>1750</v>
      </c>
      <c r="K2936" s="10">
        <v>78750</v>
      </c>
      <c r="L2936" s="10">
        <v>23625</v>
      </c>
      <c r="M2936" s="5">
        <v>0.3</v>
      </c>
      <c r="N2936" s="2" t="s">
        <v>82</v>
      </c>
    </row>
    <row r="2937" spans="2:14" ht="14.25" customHeight="1" x14ac:dyDescent="0.25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10">
        <v>60</v>
      </c>
      <c r="J2937" s="7">
        <v>1500</v>
      </c>
      <c r="K2937" s="10">
        <v>90000</v>
      </c>
      <c r="L2937" s="10">
        <v>31499.999999999996</v>
      </c>
      <c r="M2937" s="5">
        <v>0.35</v>
      </c>
      <c r="N2937" s="2" t="s">
        <v>82</v>
      </c>
    </row>
    <row r="2938" spans="2:14" ht="14.25" customHeight="1" x14ac:dyDescent="0.25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10">
        <v>64.999999999999986</v>
      </c>
      <c r="J2938" s="7">
        <v>2500</v>
      </c>
      <c r="K2938" s="10">
        <v>162499.99999999997</v>
      </c>
      <c r="L2938" s="10">
        <v>64999.999999999993</v>
      </c>
      <c r="M2938" s="5">
        <v>0.4</v>
      </c>
      <c r="N2938" s="2" t="s">
        <v>82</v>
      </c>
    </row>
    <row r="2939" spans="2:14" ht="14.25" customHeight="1" x14ac:dyDescent="0.25">
      <c r="B2939" s="2" t="s">
        <v>25</v>
      </c>
      <c r="C2939" s="2">
        <v>1185732</v>
      </c>
      <c r="D2939" s="3">
        <v>44541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10">
        <v>60</v>
      </c>
      <c r="J2939" s="7">
        <v>5000</v>
      </c>
      <c r="K2939" s="10">
        <v>300000</v>
      </c>
      <c r="L2939" s="10">
        <v>105000</v>
      </c>
      <c r="M2939" s="5">
        <v>0.35</v>
      </c>
      <c r="N2939" s="2" t="s">
        <v>82</v>
      </c>
    </row>
    <row r="2940" spans="2:14" ht="14.25" customHeight="1" x14ac:dyDescent="0.25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10">
        <v>50</v>
      </c>
      <c r="J2940" s="7">
        <v>3000</v>
      </c>
      <c r="K2940" s="10">
        <v>150000</v>
      </c>
      <c r="L2940" s="10">
        <v>45000</v>
      </c>
      <c r="M2940" s="5">
        <v>0.3</v>
      </c>
      <c r="N2940" s="2" t="s">
        <v>82</v>
      </c>
    </row>
    <row r="2941" spans="2:14" ht="14.25" customHeight="1" x14ac:dyDescent="0.25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10">
        <v>50</v>
      </c>
      <c r="J2941" s="7">
        <v>2500</v>
      </c>
      <c r="K2941" s="10">
        <v>125000</v>
      </c>
      <c r="L2941" s="10">
        <v>37500</v>
      </c>
      <c r="M2941" s="5">
        <v>0.3</v>
      </c>
      <c r="N2941" s="2" t="s">
        <v>82</v>
      </c>
    </row>
    <row r="2942" spans="2:14" ht="14.25" customHeight="1" x14ac:dyDescent="0.25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10">
        <v>50</v>
      </c>
      <c r="J2942" s="7">
        <v>2000</v>
      </c>
      <c r="K2942" s="10">
        <v>100000</v>
      </c>
      <c r="L2942" s="10">
        <v>30000</v>
      </c>
      <c r="M2942" s="5">
        <v>0.3</v>
      </c>
      <c r="N2942" s="2" t="s">
        <v>82</v>
      </c>
    </row>
    <row r="2943" spans="2:14" ht="14.25" customHeight="1" x14ac:dyDescent="0.25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10">
        <v>60</v>
      </c>
      <c r="J2943" s="7">
        <v>2000</v>
      </c>
      <c r="K2943" s="10">
        <v>120000</v>
      </c>
      <c r="L2943" s="10">
        <v>42000</v>
      </c>
      <c r="M2943" s="5">
        <v>0.35</v>
      </c>
      <c r="N2943" s="2" t="s">
        <v>82</v>
      </c>
    </row>
    <row r="2944" spans="2:14" ht="14.25" customHeight="1" x14ac:dyDescent="0.25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10">
        <v>64.999999999999986</v>
      </c>
      <c r="J2944" s="7">
        <v>3000</v>
      </c>
      <c r="K2944" s="10">
        <v>194999.99999999997</v>
      </c>
      <c r="L2944" s="10">
        <v>77999.999999999985</v>
      </c>
      <c r="M2944" s="5">
        <v>0.4</v>
      </c>
      <c r="N2944" s="2" t="s">
        <v>82</v>
      </c>
    </row>
    <row r="2945" spans="2:14" ht="14.25" customHeight="1" x14ac:dyDescent="0.25">
      <c r="B2945" s="2" t="s">
        <v>25</v>
      </c>
      <c r="C2945" s="2">
        <v>1185732</v>
      </c>
      <c r="D2945" s="3">
        <v>44205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10">
        <v>35</v>
      </c>
      <c r="J2945" s="7">
        <v>4750</v>
      </c>
      <c r="K2945" s="10">
        <v>166250</v>
      </c>
      <c r="L2945" s="10">
        <v>58187.499999999993</v>
      </c>
      <c r="M2945" s="5">
        <v>0.35</v>
      </c>
      <c r="N2945" s="2" t="s">
        <v>82</v>
      </c>
    </row>
    <row r="2946" spans="2:14" ht="14.25" customHeight="1" x14ac:dyDescent="0.25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10">
        <v>35</v>
      </c>
      <c r="J2946" s="7">
        <v>2750</v>
      </c>
      <c r="K2946" s="10">
        <v>96250</v>
      </c>
      <c r="L2946" s="10">
        <v>28875</v>
      </c>
      <c r="M2946" s="5">
        <v>0.3</v>
      </c>
      <c r="N2946" s="2" t="s">
        <v>82</v>
      </c>
    </row>
    <row r="2947" spans="2:14" ht="14.25" customHeight="1" x14ac:dyDescent="0.25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10">
        <v>25.000000000000007</v>
      </c>
      <c r="J2947" s="7">
        <v>2750</v>
      </c>
      <c r="K2947" s="10">
        <v>68750.000000000015</v>
      </c>
      <c r="L2947" s="10">
        <v>20625.000000000004</v>
      </c>
      <c r="M2947" s="5">
        <v>0.3</v>
      </c>
      <c r="N2947" s="2" t="s">
        <v>82</v>
      </c>
    </row>
    <row r="2948" spans="2:14" ht="14.25" customHeight="1" x14ac:dyDescent="0.25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10">
        <v>30.000000000000004</v>
      </c>
      <c r="J2948" s="7">
        <v>1250</v>
      </c>
      <c r="K2948" s="10">
        <v>37500.000000000007</v>
      </c>
      <c r="L2948" s="10">
        <v>11250.000000000002</v>
      </c>
      <c r="M2948" s="5">
        <v>0.3</v>
      </c>
      <c r="N2948" s="2" t="s">
        <v>82</v>
      </c>
    </row>
    <row r="2949" spans="2:14" ht="14.25" customHeight="1" x14ac:dyDescent="0.25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10">
        <v>44.999999999999993</v>
      </c>
      <c r="J2949" s="7">
        <v>1750</v>
      </c>
      <c r="K2949" s="10">
        <v>78749.999999999985</v>
      </c>
      <c r="L2949" s="10">
        <v>27562.499999999993</v>
      </c>
      <c r="M2949" s="5">
        <v>0.35</v>
      </c>
      <c r="N2949" s="2" t="s">
        <v>82</v>
      </c>
    </row>
    <row r="2950" spans="2:14" ht="14.25" customHeight="1" x14ac:dyDescent="0.25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10">
        <v>35</v>
      </c>
      <c r="J2950" s="7">
        <v>2750</v>
      </c>
      <c r="K2950" s="10">
        <v>96250</v>
      </c>
      <c r="L2950" s="10">
        <v>38500</v>
      </c>
      <c r="M2950" s="5">
        <v>0.4</v>
      </c>
      <c r="N2950" s="2" t="s">
        <v>82</v>
      </c>
    </row>
    <row r="2951" spans="2:14" ht="14.25" customHeight="1" x14ac:dyDescent="0.25">
      <c r="B2951" s="2" t="s">
        <v>25</v>
      </c>
      <c r="C2951" s="2">
        <v>1185732</v>
      </c>
      <c r="D2951" s="3">
        <v>44236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10">
        <v>35</v>
      </c>
      <c r="J2951" s="7">
        <v>5250</v>
      </c>
      <c r="K2951" s="10">
        <v>183750</v>
      </c>
      <c r="L2951" s="10">
        <v>64312.499999999993</v>
      </c>
      <c r="M2951" s="5">
        <v>0.35</v>
      </c>
      <c r="N2951" s="2" t="s">
        <v>82</v>
      </c>
    </row>
    <row r="2952" spans="2:14" ht="14.25" customHeight="1" x14ac:dyDescent="0.25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10">
        <v>35</v>
      </c>
      <c r="J2952" s="7">
        <v>1750</v>
      </c>
      <c r="K2952" s="10">
        <v>61250</v>
      </c>
      <c r="L2952" s="10">
        <v>18375</v>
      </c>
      <c r="M2952" s="5">
        <v>0.3</v>
      </c>
      <c r="N2952" s="2" t="s">
        <v>82</v>
      </c>
    </row>
    <row r="2953" spans="2:14" ht="14.25" customHeight="1" x14ac:dyDescent="0.25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10">
        <v>25.000000000000007</v>
      </c>
      <c r="J2953" s="7">
        <v>2250</v>
      </c>
      <c r="K2953" s="10">
        <v>56250.000000000015</v>
      </c>
      <c r="L2953" s="10">
        <v>16875.000000000004</v>
      </c>
      <c r="M2953" s="5">
        <v>0.3</v>
      </c>
      <c r="N2953" s="2" t="s">
        <v>82</v>
      </c>
    </row>
    <row r="2954" spans="2:14" ht="14.25" customHeight="1" x14ac:dyDescent="0.25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10">
        <v>30.000000000000004</v>
      </c>
      <c r="J2954" s="7">
        <v>1000</v>
      </c>
      <c r="K2954" s="10">
        <v>30000.000000000004</v>
      </c>
      <c r="L2954" s="10">
        <v>9000</v>
      </c>
      <c r="M2954" s="5">
        <v>0.3</v>
      </c>
      <c r="N2954" s="2" t="s">
        <v>82</v>
      </c>
    </row>
    <row r="2955" spans="2:14" ht="14.25" customHeight="1" x14ac:dyDescent="0.25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10">
        <v>44.999999999999993</v>
      </c>
      <c r="J2955" s="7">
        <v>1750</v>
      </c>
      <c r="K2955" s="10">
        <v>78749.999999999985</v>
      </c>
      <c r="L2955" s="10">
        <v>27562.499999999993</v>
      </c>
      <c r="M2955" s="5">
        <v>0.35</v>
      </c>
      <c r="N2955" s="2" t="s">
        <v>82</v>
      </c>
    </row>
    <row r="2956" spans="2:14" ht="14.25" customHeight="1" x14ac:dyDescent="0.25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10">
        <v>24.999999999999996</v>
      </c>
      <c r="J2956" s="7">
        <v>2750</v>
      </c>
      <c r="K2956" s="10">
        <v>68749.999999999985</v>
      </c>
      <c r="L2956" s="10">
        <v>27499.999999999996</v>
      </c>
      <c r="M2956" s="5">
        <v>0.4</v>
      </c>
      <c r="N2956" s="2" t="s">
        <v>82</v>
      </c>
    </row>
    <row r="2957" spans="2:14" ht="14.25" customHeight="1" x14ac:dyDescent="0.25">
      <c r="B2957" s="2" t="s">
        <v>25</v>
      </c>
      <c r="C2957" s="2">
        <v>1185732</v>
      </c>
      <c r="D2957" s="3">
        <v>44263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10">
        <v>30.000000000000004</v>
      </c>
      <c r="J2957" s="7">
        <v>4950</v>
      </c>
      <c r="K2957" s="10">
        <v>148500.00000000003</v>
      </c>
      <c r="L2957" s="10">
        <v>51975.000000000007</v>
      </c>
      <c r="M2957" s="5">
        <v>0.35</v>
      </c>
      <c r="N2957" s="2" t="s">
        <v>82</v>
      </c>
    </row>
    <row r="2958" spans="2:14" ht="14.25" customHeight="1" x14ac:dyDescent="0.25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10">
        <v>30.000000000000004</v>
      </c>
      <c r="J2958" s="7">
        <v>2000</v>
      </c>
      <c r="K2958" s="10">
        <v>60000.000000000007</v>
      </c>
      <c r="L2958" s="10">
        <v>18000</v>
      </c>
      <c r="M2958" s="5">
        <v>0.3</v>
      </c>
      <c r="N2958" s="2" t="s">
        <v>82</v>
      </c>
    </row>
    <row r="2959" spans="2:14" ht="14.25" customHeight="1" x14ac:dyDescent="0.25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10">
        <v>20.000000000000004</v>
      </c>
      <c r="J2959" s="7">
        <v>2250</v>
      </c>
      <c r="K2959" s="10">
        <v>45000.000000000007</v>
      </c>
      <c r="L2959" s="10">
        <v>13500.000000000002</v>
      </c>
      <c r="M2959" s="5">
        <v>0.3</v>
      </c>
      <c r="N2959" s="2" t="s">
        <v>82</v>
      </c>
    </row>
    <row r="2960" spans="2:14" ht="14.25" customHeight="1" x14ac:dyDescent="0.25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10">
        <v>24.999999999999996</v>
      </c>
      <c r="J2960" s="7">
        <v>750</v>
      </c>
      <c r="K2960" s="10">
        <v>18749.999999999996</v>
      </c>
      <c r="L2960" s="10">
        <v>5624.9999999999991</v>
      </c>
      <c r="M2960" s="5">
        <v>0.3</v>
      </c>
      <c r="N2960" s="2" t="s">
        <v>82</v>
      </c>
    </row>
    <row r="2961" spans="2:14" ht="14.25" customHeight="1" x14ac:dyDescent="0.25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10">
        <v>40</v>
      </c>
      <c r="J2961" s="7">
        <v>1250</v>
      </c>
      <c r="K2961" s="10">
        <v>50000</v>
      </c>
      <c r="L2961" s="10">
        <v>17500</v>
      </c>
      <c r="M2961" s="5">
        <v>0.35</v>
      </c>
      <c r="N2961" s="2" t="s">
        <v>82</v>
      </c>
    </row>
    <row r="2962" spans="2:14" ht="14.25" customHeight="1" x14ac:dyDescent="0.25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10">
        <v>30.000000000000004</v>
      </c>
      <c r="J2962" s="7">
        <v>2250</v>
      </c>
      <c r="K2962" s="10">
        <v>67500.000000000015</v>
      </c>
      <c r="L2962" s="10">
        <v>27000.000000000007</v>
      </c>
      <c r="M2962" s="5">
        <v>0.4</v>
      </c>
      <c r="N2962" s="2" t="s">
        <v>82</v>
      </c>
    </row>
    <row r="2963" spans="2:14" ht="14.25" customHeight="1" x14ac:dyDescent="0.25">
      <c r="B2963" s="2" t="s">
        <v>25</v>
      </c>
      <c r="C2963" s="2">
        <v>1185732</v>
      </c>
      <c r="D2963" s="3">
        <v>44295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10">
        <v>30.000000000000004</v>
      </c>
      <c r="J2963" s="7">
        <v>4500</v>
      </c>
      <c r="K2963" s="10">
        <v>135000.00000000003</v>
      </c>
      <c r="L2963" s="10">
        <v>47250.000000000007</v>
      </c>
      <c r="M2963" s="5">
        <v>0.35</v>
      </c>
      <c r="N2963" s="2" t="s">
        <v>82</v>
      </c>
    </row>
    <row r="2964" spans="2:14" ht="14.25" customHeight="1" x14ac:dyDescent="0.25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10">
        <v>30.000000000000004</v>
      </c>
      <c r="J2964" s="7">
        <v>1500</v>
      </c>
      <c r="K2964" s="10">
        <v>45000.000000000007</v>
      </c>
      <c r="L2964" s="10">
        <v>13500.000000000002</v>
      </c>
      <c r="M2964" s="5">
        <v>0.3</v>
      </c>
      <c r="N2964" s="2" t="s">
        <v>82</v>
      </c>
    </row>
    <row r="2965" spans="2:14" ht="14.25" customHeight="1" x14ac:dyDescent="0.25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10">
        <v>20.000000000000004</v>
      </c>
      <c r="J2965" s="7">
        <v>1500</v>
      </c>
      <c r="K2965" s="10">
        <v>30000.000000000004</v>
      </c>
      <c r="L2965" s="10">
        <v>9000</v>
      </c>
      <c r="M2965" s="5">
        <v>0.3</v>
      </c>
      <c r="N2965" s="2" t="s">
        <v>82</v>
      </c>
    </row>
    <row r="2966" spans="2:14" ht="14.25" customHeight="1" x14ac:dyDescent="0.25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10">
        <v>24.999999999999996</v>
      </c>
      <c r="J2966" s="7">
        <v>750</v>
      </c>
      <c r="K2966" s="10">
        <v>18749.999999999996</v>
      </c>
      <c r="L2966" s="10">
        <v>5624.9999999999991</v>
      </c>
      <c r="M2966" s="5">
        <v>0.3</v>
      </c>
      <c r="N2966" s="2" t="s">
        <v>82</v>
      </c>
    </row>
    <row r="2967" spans="2:14" ht="14.25" customHeight="1" x14ac:dyDescent="0.25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10">
        <v>60</v>
      </c>
      <c r="J2967" s="7">
        <v>1000</v>
      </c>
      <c r="K2967" s="10">
        <v>60000</v>
      </c>
      <c r="L2967" s="10">
        <v>21000</v>
      </c>
      <c r="M2967" s="5">
        <v>0.35</v>
      </c>
      <c r="N2967" s="2" t="s">
        <v>17</v>
      </c>
    </row>
    <row r="2968" spans="2:14" ht="14.25" customHeight="1" x14ac:dyDescent="0.25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10">
        <v>50</v>
      </c>
      <c r="J2968" s="7">
        <v>2250</v>
      </c>
      <c r="K2968" s="10">
        <v>112500</v>
      </c>
      <c r="L2968" s="10">
        <v>45000</v>
      </c>
      <c r="M2968" s="5">
        <v>0.4</v>
      </c>
      <c r="N2968" s="2" t="s">
        <v>17</v>
      </c>
    </row>
    <row r="2969" spans="2:14" ht="14.25" customHeight="1" x14ac:dyDescent="0.25">
      <c r="B2969" s="2" t="s">
        <v>25</v>
      </c>
      <c r="C2969" s="2">
        <v>1185732</v>
      </c>
      <c r="D2969" s="3">
        <v>44326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10">
        <v>60</v>
      </c>
      <c r="J2969" s="7">
        <v>4950</v>
      </c>
      <c r="K2969" s="10">
        <v>297000</v>
      </c>
      <c r="L2969" s="10">
        <v>103950</v>
      </c>
      <c r="M2969" s="5">
        <v>0.35</v>
      </c>
      <c r="N2969" s="2" t="s">
        <v>17</v>
      </c>
    </row>
    <row r="2970" spans="2:14" ht="14.25" customHeight="1" x14ac:dyDescent="0.25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10">
        <v>45</v>
      </c>
      <c r="J2970" s="7">
        <v>2000</v>
      </c>
      <c r="K2970" s="10">
        <v>90000</v>
      </c>
      <c r="L2970" s="10">
        <v>27000</v>
      </c>
      <c r="M2970" s="5">
        <v>0.3</v>
      </c>
      <c r="N2970" s="2" t="s">
        <v>17</v>
      </c>
    </row>
    <row r="2971" spans="2:14" ht="14.25" customHeight="1" x14ac:dyDescent="0.25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10">
        <v>40</v>
      </c>
      <c r="J2971" s="7">
        <v>1750</v>
      </c>
      <c r="K2971" s="10">
        <v>70000</v>
      </c>
      <c r="L2971" s="10">
        <v>21000</v>
      </c>
      <c r="M2971" s="5">
        <v>0.3</v>
      </c>
      <c r="N2971" s="2" t="s">
        <v>17</v>
      </c>
    </row>
    <row r="2972" spans="2:14" ht="14.25" customHeight="1" x14ac:dyDescent="0.25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10">
        <v>40</v>
      </c>
      <c r="J2972" s="7">
        <v>1000</v>
      </c>
      <c r="K2972" s="10">
        <v>40000</v>
      </c>
      <c r="L2972" s="10">
        <v>12000</v>
      </c>
      <c r="M2972" s="5">
        <v>0.3</v>
      </c>
      <c r="N2972" s="2" t="s">
        <v>17</v>
      </c>
    </row>
    <row r="2973" spans="2:14" ht="14.25" customHeight="1" x14ac:dyDescent="0.25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10">
        <v>49.999999999999993</v>
      </c>
      <c r="J2973" s="7">
        <v>1250</v>
      </c>
      <c r="K2973" s="10">
        <v>62499.999999999993</v>
      </c>
      <c r="L2973" s="10">
        <v>21874.999999999996</v>
      </c>
      <c r="M2973" s="5">
        <v>0.35</v>
      </c>
      <c r="N2973" s="2" t="s">
        <v>17</v>
      </c>
    </row>
    <row r="2974" spans="2:14" ht="14.25" customHeight="1" x14ac:dyDescent="0.25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10">
        <v>54.999999999999993</v>
      </c>
      <c r="J2974" s="7">
        <v>2500</v>
      </c>
      <c r="K2974" s="10">
        <v>137499.99999999997</v>
      </c>
      <c r="L2974" s="10">
        <v>54999.999999999993</v>
      </c>
      <c r="M2974" s="5">
        <v>0.4</v>
      </c>
      <c r="N2974" s="2" t="s">
        <v>17</v>
      </c>
    </row>
    <row r="2975" spans="2:14" ht="14.25" customHeight="1" x14ac:dyDescent="0.25">
      <c r="B2975" s="2" t="s">
        <v>25</v>
      </c>
      <c r="C2975" s="2">
        <v>1185732</v>
      </c>
      <c r="D2975" s="3">
        <v>44356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10">
        <v>40</v>
      </c>
      <c r="J2975" s="7">
        <v>5000</v>
      </c>
      <c r="K2975" s="10">
        <v>200000</v>
      </c>
      <c r="L2975" s="10">
        <v>70000</v>
      </c>
      <c r="M2975" s="5">
        <v>0.35</v>
      </c>
      <c r="N2975" s="2" t="s">
        <v>17</v>
      </c>
    </row>
    <row r="2976" spans="2:14" ht="14.25" customHeight="1" x14ac:dyDescent="0.25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10">
        <v>35.000000000000007</v>
      </c>
      <c r="J2976" s="7">
        <v>2500</v>
      </c>
      <c r="K2976" s="10">
        <v>87500.000000000015</v>
      </c>
      <c r="L2976" s="10">
        <v>26250.000000000004</v>
      </c>
      <c r="M2976" s="5">
        <v>0.3</v>
      </c>
      <c r="N2976" s="2" t="s">
        <v>17</v>
      </c>
    </row>
    <row r="2977" spans="2:14" ht="14.25" customHeight="1" x14ac:dyDescent="0.25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10">
        <v>30.000000000000004</v>
      </c>
      <c r="J2977" s="7">
        <v>2000</v>
      </c>
      <c r="K2977" s="10">
        <v>60000.000000000007</v>
      </c>
      <c r="L2977" s="10">
        <v>18000</v>
      </c>
      <c r="M2977" s="5">
        <v>0.3</v>
      </c>
      <c r="N2977" s="2" t="s">
        <v>17</v>
      </c>
    </row>
    <row r="2978" spans="2:14" ht="14.25" customHeight="1" x14ac:dyDescent="0.25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10">
        <v>30.000000000000004</v>
      </c>
      <c r="J2978" s="7">
        <v>1750</v>
      </c>
      <c r="K2978" s="10">
        <v>52500.000000000007</v>
      </c>
      <c r="L2978" s="10">
        <v>15750.000000000002</v>
      </c>
      <c r="M2978" s="5">
        <v>0.3</v>
      </c>
      <c r="N2978" s="2" t="s">
        <v>17</v>
      </c>
    </row>
    <row r="2979" spans="2:14" ht="14.25" customHeight="1" x14ac:dyDescent="0.25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10">
        <v>40</v>
      </c>
      <c r="J2979" s="7">
        <v>1750</v>
      </c>
      <c r="K2979" s="10">
        <v>70000</v>
      </c>
      <c r="L2979" s="10">
        <v>24500</v>
      </c>
      <c r="M2979" s="5">
        <v>0.35</v>
      </c>
      <c r="N2979" s="2" t="s">
        <v>17</v>
      </c>
    </row>
    <row r="2980" spans="2:14" ht="14.25" customHeight="1" x14ac:dyDescent="0.25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10">
        <v>55.000000000000007</v>
      </c>
      <c r="J2980" s="7">
        <v>3250</v>
      </c>
      <c r="K2980" s="10">
        <v>178750.00000000003</v>
      </c>
      <c r="L2980" s="10">
        <v>71500.000000000015</v>
      </c>
      <c r="M2980" s="5">
        <v>0.4</v>
      </c>
      <c r="N2980" s="2" t="s">
        <v>17</v>
      </c>
    </row>
    <row r="2981" spans="2:14" ht="14.25" customHeight="1" x14ac:dyDescent="0.25">
      <c r="B2981" s="2" t="s">
        <v>25</v>
      </c>
      <c r="C2981" s="2">
        <v>1185732</v>
      </c>
      <c r="D2981" s="3">
        <v>44385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10">
        <v>50</v>
      </c>
      <c r="J2981" s="7">
        <v>5500</v>
      </c>
      <c r="K2981" s="10">
        <v>275000</v>
      </c>
      <c r="L2981" s="10">
        <v>96250</v>
      </c>
      <c r="M2981" s="5">
        <v>0.35</v>
      </c>
      <c r="N2981" s="2" t="s">
        <v>17</v>
      </c>
    </row>
    <row r="2982" spans="2:14" ht="14.25" customHeight="1" x14ac:dyDescent="0.25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10">
        <v>45.000000000000007</v>
      </c>
      <c r="J2982" s="7">
        <v>3000</v>
      </c>
      <c r="K2982" s="10">
        <v>135000.00000000003</v>
      </c>
      <c r="L2982" s="10">
        <v>40500.000000000007</v>
      </c>
      <c r="M2982" s="5">
        <v>0.3</v>
      </c>
      <c r="N2982" s="2" t="s">
        <v>17</v>
      </c>
    </row>
    <row r="2983" spans="2:14" ht="14.25" customHeight="1" x14ac:dyDescent="0.25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10">
        <v>40</v>
      </c>
      <c r="J2983" s="7">
        <v>2250</v>
      </c>
      <c r="K2983" s="10">
        <v>90000</v>
      </c>
      <c r="L2983" s="10">
        <v>27000</v>
      </c>
      <c r="M2983" s="5">
        <v>0.3</v>
      </c>
      <c r="N2983" s="2" t="s">
        <v>17</v>
      </c>
    </row>
    <row r="2984" spans="2:14" ht="14.25" customHeight="1" x14ac:dyDescent="0.25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10">
        <v>40</v>
      </c>
      <c r="J2984" s="7">
        <v>1750</v>
      </c>
      <c r="K2984" s="10">
        <v>70000</v>
      </c>
      <c r="L2984" s="10">
        <v>21000</v>
      </c>
      <c r="M2984" s="5">
        <v>0.3</v>
      </c>
      <c r="N2984" s="2" t="s">
        <v>17</v>
      </c>
    </row>
    <row r="2985" spans="2:14" ht="14.25" customHeight="1" x14ac:dyDescent="0.25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10">
        <v>50</v>
      </c>
      <c r="J2985" s="7">
        <v>2000</v>
      </c>
      <c r="K2985" s="10">
        <v>100000</v>
      </c>
      <c r="L2985" s="10">
        <v>35000</v>
      </c>
      <c r="M2985" s="5">
        <v>0.35</v>
      </c>
      <c r="N2985" s="2" t="s">
        <v>17</v>
      </c>
    </row>
    <row r="2986" spans="2:14" ht="14.25" customHeight="1" x14ac:dyDescent="0.25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10">
        <v>55.000000000000007</v>
      </c>
      <c r="J2986" s="7">
        <v>3750</v>
      </c>
      <c r="K2986" s="10">
        <v>206250.00000000003</v>
      </c>
      <c r="L2986" s="10">
        <v>82500.000000000015</v>
      </c>
      <c r="M2986" s="5">
        <v>0.4</v>
      </c>
      <c r="N2986" s="2" t="s">
        <v>17</v>
      </c>
    </row>
    <row r="2987" spans="2:14" ht="14.25" customHeight="1" x14ac:dyDescent="0.25">
      <c r="B2987" s="2" t="s">
        <v>25</v>
      </c>
      <c r="C2987" s="2">
        <v>1185732</v>
      </c>
      <c r="D2987" s="3">
        <v>44417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10">
        <v>50</v>
      </c>
      <c r="J2987" s="7">
        <v>5250</v>
      </c>
      <c r="K2987" s="10">
        <v>262500</v>
      </c>
      <c r="L2987" s="10">
        <v>91875</v>
      </c>
      <c r="M2987" s="5">
        <v>0.35</v>
      </c>
      <c r="N2987" s="2" t="s">
        <v>17</v>
      </c>
    </row>
    <row r="2988" spans="2:14" ht="14.25" customHeight="1" x14ac:dyDescent="0.25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10">
        <v>45.000000000000007</v>
      </c>
      <c r="J2988" s="7">
        <v>3000</v>
      </c>
      <c r="K2988" s="10">
        <v>135000.00000000003</v>
      </c>
      <c r="L2988" s="10">
        <v>40500.000000000007</v>
      </c>
      <c r="M2988" s="5">
        <v>0.3</v>
      </c>
      <c r="N2988" s="2" t="s">
        <v>17</v>
      </c>
    </row>
    <row r="2989" spans="2:14" ht="14.25" customHeight="1" x14ac:dyDescent="0.25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10">
        <v>40</v>
      </c>
      <c r="J2989" s="7">
        <v>2250</v>
      </c>
      <c r="K2989" s="10">
        <v>90000</v>
      </c>
      <c r="L2989" s="10">
        <v>27000</v>
      </c>
      <c r="M2989" s="5">
        <v>0.3</v>
      </c>
      <c r="N2989" s="2" t="s">
        <v>17</v>
      </c>
    </row>
    <row r="2990" spans="2:14" ht="14.25" customHeight="1" x14ac:dyDescent="0.25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10">
        <v>40</v>
      </c>
      <c r="J2990" s="7">
        <v>2000</v>
      </c>
      <c r="K2990" s="10">
        <v>80000</v>
      </c>
      <c r="L2990" s="10">
        <v>24000</v>
      </c>
      <c r="M2990" s="5">
        <v>0.3</v>
      </c>
      <c r="N2990" s="2" t="s">
        <v>17</v>
      </c>
    </row>
    <row r="2991" spans="2:14" ht="14.25" customHeight="1" x14ac:dyDescent="0.25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10">
        <v>50</v>
      </c>
      <c r="J2991" s="7">
        <v>1750</v>
      </c>
      <c r="K2991" s="10">
        <v>87500</v>
      </c>
      <c r="L2991" s="10">
        <v>30624.999999999996</v>
      </c>
      <c r="M2991" s="5">
        <v>0.35</v>
      </c>
      <c r="N2991" s="2" t="s">
        <v>17</v>
      </c>
    </row>
    <row r="2992" spans="2:14" ht="14.25" customHeight="1" x14ac:dyDescent="0.25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10">
        <v>55.000000000000007</v>
      </c>
      <c r="J2992" s="7">
        <v>3500</v>
      </c>
      <c r="K2992" s="10">
        <v>192500.00000000003</v>
      </c>
      <c r="L2992" s="10">
        <v>77000.000000000015</v>
      </c>
      <c r="M2992" s="5">
        <v>0.4</v>
      </c>
      <c r="N2992" s="2" t="s">
        <v>17</v>
      </c>
    </row>
    <row r="2993" spans="2:14" ht="14.25" customHeight="1" x14ac:dyDescent="0.25">
      <c r="B2993" s="2" t="s">
        <v>25</v>
      </c>
      <c r="C2993" s="2">
        <v>1185732</v>
      </c>
      <c r="D2993" s="3">
        <v>44449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10">
        <v>40</v>
      </c>
      <c r="J2993" s="7">
        <v>4750</v>
      </c>
      <c r="K2993" s="10">
        <v>190000</v>
      </c>
      <c r="L2993" s="10">
        <v>66500</v>
      </c>
      <c r="M2993" s="5">
        <v>0.35</v>
      </c>
      <c r="N2993" s="2" t="s">
        <v>17</v>
      </c>
    </row>
    <row r="2994" spans="2:14" ht="14.25" customHeight="1" x14ac:dyDescent="0.25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10">
        <v>35.000000000000007</v>
      </c>
      <c r="J2994" s="7">
        <v>2750</v>
      </c>
      <c r="K2994" s="10">
        <v>96250.000000000015</v>
      </c>
      <c r="L2994" s="10">
        <v>28875.000000000004</v>
      </c>
      <c r="M2994" s="5">
        <v>0.3</v>
      </c>
      <c r="N2994" s="2" t="s">
        <v>17</v>
      </c>
    </row>
    <row r="2995" spans="2:14" ht="14.25" customHeight="1" x14ac:dyDescent="0.25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10">
        <v>30.000000000000004</v>
      </c>
      <c r="J2995" s="7">
        <v>1750</v>
      </c>
      <c r="K2995" s="10">
        <v>52500.000000000007</v>
      </c>
      <c r="L2995" s="10">
        <v>15750.000000000002</v>
      </c>
      <c r="M2995" s="5">
        <v>0.3</v>
      </c>
      <c r="N2995" s="2" t="s">
        <v>17</v>
      </c>
    </row>
    <row r="2996" spans="2:14" ht="14.25" customHeight="1" x14ac:dyDescent="0.25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10">
        <v>30.000000000000004</v>
      </c>
      <c r="J2996" s="7">
        <v>1500</v>
      </c>
      <c r="K2996" s="10">
        <v>45000.000000000007</v>
      </c>
      <c r="L2996" s="10">
        <v>13500.000000000002</v>
      </c>
      <c r="M2996" s="5">
        <v>0.3</v>
      </c>
      <c r="N2996" s="2" t="s">
        <v>17</v>
      </c>
    </row>
    <row r="2997" spans="2:14" ht="14.25" customHeight="1" x14ac:dyDescent="0.25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10">
        <v>40</v>
      </c>
      <c r="J2997" s="7">
        <v>1500</v>
      </c>
      <c r="K2997" s="10">
        <v>60000</v>
      </c>
      <c r="L2997" s="10">
        <v>21000</v>
      </c>
      <c r="M2997" s="5">
        <v>0.35</v>
      </c>
      <c r="N2997" s="2" t="s">
        <v>17</v>
      </c>
    </row>
    <row r="2998" spans="2:14" ht="14.25" customHeight="1" x14ac:dyDescent="0.25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10">
        <v>45</v>
      </c>
      <c r="J2998" s="7">
        <v>2250</v>
      </c>
      <c r="K2998" s="10">
        <v>101250</v>
      </c>
      <c r="L2998" s="10">
        <v>40500</v>
      </c>
      <c r="M2998" s="5">
        <v>0.4</v>
      </c>
      <c r="N2998" s="2" t="s">
        <v>17</v>
      </c>
    </row>
    <row r="2999" spans="2:14" ht="14.25" customHeight="1" x14ac:dyDescent="0.25">
      <c r="B2999" s="2" t="s">
        <v>25</v>
      </c>
      <c r="C2999" s="2">
        <v>1185732</v>
      </c>
      <c r="D2999" s="3">
        <v>44478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10">
        <v>49.999999999999993</v>
      </c>
      <c r="J2999" s="7">
        <v>4000</v>
      </c>
      <c r="K2999" s="10">
        <v>199999.99999999997</v>
      </c>
      <c r="L2999" s="10">
        <v>69999.999999999985</v>
      </c>
      <c r="M2999" s="5">
        <v>0.35</v>
      </c>
      <c r="N2999" s="2" t="s">
        <v>17</v>
      </c>
    </row>
    <row r="3000" spans="2:14" ht="14.25" customHeight="1" x14ac:dyDescent="0.25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10">
        <v>40</v>
      </c>
      <c r="J3000" s="7">
        <v>2500</v>
      </c>
      <c r="K3000" s="10">
        <v>100000</v>
      </c>
      <c r="L3000" s="10">
        <v>30000</v>
      </c>
      <c r="M3000" s="5">
        <v>0.3</v>
      </c>
      <c r="N3000" s="2" t="s">
        <v>17</v>
      </c>
    </row>
    <row r="3001" spans="2:14" ht="14.25" customHeight="1" x14ac:dyDescent="0.25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10">
        <v>40</v>
      </c>
      <c r="J3001" s="7">
        <v>1500</v>
      </c>
      <c r="K3001" s="10">
        <v>60000</v>
      </c>
      <c r="L3001" s="10">
        <v>18000</v>
      </c>
      <c r="M3001" s="5">
        <v>0.3</v>
      </c>
      <c r="N3001" s="2" t="s">
        <v>17</v>
      </c>
    </row>
    <row r="3002" spans="2:14" ht="14.25" customHeight="1" x14ac:dyDescent="0.25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10">
        <v>40</v>
      </c>
      <c r="J3002" s="7">
        <v>1250</v>
      </c>
      <c r="K3002" s="10">
        <v>50000</v>
      </c>
      <c r="L3002" s="10">
        <v>15000</v>
      </c>
      <c r="M3002" s="5">
        <v>0.3</v>
      </c>
      <c r="N3002" s="2" t="s">
        <v>17</v>
      </c>
    </row>
    <row r="3003" spans="2:14" ht="14.25" customHeight="1" x14ac:dyDescent="0.25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10">
        <v>49.999999999999993</v>
      </c>
      <c r="J3003" s="7">
        <v>1250</v>
      </c>
      <c r="K3003" s="10">
        <v>62499.999999999993</v>
      </c>
      <c r="L3003" s="10">
        <v>21874.999999999996</v>
      </c>
      <c r="M3003" s="5">
        <v>0.35</v>
      </c>
      <c r="N3003" s="2" t="s">
        <v>17</v>
      </c>
    </row>
    <row r="3004" spans="2:14" ht="14.25" customHeight="1" x14ac:dyDescent="0.25">
      <c r="B3004" s="2" t="s">
        <v>13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10">
        <v>54.999999999999986</v>
      </c>
      <c r="J3004" s="7">
        <v>2500</v>
      </c>
      <c r="K3004" s="10">
        <v>137499.99999999997</v>
      </c>
      <c r="L3004" s="10">
        <v>54999.999999999993</v>
      </c>
      <c r="M3004" s="5">
        <v>0.4</v>
      </c>
      <c r="N3004" s="2" t="s">
        <v>17</v>
      </c>
    </row>
    <row r="3005" spans="2:14" ht="14.25" customHeight="1" x14ac:dyDescent="0.25">
      <c r="B3005" s="2" t="s">
        <v>13</v>
      </c>
      <c r="C3005" s="2">
        <v>1185732</v>
      </c>
      <c r="D3005" s="3">
        <v>44509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10">
        <v>49.999999999999993</v>
      </c>
      <c r="J3005" s="7">
        <v>4000</v>
      </c>
      <c r="K3005" s="10">
        <v>199999.99999999997</v>
      </c>
      <c r="L3005" s="10">
        <v>69999.999999999985</v>
      </c>
      <c r="M3005" s="5">
        <v>0.35</v>
      </c>
      <c r="N3005" s="2" t="s">
        <v>17</v>
      </c>
    </row>
    <row r="3006" spans="2:14" ht="14.25" customHeight="1" x14ac:dyDescent="0.25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10">
        <v>40</v>
      </c>
      <c r="J3006" s="7">
        <v>2500</v>
      </c>
      <c r="K3006" s="10">
        <v>100000</v>
      </c>
      <c r="L3006" s="10">
        <v>30000</v>
      </c>
      <c r="M3006" s="5">
        <v>0.3</v>
      </c>
      <c r="N3006" s="2" t="s">
        <v>17</v>
      </c>
    </row>
    <row r="3007" spans="2:14" ht="14.25" customHeight="1" x14ac:dyDescent="0.25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10">
        <v>40</v>
      </c>
      <c r="J3007" s="7">
        <v>1950</v>
      </c>
      <c r="K3007" s="10">
        <v>78000</v>
      </c>
      <c r="L3007" s="10">
        <v>23400</v>
      </c>
      <c r="M3007" s="5">
        <v>0.3</v>
      </c>
      <c r="N3007" s="2" t="s">
        <v>17</v>
      </c>
    </row>
    <row r="3008" spans="2:14" ht="14.25" customHeight="1" x14ac:dyDescent="0.25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10">
        <v>40</v>
      </c>
      <c r="J3008" s="7">
        <v>1750</v>
      </c>
      <c r="K3008" s="10">
        <v>70000</v>
      </c>
      <c r="L3008" s="10">
        <v>21000</v>
      </c>
      <c r="M3008" s="5">
        <v>0.3</v>
      </c>
      <c r="N3008" s="2" t="s">
        <v>17</v>
      </c>
    </row>
    <row r="3009" spans="2:14" ht="14.25" customHeight="1" x14ac:dyDescent="0.25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10">
        <v>60</v>
      </c>
      <c r="J3009" s="7">
        <v>1500</v>
      </c>
      <c r="K3009" s="10">
        <v>90000</v>
      </c>
      <c r="L3009" s="10">
        <v>31499.999999999996</v>
      </c>
      <c r="M3009" s="5">
        <v>0.35</v>
      </c>
      <c r="N3009" s="2" t="s">
        <v>17</v>
      </c>
    </row>
    <row r="3010" spans="2:14" ht="14.25" customHeight="1" x14ac:dyDescent="0.25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10">
        <v>64.999999999999986</v>
      </c>
      <c r="J3010" s="7">
        <v>2500</v>
      </c>
      <c r="K3010" s="10">
        <v>162499.99999999997</v>
      </c>
      <c r="L3010" s="10">
        <v>64999.999999999993</v>
      </c>
      <c r="M3010" s="5">
        <v>0.4</v>
      </c>
      <c r="N3010" s="2" t="s">
        <v>17</v>
      </c>
    </row>
    <row r="3011" spans="2:14" ht="14.25" customHeight="1" x14ac:dyDescent="0.25">
      <c r="B3011" s="2" t="s">
        <v>13</v>
      </c>
      <c r="C3011" s="2">
        <v>1185732</v>
      </c>
      <c r="D3011" s="3">
        <v>44538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10">
        <v>60</v>
      </c>
      <c r="J3011" s="7">
        <v>5000</v>
      </c>
      <c r="K3011" s="10">
        <v>300000</v>
      </c>
      <c r="L3011" s="10">
        <v>105000</v>
      </c>
      <c r="M3011" s="5">
        <v>0.35</v>
      </c>
      <c r="N3011" s="2" t="s">
        <v>17</v>
      </c>
    </row>
    <row r="3012" spans="2:14" ht="14.25" customHeight="1" x14ac:dyDescent="0.25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10">
        <v>50</v>
      </c>
      <c r="J3012" s="7">
        <v>3000</v>
      </c>
      <c r="K3012" s="10">
        <v>150000</v>
      </c>
      <c r="L3012" s="10">
        <v>45000</v>
      </c>
      <c r="M3012" s="5">
        <v>0.3</v>
      </c>
      <c r="N3012" s="2" t="s">
        <v>17</v>
      </c>
    </row>
    <row r="3013" spans="2:14" ht="14.25" customHeight="1" x14ac:dyDescent="0.25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10">
        <v>50</v>
      </c>
      <c r="J3013" s="7">
        <v>2500</v>
      </c>
      <c r="K3013" s="10">
        <v>125000</v>
      </c>
      <c r="L3013" s="10">
        <v>37500</v>
      </c>
      <c r="M3013" s="5">
        <v>0.3</v>
      </c>
      <c r="N3013" s="2" t="s">
        <v>17</v>
      </c>
    </row>
    <row r="3014" spans="2:14" ht="14.25" customHeight="1" x14ac:dyDescent="0.25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10">
        <v>50</v>
      </c>
      <c r="J3014" s="7">
        <v>2000</v>
      </c>
      <c r="K3014" s="10">
        <v>100000</v>
      </c>
      <c r="L3014" s="10">
        <v>30000</v>
      </c>
      <c r="M3014" s="5">
        <v>0.3</v>
      </c>
      <c r="N3014" s="2" t="s">
        <v>17</v>
      </c>
    </row>
    <row r="3015" spans="2:14" ht="14.25" customHeight="1" x14ac:dyDescent="0.25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10">
        <v>60</v>
      </c>
      <c r="J3015" s="7">
        <v>2000</v>
      </c>
      <c r="K3015" s="10">
        <v>120000</v>
      </c>
      <c r="L3015" s="10">
        <v>42000</v>
      </c>
      <c r="M3015" s="5">
        <v>0.35</v>
      </c>
      <c r="N3015" s="2" t="s">
        <v>17</v>
      </c>
    </row>
    <row r="3016" spans="2:14" ht="14.25" customHeight="1" x14ac:dyDescent="0.25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10">
        <v>64.999999999999986</v>
      </c>
      <c r="J3016" s="7">
        <v>3000</v>
      </c>
      <c r="K3016" s="10">
        <v>194999.99999999997</v>
      </c>
      <c r="L3016" s="10">
        <v>77999.999999999985</v>
      </c>
      <c r="M3016" s="5">
        <v>0.4</v>
      </c>
      <c r="N3016" s="2" t="s">
        <v>17</v>
      </c>
    </row>
    <row r="3017" spans="2:14" ht="14.25" customHeight="1" x14ac:dyDescent="0.25">
      <c r="B3017" s="2" t="s">
        <v>13</v>
      </c>
      <c r="C3017" s="2">
        <v>1185732</v>
      </c>
      <c r="D3017" s="3">
        <v>44202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10">
        <v>30.000000000000004</v>
      </c>
      <c r="J3017" s="7">
        <v>4500</v>
      </c>
      <c r="K3017" s="10">
        <v>135000.00000000003</v>
      </c>
      <c r="L3017" s="10">
        <v>40500.000000000007</v>
      </c>
      <c r="M3017" s="5">
        <v>0.3</v>
      </c>
      <c r="N3017" s="2" t="s">
        <v>17</v>
      </c>
    </row>
    <row r="3018" spans="2:14" ht="14.25" customHeight="1" x14ac:dyDescent="0.25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10">
        <v>30.000000000000004</v>
      </c>
      <c r="J3018" s="7">
        <v>2500</v>
      </c>
      <c r="K3018" s="10">
        <v>75000.000000000015</v>
      </c>
      <c r="L3018" s="10">
        <v>26250.000000000004</v>
      </c>
      <c r="M3018" s="5">
        <v>0.35</v>
      </c>
      <c r="N3018" s="2" t="s">
        <v>17</v>
      </c>
    </row>
    <row r="3019" spans="2:14" ht="14.25" customHeight="1" x14ac:dyDescent="0.25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10">
        <v>20.000000000000007</v>
      </c>
      <c r="J3019" s="7">
        <v>2500</v>
      </c>
      <c r="K3019" s="10">
        <v>50000.000000000015</v>
      </c>
      <c r="L3019" s="10">
        <v>15000.000000000004</v>
      </c>
      <c r="M3019" s="5">
        <v>0.3</v>
      </c>
      <c r="N3019" s="2" t="s">
        <v>17</v>
      </c>
    </row>
    <row r="3020" spans="2:14" ht="14.25" customHeight="1" x14ac:dyDescent="0.25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10">
        <v>25.000000000000007</v>
      </c>
      <c r="J3020" s="7">
        <v>1000</v>
      </c>
      <c r="K3020" s="10">
        <v>25000.000000000007</v>
      </c>
      <c r="L3020" s="10">
        <v>7500.0000000000018</v>
      </c>
      <c r="M3020" s="5">
        <v>0.3</v>
      </c>
      <c r="N3020" s="2" t="s">
        <v>17</v>
      </c>
    </row>
    <row r="3021" spans="2:14" ht="14.25" customHeight="1" x14ac:dyDescent="0.25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10">
        <v>40</v>
      </c>
      <c r="J3021" s="7">
        <v>1500</v>
      </c>
      <c r="K3021" s="10">
        <v>60000</v>
      </c>
      <c r="L3021" s="10">
        <v>30000</v>
      </c>
      <c r="M3021" s="5">
        <v>0.5</v>
      </c>
      <c r="N3021" s="2" t="s">
        <v>17</v>
      </c>
    </row>
    <row r="3022" spans="2:14" ht="14.25" customHeight="1" x14ac:dyDescent="0.25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10">
        <v>30.000000000000004</v>
      </c>
      <c r="J3022" s="7">
        <v>2500</v>
      </c>
      <c r="K3022" s="10">
        <v>75000.000000000015</v>
      </c>
      <c r="L3022" s="10">
        <v>30000.000000000007</v>
      </c>
      <c r="M3022" s="5">
        <v>0.4</v>
      </c>
      <c r="N3022" s="2" t="s">
        <v>17</v>
      </c>
    </row>
    <row r="3023" spans="2:14" ht="14.25" customHeight="1" x14ac:dyDescent="0.25">
      <c r="B3023" s="2" t="s">
        <v>13</v>
      </c>
      <c r="C3023" s="2">
        <v>1185732</v>
      </c>
      <c r="D3023" s="3">
        <v>44233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10">
        <v>30.000000000000004</v>
      </c>
      <c r="J3023" s="7">
        <v>5000</v>
      </c>
      <c r="K3023" s="10">
        <v>150000.00000000003</v>
      </c>
      <c r="L3023" s="10">
        <v>45000.000000000007</v>
      </c>
      <c r="M3023" s="5">
        <v>0.3</v>
      </c>
      <c r="N3023" s="2" t="s">
        <v>17</v>
      </c>
    </row>
    <row r="3024" spans="2:14" ht="14.25" customHeight="1" x14ac:dyDescent="0.25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10">
        <v>30.000000000000004</v>
      </c>
      <c r="J3024" s="7">
        <v>1500</v>
      </c>
      <c r="K3024" s="10">
        <v>45000.000000000007</v>
      </c>
      <c r="L3024" s="10">
        <v>15750.000000000002</v>
      </c>
      <c r="M3024" s="5">
        <v>0.35</v>
      </c>
      <c r="N3024" s="2" t="s">
        <v>17</v>
      </c>
    </row>
    <row r="3025" spans="2:14" ht="14.25" customHeight="1" x14ac:dyDescent="0.25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10">
        <v>20.000000000000007</v>
      </c>
      <c r="J3025" s="7">
        <v>2000</v>
      </c>
      <c r="K3025" s="10">
        <v>40000.000000000015</v>
      </c>
      <c r="L3025" s="10">
        <v>12000.000000000004</v>
      </c>
      <c r="M3025" s="5">
        <v>0.3</v>
      </c>
      <c r="N3025" s="2" t="s">
        <v>17</v>
      </c>
    </row>
    <row r="3026" spans="2:14" ht="14.25" customHeight="1" x14ac:dyDescent="0.25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10">
        <v>25.000000000000007</v>
      </c>
      <c r="J3026" s="7">
        <v>750</v>
      </c>
      <c r="K3026" s="10">
        <v>18750.000000000004</v>
      </c>
      <c r="L3026" s="10">
        <v>5625.0000000000009</v>
      </c>
      <c r="M3026" s="5">
        <v>0.3</v>
      </c>
      <c r="N3026" s="2" t="s">
        <v>17</v>
      </c>
    </row>
    <row r="3027" spans="2:14" ht="14.25" customHeight="1" x14ac:dyDescent="0.25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10">
        <v>40</v>
      </c>
      <c r="J3027" s="7">
        <v>1500</v>
      </c>
      <c r="K3027" s="10">
        <v>60000</v>
      </c>
      <c r="L3027" s="10">
        <v>30000</v>
      </c>
      <c r="M3027" s="5">
        <v>0.5</v>
      </c>
      <c r="N3027" s="2" t="s">
        <v>17</v>
      </c>
    </row>
    <row r="3028" spans="2:14" ht="14.25" customHeight="1" x14ac:dyDescent="0.25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10">
        <v>14.999999999999996</v>
      </c>
      <c r="J3028" s="7">
        <v>2500</v>
      </c>
      <c r="K3028" s="10">
        <v>37499.999999999993</v>
      </c>
      <c r="L3028" s="10">
        <v>14999.999999999998</v>
      </c>
      <c r="M3028" s="5">
        <v>0.4</v>
      </c>
      <c r="N3028" s="2" t="s">
        <v>17</v>
      </c>
    </row>
    <row r="3029" spans="2:14" ht="14.25" customHeight="1" x14ac:dyDescent="0.25">
      <c r="B3029" s="2" t="s">
        <v>13</v>
      </c>
      <c r="C3029" s="2">
        <v>1185732</v>
      </c>
      <c r="D3029" s="3">
        <v>44260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10">
        <v>20.000000000000004</v>
      </c>
      <c r="J3029" s="7">
        <v>4700</v>
      </c>
      <c r="K3029" s="10">
        <v>94000.000000000015</v>
      </c>
      <c r="L3029" s="10">
        <v>28200.000000000004</v>
      </c>
      <c r="M3029" s="5">
        <v>0.3</v>
      </c>
      <c r="N3029" s="2" t="s">
        <v>17</v>
      </c>
    </row>
    <row r="3030" spans="2:14" ht="14.25" customHeight="1" x14ac:dyDescent="0.25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10">
        <v>20.000000000000004</v>
      </c>
      <c r="J3030" s="7">
        <v>1750</v>
      </c>
      <c r="K3030" s="10">
        <v>35000.000000000007</v>
      </c>
      <c r="L3030" s="10">
        <v>12250.000000000002</v>
      </c>
      <c r="M3030" s="5">
        <v>0.35</v>
      </c>
      <c r="N3030" s="2" t="s">
        <v>17</v>
      </c>
    </row>
    <row r="3031" spans="2:14" ht="14.25" customHeight="1" x14ac:dyDescent="0.25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10">
        <v>10.000000000000004</v>
      </c>
      <c r="J3031" s="7">
        <v>2250</v>
      </c>
      <c r="K3031" s="10">
        <v>22500.000000000007</v>
      </c>
      <c r="L3031" s="10">
        <v>6750.0000000000018</v>
      </c>
      <c r="M3031" s="5">
        <v>0.3</v>
      </c>
      <c r="N3031" s="2" t="s">
        <v>17</v>
      </c>
    </row>
    <row r="3032" spans="2:14" ht="14.25" customHeight="1" x14ac:dyDescent="0.25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10">
        <v>14.999999999999996</v>
      </c>
      <c r="J3032" s="7">
        <v>1000</v>
      </c>
      <c r="K3032" s="10">
        <v>14999.999999999996</v>
      </c>
      <c r="L3032" s="10">
        <v>4499.9999999999991</v>
      </c>
      <c r="M3032" s="5">
        <v>0.3</v>
      </c>
      <c r="N3032" s="2" t="s">
        <v>17</v>
      </c>
    </row>
    <row r="3033" spans="2:14" ht="14.25" customHeight="1" x14ac:dyDescent="0.25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10">
        <v>30.000000000000004</v>
      </c>
      <c r="J3033" s="7">
        <v>1500</v>
      </c>
      <c r="K3033" s="10">
        <v>45000.000000000007</v>
      </c>
      <c r="L3033" s="10">
        <v>22500.000000000004</v>
      </c>
      <c r="M3033" s="5">
        <v>0.5</v>
      </c>
      <c r="N3033" s="2" t="s">
        <v>17</v>
      </c>
    </row>
    <row r="3034" spans="2:14" ht="14.25" customHeight="1" x14ac:dyDescent="0.25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10">
        <v>20.000000000000004</v>
      </c>
      <c r="J3034" s="7">
        <v>2500</v>
      </c>
      <c r="K3034" s="10">
        <v>50000.000000000007</v>
      </c>
      <c r="L3034" s="10">
        <v>20000.000000000004</v>
      </c>
      <c r="M3034" s="5">
        <v>0.4</v>
      </c>
      <c r="N3034" s="2" t="s">
        <v>17</v>
      </c>
    </row>
    <row r="3035" spans="2:14" ht="14.25" customHeight="1" x14ac:dyDescent="0.25">
      <c r="B3035" s="2" t="s">
        <v>13</v>
      </c>
      <c r="C3035" s="2">
        <v>1185732</v>
      </c>
      <c r="D3035" s="3">
        <v>44292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10">
        <v>20.000000000000004</v>
      </c>
      <c r="J3035" s="7">
        <v>4750</v>
      </c>
      <c r="K3035" s="10">
        <v>95000.000000000015</v>
      </c>
      <c r="L3035" s="10">
        <v>28500.000000000004</v>
      </c>
      <c r="M3035" s="5">
        <v>0.3</v>
      </c>
      <c r="N3035" s="2" t="s">
        <v>17</v>
      </c>
    </row>
    <row r="3036" spans="2:14" ht="14.25" customHeight="1" x14ac:dyDescent="0.25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10">
        <v>20.000000000000004</v>
      </c>
      <c r="J3036" s="7">
        <v>1750</v>
      </c>
      <c r="K3036" s="10">
        <v>35000.000000000007</v>
      </c>
      <c r="L3036" s="10">
        <v>12250.000000000002</v>
      </c>
      <c r="M3036" s="5">
        <v>0.35</v>
      </c>
      <c r="N3036" s="2" t="s">
        <v>17</v>
      </c>
    </row>
    <row r="3037" spans="2:14" ht="14.25" customHeight="1" x14ac:dyDescent="0.25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10">
        <v>10.000000000000004</v>
      </c>
      <c r="J3037" s="7">
        <v>1750</v>
      </c>
      <c r="K3037" s="10">
        <v>17500.000000000007</v>
      </c>
      <c r="L3037" s="10">
        <v>5250.0000000000018</v>
      </c>
      <c r="M3037" s="5">
        <v>0.3</v>
      </c>
      <c r="N3037" s="2" t="s">
        <v>17</v>
      </c>
    </row>
    <row r="3038" spans="2:14" ht="14.25" customHeight="1" x14ac:dyDescent="0.25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10">
        <v>14.999999999999996</v>
      </c>
      <c r="J3038" s="7">
        <v>1000</v>
      </c>
      <c r="K3038" s="10">
        <v>14999.999999999996</v>
      </c>
      <c r="L3038" s="10">
        <v>4499.9999999999991</v>
      </c>
      <c r="M3038" s="5">
        <v>0.3</v>
      </c>
      <c r="N3038" s="2" t="s">
        <v>17</v>
      </c>
    </row>
    <row r="3039" spans="2:14" ht="14.25" customHeight="1" x14ac:dyDescent="0.25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10">
        <v>60</v>
      </c>
      <c r="J3039" s="7">
        <v>1250</v>
      </c>
      <c r="K3039" s="10">
        <v>75000</v>
      </c>
      <c r="L3039" s="10">
        <v>37500</v>
      </c>
      <c r="M3039" s="5">
        <v>0.5</v>
      </c>
      <c r="N3039" s="2" t="s">
        <v>17</v>
      </c>
    </row>
    <row r="3040" spans="2:14" ht="14.25" customHeight="1" x14ac:dyDescent="0.25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10">
        <v>50</v>
      </c>
      <c r="J3040" s="7">
        <v>2500</v>
      </c>
      <c r="K3040" s="10">
        <v>125000</v>
      </c>
      <c r="L3040" s="10">
        <v>50000</v>
      </c>
      <c r="M3040" s="5">
        <v>0.4</v>
      </c>
      <c r="N3040" s="2" t="s">
        <v>17</v>
      </c>
    </row>
    <row r="3041" spans="2:14" ht="14.25" customHeight="1" x14ac:dyDescent="0.25">
      <c r="B3041" s="2" t="s">
        <v>13</v>
      </c>
      <c r="C3041" s="2">
        <v>1185732</v>
      </c>
      <c r="D3041" s="3">
        <v>44323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10">
        <v>60</v>
      </c>
      <c r="J3041" s="7">
        <v>5200</v>
      </c>
      <c r="K3041" s="10">
        <v>312000</v>
      </c>
      <c r="L3041" s="10">
        <v>93600</v>
      </c>
      <c r="M3041" s="5">
        <v>0.3</v>
      </c>
      <c r="N3041" s="2" t="s">
        <v>17</v>
      </c>
    </row>
    <row r="3042" spans="2:14" ht="14.25" customHeight="1" x14ac:dyDescent="0.25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10">
        <v>40</v>
      </c>
      <c r="J3042" s="7">
        <v>2250</v>
      </c>
      <c r="K3042" s="10">
        <v>90000</v>
      </c>
      <c r="L3042" s="10">
        <v>31499.999999999996</v>
      </c>
      <c r="M3042" s="5">
        <v>0.35</v>
      </c>
      <c r="N3042" s="2" t="s">
        <v>17</v>
      </c>
    </row>
    <row r="3043" spans="2:14" ht="14.25" customHeight="1" x14ac:dyDescent="0.25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10">
        <v>35</v>
      </c>
      <c r="J3043" s="7">
        <v>2000</v>
      </c>
      <c r="K3043" s="10">
        <v>70000</v>
      </c>
      <c r="L3043" s="10">
        <v>21000</v>
      </c>
      <c r="M3043" s="5">
        <v>0.3</v>
      </c>
      <c r="N3043" s="2" t="s">
        <v>17</v>
      </c>
    </row>
    <row r="3044" spans="2:14" ht="14.25" customHeight="1" x14ac:dyDescent="0.25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10">
        <v>35</v>
      </c>
      <c r="J3044" s="7">
        <v>1250</v>
      </c>
      <c r="K3044" s="10">
        <v>43750</v>
      </c>
      <c r="L3044" s="10">
        <v>13125</v>
      </c>
      <c r="M3044" s="5">
        <v>0.3</v>
      </c>
      <c r="N3044" s="2" t="s">
        <v>17</v>
      </c>
    </row>
    <row r="3045" spans="2:14" ht="14.25" customHeight="1" x14ac:dyDescent="0.25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10">
        <v>44.999999999999993</v>
      </c>
      <c r="J3045" s="7">
        <v>1500</v>
      </c>
      <c r="K3045" s="10">
        <v>67499.999999999985</v>
      </c>
      <c r="L3045" s="10">
        <v>33749.999999999993</v>
      </c>
      <c r="M3045" s="5">
        <v>0.5</v>
      </c>
      <c r="N3045" s="2" t="s">
        <v>17</v>
      </c>
    </row>
    <row r="3046" spans="2:14" ht="14.25" customHeight="1" x14ac:dyDescent="0.25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10">
        <v>49.999999999999993</v>
      </c>
      <c r="J3046" s="7">
        <v>2750</v>
      </c>
      <c r="K3046" s="10">
        <v>137499.99999999997</v>
      </c>
      <c r="L3046" s="10">
        <v>54999.999999999993</v>
      </c>
      <c r="M3046" s="5">
        <v>0.4</v>
      </c>
      <c r="N3046" s="2" t="s">
        <v>17</v>
      </c>
    </row>
    <row r="3047" spans="2:14" ht="14.25" customHeight="1" x14ac:dyDescent="0.25">
      <c r="B3047" s="2" t="s">
        <v>13</v>
      </c>
      <c r="C3047" s="2">
        <v>1185732</v>
      </c>
      <c r="D3047" s="3">
        <v>44353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10">
        <v>35</v>
      </c>
      <c r="J3047" s="7">
        <v>5250</v>
      </c>
      <c r="K3047" s="10">
        <v>183750</v>
      </c>
      <c r="L3047" s="10">
        <v>55125</v>
      </c>
      <c r="M3047" s="5">
        <v>0.3</v>
      </c>
      <c r="N3047" s="2" t="s">
        <v>17</v>
      </c>
    </row>
    <row r="3048" spans="2:14" ht="14.25" customHeight="1" x14ac:dyDescent="0.25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10">
        <v>30.000000000000011</v>
      </c>
      <c r="J3048" s="7">
        <v>2750</v>
      </c>
      <c r="K3048" s="10">
        <v>82500.000000000029</v>
      </c>
      <c r="L3048" s="10">
        <v>28875.000000000007</v>
      </c>
      <c r="M3048" s="5">
        <v>0.35</v>
      </c>
      <c r="N3048" s="2" t="s">
        <v>17</v>
      </c>
    </row>
    <row r="3049" spans="2:14" ht="14.25" customHeight="1" x14ac:dyDescent="0.25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10">
        <v>25.000000000000007</v>
      </c>
      <c r="J3049" s="7">
        <v>2000</v>
      </c>
      <c r="K3049" s="10">
        <v>50000.000000000015</v>
      </c>
      <c r="L3049" s="10">
        <v>15000.000000000004</v>
      </c>
      <c r="M3049" s="5">
        <v>0.3</v>
      </c>
      <c r="N3049" s="2" t="s">
        <v>17</v>
      </c>
    </row>
    <row r="3050" spans="2:14" ht="14.25" customHeight="1" x14ac:dyDescent="0.25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10">
        <v>25.000000000000007</v>
      </c>
      <c r="J3050" s="7">
        <v>1750</v>
      </c>
      <c r="K3050" s="10">
        <v>43750.000000000015</v>
      </c>
      <c r="L3050" s="10">
        <v>13125.000000000004</v>
      </c>
      <c r="M3050" s="5">
        <v>0.3</v>
      </c>
      <c r="N3050" s="2" t="s">
        <v>17</v>
      </c>
    </row>
    <row r="3051" spans="2:14" ht="14.25" customHeight="1" x14ac:dyDescent="0.25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10">
        <v>35</v>
      </c>
      <c r="J3051" s="7">
        <v>1750</v>
      </c>
      <c r="K3051" s="10">
        <v>61250</v>
      </c>
      <c r="L3051" s="10">
        <v>30625</v>
      </c>
      <c r="M3051" s="5">
        <v>0.5</v>
      </c>
      <c r="N3051" s="2" t="s">
        <v>17</v>
      </c>
    </row>
    <row r="3052" spans="2:14" ht="14.25" customHeight="1" x14ac:dyDescent="0.25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10">
        <v>55.000000000000007</v>
      </c>
      <c r="J3052" s="7">
        <v>3250</v>
      </c>
      <c r="K3052" s="10">
        <v>178750.00000000003</v>
      </c>
      <c r="L3052" s="10">
        <v>71500.000000000015</v>
      </c>
      <c r="M3052" s="5">
        <v>0.4</v>
      </c>
      <c r="N3052" s="2" t="s">
        <v>17</v>
      </c>
    </row>
    <row r="3053" spans="2:14" ht="14.25" customHeight="1" x14ac:dyDescent="0.25">
      <c r="B3053" s="2" t="s">
        <v>13</v>
      </c>
      <c r="C3053" s="2">
        <v>1185732</v>
      </c>
      <c r="D3053" s="3">
        <v>44382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10">
        <v>50</v>
      </c>
      <c r="J3053" s="7">
        <v>5500</v>
      </c>
      <c r="K3053" s="10">
        <v>275000</v>
      </c>
      <c r="L3053" s="10">
        <v>82500</v>
      </c>
      <c r="M3053" s="5">
        <v>0.3</v>
      </c>
      <c r="N3053" s="2" t="s">
        <v>17</v>
      </c>
    </row>
    <row r="3054" spans="2:14" ht="14.25" customHeight="1" x14ac:dyDescent="0.25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10">
        <v>45.000000000000007</v>
      </c>
      <c r="J3054" s="7">
        <v>3000</v>
      </c>
      <c r="K3054" s="10">
        <v>135000.00000000003</v>
      </c>
      <c r="L3054" s="10">
        <v>47250.000000000007</v>
      </c>
      <c r="M3054" s="5">
        <v>0.35</v>
      </c>
      <c r="N3054" s="2" t="s">
        <v>17</v>
      </c>
    </row>
    <row r="3055" spans="2:14" ht="14.25" customHeight="1" x14ac:dyDescent="0.25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10">
        <v>40</v>
      </c>
      <c r="J3055" s="7">
        <v>2250</v>
      </c>
      <c r="K3055" s="10">
        <v>90000</v>
      </c>
      <c r="L3055" s="10">
        <v>27000</v>
      </c>
      <c r="M3055" s="5">
        <v>0.3</v>
      </c>
      <c r="N3055" s="2" t="s">
        <v>17</v>
      </c>
    </row>
    <row r="3056" spans="2:14" ht="14.25" customHeight="1" x14ac:dyDescent="0.25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10">
        <v>40</v>
      </c>
      <c r="J3056" s="7">
        <v>1750</v>
      </c>
      <c r="K3056" s="10">
        <v>70000</v>
      </c>
      <c r="L3056" s="10">
        <v>21000</v>
      </c>
      <c r="M3056" s="5">
        <v>0.3</v>
      </c>
      <c r="N3056" s="2" t="s">
        <v>17</v>
      </c>
    </row>
    <row r="3057" spans="2:14" ht="14.25" customHeight="1" x14ac:dyDescent="0.25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10">
        <v>50</v>
      </c>
      <c r="J3057" s="7">
        <v>2000</v>
      </c>
      <c r="K3057" s="10">
        <v>100000</v>
      </c>
      <c r="L3057" s="10">
        <v>50000</v>
      </c>
      <c r="M3057" s="5">
        <v>0.5</v>
      </c>
      <c r="N3057" s="2" t="s">
        <v>17</v>
      </c>
    </row>
    <row r="3058" spans="2:14" ht="14.25" customHeight="1" x14ac:dyDescent="0.25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10">
        <v>55.000000000000007</v>
      </c>
      <c r="J3058" s="7">
        <v>3750</v>
      </c>
      <c r="K3058" s="10">
        <v>206250.00000000003</v>
      </c>
      <c r="L3058" s="10">
        <v>82500.000000000015</v>
      </c>
      <c r="M3058" s="5">
        <v>0.4</v>
      </c>
      <c r="N3058" s="2" t="s">
        <v>17</v>
      </c>
    </row>
    <row r="3059" spans="2:14" ht="14.25" customHeight="1" x14ac:dyDescent="0.25">
      <c r="B3059" s="2" t="s">
        <v>13</v>
      </c>
      <c r="C3059" s="2">
        <v>1185732</v>
      </c>
      <c r="D3059" s="3">
        <v>44414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10">
        <v>50</v>
      </c>
      <c r="J3059" s="7">
        <v>5250</v>
      </c>
      <c r="K3059" s="10">
        <v>262500</v>
      </c>
      <c r="L3059" s="10">
        <v>78750</v>
      </c>
      <c r="M3059" s="5">
        <v>0.3</v>
      </c>
      <c r="N3059" s="2" t="s">
        <v>17</v>
      </c>
    </row>
    <row r="3060" spans="2:14" ht="14.25" customHeight="1" x14ac:dyDescent="0.25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10">
        <v>45.000000000000007</v>
      </c>
      <c r="J3060" s="7">
        <v>3000</v>
      </c>
      <c r="K3060" s="10">
        <v>135000.00000000003</v>
      </c>
      <c r="L3060" s="10">
        <v>47250.000000000007</v>
      </c>
      <c r="M3060" s="5">
        <v>0.35</v>
      </c>
      <c r="N3060" s="2" t="s">
        <v>17</v>
      </c>
    </row>
    <row r="3061" spans="2:14" ht="14.25" customHeight="1" x14ac:dyDescent="0.25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10">
        <v>40</v>
      </c>
      <c r="J3061" s="7">
        <v>2250</v>
      </c>
      <c r="K3061" s="10">
        <v>90000</v>
      </c>
      <c r="L3061" s="10">
        <v>27000</v>
      </c>
      <c r="M3061" s="5">
        <v>0.3</v>
      </c>
      <c r="N3061" s="2" t="s">
        <v>17</v>
      </c>
    </row>
    <row r="3062" spans="2:14" ht="14.25" customHeight="1" x14ac:dyDescent="0.25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10">
        <v>40</v>
      </c>
      <c r="J3062" s="7">
        <v>2000</v>
      </c>
      <c r="K3062" s="10">
        <v>80000</v>
      </c>
      <c r="L3062" s="10">
        <v>24000</v>
      </c>
      <c r="M3062" s="5">
        <v>0.3</v>
      </c>
      <c r="N3062" s="2" t="s">
        <v>17</v>
      </c>
    </row>
    <row r="3063" spans="2:14" ht="14.25" customHeight="1" x14ac:dyDescent="0.25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10">
        <v>50</v>
      </c>
      <c r="J3063" s="7">
        <v>1750</v>
      </c>
      <c r="K3063" s="10">
        <v>87500</v>
      </c>
      <c r="L3063" s="10">
        <v>43750</v>
      </c>
      <c r="M3063" s="5">
        <v>0.5</v>
      </c>
      <c r="N3063" s="2" t="s">
        <v>17</v>
      </c>
    </row>
    <row r="3064" spans="2:14" ht="14.25" customHeight="1" x14ac:dyDescent="0.25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10">
        <v>55.000000000000007</v>
      </c>
      <c r="J3064" s="7">
        <v>3500</v>
      </c>
      <c r="K3064" s="10">
        <v>192500.00000000003</v>
      </c>
      <c r="L3064" s="10">
        <v>77000.000000000015</v>
      </c>
      <c r="M3064" s="5">
        <v>0.4</v>
      </c>
      <c r="N3064" s="2" t="s">
        <v>17</v>
      </c>
    </row>
    <row r="3065" spans="2:14" ht="14.25" customHeight="1" x14ac:dyDescent="0.25">
      <c r="B3065" s="2" t="s">
        <v>13</v>
      </c>
      <c r="C3065" s="2">
        <v>1185732</v>
      </c>
      <c r="D3065" s="3">
        <v>44446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10">
        <v>35</v>
      </c>
      <c r="J3065" s="7">
        <v>4750</v>
      </c>
      <c r="K3065" s="10">
        <v>166250</v>
      </c>
      <c r="L3065" s="10">
        <v>49875</v>
      </c>
      <c r="M3065" s="5">
        <v>0.3</v>
      </c>
      <c r="N3065" s="2" t="s">
        <v>17</v>
      </c>
    </row>
    <row r="3066" spans="2:14" ht="14.25" customHeight="1" x14ac:dyDescent="0.25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10">
        <v>30.000000000000011</v>
      </c>
      <c r="J3066" s="7">
        <v>2750</v>
      </c>
      <c r="K3066" s="10">
        <v>82500.000000000029</v>
      </c>
      <c r="L3066" s="10">
        <v>28875.000000000007</v>
      </c>
      <c r="M3066" s="5">
        <v>0.35</v>
      </c>
      <c r="N3066" s="2" t="s">
        <v>17</v>
      </c>
    </row>
    <row r="3067" spans="2:14" ht="14.25" customHeight="1" x14ac:dyDescent="0.25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10">
        <v>25.000000000000007</v>
      </c>
      <c r="J3067" s="7">
        <v>1750</v>
      </c>
      <c r="K3067" s="10">
        <v>43750.000000000015</v>
      </c>
      <c r="L3067" s="10">
        <v>13125.000000000004</v>
      </c>
      <c r="M3067" s="5">
        <v>0.3</v>
      </c>
      <c r="N3067" s="2" t="s">
        <v>17</v>
      </c>
    </row>
    <row r="3068" spans="2:14" ht="14.25" customHeight="1" x14ac:dyDescent="0.25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10">
        <v>25.000000000000007</v>
      </c>
      <c r="J3068" s="7">
        <v>1500</v>
      </c>
      <c r="K3068" s="10">
        <v>37500.000000000007</v>
      </c>
      <c r="L3068" s="10">
        <v>11250.000000000002</v>
      </c>
      <c r="M3068" s="5">
        <v>0.3</v>
      </c>
      <c r="N3068" s="2" t="s">
        <v>17</v>
      </c>
    </row>
    <row r="3069" spans="2:14" ht="14.25" customHeight="1" x14ac:dyDescent="0.25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10">
        <v>35</v>
      </c>
      <c r="J3069" s="7">
        <v>1500</v>
      </c>
      <c r="K3069" s="10">
        <v>52500</v>
      </c>
      <c r="L3069" s="10">
        <v>26250</v>
      </c>
      <c r="M3069" s="5">
        <v>0.5</v>
      </c>
      <c r="N3069" s="2" t="s">
        <v>17</v>
      </c>
    </row>
    <row r="3070" spans="2:14" ht="14.25" customHeight="1" x14ac:dyDescent="0.25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10">
        <v>40</v>
      </c>
      <c r="J3070" s="7">
        <v>2250</v>
      </c>
      <c r="K3070" s="10">
        <v>90000</v>
      </c>
      <c r="L3070" s="10">
        <v>36000</v>
      </c>
      <c r="M3070" s="5">
        <v>0.4</v>
      </c>
      <c r="N3070" s="2" t="s">
        <v>17</v>
      </c>
    </row>
    <row r="3071" spans="2:14" ht="14.25" customHeight="1" x14ac:dyDescent="0.25">
      <c r="B3071" s="2" t="s">
        <v>13</v>
      </c>
      <c r="C3071" s="2">
        <v>1185732</v>
      </c>
      <c r="D3071" s="3">
        <v>44475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10">
        <v>44.999999999999993</v>
      </c>
      <c r="J3071" s="7">
        <v>4000</v>
      </c>
      <c r="K3071" s="10">
        <v>179999.99999999997</v>
      </c>
      <c r="L3071" s="10">
        <v>53999.999999999993</v>
      </c>
      <c r="M3071" s="5">
        <v>0.3</v>
      </c>
      <c r="N3071" s="2" t="s">
        <v>17</v>
      </c>
    </row>
    <row r="3072" spans="2:14" ht="14.25" customHeight="1" x14ac:dyDescent="0.25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10">
        <v>35</v>
      </c>
      <c r="J3072" s="7">
        <v>2500</v>
      </c>
      <c r="K3072" s="10">
        <v>87500</v>
      </c>
      <c r="L3072" s="10">
        <v>30624.999999999996</v>
      </c>
      <c r="M3072" s="5">
        <v>0.35</v>
      </c>
      <c r="N3072" s="2" t="s">
        <v>17</v>
      </c>
    </row>
    <row r="3073" spans="2:14" ht="14.25" customHeight="1" x14ac:dyDescent="0.25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10">
        <v>35</v>
      </c>
      <c r="J3073" s="7">
        <v>1500</v>
      </c>
      <c r="K3073" s="10">
        <v>52500</v>
      </c>
      <c r="L3073" s="10">
        <v>15750</v>
      </c>
      <c r="M3073" s="5">
        <v>0.3</v>
      </c>
      <c r="N3073" s="2" t="s">
        <v>17</v>
      </c>
    </row>
    <row r="3074" spans="2:14" ht="14.25" customHeight="1" x14ac:dyDescent="0.25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10">
        <v>35</v>
      </c>
      <c r="J3074" s="7">
        <v>1250</v>
      </c>
      <c r="K3074" s="10">
        <v>43750</v>
      </c>
      <c r="L3074" s="10">
        <v>13125</v>
      </c>
      <c r="M3074" s="5">
        <v>0.3</v>
      </c>
      <c r="N3074" s="2" t="s">
        <v>17</v>
      </c>
    </row>
    <row r="3075" spans="2:14" ht="14.25" customHeight="1" x14ac:dyDescent="0.25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10">
        <v>44.999999999999993</v>
      </c>
      <c r="J3075" s="7">
        <v>1250</v>
      </c>
      <c r="K3075" s="10">
        <v>56249.999999999993</v>
      </c>
      <c r="L3075" s="10">
        <v>28124.999999999996</v>
      </c>
      <c r="M3075" s="5">
        <v>0.5</v>
      </c>
      <c r="N3075" s="2" t="s">
        <v>17</v>
      </c>
    </row>
    <row r="3076" spans="2:14" ht="14.25" customHeight="1" x14ac:dyDescent="0.25">
      <c r="B3076" s="2" t="s">
        <v>29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10">
        <v>49.999999999999986</v>
      </c>
      <c r="J3076" s="7">
        <v>2500</v>
      </c>
      <c r="K3076" s="10">
        <v>124999.99999999997</v>
      </c>
      <c r="L3076" s="10">
        <v>49999.999999999993</v>
      </c>
      <c r="M3076" s="5">
        <v>0.4</v>
      </c>
      <c r="N3076" s="2" t="s">
        <v>17</v>
      </c>
    </row>
    <row r="3077" spans="2:14" ht="14.25" customHeight="1" x14ac:dyDescent="0.25">
      <c r="B3077" s="2" t="s">
        <v>29</v>
      </c>
      <c r="C3077" s="2">
        <v>1185732</v>
      </c>
      <c r="D3077" s="3">
        <v>44506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10">
        <v>44.999999999999993</v>
      </c>
      <c r="J3077" s="7">
        <v>4000</v>
      </c>
      <c r="K3077" s="10">
        <v>179999.99999999997</v>
      </c>
      <c r="L3077" s="10">
        <v>53999.999999999993</v>
      </c>
      <c r="M3077" s="5">
        <v>0.3</v>
      </c>
      <c r="N3077" s="2" t="s">
        <v>17</v>
      </c>
    </row>
    <row r="3078" spans="2:14" ht="14.25" customHeight="1" x14ac:dyDescent="0.25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10">
        <v>35</v>
      </c>
      <c r="J3078" s="7">
        <v>2750</v>
      </c>
      <c r="K3078" s="10">
        <v>96250</v>
      </c>
      <c r="L3078" s="10">
        <v>33687.5</v>
      </c>
      <c r="M3078" s="5">
        <v>0.35</v>
      </c>
      <c r="N3078" s="2" t="s">
        <v>17</v>
      </c>
    </row>
    <row r="3079" spans="2:14" ht="14.25" customHeight="1" x14ac:dyDescent="0.25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10">
        <v>35</v>
      </c>
      <c r="J3079" s="7">
        <v>2200</v>
      </c>
      <c r="K3079" s="10">
        <v>77000</v>
      </c>
      <c r="L3079" s="10">
        <v>23100</v>
      </c>
      <c r="M3079" s="5">
        <v>0.3</v>
      </c>
      <c r="N3079" s="2" t="s">
        <v>17</v>
      </c>
    </row>
    <row r="3080" spans="2:14" ht="14.25" customHeight="1" x14ac:dyDescent="0.25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10">
        <v>35</v>
      </c>
      <c r="J3080" s="7">
        <v>2000</v>
      </c>
      <c r="K3080" s="10">
        <v>70000</v>
      </c>
      <c r="L3080" s="10">
        <v>21000</v>
      </c>
      <c r="M3080" s="5">
        <v>0.3</v>
      </c>
      <c r="N3080" s="2" t="s">
        <v>17</v>
      </c>
    </row>
    <row r="3081" spans="2:14" ht="14.25" customHeight="1" x14ac:dyDescent="0.25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10">
        <v>60</v>
      </c>
      <c r="J3081" s="7">
        <v>1750</v>
      </c>
      <c r="K3081" s="10">
        <v>105000</v>
      </c>
      <c r="L3081" s="10">
        <v>52500</v>
      </c>
      <c r="M3081" s="5">
        <v>0.5</v>
      </c>
      <c r="N3081" s="2" t="s">
        <v>17</v>
      </c>
    </row>
    <row r="3082" spans="2:14" ht="14.25" customHeight="1" x14ac:dyDescent="0.25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10">
        <v>64.999999999999986</v>
      </c>
      <c r="J3082" s="7">
        <v>2750</v>
      </c>
      <c r="K3082" s="10">
        <v>178749.99999999997</v>
      </c>
      <c r="L3082" s="10">
        <v>71499.999999999985</v>
      </c>
      <c r="M3082" s="5">
        <v>0.4</v>
      </c>
      <c r="N3082" s="2" t="s">
        <v>17</v>
      </c>
    </row>
    <row r="3083" spans="2:14" ht="14.25" customHeight="1" x14ac:dyDescent="0.25">
      <c r="B3083" s="2" t="s">
        <v>29</v>
      </c>
      <c r="C3083" s="2">
        <v>1185732</v>
      </c>
      <c r="D3083" s="3">
        <v>44535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10">
        <v>60</v>
      </c>
      <c r="J3083" s="7">
        <v>5250</v>
      </c>
      <c r="K3083" s="10">
        <v>315000</v>
      </c>
      <c r="L3083" s="10">
        <v>94500</v>
      </c>
      <c r="M3083" s="5">
        <v>0.3</v>
      </c>
      <c r="N3083" s="2" t="s">
        <v>17</v>
      </c>
    </row>
    <row r="3084" spans="2:14" ht="14.25" customHeight="1" x14ac:dyDescent="0.25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10">
        <v>50</v>
      </c>
      <c r="J3084" s="7">
        <v>3250</v>
      </c>
      <c r="K3084" s="10">
        <v>162500</v>
      </c>
      <c r="L3084" s="10">
        <v>56875</v>
      </c>
      <c r="M3084" s="5">
        <v>0.35</v>
      </c>
      <c r="N3084" s="2" t="s">
        <v>17</v>
      </c>
    </row>
    <row r="3085" spans="2:14" ht="14.25" customHeight="1" x14ac:dyDescent="0.25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10">
        <v>50</v>
      </c>
      <c r="J3085" s="7">
        <v>2750</v>
      </c>
      <c r="K3085" s="10">
        <v>137500</v>
      </c>
      <c r="L3085" s="10">
        <v>41250</v>
      </c>
      <c r="M3085" s="5">
        <v>0.3</v>
      </c>
      <c r="N3085" s="2" t="s">
        <v>17</v>
      </c>
    </row>
    <row r="3086" spans="2:14" ht="14.25" customHeight="1" x14ac:dyDescent="0.25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10">
        <v>50</v>
      </c>
      <c r="J3086" s="7">
        <v>2250</v>
      </c>
      <c r="K3086" s="10">
        <v>112500</v>
      </c>
      <c r="L3086" s="10">
        <v>33750</v>
      </c>
      <c r="M3086" s="5">
        <v>0.3</v>
      </c>
      <c r="N3086" s="2" t="s">
        <v>17</v>
      </c>
    </row>
    <row r="3087" spans="2:14" ht="14.25" customHeight="1" x14ac:dyDescent="0.25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10">
        <v>60</v>
      </c>
      <c r="J3087" s="7">
        <v>2250</v>
      </c>
      <c r="K3087" s="10">
        <v>135000</v>
      </c>
      <c r="L3087" s="10">
        <v>67500</v>
      </c>
      <c r="M3087" s="5">
        <v>0.5</v>
      </c>
      <c r="N3087" s="2" t="s">
        <v>17</v>
      </c>
    </row>
    <row r="3088" spans="2:14" ht="14.25" customHeight="1" x14ac:dyDescent="0.25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10">
        <v>64.999999999999986</v>
      </c>
      <c r="J3088" s="7">
        <v>3250</v>
      </c>
      <c r="K3088" s="10">
        <v>211249.99999999994</v>
      </c>
      <c r="L3088" s="10">
        <v>84499.999999999985</v>
      </c>
      <c r="M3088" s="5">
        <v>0.4</v>
      </c>
      <c r="N3088" s="2" t="s">
        <v>17</v>
      </c>
    </row>
    <row r="3089" spans="2:14" ht="14.25" customHeight="1" x14ac:dyDescent="0.25">
      <c r="B3089" s="2" t="s">
        <v>29</v>
      </c>
      <c r="C3089" s="2">
        <v>1185732</v>
      </c>
      <c r="D3089" s="3">
        <v>44199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10">
        <v>30.000000000000004</v>
      </c>
      <c r="J3089" s="7">
        <v>4500</v>
      </c>
      <c r="K3089" s="10">
        <v>135000.00000000003</v>
      </c>
      <c r="L3089" s="10">
        <v>40500.000000000007</v>
      </c>
      <c r="M3089" s="5">
        <v>0.3</v>
      </c>
      <c r="N3089" s="2" t="s">
        <v>17</v>
      </c>
    </row>
    <row r="3090" spans="2:14" ht="14.25" customHeight="1" x14ac:dyDescent="0.25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10">
        <v>30.000000000000004</v>
      </c>
      <c r="J3090" s="7">
        <v>2500</v>
      </c>
      <c r="K3090" s="10">
        <v>75000.000000000015</v>
      </c>
      <c r="L3090" s="10">
        <v>26250.000000000004</v>
      </c>
      <c r="M3090" s="5">
        <v>0.35</v>
      </c>
      <c r="N3090" s="2" t="s">
        <v>17</v>
      </c>
    </row>
    <row r="3091" spans="2:14" ht="14.25" customHeight="1" x14ac:dyDescent="0.25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10">
        <v>20.000000000000007</v>
      </c>
      <c r="J3091" s="7">
        <v>2500</v>
      </c>
      <c r="K3091" s="10">
        <v>50000.000000000015</v>
      </c>
      <c r="L3091" s="10">
        <v>15000.000000000004</v>
      </c>
      <c r="M3091" s="5">
        <v>0.3</v>
      </c>
      <c r="N3091" s="2" t="s">
        <v>17</v>
      </c>
    </row>
    <row r="3092" spans="2:14" ht="14.25" customHeight="1" x14ac:dyDescent="0.25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10">
        <v>25.000000000000007</v>
      </c>
      <c r="J3092" s="7">
        <v>1000</v>
      </c>
      <c r="K3092" s="10">
        <v>25000.000000000007</v>
      </c>
      <c r="L3092" s="10">
        <v>7500.0000000000018</v>
      </c>
      <c r="M3092" s="5">
        <v>0.3</v>
      </c>
      <c r="N3092" s="2" t="s">
        <v>17</v>
      </c>
    </row>
    <row r="3093" spans="2:14" ht="14.25" customHeight="1" x14ac:dyDescent="0.25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10">
        <v>40</v>
      </c>
      <c r="J3093" s="7">
        <v>1500</v>
      </c>
      <c r="K3093" s="10">
        <v>60000</v>
      </c>
      <c r="L3093" s="10">
        <v>30000</v>
      </c>
      <c r="M3093" s="5">
        <v>0.5</v>
      </c>
      <c r="N3093" s="2" t="s">
        <v>17</v>
      </c>
    </row>
    <row r="3094" spans="2:14" ht="14.25" customHeight="1" x14ac:dyDescent="0.25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10">
        <v>30.000000000000004</v>
      </c>
      <c r="J3094" s="7">
        <v>2500</v>
      </c>
      <c r="K3094" s="10">
        <v>75000.000000000015</v>
      </c>
      <c r="L3094" s="10">
        <v>30000.000000000007</v>
      </c>
      <c r="M3094" s="5">
        <v>0.4</v>
      </c>
      <c r="N3094" s="2" t="s">
        <v>17</v>
      </c>
    </row>
    <row r="3095" spans="2:14" ht="14.25" customHeight="1" x14ac:dyDescent="0.25">
      <c r="B3095" s="2" t="s">
        <v>29</v>
      </c>
      <c r="C3095" s="2">
        <v>1185732</v>
      </c>
      <c r="D3095" s="3">
        <v>44230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10">
        <v>30.000000000000004</v>
      </c>
      <c r="J3095" s="7">
        <v>5000</v>
      </c>
      <c r="K3095" s="10">
        <v>150000.00000000003</v>
      </c>
      <c r="L3095" s="10">
        <v>45000.000000000007</v>
      </c>
      <c r="M3095" s="5">
        <v>0.3</v>
      </c>
      <c r="N3095" s="2" t="s">
        <v>17</v>
      </c>
    </row>
    <row r="3096" spans="2:14" ht="14.25" customHeight="1" x14ac:dyDescent="0.25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10">
        <v>30.000000000000004</v>
      </c>
      <c r="J3096" s="7">
        <v>1500</v>
      </c>
      <c r="K3096" s="10">
        <v>45000.000000000007</v>
      </c>
      <c r="L3096" s="10">
        <v>15750.000000000002</v>
      </c>
      <c r="M3096" s="5">
        <v>0.35</v>
      </c>
      <c r="N3096" s="2" t="s">
        <v>17</v>
      </c>
    </row>
    <row r="3097" spans="2:14" ht="14.25" customHeight="1" x14ac:dyDescent="0.25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10">
        <v>20.000000000000007</v>
      </c>
      <c r="J3097" s="7">
        <v>2000</v>
      </c>
      <c r="K3097" s="10">
        <v>40000.000000000015</v>
      </c>
      <c r="L3097" s="10">
        <v>12000.000000000004</v>
      </c>
      <c r="M3097" s="5">
        <v>0.3</v>
      </c>
      <c r="N3097" s="2" t="s">
        <v>17</v>
      </c>
    </row>
    <row r="3098" spans="2:14" ht="14.25" customHeight="1" x14ac:dyDescent="0.25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10">
        <v>25.000000000000007</v>
      </c>
      <c r="J3098" s="7">
        <v>750</v>
      </c>
      <c r="K3098" s="10">
        <v>18750.000000000004</v>
      </c>
      <c r="L3098" s="10">
        <v>5625.0000000000009</v>
      </c>
      <c r="M3098" s="5">
        <v>0.3</v>
      </c>
      <c r="N3098" s="2" t="s">
        <v>17</v>
      </c>
    </row>
    <row r="3099" spans="2:14" ht="14.25" customHeight="1" x14ac:dyDescent="0.25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10">
        <v>40</v>
      </c>
      <c r="J3099" s="7">
        <v>1500</v>
      </c>
      <c r="K3099" s="10">
        <v>60000</v>
      </c>
      <c r="L3099" s="10">
        <v>30000</v>
      </c>
      <c r="M3099" s="5">
        <v>0.5</v>
      </c>
      <c r="N3099" s="2" t="s">
        <v>17</v>
      </c>
    </row>
    <row r="3100" spans="2:14" ht="14.25" customHeight="1" x14ac:dyDescent="0.25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10">
        <v>14.999999999999996</v>
      </c>
      <c r="J3100" s="7">
        <v>2500</v>
      </c>
      <c r="K3100" s="10">
        <v>37499.999999999993</v>
      </c>
      <c r="L3100" s="10">
        <v>14999.999999999998</v>
      </c>
      <c r="M3100" s="5">
        <v>0.4</v>
      </c>
      <c r="N3100" s="2" t="s">
        <v>17</v>
      </c>
    </row>
    <row r="3101" spans="2:14" ht="14.25" customHeight="1" x14ac:dyDescent="0.25">
      <c r="B3101" s="2" t="s">
        <v>29</v>
      </c>
      <c r="C3101" s="2">
        <v>1185732</v>
      </c>
      <c r="D3101" s="3">
        <v>44257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10">
        <v>20.000000000000004</v>
      </c>
      <c r="J3101" s="7">
        <v>4700</v>
      </c>
      <c r="K3101" s="10">
        <v>94000.000000000015</v>
      </c>
      <c r="L3101" s="10">
        <v>28200.000000000004</v>
      </c>
      <c r="M3101" s="5">
        <v>0.3</v>
      </c>
      <c r="N3101" s="2" t="s">
        <v>17</v>
      </c>
    </row>
    <row r="3102" spans="2:14" ht="14.25" customHeight="1" x14ac:dyDescent="0.25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10">
        <v>20.000000000000004</v>
      </c>
      <c r="J3102" s="7">
        <v>1750</v>
      </c>
      <c r="K3102" s="10">
        <v>35000.000000000007</v>
      </c>
      <c r="L3102" s="10">
        <v>12250.000000000002</v>
      </c>
      <c r="M3102" s="5">
        <v>0.35</v>
      </c>
      <c r="N3102" s="2" t="s">
        <v>17</v>
      </c>
    </row>
    <row r="3103" spans="2:14" ht="14.25" customHeight="1" x14ac:dyDescent="0.25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10">
        <v>10.000000000000004</v>
      </c>
      <c r="J3103" s="7">
        <v>2250</v>
      </c>
      <c r="K3103" s="10">
        <v>22500.000000000007</v>
      </c>
      <c r="L3103" s="10">
        <v>6750.0000000000018</v>
      </c>
      <c r="M3103" s="5">
        <v>0.3</v>
      </c>
      <c r="N3103" s="2" t="s">
        <v>17</v>
      </c>
    </row>
    <row r="3104" spans="2:14" ht="14.25" customHeight="1" x14ac:dyDescent="0.25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10">
        <v>14.999999999999996</v>
      </c>
      <c r="J3104" s="7">
        <v>750</v>
      </c>
      <c r="K3104" s="10">
        <v>11249.999999999998</v>
      </c>
      <c r="L3104" s="10">
        <v>3374.9999999999995</v>
      </c>
      <c r="M3104" s="5">
        <v>0.3</v>
      </c>
      <c r="N3104" s="2" t="s">
        <v>17</v>
      </c>
    </row>
    <row r="3105" spans="2:14" ht="14.25" customHeight="1" x14ac:dyDescent="0.25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10">
        <v>30.000000000000004</v>
      </c>
      <c r="J3105" s="7">
        <v>1250</v>
      </c>
      <c r="K3105" s="10">
        <v>37500.000000000007</v>
      </c>
      <c r="L3105" s="10">
        <v>18750.000000000004</v>
      </c>
      <c r="M3105" s="5">
        <v>0.5</v>
      </c>
      <c r="N3105" s="2" t="s">
        <v>17</v>
      </c>
    </row>
    <row r="3106" spans="2:14" ht="14.25" customHeight="1" x14ac:dyDescent="0.25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10">
        <v>20.000000000000004</v>
      </c>
      <c r="J3106" s="7">
        <v>2250</v>
      </c>
      <c r="K3106" s="10">
        <v>45000.000000000007</v>
      </c>
      <c r="L3106" s="10">
        <v>18000.000000000004</v>
      </c>
      <c r="M3106" s="5">
        <v>0.4</v>
      </c>
      <c r="N3106" s="2" t="s">
        <v>17</v>
      </c>
    </row>
    <row r="3107" spans="2:14" ht="14.25" customHeight="1" x14ac:dyDescent="0.25">
      <c r="B3107" s="2" t="s">
        <v>29</v>
      </c>
      <c r="C3107" s="2">
        <v>1185732</v>
      </c>
      <c r="D3107" s="3">
        <v>44289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10">
        <v>20.000000000000004</v>
      </c>
      <c r="J3107" s="7">
        <v>4500</v>
      </c>
      <c r="K3107" s="10">
        <v>90000.000000000015</v>
      </c>
      <c r="L3107" s="10">
        <v>27000.000000000004</v>
      </c>
      <c r="M3107" s="5">
        <v>0.3</v>
      </c>
      <c r="N3107" s="2" t="s">
        <v>17</v>
      </c>
    </row>
    <row r="3108" spans="2:14" ht="14.25" customHeight="1" x14ac:dyDescent="0.25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10">
        <v>20.000000000000004</v>
      </c>
      <c r="J3108" s="7">
        <v>1500</v>
      </c>
      <c r="K3108" s="10">
        <v>30000.000000000004</v>
      </c>
      <c r="L3108" s="10">
        <v>10500</v>
      </c>
      <c r="M3108" s="5">
        <v>0.35</v>
      </c>
      <c r="N3108" s="2" t="s">
        <v>17</v>
      </c>
    </row>
    <row r="3109" spans="2:14" ht="14.25" customHeight="1" x14ac:dyDescent="0.25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10">
        <v>10.000000000000004</v>
      </c>
      <c r="J3109" s="7">
        <v>1500</v>
      </c>
      <c r="K3109" s="10">
        <v>15000.000000000005</v>
      </c>
      <c r="L3109" s="10">
        <v>4500.0000000000018</v>
      </c>
      <c r="M3109" s="5">
        <v>0.3</v>
      </c>
      <c r="N3109" s="2" t="s">
        <v>17</v>
      </c>
    </row>
    <row r="3110" spans="2:14" ht="14.25" customHeight="1" x14ac:dyDescent="0.25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10">
        <v>14.999999999999996</v>
      </c>
      <c r="J3110" s="7">
        <v>750</v>
      </c>
      <c r="K3110" s="10">
        <v>11249.999999999998</v>
      </c>
      <c r="L3110" s="10">
        <v>3374.9999999999995</v>
      </c>
      <c r="M3110" s="5">
        <v>0.3</v>
      </c>
      <c r="N3110" s="2" t="s">
        <v>17</v>
      </c>
    </row>
    <row r="3111" spans="2:14" ht="14.25" customHeight="1" x14ac:dyDescent="0.25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10">
        <v>60</v>
      </c>
      <c r="J3111" s="7">
        <v>1000</v>
      </c>
      <c r="K3111" s="10">
        <v>60000</v>
      </c>
      <c r="L3111" s="10">
        <v>30000</v>
      </c>
      <c r="M3111" s="5">
        <v>0.5</v>
      </c>
      <c r="N3111" s="2" t="s">
        <v>17</v>
      </c>
    </row>
    <row r="3112" spans="2:14" ht="14.25" customHeight="1" x14ac:dyDescent="0.25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10">
        <v>50</v>
      </c>
      <c r="J3112" s="7">
        <v>2250</v>
      </c>
      <c r="K3112" s="10">
        <v>112500</v>
      </c>
      <c r="L3112" s="10">
        <v>45000</v>
      </c>
      <c r="M3112" s="5">
        <v>0.4</v>
      </c>
      <c r="N3112" s="2" t="s">
        <v>17</v>
      </c>
    </row>
    <row r="3113" spans="2:14" ht="14.25" customHeight="1" x14ac:dyDescent="0.25">
      <c r="B3113" s="2" t="s">
        <v>29</v>
      </c>
      <c r="C3113" s="2">
        <v>1185732</v>
      </c>
      <c r="D3113" s="3">
        <v>44320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10">
        <v>60</v>
      </c>
      <c r="J3113" s="7">
        <v>4950</v>
      </c>
      <c r="K3113" s="10">
        <v>297000</v>
      </c>
      <c r="L3113" s="10">
        <v>89100</v>
      </c>
      <c r="M3113" s="5">
        <v>0.3</v>
      </c>
      <c r="N3113" s="2" t="s">
        <v>17</v>
      </c>
    </row>
    <row r="3114" spans="2:14" ht="14.25" customHeight="1" x14ac:dyDescent="0.25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10">
        <v>40</v>
      </c>
      <c r="J3114" s="7">
        <v>2000</v>
      </c>
      <c r="K3114" s="10">
        <v>80000</v>
      </c>
      <c r="L3114" s="10">
        <v>28000</v>
      </c>
      <c r="M3114" s="5">
        <v>0.35</v>
      </c>
      <c r="N3114" s="2" t="s">
        <v>17</v>
      </c>
    </row>
    <row r="3115" spans="2:14" ht="14.25" customHeight="1" x14ac:dyDescent="0.25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10">
        <v>35</v>
      </c>
      <c r="J3115" s="7">
        <v>1750</v>
      </c>
      <c r="K3115" s="10">
        <v>61250</v>
      </c>
      <c r="L3115" s="10">
        <v>18375</v>
      </c>
      <c r="M3115" s="5">
        <v>0.3</v>
      </c>
      <c r="N3115" s="2" t="s">
        <v>17</v>
      </c>
    </row>
    <row r="3116" spans="2:14" ht="14.25" customHeight="1" x14ac:dyDescent="0.25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10">
        <v>35</v>
      </c>
      <c r="J3116" s="7">
        <v>1500</v>
      </c>
      <c r="K3116" s="10">
        <v>52500</v>
      </c>
      <c r="L3116" s="10">
        <v>15750</v>
      </c>
      <c r="M3116" s="5">
        <v>0.3</v>
      </c>
      <c r="N3116" s="2" t="s">
        <v>17</v>
      </c>
    </row>
    <row r="3117" spans="2:14" ht="14.25" customHeight="1" x14ac:dyDescent="0.25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10">
        <v>44.999999999999993</v>
      </c>
      <c r="J3117" s="7">
        <v>1750</v>
      </c>
      <c r="K3117" s="10">
        <v>78749.999999999985</v>
      </c>
      <c r="L3117" s="10">
        <v>39374.999999999993</v>
      </c>
      <c r="M3117" s="5">
        <v>0.5</v>
      </c>
      <c r="N3117" s="2" t="s">
        <v>17</v>
      </c>
    </row>
    <row r="3118" spans="2:14" ht="14.25" customHeight="1" x14ac:dyDescent="0.25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10">
        <v>49.999999999999993</v>
      </c>
      <c r="J3118" s="7">
        <v>3000</v>
      </c>
      <c r="K3118" s="10">
        <v>149999.99999999997</v>
      </c>
      <c r="L3118" s="10">
        <v>59999.999999999993</v>
      </c>
      <c r="M3118" s="5">
        <v>0.4</v>
      </c>
      <c r="N3118" s="2" t="s">
        <v>17</v>
      </c>
    </row>
    <row r="3119" spans="2:14" ht="14.25" customHeight="1" x14ac:dyDescent="0.25">
      <c r="B3119" s="2" t="s">
        <v>29</v>
      </c>
      <c r="C3119" s="2">
        <v>1185732</v>
      </c>
      <c r="D3119" s="3">
        <v>44350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10">
        <v>35</v>
      </c>
      <c r="J3119" s="7">
        <v>5500</v>
      </c>
      <c r="K3119" s="10">
        <v>192500</v>
      </c>
      <c r="L3119" s="10">
        <v>57750</v>
      </c>
      <c r="M3119" s="5">
        <v>0.3</v>
      </c>
      <c r="N3119" s="2" t="s">
        <v>17</v>
      </c>
    </row>
    <row r="3120" spans="2:14" ht="14.25" customHeight="1" x14ac:dyDescent="0.25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10">
        <v>30.000000000000011</v>
      </c>
      <c r="J3120" s="7">
        <v>3000</v>
      </c>
      <c r="K3120" s="10">
        <v>90000.000000000029</v>
      </c>
      <c r="L3120" s="10">
        <v>31500.000000000007</v>
      </c>
      <c r="M3120" s="5">
        <v>0.35</v>
      </c>
      <c r="N3120" s="2" t="s">
        <v>17</v>
      </c>
    </row>
    <row r="3121" spans="2:14" ht="14.25" customHeight="1" x14ac:dyDescent="0.25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10">
        <v>25.000000000000007</v>
      </c>
      <c r="J3121" s="7">
        <v>2000</v>
      </c>
      <c r="K3121" s="10">
        <v>50000.000000000015</v>
      </c>
      <c r="L3121" s="10">
        <v>15000.000000000004</v>
      </c>
      <c r="M3121" s="5">
        <v>0.3</v>
      </c>
      <c r="N3121" s="2" t="s">
        <v>17</v>
      </c>
    </row>
    <row r="3122" spans="2:14" ht="14.25" customHeight="1" x14ac:dyDescent="0.25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10">
        <v>25.000000000000007</v>
      </c>
      <c r="J3122" s="7">
        <v>1750</v>
      </c>
      <c r="K3122" s="10">
        <v>43750.000000000015</v>
      </c>
      <c r="L3122" s="10">
        <v>13125.000000000004</v>
      </c>
      <c r="M3122" s="5">
        <v>0.3</v>
      </c>
      <c r="N3122" s="2" t="s">
        <v>17</v>
      </c>
    </row>
    <row r="3123" spans="2:14" ht="14.25" customHeight="1" x14ac:dyDescent="0.25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10">
        <v>35</v>
      </c>
      <c r="J3123" s="7">
        <v>1750</v>
      </c>
      <c r="K3123" s="10">
        <v>61250</v>
      </c>
      <c r="L3123" s="10">
        <v>30625</v>
      </c>
      <c r="M3123" s="5">
        <v>0.5</v>
      </c>
      <c r="N3123" s="2" t="s">
        <v>17</v>
      </c>
    </row>
    <row r="3124" spans="2:14" ht="14.25" customHeight="1" x14ac:dyDescent="0.25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10">
        <v>55.000000000000007</v>
      </c>
      <c r="J3124" s="7">
        <v>3250</v>
      </c>
      <c r="K3124" s="10">
        <v>178750.00000000003</v>
      </c>
      <c r="L3124" s="10">
        <v>71500.000000000015</v>
      </c>
      <c r="M3124" s="5">
        <v>0.4</v>
      </c>
      <c r="N3124" s="2" t="s">
        <v>17</v>
      </c>
    </row>
    <row r="3125" spans="2:14" ht="14.25" customHeight="1" x14ac:dyDescent="0.25">
      <c r="B3125" s="2" t="s">
        <v>29</v>
      </c>
      <c r="C3125" s="2">
        <v>1185732</v>
      </c>
      <c r="D3125" s="3">
        <v>44379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10">
        <v>50</v>
      </c>
      <c r="J3125" s="7">
        <v>5500</v>
      </c>
      <c r="K3125" s="10">
        <v>275000</v>
      </c>
      <c r="L3125" s="10">
        <v>82500</v>
      </c>
      <c r="M3125" s="5">
        <v>0.3</v>
      </c>
      <c r="N3125" s="2" t="s">
        <v>17</v>
      </c>
    </row>
    <row r="3126" spans="2:14" ht="14.25" customHeight="1" x14ac:dyDescent="0.25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10">
        <v>45.000000000000007</v>
      </c>
      <c r="J3126" s="7">
        <v>3000</v>
      </c>
      <c r="K3126" s="10">
        <v>135000.00000000003</v>
      </c>
      <c r="L3126" s="10">
        <v>47250.000000000007</v>
      </c>
      <c r="M3126" s="5">
        <v>0.35</v>
      </c>
      <c r="N3126" s="2" t="s">
        <v>17</v>
      </c>
    </row>
    <row r="3127" spans="2:14" ht="14.25" customHeight="1" x14ac:dyDescent="0.25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10">
        <v>40</v>
      </c>
      <c r="J3127" s="7">
        <v>2250</v>
      </c>
      <c r="K3127" s="10">
        <v>90000</v>
      </c>
      <c r="L3127" s="10">
        <v>27000</v>
      </c>
      <c r="M3127" s="5">
        <v>0.3</v>
      </c>
      <c r="N3127" s="2" t="s">
        <v>17</v>
      </c>
    </row>
    <row r="3128" spans="2:14" ht="14.25" customHeight="1" x14ac:dyDescent="0.25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10">
        <v>40</v>
      </c>
      <c r="J3128" s="7">
        <v>1750</v>
      </c>
      <c r="K3128" s="10">
        <v>70000</v>
      </c>
      <c r="L3128" s="10">
        <v>21000</v>
      </c>
      <c r="M3128" s="5">
        <v>0.3</v>
      </c>
      <c r="N3128" s="2" t="s">
        <v>17</v>
      </c>
    </row>
    <row r="3129" spans="2:14" ht="14.25" customHeight="1" x14ac:dyDescent="0.25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10">
        <v>50</v>
      </c>
      <c r="J3129" s="7">
        <v>2000</v>
      </c>
      <c r="K3129" s="10">
        <v>100000</v>
      </c>
      <c r="L3129" s="10">
        <v>50000</v>
      </c>
      <c r="M3129" s="5">
        <v>0.5</v>
      </c>
      <c r="N3129" s="2" t="s">
        <v>17</v>
      </c>
    </row>
    <row r="3130" spans="2:14" ht="14.25" customHeight="1" x14ac:dyDescent="0.25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10">
        <v>55.000000000000007</v>
      </c>
      <c r="J3130" s="7">
        <v>3750</v>
      </c>
      <c r="K3130" s="10">
        <v>206250.00000000003</v>
      </c>
      <c r="L3130" s="10">
        <v>82500.000000000015</v>
      </c>
      <c r="M3130" s="5">
        <v>0.4</v>
      </c>
      <c r="N3130" s="2" t="s">
        <v>17</v>
      </c>
    </row>
    <row r="3131" spans="2:14" ht="14.25" customHeight="1" x14ac:dyDescent="0.25">
      <c r="B3131" s="2" t="s">
        <v>29</v>
      </c>
      <c r="C3131" s="2">
        <v>1185732</v>
      </c>
      <c r="D3131" s="3">
        <v>44411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10">
        <v>50</v>
      </c>
      <c r="J3131" s="7">
        <v>5250</v>
      </c>
      <c r="K3131" s="10">
        <v>262500</v>
      </c>
      <c r="L3131" s="10">
        <v>78750</v>
      </c>
      <c r="M3131" s="5">
        <v>0.3</v>
      </c>
      <c r="N3131" s="2" t="s">
        <v>17</v>
      </c>
    </row>
    <row r="3132" spans="2:14" ht="14.25" customHeight="1" x14ac:dyDescent="0.25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10">
        <v>45.000000000000007</v>
      </c>
      <c r="J3132" s="7">
        <v>3000</v>
      </c>
      <c r="K3132" s="10">
        <v>135000.00000000003</v>
      </c>
      <c r="L3132" s="10">
        <v>47250.000000000007</v>
      </c>
      <c r="M3132" s="5">
        <v>0.35</v>
      </c>
      <c r="N3132" s="2" t="s">
        <v>17</v>
      </c>
    </row>
    <row r="3133" spans="2:14" ht="14.25" customHeight="1" x14ac:dyDescent="0.25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10">
        <v>40</v>
      </c>
      <c r="J3133" s="7">
        <v>2250</v>
      </c>
      <c r="K3133" s="10">
        <v>90000</v>
      </c>
      <c r="L3133" s="10">
        <v>27000</v>
      </c>
      <c r="M3133" s="5">
        <v>0.3</v>
      </c>
      <c r="N3133" s="2" t="s">
        <v>17</v>
      </c>
    </row>
    <row r="3134" spans="2:14" ht="14.25" customHeight="1" x14ac:dyDescent="0.25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10">
        <v>40</v>
      </c>
      <c r="J3134" s="7">
        <v>2000</v>
      </c>
      <c r="K3134" s="10">
        <v>80000</v>
      </c>
      <c r="L3134" s="10">
        <v>24000</v>
      </c>
      <c r="M3134" s="5">
        <v>0.3</v>
      </c>
      <c r="N3134" s="2" t="s">
        <v>17</v>
      </c>
    </row>
    <row r="3135" spans="2:14" ht="14.25" customHeight="1" x14ac:dyDescent="0.25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10">
        <v>50</v>
      </c>
      <c r="J3135" s="7">
        <v>1750</v>
      </c>
      <c r="K3135" s="10">
        <v>87500</v>
      </c>
      <c r="L3135" s="10">
        <v>43750</v>
      </c>
      <c r="M3135" s="5">
        <v>0.5</v>
      </c>
      <c r="N3135" s="2" t="s">
        <v>17</v>
      </c>
    </row>
    <row r="3136" spans="2:14" ht="14.25" customHeight="1" x14ac:dyDescent="0.25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10">
        <v>55.000000000000007</v>
      </c>
      <c r="J3136" s="7">
        <v>3500</v>
      </c>
      <c r="K3136" s="10">
        <v>192500.00000000003</v>
      </c>
      <c r="L3136" s="10">
        <v>77000.000000000015</v>
      </c>
      <c r="M3136" s="5">
        <v>0.4</v>
      </c>
      <c r="N3136" s="2" t="s">
        <v>17</v>
      </c>
    </row>
    <row r="3137" spans="2:14" ht="14.25" customHeight="1" x14ac:dyDescent="0.25">
      <c r="B3137" s="2" t="s">
        <v>29</v>
      </c>
      <c r="C3137" s="2">
        <v>1185732</v>
      </c>
      <c r="D3137" s="3">
        <v>44443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10">
        <v>35</v>
      </c>
      <c r="J3137" s="7">
        <v>4750</v>
      </c>
      <c r="K3137" s="10">
        <v>166250</v>
      </c>
      <c r="L3137" s="10">
        <v>49875</v>
      </c>
      <c r="M3137" s="5">
        <v>0.3</v>
      </c>
      <c r="N3137" s="2" t="s">
        <v>17</v>
      </c>
    </row>
    <row r="3138" spans="2:14" ht="14.25" customHeight="1" x14ac:dyDescent="0.25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10">
        <v>30.000000000000011</v>
      </c>
      <c r="J3138" s="7">
        <v>2500</v>
      </c>
      <c r="K3138" s="10">
        <v>75000.000000000029</v>
      </c>
      <c r="L3138" s="10">
        <v>26250.000000000007</v>
      </c>
      <c r="M3138" s="5">
        <v>0.35</v>
      </c>
      <c r="N3138" s="2" t="s">
        <v>17</v>
      </c>
    </row>
    <row r="3139" spans="2:14" ht="14.25" customHeight="1" x14ac:dyDescent="0.25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10">
        <v>25.000000000000007</v>
      </c>
      <c r="J3139" s="7">
        <v>1500</v>
      </c>
      <c r="K3139" s="10">
        <v>37500.000000000007</v>
      </c>
      <c r="L3139" s="10">
        <v>11250.000000000002</v>
      </c>
      <c r="M3139" s="5">
        <v>0.3</v>
      </c>
      <c r="N3139" s="2" t="s">
        <v>17</v>
      </c>
    </row>
    <row r="3140" spans="2:14" ht="14.25" customHeight="1" x14ac:dyDescent="0.25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10">
        <v>25.000000000000007</v>
      </c>
      <c r="J3140" s="7">
        <v>1250</v>
      </c>
      <c r="K3140" s="10">
        <v>31250.000000000007</v>
      </c>
      <c r="L3140" s="10">
        <v>9375.0000000000018</v>
      </c>
      <c r="M3140" s="5">
        <v>0.3</v>
      </c>
      <c r="N3140" s="2" t="s">
        <v>17</v>
      </c>
    </row>
    <row r="3141" spans="2:14" ht="14.25" customHeight="1" x14ac:dyDescent="0.25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10">
        <v>35</v>
      </c>
      <c r="J3141" s="7">
        <v>1250</v>
      </c>
      <c r="K3141" s="10">
        <v>43750</v>
      </c>
      <c r="L3141" s="10">
        <v>21875</v>
      </c>
      <c r="M3141" s="5">
        <v>0.5</v>
      </c>
      <c r="N3141" s="2" t="s">
        <v>17</v>
      </c>
    </row>
    <row r="3142" spans="2:14" ht="14.25" customHeight="1" x14ac:dyDescent="0.25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10">
        <v>40</v>
      </c>
      <c r="J3142" s="7">
        <v>2000</v>
      </c>
      <c r="K3142" s="10">
        <v>80000</v>
      </c>
      <c r="L3142" s="10">
        <v>32000</v>
      </c>
      <c r="M3142" s="5">
        <v>0.4</v>
      </c>
      <c r="N3142" s="2" t="s">
        <v>17</v>
      </c>
    </row>
    <row r="3143" spans="2:14" ht="14.25" customHeight="1" x14ac:dyDescent="0.25">
      <c r="B3143" s="2" t="s">
        <v>29</v>
      </c>
      <c r="C3143" s="2">
        <v>1185732</v>
      </c>
      <c r="D3143" s="3">
        <v>44472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10">
        <v>44.999999999999993</v>
      </c>
      <c r="J3143" s="7">
        <v>3750</v>
      </c>
      <c r="K3143" s="10">
        <v>168749.99999999997</v>
      </c>
      <c r="L3143" s="10">
        <v>50624.999999999993</v>
      </c>
      <c r="M3143" s="5">
        <v>0.3</v>
      </c>
      <c r="N3143" s="2" t="s">
        <v>17</v>
      </c>
    </row>
    <row r="3144" spans="2:14" ht="14.25" customHeight="1" x14ac:dyDescent="0.25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10">
        <v>35</v>
      </c>
      <c r="J3144" s="7">
        <v>2250</v>
      </c>
      <c r="K3144" s="10">
        <v>78750</v>
      </c>
      <c r="L3144" s="10">
        <v>27562.5</v>
      </c>
      <c r="M3144" s="5">
        <v>0.35</v>
      </c>
      <c r="N3144" s="2" t="s">
        <v>17</v>
      </c>
    </row>
    <row r="3145" spans="2:14" ht="14.25" customHeight="1" x14ac:dyDescent="0.25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10">
        <v>35</v>
      </c>
      <c r="J3145" s="7">
        <v>1250</v>
      </c>
      <c r="K3145" s="10">
        <v>43750</v>
      </c>
      <c r="L3145" s="10">
        <v>13125</v>
      </c>
      <c r="M3145" s="5">
        <v>0.3</v>
      </c>
      <c r="N3145" s="2" t="s">
        <v>17</v>
      </c>
    </row>
    <row r="3146" spans="2:14" ht="14.25" customHeight="1" x14ac:dyDescent="0.25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10">
        <v>35</v>
      </c>
      <c r="J3146" s="7">
        <v>1250</v>
      </c>
      <c r="K3146" s="10">
        <v>43750</v>
      </c>
      <c r="L3146" s="10">
        <v>13125</v>
      </c>
      <c r="M3146" s="5">
        <v>0.3</v>
      </c>
      <c r="N3146" s="2" t="s">
        <v>17</v>
      </c>
    </row>
    <row r="3147" spans="2:14" ht="14.25" customHeight="1" x14ac:dyDescent="0.25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10">
        <v>44.999999999999993</v>
      </c>
      <c r="J3147" s="7">
        <v>1250</v>
      </c>
      <c r="K3147" s="10">
        <v>56249.999999999993</v>
      </c>
      <c r="L3147" s="10">
        <v>28124.999999999996</v>
      </c>
      <c r="M3147" s="5">
        <v>0.5</v>
      </c>
      <c r="N3147" s="2" t="s">
        <v>17</v>
      </c>
    </row>
    <row r="3148" spans="2:14" ht="14.25" customHeight="1" x14ac:dyDescent="0.25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10">
        <v>49.999999999999986</v>
      </c>
      <c r="J3148" s="7">
        <v>2500</v>
      </c>
      <c r="K3148" s="10">
        <v>124999.99999999997</v>
      </c>
      <c r="L3148" s="10">
        <v>49999.999999999993</v>
      </c>
      <c r="M3148" s="5">
        <v>0.4</v>
      </c>
      <c r="N3148" s="2" t="s">
        <v>17</v>
      </c>
    </row>
    <row r="3149" spans="2:14" ht="14.25" customHeight="1" x14ac:dyDescent="0.25">
      <c r="B3149" s="2" t="s">
        <v>29</v>
      </c>
      <c r="C3149" s="2">
        <v>1185732</v>
      </c>
      <c r="D3149" s="3">
        <v>44503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10">
        <v>44.999999999999993</v>
      </c>
      <c r="J3149" s="7">
        <v>4000</v>
      </c>
      <c r="K3149" s="10">
        <v>179999.99999999997</v>
      </c>
      <c r="L3149" s="10">
        <v>53999.999999999993</v>
      </c>
      <c r="M3149" s="5">
        <v>0.3</v>
      </c>
      <c r="N3149" s="2" t="s">
        <v>17</v>
      </c>
    </row>
    <row r="3150" spans="2:14" ht="14.25" customHeight="1" x14ac:dyDescent="0.25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10">
        <v>35</v>
      </c>
      <c r="J3150" s="7">
        <v>3000</v>
      </c>
      <c r="K3150" s="10">
        <v>105000</v>
      </c>
      <c r="L3150" s="10">
        <v>36750</v>
      </c>
      <c r="M3150" s="5">
        <v>0.35</v>
      </c>
      <c r="N3150" s="2" t="s">
        <v>17</v>
      </c>
    </row>
    <row r="3151" spans="2:14" ht="14.25" customHeight="1" x14ac:dyDescent="0.25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10">
        <v>35</v>
      </c>
      <c r="J3151" s="7">
        <v>2450</v>
      </c>
      <c r="K3151" s="10">
        <v>85750</v>
      </c>
      <c r="L3151" s="10">
        <v>25725</v>
      </c>
      <c r="M3151" s="5">
        <v>0.3</v>
      </c>
      <c r="N3151" s="2" t="s">
        <v>17</v>
      </c>
    </row>
    <row r="3152" spans="2:14" ht="14.25" customHeight="1" x14ac:dyDescent="0.25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10">
        <v>35</v>
      </c>
      <c r="J3152" s="7">
        <v>2250</v>
      </c>
      <c r="K3152" s="10">
        <v>78750</v>
      </c>
      <c r="L3152" s="10">
        <v>23625</v>
      </c>
      <c r="M3152" s="5">
        <v>0.3</v>
      </c>
      <c r="N3152" s="2" t="s">
        <v>17</v>
      </c>
    </row>
    <row r="3153" spans="2:14" ht="14.25" customHeight="1" x14ac:dyDescent="0.25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10">
        <v>60</v>
      </c>
      <c r="J3153" s="7">
        <v>2000</v>
      </c>
      <c r="K3153" s="10">
        <v>120000</v>
      </c>
      <c r="L3153" s="10">
        <v>60000</v>
      </c>
      <c r="M3153" s="5">
        <v>0.5</v>
      </c>
      <c r="N3153" s="2" t="s">
        <v>17</v>
      </c>
    </row>
    <row r="3154" spans="2:14" ht="14.25" customHeight="1" x14ac:dyDescent="0.25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10">
        <v>64.999999999999986</v>
      </c>
      <c r="J3154" s="7">
        <v>3000</v>
      </c>
      <c r="K3154" s="10">
        <v>194999.99999999997</v>
      </c>
      <c r="L3154" s="10">
        <v>77999.999999999985</v>
      </c>
      <c r="M3154" s="5">
        <v>0.4</v>
      </c>
      <c r="N3154" s="2" t="s">
        <v>17</v>
      </c>
    </row>
    <row r="3155" spans="2:14" ht="14.25" customHeight="1" x14ac:dyDescent="0.25">
      <c r="B3155" s="2" t="s">
        <v>29</v>
      </c>
      <c r="C3155" s="2">
        <v>1185732</v>
      </c>
      <c r="D3155" s="3">
        <v>44532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10">
        <v>60</v>
      </c>
      <c r="J3155" s="7">
        <v>5500</v>
      </c>
      <c r="K3155" s="10">
        <v>330000</v>
      </c>
      <c r="L3155" s="10">
        <v>99000</v>
      </c>
      <c r="M3155" s="5">
        <v>0.3</v>
      </c>
      <c r="N3155" s="2" t="s">
        <v>17</v>
      </c>
    </row>
    <row r="3156" spans="2:14" ht="14.25" customHeight="1" x14ac:dyDescent="0.25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10">
        <v>50</v>
      </c>
      <c r="J3156" s="7">
        <v>3500</v>
      </c>
      <c r="K3156" s="10">
        <v>175000</v>
      </c>
      <c r="L3156" s="10">
        <v>61249.999999999993</v>
      </c>
      <c r="M3156" s="5">
        <v>0.35</v>
      </c>
      <c r="N3156" s="2" t="s">
        <v>17</v>
      </c>
    </row>
    <row r="3157" spans="2:14" ht="14.25" customHeight="1" x14ac:dyDescent="0.25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10">
        <v>50</v>
      </c>
      <c r="J3157" s="7">
        <v>3000</v>
      </c>
      <c r="K3157" s="10">
        <v>150000</v>
      </c>
      <c r="L3157" s="10">
        <v>45000</v>
      </c>
      <c r="M3157" s="5">
        <v>0.3</v>
      </c>
      <c r="N3157" s="2" t="s">
        <v>17</v>
      </c>
    </row>
    <row r="3158" spans="2:14" ht="14.25" customHeight="1" x14ac:dyDescent="0.25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10">
        <v>50</v>
      </c>
      <c r="J3158" s="7">
        <v>2500</v>
      </c>
      <c r="K3158" s="10">
        <v>125000</v>
      </c>
      <c r="L3158" s="10">
        <v>37500</v>
      </c>
      <c r="M3158" s="5">
        <v>0.3</v>
      </c>
      <c r="N3158" s="2" t="s">
        <v>17</v>
      </c>
    </row>
    <row r="3159" spans="2:14" ht="14.25" customHeight="1" x14ac:dyDescent="0.25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10">
        <v>60</v>
      </c>
      <c r="J3159" s="7">
        <v>2500</v>
      </c>
      <c r="K3159" s="10">
        <v>150000</v>
      </c>
      <c r="L3159" s="10">
        <v>75000</v>
      </c>
      <c r="M3159" s="5">
        <v>0.5</v>
      </c>
      <c r="N3159" s="2" t="s">
        <v>17</v>
      </c>
    </row>
    <row r="3160" spans="2:14" ht="14.25" customHeight="1" x14ac:dyDescent="0.25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10">
        <v>64.999999999999986</v>
      </c>
      <c r="J3160" s="7">
        <v>3500</v>
      </c>
      <c r="K3160" s="10">
        <v>227499.99999999994</v>
      </c>
      <c r="L3160" s="10">
        <v>90999.999999999985</v>
      </c>
      <c r="M3160" s="5">
        <v>0.4</v>
      </c>
      <c r="N3160" s="2" t="s">
        <v>17</v>
      </c>
    </row>
    <row r="3161" spans="2:14" ht="14.25" customHeight="1" x14ac:dyDescent="0.25">
      <c r="B3161" s="2" t="s">
        <v>29</v>
      </c>
      <c r="C3161" s="2">
        <v>1185732</v>
      </c>
      <c r="D3161" s="3">
        <v>44206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10">
        <v>35</v>
      </c>
      <c r="J3161" s="7">
        <v>5000</v>
      </c>
      <c r="K3161" s="10">
        <v>175000</v>
      </c>
      <c r="L3161" s="10">
        <v>70000</v>
      </c>
      <c r="M3161" s="5">
        <v>0.4</v>
      </c>
      <c r="N3161" s="2" t="s">
        <v>17</v>
      </c>
    </row>
    <row r="3162" spans="2:14" ht="14.25" customHeight="1" x14ac:dyDescent="0.25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10">
        <v>35</v>
      </c>
      <c r="J3162" s="7">
        <v>3000</v>
      </c>
      <c r="K3162" s="10">
        <v>105000</v>
      </c>
      <c r="L3162" s="10">
        <v>42000</v>
      </c>
      <c r="M3162" s="5">
        <v>0.4</v>
      </c>
      <c r="N3162" s="2" t="s">
        <v>17</v>
      </c>
    </row>
    <row r="3163" spans="2:14" ht="14.25" customHeight="1" x14ac:dyDescent="0.25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10">
        <v>25.000000000000007</v>
      </c>
      <c r="J3163" s="7">
        <v>3000</v>
      </c>
      <c r="K3163" s="10">
        <v>75000.000000000015</v>
      </c>
      <c r="L3163" s="10">
        <v>26250.000000000004</v>
      </c>
      <c r="M3163" s="5">
        <v>0.35</v>
      </c>
      <c r="N3163" s="2" t="s">
        <v>17</v>
      </c>
    </row>
    <row r="3164" spans="2:14" ht="14.25" customHeight="1" x14ac:dyDescent="0.25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10">
        <v>30.000000000000004</v>
      </c>
      <c r="J3164" s="7">
        <v>1500</v>
      </c>
      <c r="K3164" s="10">
        <v>45000.000000000007</v>
      </c>
      <c r="L3164" s="10">
        <v>15750.000000000002</v>
      </c>
      <c r="M3164" s="5">
        <v>0.35</v>
      </c>
      <c r="N3164" s="2" t="s">
        <v>17</v>
      </c>
    </row>
    <row r="3165" spans="2:14" ht="14.25" customHeight="1" x14ac:dyDescent="0.25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10">
        <v>44.999999999999993</v>
      </c>
      <c r="J3165" s="7">
        <v>2000</v>
      </c>
      <c r="K3165" s="10">
        <v>89999.999999999985</v>
      </c>
      <c r="L3165" s="10">
        <v>26999.999999999996</v>
      </c>
      <c r="M3165" s="5">
        <v>0.3</v>
      </c>
      <c r="N3165" s="2" t="s">
        <v>17</v>
      </c>
    </row>
    <row r="3166" spans="2:14" ht="14.25" customHeight="1" x14ac:dyDescent="0.25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10">
        <v>35</v>
      </c>
      <c r="J3166" s="7">
        <v>3000</v>
      </c>
      <c r="K3166" s="10">
        <v>105000</v>
      </c>
      <c r="L3166" s="10">
        <v>42000</v>
      </c>
      <c r="M3166" s="5">
        <v>0.4</v>
      </c>
      <c r="N3166" s="2" t="s">
        <v>17</v>
      </c>
    </row>
    <row r="3167" spans="2:14" ht="14.25" customHeight="1" x14ac:dyDescent="0.25">
      <c r="B3167" s="2" t="s">
        <v>29</v>
      </c>
      <c r="C3167" s="2">
        <v>1185732</v>
      </c>
      <c r="D3167" s="3">
        <v>44237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10">
        <v>35</v>
      </c>
      <c r="J3167" s="7">
        <v>5500</v>
      </c>
      <c r="K3167" s="10">
        <v>192500</v>
      </c>
      <c r="L3167" s="10">
        <v>77000</v>
      </c>
      <c r="M3167" s="5">
        <v>0.4</v>
      </c>
      <c r="N3167" s="2" t="s">
        <v>17</v>
      </c>
    </row>
    <row r="3168" spans="2:14" ht="14.25" customHeight="1" x14ac:dyDescent="0.25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10">
        <v>35</v>
      </c>
      <c r="J3168" s="7">
        <v>2000</v>
      </c>
      <c r="K3168" s="10">
        <v>70000</v>
      </c>
      <c r="L3168" s="10">
        <v>28000</v>
      </c>
      <c r="M3168" s="5">
        <v>0.4</v>
      </c>
      <c r="N3168" s="2" t="s">
        <v>17</v>
      </c>
    </row>
    <row r="3169" spans="2:14" ht="14.25" customHeight="1" x14ac:dyDescent="0.25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10">
        <v>25.000000000000007</v>
      </c>
      <c r="J3169" s="7">
        <v>2500</v>
      </c>
      <c r="K3169" s="10">
        <v>62500.000000000015</v>
      </c>
      <c r="L3169" s="10">
        <v>21875.000000000004</v>
      </c>
      <c r="M3169" s="5">
        <v>0.35</v>
      </c>
      <c r="N3169" s="2" t="s">
        <v>17</v>
      </c>
    </row>
    <row r="3170" spans="2:14" ht="14.25" customHeight="1" x14ac:dyDescent="0.25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10">
        <v>30.000000000000004</v>
      </c>
      <c r="J3170" s="7">
        <v>1250</v>
      </c>
      <c r="K3170" s="10">
        <v>37500.000000000007</v>
      </c>
      <c r="L3170" s="10">
        <v>13125.000000000002</v>
      </c>
      <c r="M3170" s="5">
        <v>0.35</v>
      </c>
      <c r="N3170" s="2" t="s">
        <v>17</v>
      </c>
    </row>
    <row r="3171" spans="2:14" ht="14.25" customHeight="1" x14ac:dyDescent="0.25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10">
        <v>44.999999999999993</v>
      </c>
      <c r="J3171" s="7">
        <v>2000</v>
      </c>
      <c r="K3171" s="10">
        <v>89999.999999999985</v>
      </c>
      <c r="L3171" s="10">
        <v>26999.999999999996</v>
      </c>
      <c r="M3171" s="5">
        <v>0.3</v>
      </c>
      <c r="N3171" s="2" t="s">
        <v>17</v>
      </c>
    </row>
    <row r="3172" spans="2:14" ht="14.25" customHeight="1" x14ac:dyDescent="0.25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10">
        <v>19.999999999999996</v>
      </c>
      <c r="J3172" s="7">
        <v>3000</v>
      </c>
      <c r="K3172" s="10">
        <v>59999.999999999993</v>
      </c>
      <c r="L3172" s="10">
        <v>24000</v>
      </c>
      <c r="M3172" s="5">
        <v>0.4</v>
      </c>
      <c r="N3172" s="2" t="s">
        <v>17</v>
      </c>
    </row>
    <row r="3173" spans="2:14" ht="14.25" customHeight="1" x14ac:dyDescent="0.25">
      <c r="B3173" s="2" t="s">
        <v>29</v>
      </c>
      <c r="C3173" s="2">
        <v>1185732</v>
      </c>
      <c r="D3173" s="3">
        <v>44264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10">
        <v>25.000000000000007</v>
      </c>
      <c r="J3173" s="7">
        <v>5200</v>
      </c>
      <c r="K3173" s="10">
        <v>130000.00000000004</v>
      </c>
      <c r="L3173" s="10">
        <v>52000.000000000022</v>
      </c>
      <c r="M3173" s="5">
        <v>0.4</v>
      </c>
      <c r="N3173" s="2" t="s">
        <v>17</v>
      </c>
    </row>
    <row r="3174" spans="2:14" ht="14.25" customHeight="1" x14ac:dyDescent="0.25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10">
        <v>25.000000000000007</v>
      </c>
      <c r="J3174" s="7">
        <v>2250</v>
      </c>
      <c r="K3174" s="10">
        <v>56250.000000000015</v>
      </c>
      <c r="L3174" s="10">
        <v>22500.000000000007</v>
      </c>
      <c r="M3174" s="5">
        <v>0.4</v>
      </c>
      <c r="N3174" s="2" t="s">
        <v>17</v>
      </c>
    </row>
    <row r="3175" spans="2:14" ht="14.25" customHeight="1" x14ac:dyDescent="0.25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10">
        <v>15.000000000000002</v>
      </c>
      <c r="J3175" s="7">
        <v>2750</v>
      </c>
      <c r="K3175" s="10">
        <v>41250.000000000007</v>
      </c>
      <c r="L3175" s="10">
        <v>14437.500000000002</v>
      </c>
      <c r="M3175" s="5">
        <v>0.35</v>
      </c>
      <c r="N3175" s="2" t="s">
        <v>17</v>
      </c>
    </row>
    <row r="3176" spans="2:14" ht="14.25" customHeight="1" x14ac:dyDescent="0.25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10">
        <v>19.999999999999996</v>
      </c>
      <c r="J3176" s="7">
        <v>1250</v>
      </c>
      <c r="K3176" s="10">
        <v>24999.999999999996</v>
      </c>
      <c r="L3176" s="10">
        <v>8749.9999999999982</v>
      </c>
      <c r="M3176" s="5">
        <v>0.35</v>
      </c>
      <c r="N3176" s="2" t="s">
        <v>17</v>
      </c>
    </row>
    <row r="3177" spans="2:14" ht="14.25" customHeight="1" x14ac:dyDescent="0.25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10">
        <v>35</v>
      </c>
      <c r="J3177" s="7">
        <v>1750</v>
      </c>
      <c r="K3177" s="10">
        <v>61250</v>
      </c>
      <c r="L3177" s="10">
        <v>18375</v>
      </c>
      <c r="M3177" s="5">
        <v>0.3</v>
      </c>
      <c r="N3177" s="2" t="s">
        <v>17</v>
      </c>
    </row>
    <row r="3178" spans="2:14" ht="14.25" customHeight="1" x14ac:dyDescent="0.25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10">
        <v>25.000000000000007</v>
      </c>
      <c r="J3178" s="7">
        <v>2750</v>
      </c>
      <c r="K3178" s="10">
        <v>68750.000000000015</v>
      </c>
      <c r="L3178" s="10">
        <v>27500.000000000007</v>
      </c>
      <c r="M3178" s="5">
        <v>0.4</v>
      </c>
      <c r="N3178" s="2" t="s">
        <v>17</v>
      </c>
    </row>
    <row r="3179" spans="2:14" ht="14.25" customHeight="1" x14ac:dyDescent="0.25">
      <c r="B3179" s="2" t="s">
        <v>29</v>
      </c>
      <c r="C3179" s="2">
        <v>1185732</v>
      </c>
      <c r="D3179" s="3">
        <v>44296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10">
        <v>25.000000000000007</v>
      </c>
      <c r="J3179" s="7">
        <v>5000</v>
      </c>
      <c r="K3179" s="10">
        <v>125000.00000000003</v>
      </c>
      <c r="L3179" s="10">
        <v>50000.000000000015</v>
      </c>
      <c r="M3179" s="5">
        <v>0.4</v>
      </c>
      <c r="N3179" s="2" t="s">
        <v>17</v>
      </c>
    </row>
    <row r="3180" spans="2:14" ht="14.25" customHeight="1" x14ac:dyDescent="0.25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10">
        <v>25.000000000000007</v>
      </c>
      <c r="J3180" s="7">
        <v>2000</v>
      </c>
      <c r="K3180" s="10">
        <v>50000.000000000015</v>
      </c>
      <c r="L3180" s="10">
        <v>20000.000000000007</v>
      </c>
      <c r="M3180" s="5">
        <v>0.4</v>
      </c>
      <c r="N3180" s="2" t="s">
        <v>17</v>
      </c>
    </row>
    <row r="3181" spans="2:14" ht="14.25" customHeight="1" x14ac:dyDescent="0.25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10">
        <v>15.000000000000002</v>
      </c>
      <c r="J3181" s="7">
        <v>2000</v>
      </c>
      <c r="K3181" s="10">
        <v>30000.000000000004</v>
      </c>
      <c r="L3181" s="10">
        <v>10500</v>
      </c>
      <c r="M3181" s="5">
        <v>0.35</v>
      </c>
      <c r="N3181" s="2" t="s">
        <v>17</v>
      </c>
    </row>
    <row r="3182" spans="2:14" ht="14.25" customHeight="1" x14ac:dyDescent="0.25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10">
        <v>19.999999999999996</v>
      </c>
      <c r="J3182" s="7">
        <v>1250</v>
      </c>
      <c r="K3182" s="10">
        <v>24999.999999999996</v>
      </c>
      <c r="L3182" s="10">
        <v>8749.9999999999982</v>
      </c>
      <c r="M3182" s="5">
        <v>0.35</v>
      </c>
      <c r="N3182" s="2" t="s">
        <v>17</v>
      </c>
    </row>
    <row r="3183" spans="2:14" ht="14.25" customHeight="1" x14ac:dyDescent="0.25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10">
        <v>65</v>
      </c>
      <c r="J3183" s="7">
        <v>1500</v>
      </c>
      <c r="K3183" s="10">
        <v>97500</v>
      </c>
      <c r="L3183" s="10">
        <v>29250</v>
      </c>
      <c r="M3183" s="5">
        <v>0.3</v>
      </c>
      <c r="N3183" s="2" t="s">
        <v>17</v>
      </c>
    </row>
    <row r="3184" spans="2:14" ht="14.25" customHeight="1" x14ac:dyDescent="0.25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10">
        <v>50</v>
      </c>
      <c r="J3184" s="7">
        <v>2750</v>
      </c>
      <c r="K3184" s="10">
        <v>137500</v>
      </c>
      <c r="L3184" s="10">
        <v>55000</v>
      </c>
      <c r="M3184" s="5">
        <v>0.4</v>
      </c>
      <c r="N3184" s="2" t="s">
        <v>17</v>
      </c>
    </row>
    <row r="3185" spans="2:14" ht="14.25" customHeight="1" x14ac:dyDescent="0.25">
      <c r="B3185" s="2" t="s">
        <v>29</v>
      </c>
      <c r="C3185" s="2">
        <v>1185732</v>
      </c>
      <c r="D3185" s="3">
        <v>44327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10">
        <v>60</v>
      </c>
      <c r="J3185" s="7">
        <v>5450</v>
      </c>
      <c r="K3185" s="10">
        <v>327000</v>
      </c>
      <c r="L3185" s="10">
        <v>130800</v>
      </c>
      <c r="M3185" s="5">
        <v>0.4</v>
      </c>
      <c r="N3185" s="2" t="s">
        <v>17</v>
      </c>
    </row>
    <row r="3186" spans="2:14" ht="14.25" customHeight="1" x14ac:dyDescent="0.25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10">
        <v>40</v>
      </c>
      <c r="J3186" s="7">
        <v>2500</v>
      </c>
      <c r="K3186" s="10">
        <v>100000</v>
      </c>
      <c r="L3186" s="10">
        <v>40000</v>
      </c>
      <c r="M3186" s="5">
        <v>0.4</v>
      </c>
      <c r="N3186" s="2" t="s">
        <v>17</v>
      </c>
    </row>
    <row r="3187" spans="2:14" ht="14.25" customHeight="1" x14ac:dyDescent="0.25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10">
        <v>35</v>
      </c>
      <c r="J3187" s="7">
        <v>2250</v>
      </c>
      <c r="K3187" s="10">
        <v>78750</v>
      </c>
      <c r="L3187" s="10">
        <v>27562.5</v>
      </c>
      <c r="M3187" s="5">
        <v>0.35</v>
      </c>
      <c r="N3187" s="2" t="s">
        <v>17</v>
      </c>
    </row>
    <row r="3188" spans="2:14" ht="14.25" customHeight="1" x14ac:dyDescent="0.25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10">
        <v>35</v>
      </c>
      <c r="J3188" s="7">
        <v>1750</v>
      </c>
      <c r="K3188" s="10">
        <v>61250</v>
      </c>
      <c r="L3188" s="10">
        <v>21437.5</v>
      </c>
      <c r="M3188" s="5">
        <v>0.35</v>
      </c>
      <c r="N3188" s="2" t="s">
        <v>17</v>
      </c>
    </row>
    <row r="3189" spans="2:14" ht="14.25" customHeight="1" x14ac:dyDescent="0.25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10">
        <v>44.999999999999993</v>
      </c>
      <c r="J3189" s="7">
        <v>2000</v>
      </c>
      <c r="K3189" s="10">
        <v>89999.999999999985</v>
      </c>
      <c r="L3189" s="10">
        <v>26999.999999999996</v>
      </c>
      <c r="M3189" s="5">
        <v>0.3</v>
      </c>
      <c r="N3189" s="2" t="s">
        <v>17</v>
      </c>
    </row>
    <row r="3190" spans="2:14" ht="14.25" customHeight="1" x14ac:dyDescent="0.25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10">
        <v>54.999999999999993</v>
      </c>
      <c r="J3190" s="7">
        <v>3250</v>
      </c>
      <c r="K3190" s="10">
        <v>178749.99999999997</v>
      </c>
      <c r="L3190" s="10">
        <v>71499.999999999985</v>
      </c>
      <c r="M3190" s="5">
        <v>0.4</v>
      </c>
      <c r="N3190" s="2" t="s">
        <v>17</v>
      </c>
    </row>
    <row r="3191" spans="2:14" ht="14.25" customHeight="1" x14ac:dyDescent="0.25">
      <c r="B3191" s="2" t="s">
        <v>29</v>
      </c>
      <c r="C3191" s="2">
        <v>1185732</v>
      </c>
      <c r="D3191" s="3">
        <v>44357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10">
        <v>40</v>
      </c>
      <c r="J3191" s="7">
        <v>5750</v>
      </c>
      <c r="K3191" s="10">
        <v>230000</v>
      </c>
      <c r="L3191" s="10">
        <v>92000</v>
      </c>
      <c r="M3191" s="5">
        <v>0.4</v>
      </c>
      <c r="N3191" s="2" t="s">
        <v>17</v>
      </c>
    </row>
    <row r="3192" spans="2:14" ht="14.25" customHeight="1" x14ac:dyDescent="0.25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10">
        <v>35.000000000000007</v>
      </c>
      <c r="J3192" s="7">
        <v>3250</v>
      </c>
      <c r="K3192" s="10">
        <v>113750.00000000003</v>
      </c>
      <c r="L3192" s="10">
        <v>45500.000000000015</v>
      </c>
      <c r="M3192" s="5">
        <v>0.4</v>
      </c>
      <c r="N3192" s="2" t="s">
        <v>17</v>
      </c>
    </row>
    <row r="3193" spans="2:14" ht="14.25" customHeight="1" x14ac:dyDescent="0.25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10">
        <v>30.000000000000004</v>
      </c>
      <c r="J3193" s="7">
        <v>2000</v>
      </c>
      <c r="K3193" s="10">
        <v>60000.000000000007</v>
      </c>
      <c r="L3193" s="10">
        <v>21000</v>
      </c>
      <c r="M3193" s="5">
        <v>0.35</v>
      </c>
      <c r="N3193" s="2" t="s">
        <v>17</v>
      </c>
    </row>
    <row r="3194" spans="2:14" ht="14.25" customHeight="1" x14ac:dyDescent="0.25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10">
        <v>30.000000000000004</v>
      </c>
      <c r="J3194" s="7">
        <v>1750</v>
      </c>
      <c r="K3194" s="10">
        <v>52500.000000000007</v>
      </c>
      <c r="L3194" s="10">
        <v>18375</v>
      </c>
      <c r="M3194" s="5">
        <v>0.35</v>
      </c>
      <c r="N3194" s="2" t="s">
        <v>17</v>
      </c>
    </row>
    <row r="3195" spans="2:14" ht="14.25" customHeight="1" x14ac:dyDescent="0.25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10">
        <v>40</v>
      </c>
      <c r="J3195" s="7">
        <v>1750</v>
      </c>
      <c r="K3195" s="10">
        <v>70000</v>
      </c>
      <c r="L3195" s="10">
        <v>21000</v>
      </c>
      <c r="M3195" s="5">
        <v>0.3</v>
      </c>
      <c r="N3195" s="2" t="s">
        <v>17</v>
      </c>
    </row>
    <row r="3196" spans="2:14" ht="14.25" customHeight="1" x14ac:dyDescent="0.25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10">
        <v>60.000000000000007</v>
      </c>
      <c r="J3196" s="7">
        <v>3250</v>
      </c>
      <c r="K3196" s="10">
        <v>195000.00000000003</v>
      </c>
      <c r="L3196" s="10">
        <v>78000.000000000015</v>
      </c>
      <c r="M3196" s="5">
        <v>0.4</v>
      </c>
      <c r="N3196" s="2" t="s">
        <v>17</v>
      </c>
    </row>
    <row r="3197" spans="2:14" ht="14.25" customHeight="1" x14ac:dyDescent="0.25">
      <c r="B3197" s="2" t="s">
        <v>29</v>
      </c>
      <c r="C3197" s="2">
        <v>1185732</v>
      </c>
      <c r="D3197" s="3">
        <v>44386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10">
        <v>55.000000000000007</v>
      </c>
      <c r="J3197" s="7">
        <v>5500</v>
      </c>
      <c r="K3197" s="10">
        <v>302500.00000000006</v>
      </c>
      <c r="L3197" s="10">
        <v>121000.00000000003</v>
      </c>
      <c r="M3197" s="5">
        <v>0.4</v>
      </c>
      <c r="N3197" s="2" t="s">
        <v>17</v>
      </c>
    </row>
    <row r="3198" spans="2:14" ht="14.25" customHeight="1" x14ac:dyDescent="0.25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10">
        <v>50.000000000000014</v>
      </c>
      <c r="J3198" s="7">
        <v>3000</v>
      </c>
      <c r="K3198" s="10">
        <v>150000.00000000003</v>
      </c>
      <c r="L3198" s="10">
        <v>60000.000000000015</v>
      </c>
      <c r="M3198" s="5">
        <v>0.4</v>
      </c>
      <c r="N3198" s="2" t="s">
        <v>17</v>
      </c>
    </row>
    <row r="3199" spans="2:14" ht="14.25" customHeight="1" x14ac:dyDescent="0.25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10">
        <v>45</v>
      </c>
      <c r="J3199" s="7">
        <v>2250</v>
      </c>
      <c r="K3199" s="10">
        <v>101250</v>
      </c>
      <c r="L3199" s="10">
        <v>35437.5</v>
      </c>
      <c r="M3199" s="5">
        <v>0.35</v>
      </c>
      <c r="N3199" s="2" t="s">
        <v>17</v>
      </c>
    </row>
    <row r="3200" spans="2:14" ht="14.25" customHeight="1" x14ac:dyDescent="0.25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10">
        <v>45</v>
      </c>
      <c r="J3200" s="7">
        <v>1750</v>
      </c>
      <c r="K3200" s="10">
        <v>78750</v>
      </c>
      <c r="L3200" s="10">
        <v>27562.5</v>
      </c>
      <c r="M3200" s="5">
        <v>0.35</v>
      </c>
      <c r="N3200" s="2" t="s">
        <v>17</v>
      </c>
    </row>
    <row r="3201" spans="2:14" ht="14.25" customHeight="1" x14ac:dyDescent="0.25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10">
        <v>55.000000000000007</v>
      </c>
      <c r="J3201" s="7">
        <v>2000</v>
      </c>
      <c r="K3201" s="10">
        <v>110000.00000000001</v>
      </c>
      <c r="L3201" s="10">
        <v>33000</v>
      </c>
      <c r="M3201" s="5">
        <v>0.3</v>
      </c>
      <c r="N3201" s="2" t="s">
        <v>17</v>
      </c>
    </row>
    <row r="3202" spans="2:14" ht="14.25" customHeight="1" x14ac:dyDescent="0.25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10">
        <v>60.000000000000007</v>
      </c>
      <c r="J3202" s="7">
        <v>3750</v>
      </c>
      <c r="K3202" s="10">
        <v>225000.00000000003</v>
      </c>
      <c r="L3202" s="10">
        <v>90000.000000000015</v>
      </c>
      <c r="M3202" s="5">
        <v>0.4</v>
      </c>
      <c r="N3202" s="2" t="s">
        <v>17</v>
      </c>
    </row>
    <row r="3203" spans="2:14" ht="14.25" customHeight="1" x14ac:dyDescent="0.25">
      <c r="B3203" s="2" t="s">
        <v>29</v>
      </c>
      <c r="C3203" s="2">
        <v>1185732</v>
      </c>
      <c r="D3203" s="3">
        <v>44418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10">
        <v>50</v>
      </c>
      <c r="J3203" s="7">
        <v>5250</v>
      </c>
      <c r="K3203" s="10">
        <v>262500</v>
      </c>
      <c r="L3203" s="10">
        <v>105000</v>
      </c>
      <c r="M3203" s="5">
        <v>0.4</v>
      </c>
      <c r="N3203" s="2" t="s">
        <v>17</v>
      </c>
    </row>
    <row r="3204" spans="2:14" ht="14.25" customHeight="1" x14ac:dyDescent="0.25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10">
        <v>45.000000000000007</v>
      </c>
      <c r="J3204" s="7">
        <v>3000</v>
      </c>
      <c r="K3204" s="10">
        <v>135000.00000000003</v>
      </c>
      <c r="L3204" s="10">
        <v>54000.000000000015</v>
      </c>
      <c r="M3204" s="5">
        <v>0.4</v>
      </c>
      <c r="N3204" s="2" t="s">
        <v>17</v>
      </c>
    </row>
    <row r="3205" spans="2:14" ht="14.25" customHeight="1" x14ac:dyDescent="0.25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10">
        <v>40</v>
      </c>
      <c r="J3205" s="7">
        <v>2250</v>
      </c>
      <c r="K3205" s="10">
        <v>90000</v>
      </c>
      <c r="L3205" s="10">
        <v>31499.999999999996</v>
      </c>
      <c r="M3205" s="5">
        <v>0.35</v>
      </c>
      <c r="N3205" s="2" t="s">
        <v>17</v>
      </c>
    </row>
    <row r="3206" spans="2:14" ht="14.25" customHeight="1" x14ac:dyDescent="0.25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10">
        <v>40</v>
      </c>
      <c r="J3206" s="7">
        <v>2000</v>
      </c>
      <c r="K3206" s="10">
        <v>80000</v>
      </c>
      <c r="L3206" s="10">
        <v>28000</v>
      </c>
      <c r="M3206" s="5">
        <v>0.35</v>
      </c>
      <c r="N3206" s="2" t="s">
        <v>17</v>
      </c>
    </row>
    <row r="3207" spans="2:14" ht="14.25" customHeight="1" x14ac:dyDescent="0.25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10">
        <v>50</v>
      </c>
      <c r="J3207" s="7">
        <v>1750</v>
      </c>
      <c r="K3207" s="10">
        <v>87500</v>
      </c>
      <c r="L3207" s="10">
        <v>26250</v>
      </c>
      <c r="M3207" s="5">
        <v>0.3</v>
      </c>
      <c r="N3207" s="2" t="s">
        <v>17</v>
      </c>
    </row>
    <row r="3208" spans="2:14" ht="14.25" customHeight="1" x14ac:dyDescent="0.25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10">
        <v>55.000000000000007</v>
      </c>
      <c r="J3208" s="7">
        <v>3500</v>
      </c>
      <c r="K3208" s="10">
        <v>192500.00000000003</v>
      </c>
      <c r="L3208" s="10">
        <v>77000.000000000015</v>
      </c>
      <c r="M3208" s="5">
        <v>0.4</v>
      </c>
      <c r="N3208" s="2" t="s">
        <v>17</v>
      </c>
    </row>
    <row r="3209" spans="2:14" ht="14.25" customHeight="1" x14ac:dyDescent="0.25">
      <c r="B3209" s="2" t="s">
        <v>29</v>
      </c>
      <c r="C3209" s="2">
        <v>1185732</v>
      </c>
      <c r="D3209" s="3">
        <v>44450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10">
        <v>35</v>
      </c>
      <c r="J3209" s="7">
        <v>4750</v>
      </c>
      <c r="K3209" s="10">
        <v>166250</v>
      </c>
      <c r="L3209" s="10">
        <v>66500</v>
      </c>
      <c r="M3209" s="5">
        <v>0.4</v>
      </c>
      <c r="N3209" s="2" t="s">
        <v>17</v>
      </c>
    </row>
    <row r="3210" spans="2:14" ht="14.25" customHeight="1" x14ac:dyDescent="0.25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10">
        <v>30.000000000000011</v>
      </c>
      <c r="J3210" s="7">
        <v>2750</v>
      </c>
      <c r="K3210" s="10">
        <v>82500.000000000029</v>
      </c>
      <c r="L3210" s="10">
        <v>33000.000000000015</v>
      </c>
      <c r="M3210" s="5">
        <v>0.4</v>
      </c>
      <c r="N3210" s="2" t="s">
        <v>17</v>
      </c>
    </row>
    <row r="3211" spans="2:14" ht="14.25" customHeight="1" x14ac:dyDescent="0.25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10">
        <v>25.000000000000007</v>
      </c>
      <c r="J3211" s="7">
        <v>1750</v>
      </c>
      <c r="K3211" s="10">
        <v>43750.000000000015</v>
      </c>
      <c r="L3211" s="10">
        <v>15312.500000000004</v>
      </c>
      <c r="M3211" s="5">
        <v>0.35</v>
      </c>
      <c r="N3211" s="2" t="s">
        <v>17</v>
      </c>
    </row>
    <row r="3212" spans="2:14" ht="14.25" customHeight="1" x14ac:dyDescent="0.25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10">
        <v>25.000000000000007</v>
      </c>
      <c r="J3212" s="7">
        <v>1500</v>
      </c>
      <c r="K3212" s="10">
        <v>37500.000000000007</v>
      </c>
      <c r="L3212" s="10">
        <v>13125.000000000002</v>
      </c>
      <c r="M3212" s="5">
        <v>0.35</v>
      </c>
      <c r="N3212" s="2" t="s">
        <v>17</v>
      </c>
    </row>
    <row r="3213" spans="2:14" ht="14.25" customHeight="1" x14ac:dyDescent="0.25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10">
        <v>35</v>
      </c>
      <c r="J3213" s="7">
        <v>1500</v>
      </c>
      <c r="K3213" s="10">
        <v>52500</v>
      </c>
      <c r="L3213" s="10">
        <v>15750</v>
      </c>
      <c r="M3213" s="5">
        <v>0.3</v>
      </c>
      <c r="N3213" s="2" t="s">
        <v>17</v>
      </c>
    </row>
    <row r="3214" spans="2:14" ht="14.25" customHeight="1" x14ac:dyDescent="0.25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10">
        <v>40</v>
      </c>
      <c r="J3214" s="7">
        <v>2250</v>
      </c>
      <c r="K3214" s="10">
        <v>90000</v>
      </c>
      <c r="L3214" s="10">
        <v>36000</v>
      </c>
      <c r="M3214" s="5">
        <v>0.4</v>
      </c>
      <c r="N3214" s="2" t="s">
        <v>17</v>
      </c>
    </row>
    <row r="3215" spans="2:14" ht="14.25" customHeight="1" x14ac:dyDescent="0.25">
      <c r="B3215" s="2" t="s">
        <v>29</v>
      </c>
      <c r="C3215" s="2">
        <v>1185732</v>
      </c>
      <c r="D3215" s="3">
        <v>44479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10">
        <v>44.999999999999993</v>
      </c>
      <c r="J3215" s="7">
        <v>4000</v>
      </c>
      <c r="K3215" s="10">
        <v>179999.99999999997</v>
      </c>
      <c r="L3215" s="10">
        <v>71999.999999999985</v>
      </c>
      <c r="M3215" s="5">
        <v>0.4</v>
      </c>
      <c r="N3215" s="2" t="s">
        <v>17</v>
      </c>
    </row>
    <row r="3216" spans="2:14" ht="14.25" customHeight="1" x14ac:dyDescent="0.25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10">
        <v>35</v>
      </c>
      <c r="J3216" s="7">
        <v>2500</v>
      </c>
      <c r="K3216" s="10">
        <v>87500</v>
      </c>
      <c r="L3216" s="10">
        <v>35000</v>
      </c>
      <c r="M3216" s="5">
        <v>0.4</v>
      </c>
      <c r="N3216" s="2" t="s">
        <v>17</v>
      </c>
    </row>
    <row r="3217" spans="2:14" ht="14.25" customHeight="1" x14ac:dyDescent="0.25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10">
        <v>35</v>
      </c>
      <c r="J3217" s="7">
        <v>1500</v>
      </c>
      <c r="K3217" s="10">
        <v>52500</v>
      </c>
      <c r="L3217" s="10">
        <v>18375</v>
      </c>
      <c r="M3217" s="5">
        <v>0.35</v>
      </c>
      <c r="N3217" s="2" t="s">
        <v>17</v>
      </c>
    </row>
    <row r="3218" spans="2:14" ht="14.25" customHeight="1" x14ac:dyDescent="0.25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10">
        <v>35</v>
      </c>
      <c r="J3218" s="7">
        <v>1500</v>
      </c>
      <c r="K3218" s="10">
        <v>52500</v>
      </c>
      <c r="L3218" s="10">
        <v>18375</v>
      </c>
      <c r="M3218" s="5">
        <v>0.35</v>
      </c>
      <c r="N3218" s="2" t="s">
        <v>17</v>
      </c>
    </row>
    <row r="3219" spans="2:14" ht="14.25" customHeight="1" x14ac:dyDescent="0.25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10">
        <v>44.999999999999993</v>
      </c>
      <c r="J3219" s="7">
        <v>1500</v>
      </c>
      <c r="K3219" s="10">
        <v>67499.999999999985</v>
      </c>
      <c r="L3219" s="10">
        <v>20249.999999999996</v>
      </c>
      <c r="M3219" s="5">
        <v>0.3</v>
      </c>
      <c r="N3219" s="2" t="s">
        <v>17</v>
      </c>
    </row>
    <row r="3220" spans="2:14" ht="14.25" customHeight="1" x14ac:dyDescent="0.25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10">
        <v>49.999999999999986</v>
      </c>
      <c r="J3220" s="7">
        <v>2750</v>
      </c>
      <c r="K3220" s="10">
        <v>137499.99999999997</v>
      </c>
      <c r="L3220" s="10">
        <v>54999.999999999993</v>
      </c>
      <c r="M3220" s="5">
        <v>0.4</v>
      </c>
      <c r="N3220" s="2" t="s">
        <v>17</v>
      </c>
    </row>
    <row r="3221" spans="2:14" ht="14.25" customHeight="1" x14ac:dyDescent="0.25">
      <c r="B3221" s="2" t="s">
        <v>29</v>
      </c>
      <c r="C3221" s="2">
        <v>1185732</v>
      </c>
      <c r="D3221" s="3">
        <v>44510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10">
        <v>44.999999999999993</v>
      </c>
      <c r="J3221" s="7">
        <v>4250</v>
      </c>
      <c r="K3221" s="10">
        <v>191249.99999999997</v>
      </c>
      <c r="L3221" s="10">
        <v>76499.999999999985</v>
      </c>
      <c r="M3221" s="5">
        <v>0.4</v>
      </c>
      <c r="N3221" s="2" t="s">
        <v>17</v>
      </c>
    </row>
    <row r="3222" spans="2:14" ht="14.25" customHeight="1" x14ac:dyDescent="0.25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10">
        <v>35</v>
      </c>
      <c r="J3222" s="7">
        <v>3250</v>
      </c>
      <c r="K3222" s="10">
        <v>113750</v>
      </c>
      <c r="L3222" s="10">
        <v>45500</v>
      </c>
      <c r="M3222" s="5">
        <v>0.4</v>
      </c>
      <c r="N3222" s="2" t="s">
        <v>17</v>
      </c>
    </row>
    <row r="3223" spans="2:14" ht="14.25" customHeight="1" x14ac:dyDescent="0.25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10">
        <v>35</v>
      </c>
      <c r="J3223" s="7">
        <v>2700</v>
      </c>
      <c r="K3223" s="10">
        <v>94500</v>
      </c>
      <c r="L3223" s="10">
        <v>33075</v>
      </c>
      <c r="M3223" s="5">
        <v>0.35</v>
      </c>
      <c r="N3223" s="2" t="s">
        <v>17</v>
      </c>
    </row>
    <row r="3224" spans="2:14" ht="14.25" customHeight="1" x14ac:dyDescent="0.25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10">
        <v>35</v>
      </c>
      <c r="J3224" s="7">
        <v>2750</v>
      </c>
      <c r="K3224" s="10">
        <v>96250</v>
      </c>
      <c r="L3224" s="10">
        <v>33687.5</v>
      </c>
      <c r="M3224" s="5">
        <v>0.35</v>
      </c>
      <c r="N3224" s="2" t="s">
        <v>17</v>
      </c>
    </row>
    <row r="3225" spans="2:14" ht="14.25" customHeight="1" x14ac:dyDescent="0.25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10">
        <v>60</v>
      </c>
      <c r="J3225" s="7">
        <v>2500</v>
      </c>
      <c r="K3225" s="10">
        <v>150000</v>
      </c>
      <c r="L3225" s="10">
        <v>45000</v>
      </c>
      <c r="M3225" s="5">
        <v>0.3</v>
      </c>
      <c r="N3225" s="2" t="s">
        <v>17</v>
      </c>
    </row>
    <row r="3226" spans="2:14" ht="14.25" customHeight="1" x14ac:dyDescent="0.25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10">
        <v>64.999999999999986</v>
      </c>
      <c r="J3226" s="7">
        <v>3500</v>
      </c>
      <c r="K3226" s="10">
        <v>227499.99999999994</v>
      </c>
      <c r="L3226" s="10">
        <v>90999.999999999985</v>
      </c>
      <c r="M3226" s="5">
        <v>0.4</v>
      </c>
      <c r="N3226" s="2" t="s">
        <v>17</v>
      </c>
    </row>
    <row r="3227" spans="2:14" ht="14.25" customHeight="1" x14ac:dyDescent="0.25">
      <c r="B3227" s="2" t="s">
        <v>29</v>
      </c>
      <c r="C3227" s="2">
        <v>1185732</v>
      </c>
      <c r="D3227" s="3">
        <v>44539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10">
        <v>60</v>
      </c>
      <c r="J3227" s="7">
        <v>6000</v>
      </c>
      <c r="K3227" s="10">
        <v>360000</v>
      </c>
      <c r="L3227" s="10">
        <v>144000</v>
      </c>
      <c r="M3227" s="5">
        <v>0.4</v>
      </c>
      <c r="N3227" s="2" t="s">
        <v>17</v>
      </c>
    </row>
    <row r="3228" spans="2:14" ht="14.25" customHeight="1" x14ac:dyDescent="0.25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10">
        <v>50</v>
      </c>
      <c r="J3228" s="7">
        <v>4000</v>
      </c>
      <c r="K3228" s="10">
        <v>200000</v>
      </c>
      <c r="L3228" s="10">
        <v>80000</v>
      </c>
      <c r="M3228" s="5">
        <v>0.4</v>
      </c>
      <c r="N3228" s="2" t="s">
        <v>17</v>
      </c>
    </row>
    <row r="3229" spans="2:14" ht="14.25" customHeight="1" x14ac:dyDescent="0.25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10">
        <v>50</v>
      </c>
      <c r="J3229" s="7">
        <v>3500</v>
      </c>
      <c r="K3229" s="10">
        <v>175000</v>
      </c>
      <c r="L3229" s="10">
        <v>61249.999999999993</v>
      </c>
      <c r="M3229" s="5">
        <v>0.35</v>
      </c>
      <c r="N3229" s="2" t="s">
        <v>17</v>
      </c>
    </row>
    <row r="3230" spans="2:14" ht="14.25" customHeight="1" x14ac:dyDescent="0.25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10">
        <v>50</v>
      </c>
      <c r="J3230" s="7">
        <v>3000</v>
      </c>
      <c r="K3230" s="10">
        <v>150000</v>
      </c>
      <c r="L3230" s="10">
        <v>52500</v>
      </c>
      <c r="M3230" s="5">
        <v>0.35</v>
      </c>
      <c r="N3230" s="2" t="s">
        <v>17</v>
      </c>
    </row>
    <row r="3231" spans="2:14" ht="14.25" customHeight="1" x14ac:dyDescent="0.25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10">
        <v>60</v>
      </c>
      <c r="J3231" s="7">
        <v>3000</v>
      </c>
      <c r="K3231" s="10">
        <v>180000</v>
      </c>
      <c r="L3231" s="10">
        <v>54000</v>
      </c>
      <c r="M3231" s="5">
        <v>0.3</v>
      </c>
      <c r="N3231" s="2" t="s">
        <v>17</v>
      </c>
    </row>
    <row r="3232" spans="2:14" ht="14.25" customHeight="1" x14ac:dyDescent="0.25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10">
        <v>64.999999999999986</v>
      </c>
      <c r="J3232" s="7">
        <v>4000</v>
      </c>
      <c r="K3232" s="10">
        <v>259999.99999999994</v>
      </c>
      <c r="L3232" s="10">
        <v>103999.99999999999</v>
      </c>
      <c r="M3232" s="5">
        <v>0.4</v>
      </c>
      <c r="N3232" s="2" t="s">
        <v>17</v>
      </c>
    </row>
    <row r="3233" spans="2:14" ht="14.25" customHeight="1" x14ac:dyDescent="0.25">
      <c r="B3233" s="2" t="s">
        <v>29</v>
      </c>
      <c r="C3233" s="2">
        <v>1185732</v>
      </c>
      <c r="D3233" s="3">
        <v>44213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10">
        <v>35</v>
      </c>
      <c r="J3233" s="7">
        <v>5000</v>
      </c>
      <c r="K3233" s="10">
        <v>175000</v>
      </c>
      <c r="L3233" s="10">
        <v>70000</v>
      </c>
      <c r="M3233" s="5">
        <v>0.4</v>
      </c>
      <c r="N3233" s="2" t="s">
        <v>17</v>
      </c>
    </row>
    <row r="3234" spans="2:14" ht="14.25" customHeight="1" x14ac:dyDescent="0.25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10">
        <v>35</v>
      </c>
      <c r="J3234" s="7">
        <v>3000</v>
      </c>
      <c r="K3234" s="10">
        <v>105000</v>
      </c>
      <c r="L3234" s="10">
        <v>42000</v>
      </c>
      <c r="M3234" s="5">
        <v>0.4</v>
      </c>
      <c r="N3234" s="2" t="s">
        <v>17</v>
      </c>
    </row>
    <row r="3235" spans="2:14" ht="14.25" customHeight="1" x14ac:dyDescent="0.25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10">
        <v>25.000000000000007</v>
      </c>
      <c r="J3235" s="7">
        <v>3000</v>
      </c>
      <c r="K3235" s="10">
        <v>75000.000000000015</v>
      </c>
      <c r="L3235" s="10">
        <v>30000.000000000007</v>
      </c>
      <c r="M3235" s="5">
        <v>0.4</v>
      </c>
      <c r="N3235" s="2" t="s">
        <v>17</v>
      </c>
    </row>
    <row r="3236" spans="2:14" ht="14.25" customHeight="1" x14ac:dyDescent="0.25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10">
        <v>30.000000000000004</v>
      </c>
      <c r="J3236" s="7">
        <v>1500</v>
      </c>
      <c r="K3236" s="10">
        <v>45000.000000000007</v>
      </c>
      <c r="L3236" s="10">
        <v>18000.000000000004</v>
      </c>
      <c r="M3236" s="5">
        <v>0.4</v>
      </c>
      <c r="N3236" s="2" t="s">
        <v>17</v>
      </c>
    </row>
    <row r="3237" spans="2:14" ht="14.25" customHeight="1" x14ac:dyDescent="0.25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10">
        <v>44.999999999999993</v>
      </c>
      <c r="J3237" s="7">
        <v>2000</v>
      </c>
      <c r="K3237" s="10">
        <v>89999.999999999985</v>
      </c>
      <c r="L3237" s="10">
        <v>35999.999999999993</v>
      </c>
      <c r="M3237" s="5">
        <v>0.4</v>
      </c>
      <c r="N3237" s="2" t="s">
        <v>17</v>
      </c>
    </row>
    <row r="3238" spans="2:14" ht="14.25" customHeight="1" x14ac:dyDescent="0.25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10">
        <v>35</v>
      </c>
      <c r="J3238" s="7">
        <v>3000</v>
      </c>
      <c r="K3238" s="10">
        <v>105000</v>
      </c>
      <c r="L3238" s="10">
        <v>42000</v>
      </c>
      <c r="M3238" s="5">
        <v>0.4</v>
      </c>
      <c r="N3238" s="2" t="s">
        <v>17</v>
      </c>
    </row>
    <row r="3239" spans="2:14" ht="14.25" customHeight="1" x14ac:dyDescent="0.25">
      <c r="B3239" s="2" t="s">
        <v>29</v>
      </c>
      <c r="C3239" s="2">
        <v>1185732</v>
      </c>
      <c r="D3239" s="3">
        <v>44244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10">
        <v>35</v>
      </c>
      <c r="J3239" s="7">
        <v>5500</v>
      </c>
      <c r="K3239" s="10">
        <v>192500</v>
      </c>
      <c r="L3239" s="10">
        <v>77000</v>
      </c>
      <c r="M3239" s="5">
        <v>0.4</v>
      </c>
      <c r="N3239" s="2" t="s">
        <v>17</v>
      </c>
    </row>
    <row r="3240" spans="2:14" ht="14.25" customHeight="1" x14ac:dyDescent="0.25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10">
        <v>40</v>
      </c>
      <c r="J3240" s="7">
        <v>2000</v>
      </c>
      <c r="K3240" s="10">
        <v>80000</v>
      </c>
      <c r="L3240" s="10">
        <v>32000</v>
      </c>
      <c r="M3240" s="5">
        <v>0.4</v>
      </c>
      <c r="N3240" s="2" t="s">
        <v>17</v>
      </c>
    </row>
    <row r="3241" spans="2:14" ht="14.25" customHeight="1" x14ac:dyDescent="0.25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10">
        <v>30.000000000000004</v>
      </c>
      <c r="J3241" s="7">
        <v>3000</v>
      </c>
      <c r="K3241" s="10">
        <v>90000.000000000015</v>
      </c>
      <c r="L3241" s="10">
        <v>36000.000000000007</v>
      </c>
      <c r="M3241" s="5">
        <v>0.4</v>
      </c>
      <c r="N3241" s="2" t="s">
        <v>17</v>
      </c>
    </row>
    <row r="3242" spans="2:14" ht="14.25" customHeight="1" x14ac:dyDescent="0.25">
      <c r="B3242" s="2" t="s">
        <v>29</v>
      </c>
      <c r="C3242" s="2">
        <v>1185732</v>
      </c>
      <c r="D3242" s="3">
        <v>44244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10">
        <v>35</v>
      </c>
      <c r="J3242" s="7">
        <v>1750</v>
      </c>
      <c r="K3242" s="10">
        <v>61250</v>
      </c>
      <c r="L3242" s="10">
        <v>24500</v>
      </c>
      <c r="M3242" s="5">
        <v>0.4</v>
      </c>
      <c r="N3242" s="2" t="s">
        <v>17</v>
      </c>
    </row>
    <row r="3243" spans="2:14" ht="14.25" customHeight="1" x14ac:dyDescent="0.25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10">
        <v>49.999999999999993</v>
      </c>
      <c r="J3243" s="7">
        <v>2500</v>
      </c>
      <c r="K3243" s="10">
        <v>124999.99999999999</v>
      </c>
      <c r="L3243" s="10">
        <v>50000</v>
      </c>
      <c r="M3243" s="5">
        <v>0.4</v>
      </c>
      <c r="N3243" s="2" t="s">
        <v>17</v>
      </c>
    </row>
    <row r="3244" spans="2:14" ht="14.25" customHeight="1" x14ac:dyDescent="0.25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10">
        <v>24.999999999999993</v>
      </c>
      <c r="J3244" s="7">
        <v>3500</v>
      </c>
      <c r="K3244" s="10">
        <v>87499.999999999971</v>
      </c>
      <c r="L3244" s="10">
        <v>34999.999999999993</v>
      </c>
      <c r="M3244" s="5">
        <v>0.4</v>
      </c>
      <c r="N3244" s="2" t="s">
        <v>17</v>
      </c>
    </row>
    <row r="3245" spans="2:14" ht="14.25" customHeight="1" x14ac:dyDescent="0.25">
      <c r="B3245" s="2" t="s">
        <v>29</v>
      </c>
      <c r="C3245" s="2">
        <v>1185732</v>
      </c>
      <c r="D3245" s="3">
        <v>44271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10">
        <v>30.000000000000004</v>
      </c>
      <c r="J3245" s="7">
        <v>5700</v>
      </c>
      <c r="K3245" s="10">
        <v>171000.00000000003</v>
      </c>
      <c r="L3245" s="10">
        <v>68400.000000000015</v>
      </c>
      <c r="M3245" s="5">
        <v>0.4</v>
      </c>
      <c r="N3245" s="2" t="s">
        <v>17</v>
      </c>
    </row>
    <row r="3246" spans="2:14" ht="14.25" customHeight="1" x14ac:dyDescent="0.25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10">
        <v>30.000000000000004</v>
      </c>
      <c r="J3246" s="7">
        <v>2750</v>
      </c>
      <c r="K3246" s="10">
        <v>82500.000000000015</v>
      </c>
      <c r="L3246" s="10">
        <v>33000.000000000007</v>
      </c>
      <c r="M3246" s="5">
        <v>0.4</v>
      </c>
      <c r="N3246" s="2" t="s">
        <v>17</v>
      </c>
    </row>
    <row r="3247" spans="2:14" ht="14.25" customHeight="1" x14ac:dyDescent="0.25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10">
        <v>20</v>
      </c>
      <c r="J3247" s="7">
        <v>3250</v>
      </c>
      <c r="K3247" s="10">
        <v>65000</v>
      </c>
      <c r="L3247" s="10">
        <v>26000</v>
      </c>
      <c r="M3247" s="5">
        <v>0.4</v>
      </c>
      <c r="N3247" s="2" t="s">
        <v>17</v>
      </c>
    </row>
    <row r="3248" spans="2:14" ht="14.25" customHeight="1" x14ac:dyDescent="0.25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10">
        <v>24.999999999999993</v>
      </c>
      <c r="J3248" s="7">
        <v>1750</v>
      </c>
      <c r="K3248" s="10">
        <v>43749.999999999985</v>
      </c>
      <c r="L3248" s="10">
        <v>17499.999999999996</v>
      </c>
      <c r="M3248" s="5">
        <v>0.4</v>
      </c>
      <c r="N3248" s="2" t="s">
        <v>17</v>
      </c>
    </row>
    <row r="3249" spans="2:14" ht="14.25" customHeight="1" x14ac:dyDescent="0.25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10">
        <v>40</v>
      </c>
      <c r="J3249" s="7">
        <v>2250</v>
      </c>
      <c r="K3249" s="10">
        <v>90000</v>
      </c>
      <c r="L3249" s="10">
        <v>36000</v>
      </c>
      <c r="M3249" s="5">
        <v>0.4</v>
      </c>
      <c r="N3249" s="2" t="s">
        <v>17</v>
      </c>
    </row>
    <row r="3250" spans="2:14" ht="14.25" customHeight="1" x14ac:dyDescent="0.25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10">
        <v>30.000000000000004</v>
      </c>
      <c r="J3250" s="7">
        <v>3250</v>
      </c>
      <c r="K3250" s="10">
        <v>97500.000000000015</v>
      </c>
      <c r="L3250" s="10">
        <v>39000.000000000007</v>
      </c>
      <c r="M3250" s="5">
        <v>0.4</v>
      </c>
      <c r="N3250" s="2" t="s">
        <v>17</v>
      </c>
    </row>
    <row r="3251" spans="2:14" ht="14.25" customHeight="1" x14ac:dyDescent="0.25">
      <c r="B3251" s="2" t="s">
        <v>29</v>
      </c>
      <c r="C3251" s="2">
        <v>1185732</v>
      </c>
      <c r="D3251" s="3">
        <v>44303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10">
        <v>30.000000000000004</v>
      </c>
      <c r="J3251" s="7">
        <v>5500</v>
      </c>
      <c r="K3251" s="10">
        <v>165000.00000000003</v>
      </c>
      <c r="L3251" s="10">
        <v>66000.000000000015</v>
      </c>
      <c r="M3251" s="5">
        <v>0.4</v>
      </c>
      <c r="N3251" s="2" t="s">
        <v>17</v>
      </c>
    </row>
    <row r="3252" spans="2:14" ht="14.25" customHeight="1" x14ac:dyDescent="0.25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10">
        <v>30.000000000000004</v>
      </c>
      <c r="J3252" s="7">
        <v>2500</v>
      </c>
      <c r="K3252" s="10">
        <v>75000.000000000015</v>
      </c>
      <c r="L3252" s="10">
        <v>30000.000000000007</v>
      </c>
      <c r="M3252" s="5">
        <v>0.4</v>
      </c>
      <c r="N3252" s="2" t="s">
        <v>17</v>
      </c>
    </row>
    <row r="3253" spans="2:14" ht="14.25" customHeight="1" x14ac:dyDescent="0.25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10">
        <v>20</v>
      </c>
      <c r="J3253" s="7">
        <v>2500</v>
      </c>
      <c r="K3253" s="10">
        <v>50000</v>
      </c>
      <c r="L3253" s="10">
        <v>20000</v>
      </c>
      <c r="M3253" s="5">
        <v>0.4</v>
      </c>
      <c r="N3253" s="2" t="s">
        <v>17</v>
      </c>
    </row>
    <row r="3254" spans="2:14" ht="14.25" customHeight="1" x14ac:dyDescent="0.25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10">
        <v>24.999999999999993</v>
      </c>
      <c r="J3254" s="7">
        <v>1750</v>
      </c>
      <c r="K3254" s="10">
        <v>43749.999999999985</v>
      </c>
      <c r="L3254" s="10">
        <v>17499.999999999996</v>
      </c>
      <c r="M3254" s="5">
        <v>0.4</v>
      </c>
      <c r="N3254" s="2" t="s">
        <v>17</v>
      </c>
    </row>
    <row r="3255" spans="2:14" ht="14.25" customHeight="1" x14ac:dyDescent="0.25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10">
        <v>65</v>
      </c>
      <c r="J3255" s="7">
        <v>2000</v>
      </c>
      <c r="K3255" s="10">
        <v>130000</v>
      </c>
      <c r="L3255" s="10">
        <v>52000</v>
      </c>
      <c r="M3255" s="5">
        <v>0.4</v>
      </c>
      <c r="N3255" s="2" t="s">
        <v>17</v>
      </c>
    </row>
    <row r="3256" spans="2:14" ht="14.25" customHeight="1" x14ac:dyDescent="0.25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10">
        <v>50</v>
      </c>
      <c r="J3256" s="7">
        <v>3250</v>
      </c>
      <c r="K3256" s="10">
        <v>162500</v>
      </c>
      <c r="L3256" s="10">
        <v>65000</v>
      </c>
      <c r="M3256" s="5">
        <v>0.4</v>
      </c>
      <c r="N3256" s="2" t="s">
        <v>17</v>
      </c>
    </row>
    <row r="3257" spans="2:14" ht="14.25" customHeight="1" x14ac:dyDescent="0.25">
      <c r="B3257" s="2" t="s">
        <v>29</v>
      </c>
      <c r="C3257" s="2">
        <v>1185732</v>
      </c>
      <c r="D3257" s="3">
        <v>44334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10">
        <v>60</v>
      </c>
      <c r="J3257" s="7">
        <v>5950</v>
      </c>
      <c r="K3257" s="10">
        <v>357000</v>
      </c>
      <c r="L3257" s="10">
        <v>142800</v>
      </c>
      <c r="M3257" s="5">
        <v>0.4</v>
      </c>
      <c r="N3257" s="2" t="s">
        <v>17</v>
      </c>
    </row>
    <row r="3258" spans="2:14" ht="14.25" customHeight="1" x14ac:dyDescent="0.25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10">
        <v>40</v>
      </c>
      <c r="J3258" s="7">
        <v>3000</v>
      </c>
      <c r="K3258" s="10">
        <v>120000</v>
      </c>
      <c r="L3258" s="10">
        <v>48000</v>
      </c>
      <c r="M3258" s="5">
        <v>0.4</v>
      </c>
      <c r="N3258" s="2" t="s">
        <v>17</v>
      </c>
    </row>
    <row r="3259" spans="2:14" ht="14.25" customHeight="1" x14ac:dyDescent="0.25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10">
        <v>35</v>
      </c>
      <c r="J3259" s="7">
        <v>2750</v>
      </c>
      <c r="K3259" s="10">
        <v>96250</v>
      </c>
      <c r="L3259" s="10">
        <v>38500</v>
      </c>
      <c r="M3259" s="5">
        <v>0.4</v>
      </c>
      <c r="N3259" s="2" t="s">
        <v>17</v>
      </c>
    </row>
    <row r="3260" spans="2:14" ht="14.25" customHeight="1" x14ac:dyDescent="0.25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10">
        <v>35</v>
      </c>
      <c r="J3260" s="7">
        <v>2000</v>
      </c>
      <c r="K3260" s="10">
        <v>70000</v>
      </c>
      <c r="L3260" s="10">
        <v>28000</v>
      </c>
      <c r="M3260" s="5">
        <v>0.4</v>
      </c>
      <c r="N3260" s="2" t="s">
        <v>17</v>
      </c>
    </row>
    <row r="3261" spans="2:14" ht="14.25" customHeight="1" x14ac:dyDescent="0.25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10">
        <v>44.999999999999993</v>
      </c>
      <c r="J3261" s="7">
        <v>2250</v>
      </c>
      <c r="K3261" s="10">
        <v>101249.99999999999</v>
      </c>
      <c r="L3261" s="10">
        <v>40500</v>
      </c>
      <c r="M3261" s="5">
        <v>0.4</v>
      </c>
      <c r="N3261" s="2" t="s">
        <v>17</v>
      </c>
    </row>
    <row r="3262" spans="2:14" ht="14.25" customHeight="1" x14ac:dyDescent="0.25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10">
        <v>54.999999999999993</v>
      </c>
      <c r="J3262" s="7">
        <v>3500</v>
      </c>
      <c r="K3262" s="10">
        <v>192499.99999999997</v>
      </c>
      <c r="L3262" s="10">
        <v>76999.999999999985</v>
      </c>
      <c r="M3262" s="5">
        <v>0.4</v>
      </c>
      <c r="N3262" s="2" t="s">
        <v>17</v>
      </c>
    </row>
    <row r="3263" spans="2:14" ht="14.25" customHeight="1" x14ac:dyDescent="0.25">
      <c r="B3263" s="2" t="s">
        <v>29</v>
      </c>
      <c r="C3263" s="2">
        <v>1185732</v>
      </c>
      <c r="D3263" s="3">
        <v>44364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10">
        <v>45</v>
      </c>
      <c r="J3263" s="7">
        <v>6000</v>
      </c>
      <c r="K3263" s="10">
        <v>270000</v>
      </c>
      <c r="L3263" s="10">
        <v>108000</v>
      </c>
      <c r="M3263" s="5">
        <v>0.4</v>
      </c>
      <c r="N3263" s="2" t="s">
        <v>17</v>
      </c>
    </row>
    <row r="3264" spans="2:14" ht="14.25" customHeight="1" x14ac:dyDescent="0.25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10">
        <v>40.000000000000007</v>
      </c>
      <c r="J3264" s="7">
        <v>4250</v>
      </c>
      <c r="K3264" s="10">
        <v>170000.00000000003</v>
      </c>
      <c r="L3264" s="10">
        <v>68000.000000000015</v>
      </c>
      <c r="M3264" s="5">
        <v>0.4</v>
      </c>
      <c r="N3264" s="2" t="s">
        <v>17</v>
      </c>
    </row>
    <row r="3265" spans="2:14" ht="14.25" customHeight="1" x14ac:dyDescent="0.25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10">
        <v>35</v>
      </c>
      <c r="J3265" s="7">
        <v>3000</v>
      </c>
      <c r="K3265" s="10">
        <v>105000</v>
      </c>
      <c r="L3265" s="10">
        <v>42000</v>
      </c>
      <c r="M3265" s="5">
        <v>0.4</v>
      </c>
      <c r="N3265" s="2" t="s">
        <v>17</v>
      </c>
    </row>
    <row r="3266" spans="2:14" ht="14.25" customHeight="1" x14ac:dyDescent="0.25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10">
        <v>35</v>
      </c>
      <c r="J3266" s="7">
        <v>2750</v>
      </c>
      <c r="K3266" s="10">
        <v>96250</v>
      </c>
      <c r="L3266" s="10">
        <v>38500</v>
      </c>
      <c r="M3266" s="5">
        <v>0.4</v>
      </c>
      <c r="N3266" s="2" t="s">
        <v>17</v>
      </c>
    </row>
    <row r="3267" spans="2:14" ht="14.25" customHeight="1" x14ac:dyDescent="0.25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10">
        <v>45</v>
      </c>
      <c r="J3267" s="7">
        <v>2750</v>
      </c>
      <c r="K3267" s="10">
        <v>123750</v>
      </c>
      <c r="L3267" s="10">
        <v>49500</v>
      </c>
      <c r="M3267" s="5">
        <v>0.4</v>
      </c>
      <c r="N3267" s="2" t="s">
        <v>17</v>
      </c>
    </row>
    <row r="3268" spans="2:14" ht="14.25" customHeight="1" x14ac:dyDescent="0.25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10">
        <v>65.000000000000014</v>
      </c>
      <c r="J3268" s="7">
        <v>4250</v>
      </c>
      <c r="K3268" s="10">
        <v>276250.00000000006</v>
      </c>
      <c r="L3268" s="10">
        <v>110500.00000000003</v>
      </c>
      <c r="M3268" s="5">
        <v>0.4</v>
      </c>
      <c r="N3268" s="2" t="s">
        <v>17</v>
      </c>
    </row>
    <row r="3269" spans="2:14" ht="14.25" customHeight="1" x14ac:dyDescent="0.25">
      <c r="B3269" s="2" t="s">
        <v>29</v>
      </c>
      <c r="C3269" s="2">
        <v>1185732</v>
      </c>
      <c r="D3269" s="3">
        <v>44393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10">
        <v>60.000000000000007</v>
      </c>
      <c r="J3269" s="7">
        <v>6500</v>
      </c>
      <c r="K3269" s="10">
        <v>390000.00000000006</v>
      </c>
      <c r="L3269" s="10">
        <v>156000.00000000003</v>
      </c>
      <c r="M3269" s="5">
        <v>0.4</v>
      </c>
      <c r="N3269" s="2" t="s">
        <v>17</v>
      </c>
    </row>
    <row r="3270" spans="2:14" ht="14.25" customHeight="1" x14ac:dyDescent="0.25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10">
        <v>55.000000000000014</v>
      </c>
      <c r="J3270" s="7">
        <v>4000</v>
      </c>
      <c r="K3270" s="10">
        <v>220000.00000000006</v>
      </c>
      <c r="L3270" s="10">
        <v>88000.000000000029</v>
      </c>
      <c r="M3270" s="5">
        <v>0.4</v>
      </c>
      <c r="N3270" s="2" t="s">
        <v>17</v>
      </c>
    </row>
    <row r="3271" spans="2:14" ht="14.25" customHeight="1" x14ac:dyDescent="0.25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10">
        <v>50</v>
      </c>
      <c r="J3271" s="7">
        <v>3250</v>
      </c>
      <c r="K3271" s="10">
        <v>162500</v>
      </c>
      <c r="L3271" s="10">
        <v>65000</v>
      </c>
      <c r="M3271" s="5">
        <v>0.4</v>
      </c>
      <c r="N3271" s="2" t="s">
        <v>17</v>
      </c>
    </row>
    <row r="3272" spans="2:14" ht="14.25" customHeight="1" x14ac:dyDescent="0.25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10">
        <v>50</v>
      </c>
      <c r="J3272" s="7">
        <v>2750</v>
      </c>
      <c r="K3272" s="10">
        <v>137500</v>
      </c>
      <c r="L3272" s="10">
        <v>55000</v>
      </c>
      <c r="M3272" s="5">
        <v>0.4</v>
      </c>
      <c r="N3272" s="2" t="s">
        <v>17</v>
      </c>
    </row>
    <row r="3273" spans="2:14" ht="14.25" customHeight="1" x14ac:dyDescent="0.25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10">
        <v>60.000000000000007</v>
      </c>
      <c r="J3273" s="7">
        <v>3000</v>
      </c>
      <c r="K3273" s="10">
        <v>180000.00000000003</v>
      </c>
      <c r="L3273" s="10">
        <v>72000.000000000015</v>
      </c>
      <c r="M3273" s="5">
        <v>0.4</v>
      </c>
      <c r="N3273" s="2" t="s">
        <v>17</v>
      </c>
    </row>
    <row r="3274" spans="2:14" ht="14.25" customHeight="1" x14ac:dyDescent="0.25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10">
        <v>65.000000000000014</v>
      </c>
      <c r="J3274" s="7">
        <v>4750</v>
      </c>
      <c r="K3274" s="10">
        <v>308750.00000000006</v>
      </c>
      <c r="L3274" s="10">
        <v>123500.00000000003</v>
      </c>
      <c r="M3274" s="5">
        <v>0.4</v>
      </c>
      <c r="N3274" s="2" t="s">
        <v>17</v>
      </c>
    </row>
    <row r="3275" spans="2:14" ht="14.25" customHeight="1" x14ac:dyDescent="0.25">
      <c r="B3275" s="2" t="s">
        <v>29</v>
      </c>
      <c r="C3275" s="2">
        <v>1185732</v>
      </c>
      <c r="D3275" s="3">
        <v>44425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10">
        <v>50</v>
      </c>
      <c r="J3275" s="7">
        <v>5250</v>
      </c>
      <c r="K3275" s="10">
        <v>262500</v>
      </c>
      <c r="L3275" s="10">
        <v>105000</v>
      </c>
      <c r="M3275" s="5">
        <v>0.4</v>
      </c>
      <c r="N3275" s="2" t="s">
        <v>17</v>
      </c>
    </row>
    <row r="3276" spans="2:14" ht="14.25" customHeight="1" x14ac:dyDescent="0.25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10">
        <v>45.000000000000007</v>
      </c>
      <c r="J3276" s="7">
        <v>3000</v>
      </c>
      <c r="K3276" s="10">
        <v>135000.00000000003</v>
      </c>
      <c r="L3276" s="10">
        <v>54000.000000000015</v>
      </c>
      <c r="M3276" s="5">
        <v>0.4</v>
      </c>
      <c r="N3276" s="2" t="s">
        <v>17</v>
      </c>
    </row>
    <row r="3277" spans="2:14" ht="14.25" customHeight="1" x14ac:dyDescent="0.25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10">
        <v>40</v>
      </c>
      <c r="J3277" s="7">
        <v>3000</v>
      </c>
      <c r="K3277" s="10">
        <v>120000</v>
      </c>
      <c r="L3277" s="10">
        <v>48000</v>
      </c>
      <c r="M3277" s="5">
        <v>0.4</v>
      </c>
      <c r="N3277" s="2" t="s">
        <v>17</v>
      </c>
    </row>
    <row r="3278" spans="2:14" ht="14.25" customHeight="1" x14ac:dyDescent="0.25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10">
        <v>40</v>
      </c>
      <c r="J3278" s="7">
        <v>2750</v>
      </c>
      <c r="K3278" s="10">
        <v>110000</v>
      </c>
      <c r="L3278" s="10">
        <v>44000</v>
      </c>
      <c r="M3278" s="5">
        <v>0.4</v>
      </c>
      <c r="N3278" s="2" t="s">
        <v>17</v>
      </c>
    </row>
    <row r="3279" spans="2:14" ht="14.25" customHeight="1" x14ac:dyDescent="0.25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10">
        <v>50</v>
      </c>
      <c r="J3279" s="7">
        <v>2500</v>
      </c>
      <c r="K3279" s="10">
        <v>125000</v>
      </c>
      <c r="L3279" s="10">
        <v>50000</v>
      </c>
      <c r="M3279" s="5">
        <v>0.4</v>
      </c>
      <c r="N3279" s="2" t="s">
        <v>17</v>
      </c>
    </row>
    <row r="3280" spans="2:14" ht="14.25" customHeight="1" x14ac:dyDescent="0.25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10">
        <v>55.000000000000007</v>
      </c>
      <c r="J3280" s="7">
        <v>4250</v>
      </c>
      <c r="K3280" s="10">
        <v>233750.00000000003</v>
      </c>
      <c r="L3280" s="10">
        <v>93500.000000000015</v>
      </c>
      <c r="M3280" s="5">
        <v>0.4</v>
      </c>
      <c r="N3280" s="2" t="s">
        <v>17</v>
      </c>
    </row>
    <row r="3281" spans="2:14" ht="14.25" customHeight="1" x14ac:dyDescent="0.25">
      <c r="B3281" s="2" t="s">
        <v>29</v>
      </c>
      <c r="C3281" s="2">
        <v>1185732</v>
      </c>
      <c r="D3281" s="3">
        <v>44457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10">
        <v>35</v>
      </c>
      <c r="J3281" s="7">
        <v>5500</v>
      </c>
      <c r="K3281" s="10">
        <v>192500</v>
      </c>
      <c r="L3281" s="10">
        <v>77000</v>
      </c>
      <c r="M3281" s="5">
        <v>0.4</v>
      </c>
      <c r="N3281" s="2" t="s">
        <v>17</v>
      </c>
    </row>
    <row r="3282" spans="2:14" ht="14.25" customHeight="1" x14ac:dyDescent="0.25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10">
        <v>30.000000000000011</v>
      </c>
      <c r="J3282" s="7">
        <v>3500</v>
      </c>
      <c r="K3282" s="10">
        <v>105000.00000000004</v>
      </c>
      <c r="L3282" s="10">
        <v>42000.000000000022</v>
      </c>
      <c r="M3282" s="5">
        <v>0.4</v>
      </c>
      <c r="N3282" s="2" t="s">
        <v>17</v>
      </c>
    </row>
    <row r="3283" spans="2:14" ht="14.25" customHeight="1" x14ac:dyDescent="0.25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10">
        <v>25.000000000000007</v>
      </c>
      <c r="J3283" s="7">
        <v>2500</v>
      </c>
      <c r="K3283" s="10">
        <v>62500.000000000015</v>
      </c>
      <c r="L3283" s="10">
        <v>25000.000000000007</v>
      </c>
      <c r="M3283" s="5">
        <v>0.4</v>
      </c>
      <c r="N3283" s="2" t="s">
        <v>17</v>
      </c>
    </row>
    <row r="3284" spans="2:14" ht="14.25" customHeight="1" x14ac:dyDescent="0.25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10">
        <v>25.000000000000007</v>
      </c>
      <c r="J3284" s="7">
        <v>2250</v>
      </c>
      <c r="K3284" s="10">
        <v>56250.000000000015</v>
      </c>
      <c r="L3284" s="10">
        <v>22500.000000000007</v>
      </c>
      <c r="M3284" s="5">
        <v>0.4</v>
      </c>
      <c r="N3284" s="2" t="s">
        <v>17</v>
      </c>
    </row>
    <row r="3285" spans="2:14" ht="14.25" customHeight="1" x14ac:dyDescent="0.25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10">
        <v>35</v>
      </c>
      <c r="J3285" s="7">
        <v>2250</v>
      </c>
      <c r="K3285" s="10">
        <v>78750</v>
      </c>
      <c r="L3285" s="10">
        <v>31500</v>
      </c>
      <c r="M3285" s="5">
        <v>0.4</v>
      </c>
      <c r="N3285" s="2" t="s">
        <v>17</v>
      </c>
    </row>
    <row r="3286" spans="2:14" ht="14.25" customHeight="1" x14ac:dyDescent="0.25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10">
        <v>40</v>
      </c>
      <c r="J3286" s="7">
        <v>3000</v>
      </c>
      <c r="K3286" s="10">
        <v>120000</v>
      </c>
      <c r="L3286" s="10">
        <v>48000</v>
      </c>
      <c r="M3286" s="5">
        <v>0.4</v>
      </c>
      <c r="N3286" s="2" t="s">
        <v>17</v>
      </c>
    </row>
    <row r="3287" spans="2:14" ht="14.25" customHeight="1" x14ac:dyDescent="0.25">
      <c r="B3287" s="2" t="s">
        <v>29</v>
      </c>
      <c r="C3287" s="2">
        <v>1185732</v>
      </c>
      <c r="D3287" s="3">
        <v>44486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10">
        <v>44.999999999999993</v>
      </c>
      <c r="J3287" s="7">
        <v>4250</v>
      </c>
      <c r="K3287" s="10">
        <v>191249.99999999997</v>
      </c>
      <c r="L3287" s="10">
        <v>76499.999999999985</v>
      </c>
      <c r="M3287" s="5">
        <v>0.4</v>
      </c>
      <c r="N3287" s="2" t="s">
        <v>17</v>
      </c>
    </row>
    <row r="3288" spans="2:14" ht="14.25" customHeight="1" x14ac:dyDescent="0.25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10">
        <v>35</v>
      </c>
      <c r="J3288" s="7">
        <v>2750</v>
      </c>
      <c r="K3288" s="10">
        <v>96250</v>
      </c>
      <c r="L3288" s="10">
        <v>38500</v>
      </c>
      <c r="M3288" s="5">
        <v>0.4</v>
      </c>
      <c r="N3288" s="2" t="s">
        <v>17</v>
      </c>
    </row>
    <row r="3289" spans="2:14" ht="14.25" customHeight="1" x14ac:dyDescent="0.25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10">
        <v>35</v>
      </c>
      <c r="J3289" s="7">
        <v>1750</v>
      </c>
      <c r="K3289" s="10">
        <v>61250</v>
      </c>
      <c r="L3289" s="10">
        <v>24500</v>
      </c>
      <c r="M3289" s="5">
        <v>0.4</v>
      </c>
      <c r="N3289" s="2" t="s">
        <v>17</v>
      </c>
    </row>
    <row r="3290" spans="2:14" ht="14.25" customHeight="1" x14ac:dyDescent="0.25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10">
        <v>35</v>
      </c>
      <c r="J3290" s="7">
        <v>1750</v>
      </c>
      <c r="K3290" s="10">
        <v>61250</v>
      </c>
      <c r="L3290" s="10">
        <v>24500</v>
      </c>
      <c r="M3290" s="5">
        <v>0.4</v>
      </c>
      <c r="N3290" s="2" t="s">
        <v>17</v>
      </c>
    </row>
    <row r="3291" spans="2:14" ht="14.25" customHeight="1" x14ac:dyDescent="0.25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10">
        <v>44.999999999999993</v>
      </c>
      <c r="J3291" s="7">
        <v>1750</v>
      </c>
      <c r="K3291" s="10">
        <v>78749.999999999985</v>
      </c>
      <c r="L3291" s="10">
        <v>31499.999999999996</v>
      </c>
      <c r="M3291" s="5">
        <v>0.4</v>
      </c>
      <c r="N3291" s="2" t="s">
        <v>17</v>
      </c>
    </row>
    <row r="3292" spans="2:14" ht="14.25" customHeight="1" x14ac:dyDescent="0.25">
      <c r="B3292" s="2" t="s">
        <v>13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10">
        <v>49.999999999999986</v>
      </c>
      <c r="J3292" s="7">
        <v>3000</v>
      </c>
      <c r="K3292" s="10">
        <v>149999.99999999997</v>
      </c>
      <c r="L3292" s="10">
        <v>59999.999999999993</v>
      </c>
      <c r="M3292" s="5">
        <v>0.4</v>
      </c>
      <c r="N3292" s="2" t="s">
        <v>17</v>
      </c>
    </row>
    <row r="3293" spans="2:14" ht="14.25" customHeight="1" x14ac:dyDescent="0.25">
      <c r="B3293" s="2" t="s">
        <v>13</v>
      </c>
      <c r="C3293" s="2">
        <v>1185732</v>
      </c>
      <c r="D3293" s="3">
        <v>44517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10">
        <v>44.999999999999993</v>
      </c>
      <c r="J3293" s="7">
        <v>4500</v>
      </c>
      <c r="K3293" s="10">
        <v>202499.99999999997</v>
      </c>
      <c r="L3293" s="10">
        <v>81000</v>
      </c>
      <c r="M3293" s="5">
        <v>0.4</v>
      </c>
      <c r="N3293" s="2" t="s">
        <v>17</v>
      </c>
    </row>
    <row r="3294" spans="2:14" ht="14.25" customHeight="1" x14ac:dyDescent="0.25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10">
        <v>35</v>
      </c>
      <c r="J3294" s="7">
        <v>3500</v>
      </c>
      <c r="K3294" s="10">
        <v>122500</v>
      </c>
      <c r="L3294" s="10">
        <v>49000</v>
      </c>
      <c r="M3294" s="5">
        <v>0.4</v>
      </c>
      <c r="N3294" s="2" t="s">
        <v>17</v>
      </c>
    </row>
    <row r="3295" spans="2:14" ht="14.25" customHeight="1" x14ac:dyDescent="0.25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10">
        <v>35</v>
      </c>
      <c r="J3295" s="7">
        <v>2950</v>
      </c>
      <c r="K3295" s="10">
        <v>103250</v>
      </c>
      <c r="L3295" s="10">
        <v>41300</v>
      </c>
      <c r="M3295" s="5">
        <v>0.4</v>
      </c>
      <c r="N3295" s="2" t="s">
        <v>17</v>
      </c>
    </row>
    <row r="3296" spans="2:14" ht="14.25" customHeight="1" x14ac:dyDescent="0.25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10">
        <v>40</v>
      </c>
      <c r="J3296" s="7">
        <v>3250</v>
      </c>
      <c r="K3296" s="10">
        <v>130000</v>
      </c>
      <c r="L3296" s="10">
        <v>52000</v>
      </c>
      <c r="M3296" s="5">
        <v>0.4</v>
      </c>
      <c r="N3296" s="2" t="s">
        <v>17</v>
      </c>
    </row>
    <row r="3297" spans="2:14" ht="14.25" customHeight="1" x14ac:dyDescent="0.25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10">
        <v>65</v>
      </c>
      <c r="J3297" s="7">
        <v>3000</v>
      </c>
      <c r="K3297" s="10">
        <v>195000</v>
      </c>
      <c r="L3297" s="10">
        <v>78000</v>
      </c>
      <c r="M3297" s="5">
        <v>0.4</v>
      </c>
      <c r="N3297" s="2" t="s">
        <v>17</v>
      </c>
    </row>
    <row r="3298" spans="2:14" ht="14.25" customHeight="1" x14ac:dyDescent="0.25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10">
        <v>70</v>
      </c>
      <c r="J3298" s="7">
        <v>4000</v>
      </c>
      <c r="K3298" s="10">
        <v>280000</v>
      </c>
      <c r="L3298" s="10">
        <v>112000</v>
      </c>
      <c r="M3298" s="5">
        <v>0.4</v>
      </c>
      <c r="N3298" s="2" t="s">
        <v>17</v>
      </c>
    </row>
    <row r="3299" spans="2:14" ht="14.25" customHeight="1" x14ac:dyDescent="0.25">
      <c r="B3299" s="2" t="s">
        <v>13</v>
      </c>
      <c r="C3299" s="2">
        <v>1185732</v>
      </c>
      <c r="D3299" s="3">
        <v>44546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10">
        <v>65</v>
      </c>
      <c r="J3299" s="7">
        <v>6500</v>
      </c>
      <c r="K3299" s="10">
        <v>422500</v>
      </c>
      <c r="L3299" s="10">
        <v>169000</v>
      </c>
      <c r="M3299" s="5">
        <v>0.4</v>
      </c>
      <c r="N3299" s="2" t="s">
        <v>17</v>
      </c>
    </row>
    <row r="3300" spans="2:14" ht="14.25" customHeight="1" x14ac:dyDescent="0.25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10">
        <v>55.000000000000007</v>
      </c>
      <c r="J3300" s="7">
        <v>4500</v>
      </c>
      <c r="K3300" s="10">
        <v>247500.00000000003</v>
      </c>
      <c r="L3300" s="10">
        <v>99000.000000000015</v>
      </c>
      <c r="M3300" s="5">
        <v>0.4</v>
      </c>
      <c r="N3300" s="2" t="s">
        <v>17</v>
      </c>
    </row>
    <row r="3301" spans="2:14" ht="14.25" customHeight="1" x14ac:dyDescent="0.25">
      <c r="B3301" s="2" t="s">
        <v>29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10">
        <v>55.000000000000007</v>
      </c>
      <c r="J3301" s="7">
        <v>4000</v>
      </c>
      <c r="K3301" s="10">
        <v>220000.00000000003</v>
      </c>
      <c r="L3301" s="10">
        <v>88000.000000000015</v>
      </c>
      <c r="M3301" s="5">
        <v>0.4</v>
      </c>
      <c r="N3301" s="2" t="s">
        <v>17</v>
      </c>
    </row>
    <row r="3302" spans="2:14" ht="14.25" customHeight="1" x14ac:dyDescent="0.25">
      <c r="B3302" s="2" t="s">
        <v>13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10">
        <v>55.000000000000007</v>
      </c>
      <c r="J3302" s="7">
        <v>3500</v>
      </c>
      <c r="K3302" s="10">
        <v>192500.00000000003</v>
      </c>
      <c r="L3302" s="10">
        <v>77000.000000000015</v>
      </c>
      <c r="M3302" s="5">
        <v>0.4</v>
      </c>
      <c r="N3302" s="2" t="s">
        <v>17</v>
      </c>
    </row>
    <row r="3303" spans="2:14" ht="14.25" customHeight="1" x14ac:dyDescent="0.25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10">
        <v>65</v>
      </c>
      <c r="J3303" s="7">
        <v>3500</v>
      </c>
      <c r="K3303" s="10">
        <v>227500</v>
      </c>
      <c r="L3303" s="10">
        <v>91000</v>
      </c>
      <c r="M3303" s="5">
        <v>0.4</v>
      </c>
      <c r="N3303" s="2" t="s">
        <v>17</v>
      </c>
    </row>
    <row r="3304" spans="2:14" ht="14.25" customHeight="1" x14ac:dyDescent="0.25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10">
        <v>70</v>
      </c>
      <c r="J3304" s="7">
        <v>4500</v>
      </c>
      <c r="K3304" s="10">
        <v>315000</v>
      </c>
      <c r="L3304" s="10">
        <v>126000</v>
      </c>
      <c r="M3304" s="5">
        <v>0.4</v>
      </c>
      <c r="N3304" s="2" t="s">
        <v>17</v>
      </c>
    </row>
    <row r="3305" spans="2:14" ht="14.25" customHeight="1" x14ac:dyDescent="0.25">
      <c r="B3305" s="2" t="s">
        <v>13</v>
      </c>
      <c r="C3305" s="2">
        <v>1185732</v>
      </c>
      <c r="D3305" s="3">
        <v>44220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10">
        <v>35</v>
      </c>
      <c r="J3305" s="7">
        <v>4250</v>
      </c>
      <c r="K3305" s="10">
        <v>148750</v>
      </c>
      <c r="L3305" s="10">
        <v>59500</v>
      </c>
      <c r="M3305" s="5">
        <v>0.4</v>
      </c>
      <c r="N3305" s="2" t="s">
        <v>17</v>
      </c>
    </row>
    <row r="3306" spans="2:14" ht="14.25" customHeight="1" x14ac:dyDescent="0.25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10">
        <v>35</v>
      </c>
      <c r="J3306" s="7">
        <v>2250</v>
      </c>
      <c r="K3306" s="10">
        <v>78750</v>
      </c>
      <c r="L3306" s="10">
        <v>27562.5</v>
      </c>
      <c r="M3306" s="5">
        <v>0.35</v>
      </c>
      <c r="N3306" s="2" t="s">
        <v>17</v>
      </c>
    </row>
    <row r="3307" spans="2:14" ht="14.25" customHeight="1" x14ac:dyDescent="0.25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10">
        <v>25.000000000000007</v>
      </c>
      <c r="J3307" s="7">
        <v>2250</v>
      </c>
      <c r="K3307" s="10">
        <v>56250.000000000015</v>
      </c>
      <c r="L3307" s="10">
        <v>19687.500000000004</v>
      </c>
      <c r="M3307" s="5">
        <v>0.35</v>
      </c>
      <c r="N3307" s="2" t="s">
        <v>17</v>
      </c>
    </row>
    <row r="3308" spans="2:14" ht="14.25" customHeight="1" x14ac:dyDescent="0.25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10">
        <v>30</v>
      </c>
      <c r="J3308" s="7">
        <v>750</v>
      </c>
      <c r="K3308" s="10">
        <v>22500</v>
      </c>
      <c r="L3308" s="10">
        <v>7874.9999999999991</v>
      </c>
      <c r="M3308" s="5">
        <v>0.35</v>
      </c>
      <c r="N3308" s="2" t="s">
        <v>17</v>
      </c>
    </row>
    <row r="3309" spans="2:14" ht="14.25" customHeight="1" x14ac:dyDescent="0.25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10">
        <v>45</v>
      </c>
      <c r="J3309" s="7">
        <v>1250</v>
      </c>
      <c r="K3309" s="10">
        <v>56250</v>
      </c>
      <c r="L3309" s="10">
        <v>16875</v>
      </c>
      <c r="M3309" s="5">
        <v>0.3</v>
      </c>
      <c r="N3309" s="2" t="s">
        <v>17</v>
      </c>
    </row>
    <row r="3310" spans="2:14" ht="14.25" customHeight="1" x14ac:dyDescent="0.25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10">
        <v>35</v>
      </c>
      <c r="J3310" s="7">
        <v>2250</v>
      </c>
      <c r="K3310" s="10">
        <v>78750</v>
      </c>
      <c r="L3310" s="10">
        <v>23625</v>
      </c>
      <c r="M3310" s="5">
        <v>0.3</v>
      </c>
      <c r="N3310" s="2" t="s">
        <v>17</v>
      </c>
    </row>
    <row r="3311" spans="2:14" ht="14.25" customHeight="1" x14ac:dyDescent="0.25">
      <c r="B3311" s="2" t="s">
        <v>13</v>
      </c>
      <c r="C3311" s="2">
        <v>1185732</v>
      </c>
      <c r="D3311" s="3">
        <v>44249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10">
        <v>35</v>
      </c>
      <c r="J3311" s="7">
        <v>4750</v>
      </c>
      <c r="K3311" s="10">
        <v>166250</v>
      </c>
      <c r="L3311" s="10">
        <v>66500</v>
      </c>
      <c r="M3311" s="5">
        <v>0.4</v>
      </c>
      <c r="N3311" s="2" t="s">
        <v>17</v>
      </c>
    </row>
    <row r="3312" spans="2:14" ht="14.25" customHeight="1" x14ac:dyDescent="0.25">
      <c r="B3312" s="2" t="s">
        <v>29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10">
        <v>35</v>
      </c>
      <c r="J3312" s="7">
        <v>1250</v>
      </c>
      <c r="K3312" s="10">
        <v>43750</v>
      </c>
      <c r="L3312" s="10">
        <v>15312.499999999998</v>
      </c>
      <c r="M3312" s="5">
        <v>0.35</v>
      </c>
      <c r="N3312" s="2" t="s">
        <v>17</v>
      </c>
    </row>
    <row r="3313" spans="2:14" ht="14.25" customHeight="1" x14ac:dyDescent="0.25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10">
        <v>25.000000000000007</v>
      </c>
      <c r="J3313" s="7">
        <v>1750</v>
      </c>
      <c r="K3313" s="10">
        <v>43750.000000000015</v>
      </c>
      <c r="L3313" s="10">
        <v>15312.500000000004</v>
      </c>
      <c r="M3313" s="5">
        <v>0.35</v>
      </c>
      <c r="N3313" s="2" t="s">
        <v>17</v>
      </c>
    </row>
    <row r="3314" spans="2:14" ht="14.25" customHeight="1" x14ac:dyDescent="0.25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10">
        <v>30</v>
      </c>
      <c r="J3314" s="7">
        <v>500</v>
      </c>
      <c r="K3314" s="10">
        <v>15000</v>
      </c>
      <c r="L3314" s="10">
        <v>5250</v>
      </c>
      <c r="M3314" s="5">
        <v>0.35</v>
      </c>
      <c r="N3314" s="2" t="s">
        <v>17</v>
      </c>
    </row>
    <row r="3315" spans="2:14" ht="14.25" customHeight="1" x14ac:dyDescent="0.25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10">
        <v>45</v>
      </c>
      <c r="J3315" s="7">
        <v>1250</v>
      </c>
      <c r="K3315" s="10">
        <v>56250</v>
      </c>
      <c r="L3315" s="10">
        <v>16875</v>
      </c>
      <c r="M3315" s="5">
        <v>0.3</v>
      </c>
      <c r="N3315" s="2" t="s">
        <v>17</v>
      </c>
    </row>
    <row r="3316" spans="2:14" ht="14.25" customHeight="1" x14ac:dyDescent="0.25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10">
        <v>35</v>
      </c>
      <c r="J3316" s="7">
        <v>2250</v>
      </c>
      <c r="K3316" s="10">
        <v>78750</v>
      </c>
      <c r="L3316" s="10">
        <v>23625</v>
      </c>
      <c r="M3316" s="5">
        <v>0.3</v>
      </c>
      <c r="N3316" s="2" t="s">
        <v>17</v>
      </c>
    </row>
    <row r="3317" spans="2:14" ht="14.25" customHeight="1" x14ac:dyDescent="0.25">
      <c r="B3317" s="2" t="s">
        <v>29</v>
      </c>
      <c r="C3317" s="2">
        <v>1185732</v>
      </c>
      <c r="D3317" s="3">
        <v>44275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10">
        <v>35</v>
      </c>
      <c r="J3317" s="7">
        <v>4450</v>
      </c>
      <c r="K3317" s="10">
        <v>155750</v>
      </c>
      <c r="L3317" s="10">
        <v>62300</v>
      </c>
      <c r="M3317" s="5">
        <v>0.4</v>
      </c>
      <c r="N3317" s="2" t="s">
        <v>17</v>
      </c>
    </row>
    <row r="3318" spans="2:14" ht="14.25" customHeight="1" x14ac:dyDescent="0.25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10">
        <v>35</v>
      </c>
      <c r="J3318" s="7">
        <v>1500</v>
      </c>
      <c r="K3318" s="10">
        <v>52500</v>
      </c>
      <c r="L3318" s="10">
        <v>18375</v>
      </c>
      <c r="M3318" s="5">
        <v>0.35</v>
      </c>
      <c r="N3318" s="2" t="s">
        <v>17</v>
      </c>
    </row>
    <row r="3319" spans="2:14" ht="14.25" customHeight="1" x14ac:dyDescent="0.25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10">
        <v>25.000000000000007</v>
      </c>
      <c r="J3319" s="7">
        <v>1750</v>
      </c>
      <c r="K3319" s="10">
        <v>43750.000000000015</v>
      </c>
      <c r="L3319" s="10">
        <v>15312.500000000004</v>
      </c>
      <c r="M3319" s="5">
        <v>0.35</v>
      </c>
      <c r="N3319" s="2" t="s">
        <v>17</v>
      </c>
    </row>
    <row r="3320" spans="2:14" ht="14.25" customHeight="1" x14ac:dyDescent="0.25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10">
        <v>30</v>
      </c>
      <c r="J3320" s="7">
        <v>250</v>
      </c>
      <c r="K3320" s="10">
        <v>7500</v>
      </c>
      <c r="L3320" s="10">
        <v>2625</v>
      </c>
      <c r="M3320" s="5">
        <v>0.35</v>
      </c>
      <c r="N3320" s="2" t="s">
        <v>17</v>
      </c>
    </row>
    <row r="3321" spans="2:14" ht="14.25" customHeight="1" x14ac:dyDescent="0.25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10">
        <v>45</v>
      </c>
      <c r="J3321" s="7">
        <v>750</v>
      </c>
      <c r="K3321" s="10">
        <v>33750</v>
      </c>
      <c r="L3321" s="10">
        <v>10125</v>
      </c>
      <c r="M3321" s="5">
        <v>0.3</v>
      </c>
      <c r="N3321" s="2" t="s">
        <v>17</v>
      </c>
    </row>
    <row r="3322" spans="2:14" ht="14.25" customHeight="1" x14ac:dyDescent="0.25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10">
        <v>35</v>
      </c>
      <c r="J3322" s="7">
        <v>1750</v>
      </c>
      <c r="K3322" s="10">
        <v>61250</v>
      </c>
      <c r="L3322" s="10">
        <v>18375</v>
      </c>
      <c r="M3322" s="5">
        <v>0.3</v>
      </c>
      <c r="N3322" s="2" t="s">
        <v>17</v>
      </c>
    </row>
    <row r="3323" spans="2:14" ht="14.25" customHeight="1" x14ac:dyDescent="0.25">
      <c r="B3323" s="2" t="s">
        <v>29</v>
      </c>
      <c r="C3323" s="2">
        <v>1185732</v>
      </c>
      <c r="D3323" s="3">
        <v>44307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10">
        <v>35</v>
      </c>
      <c r="J3323" s="7">
        <v>4250</v>
      </c>
      <c r="K3323" s="10">
        <v>148750</v>
      </c>
      <c r="L3323" s="10">
        <v>59500</v>
      </c>
      <c r="M3323" s="5">
        <v>0.4</v>
      </c>
      <c r="N3323" s="2" t="s">
        <v>17</v>
      </c>
    </row>
    <row r="3324" spans="2:14" ht="14.25" customHeight="1" x14ac:dyDescent="0.25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10">
        <v>35</v>
      </c>
      <c r="J3324" s="7">
        <v>1250</v>
      </c>
      <c r="K3324" s="10">
        <v>43750</v>
      </c>
      <c r="L3324" s="10">
        <v>15312.499999999998</v>
      </c>
      <c r="M3324" s="5">
        <v>0.35</v>
      </c>
      <c r="N3324" s="2" t="s">
        <v>17</v>
      </c>
    </row>
    <row r="3325" spans="2:14" ht="14.25" customHeight="1" x14ac:dyDescent="0.25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10">
        <v>25.000000000000007</v>
      </c>
      <c r="J3325" s="7">
        <v>1250</v>
      </c>
      <c r="K3325" s="10">
        <v>31250.000000000007</v>
      </c>
      <c r="L3325" s="10">
        <v>10937.500000000002</v>
      </c>
      <c r="M3325" s="5">
        <v>0.35</v>
      </c>
      <c r="N3325" s="2" t="s">
        <v>17</v>
      </c>
    </row>
    <row r="3326" spans="2:14" ht="14.25" customHeight="1" x14ac:dyDescent="0.25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10">
        <v>30</v>
      </c>
      <c r="J3326" s="7">
        <v>500</v>
      </c>
      <c r="K3326" s="10">
        <v>15000</v>
      </c>
      <c r="L3326" s="10">
        <v>5250</v>
      </c>
      <c r="M3326" s="5">
        <v>0.35</v>
      </c>
      <c r="N3326" s="2" t="s">
        <v>17</v>
      </c>
    </row>
    <row r="3327" spans="2:14" ht="14.25" customHeight="1" x14ac:dyDescent="0.25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10">
        <v>45</v>
      </c>
      <c r="J3327" s="7">
        <v>500</v>
      </c>
      <c r="K3327" s="10">
        <v>22500</v>
      </c>
      <c r="L3327" s="10">
        <v>6750</v>
      </c>
      <c r="M3327" s="5">
        <v>0.3</v>
      </c>
      <c r="N3327" s="2" t="s">
        <v>17</v>
      </c>
    </row>
    <row r="3328" spans="2:14" ht="14.25" customHeight="1" x14ac:dyDescent="0.25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10">
        <v>35</v>
      </c>
      <c r="J3328" s="7">
        <v>2000</v>
      </c>
      <c r="K3328" s="10">
        <v>70000</v>
      </c>
      <c r="L3328" s="10">
        <v>21000</v>
      </c>
      <c r="M3328" s="5">
        <v>0.3</v>
      </c>
      <c r="N3328" s="2" t="s">
        <v>17</v>
      </c>
    </row>
    <row r="3329" spans="2:14" ht="14.25" customHeight="1" x14ac:dyDescent="0.25">
      <c r="B3329" s="2" t="s">
        <v>29</v>
      </c>
      <c r="C3329" s="2">
        <v>1185732</v>
      </c>
      <c r="D3329" s="3">
        <v>44336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10">
        <v>49.999999999999993</v>
      </c>
      <c r="J3329" s="7">
        <v>4700</v>
      </c>
      <c r="K3329" s="10">
        <v>234999.99999999997</v>
      </c>
      <c r="L3329" s="10">
        <v>94000</v>
      </c>
      <c r="M3329" s="5">
        <v>0.4</v>
      </c>
      <c r="N3329" s="2" t="s">
        <v>17</v>
      </c>
    </row>
    <row r="3330" spans="2:14" ht="14.25" customHeight="1" x14ac:dyDescent="0.25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10">
        <v>45</v>
      </c>
      <c r="J3330" s="7">
        <v>1750</v>
      </c>
      <c r="K3330" s="10">
        <v>78750</v>
      </c>
      <c r="L3330" s="10">
        <v>27562.5</v>
      </c>
      <c r="M3330" s="5">
        <v>0.35</v>
      </c>
      <c r="N3330" s="2" t="s">
        <v>17</v>
      </c>
    </row>
    <row r="3331" spans="2:14" ht="14.25" customHeight="1" x14ac:dyDescent="0.25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10">
        <v>40</v>
      </c>
      <c r="J3331" s="7">
        <v>1500</v>
      </c>
      <c r="K3331" s="10">
        <v>60000</v>
      </c>
      <c r="L3331" s="10">
        <v>21000</v>
      </c>
      <c r="M3331" s="5">
        <v>0.35</v>
      </c>
      <c r="N3331" s="2" t="s">
        <v>17</v>
      </c>
    </row>
    <row r="3332" spans="2:14" ht="14.25" customHeight="1" x14ac:dyDescent="0.25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10">
        <v>40</v>
      </c>
      <c r="J3332" s="7">
        <v>1000</v>
      </c>
      <c r="K3332" s="10">
        <v>40000</v>
      </c>
      <c r="L3332" s="10">
        <v>14000</v>
      </c>
      <c r="M3332" s="5">
        <v>0.35</v>
      </c>
      <c r="N3332" s="2" t="s">
        <v>17</v>
      </c>
    </row>
    <row r="3333" spans="2:14" ht="14.25" customHeight="1" x14ac:dyDescent="0.25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10">
        <v>49.999999999999993</v>
      </c>
      <c r="J3333" s="7">
        <v>1250</v>
      </c>
      <c r="K3333" s="10">
        <v>62499.999999999993</v>
      </c>
      <c r="L3333" s="10">
        <v>18749.999999999996</v>
      </c>
      <c r="M3333" s="5">
        <v>0.3</v>
      </c>
      <c r="N3333" s="2" t="s">
        <v>17</v>
      </c>
    </row>
    <row r="3334" spans="2:14" ht="14.25" customHeight="1" x14ac:dyDescent="0.25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10">
        <v>54.999999999999993</v>
      </c>
      <c r="J3334" s="7">
        <v>2500</v>
      </c>
      <c r="K3334" s="10">
        <v>137499.99999999997</v>
      </c>
      <c r="L3334" s="10">
        <v>41249.999999999993</v>
      </c>
      <c r="M3334" s="5">
        <v>0.3</v>
      </c>
      <c r="N3334" s="2" t="s">
        <v>17</v>
      </c>
    </row>
    <row r="3335" spans="2:14" ht="14.25" customHeight="1" x14ac:dyDescent="0.25">
      <c r="B3335" s="2" t="s">
        <v>29</v>
      </c>
      <c r="C3335" s="2">
        <v>1185732</v>
      </c>
      <c r="D3335" s="3">
        <v>44369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10">
        <v>49.999999999999993</v>
      </c>
      <c r="J3335" s="7">
        <v>5000</v>
      </c>
      <c r="K3335" s="10">
        <v>249999.99999999997</v>
      </c>
      <c r="L3335" s="10">
        <v>100000</v>
      </c>
      <c r="M3335" s="5">
        <v>0.4</v>
      </c>
      <c r="N3335" s="2" t="s">
        <v>17</v>
      </c>
    </row>
    <row r="3336" spans="2:14" ht="14.25" customHeight="1" x14ac:dyDescent="0.25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10">
        <v>45</v>
      </c>
      <c r="J3336" s="7">
        <v>2500</v>
      </c>
      <c r="K3336" s="10">
        <v>112500</v>
      </c>
      <c r="L3336" s="10">
        <v>39375</v>
      </c>
      <c r="M3336" s="5">
        <v>0.35</v>
      </c>
      <c r="N3336" s="2" t="s">
        <v>17</v>
      </c>
    </row>
    <row r="3337" spans="2:14" ht="14.25" customHeight="1" x14ac:dyDescent="0.25">
      <c r="B3337" s="2" t="s">
        <v>13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10">
        <v>40</v>
      </c>
      <c r="J3337" s="7">
        <v>1750</v>
      </c>
      <c r="K3337" s="10">
        <v>70000</v>
      </c>
      <c r="L3337" s="10">
        <v>24500</v>
      </c>
      <c r="M3337" s="5">
        <v>0.35</v>
      </c>
      <c r="N3337" s="2" t="s">
        <v>17</v>
      </c>
    </row>
    <row r="3338" spans="2:14" ht="14.25" customHeight="1" x14ac:dyDescent="0.25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10">
        <v>40</v>
      </c>
      <c r="J3338" s="7">
        <v>1500</v>
      </c>
      <c r="K3338" s="10">
        <v>60000</v>
      </c>
      <c r="L3338" s="10">
        <v>21000</v>
      </c>
      <c r="M3338" s="5">
        <v>0.35</v>
      </c>
      <c r="N3338" s="2" t="s">
        <v>17</v>
      </c>
    </row>
    <row r="3339" spans="2:14" ht="14.25" customHeight="1" x14ac:dyDescent="0.25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10">
        <v>49.999999999999993</v>
      </c>
      <c r="J3339" s="7">
        <v>1500</v>
      </c>
      <c r="K3339" s="10">
        <v>74999.999999999985</v>
      </c>
      <c r="L3339" s="10">
        <v>22499.999999999996</v>
      </c>
      <c r="M3339" s="5">
        <v>0.3</v>
      </c>
      <c r="N3339" s="2" t="s">
        <v>17</v>
      </c>
    </row>
    <row r="3340" spans="2:14" ht="14.25" customHeight="1" x14ac:dyDescent="0.25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10">
        <v>54.999999999999993</v>
      </c>
      <c r="J3340" s="7">
        <v>3000</v>
      </c>
      <c r="K3340" s="10">
        <v>164999.99999999997</v>
      </c>
      <c r="L3340" s="10">
        <v>49499.999999999993</v>
      </c>
      <c r="M3340" s="5">
        <v>0.3</v>
      </c>
      <c r="N3340" s="2" t="s">
        <v>17</v>
      </c>
    </row>
    <row r="3341" spans="2:14" ht="14.25" customHeight="1" x14ac:dyDescent="0.25">
      <c r="B3341" s="2" t="s">
        <v>13</v>
      </c>
      <c r="C3341" s="2">
        <v>1185732</v>
      </c>
      <c r="D3341" s="3">
        <v>44397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10">
        <v>49.999999999999993</v>
      </c>
      <c r="J3341" s="7">
        <v>5250</v>
      </c>
      <c r="K3341" s="10">
        <v>262499.99999999994</v>
      </c>
      <c r="L3341" s="10">
        <v>104999.99999999999</v>
      </c>
      <c r="M3341" s="5">
        <v>0.4</v>
      </c>
      <c r="N3341" s="2" t="s">
        <v>17</v>
      </c>
    </row>
    <row r="3342" spans="2:14" ht="14.25" customHeight="1" x14ac:dyDescent="0.25">
      <c r="B3342" s="2" t="s">
        <v>25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10">
        <v>45</v>
      </c>
      <c r="J3342" s="7">
        <v>2750</v>
      </c>
      <c r="K3342" s="10">
        <v>123750</v>
      </c>
      <c r="L3342" s="10">
        <v>43312.5</v>
      </c>
      <c r="M3342" s="5">
        <v>0.35</v>
      </c>
      <c r="N3342" s="2" t="s">
        <v>17</v>
      </c>
    </row>
    <row r="3343" spans="2:14" ht="14.25" customHeight="1" x14ac:dyDescent="0.25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10">
        <v>40</v>
      </c>
      <c r="J3343" s="7">
        <v>2000</v>
      </c>
      <c r="K3343" s="10">
        <v>80000</v>
      </c>
      <c r="L3343" s="10">
        <v>28000</v>
      </c>
      <c r="M3343" s="5">
        <v>0.35</v>
      </c>
      <c r="N3343" s="2" t="s">
        <v>17</v>
      </c>
    </row>
    <row r="3344" spans="2:14" ht="14.25" customHeight="1" x14ac:dyDescent="0.25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10">
        <v>40</v>
      </c>
      <c r="J3344" s="7">
        <v>1500</v>
      </c>
      <c r="K3344" s="10">
        <v>60000</v>
      </c>
      <c r="L3344" s="10">
        <v>21000</v>
      </c>
      <c r="M3344" s="5">
        <v>0.35</v>
      </c>
      <c r="N3344" s="2" t="s">
        <v>17</v>
      </c>
    </row>
    <row r="3345" spans="2:14" ht="14.25" customHeight="1" x14ac:dyDescent="0.25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10">
        <v>49.999999999999993</v>
      </c>
      <c r="J3345" s="7">
        <v>1750</v>
      </c>
      <c r="K3345" s="10">
        <v>87499.999999999985</v>
      </c>
      <c r="L3345" s="10">
        <v>26249.999999999996</v>
      </c>
      <c r="M3345" s="5">
        <v>0.3</v>
      </c>
      <c r="N3345" s="2" t="s">
        <v>17</v>
      </c>
    </row>
    <row r="3346" spans="2:14" ht="14.25" customHeight="1" x14ac:dyDescent="0.25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10">
        <v>54.999999999999993</v>
      </c>
      <c r="J3346" s="7">
        <v>3500</v>
      </c>
      <c r="K3346" s="10">
        <v>192499.99999999997</v>
      </c>
      <c r="L3346" s="10">
        <v>57749.999999999993</v>
      </c>
      <c r="M3346" s="5">
        <v>0.3</v>
      </c>
      <c r="N3346" s="2" t="s">
        <v>17</v>
      </c>
    </row>
    <row r="3347" spans="2:14" ht="14.25" customHeight="1" x14ac:dyDescent="0.25">
      <c r="B3347" s="2" t="s">
        <v>25</v>
      </c>
      <c r="C3347" s="2">
        <v>1185732</v>
      </c>
      <c r="D3347" s="3">
        <v>44429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10">
        <v>49.999999999999993</v>
      </c>
      <c r="J3347" s="7">
        <v>5000</v>
      </c>
      <c r="K3347" s="10">
        <v>249999.99999999997</v>
      </c>
      <c r="L3347" s="10">
        <v>100000</v>
      </c>
      <c r="M3347" s="5">
        <v>0.4</v>
      </c>
      <c r="N3347" s="2" t="s">
        <v>17</v>
      </c>
    </row>
    <row r="3348" spans="2:14" ht="14.25" customHeight="1" x14ac:dyDescent="0.25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10">
        <v>45</v>
      </c>
      <c r="J3348" s="7">
        <v>2750</v>
      </c>
      <c r="K3348" s="10">
        <v>123750</v>
      </c>
      <c r="L3348" s="10">
        <v>43312.5</v>
      </c>
      <c r="M3348" s="5">
        <v>0.35</v>
      </c>
      <c r="N3348" s="2" t="s">
        <v>17</v>
      </c>
    </row>
    <row r="3349" spans="2:14" ht="14.25" customHeight="1" x14ac:dyDescent="0.25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10">
        <v>40</v>
      </c>
      <c r="J3349" s="7">
        <v>2000</v>
      </c>
      <c r="K3349" s="10">
        <v>80000</v>
      </c>
      <c r="L3349" s="10">
        <v>28000</v>
      </c>
      <c r="M3349" s="5">
        <v>0.35</v>
      </c>
      <c r="N3349" s="2" t="s">
        <v>17</v>
      </c>
    </row>
    <row r="3350" spans="2:14" ht="14.25" customHeight="1" x14ac:dyDescent="0.25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10">
        <v>40</v>
      </c>
      <c r="J3350" s="7">
        <v>1500</v>
      </c>
      <c r="K3350" s="10">
        <v>60000</v>
      </c>
      <c r="L3350" s="10">
        <v>21000</v>
      </c>
      <c r="M3350" s="5">
        <v>0.35</v>
      </c>
      <c r="N3350" s="2" t="s">
        <v>17</v>
      </c>
    </row>
    <row r="3351" spans="2:14" ht="14.25" customHeight="1" x14ac:dyDescent="0.25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10">
        <v>49.999999999999993</v>
      </c>
      <c r="J3351" s="7">
        <v>1250</v>
      </c>
      <c r="K3351" s="10">
        <v>62499.999999999993</v>
      </c>
      <c r="L3351" s="10">
        <v>18749.999999999996</v>
      </c>
      <c r="M3351" s="5">
        <v>0.3</v>
      </c>
      <c r="N3351" s="2" t="s">
        <v>17</v>
      </c>
    </row>
    <row r="3352" spans="2:14" ht="14.25" customHeight="1" x14ac:dyDescent="0.25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10">
        <v>54.999999999999993</v>
      </c>
      <c r="J3352" s="7">
        <v>3000</v>
      </c>
      <c r="K3352" s="10">
        <v>164999.99999999997</v>
      </c>
      <c r="L3352" s="10">
        <v>49499.999999999993</v>
      </c>
      <c r="M3352" s="5">
        <v>0.3</v>
      </c>
      <c r="N3352" s="2" t="s">
        <v>17</v>
      </c>
    </row>
    <row r="3353" spans="2:14" ht="14.25" customHeight="1" x14ac:dyDescent="0.25">
      <c r="B3353" s="2" t="s">
        <v>25</v>
      </c>
      <c r="C3353" s="2">
        <v>1185732</v>
      </c>
      <c r="D3353" s="3">
        <v>44459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10">
        <v>49.999999999999993</v>
      </c>
      <c r="J3353" s="7">
        <v>4250</v>
      </c>
      <c r="K3353" s="10">
        <v>212499.99999999997</v>
      </c>
      <c r="L3353" s="10">
        <v>85000</v>
      </c>
      <c r="M3353" s="5">
        <v>0.4</v>
      </c>
      <c r="N3353" s="2" t="s">
        <v>17</v>
      </c>
    </row>
    <row r="3354" spans="2:14" ht="14.25" customHeight="1" x14ac:dyDescent="0.25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10">
        <v>45</v>
      </c>
      <c r="J3354" s="7">
        <v>2250</v>
      </c>
      <c r="K3354" s="10">
        <v>101250</v>
      </c>
      <c r="L3354" s="10">
        <v>35437.5</v>
      </c>
      <c r="M3354" s="5">
        <v>0.35</v>
      </c>
      <c r="N3354" s="2" t="s">
        <v>17</v>
      </c>
    </row>
    <row r="3355" spans="2:14" ht="14.25" customHeight="1" x14ac:dyDescent="0.25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10">
        <v>40</v>
      </c>
      <c r="J3355" s="7">
        <v>1250</v>
      </c>
      <c r="K3355" s="10">
        <v>50000</v>
      </c>
      <c r="L3355" s="10">
        <v>17500</v>
      </c>
      <c r="M3355" s="5">
        <v>0.35</v>
      </c>
      <c r="N3355" s="2" t="s">
        <v>17</v>
      </c>
    </row>
    <row r="3356" spans="2:14" ht="14.25" customHeight="1" x14ac:dyDescent="0.25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10">
        <v>40</v>
      </c>
      <c r="J3356" s="7">
        <v>1000</v>
      </c>
      <c r="K3356" s="10">
        <v>40000</v>
      </c>
      <c r="L3356" s="10">
        <v>14000</v>
      </c>
      <c r="M3356" s="5">
        <v>0.35</v>
      </c>
      <c r="N3356" s="2" t="s">
        <v>17</v>
      </c>
    </row>
    <row r="3357" spans="2:14" ht="14.25" customHeight="1" x14ac:dyDescent="0.25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10">
        <v>49.999999999999993</v>
      </c>
      <c r="J3357" s="7">
        <v>1000</v>
      </c>
      <c r="K3357" s="10">
        <v>49999.999999999993</v>
      </c>
      <c r="L3357" s="10">
        <v>14999.999999999996</v>
      </c>
      <c r="M3357" s="5">
        <v>0.3</v>
      </c>
      <c r="N3357" s="2" t="s">
        <v>17</v>
      </c>
    </row>
    <row r="3358" spans="2:14" ht="14.25" customHeight="1" x14ac:dyDescent="0.25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10">
        <v>54.999999999999993</v>
      </c>
      <c r="J3358" s="7">
        <v>2000</v>
      </c>
      <c r="K3358" s="10">
        <v>109999.99999999999</v>
      </c>
      <c r="L3358" s="10">
        <v>32999.999999999993</v>
      </c>
      <c r="M3358" s="5">
        <v>0.3</v>
      </c>
      <c r="N3358" s="2" t="s">
        <v>17</v>
      </c>
    </row>
    <row r="3359" spans="2:14" ht="14.25" customHeight="1" x14ac:dyDescent="0.25">
      <c r="B3359" s="2" t="s">
        <v>25</v>
      </c>
      <c r="C3359" s="2">
        <v>1185732</v>
      </c>
      <c r="D3359" s="3">
        <v>44491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10">
        <v>54.999999999999993</v>
      </c>
      <c r="J3359" s="7">
        <v>3750</v>
      </c>
      <c r="K3359" s="10">
        <v>206249.99999999997</v>
      </c>
      <c r="L3359" s="10">
        <v>82500</v>
      </c>
      <c r="M3359" s="5">
        <v>0.4</v>
      </c>
      <c r="N3359" s="2" t="s">
        <v>17</v>
      </c>
    </row>
    <row r="3360" spans="2:14" ht="14.25" customHeight="1" x14ac:dyDescent="0.25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10">
        <v>50</v>
      </c>
      <c r="J3360" s="7">
        <v>2000</v>
      </c>
      <c r="K3360" s="10">
        <v>100000</v>
      </c>
      <c r="L3360" s="10">
        <v>35000</v>
      </c>
      <c r="M3360" s="5">
        <v>0.35</v>
      </c>
      <c r="N3360" s="2" t="s">
        <v>17</v>
      </c>
    </row>
    <row r="3361" spans="2:14" ht="14.25" customHeight="1" x14ac:dyDescent="0.25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10">
        <v>50</v>
      </c>
      <c r="J3361" s="7">
        <v>1000</v>
      </c>
      <c r="K3361" s="10">
        <v>50000</v>
      </c>
      <c r="L3361" s="10">
        <v>17500</v>
      </c>
      <c r="M3361" s="5">
        <v>0.35</v>
      </c>
      <c r="N3361" s="2" t="s">
        <v>17</v>
      </c>
    </row>
    <row r="3362" spans="2:14" ht="14.25" customHeight="1" x14ac:dyDescent="0.25">
      <c r="B3362" s="2" t="s">
        <v>13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10">
        <v>50</v>
      </c>
      <c r="J3362" s="7">
        <v>750</v>
      </c>
      <c r="K3362" s="10">
        <v>37500</v>
      </c>
      <c r="L3362" s="10">
        <v>13125</v>
      </c>
      <c r="M3362" s="5">
        <v>0.35</v>
      </c>
      <c r="N3362" s="2" t="s">
        <v>17</v>
      </c>
    </row>
    <row r="3363" spans="2:14" ht="14.25" customHeight="1" x14ac:dyDescent="0.25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10">
        <v>60</v>
      </c>
      <c r="J3363" s="7">
        <v>750</v>
      </c>
      <c r="K3363" s="10">
        <v>45000</v>
      </c>
      <c r="L3363" s="10">
        <v>13500</v>
      </c>
      <c r="M3363" s="5">
        <v>0.3</v>
      </c>
      <c r="N3363" s="2" t="s">
        <v>17</v>
      </c>
    </row>
    <row r="3364" spans="2:14" ht="14.25" customHeight="1" x14ac:dyDescent="0.25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10">
        <v>64.999999999999986</v>
      </c>
      <c r="J3364" s="7">
        <v>2000</v>
      </c>
      <c r="K3364" s="10">
        <v>129999.99999999997</v>
      </c>
      <c r="L3364" s="10">
        <v>38999.999999999993</v>
      </c>
      <c r="M3364" s="5">
        <v>0.3</v>
      </c>
      <c r="N3364" s="2" t="s">
        <v>17</v>
      </c>
    </row>
    <row r="3365" spans="2:14" ht="14.25" customHeight="1" x14ac:dyDescent="0.25">
      <c r="B3365" s="2" t="s">
        <v>13</v>
      </c>
      <c r="C3365" s="2">
        <v>1185732</v>
      </c>
      <c r="D3365" s="3">
        <v>44521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10">
        <v>60</v>
      </c>
      <c r="J3365" s="7">
        <v>3500</v>
      </c>
      <c r="K3365" s="10">
        <v>210000</v>
      </c>
      <c r="L3365" s="10">
        <v>84000</v>
      </c>
      <c r="M3365" s="5">
        <v>0.4</v>
      </c>
      <c r="N3365" s="2" t="s">
        <v>17</v>
      </c>
    </row>
    <row r="3366" spans="2:14" ht="14.25" customHeight="1" x14ac:dyDescent="0.25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10">
        <v>50</v>
      </c>
      <c r="J3366" s="7">
        <v>1750</v>
      </c>
      <c r="K3366" s="10">
        <v>87500</v>
      </c>
      <c r="L3366" s="10">
        <v>30624.999999999996</v>
      </c>
      <c r="M3366" s="5">
        <v>0.35</v>
      </c>
      <c r="N3366" s="2" t="s">
        <v>17</v>
      </c>
    </row>
    <row r="3367" spans="2:14" ht="14.25" customHeight="1" x14ac:dyDescent="0.25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10">
        <v>50</v>
      </c>
      <c r="J3367" s="7">
        <v>1700</v>
      </c>
      <c r="K3367" s="10">
        <v>85000</v>
      </c>
      <c r="L3367" s="10">
        <v>29749.999999999996</v>
      </c>
      <c r="M3367" s="5">
        <v>0.35</v>
      </c>
      <c r="N3367" s="2" t="s">
        <v>17</v>
      </c>
    </row>
    <row r="3368" spans="2:14" ht="14.25" customHeight="1" x14ac:dyDescent="0.25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10">
        <v>50</v>
      </c>
      <c r="J3368" s="7">
        <v>1500</v>
      </c>
      <c r="K3368" s="10">
        <v>75000</v>
      </c>
      <c r="L3368" s="10">
        <v>26250</v>
      </c>
      <c r="M3368" s="5">
        <v>0.35</v>
      </c>
      <c r="N3368" s="2" t="s">
        <v>17</v>
      </c>
    </row>
    <row r="3369" spans="2:14" ht="14.25" customHeight="1" x14ac:dyDescent="0.25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10">
        <v>60</v>
      </c>
      <c r="J3369" s="7">
        <v>1250</v>
      </c>
      <c r="K3369" s="10">
        <v>75000</v>
      </c>
      <c r="L3369" s="10">
        <v>22500</v>
      </c>
      <c r="M3369" s="5">
        <v>0.3</v>
      </c>
      <c r="N3369" s="2" t="s">
        <v>17</v>
      </c>
    </row>
    <row r="3370" spans="2:14" ht="14.25" customHeight="1" x14ac:dyDescent="0.25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10">
        <v>64.999999999999986</v>
      </c>
      <c r="J3370" s="7">
        <v>2250</v>
      </c>
      <c r="K3370" s="10">
        <v>146249.99999999997</v>
      </c>
      <c r="L3370" s="10">
        <v>43874.999999999993</v>
      </c>
      <c r="M3370" s="5">
        <v>0.3</v>
      </c>
      <c r="N3370" s="2" t="s">
        <v>17</v>
      </c>
    </row>
    <row r="3371" spans="2:14" ht="14.25" customHeight="1" x14ac:dyDescent="0.25">
      <c r="B3371" s="2" t="s">
        <v>13</v>
      </c>
      <c r="C3371" s="2">
        <v>1185732</v>
      </c>
      <c r="D3371" s="3">
        <v>44550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10">
        <v>60</v>
      </c>
      <c r="J3371" s="7">
        <v>4500</v>
      </c>
      <c r="K3371" s="10">
        <v>270000</v>
      </c>
      <c r="L3371" s="10">
        <v>108000</v>
      </c>
      <c r="M3371" s="5">
        <v>0.4</v>
      </c>
      <c r="N3371" s="2" t="s">
        <v>17</v>
      </c>
    </row>
    <row r="3372" spans="2:14" ht="14.25" customHeight="1" x14ac:dyDescent="0.25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10">
        <v>50</v>
      </c>
      <c r="J3372" s="7">
        <v>2500</v>
      </c>
      <c r="K3372" s="10">
        <v>125000</v>
      </c>
      <c r="L3372" s="10">
        <v>43750</v>
      </c>
      <c r="M3372" s="5">
        <v>0.35</v>
      </c>
      <c r="N3372" s="2" t="s">
        <v>17</v>
      </c>
    </row>
    <row r="3373" spans="2:14" ht="14.25" customHeight="1" x14ac:dyDescent="0.25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10">
        <v>50</v>
      </c>
      <c r="J3373" s="7">
        <v>2250</v>
      </c>
      <c r="K3373" s="10">
        <v>112500</v>
      </c>
      <c r="L3373" s="10">
        <v>39375</v>
      </c>
      <c r="M3373" s="5">
        <v>0.35</v>
      </c>
      <c r="N3373" s="2" t="s">
        <v>17</v>
      </c>
    </row>
    <row r="3374" spans="2:14" ht="14.25" customHeight="1" x14ac:dyDescent="0.25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10">
        <v>50</v>
      </c>
      <c r="J3374" s="7">
        <v>1750</v>
      </c>
      <c r="K3374" s="10">
        <v>87500</v>
      </c>
      <c r="L3374" s="10">
        <v>30624.999999999996</v>
      </c>
      <c r="M3374" s="5">
        <v>0.35</v>
      </c>
      <c r="N3374" s="2" t="s">
        <v>17</v>
      </c>
    </row>
    <row r="3375" spans="2:14" ht="14.25" customHeight="1" x14ac:dyDescent="0.25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10">
        <v>60</v>
      </c>
      <c r="J3375" s="7">
        <v>1750</v>
      </c>
      <c r="K3375" s="10">
        <v>105000</v>
      </c>
      <c r="L3375" s="10">
        <v>31500</v>
      </c>
      <c r="M3375" s="5">
        <v>0.3</v>
      </c>
      <c r="N3375" s="2" t="s">
        <v>17</v>
      </c>
    </row>
    <row r="3376" spans="2:14" ht="14.25" customHeight="1" x14ac:dyDescent="0.25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10">
        <v>64.999999999999986</v>
      </c>
      <c r="J3376" s="7">
        <v>2750</v>
      </c>
      <c r="K3376" s="10">
        <v>178749.99999999997</v>
      </c>
      <c r="L3376" s="10">
        <v>53624.999999999993</v>
      </c>
      <c r="M3376" s="5">
        <v>0.3</v>
      </c>
      <c r="N3376" s="2" t="s">
        <v>17</v>
      </c>
    </row>
    <row r="3377" spans="2:14" ht="14.25" customHeight="1" x14ac:dyDescent="0.25">
      <c r="B3377" s="2" t="s">
        <v>13</v>
      </c>
      <c r="C3377" s="2">
        <v>1185732</v>
      </c>
      <c r="D3377" s="3">
        <v>44213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10">
        <v>40</v>
      </c>
      <c r="J3377" s="7">
        <v>5250</v>
      </c>
      <c r="K3377" s="10">
        <v>210000</v>
      </c>
      <c r="L3377" s="10">
        <v>73500</v>
      </c>
      <c r="M3377" s="5">
        <v>0.35</v>
      </c>
      <c r="N3377" s="2" t="s">
        <v>17</v>
      </c>
    </row>
    <row r="3378" spans="2:14" ht="14.25" customHeight="1" x14ac:dyDescent="0.25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10">
        <v>40</v>
      </c>
      <c r="J3378" s="7">
        <v>3250</v>
      </c>
      <c r="K3378" s="10">
        <v>130000</v>
      </c>
      <c r="L3378" s="10">
        <v>45500</v>
      </c>
      <c r="M3378" s="5">
        <v>0.35</v>
      </c>
      <c r="N3378" s="2" t="s">
        <v>17</v>
      </c>
    </row>
    <row r="3379" spans="2:14" ht="14.25" customHeight="1" x14ac:dyDescent="0.25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10">
        <v>30.000000000000004</v>
      </c>
      <c r="J3379" s="7">
        <v>3250</v>
      </c>
      <c r="K3379" s="10">
        <v>97500.000000000015</v>
      </c>
      <c r="L3379" s="10">
        <v>39000.000000000007</v>
      </c>
      <c r="M3379" s="5">
        <v>0.4</v>
      </c>
      <c r="N3379" s="2" t="s">
        <v>17</v>
      </c>
    </row>
    <row r="3380" spans="2:14" ht="14.25" customHeight="1" x14ac:dyDescent="0.25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10">
        <v>35</v>
      </c>
      <c r="J3380" s="7">
        <v>1750</v>
      </c>
      <c r="K3380" s="10">
        <v>61250</v>
      </c>
      <c r="L3380" s="10">
        <v>24500</v>
      </c>
      <c r="M3380" s="5">
        <v>0.4</v>
      </c>
      <c r="N3380" s="2" t="s">
        <v>17</v>
      </c>
    </row>
    <row r="3381" spans="2:14" ht="14.25" customHeight="1" x14ac:dyDescent="0.25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10">
        <v>50</v>
      </c>
      <c r="J3381" s="7">
        <v>2250</v>
      </c>
      <c r="K3381" s="10">
        <v>112500</v>
      </c>
      <c r="L3381" s="10">
        <v>33750</v>
      </c>
      <c r="M3381" s="5">
        <v>0.3</v>
      </c>
      <c r="N3381" s="2" t="s">
        <v>17</v>
      </c>
    </row>
    <row r="3382" spans="2:14" ht="14.25" customHeight="1" x14ac:dyDescent="0.25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10">
        <v>40</v>
      </c>
      <c r="J3382" s="7">
        <v>3250</v>
      </c>
      <c r="K3382" s="10">
        <v>130000</v>
      </c>
      <c r="L3382" s="10">
        <v>52000</v>
      </c>
      <c r="M3382" s="5">
        <v>0.4</v>
      </c>
      <c r="N3382" s="2" t="s">
        <v>17</v>
      </c>
    </row>
    <row r="3383" spans="2:14" ht="14.25" customHeight="1" x14ac:dyDescent="0.25">
      <c r="B3383" s="2" t="s">
        <v>13</v>
      </c>
      <c r="C3383" s="2">
        <v>1185732</v>
      </c>
      <c r="D3383" s="3">
        <v>44242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10">
        <v>40</v>
      </c>
      <c r="J3383" s="7">
        <v>5750</v>
      </c>
      <c r="K3383" s="10">
        <v>230000</v>
      </c>
      <c r="L3383" s="10">
        <v>80500</v>
      </c>
      <c r="M3383" s="5">
        <v>0.35</v>
      </c>
      <c r="N3383" s="2" t="s">
        <v>17</v>
      </c>
    </row>
    <row r="3384" spans="2:14" ht="14.25" customHeight="1" x14ac:dyDescent="0.25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10">
        <v>40</v>
      </c>
      <c r="J3384" s="7">
        <v>2250</v>
      </c>
      <c r="K3384" s="10">
        <v>90000</v>
      </c>
      <c r="L3384" s="10">
        <v>31499.999999999996</v>
      </c>
      <c r="M3384" s="5">
        <v>0.35</v>
      </c>
      <c r="N3384" s="2" t="s">
        <v>17</v>
      </c>
    </row>
    <row r="3385" spans="2:14" ht="14.25" customHeight="1" x14ac:dyDescent="0.25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10">
        <v>30.000000000000004</v>
      </c>
      <c r="J3385" s="7">
        <v>2750</v>
      </c>
      <c r="K3385" s="10">
        <v>82500.000000000015</v>
      </c>
      <c r="L3385" s="10">
        <v>33000.000000000007</v>
      </c>
      <c r="M3385" s="5">
        <v>0.4</v>
      </c>
      <c r="N3385" s="2" t="s">
        <v>17</v>
      </c>
    </row>
    <row r="3386" spans="2:14" ht="14.25" customHeight="1" x14ac:dyDescent="0.25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10">
        <v>35</v>
      </c>
      <c r="J3386" s="7">
        <v>1500</v>
      </c>
      <c r="K3386" s="10">
        <v>52500</v>
      </c>
      <c r="L3386" s="10">
        <v>21000</v>
      </c>
      <c r="M3386" s="5">
        <v>0.4</v>
      </c>
      <c r="N3386" s="2" t="s">
        <v>17</v>
      </c>
    </row>
    <row r="3387" spans="2:14" ht="14.25" customHeight="1" x14ac:dyDescent="0.25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10">
        <v>50</v>
      </c>
      <c r="J3387" s="7">
        <v>2250</v>
      </c>
      <c r="K3387" s="10">
        <v>112500</v>
      </c>
      <c r="L3387" s="10">
        <v>33750</v>
      </c>
      <c r="M3387" s="5">
        <v>0.3</v>
      </c>
      <c r="N3387" s="2" t="s">
        <v>17</v>
      </c>
    </row>
    <row r="3388" spans="2:14" ht="14.25" customHeight="1" x14ac:dyDescent="0.25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10">
        <v>40</v>
      </c>
      <c r="J3388" s="7">
        <v>3250</v>
      </c>
      <c r="K3388" s="10">
        <v>130000</v>
      </c>
      <c r="L3388" s="10">
        <v>52000</v>
      </c>
      <c r="M3388" s="5">
        <v>0.4</v>
      </c>
      <c r="N3388" s="2" t="s">
        <v>17</v>
      </c>
    </row>
    <row r="3389" spans="2:14" ht="14.25" customHeight="1" x14ac:dyDescent="0.25">
      <c r="B3389" s="2" t="s">
        <v>13</v>
      </c>
      <c r="C3389" s="2">
        <v>1185732</v>
      </c>
      <c r="D3389" s="3">
        <v>44268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10">
        <v>40</v>
      </c>
      <c r="J3389" s="7">
        <v>5450</v>
      </c>
      <c r="K3389" s="10">
        <v>218000</v>
      </c>
      <c r="L3389" s="10">
        <v>76300</v>
      </c>
      <c r="M3389" s="5">
        <v>0.35</v>
      </c>
      <c r="N3389" s="2" t="s">
        <v>17</v>
      </c>
    </row>
    <row r="3390" spans="2:14" ht="14.25" customHeight="1" x14ac:dyDescent="0.25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10">
        <v>40</v>
      </c>
      <c r="J3390" s="7">
        <v>2500</v>
      </c>
      <c r="K3390" s="10">
        <v>100000</v>
      </c>
      <c r="L3390" s="10">
        <v>35000</v>
      </c>
      <c r="M3390" s="5">
        <v>0.35</v>
      </c>
      <c r="N3390" s="2" t="s">
        <v>17</v>
      </c>
    </row>
    <row r="3391" spans="2:14" ht="14.25" customHeight="1" x14ac:dyDescent="0.25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10">
        <v>30.000000000000004</v>
      </c>
      <c r="J3391" s="7">
        <v>2750</v>
      </c>
      <c r="K3391" s="10">
        <v>82500.000000000015</v>
      </c>
      <c r="L3391" s="10">
        <v>33000.000000000007</v>
      </c>
      <c r="M3391" s="5">
        <v>0.4</v>
      </c>
      <c r="N3391" s="2" t="s">
        <v>17</v>
      </c>
    </row>
    <row r="3392" spans="2:14" ht="14.25" customHeight="1" x14ac:dyDescent="0.25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10">
        <v>35</v>
      </c>
      <c r="J3392" s="7">
        <v>1250</v>
      </c>
      <c r="K3392" s="10">
        <v>43750</v>
      </c>
      <c r="L3392" s="10">
        <v>17500</v>
      </c>
      <c r="M3392" s="5">
        <v>0.4</v>
      </c>
      <c r="N3392" s="2" t="s">
        <v>17</v>
      </c>
    </row>
    <row r="3393" spans="2:14" ht="14.25" customHeight="1" x14ac:dyDescent="0.25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10">
        <v>50</v>
      </c>
      <c r="J3393" s="7">
        <v>1750</v>
      </c>
      <c r="K3393" s="10">
        <v>87500</v>
      </c>
      <c r="L3393" s="10">
        <v>26250</v>
      </c>
      <c r="M3393" s="5">
        <v>0.3</v>
      </c>
      <c r="N3393" s="2" t="s">
        <v>17</v>
      </c>
    </row>
    <row r="3394" spans="2:14" ht="14.25" customHeight="1" x14ac:dyDescent="0.25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10">
        <v>40</v>
      </c>
      <c r="J3394" s="7">
        <v>2750</v>
      </c>
      <c r="K3394" s="10">
        <v>110000</v>
      </c>
      <c r="L3394" s="10">
        <v>44000</v>
      </c>
      <c r="M3394" s="5">
        <v>0.4</v>
      </c>
      <c r="N3394" s="2" t="s">
        <v>17</v>
      </c>
    </row>
    <row r="3395" spans="2:14" ht="14.25" customHeight="1" x14ac:dyDescent="0.25">
      <c r="B3395" s="2" t="s">
        <v>13</v>
      </c>
      <c r="C3395" s="2">
        <v>1185732</v>
      </c>
      <c r="D3395" s="3">
        <v>44300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10">
        <v>40</v>
      </c>
      <c r="J3395" s="7">
        <v>5250</v>
      </c>
      <c r="K3395" s="10">
        <v>210000</v>
      </c>
      <c r="L3395" s="10">
        <v>73500</v>
      </c>
      <c r="M3395" s="5">
        <v>0.35</v>
      </c>
      <c r="N3395" s="2" t="s">
        <v>17</v>
      </c>
    </row>
    <row r="3396" spans="2:14" ht="14.25" customHeight="1" x14ac:dyDescent="0.25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10">
        <v>40</v>
      </c>
      <c r="J3396" s="7">
        <v>2250</v>
      </c>
      <c r="K3396" s="10">
        <v>90000</v>
      </c>
      <c r="L3396" s="10">
        <v>31499.999999999996</v>
      </c>
      <c r="M3396" s="5">
        <v>0.35</v>
      </c>
      <c r="N3396" s="2" t="s">
        <v>17</v>
      </c>
    </row>
    <row r="3397" spans="2:14" ht="14.25" customHeight="1" x14ac:dyDescent="0.25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10">
        <v>30.000000000000004</v>
      </c>
      <c r="J3397" s="7">
        <v>2250</v>
      </c>
      <c r="K3397" s="10">
        <v>67500.000000000015</v>
      </c>
      <c r="L3397" s="10">
        <v>27000.000000000007</v>
      </c>
      <c r="M3397" s="5">
        <v>0.4</v>
      </c>
      <c r="N3397" s="2" t="s">
        <v>17</v>
      </c>
    </row>
    <row r="3398" spans="2:14" ht="14.25" customHeight="1" x14ac:dyDescent="0.25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10">
        <v>35</v>
      </c>
      <c r="J3398" s="7">
        <v>1500</v>
      </c>
      <c r="K3398" s="10">
        <v>52500</v>
      </c>
      <c r="L3398" s="10">
        <v>21000</v>
      </c>
      <c r="M3398" s="5">
        <v>0.4</v>
      </c>
      <c r="N3398" s="2" t="s">
        <v>17</v>
      </c>
    </row>
    <row r="3399" spans="2:14" ht="14.25" customHeight="1" x14ac:dyDescent="0.25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10">
        <v>50</v>
      </c>
      <c r="J3399" s="7">
        <v>1500</v>
      </c>
      <c r="K3399" s="10">
        <v>75000</v>
      </c>
      <c r="L3399" s="10">
        <v>22500</v>
      </c>
      <c r="M3399" s="5">
        <v>0.3</v>
      </c>
      <c r="N3399" s="2" t="s">
        <v>17</v>
      </c>
    </row>
    <row r="3400" spans="2:14" ht="14.25" customHeight="1" x14ac:dyDescent="0.25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10">
        <v>40</v>
      </c>
      <c r="J3400" s="7">
        <v>3000</v>
      </c>
      <c r="K3400" s="10">
        <v>120000</v>
      </c>
      <c r="L3400" s="10">
        <v>48000</v>
      </c>
      <c r="M3400" s="5">
        <v>0.4</v>
      </c>
      <c r="N3400" s="2" t="s">
        <v>17</v>
      </c>
    </row>
    <row r="3401" spans="2:14" ht="14.25" customHeight="1" x14ac:dyDescent="0.25">
      <c r="B3401" s="2" t="s">
        <v>13</v>
      </c>
      <c r="C3401" s="2">
        <v>1185732</v>
      </c>
      <c r="D3401" s="3">
        <v>44329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10">
        <v>54.999999999999993</v>
      </c>
      <c r="J3401" s="7">
        <v>5700</v>
      </c>
      <c r="K3401" s="10">
        <v>313499.99999999994</v>
      </c>
      <c r="L3401" s="10">
        <v>109724.99999999997</v>
      </c>
      <c r="M3401" s="5">
        <v>0.35</v>
      </c>
      <c r="N3401" s="2" t="s">
        <v>17</v>
      </c>
    </row>
    <row r="3402" spans="2:14" ht="14.25" customHeight="1" x14ac:dyDescent="0.25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10">
        <v>50</v>
      </c>
      <c r="J3402" s="7">
        <v>2750</v>
      </c>
      <c r="K3402" s="10">
        <v>137500</v>
      </c>
      <c r="L3402" s="10">
        <v>48125</v>
      </c>
      <c r="M3402" s="5">
        <v>0.35</v>
      </c>
      <c r="N3402" s="2" t="s">
        <v>17</v>
      </c>
    </row>
    <row r="3403" spans="2:14" ht="14.25" customHeight="1" x14ac:dyDescent="0.25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10">
        <v>45</v>
      </c>
      <c r="J3403" s="7">
        <v>3000</v>
      </c>
      <c r="K3403" s="10">
        <v>135000</v>
      </c>
      <c r="L3403" s="10">
        <v>54000</v>
      </c>
      <c r="M3403" s="5">
        <v>0.4</v>
      </c>
      <c r="N3403" s="2" t="s">
        <v>17</v>
      </c>
    </row>
    <row r="3404" spans="2:14" ht="14.25" customHeight="1" x14ac:dyDescent="0.25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10">
        <v>45</v>
      </c>
      <c r="J3404" s="7">
        <v>2500</v>
      </c>
      <c r="K3404" s="10">
        <v>112500</v>
      </c>
      <c r="L3404" s="10">
        <v>45000</v>
      </c>
      <c r="M3404" s="5">
        <v>0.4</v>
      </c>
      <c r="N3404" s="2" t="s">
        <v>17</v>
      </c>
    </row>
    <row r="3405" spans="2:14" ht="14.25" customHeight="1" x14ac:dyDescent="0.25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10">
        <v>54.999999999999993</v>
      </c>
      <c r="J3405" s="7">
        <v>2750</v>
      </c>
      <c r="K3405" s="10">
        <v>151249.99999999997</v>
      </c>
      <c r="L3405" s="10">
        <v>45374.999999999993</v>
      </c>
      <c r="M3405" s="5">
        <v>0.3</v>
      </c>
      <c r="N3405" s="2" t="s">
        <v>17</v>
      </c>
    </row>
    <row r="3406" spans="2:14" ht="14.25" customHeight="1" x14ac:dyDescent="0.25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10">
        <v>60</v>
      </c>
      <c r="J3406" s="7">
        <v>4000</v>
      </c>
      <c r="K3406" s="10">
        <v>240000</v>
      </c>
      <c r="L3406" s="10">
        <v>96000</v>
      </c>
      <c r="M3406" s="5">
        <v>0.4</v>
      </c>
      <c r="N3406" s="2" t="s">
        <v>17</v>
      </c>
    </row>
    <row r="3407" spans="2:14" ht="14.25" customHeight="1" x14ac:dyDescent="0.25">
      <c r="B3407" s="2" t="s">
        <v>13</v>
      </c>
      <c r="C3407" s="2">
        <v>1185732</v>
      </c>
      <c r="D3407" s="3">
        <v>44362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10">
        <v>54.999999999999993</v>
      </c>
      <c r="J3407" s="7">
        <v>6500</v>
      </c>
      <c r="K3407" s="10">
        <v>357499.99999999994</v>
      </c>
      <c r="L3407" s="10">
        <v>125124.99999999997</v>
      </c>
      <c r="M3407" s="5">
        <v>0.35</v>
      </c>
      <c r="N3407" s="2" t="s">
        <v>17</v>
      </c>
    </row>
    <row r="3408" spans="2:14" ht="14.25" customHeight="1" x14ac:dyDescent="0.25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10">
        <v>50</v>
      </c>
      <c r="J3408" s="7">
        <v>4000</v>
      </c>
      <c r="K3408" s="10">
        <v>200000</v>
      </c>
      <c r="L3408" s="10">
        <v>70000</v>
      </c>
      <c r="M3408" s="5">
        <v>0.35</v>
      </c>
      <c r="N3408" s="2" t="s">
        <v>17</v>
      </c>
    </row>
    <row r="3409" spans="2:14" ht="14.25" customHeight="1" x14ac:dyDescent="0.25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10">
        <v>45</v>
      </c>
      <c r="J3409" s="7">
        <v>3250</v>
      </c>
      <c r="K3409" s="10">
        <v>146250</v>
      </c>
      <c r="L3409" s="10">
        <v>58500</v>
      </c>
      <c r="M3409" s="5">
        <v>0.4</v>
      </c>
      <c r="N3409" s="2" t="s">
        <v>17</v>
      </c>
    </row>
    <row r="3410" spans="2:14" ht="14.25" customHeight="1" x14ac:dyDescent="0.25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10">
        <v>45</v>
      </c>
      <c r="J3410" s="7">
        <v>3000</v>
      </c>
      <c r="K3410" s="10">
        <v>135000</v>
      </c>
      <c r="L3410" s="10">
        <v>54000</v>
      </c>
      <c r="M3410" s="5">
        <v>0.4</v>
      </c>
      <c r="N3410" s="2" t="s">
        <v>17</v>
      </c>
    </row>
    <row r="3411" spans="2:14" ht="14.25" customHeight="1" x14ac:dyDescent="0.25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10">
        <v>54.999999999999993</v>
      </c>
      <c r="J3411" s="7">
        <v>3000</v>
      </c>
      <c r="K3411" s="10">
        <v>164999.99999999997</v>
      </c>
      <c r="L3411" s="10">
        <v>49499.999999999993</v>
      </c>
      <c r="M3411" s="5">
        <v>0.3</v>
      </c>
      <c r="N3411" s="2" t="s">
        <v>17</v>
      </c>
    </row>
    <row r="3412" spans="2:14" ht="14.25" customHeight="1" x14ac:dyDescent="0.25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10">
        <v>60</v>
      </c>
      <c r="J3412" s="7">
        <v>4500</v>
      </c>
      <c r="K3412" s="10">
        <v>270000</v>
      </c>
      <c r="L3412" s="10">
        <v>108000</v>
      </c>
      <c r="M3412" s="5">
        <v>0.4</v>
      </c>
      <c r="N3412" s="2" t="s">
        <v>17</v>
      </c>
    </row>
    <row r="3413" spans="2:14" ht="14.25" customHeight="1" x14ac:dyDescent="0.25">
      <c r="B3413" s="2" t="s">
        <v>13</v>
      </c>
      <c r="C3413" s="2">
        <v>1185732</v>
      </c>
      <c r="D3413" s="3">
        <v>44390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10">
        <v>54.999999999999993</v>
      </c>
      <c r="J3413" s="7">
        <v>6750</v>
      </c>
      <c r="K3413" s="10">
        <v>371249.99999999994</v>
      </c>
      <c r="L3413" s="10">
        <v>129937.49999999997</v>
      </c>
      <c r="M3413" s="5">
        <v>0.35</v>
      </c>
      <c r="N3413" s="2" t="s">
        <v>17</v>
      </c>
    </row>
    <row r="3414" spans="2:14" ht="14.25" customHeight="1" x14ac:dyDescent="0.25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10">
        <v>50</v>
      </c>
      <c r="J3414" s="7">
        <v>4250</v>
      </c>
      <c r="K3414" s="10">
        <v>212500</v>
      </c>
      <c r="L3414" s="10">
        <v>74375</v>
      </c>
      <c r="M3414" s="5">
        <v>0.35</v>
      </c>
      <c r="N3414" s="2" t="s">
        <v>17</v>
      </c>
    </row>
    <row r="3415" spans="2:14" ht="14.25" customHeight="1" x14ac:dyDescent="0.25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10">
        <v>45</v>
      </c>
      <c r="J3415" s="7">
        <v>3500</v>
      </c>
      <c r="K3415" s="10">
        <v>157500</v>
      </c>
      <c r="L3415" s="10">
        <v>63000</v>
      </c>
      <c r="M3415" s="5">
        <v>0.4</v>
      </c>
      <c r="N3415" s="2" t="s">
        <v>17</v>
      </c>
    </row>
    <row r="3416" spans="2:14" ht="14.25" customHeight="1" x14ac:dyDescent="0.25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10">
        <v>45</v>
      </c>
      <c r="J3416" s="7">
        <v>3000</v>
      </c>
      <c r="K3416" s="10">
        <v>135000</v>
      </c>
      <c r="L3416" s="10">
        <v>54000</v>
      </c>
      <c r="M3416" s="5">
        <v>0.4</v>
      </c>
      <c r="N3416" s="2" t="s">
        <v>17</v>
      </c>
    </row>
    <row r="3417" spans="2:14" ht="14.25" customHeight="1" x14ac:dyDescent="0.25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10">
        <v>54.999999999999993</v>
      </c>
      <c r="J3417" s="7">
        <v>3250</v>
      </c>
      <c r="K3417" s="10">
        <v>178749.99999999997</v>
      </c>
      <c r="L3417" s="10">
        <v>53624.999999999993</v>
      </c>
      <c r="M3417" s="5">
        <v>0.3</v>
      </c>
      <c r="N3417" s="2" t="s">
        <v>17</v>
      </c>
    </row>
    <row r="3418" spans="2:14" ht="14.25" customHeight="1" x14ac:dyDescent="0.25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10">
        <v>60</v>
      </c>
      <c r="J3418" s="7">
        <v>5000</v>
      </c>
      <c r="K3418" s="10">
        <v>300000</v>
      </c>
      <c r="L3418" s="10">
        <v>120000</v>
      </c>
      <c r="M3418" s="5">
        <v>0.4</v>
      </c>
      <c r="N3418" s="2" t="s">
        <v>17</v>
      </c>
    </row>
    <row r="3419" spans="2:14" ht="14.25" customHeight="1" x14ac:dyDescent="0.25">
      <c r="B3419" s="2" t="s">
        <v>13</v>
      </c>
      <c r="C3419" s="2">
        <v>1185732</v>
      </c>
      <c r="D3419" s="3">
        <v>44422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10">
        <v>54.999999999999993</v>
      </c>
      <c r="J3419" s="7">
        <v>6500</v>
      </c>
      <c r="K3419" s="10">
        <v>357499.99999999994</v>
      </c>
      <c r="L3419" s="10">
        <v>125124.99999999997</v>
      </c>
      <c r="M3419" s="5">
        <v>0.35</v>
      </c>
      <c r="N3419" s="2" t="s">
        <v>17</v>
      </c>
    </row>
    <row r="3420" spans="2:14" ht="14.25" customHeight="1" x14ac:dyDescent="0.25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10">
        <v>50</v>
      </c>
      <c r="J3420" s="7">
        <v>4250</v>
      </c>
      <c r="K3420" s="10">
        <v>212500</v>
      </c>
      <c r="L3420" s="10">
        <v>74375</v>
      </c>
      <c r="M3420" s="5">
        <v>0.35</v>
      </c>
      <c r="N3420" s="2" t="s">
        <v>17</v>
      </c>
    </row>
    <row r="3421" spans="2:14" ht="14.25" customHeight="1" x14ac:dyDescent="0.25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10">
        <v>45</v>
      </c>
      <c r="J3421" s="7">
        <v>3500</v>
      </c>
      <c r="K3421" s="10">
        <v>157500</v>
      </c>
      <c r="L3421" s="10">
        <v>63000</v>
      </c>
      <c r="M3421" s="5">
        <v>0.4</v>
      </c>
      <c r="N3421" s="2" t="s">
        <v>17</v>
      </c>
    </row>
    <row r="3422" spans="2:14" ht="14.25" customHeight="1" x14ac:dyDescent="0.25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10">
        <v>45</v>
      </c>
      <c r="J3422" s="7">
        <v>2500</v>
      </c>
      <c r="K3422" s="10">
        <v>112500</v>
      </c>
      <c r="L3422" s="10">
        <v>45000</v>
      </c>
      <c r="M3422" s="5">
        <v>0.4</v>
      </c>
      <c r="N3422" s="2" t="s">
        <v>17</v>
      </c>
    </row>
    <row r="3423" spans="2:14" ht="14.25" customHeight="1" x14ac:dyDescent="0.25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10">
        <v>54.999999999999993</v>
      </c>
      <c r="J3423" s="7">
        <v>2250</v>
      </c>
      <c r="K3423" s="10">
        <v>123749.99999999999</v>
      </c>
      <c r="L3423" s="10">
        <v>37124.999999999993</v>
      </c>
      <c r="M3423" s="5">
        <v>0.3</v>
      </c>
      <c r="N3423" s="2" t="s">
        <v>17</v>
      </c>
    </row>
    <row r="3424" spans="2:14" ht="14.25" customHeight="1" x14ac:dyDescent="0.25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10">
        <v>60</v>
      </c>
      <c r="J3424" s="7">
        <v>4000</v>
      </c>
      <c r="K3424" s="10">
        <v>240000</v>
      </c>
      <c r="L3424" s="10">
        <v>96000</v>
      </c>
      <c r="M3424" s="5">
        <v>0.4</v>
      </c>
      <c r="N3424" s="2" t="s">
        <v>17</v>
      </c>
    </row>
    <row r="3425" spans="2:14" ht="14.25" customHeight="1" x14ac:dyDescent="0.25">
      <c r="B3425" s="2" t="s">
        <v>13</v>
      </c>
      <c r="C3425" s="2">
        <v>1185732</v>
      </c>
      <c r="D3425" s="3">
        <v>44452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10">
        <v>54.999999999999993</v>
      </c>
      <c r="J3425" s="7">
        <v>5250</v>
      </c>
      <c r="K3425" s="10">
        <v>288749.99999999994</v>
      </c>
      <c r="L3425" s="10">
        <v>101062.49999999997</v>
      </c>
      <c r="M3425" s="5">
        <v>0.35</v>
      </c>
      <c r="N3425" s="2" t="s">
        <v>17</v>
      </c>
    </row>
    <row r="3426" spans="2:14" ht="14.25" customHeight="1" x14ac:dyDescent="0.25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10">
        <v>50</v>
      </c>
      <c r="J3426" s="7">
        <v>3250</v>
      </c>
      <c r="K3426" s="10">
        <v>162500</v>
      </c>
      <c r="L3426" s="10">
        <v>56875</v>
      </c>
      <c r="M3426" s="5">
        <v>0.35</v>
      </c>
      <c r="N3426" s="2" t="s">
        <v>17</v>
      </c>
    </row>
    <row r="3427" spans="2:14" ht="14.25" customHeight="1" x14ac:dyDescent="0.25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10">
        <v>45</v>
      </c>
      <c r="J3427" s="7">
        <v>2250</v>
      </c>
      <c r="K3427" s="10">
        <v>101250</v>
      </c>
      <c r="L3427" s="10">
        <v>40500</v>
      </c>
      <c r="M3427" s="5">
        <v>0.4</v>
      </c>
      <c r="N3427" s="2" t="s">
        <v>17</v>
      </c>
    </row>
    <row r="3428" spans="2:14" ht="14.25" customHeight="1" x14ac:dyDescent="0.25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10">
        <v>45</v>
      </c>
      <c r="J3428" s="7">
        <v>2000</v>
      </c>
      <c r="K3428" s="10">
        <v>90000</v>
      </c>
      <c r="L3428" s="10">
        <v>36000</v>
      </c>
      <c r="M3428" s="5">
        <v>0.4</v>
      </c>
      <c r="N3428" s="2" t="s">
        <v>17</v>
      </c>
    </row>
    <row r="3429" spans="2:14" ht="14.25" customHeight="1" x14ac:dyDescent="0.25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10">
        <v>54.999999999999993</v>
      </c>
      <c r="J3429" s="7">
        <v>2000</v>
      </c>
      <c r="K3429" s="10">
        <v>109999.99999999999</v>
      </c>
      <c r="L3429" s="10">
        <v>32999.999999999993</v>
      </c>
      <c r="M3429" s="5">
        <v>0.3</v>
      </c>
      <c r="N3429" s="2" t="s">
        <v>17</v>
      </c>
    </row>
    <row r="3430" spans="2:14" ht="14.25" customHeight="1" x14ac:dyDescent="0.25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10">
        <v>60</v>
      </c>
      <c r="J3430" s="7">
        <v>3000</v>
      </c>
      <c r="K3430" s="10">
        <v>180000</v>
      </c>
      <c r="L3430" s="10">
        <v>72000</v>
      </c>
      <c r="M3430" s="5">
        <v>0.4</v>
      </c>
      <c r="N3430" s="2" t="s">
        <v>17</v>
      </c>
    </row>
    <row r="3431" spans="2:14" ht="14.25" customHeight="1" x14ac:dyDescent="0.25">
      <c r="B3431" s="2" t="s">
        <v>13</v>
      </c>
      <c r="C3431" s="2">
        <v>1185732</v>
      </c>
      <c r="D3431" s="3">
        <v>44484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10">
        <v>60</v>
      </c>
      <c r="J3431" s="7">
        <v>4750</v>
      </c>
      <c r="K3431" s="10">
        <v>285000</v>
      </c>
      <c r="L3431" s="10">
        <v>99750</v>
      </c>
      <c r="M3431" s="5">
        <v>0.35</v>
      </c>
      <c r="N3431" s="2" t="s">
        <v>17</v>
      </c>
    </row>
    <row r="3432" spans="2:14" ht="14.25" customHeight="1" x14ac:dyDescent="0.25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10">
        <v>55.000000000000007</v>
      </c>
      <c r="J3432" s="7">
        <v>3000</v>
      </c>
      <c r="K3432" s="10">
        <v>165000.00000000003</v>
      </c>
      <c r="L3432" s="10">
        <v>57750.000000000007</v>
      </c>
      <c r="M3432" s="5">
        <v>0.35</v>
      </c>
      <c r="N3432" s="2" t="s">
        <v>17</v>
      </c>
    </row>
    <row r="3433" spans="2:14" ht="14.25" customHeight="1" x14ac:dyDescent="0.25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10">
        <v>55.000000000000007</v>
      </c>
      <c r="J3433" s="7">
        <v>2000</v>
      </c>
      <c r="K3433" s="10">
        <v>110000.00000000001</v>
      </c>
      <c r="L3433" s="10">
        <v>44000.000000000007</v>
      </c>
      <c r="M3433" s="5">
        <v>0.4</v>
      </c>
      <c r="N3433" s="2" t="s">
        <v>17</v>
      </c>
    </row>
    <row r="3434" spans="2:14" ht="14.25" customHeight="1" x14ac:dyDescent="0.25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10">
        <v>55.000000000000007</v>
      </c>
      <c r="J3434" s="7">
        <v>1750</v>
      </c>
      <c r="K3434" s="10">
        <v>96250.000000000015</v>
      </c>
      <c r="L3434" s="10">
        <v>38500.000000000007</v>
      </c>
      <c r="M3434" s="5">
        <v>0.4</v>
      </c>
      <c r="N3434" s="2" t="s">
        <v>17</v>
      </c>
    </row>
    <row r="3435" spans="2:14" ht="14.25" customHeight="1" x14ac:dyDescent="0.25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10">
        <v>65</v>
      </c>
      <c r="J3435" s="7">
        <v>1750</v>
      </c>
      <c r="K3435" s="10">
        <v>113750</v>
      </c>
      <c r="L3435" s="10">
        <v>34125</v>
      </c>
      <c r="M3435" s="5">
        <v>0.3</v>
      </c>
      <c r="N3435" s="2" t="s">
        <v>17</v>
      </c>
    </row>
    <row r="3436" spans="2:14" ht="14.25" customHeight="1" x14ac:dyDescent="0.25">
      <c r="B3436" s="2" t="s">
        <v>33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10">
        <v>70</v>
      </c>
      <c r="J3436" s="7">
        <v>3000</v>
      </c>
      <c r="K3436" s="10">
        <v>210000</v>
      </c>
      <c r="L3436" s="10">
        <v>84000</v>
      </c>
      <c r="M3436" s="5">
        <v>0.4</v>
      </c>
      <c r="N3436" s="2" t="s">
        <v>17</v>
      </c>
    </row>
    <row r="3437" spans="2:14" ht="14.25" customHeight="1" x14ac:dyDescent="0.25">
      <c r="B3437" s="2" t="s">
        <v>33</v>
      </c>
      <c r="C3437" s="2">
        <v>1185732</v>
      </c>
      <c r="D3437" s="3">
        <v>44514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10">
        <v>65</v>
      </c>
      <c r="J3437" s="7">
        <v>4500</v>
      </c>
      <c r="K3437" s="10">
        <v>292500</v>
      </c>
      <c r="L3437" s="10">
        <v>102375</v>
      </c>
      <c r="M3437" s="5">
        <v>0.35</v>
      </c>
      <c r="N3437" s="2" t="s">
        <v>17</v>
      </c>
    </row>
    <row r="3438" spans="2:14" ht="14.25" customHeight="1" x14ac:dyDescent="0.25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10">
        <v>55.000000000000007</v>
      </c>
      <c r="J3438" s="7">
        <v>3250</v>
      </c>
      <c r="K3438" s="10">
        <v>178750.00000000003</v>
      </c>
      <c r="L3438" s="10">
        <v>62562.500000000007</v>
      </c>
      <c r="M3438" s="5">
        <v>0.35</v>
      </c>
      <c r="N3438" s="2" t="s">
        <v>17</v>
      </c>
    </row>
    <row r="3439" spans="2:14" ht="14.25" customHeight="1" x14ac:dyDescent="0.25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10">
        <v>55.000000000000007</v>
      </c>
      <c r="J3439" s="7">
        <v>3200</v>
      </c>
      <c r="K3439" s="10">
        <v>176000.00000000003</v>
      </c>
      <c r="L3439" s="10">
        <v>70400.000000000015</v>
      </c>
      <c r="M3439" s="5">
        <v>0.4</v>
      </c>
      <c r="N3439" s="2" t="s">
        <v>17</v>
      </c>
    </row>
    <row r="3440" spans="2:14" ht="14.25" customHeight="1" x14ac:dyDescent="0.25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10">
        <v>55.000000000000007</v>
      </c>
      <c r="J3440" s="7">
        <v>3000</v>
      </c>
      <c r="K3440" s="10">
        <v>165000.00000000003</v>
      </c>
      <c r="L3440" s="10">
        <v>66000.000000000015</v>
      </c>
      <c r="M3440" s="5">
        <v>0.4</v>
      </c>
      <c r="N3440" s="2" t="s">
        <v>17</v>
      </c>
    </row>
    <row r="3441" spans="2:14" ht="14.25" customHeight="1" x14ac:dyDescent="0.25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10">
        <v>65</v>
      </c>
      <c r="J3441" s="7">
        <v>2750</v>
      </c>
      <c r="K3441" s="10">
        <v>178750</v>
      </c>
      <c r="L3441" s="10">
        <v>53625</v>
      </c>
      <c r="M3441" s="5">
        <v>0.3</v>
      </c>
      <c r="N3441" s="2" t="s">
        <v>17</v>
      </c>
    </row>
    <row r="3442" spans="2:14" ht="14.25" customHeight="1" x14ac:dyDescent="0.25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10">
        <v>70</v>
      </c>
      <c r="J3442" s="7">
        <v>3750</v>
      </c>
      <c r="K3442" s="10">
        <v>262500</v>
      </c>
      <c r="L3442" s="10">
        <v>105000</v>
      </c>
      <c r="M3442" s="5">
        <v>0.4</v>
      </c>
      <c r="N3442" s="2" t="s">
        <v>17</v>
      </c>
    </row>
    <row r="3443" spans="2:14" ht="14.25" customHeight="1" x14ac:dyDescent="0.25">
      <c r="B3443" s="2" t="s">
        <v>33</v>
      </c>
      <c r="C3443" s="2">
        <v>1185732</v>
      </c>
      <c r="D3443" s="3">
        <v>44543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10">
        <v>65</v>
      </c>
      <c r="J3443" s="7">
        <v>6000</v>
      </c>
      <c r="K3443" s="10">
        <v>390000</v>
      </c>
      <c r="L3443" s="10">
        <v>136500</v>
      </c>
      <c r="M3443" s="5">
        <v>0.35</v>
      </c>
      <c r="N3443" s="2" t="s">
        <v>17</v>
      </c>
    </row>
    <row r="3444" spans="2:14" ht="14.25" customHeight="1" x14ac:dyDescent="0.25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10">
        <v>55.000000000000007</v>
      </c>
      <c r="J3444" s="7">
        <v>4000</v>
      </c>
      <c r="K3444" s="10">
        <v>220000.00000000003</v>
      </c>
      <c r="L3444" s="10">
        <v>77000</v>
      </c>
      <c r="M3444" s="5">
        <v>0.35</v>
      </c>
      <c r="N3444" s="2" t="s">
        <v>17</v>
      </c>
    </row>
    <row r="3445" spans="2:14" ht="14.25" customHeight="1" x14ac:dyDescent="0.25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10">
        <v>55.000000000000007</v>
      </c>
      <c r="J3445" s="7">
        <v>3750</v>
      </c>
      <c r="K3445" s="10">
        <v>206250.00000000003</v>
      </c>
      <c r="L3445" s="10">
        <v>82500.000000000015</v>
      </c>
      <c r="M3445" s="5">
        <v>0.4</v>
      </c>
      <c r="N3445" s="2" t="s">
        <v>17</v>
      </c>
    </row>
    <row r="3446" spans="2:14" ht="14.25" customHeight="1" x14ac:dyDescent="0.25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10">
        <v>55.000000000000007</v>
      </c>
      <c r="J3446" s="7">
        <v>3250</v>
      </c>
      <c r="K3446" s="10">
        <v>178750.00000000003</v>
      </c>
      <c r="L3446" s="10">
        <v>71500.000000000015</v>
      </c>
      <c r="M3446" s="5">
        <v>0.4</v>
      </c>
      <c r="N3446" s="2" t="s">
        <v>17</v>
      </c>
    </row>
    <row r="3447" spans="2:14" ht="14.25" customHeight="1" x14ac:dyDescent="0.25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10">
        <v>65</v>
      </c>
      <c r="J3447" s="7">
        <v>3250</v>
      </c>
      <c r="K3447" s="10">
        <v>211250</v>
      </c>
      <c r="L3447" s="10">
        <v>63375</v>
      </c>
      <c r="M3447" s="5">
        <v>0.3</v>
      </c>
      <c r="N3447" s="2" t="s">
        <v>17</v>
      </c>
    </row>
    <row r="3448" spans="2:14" ht="14.25" customHeight="1" x14ac:dyDescent="0.25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10">
        <v>70</v>
      </c>
      <c r="J3448" s="7">
        <v>4250</v>
      </c>
      <c r="K3448" s="10">
        <v>297500</v>
      </c>
      <c r="L3448" s="10">
        <v>119000</v>
      </c>
      <c r="M3448" s="5">
        <v>0.4</v>
      </c>
      <c r="N3448" s="2" t="s">
        <v>17</v>
      </c>
    </row>
    <row r="3449" spans="2:14" ht="14.25" customHeight="1" x14ac:dyDescent="0.25">
      <c r="B3449" s="2" t="s">
        <v>33</v>
      </c>
      <c r="C3449" s="2">
        <v>1185732</v>
      </c>
      <c r="D3449" s="3">
        <v>44206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10">
        <v>35</v>
      </c>
      <c r="J3449" s="7">
        <v>4750</v>
      </c>
      <c r="K3449" s="10">
        <v>166250</v>
      </c>
      <c r="L3449" s="10">
        <v>58187.499999999993</v>
      </c>
      <c r="M3449" s="5">
        <v>0.35</v>
      </c>
      <c r="N3449" s="2" t="s">
        <v>17</v>
      </c>
    </row>
    <row r="3450" spans="2:14" ht="14.25" customHeight="1" x14ac:dyDescent="0.25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10">
        <v>35</v>
      </c>
      <c r="J3450" s="7">
        <v>2750</v>
      </c>
      <c r="K3450" s="10">
        <v>96250</v>
      </c>
      <c r="L3450" s="10">
        <v>33687.5</v>
      </c>
      <c r="M3450" s="5">
        <v>0.35</v>
      </c>
      <c r="N3450" s="2" t="s">
        <v>17</v>
      </c>
    </row>
    <row r="3451" spans="2:14" ht="14.25" customHeight="1" x14ac:dyDescent="0.25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10">
        <v>25.000000000000007</v>
      </c>
      <c r="J3451" s="7">
        <v>2750</v>
      </c>
      <c r="K3451" s="10">
        <v>68750.000000000015</v>
      </c>
      <c r="L3451" s="10">
        <v>27500.000000000007</v>
      </c>
      <c r="M3451" s="5">
        <v>0.4</v>
      </c>
      <c r="N3451" s="2" t="s">
        <v>17</v>
      </c>
    </row>
    <row r="3452" spans="2:14" ht="14.25" customHeight="1" x14ac:dyDescent="0.25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10">
        <v>30</v>
      </c>
      <c r="J3452" s="7">
        <v>1250</v>
      </c>
      <c r="K3452" s="10">
        <v>37500</v>
      </c>
      <c r="L3452" s="10">
        <v>15000</v>
      </c>
      <c r="M3452" s="5">
        <v>0.4</v>
      </c>
      <c r="N3452" s="2" t="s">
        <v>17</v>
      </c>
    </row>
    <row r="3453" spans="2:14" ht="14.25" customHeight="1" x14ac:dyDescent="0.25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10">
        <v>45</v>
      </c>
      <c r="J3453" s="7">
        <v>1750</v>
      </c>
      <c r="K3453" s="10">
        <v>78750</v>
      </c>
      <c r="L3453" s="10">
        <v>23625</v>
      </c>
      <c r="M3453" s="5">
        <v>0.3</v>
      </c>
      <c r="N3453" s="2" t="s">
        <v>17</v>
      </c>
    </row>
    <row r="3454" spans="2:14" ht="14.25" customHeight="1" x14ac:dyDescent="0.25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10">
        <v>35</v>
      </c>
      <c r="J3454" s="7">
        <v>2750</v>
      </c>
      <c r="K3454" s="10">
        <v>96250</v>
      </c>
      <c r="L3454" s="10">
        <v>38500</v>
      </c>
      <c r="M3454" s="5">
        <v>0.4</v>
      </c>
      <c r="N3454" s="2" t="s">
        <v>17</v>
      </c>
    </row>
    <row r="3455" spans="2:14" ht="14.25" customHeight="1" x14ac:dyDescent="0.25">
      <c r="B3455" s="2" t="s">
        <v>33</v>
      </c>
      <c r="C3455" s="2">
        <v>1185732</v>
      </c>
      <c r="D3455" s="3">
        <v>44235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10">
        <v>35</v>
      </c>
      <c r="J3455" s="7">
        <v>5250</v>
      </c>
      <c r="K3455" s="10">
        <v>183750</v>
      </c>
      <c r="L3455" s="10">
        <v>64312.499999999993</v>
      </c>
      <c r="M3455" s="5">
        <v>0.35</v>
      </c>
      <c r="N3455" s="2" t="s">
        <v>17</v>
      </c>
    </row>
    <row r="3456" spans="2:14" ht="14.25" customHeight="1" x14ac:dyDescent="0.25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10">
        <v>35</v>
      </c>
      <c r="J3456" s="7">
        <v>1750</v>
      </c>
      <c r="K3456" s="10">
        <v>61250</v>
      </c>
      <c r="L3456" s="10">
        <v>21437.5</v>
      </c>
      <c r="M3456" s="5">
        <v>0.35</v>
      </c>
      <c r="N3456" s="2" t="s">
        <v>17</v>
      </c>
    </row>
    <row r="3457" spans="2:14" ht="14.25" customHeight="1" x14ac:dyDescent="0.25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10">
        <v>25.000000000000007</v>
      </c>
      <c r="J3457" s="7">
        <v>2250</v>
      </c>
      <c r="K3457" s="10">
        <v>56250.000000000015</v>
      </c>
      <c r="L3457" s="10">
        <v>22500.000000000007</v>
      </c>
      <c r="M3457" s="5">
        <v>0.4</v>
      </c>
      <c r="N3457" s="2" t="s">
        <v>17</v>
      </c>
    </row>
    <row r="3458" spans="2:14" ht="14.25" customHeight="1" x14ac:dyDescent="0.25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10">
        <v>30</v>
      </c>
      <c r="J3458" s="7">
        <v>1000</v>
      </c>
      <c r="K3458" s="10">
        <v>30000</v>
      </c>
      <c r="L3458" s="10">
        <v>12000</v>
      </c>
      <c r="M3458" s="5">
        <v>0.4</v>
      </c>
      <c r="N3458" s="2" t="s">
        <v>17</v>
      </c>
    </row>
    <row r="3459" spans="2:14" ht="14.25" customHeight="1" x14ac:dyDescent="0.25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10">
        <v>45</v>
      </c>
      <c r="J3459" s="7">
        <v>1750</v>
      </c>
      <c r="K3459" s="10">
        <v>78750</v>
      </c>
      <c r="L3459" s="10">
        <v>23625</v>
      </c>
      <c r="M3459" s="5">
        <v>0.3</v>
      </c>
      <c r="N3459" s="2" t="s">
        <v>17</v>
      </c>
    </row>
    <row r="3460" spans="2:14" ht="14.25" customHeight="1" x14ac:dyDescent="0.25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10">
        <v>35</v>
      </c>
      <c r="J3460" s="7">
        <v>2750</v>
      </c>
      <c r="K3460" s="10">
        <v>96250</v>
      </c>
      <c r="L3460" s="10">
        <v>38500</v>
      </c>
      <c r="M3460" s="5">
        <v>0.4</v>
      </c>
      <c r="N3460" s="2" t="s">
        <v>17</v>
      </c>
    </row>
    <row r="3461" spans="2:14" ht="14.25" customHeight="1" x14ac:dyDescent="0.25">
      <c r="B3461" s="2" t="s">
        <v>33</v>
      </c>
      <c r="C3461" s="2">
        <v>1185732</v>
      </c>
      <c r="D3461" s="3">
        <v>44261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10">
        <v>35</v>
      </c>
      <c r="J3461" s="7">
        <v>4950</v>
      </c>
      <c r="K3461" s="10">
        <v>173250</v>
      </c>
      <c r="L3461" s="10">
        <v>60637.499999999993</v>
      </c>
      <c r="M3461" s="5">
        <v>0.35</v>
      </c>
      <c r="N3461" s="2" t="s">
        <v>17</v>
      </c>
    </row>
    <row r="3462" spans="2:14" ht="14.25" customHeight="1" x14ac:dyDescent="0.25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10">
        <v>35</v>
      </c>
      <c r="J3462" s="7">
        <v>2000</v>
      </c>
      <c r="K3462" s="10">
        <v>70000</v>
      </c>
      <c r="L3462" s="10">
        <v>24500</v>
      </c>
      <c r="M3462" s="5">
        <v>0.35</v>
      </c>
      <c r="N3462" s="2" t="s">
        <v>17</v>
      </c>
    </row>
    <row r="3463" spans="2:14" ht="14.25" customHeight="1" x14ac:dyDescent="0.25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10">
        <v>25.000000000000007</v>
      </c>
      <c r="J3463" s="7">
        <v>2250</v>
      </c>
      <c r="K3463" s="10">
        <v>56250.000000000015</v>
      </c>
      <c r="L3463" s="10">
        <v>22500.000000000007</v>
      </c>
      <c r="M3463" s="5">
        <v>0.4</v>
      </c>
      <c r="N3463" s="2" t="s">
        <v>17</v>
      </c>
    </row>
    <row r="3464" spans="2:14" ht="14.25" customHeight="1" x14ac:dyDescent="0.25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10">
        <v>30</v>
      </c>
      <c r="J3464" s="7">
        <v>750</v>
      </c>
      <c r="K3464" s="10">
        <v>22500</v>
      </c>
      <c r="L3464" s="10">
        <v>9000</v>
      </c>
      <c r="M3464" s="5">
        <v>0.4</v>
      </c>
      <c r="N3464" s="2" t="s">
        <v>17</v>
      </c>
    </row>
    <row r="3465" spans="2:14" ht="14.25" customHeight="1" x14ac:dyDescent="0.25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10">
        <v>45</v>
      </c>
      <c r="J3465" s="7">
        <v>1250</v>
      </c>
      <c r="K3465" s="10">
        <v>56250</v>
      </c>
      <c r="L3465" s="10">
        <v>16875</v>
      </c>
      <c r="M3465" s="5">
        <v>0.3</v>
      </c>
      <c r="N3465" s="2" t="s">
        <v>17</v>
      </c>
    </row>
    <row r="3466" spans="2:14" ht="14.25" customHeight="1" x14ac:dyDescent="0.25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10">
        <v>35</v>
      </c>
      <c r="J3466" s="7">
        <v>2250</v>
      </c>
      <c r="K3466" s="10">
        <v>78750</v>
      </c>
      <c r="L3466" s="10">
        <v>31500</v>
      </c>
      <c r="M3466" s="5">
        <v>0.4</v>
      </c>
      <c r="N3466" s="2" t="s">
        <v>17</v>
      </c>
    </row>
    <row r="3467" spans="2:14" ht="14.25" customHeight="1" x14ac:dyDescent="0.25">
      <c r="B3467" s="2" t="s">
        <v>33</v>
      </c>
      <c r="C3467" s="2">
        <v>1185732</v>
      </c>
      <c r="D3467" s="3">
        <v>44293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10">
        <v>35</v>
      </c>
      <c r="J3467" s="7">
        <v>4750</v>
      </c>
      <c r="K3467" s="10">
        <v>166250</v>
      </c>
      <c r="L3467" s="10">
        <v>58187.499999999993</v>
      </c>
      <c r="M3467" s="5">
        <v>0.35</v>
      </c>
      <c r="N3467" s="2" t="s">
        <v>17</v>
      </c>
    </row>
    <row r="3468" spans="2:14" ht="14.25" customHeight="1" x14ac:dyDescent="0.25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10">
        <v>35</v>
      </c>
      <c r="J3468" s="7">
        <v>1750</v>
      </c>
      <c r="K3468" s="10">
        <v>61250</v>
      </c>
      <c r="L3468" s="10">
        <v>21437.5</v>
      </c>
      <c r="M3468" s="5">
        <v>0.35</v>
      </c>
      <c r="N3468" s="2" t="s">
        <v>17</v>
      </c>
    </row>
    <row r="3469" spans="2:14" ht="14.25" customHeight="1" x14ac:dyDescent="0.25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10">
        <v>25.000000000000007</v>
      </c>
      <c r="J3469" s="7">
        <v>1750</v>
      </c>
      <c r="K3469" s="10">
        <v>43750.000000000015</v>
      </c>
      <c r="L3469" s="10">
        <v>17500.000000000007</v>
      </c>
      <c r="M3469" s="5">
        <v>0.4</v>
      </c>
      <c r="N3469" s="2" t="s">
        <v>17</v>
      </c>
    </row>
    <row r="3470" spans="2:14" ht="14.25" customHeight="1" x14ac:dyDescent="0.25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10">
        <v>30</v>
      </c>
      <c r="J3470" s="7">
        <v>1000</v>
      </c>
      <c r="K3470" s="10">
        <v>30000</v>
      </c>
      <c r="L3470" s="10">
        <v>12000</v>
      </c>
      <c r="M3470" s="5">
        <v>0.4</v>
      </c>
      <c r="N3470" s="2" t="s">
        <v>17</v>
      </c>
    </row>
    <row r="3471" spans="2:14" ht="14.25" customHeight="1" x14ac:dyDescent="0.25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10">
        <v>45</v>
      </c>
      <c r="J3471" s="7">
        <v>1000</v>
      </c>
      <c r="K3471" s="10">
        <v>45000</v>
      </c>
      <c r="L3471" s="10">
        <v>13500</v>
      </c>
      <c r="M3471" s="5">
        <v>0.3</v>
      </c>
      <c r="N3471" s="2" t="s">
        <v>17</v>
      </c>
    </row>
    <row r="3472" spans="2:14" ht="14.25" customHeight="1" x14ac:dyDescent="0.25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10">
        <v>35</v>
      </c>
      <c r="J3472" s="7">
        <v>2500</v>
      </c>
      <c r="K3472" s="10">
        <v>87500</v>
      </c>
      <c r="L3472" s="10">
        <v>35000</v>
      </c>
      <c r="M3472" s="5">
        <v>0.4</v>
      </c>
      <c r="N3472" s="2" t="s">
        <v>17</v>
      </c>
    </row>
    <row r="3473" spans="2:14" ht="14.25" customHeight="1" x14ac:dyDescent="0.25">
      <c r="B3473" s="2" t="s">
        <v>33</v>
      </c>
      <c r="C3473" s="2">
        <v>1185732</v>
      </c>
      <c r="D3473" s="3">
        <v>44322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10">
        <v>49.999999999999993</v>
      </c>
      <c r="J3473" s="7">
        <v>5200</v>
      </c>
      <c r="K3473" s="10">
        <v>259999.99999999997</v>
      </c>
      <c r="L3473" s="10">
        <v>90999.999999999985</v>
      </c>
      <c r="M3473" s="5">
        <v>0.35</v>
      </c>
      <c r="N3473" s="2" t="s">
        <v>17</v>
      </c>
    </row>
    <row r="3474" spans="2:14" ht="14.25" customHeight="1" x14ac:dyDescent="0.25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10">
        <v>45</v>
      </c>
      <c r="J3474" s="7">
        <v>2250</v>
      </c>
      <c r="K3474" s="10">
        <v>101250</v>
      </c>
      <c r="L3474" s="10">
        <v>35437.5</v>
      </c>
      <c r="M3474" s="5">
        <v>0.35</v>
      </c>
      <c r="N3474" s="2" t="s">
        <v>17</v>
      </c>
    </row>
    <row r="3475" spans="2:14" ht="14.25" customHeight="1" x14ac:dyDescent="0.25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10">
        <v>40</v>
      </c>
      <c r="J3475" s="7">
        <v>2500</v>
      </c>
      <c r="K3475" s="10">
        <v>100000</v>
      </c>
      <c r="L3475" s="10">
        <v>40000</v>
      </c>
      <c r="M3475" s="5">
        <v>0.4</v>
      </c>
      <c r="N3475" s="2" t="s">
        <v>17</v>
      </c>
    </row>
    <row r="3476" spans="2:14" ht="14.25" customHeight="1" x14ac:dyDescent="0.25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10">
        <v>40</v>
      </c>
      <c r="J3476" s="7">
        <v>2000</v>
      </c>
      <c r="K3476" s="10">
        <v>80000</v>
      </c>
      <c r="L3476" s="10">
        <v>32000</v>
      </c>
      <c r="M3476" s="5">
        <v>0.4</v>
      </c>
      <c r="N3476" s="2" t="s">
        <v>17</v>
      </c>
    </row>
    <row r="3477" spans="2:14" ht="14.25" customHeight="1" x14ac:dyDescent="0.25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10">
        <v>49.999999999999993</v>
      </c>
      <c r="J3477" s="7">
        <v>2250</v>
      </c>
      <c r="K3477" s="10">
        <v>112499.99999999999</v>
      </c>
      <c r="L3477" s="10">
        <v>33749.999999999993</v>
      </c>
      <c r="M3477" s="5">
        <v>0.3</v>
      </c>
      <c r="N3477" s="2" t="s">
        <v>17</v>
      </c>
    </row>
    <row r="3478" spans="2:14" ht="14.25" customHeight="1" x14ac:dyDescent="0.25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10">
        <v>54.999999999999993</v>
      </c>
      <c r="J3478" s="7">
        <v>3500</v>
      </c>
      <c r="K3478" s="10">
        <v>192499.99999999997</v>
      </c>
      <c r="L3478" s="10">
        <v>76999.999999999985</v>
      </c>
      <c r="M3478" s="5">
        <v>0.4</v>
      </c>
      <c r="N3478" s="2" t="s">
        <v>17</v>
      </c>
    </row>
    <row r="3479" spans="2:14" ht="14.25" customHeight="1" x14ac:dyDescent="0.25">
      <c r="B3479" s="2" t="s">
        <v>33</v>
      </c>
      <c r="C3479" s="2">
        <v>1185732</v>
      </c>
      <c r="D3479" s="3">
        <v>44355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10">
        <v>49.999999999999993</v>
      </c>
      <c r="J3479" s="7">
        <v>6000</v>
      </c>
      <c r="K3479" s="10">
        <v>299999.99999999994</v>
      </c>
      <c r="L3479" s="10">
        <v>104999.99999999997</v>
      </c>
      <c r="M3479" s="5">
        <v>0.35</v>
      </c>
      <c r="N3479" s="2" t="s">
        <v>17</v>
      </c>
    </row>
    <row r="3480" spans="2:14" ht="14.25" customHeight="1" x14ac:dyDescent="0.25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10">
        <v>45</v>
      </c>
      <c r="J3480" s="7">
        <v>3500</v>
      </c>
      <c r="K3480" s="10">
        <v>157500</v>
      </c>
      <c r="L3480" s="10">
        <v>55125</v>
      </c>
      <c r="M3480" s="5">
        <v>0.35</v>
      </c>
      <c r="N3480" s="2" t="s">
        <v>17</v>
      </c>
    </row>
    <row r="3481" spans="2:14" ht="14.25" customHeight="1" x14ac:dyDescent="0.25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10">
        <v>40</v>
      </c>
      <c r="J3481" s="7">
        <v>2750</v>
      </c>
      <c r="K3481" s="10">
        <v>110000</v>
      </c>
      <c r="L3481" s="10">
        <v>44000</v>
      </c>
      <c r="M3481" s="5">
        <v>0.4</v>
      </c>
      <c r="N3481" s="2" t="s">
        <v>17</v>
      </c>
    </row>
    <row r="3482" spans="2:14" ht="14.25" customHeight="1" x14ac:dyDescent="0.25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10">
        <v>40</v>
      </c>
      <c r="J3482" s="7">
        <v>2500</v>
      </c>
      <c r="K3482" s="10">
        <v>100000</v>
      </c>
      <c r="L3482" s="10">
        <v>40000</v>
      </c>
      <c r="M3482" s="5">
        <v>0.4</v>
      </c>
      <c r="N3482" s="2" t="s">
        <v>17</v>
      </c>
    </row>
    <row r="3483" spans="2:14" ht="14.25" customHeight="1" x14ac:dyDescent="0.25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10">
        <v>49.999999999999993</v>
      </c>
      <c r="J3483" s="7">
        <v>2500</v>
      </c>
      <c r="K3483" s="10">
        <v>124999.99999999999</v>
      </c>
      <c r="L3483" s="10">
        <v>37499.999999999993</v>
      </c>
      <c r="M3483" s="5">
        <v>0.3</v>
      </c>
      <c r="N3483" s="2" t="s">
        <v>17</v>
      </c>
    </row>
    <row r="3484" spans="2:14" ht="14.25" customHeight="1" x14ac:dyDescent="0.25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10">
        <v>54.999999999999993</v>
      </c>
      <c r="J3484" s="7">
        <v>4000</v>
      </c>
      <c r="K3484" s="10">
        <v>219999.99999999997</v>
      </c>
      <c r="L3484" s="10">
        <v>88000</v>
      </c>
      <c r="M3484" s="5">
        <v>0.4</v>
      </c>
      <c r="N3484" s="2" t="s">
        <v>17</v>
      </c>
    </row>
    <row r="3485" spans="2:14" ht="14.25" customHeight="1" x14ac:dyDescent="0.25">
      <c r="B3485" s="2" t="s">
        <v>33</v>
      </c>
      <c r="C3485" s="2">
        <v>1185732</v>
      </c>
      <c r="D3485" s="3">
        <v>44383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10">
        <v>49.999999999999993</v>
      </c>
      <c r="J3485" s="7">
        <v>6250</v>
      </c>
      <c r="K3485" s="10">
        <v>312499.99999999994</v>
      </c>
      <c r="L3485" s="10">
        <v>109374.99999999997</v>
      </c>
      <c r="M3485" s="5">
        <v>0.35</v>
      </c>
      <c r="N3485" s="2" t="s">
        <v>17</v>
      </c>
    </row>
    <row r="3486" spans="2:14" ht="14.25" customHeight="1" x14ac:dyDescent="0.25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10">
        <v>45</v>
      </c>
      <c r="J3486" s="7">
        <v>3750</v>
      </c>
      <c r="K3486" s="10">
        <v>168750</v>
      </c>
      <c r="L3486" s="10">
        <v>59062.499999999993</v>
      </c>
      <c r="M3486" s="5">
        <v>0.35</v>
      </c>
      <c r="N3486" s="2" t="s">
        <v>17</v>
      </c>
    </row>
    <row r="3487" spans="2:14" ht="14.25" customHeight="1" x14ac:dyDescent="0.25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10">
        <v>40</v>
      </c>
      <c r="J3487" s="7">
        <v>3000</v>
      </c>
      <c r="K3487" s="10">
        <v>120000</v>
      </c>
      <c r="L3487" s="10">
        <v>48000</v>
      </c>
      <c r="M3487" s="5">
        <v>0.4</v>
      </c>
      <c r="N3487" s="2" t="s">
        <v>17</v>
      </c>
    </row>
    <row r="3488" spans="2:14" ht="14.25" customHeight="1" x14ac:dyDescent="0.25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10">
        <v>40</v>
      </c>
      <c r="J3488" s="7">
        <v>2500</v>
      </c>
      <c r="K3488" s="10">
        <v>100000</v>
      </c>
      <c r="L3488" s="10">
        <v>40000</v>
      </c>
      <c r="M3488" s="5">
        <v>0.4</v>
      </c>
      <c r="N3488" s="2" t="s">
        <v>17</v>
      </c>
    </row>
    <row r="3489" spans="2:14" ht="14.25" customHeight="1" x14ac:dyDescent="0.25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10">
        <v>49.999999999999993</v>
      </c>
      <c r="J3489" s="7">
        <v>2750</v>
      </c>
      <c r="K3489" s="10">
        <v>137499.99999999997</v>
      </c>
      <c r="L3489" s="10">
        <v>41249.999999999993</v>
      </c>
      <c r="M3489" s="5">
        <v>0.3</v>
      </c>
      <c r="N3489" s="2" t="s">
        <v>17</v>
      </c>
    </row>
    <row r="3490" spans="2:14" ht="14.25" customHeight="1" x14ac:dyDescent="0.25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10">
        <v>54.999999999999993</v>
      </c>
      <c r="J3490" s="7">
        <v>4500</v>
      </c>
      <c r="K3490" s="10">
        <v>247499.99999999997</v>
      </c>
      <c r="L3490" s="10">
        <v>99000</v>
      </c>
      <c r="M3490" s="5">
        <v>0.4</v>
      </c>
      <c r="N3490" s="2" t="s">
        <v>17</v>
      </c>
    </row>
    <row r="3491" spans="2:14" ht="14.25" customHeight="1" x14ac:dyDescent="0.25">
      <c r="B3491" s="2" t="s">
        <v>33</v>
      </c>
      <c r="C3491" s="2">
        <v>1185732</v>
      </c>
      <c r="D3491" s="3">
        <v>44415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10">
        <v>49.999999999999993</v>
      </c>
      <c r="J3491" s="7">
        <v>6000</v>
      </c>
      <c r="K3491" s="10">
        <v>299999.99999999994</v>
      </c>
      <c r="L3491" s="10">
        <v>104999.99999999997</v>
      </c>
      <c r="M3491" s="5">
        <v>0.35</v>
      </c>
      <c r="N3491" s="2" t="s">
        <v>17</v>
      </c>
    </row>
    <row r="3492" spans="2:14" ht="14.25" customHeight="1" x14ac:dyDescent="0.25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10">
        <v>45</v>
      </c>
      <c r="J3492" s="7">
        <v>3750</v>
      </c>
      <c r="K3492" s="10">
        <v>168750</v>
      </c>
      <c r="L3492" s="10">
        <v>59062.499999999993</v>
      </c>
      <c r="M3492" s="5">
        <v>0.35</v>
      </c>
      <c r="N3492" s="2" t="s">
        <v>17</v>
      </c>
    </row>
    <row r="3493" spans="2:14" ht="14.25" customHeight="1" x14ac:dyDescent="0.25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10">
        <v>40</v>
      </c>
      <c r="J3493" s="7">
        <v>3000</v>
      </c>
      <c r="K3493" s="10">
        <v>120000</v>
      </c>
      <c r="L3493" s="10">
        <v>48000</v>
      </c>
      <c r="M3493" s="5">
        <v>0.4</v>
      </c>
      <c r="N3493" s="2" t="s">
        <v>17</v>
      </c>
    </row>
    <row r="3494" spans="2:14" ht="14.25" customHeight="1" x14ac:dyDescent="0.25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10">
        <v>40</v>
      </c>
      <c r="J3494" s="7">
        <v>2000</v>
      </c>
      <c r="K3494" s="10">
        <v>80000</v>
      </c>
      <c r="L3494" s="10">
        <v>32000</v>
      </c>
      <c r="M3494" s="5">
        <v>0.4</v>
      </c>
      <c r="N3494" s="2" t="s">
        <v>17</v>
      </c>
    </row>
    <row r="3495" spans="2:14" ht="14.25" customHeight="1" x14ac:dyDescent="0.25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10">
        <v>49.999999999999993</v>
      </c>
      <c r="J3495" s="7">
        <v>1750</v>
      </c>
      <c r="K3495" s="10">
        <v>87499.999999999985</v>
      </c>
      <c r="L3495" s="10">
        <v>26249.999999999996</v>
      </c>
      <c r="M3495" s="5">
        <v>0.3</v>
      </c>
      <c r="N3495" s="2" t="s">
        <v>17</v>
      </c>
    </row>
    <row r="3496" spans="2:14" ht="14.25" customHeight="1" x14ac:dyDescent="0.25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10">
        <v>54.999999999999993</v>
      </c>
      <c r="J3496" s="7">
        <v>3500</v>
      </c>
      <c r="K3496" s="10">
        <v>192499.99999999997</v>
      </c>
      <c r="L3496" s="10">
        <v>76999.999999999985</v>
      </c>
      <c r="M3496" s="5">
        <v>0.4</v>
      </c>
      <c r="N3496" s="2" t="s">
        <v>17</v>
      </c>
    </row>
    <row r="3497" spans="2:14" ht="14.25" customHeight="1" x14ac:dyDescent="0.25">
      <c r="B3497" s="2" t="s">
        <v>33</v>
      </c>
      <c r="C3497" s="2">
        <v>1185732</v>
      </c>
      <c r="D3497" s="3">
        <v>44445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10">
        <v>49.999999999999993</v>
      </c>
      <c r="J3497" s="7">
        <v>4750</v>
      </c>
      <c r="K3497" s="10">
        <v>237499.99999999997</v>
      </c>
      <c r="L3497" s="10">
        <v>83124.999999999985</v>
      </c>
      <c r="M3497" s="5">
        <v>0.35</v>
      </c>
      <c r="N3497" s="2" t="s">
        <v>17</v>
      </c>
    </row>
    <row r="3498" spans="2:14" ht="14.25" customHeight="1" x14ac:dyDescent="0.25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10">
        <v>45</v>
      </c>
      <c r="J3498" s="7">
        <v>2750</v>
      </c>
      <c r="K3498" s="10">
        <v>123750</v>
      </c>
      <c r="L3498" s="10">
        <v>43312.5</v>
      </c>
      <c r="M3498" s="5">
        <v>0.35</v>
      </c>
      <c r="N3498" s="2" t="s">
        <v>17</v>
      </c>
    </row>
    <row r="3499" spans="2:14" ht="14.25" customHeight="1" x14ac:dyDescent="0.25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10">
        <v>40</v>
      </c>
      <c r="J3499" s="7">
        <v>1750</v>
      </c>
      <c r="K3499" s="10">
        <v>70000</v>
      </c>
      <c r="L3499" s="10">
        <v>28000</v>
      </c>
      <c r="M3499" s="5">
        <v>0.4</v>
      </c>
      <c r="N3499" s="2" t="s">
        <v>17</v>
      </c>
    </row>
    <row r="3500" spans="2:14" ht="14.25" customHeight="1" x14ac:dyDescent="0.25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10">
        <v>40</v>
      </c>
      <c r="J3500" s="7">
        <v>1500</v>
      </c>
      <c r="K3500" s="10">
        <v>60000</v>
      </c>
      <c r="L3500" s="10">
        <v>24000</v>
      </c>
      <c r="M3500" s="5">
        <v>0.4</v>
      </c>
      <c r="N3500" s="2" t="s">
        <v>17</v>
      </c>
    </row>
    <row r="3501" spans="2:14" ht="14.25" customHeight="1" x14ac:dyDescent="0.25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10">
        <v>49.999999999999993</v>
      </c>
      <c r="J3501" s="7">
        <v>1500</v>
      </c>
      <c r="K3501" s="10">
        <v>74999.999999999985</v>
      </c>
      <c r="L3501" s="10">
        <v>22499.999999999996</v>
      </c>
      <c r="M3501" s="5">
        <v>0.3</v>
      </c>
      <c r="N3501" s="2" t="s">
        <v>17</v>
      </c>
    </row>
    <row r="3502" spans="2:14" ht="14.25" customHeight="1" x14ac:dyDescent="0.25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10">
        <v>54.999999999999993</v>
      </c>
      <c r="J3502" s="7">
        <v>2500</v>
      </c>
      <c r="K3502" s="10">
        <v>137499.99999999997</v>
      </c>
      <c r="L3502" s="10">
        <v>54999.999999999993</v>
      </c>
      <c r="M3502" s="5">
        <v>0.4</v>
      </c>
      <c r="N3502" s="2" t="s">
        <v>17</v>
      </c>
    </row>
    <row r="3503" spans="2:14" ht="14.25" customHeight="1" x14ac:dyDescent="0.25">
      <c r="B3503" s="2" t="s">
        <v>33</v>
      </c>
      <c r="C3503" s="2">
        <v>1185732</v>
      </c>
      <c r="D3503" s="3">
        <v>44477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10">
        <v>54.999999999999993</v>
      </c>
      <c r="J3503" s="7">
        <v>4250</v>
      </c>
      <c r="K3503" s="10">
        <v>233749.99999999997</v>
      </c>
      <c r="L3503" s="10">
        <v>81812.499999999985</v>
      </c>
      <c r="M3503" s="5">
        <v>0.35</v>
      </c>
      <c r="N3503" s="2" t="s">
        <v>17</v>
      </c>
    </row>
    <row r="3504" spans="2:14" ht="14.25" customHeight="1" x14ac:dyDescent="0.25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10">
        <v>50</v>
      </c>
      <c r="J3504" s="7">
        <v>2500</v>
      </c>
      <c r="K3504" s="10">
        <v>125000</v>
      </c>
      <c r="L3504" s="10">
        <v>43750</v>
      </c>
      <c r="M3504" s="5">
        <v>0.35</v>
      </c>
      <c r="N3504" s="2" t="s">
        <v>17</v>
      </c>
    </row>
    <row r="3505" spans="2:14" ht="14.25" customHeight="1" x14ac:dyDescent="0.25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10">
        <v>50</v>
      </c>
      <c r="J3505" s="7">
        <v>1500</v>
      </c>
      <c r="K3505" s="10">
        <v>75000</v>
      </c>
      <c r="L3505" s="10">
        <v>30000</v>
      </c>
      <c r="M3505" s="5">
        <v>0.4</v>
      </c>
      <c r="N3505" s="2" t="s">
        <v>17</v>
      </c>
    </row>
    <row r="3506" spans="2:14" ht="14.25" customHeight="1" x14ac:dyDescent="0.25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10">
        <v>50</v>
      </c>
      <c r="J3506" s="7">
        <v>1250</v>
      </c>
      <c r="K3506" s="10">
        <v>62500</v>
      </c>
      <c r="L3506" s="10">
        <v>25000</v>
      </c>
      <c r="M3506" s="5">
        <v>0.4</v>
      </c>
      <c r="N3506" s="2" t="s">
        <v>17</v>
      </c>
    </row>
    <row r="3507" spans="2:14" ht="14.25" customHeight="1" x14ac:dyDescent="0.25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10">
        <v>60</v>
      </c>
      <c r="J3507" s="7">
        <v>1250</v>
      </c>
      <c r="K3507" s="10">
        <v>75000</v>
      </c>
      <c r="L3507" s="10">
        <v>22500</v>
      </c>
      <c r="M3507" s="5">
        <v>0.3</v>
      </c>
      <c r="N3507" s="2" t="s">
        <v>17</v>
      </c>
    </row>
    <row r="3508" spans="2:14" ht="14.25" customHeight="1" x14ac:dyDescent="0.25">
      <c r="B3508" s="2" t="s">
        <v>25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10">
        <v>64.999999999999986</v>
      </c>
      <c r="J3508" s="7">
        <v>2500</v>
      </c>
      <c r="K3508" s="10">
        <v>162499.99999999997</v>
      </c>
      <c r="L3508" s="10">
        <v>64999.999999999993</v>
      </c>
      <c r="M3508" s="5">
        <v>0.4</v>
      </c>
      <c r="N3508" s="2" t="s">
        <v>17</v>
      </c>
    </row>
    <row r="3509" spans="2:14" ht="14.25" customHeight="1" x14ac:dyDescent="0.25">
      <c r="B3509" s="2" t="s">
        <v>25</v>
      </c>
      <c r="C3509" s="2">
        <v>1185732</v>
      </c>
      <c r="D3509" s="3">
        <v>44507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10">
        <v>60</v>
      </c>
      <c r="J3509" s="7">
        <v>4000</v>
      </c>
      <c r="K3509" s="10">
        <v>240000</v>
      </c>
      <c r="L3509" s="10">
        <v>84000</v>
      </c>
      <c r="M3509" s="5">
        <v>0.35</v>
      </c>
      <c r="N3509" s="2" t="s">
        <v>17</v>
      </c>
    </row>
    <row r="3510" spans="2:14" ht="14.25" customHeight="1" x14ac:dyDescent="0.25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10">
        <v>50</v>
      </c>
      <c r="J3510" s="7">
        <v>2750</v>
      </c>
      <c r="K3510" s="10">
        <v>137500</v>
      </c>
      <c r="L3510" s="10">
        <v>48125</v>
      </c>
      <c r="M3510" s="5">
        <v>0.35</v>
      </c>
      <c r="N3510" s="2" t="s">
        <v>17</v>
      </c>
    </row>
    <row r="3511" spans="2:14" ht="14.25" customHeight="1" x14ac:dyDescent="0.25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10">
        <v>50</v>
      </c>
      <c r="J3511" s="7">
        <v>2700</v>
      </c>
      <c r="K3511" s="10">
        <v>135000</v>
      </c>
      <c r="L3511" s="10">
        <v>54000</v>
      </c>
      <c r="M3511" s="5">
        <v>0.4</v>
      </c>
      <c r="N3511" s="2" t="s">
        <v>17</v>
      </c>
    </row>
    <row r="3512" spans="2:14" ht="14.25" customHeight="1" x14ac:dyDescent="0.25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10">
        <v>50</v>
      </c>
      <c r="J3512" s="7">
        <v>2500</v>
      </c>
      <c r="K3512" s="10">
        <v>125000</v>
      </c>
      <c r="L3512" s="10">
        <v>50000</v>
      </c>
      <c r="M3512" s="5">
        <v>0.4</v>
      </c>
      <c r="N3512" s="2" t="s">
        <v>17</v>
      </c>
    </row>
    <row r="3513" spans="2:14" ht="14.25" customHeight="1" x14ac:dyDescent="0.25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10">
        <v>60</v>
      </c>
      <c r="J3513" s="7">
        <v>2250</v>
      </c>
      <c r="K3513" s="10">
        <v>135000</v>
      </c>
      <c r="L3513" s="10">
        <v>40500</v>
      </c>
      <c r="M3513" s="5">
        <v>0.3</v>
      </c>
      <c r="N3513" s="2" t="s">
        <v>17</v>
      </c>
    </row>
    <row r="3514" spans="2:14" ht="14.25" customHeight="1" x14ac:dyDescent="0.25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10">
        <v>64.999999999999986</v>
      </c>
      <c r="J3514" s="7">
        <v>3250</v>
      </c>
      <c r="K3514" s="10">
        <v>211249.99999999994</v>
      </c>
      <c r="L3514" s="10">
        <v>84499.999999999985</v>
      </c>
      <c r="M3514" s="5">
        <v>0.4</v>
      </c>
      <c r="N3514" s="2" t="s">
        <v>17</v>
      </c>
    </row>
    <row r="3515" spans="2:14" ht="14.25" customHeight="1" x14ac:dyDescent="0.25">
      <c r="B3515" s="2" t="s">
        <v>25</v>
      </c>
      <c r="C3515" s="2">
        <v>1185732</v>
      </c>
      <c r="D3515" s="3">
        <v>44536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10">
        <v>60</v>
      </c>
      <c r="J3515" s="7">
        <v>5500</v>
      </c>
      <c r="K3515" s="10">
        <v>330000</v>
      </c>
      <c r="L3515" s="10">
        <v>115499.99999999999</v>
      </c>
      <c r="M3515" s="5">
        <v>0.35</v>
      </c>
      <c r="N3515" s="2" t="s">
        <v>17</v>
      </c>
    </row>
    <row r="3516" spans="2:14" ht="14.25" customHeight="1" x14ac:dyDescent="0.25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10">
        <v>50</v>
      </c>
      <c r="J3516" s="7">
        <v>3500</v>
      </c>
      <c r="K3516" s="10">
        <v>175000</v>
      </c>
      <c r="L3516" s="10">
        <v>61249.999999999993</v>
      </c>
      <c r="M3516" s="5">
        <v>0.35</v>
      </c>
      <c r="N3516" s="2" t="s">
        <v>17</v>
      </c>
    </row>
    <row r="3517" spans="2:14" ht="14.25" customHeight="1" x14ac:dyDescent="0.25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10">
        <v>50</v>
      </c>
      <c r="J3517" s="7">
        <v>3250</v>
      </c>
      <c r="K3517" s="10">
        <v>162500</v>
      </c>
      <c r="L3517" s="10">
        <v>65000</v>
      </c>
      <c r="M3517" s="5">
        <v>0.4</v>
      </c>
      <c r="N3517" s="2" t="s">
        <v>17</v>
      </c>
    </row>
    <row r="3518" spans="2:14" ht="14.25" customHeight="1" x14ac:dyDescent="0.25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10">
        <v>50</v>
      </c>
      <c r="J3518" s="7">
        <v>2750</v>
      </c>
      <c r="K3518" s="10">
        <v>137500</v>
      </c>
      <c r="L3518" s="10">
        <v>55000</v>
      </c>
      <c r="M3518" s="5">
        <v>0.4</v>
      </c>
      <c r="N3518" s="2" t="s">
        <v>17</v>
      </c>
    </row>
    <row r="3519" spans="2:14" ht="14.25" customHeight="1" x14ac:dyDescent="0.25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10">
        <v>60</v>
      </c>
      <c r="J3519" s="7">
        <v>2750</v>
      </c>
      <c r="K3519" s="10">
        <v>165000</v>
      </c>
      <c r="L3519" s="10">
        <v>49500</v>
      </c>
      <c r="M3519" s="5">
        <v>0.3</v>
      </c>
      <c r="N3519" s="2" t="s">
        <v>17</v>
      </c>
    </row>
    <row r="3520" spans="2:14" ht="14.25" customHeight="1" x14ac:dyDescent="0.25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10">
        <v>64.999999999999986</v>
      </c>
      <c r="J3520" s="7">
        <v>3750</v>
      </c>
      <c r="K3520" s="10">
        <v>243749.99999999994</v>
      </c>
      <c r="L3520" s="10">
        <v>97499.999999999985</v>
      </c>
      <c r="M3520" s="5">
        <v>0.4</v>
      </c>
      <c r="N3520" s="2" t="s">
        <v>17</v>
      </c>
    </row>
    <row r="3521" spans="2:14" ht="14.25" customHeight="1" x14ac:dyDescent="0.25">
      <c r="B3521" s="2" t="s">
        <v>25</v>
      </c>
      <c r="C3521" s="2">
        <v>1185732</v>
      </c>
      <c r="D3521" s="3">
        <v>44203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10">
        <v>40</v>
      </c>
      <c r="J3521" s="7">
        <v>5000</v>
      </c>
      <c r="K3521" s="10">
        <v>200000</v>
      </c>
      <c r="L3521" s="10">
        <v>80000</v>
      </c>
      <c r="M3521" s="5">
        <v>0.4</v>
      </c>
      <c r="N3521" s="2" t="s">
        <v>17</v>
      </c>
    </row>
    <row r="3522" spans="2:14" ht="14.25" customHeight="1" x14ac:dyDescent="0.25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10">
        <v>40</v>
      </c>
      <c r="J3522" s="7">
        <v>3000</v>
      </c>
      <c r="K3522" s="10">
        <v>120000</v>
      </c>
      <c r="L3522" s="10">
        <v>48000</v>
      </c>
      <c r="M3522" s="5">
        <v>0.4</v>
      </c>
      <c r="N3522" s="2" t="s">
        <v>17</v>
      </c>
    </row>
    <row r="3523" spans="2:14" ht="14.25" customHeight="1" x14ac:dyDescent="0.25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10">
        <v>30.000000000000004</v>
      </c>
      <c r="J3523" s="7">
        <v>3000</v>
      </c>
      <c r="K3523" s="10">
        <v>90000.000000000015</v>
      </c>
      <c r="L3523" s="10">
        <v>27000.000000000004</v>
      </c>
      <c r="M3523" s="5">
        <v>0.3</v>
      </c>
      <c r="N3523" s="2" t="s">
        <v>17</v>
      </c>
    </row>
    <row r="3524" spans="2:14" ht="14.25" customHeight="1" x14ac:dyDescent="0.25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10">
        <v>35</v>
      </c>
      <c r="J3524" s="7">
        <v>1500</v>
      </c>
      <c r="K3524" s="10">
        <v>52500</v>
      </c>
      <c r="L3524" s="10">
        <v>15750</v>
      </c>
      <c r="M3524" s="5">
        <v>0.3</v>
      </c>
      <c r="N3524" s="2" t="s">
        <v>17</v>
      </c>
    </row>
    <row r="3525" spans="2:14" ht="14.25" customHeight="1" x14ac:dyDescent="0.25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10">
        <v>50</v>
      </c>
      <c r="J3525" s="7">
        <v>2000</v>
      </c>
      <c r="K3525" s="10">
        <v>100000</v>
      </c>
      <c r="L3525" s="10">
        <v>30000</v>
      </c>
      <c r="M3525" s="5">
        <v>0.3</v>
      </c>
      <c r="N3525" s="2" t="s">
        <v>17</v>
      </c>
    </row>
    <row r="3526" spans="2:14" ht="14.25" customHeight="1" x14ac:dyDescent="0.25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10">
        <v>40</v>
      </c>
      <c r="J3526" s="7">
        <v>3000</v>
      </c>
      <c r="K3526" s="10">
        <v>120000</v>
      </c>
      <c r="L3526" s="10">
        <v>42000</v>
      </c>
      <c r="M3526" s="5">
        <v>0.35</v>
      </c>
      <c r="N3526" s="2" t="s">
        <v>17</v>
      </c>
    </row>
    <row r="3527" spans="2:14" ht="14.25" customHeight="1" x14ac:dyDescent="0.25">
      <c r="B3527" s="2" t="s">
        <v>25</v>
      </c>
      <c r="C3527" s="2">
        <v>1185732</v>
      </c>
      <c r="D3527" s="3">
        <v>44232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10">
        <v>40</v>
      </c>
      <c r="J3527" s="7">
        <v>5500</v>
      </c>
      <c r="K3527" s="10">
        <v>220000</v>
      </c>
      <c r="L3527" s="10">
        <v>88000</v>
      </c>
      <c r="M3527" s="5">
        <v>0.4</v>
      </c>
      <c r="N3527" s="2" t="s">
        <v>17</v>
      </c>
    </row>
    <row r="3528" spans="2:14" ht="14.25" customHeight="1" x14ac:dyDescent="0.25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10">
        <v>40</v>
      </c>
      <c r="J3528" s="7">
        <v>2000</v>
      </c>
      <c r="K3528" s="10">
        <v>80000</v>
      </c>
      <c r="L3528" s="10">
        <v>32000</v>
      </c>
      <c r="M3528" s="5">
        <v>0.4</v>
      </c>
      <c r="N3528" s="2" t="s">
        <v>17</v>
      </c>
    </row>
    <row r="3529" spans="2:14" ht="14.25" customHeight="1" x14ac:dyDescent="0.25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10">
        <v>30.000000000000004</v>
      </c>
      <c r="J3529" s="7">
        <v>2500</v>
      </c>
      <c r="K3529" s="10">
        <v>75000.000000000015</v>
      </c>
      <c r="L3529" s="10">
        <v>22500.000000000004</v>
      </c>
      <c r="M3529" s="5">
        <v>0.3</v>
      </c>
      <c r="N3529" s="2" t="s">
        <v>17</v>
      </c>
    </row>
    <row r="3530" spans="2:14" ht="14.25" customHeight="1" x14ac:dyDescent="0.25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10">
        <v>35</v>
      </c>
      <c r="J3530" s="7">
        <v>1250</v>
      </c>
      <c r="K3530" s="10">
        <v>43750</v>
      </c>
      <c r="L3530" s="10">
        <v>13125</v>
      </c>
      <c r="M3530" s="5">
        <v>0.3</v>
      </c>
      <c r="N3530" s="2" t="s">
        <v>17</v>
      </c>
    </row>
    <row r="3531" spans="2:14" ht="14.25" customHeight="1" x14ac:dyDescent="0.25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10">
        <v>50</v>
      </c>
      <c r="J3531" s="7">
        <v>2000</v>
      </c>
      <c r="K3531" s="10">
        <v>100000</v>
      </c>
      <c r="L3531" s="10">
        <v>30000</v>
      </c>
      <c r="M3531" s="5">
        <v>0.3</v>
      </c>
      <c r="N3531" s="2" t="s">
        <v>17</v>
      </c>
    </row>
    <row r="3532" spans="2:14" ht="14.25" customHeight="1" x14ac:dyDescent="0.25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10">
        <v>40</v>
      </c>
      <c r="J3532" s="7">
        <v>3000</v>
      </c>
      <c r="K3532" s="10">
        <v>120000</v>
      </c>
      <c r="L3532" s="10">
        <v>42000</v>
      </c>
      <c r="M3532" s="5">
        <v>0.35</v>
      </c>
      <c r="N3532" s="2" t="s">
        <v>17</v>
      </c>
    </row>
    <row r="3533" spans="2:14" ht="14.25" customHeight="1" x14ac:dyDescent="0.25">
      <c r="B3533" s="2" t="s">
        <v>25</v>
      </c>
      <c r="C3533" s="2">
        <v>1185732</v>
      </c>
      <c r="D3533" s="3">
        <v>44258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10">
        <v>40</v>
      </c>
      <c r="J3533" s="7">
        <v>5200</v>
      </c>
      <c r="K3533" s="10">
        <v>208000</v>
      </c>
      <c r="L3533" s="10">
        <v>83200</v>
      </c>
      <c r="M3533" s="5">
        <v>0.4</v>
      </c>
      <c r="N3533" s="2" t="s">
        <v>17</v>
      </c>
    </row>
    <row r="3534" spans="2:14" ht="14.25" customHeight="1" x14ac:dyDescent="0.25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10">
        <v>40</v>
      </c>
      <c r="J3534" s="7">
        <v>2250</v>
      </c>
      <c r="K3534" s="10">
        <v>90000</v>
      </c>
      <c r="L3534" s="10">
        <v>36000</v>
      </c>
      <c r="M3534" s="5">
        <v>0.4</v>
      </c>
      <c r="N3534" s="2" t="s">
        <v>17</v>
      </c>
    </row>
    <row r="3535" spans="2:14" ht="14.25" customHeight="1" x14ac:dyDescent="0.25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10">
        <v>30.000000000000004</v>
      </c>
      <c r="J3535" s="7">
        <v>2500</v>
      </c>
      <c r="K3535" s="10">
        <v>75000.000000000015</v>
      </c>
      <c r="L3535" s="10">
        <v>22500.000000000004</v>
      </c>
      <c r="M3535" s="5">
        <v>0.3</v>
      </c>
      <c r="N3535" s="2" t="s">
        <v>17</v>
      </c>
    </row>
    <row r="3536" spans="2:14" ht="14.25" customHeight="1" x14ac:dyDescent="0.25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10">
        <v>35</v>
      </c>
      <c r="J3536" s="7">
        <v>1000</v>
      </c>
      <c r="K3536" s="10">
        <v>35000</v>
      </c>
      <c r="L3536" s="10">
        <v>10500</v>
      </c>
      <c r="M3536" s="5">
        <v>0.3</v>
      </c>
      <c r="N3536" s="2" t="s">
        <v>17</v>
      </c>
    </row>
    <row r="3537" spans="2:14" ht="14.25" customHeight="1" x14ac:dyDescent="0.25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10">
        <v>50</v>
      </c>
      <c r="J3537" s="7">
        <v>1500</v>
      </c>
      <c r="K3537" s="10">
        <v>75000</v>
      </c>
      <c r="L3537" s="10">
        <v>22500</v>
      </c>
      <c r="M3537" s="5">
        <v>0.3</v>
      </c>
      <c r="N3537" s="2" t="s">
        <v>17</v>
      </c>
    </row>
    <row r="3538" spans="2:14" ht="14.25" customHeight="1" x14ac:dyDescent="0.25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10">
        <v>40</v>
      </c>
      <c r="J3538" s="7">
        <v>2500</v>
      </c>
      <c r="K3538" s="10">
        <v>100000</v>
      </c>
      <c r="L3538" s="10">
        <v>35000</v>
      </c>
      <c r="M3538" s="5">
        <v>0.35</v>
      </c>
      <c r="N3538" s="2" t="s">
        <v>17</v>
      </c>
    </row>
    <row r="3539" spans="2:14" ht="14.25" customHeight="1" x14ac:dyDescent="0.25">
      <c r="B3539" s="2" t="s">
        <v>25</v>
      </c>
      <c r="C3539" s="2">
        <v>1185732</v>
      </c>
      <c r="D3539" s="3">
        <v>44290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10">
        <v>40</v>
      </c>
      <c r="J3539" s="7">
        <v>5000</v>
      </c>
      <c r="K3539" s="10">
        <v>200000</v>
      </c>
      <c r="L3539" s="10">
        <v>80000</v>
      </c>
      <c r="M3539" s="5">
        <v>0.4</v>
      </c>
      <c r="N3539" s="2" t="s">
        <v>17</v>
      </c>
    </row>
    <row r="3540" spans="2:14" ht="14.25" customHeight="1" x14ac:dyDescent="0.25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10">
        <v>40</v>
      </c>
      <c r="J3540" s="7">
        <v>2000</v>
      </c>
      <c r="K3540" s="10">
        <v>80000</v>
      </c>
      <c r="L3540" s="10">
        <v>32000</v>
      </c>
      <c r="M3540" s="5">
        <v>0.4</v>
      </c>
      <c r="N3540" s="2" t="s">
        <v>17</v>
      </c>
    </row>
    <row r="3541" spans="2:14" ht="14.25" customHeight="1" x14ac:dyDescent="0.25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10">
        <v>30.000000000000004</v>
      </c>
      <c r="J3541" s="7">
        <v>2000</v>
      </c>
      <c r="K3541" s="10">
        <v>60000.000000000007</v>
      </c>
      <c r="L3541" s="10">
        <v>18000</v>
      </c>
      <c r="M3541" s="5">
        <v>0.3</v>
      </c>
      <c r="N3541" s="2" t="s">
        <v>17</v>
      </c>
    </row>
    <row r="3542" spans="2:14" ht="14.25" customHeight="1" x14ac:dyDescent="0.25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10">
        <v>35</v>
      </c>
      <c r="J3542" s="7">
        <v>1250</v>
      </c>
      <c r="K3542" s="10">
        <v>43750</v>
      </c>
      <c r="L3542" s="10">
        <v>13125</v>
      </c>
      <c r="M3542" s="5">
        <v>0.3</v>
      </c>
      <c r="N3542" s="2" t="s">
        <v>17</v>
      </c>
    </row>
    <row r="3543" spans="2:14" ht="14.25" customHeight="1" x14ac:dyDescent="0.25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10">
        <v>50</v>
      </c>
      <c r="J3543" s="7">
        <v>1250</v>
      </c>
      <c r="K3543" s="10">
        <v>62500</v>
      </c>
      <c r="L3543" s="10">
        <v>18750</v>
      </c>
      <c r="M3543" s="5">
        <v>0.3</v>
      </c>
      <c r="N3543" s="2" t="s">
        <v>17</v>
      </c>
    </row>
    <row r="3544" spans="2:14" ht="14.25" customHeight="1" x14ac:dyDescent="0.25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10">
        <v>40</v>
      </c>
      <c r="J3544" s="7">
        <v>2750</v>
      </c>
      <c r="K3544" s="10">
        <v>110000</v>
      </c>
      <c r="L3544" s="10">
        <v>38500</v>
      </c>
      <c r="M3544" s="5">
        <v>0.35</v>
      </c>
      <c r="N3544" s="2" t="s">
        <v>17</v>
      </c>
    </row>
    <row r="3545" spans="2:14" ht="14.25" customHeight="1" x14ac:dyDescent="0.25">
      <c r="B3545" s="2" t="s">
        <v>25</v>
      </c>
      <c r="C3545" s="2">
        <v>1185732</v>
      </c>
      <c r="D3545" s="3">
        <v>44319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10">
        <v>54.999999999999993</v>
      </c>
      <c r="J3545" s="7">
        <v>5450</v>
      </c>
      <c r="K3545" s="10">
        <v>299749.99999999994</v>
      </c>
      <c r="L3545" s="10">
        <v>119899.99999999999</v>
      </c>
      <c r="M3545" s="5">
        <v>0.4</v>
      </c>
      <c r="N3545" s="2" t="s">
        <v>17</v>
      </c>
    </row>
    <row r="3546" spans="2:14" ht="14.25" customHeight="1" x14ac:dyDescent="0.25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10">
        <v>50</v>
      </c>
      <c r="J3546" s="7">
        <v>2500</v>
      </c>
      <c r="K3546" s="10">
        <v>125000</v>
      </c>
      <c r="L3546" s="10">
        <v>50000</v>
      </c>
      <c r="M3546" s="5">
        <v>0.4</v>
      </c>
      <c r="N3546" s="2" t="s">
        <v>17</v>
      </c>
    </row>
    <row r="3547" spans="2:14" ht="14.25" customHeight="1" x14ac:dyDescent="0.25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10">
        <v>45</v>
      </c>
      <c r="J3547" s="7">
        <v>2750</v>
      </c>
      <c r="K3547" s="10">
        <v>123750</v>
      </c>
      <c r="L3547" s="10">
        <v>37125</v>
      </c>
      <c r="M3547" s="5">
        <v>0.3</v>
      </c>
      <c r="N3547" s="2" t="s">
        <v>17</v>
      </c>
    </row>
    <row r="3548" spans="2:14" ht="14.25" customHeight="1" x14ac:dyDescent="0.25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10">
        <v>45</v>
      </c>
      <c r="J3548" s="7">
        <v>2250</v>
      </c>
      <c r="K3548" s="10">
        <v>101250</v>
      </c>
      <c r="L3548" s="10">
        <v>30375</v>
      </c>
      <c r="M3548" s="5">
        <v>0.3</v>
      </c>
      <c r="N3548" s="2" t="s">
        <v>17</v>
      </c>
    </row>
    <row r="3549" spans="2:14" ht="14.25" customHeight="1" x14ac:dyDescent="0.25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10">
        <v>54.999999999999993</v>
      </c>
      <c r="J3549" s="7">
        <v>2500</v>
      </c>
      <c r="K3549" s="10">
        <v>137499.99999999997</v>
      </c>
      <c r="L3549" s="10">
        <v>41249.999999999993</v>
      </c>
      <c r="M3549" s="5">
        <v>0.3</v>
      </c>
      <c r="N3549" s="2" t="s">
        <v>17</v>
      </c>
    </row>
    <row r="3550" spans="2:14" ht="14.25" customHeight="1" x14ac:dyDescent="0.25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10">
        <v>60</v>
      </c>
      <c r="J3550" s="7">
        <v>3750</v>
      </c>
      <c r="K3550" s="10">
        <v>225000</v>
      </c>
      <c r="L3550" s="10">
        <v>78750</v>
      </c>
      <c r="M3550" s="5">
        <v>0.35</v>
      </c>
      <c r="N3550" s="2" t="s">
        <v>17</v>
      </c>
    </row>
    <row r="3551" spans="2:14" ht="14.25" customHeight="1" x14ac:dyDescent="0.25">
      <c r="B3551" s="2" t="s">
        <v>25</v>
      </c>
      <c r="C3551" s="2">
        <v>1185732</v>
      </c>
      <c r="D3551" s="3">
        <v>44352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10">
        <v>54.999999999999993</v>
      </c>
      <c r="J3551" s="7">
        <v>6250</v>
      </c>
      <c r="K3551" s="10">
        <v>343749.99999999994</v>
      </c>
      <c r="L3551" s="10">
        <v>137499.99999999997</v>
      </c>
      <c r="M3551" s="5">
        <v>0.4</v>
      </c>
      <c r="N3551" s="2" t="s">
        <v>17</v>
      </c>
    </row>
    <row r="3552" spans="2:14" ht="14.25" customHeight="1" x14ac:dyDescent="0.25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10">
        <v>50</v>
      </c>
      <c r="J3552" s="7">
        <v>3750</v>
      </c>
      <c r="K3552" s="10">
        <v>187500</v>
      </c>
      <c r="L3552" s="10">
        <v>75000</v>
      </c>
      <c r="M3552" s="5">
        <v>0.4</v>
      </c>
      <c r="N3552" s="2" t="s">
        <v>17</v>
      </c>
    </row>
    <row r="3553" spans="2:14" ht="14.25" customHeight="1" x14ac:dyDescent="0.25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10">
        <v>45</v>
      </c>
      <c r="J3553" s="7">
        <v>3000</v>
      </c>
      <c r="K3553" s="10">
        <v>135000</v>
      </c>
      <c r="L3553" s="10">
        <v>40500</v>
      </c>
      <c r="M3553" s="5">
        <v>0.3</v>
      </c>
      <c r="N3553" s="2" t="s">
        <v>17</v>
      </c>
    </row>
    <row r="3554" spans="2:14" ht="14.25" customHeight="1" x14ac:dyDescent="0.25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10">
        <v>45</v>
      </c>
      <c r="J3554" s="7">
        <v>2750</v>
      </c>
      <c r="K3554" s="10">
        <v>123750</v>
      </c>
      <c r="L3554" s="10">
        <v>37125</v>
      </c>
      <c r="M3554" s="5">
        <v>0.3</v>
      </c>
      <c r="N3554" s="2" t="s">
        <v>17</v>
      </c>
    </row>
    <row r="3555" spans="2:14" ht="14.25" customHeight="1" x14ac:dyDescent="0.25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10">
        <v>54.999999999999993</v>
      </c>
      <c r="J3555" s="7">
        <v>2750</v>
      </c>
      <c r="K3555" s="10">
        <v>151249.99999999997</v>
      </c>
      <c r="L3555" s="10">
        <v>45374.999999999993</v>
      </c>
      <c r="M3555" s="5">
        <v>0.3</v>
      </c>
      <c r="N3555" s="2" t="s">
        <v>17</v>
      </c>
    </row>
    <row r="3556" spans="2:14" ht="14.25" customHeight="1" x14ac:dyDescent="0.25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10">
        <v>60</v>
      </c>
      <c r="J3556" s="7">
        <v>4250</v>
      </c>
      <c r="K3556" s="10">
        <v>255000</v>
      </c>
      <c r="L3556" s="10">
        <v>89250</v>
      </c>
      <c r="M3556" s="5">
        <v>0.35</v>
      </c>
      <c r="N3556" s="2" t="s">
        <v>17</v>
      </c>
    </row>
    <row r="3557" spans="2:14" ht="14.25" customHeight="1" x14ac:dyDescent="0.25">
      <c r="B3557" s="2" t="s">
        <v>25</v>
      </c>
      <c r="C3557" s="2">
        <v>1185732</v>
      </c>
      <c r="D3557" s="3">
        <v>44380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10">
        <v>54.999999999999993</v>
      </c>
      <c r="J3557" s="7">
        <v>6500</v>
      </c>
      <c r="K3557" s="10">
        <v>357499.99999999994</v>
      </c>
      <c r="L3557" s="10">
        <v>142999.99999999997</v>
      </c>
      <c r="M3557" s="5">
        <v>0.4</v>
      </c>
      <c r="N3557" s="2" t="s">
        <v>17</v>
      </c>
    </row>
    <row r="3558" spans="2:14" ht="14.25" customHeight="1" x14ac:dyDescent="0.25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10">
        <v>50</v>
      </c>
      <c r="J3558" s="7">
        <v>4000</v>
      </c>
      <c r="K3558" s="10">
        <v>200000</v>
      </c>
      <c r="L3558" s="10">
        <v>80000</v>
      </c>
      <c r="M3558" s="5">
        <v>0.4</v>
      </c>
      <c r="N3558" s="2" t="s">
        <v>17</v>
      </c>
    </row>
    <row r="3559" spans="2:14" ht="14.25" customHeight="1" x14ac:dyDescent="0.25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10">
        <v>45</v>
      </c>
      <c r="J3559" s="7">
        <v>3250</v>
      </c>
      <c r="K3559" s="10">
        <v>146250</v>
      </c>
      <c r="L3559" s="10">
        <v>43875</v>
      </c>
      <c r="M3559" s="5">
        <v>0.3</v>
      </c>
      <c r="N3559" s="2" t="s">
        <v>17</v>
      </c>
    </row>
    <row r="3560" spans="2:14" ht="14.25" customHeight="1" x14ac:dyDescent="0.25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10">
        <v>45</v>
      </c>
      <c r="J3560" s="7">
        <v>2750</v>
      </c>
      <c r="K3560" s="10">
        <v>123750</v>
      </c>
      <c r="L3560" s="10">
        <v>37125</v>
      </c>
      <c r="M3560" s="5">
        <v>0.3</v>
      </c>
      <c r="N3560" s="2" t="s">
        <v>17</v>
      </c>
    </row>
    <row r="3561" spans="2:14" ht="14.25" customHeight="1" x14ac:dyDescent="0.25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10">
        <v>54.999999999999993</v>
      </c>
      <c r="J3561" s="7">
        <v>3000</v>
      </c>
      <c r="K3561" s="10">
        <v>164999.99999999997</v>
      </c>
      <c r="L3561" s="10">
        <v>49499.999999999993</v>
      </c>
      <c r="M3561" s="5">
        <v>0.3</v>
      </c>
      <c r="N3561" s="2" t="s">
        <v>17</v>
      </c>
    </row>
    <row r="3562" spans="2:14" ht="14.25" customHeight="1" x14ac:dyDescent="0.25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10">
        <v>60</v>
      </c>
      <c r="J3562" s="7">
        <v>4750</v>
      </c>
      <c r="K3562" s="10">
        <v>285000</v>
      </c>
      <c r="L3562" s="10">
        <v>99750</v>
      </c>
      <c r="M3562" s="5">
        <v>0.35</v>
      </c>
      <c r="N3562" s="2" t="s">
        <v>17</v>
      </c>
    </row>
    <row r="3563" spans="2:14" ht="14.25" customHeight="1" x14ac:dyDescent="0.25">
      <c r="B3563" s="2" t="s">
        <v>25</v>
      </c>
      <c r="C3563" s="2">
        <v>1185732</v>
      </c>
      <c r="D3563" s="3">
        <v>44412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10">
        <v>54.999999999999993</v>
      </c>
      <c r="J3563" s="7">
        <v>6250</v>
      </c>
      <c r="K3563" s="10">
        <v>343749.99999999994</v>
      </c>
      <c r="L3563" s="10">
        <v>137499.99999999997</v>
      </c>
      <c r="M3563" s="5">
        <v>0.4</v>
      </c>
      <c r="N3563" s="2" t="s">
        <v>17</v>
      </c>
    </row>
    <row r="3564" spans="2:14" ht="14.25" customHeight="1" x14ac:dyDescent="0.25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10">
        <v>50</v>
      </c>
      <c r="J3564" s="7">
        <v>4000</v>
      </c>
      <c r="K3564" s="10">
        <v>200000</v>
      </c>
      <c r="L3564" s="10">
        <v>80000</v>
      </c>
      <c r="M3564" s="5">
        <v>0.4</v>
      </c>
      <c r="N3564" s="2" t="s">
        <v>17</v>
      </c>
    </row>
    <row r="3565" spans="2:14" ht="14.25" customHeight="1" x14ac:dyDescent="0.25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10">
        <v>45</v>
      </c>
      <c r="J3565" s="7">
        <v>3250</v>
      </c>
      <c r="K3565" s="10">
        <v>146250</v>
      </c>
      <c r="L3565" s="10">
        <v>43875</v>
      </c>
      <c r="M3565" s="5">
        <v>0.3</v>
      </c>
      <c r="N3565" s="2" t="s">
        <v>17</v>
      </c>
    </row>
    <row r="3566" spans="2:14" ht="14.25" customHeight="1" x14ac:dyDescent="0.25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10">
        <v>45</v>
      </c>
      <c r="J3566" s="7">
        <v>2250</v>
      </c>
      <c r="K3566" s="10">
        <v>101250</v>
      </c>
      <c r="L3566" s="10">
        <v>30375</v>
      </c>
      <c r="M3566" s="5">
        <v>0.3</v>
      </c>
      <c r="N3566" s="2" t="s">
        <v>17</v>
      </c>
    </row>
    <row r="3567" spans="2:14" ht="14.25" customHeight="1" x14ac:dyDescent="0.25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10">
        <v>54.999999999999993</v>
      </c>
      <c r="J3567" s="7">
        <v>2000</v>
      </c>
      <c r="K3567" s="10">
        <v>109999.99999999999</v>
      </c>
      <c r="L3567" s="10">
        <v>32999.999999999993</v>
      </c>
      <c r="M3567" s="5">
        <v>0.3</v>
      </c>
      <c r="N3567" s="2" t="s">
        <v>17</v>
      </c>
    </row>
    <row r="3568" spans="2:14" ht="14.25" customHeight="1" x14ac:dyDescent="0.25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10">
        <v>60</v>
      </c>
      <c r="J3568" s="7">
        <v>3750</v>
      </c>
      <c r="K3568" s="10">
        <v>225000</v>
      </c>
      <c r="L3568" s="10">
        <v>78750</v>
      </c>
      <c r="M3568" s="5">
        <v>0.35</v>
      </c>
      <c r="N3568" s="2" t="s">
        <v>17</v>
      </c>
    </row>
    <row r="3569" spans="2:14" ht="14.25" customHeight="1" x14ac:dyDescent="0.25">
      <c r="B3569" s="2" t="s">
        <v>25</v>
      </c>
      <c r="C3569" s="2">
        <v>1185732</v>
      </c>
      <c r="D3569" s="3">
        <v>44442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10">
        <v>54.999999999999993</v>
      </c>
      <c r="J3569" s="7">
        <v>5000</v>
      </c>
      <c r="K3569" s="10">
        <v>274999.99999999994</v>
      </c>
      <c r="L3569" s="10">
        <v>109999.99999999999</v>
      </c>
      <c r="M3569" s="5">
        <v>0.4</v>
      </c>
      <c r="N3569" s="2" t="s">
        <v>17</v>
      </c>
    </row>
    <row r="3570" spans="2:14" ht="14.25" customHeight="1" x14ac:dyDescent="0.25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10">
        <v>50</v>
      </c>
      <c r="J3570" s="7">
        <v>3000</v>
      </c>
      <c r="K3570" s="10">
        <v>150000</v>
      </c>
      <c r="L3570" s="10">
        <v>60000</v>
      </c>
      <c r="M3570" s="5">
        <v>0.4</v>
      </c>
      <c r="N3570" s="2" t="s">
        <v>17</v>
      </c>
    </row>
    <row r="3571" spans="2:14" ht="14.25" customHeight="1" x14ac:dyDescent="0.25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10">
        <v>45</v>
      </c>
      <c r="J3571" s="7">
        <v>2000</v>
      </c>
      <c r="K3571" s="10">
        <v>90000</v>
      </c>
      <c r="L3571" s="10">
        <v>27000</v>
      </c>
      <c r="M3571" s="5">
        <v>0.3</v>
      </c>
      <c r="N3571" s="2" t="s">
        <v>17</v>
      </c>
    </row>
    <row r="3572" spans="2:14" ht="14.25" customHeight="1" x14ac:dyDescent="0.25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10">
        <v>45</v>
      </c>
      <c r="J3572" s="7">
        <v>1750</v>
      </c>
      <c r="K3572" s="10">
        <v>78750</v>
      </c>
      <c r="L3572" s="10">
        <v>23625</v>
      </c>
      <c r="M3572" s="5">
        <v>0.3</v>
      </c>
      <c r="N3572" s="2" t="s">
        <v>17</v>
      </c>
    </row>
    <row r="3573" spans="2:14" ht="14.25" customHeight="1" x14ac:dyDescent="0.25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10">
        <v>54.999999999999993</v>
      </c>
      <c r="J3573" s="7">
        <v>1750</v>
      </c>
      <c r="K3573" s="10">
        <v>96249.999999999985</v>
      </c>
      <c r="L3573" s="10">
        <v>28874.999999999996</v>
      </c>
      <c r="M3573" s="5">
        <v>0.3</v>
      </c>
      <c r="N3573" s="2" t="s">
        <v>17</v>
      </c>
    </row>
    <row r="3574" spans="2:14" ht="14.25" customHeight="1" x14ac:dyDescent="0.25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10">
        <v>60</v>
      </c>
      <c r="J3574" s="7">
        <v>2750</v>
      </c>
      <c r="K3574" s="10">
        <v>165000</v>
      </c>
      <c r="L3574" s="10">
        <v>57749.999999999993</v>
      </c>
      <c r="M3574" s="5">
        <v>0.35</v>
      </c>
      <c r="N3574" s="2" t="s">
        <v>17</v>
      </c>
    </row>
    <row r="3575" spans="2:14" ht="14.25" customHeight="1" x14ac:dyDescent="0.25">
      <c r="B3575" s="2" t="s">
        <v>25</v>
      </c>
      <c r="C3575" s="2">
        <v>1185732</v>
      </c>
      <c r="D3575" s="3">
        <v>44474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10">
        <v>60</v>
      </c>
      <c r="J3575" s="7">
        <v>4500</v>
      </c>
      <c r="K3575" s="10">
        <v>270000</v>
      </c>
      <c r="L3575" s="10">
        <v>108000</v>
      </c>
      <c r="M3575" s="5">
        <v>0.4</v>
      </c>
      <c r="N3575" s="2" t="s">
        <v>17</v>
      </c>
    </row>
    <row r="3576" spans="2:14" ht="14.25" customHeight="1" x14ac:dyDescent="0.25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10">
        <v>55.000000000000007</v>
      </c>
      <c r="J3576" s="7">
        <v>2750</v>
      </c>
      <c r="K3576" s="10">
        <v>151250.00000000003</v>
      </c>
      <c r="L3576" s="10">
        <v>60500.000000000015</v>
      </c>
      <c r="M3576" s="5">
        <v>0.4</v>
      </c>
      <c r="N3576" s="2" t="s">
        <v>17</v>
      </c>
    </row>
    <row r="3577" spans="2:14" ht="14.25" customHeight="1" x14ac:dyDescent="0.25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10">
        <v>55.000000000000007</v>
      </c>
      <c r="J3577" s="7">
        <v>1750</v>
      </c>
      <c r="K3577" s="10">
        <v>96250.000000000015</v>
      </c>
      <c r="L3577" s="10">
        <v>28875.000000000004</v>
      </c>
      <c r="M3577" s="5">
        <v>0.3</v>
      </c>
      <c r="N3577" s="2" t="s">
        <v>17</v>
      </c>
    </row>
    <row r="3578" spans="2:14" ht="14.25" customHeight="1" x14ac:dyDescent="0.25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10">
        <v>55.000000000000007</v>
      </c>
      <c r="J3578" s="7">
        <v>1500</v>
      </c>
      <c r="K3578" s="10">
        <v>82500.000000000015</v>
      </c>
      <c r="L3578" s="10">
        <v>24750.000000000004</v>
      </c>
      <c r="M3578" s="5">
        <v>0.3</v>
      </c>
      <c r="N3578" s="2" t="s">
        <v>17</v>
      </c>
    </row>
    <row r="3579" spans="2:14" ht="14.25" customHeight="1" x14ac:dyDescent="0.25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10">
        <v>65</v>
      </c>
      <c r="J3579" s="7">
        <v>1500</v>
      </c>
      <c r="K3579" s="10">
        <v>97500</v>
      </c>
      <c r="L3579" s="10">
        <v>29250</v>
      </c>
      <c r="M3579" s="5">
        <v>0.3</v>
      </c>
      <c r="N3579" s="2" t="s">
        <v>17</v>
      </c>
    </row>
    <row r="3580" spans="2:14" ht="14.25" customHeight="1" x14ac:dyDescent="0.25">
      <c r="B3580" s="2" t="s">
        <v>13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10">
        <v>70</v>
      </c>
      <c r="J3580" s="7">
        <v>2750</v>
      </c>
      <c r="K3580" s="10">
        <v>192500</v>
      </c>
      <c r="L3580" s="10">
        <v>67375</v>
      </c>
      <c r="M3580" s="5">
        <v>0.35</v>
      </c>
      <c r="N3580" s="2" t="s">
        <v>17</v>
      </c>
    </row>
    <row r="3581" spans="2:14" ht="14.25" customHeight="1" x14ac:dyDescent="0.25">
      <c r="B3581" s="2" t="s">
        <v>13</v>
      </c>
      <c r="C3581" s="2">
        <v>1185732</v>
      </c>
      <c r="D3581" s="3">
        <v>44504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10">
        <v>65</v>
      </c>
      <c r="J3581" s="7">
        <v>4250</v>
      </c>
      <c r="K3581" s="10">
        <v>276250</v>
      </c>
      <c r="L3581" s="10">
        <v>110500</v>
      </c>
      <c r="M3581" s="5">
        <v>0.4</v>
      </c>
      <c r="N3581" s="2" t="s">
        <v>17</v>
      </c>
    </row>
    <row r="3582" spans="2:14" ht="14.25" customHeight="1" x14ac:dyDescent="0.25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10">
        <v>55.000000000000007</v>
      </c>
      <c r="J3582" s="7">
        <v>3000</v>
      </c>
      <c r="K3582" s="10">
        <v>165000.00000000003</v>
      </c>
      <c r="L3582" s="10">
        <v>66000.000000000015</v>
      </c>
      <c r="M3582" s="5">
        <v>0.4</v>
      </c>
      <c r="N3582" s="2" t="s">
        <v>17</v>
      </c>
    </row>
    <row r="3583" spans="2:14" ht="14.25" customHeight="1" x14ac:dyDescent="0.25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10">
        <v>55.000000000000007</v>
      </c>
      <c r="J3583" s="7">
        <v>2950</v>
      </c>
      <c r="K3583" s="10">
        <v>162250.00000000003</v>
      </c>
      <c r="L3583" s="10">
        <v>48675.000000000007</v>
      </c>
      <c r="M3583" s="5">
        <v>0.3</v>
      </c>
      <c r="N3583" s="2" t="s">
        <v>17</v>
      </c>
    </row>
    <row r="3584" spans="2:14" ht="14.25" customHeight="1" x14ac:dyDescent="0.25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10">
        <v>55.000000000000007</v>
      </c>
      <c r="J3584" s="7">
        <v>2750</v>
      </c>
      <c r="K3584" s="10">
        <v>151250.00000000003</v>
      </c>
      <c r="L3584" s="10">
        <v>45375.000000000007</v>
      </c>
      <c r="M3584" s="5">
        <v>0.3</v>
      </c>
      <c r="N3584" s="2" t="s">
        <v>17</v>
      </c>
    </row>
    <row r="3585" spans="2:14" ht="14.25" customHeight="1" x14ac:dyDescent="0.25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10">
        <v>65</v>
      </c>
      <c r="J3585" s="7">
        <v>2500</v>
      </c>
      <c r="K3585" s="10">
        <v>162500</v>
      </c>
      <c r="L3585" s="10">
        <v>48750</v>
      </c>
      <c r="M3585" s="5">
        <v>0.3</v>
      </c>
      <c r="N3585" s="2" t="s">
        <v>17</v>
      </c>
    </row>
    <row r="3586" spans="2:14" ht="14.25" customHeight="1" x14ac:dyDescent="0.25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10">
        <v>70</v>
      </c>
      <c r="J3586" s="7">
        <v>3500</v>
      </c>
      <c r="K3586" s="10">
        <v>245000</v>
      </c>
      <c r="L3586" s="10">
        <v>85750</v>
      </c>
      <c r="M3586" s="5">
        <v>0.35</v>
      </c>
      <c r="N3586" s="2" t="s">
        <v>17</v>
      </c>
    </row>
    <row r="3587" spans="2:14" ht="14.25" customHeight="1" x14ac:dyDescent="0.25">
      <c r="B3587" s="2" t="s">
        <v>13</v>
      </c>
      <c r="C3587" s="2">
        <v>1185732</v>
      </c>
      <c r="D3587" s="3">
        <v>44533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10">
        <v>65</v>
      </c>
      <c r="J3587" s="7">
        <v>5750</v>
      </c>
      <c r="K3587" s="10">
        <v>373750</v>
      </c>
      <c r="L3587" s="10">
        <v>149500</v>
      </c>
      <c r="M3587" s="5">
        <v>0.4</v>
      </c>
      <c r="N3587" s="2" t="s">
        <v>17</v>
      </c>
    </row>
    <row r="3588" spans="2:14" ht="14.25" customHeight="1" x14ac:dyDescent="0.25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10">
        <v>55.000000000000007</v>
      </c>
      <c r="J3588" s="7">
        <v>3750</v>
      </c>
      <c r="K3588" s="10">
        <v>206250.00000000003</v>
      </c>
      <c r="L3588" s="10">
        <v>82500.000000000015</v>
      </c>
      <c r="M3588" s="5">
        <v>0.4</v>
      </c>
      <c r="N3588" s="2" t="s">
        <v>17</v>
      </c>
    </row>
    <row r="3589" spans="2:14" ht="14.25" customHeight="1" x14ac:dyDescent="0.25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10">
        <v>55.000000000000007</v>
      </c>
      <c r="J3589" s="7">
        <v>3500</v>
      </c>
      <c r="K3589" s="10">
        <v>192500.00000000003</v>
      </c>
      <c r="L3589" s="10">
        <v>57750.000000000007</v>
      </c>
      <c r="M3589" s="5">
        <v>0.3</v>
      </c>
      <c r="N3589" s="2" t="s">
        <v>17</v>
      </c>
    </row>
    <row r="3590" spans="2:14" ht="14.25" customHeight="1" x14ac:dyDescent="0.25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10">
        <v>55.000000000000007</v>
      </c>
      <c r="J3590" s="7">
        <v>3000</v>
      </c>
      <c r="K3590" s="10">
        <v>165000.00000000003</v>
      </c>
      <c r="L3590" s="10">
        <v>49500.000000000007</v>
      </c>
      <c r="M3590" s="5">
        <v>0.3</v>
      </c>
      <c r="N3590" s="2" t="s">
        <v>17</v>
      </c>
    </row>
    <row r="3591" spans="2:14" ht="14.25" customHeight="1" x14ac:dyDescent="0.25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10">
        <v>65</v>
      </c>
      <c r="J3591" s="7">
        <v>3000</v>
      </c>
      <c r="K3591" s="10">
        <v>195000</v>
      </c>
      <c r="L3591" s="10">
        <v>58500</v>
      </c>
      <c r="M3591" s="5">
        <v>0.3</v>
      </c>
      <c r="N3591" s="2" t="s">
        <v>17</v>
      </c>
    </row>
    <row r="3592" spans="2:14" ht="14.25" customHeight="1" x14ac:dyDescent="0.25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10">
        <v>70</v>
      </c>
      <c r="J3592" s="7">
        <v>4000</v>
      </c>
      <c r="K3592" s="10">
        <v>280000</v>
      </c>
      <c r="L3592" s="10">
        <v>98000</v>
      </c>
      <c r="M3592" s="5">
        <v>0.35</v>
      </c>
      <c r="N3592" s="2" t="s">
        <v>17</v>
      </c>
    </row>
    <row r="3593" spans="2:14" ht="14.25" customHeight="1" x14ac:dyDescent="0.25">
      <c r="B3593" s="2" t="s">
        <v>13</v>
      </c>
      <c r="C3593" s="2">
        <v>1185732</v>
      </c>
      <c r="D3593" s="3">
        <v>44206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10">
        <v>35</v>
      </c>
      <c r="J3593" s="7">
        <v>4250</v>
      </c>
      <c r="K3593" s="10">
        <v>148750</v>
      </c>
      <c r="L3593" s="10">
        <v>52062.5</v>
      </c>
      <c r="M3593" s="5">
        <v>0.35</v>
      </c>
      <c r="N3593" s="2" t="s">
        <v>17</v>
      </c>
    </row>
    <row r="3594" spans="2:14" ht="14.25" customHeight="1" x14ac:dyDescent="0.25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10">
        <v>35</v>
      </c>
      <c r="J3594" s="7">
        <v>2250</v>
      </c>
      <c r="K3594" s="10">
        <v>78750</v>
      </c>
      <c r="L3594" s="10">
        <v>27562.5</v>
      </c>
      <c r="M3594" s="5">
        <v>0.35</v>
      </c>
      <c r="N3594" s="2" t="s">
        <v>17</v>
      </c>
    </row>
    <row r="3595" spans="2:14" ht="14.25" customHeight="1" x14ac:dyDescent="0.25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10">
        <v>25.000000000000007</v>
      </c>
      <c r="J3595" s="7">
        <v>2250</v>
      </c>
      <c r="K3595" s="10">
        <v>56250.000000000015</v>
      </c>
      <c r="L3595" s="10">
        <v>22500.000000000007</v>
      </c>
      <c r="M3595" s="5">
        <v>0.4</v>
      </c>
      <c r="N3595" s="2" t="s">
        <v>17</v>
      </c>
    </row>
    <row r="3596" spans="2:14" ht="14.25" customHeight="1" x14ac:dyDescent="0.25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10">
        <v>30</v>
      </c>
      <c r="J3596" s="7">
        <v>750</v>
      </c>
      <c r="K3596" s="10">
        <v>22500</v>
      </c>
      <c r="L3596" s="10">
        <v>9000</v>
      </c>
      <c r="M3596" s="5">
        <v>0.4</v>
      </c>
      <c r="N3596" s="2" t="s">
        <v>17</v>
      </c>
    </row>
    <row r="3597" spans="2:14" ht="14.25" customHeight="1" x14ac:dyDescent="0.25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10">
        <v>45</v>
      </c>
      <c r="J3597" s="7">
        <v>1250</v>
      </c>
      <c r="K3597" s="10">
        <v>56250</v>
      </c>
      <c r="L3597" s="10">
        <v>16875</v>
      </c>
      <c r="M3597" s="5">
        <v>0.3</v>
      </c>
      <c r="N3597" s="2" t="s">
        <v>17</v>
      </c>
    </row>
    <row r="3598" spans="2:14" ht="14.25" customHeight="1" x14ac:dyDescent="0.25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10">
        <v>35</v>
      </c>
      <c r="J3598" s="7">
        <v>2250</v>
      </c>
      <c r="K3598" s="10">
        <v>78750</v>
      </c>
      <c r="L3598" s="10">
        <v>31500</v>
      </c>
      <c r="M3598" s="5">
        <v>0.4</v>
      </c>
      <c r="N3598" s="2" t="s">
        <v>17</v>
      </c>
    </row>
    <row r="3599" spans="2:14" ht="14.25" customHeight="1" x14ac:dyDescent="0.25">
      <c r="B3599" s="2" t="s">
        <v>13</v>
      </c>
      <c r="C3599" s="2">
        <v>1185732</v>
      </c>
      <c r="D3599" s="3">
        <v>44235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10">
        <v>35</v>
      </c>
      <c r="J3599" s="7">
        <v>4750</v>
      </c>
      <c r="K3599" s="10">
        <v>166250</v>
      </c>
      <c r="L3599" s="10">
        <v>58187.499999999993</v>
      </c>
      <c r="M3599" s="5">
        <v>0.35</v>
      </c>
      <c r="N3599" s="2" t="s">
        <v>17</v>
      </c>
    </row>
    <row r="3600" spans="2:14" ht="14.25" customHeight="1" x14ac:dyDescent="0.25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10">
        <v>35</v>
      </c>
      <c r="J3600" s="7">
        <v>1250</v>
      </c>
      <c r="K3600" s="10">
        <v>43750</v>
      </c>
      <c r="L3600" s="10">
        <v>15312.499999999998</v>
      </c>
      <c r="M3600" s="5">
        <v>0.35</v>
      </c>
      <c r="N3600" s="2" t="s">
        <v>17</v>
      </c>
    </row>
    <row r="3601" spans="2:14" ht="14.25" customHeight="1" x14ac:dyDescent="0.25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10">
        <v>25.000000000000007</v>
      </c>
      <c r="J3601" s="7">
        <v>1750</v>
      </c>
      <c r="K3601" s="10">
        <v>43750.000000000015</v>
      </c>
      <c r="L3601" s="10">
        <v>17500.000000000007</v>
      </c>
      <c r="M3601" s="5">
        <v>0.4</v>
      </c>
      <c r="N3601" s="2" t="s">
        <v>17</v>
      </c>
    </row>
    <row r="3602" spans="2:14" ht="14.25" customHeight="1" x14ac:dyDescent="0.25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10">
        <v>30</v>
      </c>
      <c r="J3602" s="7">
        <v>500</v>
      </c>
      <c r="K3602" s="10">
        <v>15000</v>
      </c>
      <c r="L3602" s="10">
        <v>6000</v>
      </c>
      <c r="M3602" s="5">
        <v>0.4</v>
      </c>
      <c r="N3602" s="2" t="s">
        <v>17</v>
      </c>
    </row>
    <row r="3603" spans="2:14" ht="14.25" customHeight="1" x14ac:dyDescent="0.25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10">
        <v>45</v>
      </c>
      <c r="J3603" s="7">
        <v>1250</v>
      </c>
      <c r="K3603" s="10">
        <v>56250</v>
      </c>
      <c r="L3603" s="10">
        <v>16875</v>
      </c>
      <c r="M3603" s="5">
        <v>0.3</v>
      </c>
      <c r="N3603" s="2" t="s">
        <v>17</v>
      </c>
    </row>
    <row r="3604" spans="2:14" ht="14.25" customHeight="1" x14ac:dyDescent="0.25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10">
        <v>35</v>
      </c>
      <c r="J3604" s="7">
        <v>2250</v>
      </c>
      <c r="K3604" s="10">
        <v>78750</v>
      </c>
      <c r="L3604" s="10">
        <v>31500</v>
      </c>
      <c r="M3604" s="5">
        <v>0.4</v>
      </c>
      <c r="N3604" s="2" t="s">
        <v>17</v>
      </c>
    </row>
    <row r="3605" spans="2:14" ht="14.25" customHeight="1" x14ac:dyDescent="0.25">
      <c r="B3605" s="2" t="s">
        <v>13</v>
      </c>
      <c r="C3605" s="2">
        <v>1185732</v>
      </c>
      <c r="D3605" s="3">
        <v>44261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10">
        <v>35</v>
      </c>
      <c r="J3605" s="7">
        <v>4450</v>
      </c>
      <c r="K3605" s="10">
        <v>155750</v>
      </c>
      <c r="L3605" s="10">
        <v>54512.5</v>
      </c>
      <c r="M3605" s="5">
        <v>0.35</v>
      </c>
      <c r="N3605" s="2" t="s">
        <v>17</v>
      </c>
    </row>
    <row r="3606" spans="2:14" ht="14.25" customHeight="1" x14ac:dyDescent="0.25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10">
        <v>35</v>
      </c>
      <c r="J3606" s="7">
        <v>1500</v>
      </c>
      <c r="K3606" s="10">
        <v>52500</v>
      </c>
      <c r="L3606" s="10">
        <v>18375</v>
      </c>
      <c r="M3606" s="5">
        <v>0.35</v>
      </c>
      <c r="N3606" s="2" t="s">
        <v>17</v>
      </c>
    </row>
    <row r="3607" spans="2:14" ht="14.25" customHeight="1" x14ac:dyDescent="0.25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10">
        <v>25.000000000000007</v>
      </c>
      <c r="J3607" s="7">
        <v>1750</v>
      </c>
      <c r="K3607" s="10">
        <v>43750.000000000015</v>
      </c>
      <c r="L3607" s="10">
        <v>17500.000000000007</v>
      </c>
      <c r="M3607" s="5">
        <v>0.4</v>
      </c>
      <c r="N3607" s="2" t="s">
        <v>17</v>
      </c>
    </row>
    <row r="3608" spans="2:14" ht="14.25" customHeight="1" x14ac:dyDescent="0.25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10">
        <v>30</v>
      </c>
      <c r="J3608" s="7">
        <v>250</v>
      </c>
      <c r="K3608" s="10">
        <v>7500</v>
      </c>
      <c r="L3608" s="10">
        <v>3000</v>
      </c>
      <c r="M3608" s="5">
        <v>0.4</v>
      </c>
      <c r="N3608" s="2" t="s">
        <v>17</v>
      </c>
    </row>
    <row r="3609" spans="2:14" ht="14.25" customHeight="1" x14ac:dyDescent="0.25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10">
        <v>45</v>
      </c>
      <c r="J3609" s="7">
        <v>750</v>
      </c>
      <c r="K3609" s="10">
        <v>33750</v>
      </c>
      <c r="L3609" s="10">
        <v>10125</v>
      </c>
      <c r="M3609" s="5">
        <v>0.3</v>
      </c>
      <c r="N3609" s="2" t="s">
        <v>17</v>
      </c>
    </row>
    <row r="3610" spans="2:14" ht="14.25" customHeight="1" x14ac:dyDescent="0.25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10">
        <v>35</v>
      </c>
      <c r="J3610" s="7">
        <v>1750</v>
      </c>
      <c r="K3610" s="10">
        <v>61250</v>
      </c>
      <c r="L3610" s="10">
        <v>24500</v>
      </c>
      <c r="M3610" s="5">
        <v>0.4</v>
      </c>
      <c r="N3610" s="2" t="s">
        <v>17</v>
      </c>
    </row>
    <row r="3611" spans="2:14" ht="14.25" customHeight="1" x14ac:dyDescent="0.25">
      <c r="B3611" s="2" t="s">
        <v>13</v>
      </c>
      <c r="C3611" s="2">
        <v>1185732</v>
      </c>
      <c r="D3611" s="3">
        <v>44293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10">
        <v>35</v>
      </c>
      <c r="J3611" s="7">
        <v>4250</v>
      </c>
      <c r="K3611" s="10">
        <v>148750</v>
      </c>
      <c r="L3611" s="10">
        <v>52062.5</v>
      </c>
      <c r="M3611" s="5">
        <v>0.35</v>
      </c>
      <c r="N3611" s="2" t="s">
        <v>17</v>
      </c>
    </row>
    <row r="3612" spans="2:14" ht="14.25" customHeight="1" x14ac:dyDescent="0.25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10">
        <v>35</v>
      </c>
      <c r="J3612" s="7">
        <v>1250</v>
      </c>
      <c r="K3612" s="10">
        <v>43750</v>
      </c>
      <c r="L3612" s="10">
        <v>15312.499999999998</v>
      </c>
      <c r="M3612" s="5">
        <v>0.35</v>
      </c>
      <c r="N3612" s="2" t="s">
        <v>17</v>
      </c>
    </row>
    <row r="3613" spans="2:14" ht="14.25" customHeight="1" x14ac:dyDescent="0.25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10">
        <v>25.000000000000007</v>
      </c>
      <c r="J3613" s="7">
        <v>1250</v>
      </c>
      <c r="K3613" s="10">
        <v>31250.000000000007</v>
      </c>
      <c r="L3613" s="10">
        <v>12500.000000000004</v>
      </c>
      <c r="M3613" s="5">
        <v>0.4</v>
      </c>
      <c r="N3613" s="2" t="s">
        <v>17</v>
      </c>
    </row>
    <row r="3614" spans="2:14" ht="14.25" customHeight="1" x14ac:dyDescent="0.25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10">
        <v>30</v>
      </c>
      <c r="J3614" s="7">
        <v>500</v>
      </c>
      <c r="K3614" s="10">
        <v>15000</v>
      </c>
      <c r="L3614" s="10">
        <v>6000</v>
      </c>
      <c r="M3614" s="5">
        <v>0.4</v>
      </c>
      <c r="N3614" s="2" t="s">
        <v>17</v>
      </c>
    </row>
    <row r="3615" spans="2:14" ht="14.25" customHeight="1" x14ac:dyDescent="0.25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10">
        <v>45</v>
      </c>
      <c r="J3615" s="7">
        <v>500</v>
      </c>
      <c r="K3615" s="10">
        <v>22500</v>
      </c>
      <c r="L3615" s="10">
        <v>6750</v>
      </c>
      <c r="M3615" s="5">
        <v>0.3</v>
      </c>
      <c r="N3615" s="2" t="s">
        <v>17</v>
      </c>
    </row>
    <row r="3616" spans="2:14" ht="14.25" customHeight="1" x14ac:dyDescent="0.25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10">
        <v>35</v>
      </c>
      <c r="J3616" s="7">
        <v>2000</v>
      </c>
      <c r="K3616" s="10">
        <v>70000</v>
      </c>
      <c r="L3616" s="10">
        <v>28000</v>
      </c>
      <c r="M3616" s="5">
        <v>0.4</v>
      </c>
      <c r="N3616" s="2" t="s">
        <v>17</v>
      </c>
    </row>
    <row r="3617" spans="2:14" ht="14.25" customHeight="1" x14ac:dyDescent="0.25">
      <c r="B3617" s="2" t="s">
        <v>13</v>
      </c>
      <c r="C3617" s="2">
        <v>1185732</v>
      </c>
      <c r="D3617" s="3">
        <v>44322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10">
        <v>49.999999999999993</v>
      </c>
      <c r="J3617" s="7">
        <v>4700</v>
      </c>
      <c r="K3617" s="10">
        <v>234999.99999999997</v>
      </c>
      <c r="L3617" s="10">
        <v>82249.999999999985</v>
      </c>
      <c r="M3617" s="5">
        <v>0.35</v>
      </c>
      <c r="N3617" s="2" t="s">
        <v>17</v>
      </c>
    </row>
    <row r="3618" spans="2:14" ht="14.25" customHeight="1" x14ac:dyDescent="0.25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10">
        <v>45</v>
      </c>
      <c r="J3618" s="7">
        <v>1750</v>
      </c>
      <c r="K3618" s="10">
        <v>78750</v>
      </c>
      <c r="L3618" s="10">
        <v>27562.5</v>
      </c>
      <c r="M3618" s="5">
        <v>0.35</v>
      </c>
      <c r="N3618" s="2" t="s">
        <v>17</v>
      </c>
    </row>
    <row r="3619" spans="2:14" ht="14.25" customHeight="1" x14ac:dyDescent="0.25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10">
        <v>40</v>
      </c>
      <c r="J3619" s="7">
        <v>2000</v>
      </c>
      <c r="K3619" s="10">
        <v>80000</v>
      </c>
      <c r="L3619" s="10">
        <v>32000</v>
      </c>
      <c r="M3619" s="5">
        <v>0.4</v>
      </c>
      <c r="N3619" s="2" t="s">
        <v>17</v>
      </c>
    </row>
    <row r="3620" spans="2:14" ht="14.25" customHeight="1" x14ac:dyDescent="0.25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10">
        <v>40</v>
      </c>
      <c r="J3620" s="7">
        <v>1500</v>
      </c>
      <c r="K3620" s="10">
        <v>60000</v>
      </c>
      <c r="L3620" s="10">
        <v>24000</v>
      </c>
      <c r="M3620" s="5">
        <v>0.4</v>
      </c>
      <c r="N3620" s="2" t="s">
        <v>17</v>
      </c>
    </row>
    <row r="3621" spans="2:14" ht="14.25" customHeight="1" x14ac:dyDescent="0.25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10">
        <v>49.999999999999993</v>
      </c>
      <c r="J3621" s="7">
        <v>1750</v>
      </c>
      <c r="K3621" s="10">
        <v>87499.999999999985</v>
      </c>
      <c r="L3621" s="10">
        <v>26249.999999999996</v>
      </c>
      <c r="M3621" s="5">
        <v>0.3</v>
      </c>
      <c r="N3621" s="2" t="s">
        <v>17</v>
      </c>
    </row>
    <row r="3622" spans="2:14" ht="14.25" customHeight="1" x14ac:dyDescent="0.25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10">
        <v>54.999999999999993</v>
      </c>
      <c r="J3622" s="7">
        <v>3000</v>
      </c>
      <c r="K3622" s="10">
        <v>164999.99999999997</v>
      </c>
      <c r="L3622" s="10">
        <v>65999.999999999985</v>
      </c>
      <c r="M3622" s="5">
        <v>0.4</v>
      </c>
      <c r="N3622" s="2" t="s">
        <v>17</v>
      </c>
    </row>
    <row r="3623" spans="2:14" ht="14.25" customHeight="1" x14ac:dyDescent="0.25">
      <c r="B3623" s="2" t="s">
        <v>13</v>
      </c>
      <c r="C3623" s="2">
        <v>1185732</v>
      </c>
      <c r="D3623" s="3">
        <v>44355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10">
        <v>49.999999999999993</v>
      </c>
      <c r="J3623" s="7">
        <v>5500</v>
      </c>
      <c r="K3623" s="10">
        <v>274999.99999999994</v>
      </c>
      <c r="L3623" s="10">
        <v>96249.999999999971</v>
      </c>
      <c r="M3623" s="5">
        <v>0.35</v>
      </c>
      <c r="N3623" s="2" t="s">
        <v>17</v>
      </c>
    </row>
    <row r="3624" spans="2:14" ht="14.25" customHeight="1" x14ac:dyDescent="0.25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10">
        <v>45</v>
      </c>
      <c r="J3624" s="7">
        <v>3000</v>
      </c>
      <c r="K3624" s="10">
        <v>135000</v>
      </c>
      <c r="L3624" s="10">
        <v>47250</v>
      </c>
      <c r="M3624" s="5">
        <v>0.35</v>
      </c>
      <c r="N3624" s="2" t="s">
        <v>17</v>
      </c>
    </row>
    <row r="3625" spans="2:14" ht="14.25" customHeight="1" x14ac:dyDescent="0.25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10">
        <v>40</v>
      </c>
      <c r="J3625" s="7">
        <v>2250</v>
      </c>
      <c r="K3625" s="10">
        <v>90000</v>
      </c>
      <c r="L3625" s="10">
        <v>36000</v>
      </c>
      <c r="M3625" s="5">
        <v>0.4</v>
      </c>
      <c r="N3625" s="2" t="s">
        <v>17</v>
      </c>
    </row>
    <row r="3626" spans="2:14" ht="14.25" customHeight="1" x14ac:dyDescent="0.25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10">
        <v>40</v>
      </c>
      <c r="J3626" s="7">
        <v>2000</v>
      </c>
      <c r="K3626" s="10">
        <v>80000</v>
      </c>
      <c r="L3626" s="10">
        <v>32000</v>
      </c>
      <c r="M3626" s="5">
        <v>0.4</v>
      </c>
      <c r="N3626" s="2" t="s">
        <v>17</v>
      </c>
    </row>
    <row r="3627" spans="2:14" ht="14.25" customHeight="1" x14ac:dyDescent="0.25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10">
        <v>49.999999999999993</v>
      </c>
      <c r="J3627" s="7">
        <v>2000</v>
      </c>
      <c r="K3627" s="10">
        <v>99999.999999999985</v>
      </c>
      <c r="L3627" s="10">
        <v>29999.999999999993</v>
      </c>
      <c r="M3627" s="5">
        <v>0.3</v>
      </c>
      <c r="N3627" s="2" t="s">
        <v>17</v>
      </c>
    </row>
    <row r="3628" spans="2:14" ht="14.25" customHeight="1" x14ac:dyDescent="0.25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10">
        <v>54.999999999999993</v>
      </c>
      <c r="J3628" s="7">
        <v>3500</v>
      </c>
      <c r="K3628" s="10">
        <v>192499.99999999997</v>
      </c>
      <c r="L3628" s="10">
        <v>76999.999999999985</v>
      </c>
      <c r="M3628" s="5">
        <v>0.4</v>
      </c>
      <c r="N3628" s="2" t="s">
        <v>17</v>
      </c>
    </row>
    <row r="3629" spans="2:14" ht="14.25" customHeight="1" x14ac:dyDescent="0.25">
      <c r="B3629" s="2" t="s">
        <v>13</v>
      </c>
      <c r="C3629" s="2">
        <v>1185732</v>
      </c>
      <c r="D3629" s="3">
        <v>44383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10">
        <v>49.999999999999993</v>
      </c>
      <c r="J3629" s="7">
        <v>5750</v>
      </c>
      <c r="K3629" s="10">
        <v>287499.99999999994</v>
      </c>
      <c r="L3629" s="10">
        <v>100624.99999999997</v>
      </c>
      <c r="M3629" s="5">
        <v>0.35</v>
      </c>
      <c r="N3629" s="2" t="s">
        <v>17</v>
      </c>
    </row>
    <row r="3630" spans="2:14" ht="14.25" customHeight="1" x14ac:dyDescent="0.25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10">
        <v>45</v>
      </c>
      <c r="J3630" s="7">
        <v>3250</v>
      </c>
      <c r="K3630" s="10">
        <v>146250</v>
      </c>
      <c r="L3630" s="10">
        <v>51187.5</v>
      </c>
      <c r="M3630" s="5">
        <v>0.35</v>
      </c>
      <c r="N3630" s="2" t="s">
        <v>17</v>
      </c>
    </row>
    <row r="3631" spans="2:14" ht="14.25" customHeight="1" x14ac:dyDescent="0.25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10">
        <v>40</v>
      </c>
      <c r="J3631" s="7">
        <v>2500</v>
      </c>
      <c r="K3631" s="10">
        <v>100000</v>
      </c>
      <c r="L3631" s="10">
        <v>40000</v>
      </c>
      <c r="M3631" s="5">
        <v>0.4</v>
      </c>
      <c r="N3631" s="2" t="s">
        <v>17</v>
      </c>
    </row>
    <row r="3632" spans="2:14" ht="14.25" customHeight="1" x14ac:dyDescent="0.25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10">
        <v>40</v>
      </c>
      <c r="J3632" s="7">
        <v>2000</v>
      </c>
      <c r="K3632" s="10">
        <v>80000</v>
      </c>
      <c r="L3632" s="10">
        <v>32000</v>
      </c>
      <c r="M3632" s="5">
        <v>0.4</v>
      </c>
      <c r="N3632" s="2" t="s">
        <v>17</v>
      </c>
    </row>
    <row r="3633" spans="2:14" ht="14.25" customHeight="1" x14ac:dyDescent="0.25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10">
        <v>49.999999999999993</v>
      </c>
      <c r="J3633" s="7">
        <v>2250</v>
      </c>
      <c r="K3633" s="10">
        <v>112499.99999999999</v>
      </c>
      <c r="L3633" s="10">
        <v>33749.999999999993</v>
      </c>
      <c r="M3633" s="5">
        <v>0.3</v>
      </c>
      <c r="N3633" s="2" t="s">
        <v>17</v>
      </c>
    </row>
    <row r="3634" spans="2:14" ht="14.25" customHeight="1" x14ac:dyDescent="0.25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10">
        <v>54.999999999999993</v>
      </c>
      <c r="J3634" s="7">
        <v>4000</v>
      </c>
      <c r="K3634" s="10">
        <v>219999.99999999997</v>
      </c>
      <c r="L3634" s="10">
        <v>88000</v>
      </c>
      <c r="M3634" s="5">
        <v>0.4</v>
      </c>
      <c r="N3634" s="2" t="s">
        <v>17</v>
      </c>
    </row>
    <row r="3635" spans="2:14" ht="14.25" customHeight="1" x14ac:dyDescent="0.25">
      <c r="B3635" s="2" t="s">
        <v>13</v>
      </c>
      <c r="C3635" s="2">
        <v>1185732</v>
      </c>
      <c r="D3635" s="3">
        <v>44415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10">
        <v>49.999999999999993</v>
      </c>
      <c r="J3635" s="7">
        <v>5500</v>
      </c>
      <c r="K3635" s="10">
        <v>274999.99999999994</v>
      </c>
      <c r="L3635" s="10">
        <v>96249.999999999971</v>
      </c>
      <c r="M3635" s="5">
        <v>0.35</v>
      </c>
      <c r="N3635" s="2" t="s">
        <v>17</v>
      </c>
    </row>
    <row r="3636" spans="2:14" ht="14.25" customHeight="1" x14ac:dyDescent="0.25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10">
        <v>45</v>
      </c>
      <c r="J3636" s="7">
        <v>3250</v>
      </c>
      <c r="K3636" s="10">
        <v>146250</v>
      </c>
      <c r="L3636" s="10">
        <v>51187.5</v>
      </c>
      <c r="M3636" s="5">
        <v>0.35</v>
      </c>
      <c r="N3636" s="2" t="s">
        <v>17</v>
      </c>
    </row>
    <row r="3637" spans="2:14" ht="14.25" customHeight="1" x14ac:dyDescent="0.25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10">
        <v>40</v>
      </c>
      <c r="J3637" s="7">
        <v>2500</v>
      </c>
      <c r="K3637" s="10">
        <v>100000</v>
      </c>
      <c r="L3637" s="10">
        <v>40000</v>
      </c>
      <c r="M3637" s="5">
        <v>0.4</v>
      </c>
      <c r="N3637" s="2" t="s">
        <v>17</v>
      </c>
    </row>
    <row r="3638" spans="2:14" ht="14.25" customHeight="1" x14ac:dyDescent="0.25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10">
        <v>40</v>
      </c>
      <c r="J3638" s="7">
        <v>1500</v>
      </c>
      <c r="K3638" s="10">
        <v>60000</v>
      </c>
      <c r="L3638" s="10">
        <v>24000</v>
      </c>
      <c r="M3638" s="5">
        <v>0.4</v>
      </c>
      <c r="N3638" s="2" t="s">
        <v>17</v>
      </c>
    </row>
    <row r="3639" spans="2:14" ht="14.25" customHeight="1" x14ac:dyDescent="0.25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10">
        <v>49.999999999999993</v>
      </c>
      <c r="J3639" s="7">
        <v>1250</v>
      </c>
      <c r="K3639" s="10">
        <v>62499.999999999993</v>
      </c>
      <c r="L3639" s="10">
        <v>18749.999999999996</v>
      </c>
      <c r="M3639" s="5">
        <v>0.3</v>
      </c>
      <c r="N3639" s="2" t="s">
        <v>17</v>
      </c>
    </row>
    <row r="3640" spans="2:14" ht="14.25" customHeight="1" x14ac:dyDescent="0.25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10">
        <v>54.999999999999993</v>
      </c>
      <c r="J3640" s="7">
        <v>3000</v>
      </c>
      <c r="K3640" s="10">
        <v>164999.99999999997</v>
      </c>
      <c r="L3640" s="10">
        <v>65999.999999999985</v>
      </c>
      <c r="M3640" s="5">
        <v>0.4</v>
      </c>
      <c r="N3640" s="2" t="s">
        <v>17</v>
      </c>
    </row>
    <row r="3641" spans="2:14" ht="14.25" customHeight="1" x14ac:dyDescent="0.25">
      <c r="B3641" s="2" t="s">
        <v>13</v>
      </c>
      <c r="C3641" s="2">
        <v>1185732</v>
      </c>
      <c r="D3641" s="3">
        <v>44445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10">
        <v>49.999999999999993</v>
      </c>
      <c r="J3641" s="7">
        <v>4250</v>
      </c>
      <c r="K3641" s="10">
        <v>212499.99999999997</v>
      </c>
      <c r="L3641" s="10">
        <v>74374.999999999985</v>
      </c>
      <c r="M3641" s="5">
        <v>0.35</v>
      </c>
      <c r="N3641" s="2" t="s">
        <v>17</v>
      </c>
    </row>
    <row r="3642" spans="2:14" ht="14.25" customHeight="1" x14ac:dyDescent="0.25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10">
        <v>45</v>
      </c>
      <c r="J3642" s="7">
        <v>2250</v>
      </c>
      <c r="K3642" s="10">
        <v>101250</v>
      </c>
      <c r="L3642" s="10">
        <v>35437.5</v>
      </c>
      <c r="M3642" s="5">
        <v>0.35</v>
      </c>
      <c r="N3642" s="2" t="s">
        <v>17</v>
      </c>
    </row>
    <row r="3643" spans="2:14" ht="14.25" customHeight="1" x14ac:dyDescent="0.25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10">
        <v>40</v>
      </c>
      <c r="J3643" s="7">
        <v>1250</v>
      </c>
      <c r="K3643" s="10">
        <v>50000</v>
      </c>
      <c r="L3643" s="10">
        <v>20000</v>
      </c>
      <c r="M3643" s="5">
        <v>0.4</v>
      </c>
      <c r="N3643" s="2" t="s">
        <v>17</v>
      </c>
    </row>
    <row r="3644" spans="2:14" ht="14.25" customHeight="1" x14ac:dyDescent="0.25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10">
        <v>40</v>
      </c>
      <c r="J3644" s="7">
        <v>1000</v>
      </c>
      <c r="K3644" s="10">
        <v>40000</v>
      </c>
      <c r="L3644" s="10">
        <v>16000</v>
      </c>
      <c r="M3644" s="5">
        <v>0.4</v>
      </c>
      <c r="N3644" s="2" t="s">
        <v>17</v>
      </c>
    </row>
    <row r="3645" spans="2:14" ht="14.25" customHeight="1" x14ac:dyDescent="0.25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10">
        <v>49.999999999999993</v>
      </c>
      <c r="J3645" s="7">
        <v>1000</v>
      </c>
      <c r="K3645" s="10">
        <v>49999.999999999993</v>
      </c>
      <c r="L3645" s="10">
        <v>14999.999999999996</v>
      </c>
      <c r="M3645" s="5">
        <v>0.3</v>
      </c>
      <c r="N3645" s="2" t="s">
        <v>17</v>
      </c>
    </row>
    <row r="3646" spans="2:14" ht="14.25" customHeight="1" x14ac:dyDescent="0.25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10">
        <v>54.999999999999993</v>
      </c>
      <c r="J3646" s="7">
        <v>2000</v>
      </c>
      <c r="K3646" s="10">
        <v>109999.99999999999</v>
      </c>
      <c r="L3646" s="10">
        <v>44000</v>
      </c>
      <c r="M3646" s="5">
        <v>0.4</v>
      </c>
      <c r="N3646" s="2" t="s">
        <v>17</v>
      </c>
    </row>
    <row r="3647" spans="2:14" ht="14.25" customHeight="1" x14ac:dyDescent="0.25">
      <c r="B3647" s="2" t="s">
        <v>13</v>
      </c>
      <c r="C3647" s="2">
        <v>1185732</v>
      </c>
      <c r="D3647" s="3">
        <v>44477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10">
        <v>54.999999999999993</v>
      </c>
      <c r="J3647" s="7">
        <v>3750</v>
      </c>
      <c r="K3647" s="10">
        <v>206249.99999999997</v>
      </c>
      <c r="L3647" s="10">
        <v>72187.499999999985</v>
      </c>
      <c r="M3647" s="5">
        <v>0.35</v>
      </c>
      <c r="N3647" s="2" t="s">
        <v>17</v>
      </c>
    </row>
    <row r="3648" spans="2:14" ht="14.25" customHeight="1" x14ac:dyDescent="0.25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10">
        <v>50</v>
      </c>
      <c r="J3648" s="7">
        <v>2000</v>
      </c>
      <c r="K3648" s="10">
        <v>100000</v>
      </c>
      <c r="L3648" s="10">
        <v>35000</v>
      </c>
      <c r="M3648" s="5">
        <v>0.35</v>
      </c>
      <c r="N3648" s="2" t="s">
        <v>17</v>
      </c>
    </row>
    <row r="3649" spans="2:14" ht="14.25" customHeight="1" x14ac:dyDescent="0.25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10">
        <v>50</v>
      </c>
      <c r="J3649" s="7">
        <v>1000</v>
      </c>
      <c r="K3649" s="10">
        <v>50000</v>
      </c>
      <c r="L3649" s="10">
        <v>20000</v>
      </c>
      <c r="M3649" s="5">
        <v>0.4</v>
      </c>
      <c r="N3649" s="2" t="s">
        <v>17</v>
      </c>
    </row>
    <row r="3650" spans="2:14" ht="14.25" customHeight="1" x14ac:dyDescent="0.25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10">
        <v>50</v>
      </c>
      <c r="J3650" s="7">
        <v>750</v>
      </c>
      <c r="K3650" s="10">
        <v>37500</v>
      </c>
      <c r="L3650" s="10">
        <v>15000</v>
      </c>
      <c r="M3650" s="5">
        <v>0.4</v>
      </c>
      <c r="N3650" s="2" t="s">
        <v>17</v>
      </c>
    </row>
    <row r="3651" spans="2:14" ht="14.25" customHeight="1" x14ac:dyDescent="0.25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10">
        <v>60</v>
      </c>
      <c r="J3651" s="7">
        <v>750</v>
      </c>
      <c r="K3651" s="10">
        <v>45000</v>
      </c>
      <c r="L3651" s="10">
        <v>13500</v>
      </c>
      <c r="M3651" s="5">
        <v>0.3</v>
      </c>
      <c r="N3651" s="2" t="s">
        <v>17</v>
      </c>
    </row>
    <row r="3652" spans="2:14" ht="14.25" customHeight="1" x14ac:dyDescent="0.25">
      <c r="B3652" s="2" t="s">
        <v>25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10">
        <v>64.999999999999986</v>
      </c>
      <c r="J3652" s="7">
        <v>2000</v>
      </c>
      <c r="K3652" s="10">
        <v>129999.99999999997</v>
      </c>
      <c r="L3652" s="10">
        <v>51999.999999999993</v>
      </c>
      <c r="M3652" s="5">
        <v>0.4</v>
      </c>
      <c r="N3652" s="2" t="s">
        <v>17</v>
      </c>
    </row>
    <row r="3653" spans="2:14" ht="14.25" customHeight="1" x14ac:dyDescent="0.25">
      <c r="B3653" s="2" t="s">
        <v>25</v>
      </c>
      <c r="C3653" s="2">
        <v>1185732</v>
      </c>
      <c r="D3653" s="3">
        <v>44507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10">
        <v>60</v>
      </c>
      <c r="J3653" s="7">
        <v>3500</v>
      </c>
      <c r="K3653" s="10">
        <v>210000</v>
      </c>
      <c r="L3653" s="10">
        <v>73500</v>
      </c>
      <c r="M3653" s="5">
        <v>0.35</v>
      </c>
      <c r="N3653" s="2" t="s">
        <v>17</v>
      </c>
    </row>
    <row r="3654" spans="2:14" ht="14.25" customHeight="1" x14ac:dyDescent="0.25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10">
        <v>50</v>
      </c>
      <c r="J3654" s="7">
        <v>2250</v>
      </c>
      <c r="K3654" s="10">
        <v>112500</v>
      </c>
      <c r="L3654" s="10">
        <v>39375</v>
      </c>
      <c r="M3654" s="5">
        <v>0.35</v>
      </c>
      <c r="N3654" s="2" t="s">
        <v>17</v>
      </c>
    </row>
    <row r="3655" spans="2:14" ht="14.25" customHeight="1" x14ac:dyDescent="0.25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10">
        <v>50</v>
      </c>
      <c r="J3655" s="7">
        <v>2200</v>
      </c>
      <c r="K3655" s="10">
        <v>110000</v>
      </c>
      <c r="L3655" s="10">
        <v>44000</v>
      </c>
      <c r="M3655" s="5">
        <v>0.4</v>
      </c>
      <c r="N3655" s="2" t="s">
        <v>17</v>
      </c>
    </row>
    <row r="3656" spans="2:14" ht="14.25" customHeight="1" x14ac:dyDescent="0.25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10">
        <v>50</v>
      </c>
      <c r="J3656" s="7">
        <v>2000</v>
      </c>
      <c r="K3656" s="10">
        <v>100000</v>
      </c>
      <c r="L3656" s="10">
        <v>40000</v>
      </c>
      <c r="M3656" s="5">
        <v>0.4</v>
      </c>
      <c r="N3656" s="2" t="s">
        <v>17</v>
      </c>
    </row>
    <row r="3657" spans="2:14" ht="14.25" customHeight="1" x14ac:dyDescent="0.25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10">
        <v>60</v>
      </c>
      <c r="J3657" s="7">
        <v>1750</v>
      </c>
      <c r="K3657" s="10">
        <v>105000</v>
      </c>
      <c r="L3657" s="10">
        <v>31500</v>
      </c>
      <c r="M3657" s="5">
        <v>0.3</v>
      </c>
      <c r="N3657" s="2" t="s">
        <v>17</v>
      </c>
    </row>
    <row r="3658" spans="2:14" ht="14.25" customHeight="1" x14ac:dyDescent="0.25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10">
        <v>64.999999999999986</v>
      </c>
      <c r="J3658" s="7">
        <v>2750</v>
      </c>
      <c r="K3658" s="10">
        <v>178749.99999999997</v>
      </c>
      <c r="L3658" s="10">
        <v>71499.999999999985</v>
      </c>
      <c r="M3658" s="5">
        <v>0.4</v>
      </c>
      <c r="N3658" s="2" t="s">
        <v>17</v>
      </c>
    </row>
    <row r="3659" spans="2:14" ht="14.25" customHeight="1" x14ac:dyDescent="0.25">
      <c r="B3659" s="2" t="s">
        <v>25</v>
      </c>
      <c r="C3659" s="2">
        <v>1185732</v>
      </c>
      <c r="D3659" s="3">
        <v>44536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10">
        <v>60</v>
      </c>
      <c r="J3659" s="7">
        <v>5000</v>
      </c>
      <c r="K3659" s="10">
        <v>300000</v>
      </c>
      <c r="L3659" s="10">
        <v>105000</v>
      </c>
      <c r="M3659" s="5">
        <v>0.35</v>
      </c>
      <c r="N3659" s="2" t="s">
        <v>17</v>
      </c>
    </row>
    <row r="3660" spans="2:14" ht="14.25" customHeight="1" x14ac:dyDescent="0.25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10">
        <v>50</v>
      </c>
      <c r="J3660" s="7">
        <v>3000</v>
      </c>
      <c r="K3660" s="10">
        <v>150000</v>
      </c>
      <c r="L3660" s="10">
        <v>52500</v>
      </c>
      <c r="M3660" s="5">
        <v>0.35</v>
      </c>
      <c r="N3660" s="2" t="s">
        <v>17</v>
      </c>
    </row>
    <row r="3661" spans="2:14" ht="14.25" customHeight="1" x14ac:dyDescent="0.25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10">
        <v>50</v>
      </c>
      <c r="J3661" s="7">
        <v>2750</v>
      </c>
      <c r="K3661" s="10">
        <v>137500</v>
      </c>
      <c r="L3661" s="10">
        <v>55000</v>
      </c>
      <c r="M3661" s="5">
        <v>0.4</v>
      </c>
      <c r="N3661" s="2" t="s">
        <v>17</v>
      </c>
    </row>
    <row r="3662" spans="2:14" ht="14.25" customHeight="1" x14ac:dyDescent="0.25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10">
        <v>50</v>
      </c>
      <c r="J3662" s="7">
        <v>2250</v>
      </c>
      <c r="K3662" s="10">
        <v>112500</v>
      </c>
      <c r="L3662" s="10">
        <v>45000</v>
      </c>
      <c r="M3662" s="5">
        <v>0.4</v>
      </c>
      <c r="N3662" s="2" t="s">
        <v>17</v>
      </c>
    </row>
    <row r="3663" spans="2:14" ht="14.25" customHeight="1" x14ac:dyDescent="0.25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10">
        <v>60</v>
      </c>
      <c r="J3663" s="7">
        <v>2250</v>
      </c>
      <c r="K3663" s="10">
        <v>135000</v>
      </c>
      <c r="L3663" s="10">
        <v>40500</v>
      </c>
      <c r="M3663" s="5">
        <v>0.3</v>
      </c>
      <c r="N3663" s="2" t="s">
        <v>17</v>
      </c>
    </row>
    <row r="3664" spans="2:14" ht="14.25" customHeight="1" x14ac:dyDescent="0.25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10">
        <v>64.999999999999986</v>
      </c>
      <c r="J3664" s="7">
        <v>3250</v>
      </c>
      <c r="K3664" s="10">
        <v>211249.99999999994</v>
      </c>
      <c r="L3664" s="10">
        <v>84499.999999999985</v>
      </c>
      <c r="M3664" s="5">
        <v>0.4</v>
      </c>
      <c r="N3664" s="2" t="s">
        <v>17</v>
      </c>
    </row>
    <row r="3665" spans="2:14" ht="14.25" customHeight="1" x14ac:dyDescent="0.25">
      <c r="B3665" s="2" t="s">
        <v>25</v>
      </c>
      <c r="C3665" s="2">
        <v>1185732</v>
      </c>
      <c r="D3665" s="3">
        <v>44213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10">
        <v>40</v>
      </c>
      <c r="J3665" s="7">
        <v>4500</v>
      </c>
      <c r="K3665" s="10">
        <v>180000</v>
      </c>
      <c r="L3665" s="10">
        <v>54000</v>
      </c>
      <c r="M3665" s="5">
        <v>0.3</v>
      </c>
      <c r="N3665" s="2" t="s">
        <v>17</v>
      </c>
    </row>
    <row r="3666" spans="2:14" ht="14.25" customHeight="1" x14ac:dyDescent="0.25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10">
        <v>40</v>
      </c>
      <c r="J3666" s="7">
        <v>2500</v>
      </c>
      <c r="K3666" s="10">
        <v>100000</v>
      </c>
      <c r="L3666" s="10">
        <v>30000</v>
      </c>
      <c r="M3666" s="5">
        <v>0.3</v>
      </c>
      <c r="N3666" s="2" t="s">
        <v>17</v>
      </c>
    </row>
    <row r="3667" spans="2:14" ht="14.25" customHeight="1" x14ac:dyDescent="0.25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10">
        <v>30.000000000000004</v>
      </c>
      <c r="J3667" s="7">
        <v>2500</v>
      </c>
      <c r="K3667" s="10">
        <v>75000.000000000015</v>
      </c>
      <c r="L3667" s="10">
        <v>18750.000000000004</v>
      </c>
      <c r="M3667" s="5">
        <v>0.25</v>
      </c>
      <c r="N3667" s="2" t="s">
        <v>17</v>
      </c>
    </row>
    <row r="3668" spans="2:14" ht="14.25" customHeight="1" x14ac:dyDescent="0.25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10">
        <v>35</v>
      </c>
      <c r="J3668" s="7">
        <v>1000</v>
      </c>
      <c r="K3668" s="10">
        <v>35000</v>
      </c>
      <c r="L3668" s="10">
        <v>8750</v>
      </c>
      <c r="M3668" s="5">
        <v>0.25</v>
      </c>
      <c r="N3668" s="2" t="s">
        <v>17</v>
      </c>
    </row>
    <row r="3669" spans="2:14" ht="14.25" customHeight="1" x14ac:dyDescent="0.25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10">
        <v>50</v>
      </c>
      <c r="J3669" s="7">
        <v>1500</v>
      </c>
      <c r="K3669" s="10">
        <v>75000</v>
      </c>
      <c r="L3669" s="10">
        <v>18750</v>
      </c>
      <c r="M3669" s="5">
        <v>0.25</v>
      </c>
      <c r="N3669" s="2" t="s">
        <v>17</v>
      </c>
    </row>
    <row r="3670" spans="2:14" ht="14.25" customHeight="1" x14ac:dyDescent="0.25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10">
        <v>40</v>
      </c>
      <c r="J3670" s="7">
        <v>2500</v>
      </c>
      <c r="K3670" s="10">
        <v>100000</v>
      </c>
      <c r="L3670" s="10">
        <v>30000</v>
      </c>
      <c r="M3670" s="5">
        <v>0.3</v>
      </c>
      <c r="N3670" s="2" t="s">
        <v>17</v>
      </c>
    </row>
    <row r="3671" spans="2:14" ht="14.25" customHeight="1" x14ac:dyDescent="0.25">
      <c r="B3671" s="2" t="s">
        <v>25</v>
      </c>
      <c r="C3671" s="2">
        <v>1185732</v>
      </c>
      <c r="D3671" s="3">
        <v>44242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10">
        <v>40</v>
      </c>
      <c r="J3671" s="7">
        <v>5000</v>
      </c>
      <c r="K3671" s="10">
        <v>200000</v>
      </c>
      <c r="L3671" s="10">
        <v>60000</v>
      </c>
      <c r="M3671" s="5">
        <v>0.3</v>
      </c>
      <c r="N3671" s="2" t="s">
        <v>17</v>
      </c>
    </row>
    <row r="3672" spans="2:14" ht="14.25" customHeight="1" x14ac:dyDescent="0.25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10">
        <v>40</v>
      </c>
      <c r="J3672" s="7">
        <v>1500</v>
      </c>
      <c r="K3672" s="10">
        <v>60000</v>
      </c>
      <c r="L3672" s="10">
        <v>18000</v>
      </c>
      <c r="M3672" s="5">
        <v>0.3</v>
      </c>
      <c r="N3672" s="2" t="s">
        <v>17</v>
      </c>
    </row>
    <row r="3673" spans="2:14" ht="14.25" customHeight="1" x14ac:dyDescent="0.25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10">
        <v>30.000000000000004</v>
      </c>
      <c r="J3673" s="7">
        <v>2000</v>
      </c>
      <c r="K3673" s="10">
        <v>60000.000000000007</v>
      </c>
      <c r="L3673" s="10">
        <v>15000.000000000002</v>
      </c>
      <c r="M3673" s="5">
        <v>0.25</v>
      </c>
      <c r="N3673" s="2" t="s">
        <v>17</v>
      </c>
    </row>
    <row r="3674" spans="2:14" ht="14.25" customHeight="1" x14ac:dyDescent="0.25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10">
        <v>35</v>
      </c>
      <c r="J3674" s="7">
        <v>2500</v>
      </c>
      <c r="K3674" s="10">
        <v>87500</v>
      </c>
      <c r="L3674" s="10">
        <v>21875</v>
      </c>
      <c r="M3674" s="5">
        <v>0.25</v>
      </c>
      <c r="N3674" s="2" t="s">
        <v>17</v>
      </c>
    </row>
    <row r="3675" spans="2:14" ht="14.25" customHeight="1" x14ac:dyDescent="0.25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10">
        <v>50</v>
      </c>
      <c r="J3675" s="7">
        <v>1500</v>
      </c>
      <c r="K3675" s="10">
        <v>75000</v>
      </c>
      <c r="L3675" s="10">
        <v>18750</v>
      </c>
      <c r="M3675" s="5">
        <v>0.25</v>
      </c>
      <c r="N3675" s="2" t="s">
        <v>17</v>
      </c>
    </row>
    <row r="3676" spans="2:14" ht="14.25" customHeight="1" x14ac:dyDescent="0.25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10">
        <v>40</v>
      </c>
      <c r="J3676" s="7">
        <v>2500</v>
      </c>
      <c r="K3676" s="10">
        <v>100000</v>
      </c>
      <c r="L3676" s="10">
        <v>30000</v>
      </c>
      <c r="M3676" s="5">
        <v>0.3</v>
      </c>
      <c r="N3676" s="2" t="s">
        <v>17</v>
      </c>
    </row>
    <row r="3677" spans="2:14" ht="14.25" customHeight="1" x14ac:dyDescent="0.25">
      <c r="B3677" s="2" t="s">
        <v>25</v>
      </c>
      <c r="C3677" s="2">
        <v>1185732</v>
      </c>
      <c r="D3677" s="3">
        <v>44268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10">
        <v>40</v>
      </c>
      <c r="J3677" s="7">
        <v>4700</v>
      </c>
      <c r="K3677" s="10">
        <v>188000</v>
      </c>
      <c r="L3677" s="10">
        <v>56400</v>
      </c>
      <c r="M3677" s="5">
        <v>0.3</v>
      </c>
      <c r="N3677" s="2" t="s">
        <v>17</v>
      </c>
    </row>
    <row r="3678" spans="2:14" ht="14.25" customHeight="1" x14ac:dyDescent="0.25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10">
        <v>40</v>
      </c>
      <c r="J3678" s="7">
        <v>1750</v>
      </c>
      <c r="K3678" s="10">
        <v>70000</v>
      </c>
      <c r="L3678" s="10">
        <v>21000</v>
      </c>
      <c r="M3678" s="5">
        <v>0.3</v>
      </c>
      <c r="N3678" s="2" t="s">
        <v>17</v>
      </c>
    </row>
    <row r="3679" spans="2:14" ht="14.25" customHeight="1" x14ac:dyDescent="0.25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10">
        <v>30.000000000000004</v>
      </c>
      <c r="J3679" s="7">
        <v>2000</v>
      </c>
      <c r="K3679" s="10">
        <v>60000.000000000007</v>
      </c>
      <c r="L3679" s="10">
        <v>15000.000000000002</v>
      </c>
      <c r="M3679" s="5">
        <v>0.25</v>
      </c>
      <c r="N3679" s="2" t="s">
        <v>17</v>
      </c>
    </row>
    <row r="3680" spans="2:14" ht="14.25" customHeight="1" x14ac:dyDescent="0.25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10">
        <v>35</v>
      </c>
      <c r="J3680" s="7">
        <v>3000</v>
      </c>
      <c r="K3680" s="10">
        <v>105000</v>
      </c>
      <c r="L3680" s="10">
        <v>26250</v>
      </c>
      <c r="M3680" s="5">
        <v>0.25</v>
      </c>
      <c r="N3680" s="2" t="s">
        <v>17</v>
      </c>
    </row>
    <row r="3681" spans="2:14" ht="14.25" customHeight="1" x14ac:dyDescent="0.25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10">
        <v>50</v>
      </c>
      <c r="J3681" s="7">
        <v>1000</v>
      </c>
      <c r="K3681" s="10">
        <v>50000</v>
      </c>
      <c r="L3681" s="10">
        <v>12500</v>
      </c>
      <c r="M3681" s="5">
        <v>0.25</v>
      </c>
      <c r="N3681" s="2" t="s">
        <v>17</v>
      </c>
    </row>
    <row r="3682" spans="2:14" ht="14.25" customHeight="1" x14ac:dyDescent="0.25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10">
        <v>40</v>
      </c>
      <c r="J3682" s="7">
        <v>2000</v>
      </c>
      <c r="K3682" s="10">
        <v>80000</v>
      </c>
      <c r="L3682" s="10">
        <v>24000</v>
      </c>
      <c r="M3682" s="5">
        <v>0.3</v>
      </c>
      <c r="N3682" s="2" t="s">
        <v>17</v>
      </c>
    </row>
    <row r="3683" spans="2:14" ht="14.25" customHeight="1" x14ac:dyDescent="0.25">
      <c r="B3683" s="2" t="s">
        <v>25</v>
      </c>
      <c r="C3683" s="2">
        <v>1185732</v>
      </c>
      <c r="D3683" s="3">
        <v>44300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10">
        <v>40</v>
      </c>
      <c r="J3683" s="7">
        <v>4500</v>
      </c>
      <c r="K3683" s="10">
        <v>180000</v>
      </c>
      <c r="L3683" s="10">
        <v>54000</v>
      </c>
      <c r="M3683" s="5">
        <v>0.3</v>
      </c>
      <c r="N3683" s="2" t="s">
        <v>17</v>
      </c>
    </row>
    <row r="3684" spans="2:14" ht="14.25" customHeight="1" x14ac:dyDescent="0.25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10">
        <v>40</v>
      </c>
      <c r="J3684" s="7">
        <v>1500</v>
      </c>
      <c r="K3684" s="10">
        <v>60000</v>
      </c>
      <c r="L3684" s="10">
        <v>18000</v>
      </c>
      <c r="M3684" s="5">
        <v>0.3</v>
      </c>
      <c r="N3684" s="2" t="s">
        <v>17</v>
      </c>
    </row>
    <row r="3685" spans="2:14" ht="14.25" customHeight="1" x14ac:dyDescent="0.25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10">
        <v>30.000000000000004</v>
      </c>
      <c r="J3685" s="7">
        <v>1500</v>
      </c>
      <c r="K3685" s="10">
        <v>45000.000000000007</v>
      </c>
      <c r="L3685" s="10">
        <v>11250.000000000002</v>
      </c>
      <c r="M3685" s="5">
        <v>0.25</v>
      </c>
      <c r="N3685" s="2" t="s">
        <v>17</v>
      </c>
    </row>
    <row r="3686" spans="2:14" ht="14.25" customHeight="1" x14ac:dyDescent="0.25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10">
        <v>35</v>
      </c>
      <c r="J3686" s="7">
        <v>1250</v>
      </c>
      <c r="K3686" s="10">
        <v>43750</v>
      </c>
      <c r="L3686" s="10">
        <v>10937.5</v>
      </c>
      <c r="M3686" s="5">
        <v>0.25</v>
      </c>
      <c r="N3686" s="2" t="s">
        <v>17</v>
      </c>
    </row>
    <row r="3687" spans="2:14" ht="14.25" customHeight="1" x14ac:dyDescent="0.25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10">
        <v>50</v>
      </c>
      <c r="J3687" s="7">
        <v>1250</v>
      </c>
      <c r="K3687" s="10">
        <v>62500</v>
      </c>
      <c r="L3687" s="10">
        <v>15625</v>
      </c>
      <c r="M3687" s="5">
        <v>0.25</v>
      </c>
      <c r="N3687" s="2" t="s">
        <v>17</v>
      </c>
    </row>
    <row r="3688" spans="2:14" ht="14.25" customHeight="1" x14ac:dyDescent="0.25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10">
        <v>40</v>
      </c>
      <c r="J3688" s="7">
        <v>2750</v>
      </c>
      <c r="K3688" s="10">
        <v>110000</v>
      </c>
      <c r="L3688" s="10">
        <v>33000</v>
      </c>
      <c r="M3688" s="5">
        <v>0.3</v>
      </c>
      <c r="N3688" s="2" t="s">
        <v>17</v>
      </c>
    </row>
    <row r="3689" spans="2:14" ht="14.25" customHeight="1" x14ac:dyDescent="0.25">
      <c r="B3689" s="2" t="s">
        <v>25</v>
      </c>
      <c r="C3689" s="2">
        <v>1185732</v>
      </c>
      <c r="D3689" s="3">
        <v>44329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10">
        <v>54.999999999999993</v>
      </c>
      <c r="J3689" s="7">
        <v>4950</v>
      </c>
      <c r="K3689" s="10">
        <v>272249.99999999994</v>
      </c>
      <c r="L3689" s="10">
        <v>81674.999999999985</v>
      </c>
      <c r="M3689" s="5">
        <v>0.3</v>
      </c>
      <c r="N3689" s="2" t="s">
        <v>17</v>
      </c>
    </row>
    <row r="3690" spans="2:14" ht="14.25" customHeight="1" x14ac:dyDescent="0.25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10">
        <v>50</v>
      </c>
      <c r="J3690" s="7">
        <v>2000</v>
      </c>
      <c r="K3690" s="10">
        <v>100000</v>
      </c>
      <c r="L3690" s="10">
        <v>30000</v>
      </c>
      <c r="M3690" s="5">
        <v>0.3</v>
      </c>
      <c r="N3690" s="2" t="s">
        <v>17</v>
      </c>
    </row>
    <row r="3691" spans="2:14" ht="14.25" customHeight="1" x14ac:dyDescent="0.25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10">
        <v>45</v>
      </c>
      <c r="J3691" s="7">
        <v>2250</v>
      </c>
      <c r="K3691" s="10">
        <v>101250</v>
      </c>
      <c r="L3691" s="10">
        <v>25312.5</v>
      </c>
      <c r="M3691" s="5">
        <v>0.25</v>
      </c>
      <c r="N3691" s="2" t="s">
        <v>17</v>
      </c>
    </row>
    <row r="3692" spans="2:14" ht="14.25" customHeight="1" x14ac:dyDescent="0.25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10">
        <v>45</v>
      </c>
      <c r="J3692" s="7">
        <v>1750</v>
      </c>
      <c r="K3692" s="10">
        <v>78750</v>
      </c>
      <c r="L3692" s="10">
        <v>19687.5</v>
      </c>
      <c r="M3692" s="5">
        <v>0.25</v>
      </c>
      <c r="N3692" s="2" t="s">
        <v>17</v>
      </c>
    </row>
    <row r="3693" spans="2:14" ht="14.25" customHeight="1" x14ac:dyDescent="0.25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10">
        <v>54.999999999999993</v>
      </c>
      <c r="J3693" s="7">
        <v>2000</v>
      </c>
      <c r="K3693" s="10">
        <v>109999.99999999999</v>
      </c>
      <c r="L3693" s="10">
        <v>27499.999999999996</v>
      </c>
      <c r="M3693" s="5">
        <v>0.25</v>
      </c>
      <c r="N3693" s="2" t="s">
        <v>17</v>
      </c>
    </row>
    <row r="3694" spans="2:14" ht="14.25" customHeight="1" x14ac:dyDescent="0.25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10">
        <v>60</v>
      </c>
      <c r="J3694" s="7">
        <v>3250</v>
      </c>
      <c r="K3694" s="10">
        <v>195000</v>
      </c>
      <c r="L3694" s="10">
        <v>58500</v>
      </c>
      <c r="M3694" s="5">
        <v>0.3</v>
      </c>
      <c r="N3694" s="2" t="s">
        <v>17</v>
      </c>
    </row>
    <row r="3695" spans="2:14" ht="14.25" customHeight="1" x14ac:dyDescent="0.25">
      <c r="B3695" s="2" t="s">
        <v>25</v>
      </c>
      <c r="C3695" s="2">
        <v>1185732</v>
      </c>
      <c r="D3695" s="3">
        <v>44362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10">
        <v>54.999999999999993</v>
      </c>
      <c r="J3695" s="7">
        <v>5750</v>
      </c>
      <c r="K3695" s="10">
        <v>316249.99999999994</v>
      </c>
      <c r="L3695" s="10">
        <v>94874.999999999985</v>
      </c>
      <c r="M3695" s="5">
        <v>0.3</v>
      </c>
      <c r="N3695" s="2" t="s">
        <v>17</v>
      </c>
    </row>
    <row r="3696" spans="2:14" ht="14.25" customHeight="1" x14ac:dyDescent="0.25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10">
        <v>50</v>
      </c>
      <c r="J3696" s="7">
        <v>3250</v>
      </c>
      <c r="K3696" s="10">
        <v>162500</v>
      </c>
      <c r="L3696" s="10">
        <v>48750</v>
      </c>
      <c r="M3696" s="5">
        <v>0.3</v>
      </c>
      <c r="N3696" s="2" t="s">
        <v>17</v>
      </c>
    </row>
    <row r="3697" spans="2:14" ht="14.25" customHeight="1" x14ac:dyDescent="0.25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10">
        <v>45</v>
      </c>
      <c r="J3697" s="7">
        <v>2500</v>
      </c>
      <c r="K3697" s="10">
        <v>112500</v>
      </c>
      <c r="L3697" s="10">
        <v>28125</v>
      </c>
      <c r="M3697" s="5">
        <v>0.25</v>
      </c>
      <c r="N3697" s="2" t="s">
        <v>17</v>
      </c>
    </row>
    <row r="3698" spans="2:14" ht="14.25" customHeight="1" x14ac:dyDescent="0.25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10">
        <v>45</v>
      </c>
      <c r="J3698" s="7">
        <v>2250</v>
      </c>
      <c r="K3698" s="10">
        <v>101250</v>
      </c>
      <c r="L3698" s="10">
        <v>25312.5</v>
      </c>
      <c r="M3698" s="5">
        <v>0.25</v>
      </c>
      <c r="N3698" s="2" t="s">
        <v>17</v>
      </c>
    </row>
    <row r="3699" spans="2:14" ht="14.25" customHeight="1" x14ac:dyDescent="0.25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10">
        <v>54.999999999999993</v>
      </c>
      <c r="J3699" s="7">
        <v>2250</v>
      </c>
      <c r="K3699" s="10">
        <v>123749.99999999999</v>
      </c>
      <c r="L3699" s="10">
        <v>30937.499999999996</v>
      </c>
      <c r="M3699" s="5">
        <v>0.25</v>
      </c>
      <c r="N3699" s="2" t="s">
        <v>17</v>
      </c>
    </row>
    <row r="3700" spans="2:14" ht="14.25" customHeight="1" x14ac:dyDescent="0.25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10">
        <v>60</v>
      </c>
      <c r="J3700" s="7">
        <v>3750</v>
      </c>
      <c r="K3700" s="10">
        <v>225000</v>
      </c>
      <c r="L3700" s="10">
        <v>67500</v>
      </c>
      <c r="M3700" s="5">
        <v>0.3</v>
      </c>
      <c r="N3700" s="2" t="s">
        <v>17</v>
      </c>
    </row>
    <row r="3701" spans="2:14" ht="14.25" customHeight="1" x14ac:dyDescent="0.25">
      <c r="B3701" s="2" t="s">
        <v>25</v>
      </c>
      <c r="C3701" s="2">
        <v>1185732</v>
      </c>
      <c r="D3701" s="3">
        <v>44390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10">
        <v>54.999999999999993</v>
      </c>
      <c r="J3701" s="7">
        <v>6000</v>
      </c>
      <c r="K3701" s="10">
        <v>329999.99999999994</v>
      </c>
      <c r="L3701" s="10">
        <v>98999.999999999985</v>
      </c>
      <c r="M3701" s="5">
        <v>0.3</v>
      </c>
      <c r="N3701" s="2" t="s">
        <v>17</v>
      </c>
    </row>
    <row r="3702" spans="2:14" ht="14.25" customHeight="1" x14ac:dyDescent="0.25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10">
        <v>50</v>
      </c>
      <c r="J3702" s="7">
        <v>3500</v>
      </c>
      <c r="K3702" s="10">
        <v>175000</v>
      </c>
      <c r="L3702" s="10">
        <v>52500</v>
      </c>
      <c r="M3702" s="5">
        <v>0.3</v>
      </c>
      <c r="N3702" s="2" t="s">
        <v>17</v>
      </c>
    </row>
    <row r="3703" spans="2:14" ht="14.25" customHeight="1" x14ac:dyDescent="0.25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10">
        <v>45</v>
      </c>
      <c r="J3703" s="7">
        <v>2750</v>
      </c>
      <c r="K3703" s="10">
        <v>123750</v>
      </c>
      <c r="L3703" s="10">
        <v>30937.5</v>
      </c>
      <c r="M3703" s="5">
        <v>0.25</v>
      </c>
      <c r="N3703" s="2" t="s">
        <v>17</v>
      </c>
    </row>
    <row r="3704" spans="2:14" ht="14.25" customHeight="1" x14ac:dyDescent="0.25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10">
        <v>45</v>
      </c>
      <c r="J3704" s="7">
        <v>2250</v>
      </c>
      <c r="K3704" s="10">
        <v>101250</v>
      </c>
      <c r="L3704" s="10">
        <v>25312.5</v>
      </c>
      <c r="M3704" s="5">
        <v>0.25</v>
      </c>
      <c r="N3704" s="2" t="s">
        <v>17</v>
      </c>
    </row>
    <row r="3705" spans="2:14" ht="14.25" customHeight="1" x14ac:dyDescent="0.25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10">
        <v>54.999999999999993</v>
      </c>
      <c r="J3705" s="7">
        <v>2500</v>
      </c>
      <c r="K3705" s="10">
        <v>137499.99999999997</v>
      </c>
      <c r="L3705" s="10">
        <v>34374.999999999993</v>
      </c>
      <c r="M3705" s="5">
        <v>0.25</v>
      </c>
      <c r="N3705" s="2" t="s">
        <v>17</v>
      </c>
    </row>
    <row r="3706" spans="2:14" ht="14.25" customHeight="1" x14ac:dyDescent="0.25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10">
        <v>60</v>
      </c>
      <c r="J3706" s="7">
        <v>4250</v>
      </c>
      <c r="K3706" s="10">
        <v>255000</v>
      </c>
      <c r="L3706" s="10">
        <v>76500</v>
      </c>
      <c r="M3706" s="5">
        <v>0.3</v>
      </c>
      <c r="N3706" s="2" t="s">
        <v>17</v>
      </c>
    </row>
    <row r="3707" spans="2:14" ht="14.25" customHeight="1" x14ac:dyDescent="0.25">
      <c r="B3707" s="2" t="s">
        <v>25</v>
      </c>
      <c r="C3707" s="2">
        <v>1185732</v>
      </c>
      <c r="D3707" s="3">
        <v>44422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10">
        <v>54.999999999999993</v>
      </c>
      <c r="J3707" s="7">
        <v>5750</v>
      </c>
      <c r="K3707" s="10">
        <v>316249.99999999994</v>
      </c>
      <c r="L3707" s="10">
        <v>94874.999999999985</v>
      </c>
      <c r="M3707" s="5">
        <v>0.3</v>
      </c>
      <c r="N3707" s="2" t="s">
        <v>17</v>
      </c>
    </row>
    <row r="3708" spans="2:14" ht="14.25" customHeight="1" x14ac:dyDescent="0.25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10">
        <v>50</v>
      </c>
      <c r="J3708" s="7">
        <v>3500</v>
      </c>
      <c r="K3708" s="10">
        <v>175000</v>
      </c>
      <c r="L3708" s="10">
        <v>52500</v>
      </c>
      <c r="M3708" s="5">
        <v>0.3</v>
      </c>
      <c r="N3708" s="2" t="s">
        <v>17</v>
      </c>
    </row>
    <row r="3709" spans="2:14" ht="14.25" customHeight="1" x14ac:dyDescent="0.25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10">
        <v>45</v>
      </c>
      <c r="J3709" s="7">
        <v>2750</v>
      </c>
      <c r="K3709" s="10">
        <v>123750</v>
      </c>
      <c r="L3709" s="10">
        <v>30937.5</v>
      </c>
      <c r="M3709" s="5">
        <v>0.25</v>
      </c>
      <c r="N3709" s="2" t="s">
        <v>17</v>
      </c>
    </row>
    <row r="3710" spans="2:14" ht="14.25" customHeight="1" x14ac:dyDescent="0.25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10">
        <v>45</v>
      </c>
      <c r="J3710" s="7">
        <v>1750</v>
      </c>
      <c r="K3710" s="10">
        <v>78750</v>
      </c>
      <c r="L3710" s="10">
        <v>19687.5</v>
      </c>
      <c r="M3710" s="5">
        <v>0.25</v>
      </c>
      <c r="N3710" s="2" t="s">
        <v>17</v>
      </c>
    </row>
    <row r="3711" spans="2:14" ht="14.25" customHeight="1" x14ac:dyDescent="0.25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10">
        <v>54.999999999999993</v>
      </c>
      <c r="J3711" s="7">
        <v>1500</v>
      </c>
      <c r="K3711" s="10">
        <v>82499.999999999985</v>
      </c>
      <c r="L3711" s="10">
        <v>20624.999999999996</v>
      </c>
      <c r="M3711" s="5">
        <v>0.25</v>
      </c>
      <c r="N3711" s="2" t="s">
        <v>17</v>
      </c>
    </row>
    <row r="3712" spans="2:14" ht="14.25" customHeight="1" x14ac:dyDescent="0.25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10">
        <v>60</v>
      </c>
      <c r="J3712" s="7">
        <v>3250</v>
      </c>
      <c r="K3712" s="10">
        <v>195000</v>
      </c>
      <c r="L3712" s="10">
        <v>58500</v>
      </c>
      <c r="M3712" s="5">
        <v>0.3</v>
      </c>
      <c r="N3712" s="2" t="s">
        <v>17</v>
      </c>
    </row>
    <row r="3713" spans="2:14" ht="14.25" customHeight="1" x14ac:dyDescent="0.25">
      <c r="B3713" s="2" t="s">
        <v>25</v>
      </c>
      <c r="C3713" s="2">
        <v>1185732</v>
      </c>
      <c r="D3713" s="3">
        <v>44452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10">
        <v>54.999999999999993</v>
      </c>
      <c r="J3713" s="7">
        <v>4500</v>
      </c>
      <c r="K3713" s="10">
        <v>247499.99999999997</v>
      </c>
      <c r="L3713" s="10">
        <v>74249.999999999985</v>
      </c>
      <c r="M3713" s="5">
        <v>0.3</v>
      </c>
      <c r="N3713" s="2" t="s">
        <v>17</v>
      </c>
    </row>
    <row r="3714" spans="2:14" ht="14.25" customHeight="1" x14ac:dyDescent="0.25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10">
        <v>50</v>
      </c>
      <c r="J3714" s="7">
        <v>2500</v>
      </c>
      <c r="K3714" s="10">
        <v>125000</v>
      </c>
      <c r="L3714" s="10">
        <v>37500</v>
      </c>
      <c r="M3714" s="5">
        <v>0.3</v>
      </c>
      <c r="N3714" s="2" t="s">
        <v>17</v>
      </c>
    </row>
    <row r="3715" spans="2:14" ht="14.25" customHeight="1" x14ac:dyDescent="0.25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10">
        <v>45</v>
      </c>
      <c r="J3715" s="7">
        <v>1500</v>
      </c>
      <c r="K3715" s="10">
        <v>67500</v>
      </c>
      <c r="L3715" s="10">
        <v>16875</v>
      </c>
      <c r="M3715" s="5">
        <v>0.25</v>
      </c>
      <c r="N3715" s="2" t="s">
        <v>17</v>
      </c>
    </row>
    <row r="3716" spans="2:14" ht="14.25" customHeight="1" x14ac:dyDescent="0.25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10">
        <v>45</v>
      </c>
      <c r="J3716" s="7">
        <v>1250</v>
      </c>
      <c r="K3716" s="10">
        <v>56250</v>
      </c>
      <c r="L3716" s="10">
        <v>14062.5</v>
      </c>
      <c r="M3716" s="5">
        <v>0.25</v>
      </c>
      <c r="N3716" s="2" t="s">
        <v>17</v>
      </c>
    </row>
    <row r="3717" spans="2:14" ht="14.25" customHeight="1" x14ac:dyDescent="0.25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10">
        <v>54.999999999999993</v>
      </c>
      <c r="J3717" s="7">
        <v>1250</v>
      </c>
      <c r="K3717" s="10">
        <v>68749.999999999985</v>
      </c>
      <c r="L3717" s="10">
        <v>17187.499999999996</v>
      </c>
      <c r="M3717" s="5">
        <v>0.25</v>
      </c>
      <c r="N3717" s="2" t="s">
        <v>17</v>
      </c>
    </row>
    <row r="3718" spans="2:14" ht="14.25" customHeight="1" x14ac:dyDescent="0.25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10">
        <v>60</v>
      </c>
      <c r="J3718" s="7">
        <v>2250</v>
      </c>
      <c r="K3718" s="10">
        <v>135000</v>
      </c>
      <c r="L3718" s="10">
        <v>40500</v>
      </c>
      <c r="M3718" s="5">
        <v>0.3</v>
      </c>
      <c r="N3718" s="2" t="s">
        <v>17</v>
      </c>
    </row>
    <row r="3719" spans="2:14" ht="14.25" customHeight="1" x14ac:dyDescent="0.25">
      <c r="B3719" s="2" t="s">
        <v>25</v>
      </c>
      <c r="C3719" s="2">
        <v>1185732</v>
      </c>
      <c r="D3719" s="3">
        <v>44484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10">
        <v>60</v>
      </c>
      <c r="J3719" s="7">
        <v>4000</v>
      </c>
      <c r="K3719" s="10">
        <v>240000</v>
      </c>
      <c r="L3719" s="10">
        <v>72000</v>
      </c>
      <c r="M3719" s="5">
        <v>0.3</v>
      </c>
      <c r="N3719" s="2" t="s">
        <v>17</v>
      </c>
    </row>
    <row r="3720" spans="2:14" ht="14.25" customHeight="1" x14ac:dyDescent="0.25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10">
        <v>55.000000000000007</v>
      </c>
      <c r="J3720" s="7">
        <v>2250</v>
      </c>
      <c r="K3720" s="10">
        <v>123750.00000000001</v>
      </c>
      <c r="L3720" s="10">
        <v>37125</v>
      </c>
      <c r="M3720" s="5">
        <v>0.3</v>
      </c>
      <c r="N3720" s="2" t="s">
        <v>17</v>
      </c>
    </row>
    <row r="3721" spans="2:14" ht="14.25" customHeight="1" x14ac:dyDescent="0.25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10">
        <v>55.000000000000007</v>
      </c>
      <c r="J3721" s="7">
        <v>1250</v>
      </c>
      <c r="K3721" s="10">
        <v>68750.000000000015</v>
      </c>
      <c r="L3721" s="10">
        <v>17187.500000000004</v>
      </c>
      <c r="M3721" s="5">
        <v>0.25</v>
      </c>
      <c r="N3721" s="2" t="s">
        <v>17</v>
      </c>
    </row>
    <row r="3722" spans="2:14" ht="14.25" customHeight="1" x14ac:dyDescent="0.25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10">
        <v>55.000000000000007</v>
      </c>
      <c r="J3722" s="7">
        <v>1000</v>
      </c>
      <c r="K3722" s="10">
        <v>55000.000000000007</v>
      </c>
      <c r="L3722" s="10">
        <v>13750.000000000002</v>
      </c>
      <c r="M3722" s="5">
        <v>0.25</v>
      </c>
      <c r="N3722" s="2" t="s">
        <v>17</v>
      </c>
    </row>
    <row r="3723" spans="2:14" ht="14.25" customHeight="1" x14ac:dyDescent="0.25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10">
        <v>65</v>
      </c>
      <c r="J3723" s="7">
        <v>1000</v>
      </c>
      <c r="K3723" s="10">
        <v>65000</v>
      </c>
      <c r="L3723" s="10">
        <v>16250</v>
      </c>
      <c r="M3723" s="5">
        <v>0.25</v>
      </c>
      <c r="N3723" s="2" t="s">
        <v>17</v>
      </c>
    </row>
    <row r="3724" spans="2:14" ht="14.25" customHeight="1" x14ac:dyDescent="0.25">
      <c r="B3724" s="2" t="s">
        <v>60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10">
        <v>70</v>
      </c>
      <c r="J3724" s="7">
        <v>2250</v>
      </c>
      <c r="K3724" s="10">
        <v>157500</v>
      </c>
      <c r="L3724" s="10">
        <v>47250</v>
      </c>
      <c r="M3724" s="5">
        <v>0.3</v>
      </c>
      <c r="N3724" s="2" t="s">
        <v>17</v>
      </c>
    </row>
    <row r="3725" spans="2:14" ht="14.25" customHeight="1" x14ac:dyDescent="0.25">
      <c r="B3725" s="2" t="s">
        <v>60</v>
      </c>
      <c r="C3725" s="2">
        <v>1185732</v>
      </c>
      <c r="D3725" s="3">
        <v>44514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10">
        <v>65</v>
      </c>
      <c r="J3725" s="7">
        <v>3750</v>
      </c>
      <c r="K3725" s="10">
        <v>243750</v>
      </c>
      <c r="L3725" s="10">
        <v>73125</v>
      </c>
      <c r="M3725" s="5">
        <v>0.3</v>
      </c>
      <c r="N3725" s="2" t="s">
        <v>17</v>
      </c>
    </row>
    <row r="3726" spans="2:14" ht="14.25" customHeight="1" x14ac:dyDescent="0.25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10">
        <v>55.000000000000007</v>
      </c>
      <c r="J3726" s="7">
        <v>3000</v>
      </c>
      <c r="K3726" s="10">
        <v>165000.00000000003</v>
      </c>
      <c r="L3726" s="10">
        <v>49500.000000000007</v>
      </c>
      <c r="M3726" s="5">
        <v>0.3</v>
      </c>
      <c r="N3726" s="2" t="s">
        <v>17</v>
      </c>
    </row>
    <row r="3727" spans="2:14" ht="14.25" customHeight="1" x14ac:dyDescent="0.25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10">
        <v>55.000000000000007</v>
      </c>
      <c r="J3727" s="7">
        <v>2950</v>
      </c>
      <c r="K3727" s="10">
        <v>162250.00000000003</v>
      </c>
      <c r="L3727" s="10">
        <v>40562.500000000007</v>
      </c>
      <c r="M3727" s="5">
        <v>0.25</v>
      </c>
      <c r="N3727" s="2" t="s">
        <v>17</v>
      </c>
    </row>
    <row r="3728" spans="2:14" ht="14.25" customHeight="1" x14ac:dyDescent="0.25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10">
        <v>55.000000000000007</v>
      </c>
      <c r="J3728" s="7">
        <v>2750</v>
      </c>
      <c r="K3728" s="10">
        <v>151250.00000000003</v>
      </c>
      <c r="L3728" s="10">
        <v>37812.500000000007</v>
      </c>
      <c r="M3728" s="5">
        <v>0.25</v>
      </c>
      <c r="N3728" s="2" t="s">
        <v>17</v>
      </c>
    </row>
    <row r="3729" spans="2:14" ht="14.25" customHeight="1" x14ac:dyDescent="0.25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10">
        <v>65</v>
      </c>
      <c r="J3729" s="7">
        <v>2500</v>
      </c>
      <c r="K3729" s="10">
        <v>162500</v>
      </c>
      <c r="L3729" s="10">
        <v>40625</v>
      </c>
      <c r="M3729" s="5">
        <v>0.25</v>
      </c>
      <c r="N3729" s="2" t="s">
        <v>17</v>
      </c>
    </row>
    <row r="3730" spans="2:14" ht="14.25" customHeight="1" x14ac:dyDescent="0.25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10">
        <v>70</v>
      </c>
      <c r="J3730" s="7">
        <v>3500</v>
      </c>
      <c r="K3730" s="10">
        <v>245000</v>
      </c>
      <c r="L3730" s="10">
        <v>73500</v>
      </c>
      <c r="M3730" s="5">
        <v>0.3</v>
      </c>
      <c r="N3730" s="2" t="s">
        <v>17</v>
      </c>
    </row>
    <row r="3731" spans="2:14" ht="14.25" customHeight="1" x14ac:dyDescent="0.25">
      <c r="B3731" s="2" t="s">
        <v>60</v>
      </c>
      <c r="C3731" s="2">
        <v>1185732</v>
      </c>
      <c r="D3731" s="3">
        <v>44543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10">
        <v>65</v>
      </c>
      <c r="J3731" s="7">
        <v>5750</v>
      </c>
      <c r="K3731" s="10">
        <v>373750</v>
      </c>
      <c r="L3731" s="10">
        <v>112125</v>
      </c>
      <c r="M3731" s="5">
        <v>0.3</v>
      </c>
      <c r="N3731" s="2" t="s">
        <v>17</v>
      </c>
    </row>
    <row r="3732" spans="2:14" ht="14.25" customHeight="1" x14ac:dyDescent="0.25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10">
        <v>55.000000000000007</v>
      </c>
      <c r="J3732" s="7">
        <v>3750</v>
      </c>
      <c r="K3732" s="10">
        <v>206250.00000000003</v>
      </c>
      <c r="L3732" s="10">
        <v>61875.000000000007</v>
      </c>
      <c r="M3732" s="5">
        <v>0.3</v>
      </c>
      <c r="N3732" s="2" t="s">
        <v>17</v>
      </c>
    </row>
    <row r="3733" spans="2:14" ht="14.25" customHeight="1" x14ac:dyDescent="0.25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10">
        <v>55.000000000000007</v>
      </c>
      <c r="J3733" s="7">
        <v>3500</v>
      </c>
      <c r="K3733" s="10">
        <v>192500.00000000003</v>
      </c>
      <c r="L3733" s="10">
        <v>48125.000000000007</v>
      </c>
      <c r="M3733" s="5">
        <v>0.25</v>
      </c>
      <c r="N3733" s="2" t="s">
        <v>17</v>
      </c>
    </row>
    <row r="3734" spans="2:14" ht="14.25" customHeight="1" x14ac:dyDescent="0.25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10">
        <v>55.000000000000007</v>
      </c>
      <c r="J3734" s="7">
        <v>3000</v>
      </c>
      <c r="K3734" s="10">
        <v>165000.00000000003</v>
      </c>
      <c r="L3734" s="10">
        <v>41250.000000000007</v>
      </c>
      <c r="M3734" s="5">
        <v>0.25</v>
      </c>
      <c r="N3734" s="2" t="s">
        <v>17</v>
      </c>
    </row>
    <row r="3735" spans="2:14" ht="14.25" customHeight="1" x14ac:dyDescent="0.25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10">
        <v>65</v>
      </c>
      <c r="J3735" s="7">
        <v>3000</v>
      </c>
      <c r="K3735" s="10">
        <v>195000</v>
      </c>
      <c r="L3735" s="10">
        <v>48750</v>
      </c>
      <c r="M3735" s="5">
        <v>0.25</v>
      </c>
      <c r="N3735" s="2" t="s">
        <v>17</v>
      </c>
    </row>
    <row r="3736" spans="2:14" ht="14.25" customHeight="1" x14ac:dyDescent="0.25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10">
        <v>70</v>
      </c>
      <c r="J3736" s="7">
        <v>4000</v>
      </c>
      <c r="K3736" s="10">
        <v>280000</v>
      </c>
      <c r="L3736" s="10">
        <v>84000</v>
      </c>
      <c r="M3736" s="5">
        <v>0.3</v>
      </c>
      <c r="N3736" s="2" t="s">
        <v>17</v>
      </c>
    </row>
    <row r="3737" spans="2:14" ht="14.25" customHeight="1" x14ac:dyDescent="0.25">
      <c r="B3737" s="2" t="s">
        <v>60</v>
      </c>
      <c r="C3737" s="2">
        <v>1185732</v>
      </c>
      <c r="D3737" s="3">
        <v>44210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10">
        <v>45</v>
      </c>
      <c r="J3737" s="7">
        <v>5250</v>
      </c>
      <c r="K3737" s="10">
        <v>236250</v>
      </c>
      <c r="L3737" s="10">
        <v>106312.5</v>
      </c>
      <c r="M3737" s="5">
        <v>0.45</v>
      </c>
      <c r="N3737" s="2" t="s">
        <v>17</v>
      </c>
    </row>
    <row r="3738" spans="2:14" ht="14.25" customHeight="1" x14ac:dyDescent="0.25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10">
        <v>45</v>
      </c>
      <c r="J3738" s="7">
        <v>3250</v>
      </c>
      <c r="K3738" s="10">
        <v>146250</v>
      </c>
      <c r="L3738" s="10">
        <v>65812.5</v>
      </c>
      <c r="M3738" s="5">
        <v>0.45</v>
      </c>
      <c r="N3738" s="2" t="s">
        <v>17</v>
      </c>
    </row>
    <row r="3739" spans="2:14" ht="14.25" customHeight="1" x14ac:dyDescent="0.25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10">
        <v>35</v>
      </c>
      <c r="J3739" s="7">
        <v>3250</v>
      </c>
      <c r="K3739" s="10">
        <v>113750</v>
      </c>
      <c r="L3739" s="10">
        <v>39812.5</v>
      </c>
      <c r="M3739" s="5">
        <v>0.35</v>
      </c>
      <c r="N3739" s="2" t="s">
        <v>17</v>
      </c>
    </row>
    <row r="3740" spans="2:14" ht="14.25" customHeight="1" x14ac:dyDescent="0.25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10">
        <v>40</v>
      </c>
      <c r="J3740" s="7">
        <v>1750</v>
      </c>
      <c r="K3740" s="10">
        <v>70000</v>
      </c>
      <c r="L3740" s="10">
        <v>24500</v>
      </c>
      <c r="M3740" s="5">
        <v>0.35</v>
      </c>
      <c r="N3740" s="2" t="s">
        <v>17</v>
      </c>
    </row>
    <row r="3741" spans="2:14" ht="14.25" customHeight="1" x14ac:dyDescent="0.25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10">
        <v>55.000000000000007</v>
      </c>
      <c r="J3741" s="7">
        <v>2250</v>
      </c>
      <c r="K3741" s="10">
        <v>123750.00000000001</v>
      </c>
      <c r="L3741" s="10">
        <v>43312.5</v>
      </c>
      <c r="M3741" s="5">
        <v>0.35</v>
      </c>
      <c r="N3741" s="2" t="s">
        <v>17</v>
      </c>
    </row>
    <row r="3742" spans="2:14" ht="14.25" customHeight="1" x14ac:dyDescent="0.25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10">
        <v>45</v>
      </c>
      <c r="J3742" s="7">
        <v>3250</v>
      </c>
      <c r="K3742" s="10">
        <v>146250</v>
      </c>
      <c r="L3742" s="10">
        <v>58499.999999999993</v>
      </c>
      <c r="M3742" s="5">
        <v>0.39999999999999997</v>
      </c>
      <c r="N3742" s="2" t="s">
        <v>17</v>
      </c>
    </row>
    <row r="3743" spans="2:14" ht="14.25" customHeight="1" x14ac:dyDescent="0.25">
      <c r="B3743" s="2" t="s">
        <v>60</v>
      </c>
      <c r="C3743" s="2">
        <v>1185732</v>
      </c>
      <c r="D3743" s="3">
        <v>44239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10">
        <v>45</v>
      </c>
      <c r="J3743" s="7">
        <v>5750</v>
      </c>
      <c r="K3743" s="10">
        <v>258750</v>
      </c>
      <c r="L3743" s="10">
        <v>116437.5</v>
      </c>
      <c r="M3743" s="5">
        <v>0.45</v>
      </c>
      <c r="N3743" s="2" t="s">
        <v>17</v>
      </c>
    </row>
    <row r="3744" spans="2:14" ht="14.25" customHeight="1" x14ac:dyDescent="0.25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10">
        <v>45</v>
      </c>
      <c r="J3744" s="7">
        <v>2250</v>
      </c>
      <c r="K3744" s="10">
        <v>101250</v>
      </c>
      <c r="L3744" s="10">
        <v>45562.5</v>
      </c>
      <c r="M3744" s="5">
        <v>0.45</v>
      </c>
      <c r="N3744" s="2" t="s">
        <v>17</v>
      </c>
    </row>
    <row r="3745" spans="2:14" ht="14.25" customHeight="1" x14ac:dyDescent="0.25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10">
        <v>35</v>
      </c>
      <c r="J3745" s="7">
        <v>2750</v>
      </c>
      <c r="K3745" s="10">
        <v>96250</v>
      </c>
      <c r="L3745" s="10">
        <v>33687.5</v>
      </c>
      <c r="M3745" s="5">
        <v>0.35</v>
      </c>
      <c r="N3745" s="2" t="s">
        <v>17</v>
      </c>
    </row>
    <row r="3746" spans="2:14" ht="14.25" customHeight="1" x14ac:dyDescent="0.25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10">
        <v>40</v>
      </c>
      <c r="J3746" s="7">
        <v>1500</v>
      </c>
      <c r="K3746" s="10">
        <v>60000</v>
      </c>
      <c r="L3746" s="10">
        <v>21000</v>
      </c>
      <c r="M3746" s="5">
        <v>0.35</v>
      </c>
      <c r="N3746" s="2" t="s">
        <v>17</v>
      </c>
    </row>
    <row r="3747" spans="2:14" ht="14.25" customHeight="1" x14ac:dyDescent="0.25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10">
        <v>55.000000000000007</v>
      </c>
      <c r="J3747" s="7">
        <v>2250</v>
      </c>
      <c r="K3747" s="10">
        <v>123750.00000000001</v>
      </c>
      <c r="L3747" s="10">
        <v>43312.5</v>
      </c>
      <c r="M3747" s="5">
        <v>0.35</v>
      </c>
      <c r="N3747" s="2" t="s">
        <v>17</v>
      </c>
    </row>
    <row r="3748" spans="2:14" ht="14.25" customHeight="1" x14ac:dyDescent="0.25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10">
        <v>45</v>
      </c>
      <c r="J3748" s="7">
        <v>3250</v>
      </c>
      <c r="K3748" s="10">
        <v>146250</v>
      </c>
      <c r="L3748" s="10">
        <v>58499.999999999993</v>
      </c>
      <c r="M3748" s="5">
        <v>0.39999999999999997</v>
      </c>
      <c r="N3748" s="2" t="s">
        <v>17</v>
      </c>
    </row>
    <row r="3749" spans="2:14" ht="14.25" customHeight="1" x14ac:dyDescent="0.25">
      <c r="B3749" s="2" t="s">
        <v>60</v>
      </c>
      <c r="C3749" s="2">
        <v>1185732</v>
      </c>
      <c r="D3749" s="3">
        <v>44265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10">
        <v>45</v>
      </c>
      <c r="J3749" s="7">
        <v>5450</v>
      </c>
      <c r="K3749" s="10">
        <v>245250</v>
      </c>
      <c r="L3749" s="10">
        <v>110362.5</v>
      </c>
      <c r="M3749" s="5">
        <v>0.45</v>
      </c>
      <c r="N3749" s="2" t="s">
        <v>17</v>
      </c>
    </row>
    <row r="3750" spans="2:14" ht="14.25" customHeight="1" x14ac:dyDescent="0.25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10">
        <v>45</v>
      </c>
      <c r="J3750" s="7">
        <v>2500</v>
      </c>
      <c r="K3750" s="10">
        <v>112500</v>
      </c>
      <c r="L3750" s="10">
        <v>50625</v>
      </c>
      <c r="M3750" s="5">
        <v>0.45</v>
      </c>
      <c r="N3750" s="2" t="s">
        <v>17</v>
      </c>
    </row>
    <row r="3751" spans="2:14" ht="14.25" customHeight="1" x14ac:dyDescent="0.25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10">
        <v>35</v>
      </c>
      <c r="J3751" s="7">
        <v>2750</v>
      </c>
      <c r="K3751" s="10">
        <v>96250</v>
      </c>
      <c r="L3751" s="10">
        <v>33687.5</v>
      </c>
      <c r="M3751" s="5">
        <v>0.35</v>
      </c>
      <c r="N3751" s="2" t="s">
        <v>17</v>
      </c>
    </row>
    <row r="3752" spans="2:14" ht="14.25" customHeight="1" x14ac:dyDescent="0.25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10">
        <v>40</v>
      </c>
      <c r="J3752" s="7">
        <v>1250</v>
      </c>
      <c r="K3752" s="10">
        <v>50000</v>
      </c>
      <c r="L3752" s="10">
        <v>17500</v>
      </c>
      <c r="M3752" s="5">
        <v>0.35</v>
      </c>
      <c r="N3752" s="2" t="s">
        <v>17</v>
      </c>
    </row>
    <row r="3753" spans="2:14" ht="14.25" customHeight="1" x14ac:dyDescent="0.25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10">
        <v>55.000000000000007</v>
      </c>
      <c r="J3753" s="7">
        <v>1750</v>
      </c>
      <c r="K3753" s="10">
        <v>96250.000000000015</v>
      </c>
      <c r="L3753" s="10">
        <v>33687.5</v>
      </c>
      <c r="M3753" s="5">
        <v>0.35</v>
      </c>
      <c r="N3753" s="2" t="s">
        <v>17</v>
      </c>
    </row>
    <row r="3754" spans="2:14" ht="14.25" customHeight="1" x14ac:dyDescent="0.25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10">
        <v>45</v>
      </c>
      <c r="J3754" s="7">
        <v>2750</v>
      </c>
      <c r="K3754" s="10">
        <v>123750</v>
      </c>
      <c r="L3754" s="10">
        <v>49499.999999999993</v>
      </c>
      <c r="M3754" s="5">
        <v>0.39999999999999997</v>
      </c>
      <c r="N3754" s="2" t="s">
        <v>17</v>
      </c>
    </row>
    <row r="3755" spans="2:14" ht="14.25" customHeight="1" x14ac:dyDescent="0.25">
      <c r="B3755" s="2" t="s">
        <v>60</v>
      </c>
      <c r="C3755" s="2">
        <v>1185732</v>
      </c>
      <c r="D3755" s="3">
        <v>44297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10">
        <v>45</v>
      </c>
      <c r="J3755" s="7">
        <v>5250</v>
      </c>
      <c r="K3755" s="10">
        <v>236250</v>
      </c>
      <c r="L3755" s="10">
        <v>106312.5</v>
      </c>
      <c r="M3755" s="5">
        <v>0.45</v>
      </c>
      <c r="N3755" s="2" t="s">
        <v>17</v>
      </c>
    </row>
    <row r="3756" spans="2:14" ht="14.25" customHeight="1" x14ac:dyDescent="0.25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10">
        <v>45</v>
      </c>
      <c r="J3756" s="7">
        <v>2250</v>
      </c>
      <c r="K3756" s="10">
        <v>101250</v>
      </c>
      <c r="L3756" s="10">
        <v>45562.5</v>
      </c>
      <c r="M3756" s="5">
        <v>0.45</v>
      </c>
      <c r="N3756" s="2" t="s">
        <v>17</v>
      </c>
    </row>
    <row r="3757" spans="2:14" ht="14.25" customHeight="1" x14ac:dyDescent="0.25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10">
        <v>35</v>
      </c>
      <c r="J3757" s="7">
        <v>2250</v>
      </c>
      <c r="K3757" s="10">
        <v>78750</v>
      </c>
      <c r="L3757" s="10">
        <v>27562.5</v>
      </c>
      <c r="M3757" s="5">
        <v>0.35</v>
      </c>
      <c r="N3757" s="2" t="s">
        <v>17</v>
      </c>
    </row>
    <row r="3758" spans="2:14" ht="14.25" customHeight="1" x14ac:dyDescent="0.25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10">
        <v>40</v>
      </c>
      <c r="J3758" s="7">
        <v>1500</v>
      </c>
      <c r="K3758" s="10">
        <v>60000</v>
      </c>
      <c r="L3758" s="10">
        <v>21000</v>
      </c>
      <c r="M3758" s="5">
        <v>0.35</v>
      </c>
      <c r="N3758" s="2" t="s">
        <v>17</v>
      </c>
    </row>
    <row r="3759" spans="2:14" ht="14.25" customHeight="1" x14ac:dyDescent="0.25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10">
        <v>55.000000000000007</v>
      </c>
      <c r="J3759" s="7">
        <v>1500</v>
      </c>
      <c r="K3759" s="10">
        <v>82500.000000000015</v>
      </c>
      <c r="L3759" s="10">
        <v>28875.000000000004</v>
      </c>
      <c r="M3759" s="5">
        <v>0.35</v>
      </c>
      <c r="N3759" s="2" t="s">
        <v>17</v>
      </c>
    </row>
    <row r="3760" spans="2:14" ht="14.25" customHeight="1" x14ac:dyDescent="0.25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10">
        <v>45</v>
      </c>
      <c r="J3760" s="7">
        <v>3000</v>
      </c>
      <c r="K3760" s="10">
        <v>135000</v>
      </c>
      <c r="L3760" s="10">
        <v>53999.999999999993</v>
      </c>
      <c r="M3760" s="5">
        <v>0.39999999999999997</v>
      </c>
      <c r="N3760" s="2" t="s">
        <v>17</v>
      </c>
    </row>
    <row r="3761" spans="2:14" ht="14.25" customHeight="1" x14ac:dyDescent="0.25">
      <c r="B3761" s="2" t="s">
        <v>60</v>
      </c>
      <c r="C3761" s="2">
        <v>1185732</v>
      </c>
      <c r="D3761" s="3">
        <v>44326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10">
        <v>60</v>
      </c>
      <c r="J3761" s="7">
        <v>5700</v>
      </c>
      <c r="K3761" s="10">
        <v>342000</v>
      </c>
      <c r="L3761" s="10">
        <v>153900</v>
      </c>
      <c r="M3761" s="5">
        <v>0.45</v>
      </c>
      <c r="N3761" s="2" t="s">
        <v>17</v>
      </c>
    </row>
    <row r="3762" spans="2:14" ht="14.25" customHeight="1" x14ac:dyDescent="0.25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10">
        <v>55.000000000000007</v>
      </c>
      <c r="J3762" s="7">
        <v>2750</v>
      </c>
      <c r="K3762" s="10">
        <v>151250.00000000003</v>
      </c>
      <c r="L3762" s="10">
        <v>68062.500000000015</v>
      </c>
      <c r="M3762" s="5">
        <v>0.45</v>
      </c>
      <c r="N3762" s="2" t="s">
        <v>17</v>
      </c>
    </row>
    <row r="3763" spans="2:14" ht="14.25" customHeight="1" x14ac:dyDescent="0.25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10">
        <v>50</v>
      </c>
      <c r="J3763" s="7">
        <v>3000</v>
      </c>
      <c r="K3763" s="10">
        <v>150000</v>
      </c>
      <c r="L3763" s="10">
        <v>52500</v>
      </c>
      <c r="M3763" s="5">
        <v>0.35</v>
      </c>
      <c r="N3763" s="2" t="s">
        <v>17</v>
      </c>
    </row>
    <row r="3764" spans="2:14" ht="14.25" customHeight="1" x14ac:dyDescent="0.25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10">
        <v>50</v>
      </c>
      <c r="J3764" s="7">
        <v>2500</v>
      </c>
      <c r="K3764" s="10">
        <v>125000</v>
      </c>
      <c r="L3764" s="10">
        <v>43750</v>
      </c>
      <c r="M3764" s="5">
        <v>0.35</v>
      </c>
      <c r="N3764" s="2" t="s">
        <v>17</v>
      </c>
    </row>
    <row r="3765" spans="2:14" ht="14.25" customHeight="1" x14ac:dyDescent="0.25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10">
        <v>60</v>
      </c>
      <c r="J3765" s="7">
        <v>2750</v>
      </c>
      <c r="K3765" s="10">
        <v>165000</v>
      </c>
      <c r="L3765" s="10">
        <v>57749.999999999993</v>
      </c>
      <c r="M3765" s="5">
        <v>0.35</v>
      </c>
      <c r="N3765" s="2" t="s">
        <v>17</v>
      </c>
    </row>
    <row r="3766" spans="2:14" ht="14.25" customHeight="1" x14ac:dyDescent="0.25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10">
        <v>65</v>
      </c>
      <c r="J3766" s="7">
        <v>4000</v>
      </c>
      <c r="K3766" s="10">
        <v>260000</v>
      </c>
      <c r="L3766" s="10">
        <v>103999.99999999999</v>
      </c>
      <c r="M3766" s="5">
        <v>0.39999999999999997</v>
      </c>
      <c r="N3766" s="2" t="s">
        <v>17</v>
      </c>
    </row>
    <row r="3767" spans="2:14" ht="14.25" customHeight="1" x14ac:dyDescent="0.25">
      <c r="B3767" s="2" t="s">
        <v>60</v>
      </c>
      <c r="C3767" s="2">
        <v>1185732</v>
      </c>
      <c r="D3767" s="3">
        <v>44359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10">
        <v>60</v>
      </c>
      <c r="J3767" s="7">
        <v>6500</v>
      </c>
      <c r="K3767" s="10">
        <v>390000</v>
      </c>
      <c r="L3767" s="10">
        <v>175500</v>
      </c>
      <c r="M3767" s="5">
        <v>0.45</v>
      </c>
      <c r="N3767" s="2" t="s">
        <v>17</v>
      </c>
    </row>
    <row r="3768" spans="2:14" ht="14.25" customHeight="1" x14ac:dyDescent="0.25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10">
        <v>55.000000000000007</v>
      </c>
      <c r="J3768" s="7">
        <v>4000</v>
      </c>
      <c r="K3768" s="10">
        <v>220000.00000000003</v>
      </c>
      <c r="L3768" s="10">
        <v>99000.000000000015</v>
      </c>
      <c r="M3768" s="5">
        <v>0.45</v>
      </c>
      <c r="N3768" s="2" t="s">
        <v>17</v>
      </c>
    </row>
    <row r="3769" spans="2:14" ht="14.25" customHeight="1" x14ac:dyDescent="0.25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10">
        <v>50</v>
      </c>
      <c r="J3769" s="7">
        <v>3250</v>
      </c>
      <c r="K3769" s="10">
        <v>162500</v>
      </c>
      <c r="L3769" s="10">
        <v>56875</v>
      </c>
      <c r="M3769" s="5">
        <v>0.35</v>
      </c>
      <c r="N3769" s="2" t="s">
        <v>17</v>
      </c>
    </row>
    <row r="3770" spans="2:14" ht="14.25" customHeight="1" x14ac:dyDescent="0.25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10">
        <v>50</v>
      </c>
      <c r="J3770" s="7">
        <v>3000</v>
      </c>
      <c r="K3770" s="10">
        <v>150000</v>
      </c>
      <c r="L3770" s="10">
        <v>52500</v>
      </c>
      <c r="M3770" s="5">
        <v>0.35</v>
      </c>
      <c r="N3770" s="2" t="s">
        <v>17</v>
      </c>
    </row>
    <row r="3771" spans="2:14" ht="14.25" customHeight="1" x14ac:dyDescent="0.25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10">
        <v>60</v>
      </c>
      <c r="J3771" s="7">
        <v>3000</v>
      </c>
      <c r="K3771" s="10">
        <v>180000</v>
      </c>
      <c r="L3771" s="10">
        <v>62999.999999999993</v>
      </c>
      <c r="M3771" s="5">
        <v>0.35</v>
      </c>
      <c r="N3771" s="2" t="s">
        <v>17</v>
      </c>
    </row>
    <row r="3772" spans="2:14" ht="14.25" customHeight="1" x14ac:dyDescent="0.25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10">
        <v>65</v>
      </c>
      <c r="J3772" s="7">
        <v>4500</v>
      </c>
      <c r="K3772" s="10">
        <v>292500</v>
      </c>
      <c r="L3772" s="10">
        <v>116999.99999999999</v>
      </c>
      <c r="M3772" s="5">
        <v>0.39999999999999997</v>
      </c>
      <c r="N3772" s="2" t="s">
        <v>17</v>
      </c>
    </row>
    <row r="3773" spans="2:14" ht="14.25" customHeight="1" x14ac:dyDescent="0.25">
      <c r="B3773" s="2" t="s">
        <v>60</v>
      </c>
      <c r="C3773" s="2">
        <v>1185732</v>
      </c>
      <c r="D3773" s="3">
        <v>44387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10">
        <v>60</v>
      </c>
      <c r="J3773" s="7">
        <v>6750</v>
      </c>
      <c r="K3773" s="10">
        <v>405000</v>
      </c>
      <c r="L3773" s="10">
        <v>182250</v>
      </c>
      <c r="M3773" s="5">
        <v>0.45</v>
      </c>
      <c r="N3773" s="2" t="s">
        <v>17</v>
      </c>
    </row>
    <row r="3774" spans="2:14" ht="14.25" customHeight="1" x14ac:dyDescent="0.25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10">
        <v>55.000000000000007</v>
      </c>
      <c r="J3774" s="7">
        <v>4250</v>
      </c>
      <c r="K3774" s="10">
        <v>233750.00000000003</v>
      </c>
      <c r="L3774" s="10">
        <v>105187.50000000001</v>
      </c>
      <c r="M3774" s="5">
        <v>0.45</v>
      </c>
      <c r="N3774" s="2" t="s">
        <v>17</v>
      </c>
    </row>
    <row r="3775" spans="2:14" ht="14.25" customHeight="1" x14ac:dyDescent="0.25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10">
        <v>50</v>
      </c>
      <c r="J3775" s="7">
        <v>3500</v>
      </c>
      <c r="K3775" s="10">
        <v>175000</v>
      </c>
      <c r="L3775" s="10">
        <v>61249.999999999993</v>
      </c>
      <c r="M3775" s="5">
        <v>0.35</v>
      </c>
      <c r="N3775" s="2" t="s">
        <v>17</v>
      </c>
    </row>
    <row r="3776" spans="2:14" ht="14.25" customHeight="1" x14ac:dyDescent="0.25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10">
        <v>50</v>
      </c>
      <c r="J3776" s="7">
        <v>3000</v>
      </c>
      <c r="K3776" s="10">
        <v>150000</v>
      </c>
      <c r="L3776" s="10">
        <v>52500</v>
      </c>
      <c r="M3776" s="5">
        <v>0.35</v>
      </c>
      <c r="N3776" s="2" t="s">
        <v>17</v>
      </c>
    </row>
    <row r="3777" spans="2:14" ht="14.25" customHeight="1" x14ac:dyDescent="0.25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10">
        <v>60</v>
      </c>
      <c r="J3777" s="7">
        <v>3250</v>
      </c>
      <c r="K3777" s="10">
        <v>195000</v>
      </c>
      <c r="L3777" s="10">
        <v>68250</v>
      </c>
      <c r="M3777" s="5">
        <v>0.35</v>
      </c>
      <c r="N3777" s="2" t="s">
        <v>17</v>
      </c>
    </row>
    <row r="3778" spans="2:14" ht="14.25" customHeight="1" x14ac:dyDescent="0.25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10">
        <v>65</v>
      </c>
      <c r="J3778" s="7">
        <v>5000</v>
      </c>
      <c r="K3778" s="10">
        <v>325000</v>
      </c>
      <c r="L3778" s="10">
        <v>129999.99999999999</v>
      </c>
      <c r="M3778" s="5">
        <v>0.39999999999999997</v>
      </c>
      <c r="N3778" s="2" t="s">
        <v>17</v>
      </c>
    </row>
    <row r="3779" spans="2:14" ht="14.25" customHeight="1" x14ac:dyDescent="0.25">
      <c r="B3779" s="2" t="s">
        <v>60</v>
      </c>
      <c r="C3779" s="2">
        <v>1185732</v>
      </c>
      <c r="D3779" s="3">
        <v>44419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10">
        <v>60</v>
      </c>
      <c r="J3779" s="7">
        <v>6500</v>
      </c>
      <c r="K3779" s="10">
        <v>390000</v>
      </c>
      <c r="L3779" s="10">
        <v>175500</v>
      </c>
      <c r="M3779" s="5">
        <v>0.45</v>
      </c>
      <c r="N3779" s="2" t="s">
        <v>17</v>
      </c>
    </row>
    <row r="3780" spans="2:14" ht="14.25" customHeight="1" x14ac:dyDescent="0.25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10">
        <v>55.000000000000007</v>
      </c>
      <c r="J3780" s="7">
        <v>4250</v>
      </c>
      <c r="K3780" s="10">
        <v>233750.00000000003</v>
      </c>
      <c r="L3780" s="10">
        <v>105187.50000000001</v>
      </c>
      <c r="M3780" s="5">
        <v>0.45</v>
      </c>
      <c r="N3780" s="2" t="s">
        <v>17</v>
      </c>
    </row>
    <row r="3781" spans="2:14" ht="14.25" customHeight="1" x14ac:dyDescent="0.25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10">
        <v>50</v>
      </c>
      <c r="J3781" s="7">
        <v>3500</v>
      </c>
      <c r="K3781" s="10">
        <v>175000</v>
      </c>
      <c r="L3781" s="10">
        <v>61249.999999999993</v>
      </c>
      <c r="M3781" s="5">
        <v>0.35</v>
      </c>
      <c r="N3781" s="2" t="s">
        <v>17</v>
      </c>
    </row>
    <row r="3782" spans="2:14" ht="14.25" customHeight="1" x14ac:dyDescent="0.25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10">
        <v>50</v>
      </c>
      <c r="J3782" s="7">
        <v>2500</v>
      </c>
      <c r="K3782" s="10">
        <v>125000</v>
      </c>
      <c r="L3782" s="10">
        <v>43750</v>
      </c>
      <c r="M3782" s="5">
        <v>0.35</v>
      </c>
      <c r="N3782" s="2" t="s">
        <v>17</v>
      </c>
    </row>
    <row r="3783" spans="2:14" ht="14.25" customHeight="1" x14ac:dyDescent="0.25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10">
        <v>60</v>
      </c>
      <c r="J3783" s="7">
        <v>2250</v>
      </c>
      <c r="K3783" s="10">
        <v>135000</v>
      </c>
      <c r="L3783" s="10">
        <v>47250</v>
      </c>
      <c r="M3783" s="5">
        <v>0.35</v>
      </c>
      <c r="N3783" s="2" t="s">
        <v>17</v>
      </c>
    </row>
    <row r="3784" spans="2:14" ht="14.25" customHeight="1" x14ac:dyDescent="0.25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10">
        <v>65</v>
      </c>
      <c r="J3784" s="7">
        <v>4000</v>
      </c>
      <c r="K3784" s="10">
        <v>260000</v>
      </c>
      <c r="L3784" s="10">
        <v>103999.99999999999</v>
      </c>
      <c r="M3784" s="5">
        <v>0.39999999999999997</v>
      </c>
      <c r="N3784" s="2" t="s">
        <v>17</v>
      </c>
    </row>
    <row r="3785" spans="2:14" ht="14.25" customHeight="1" x14ac:dyDescent="0.25">
      <c r="B3785" s="2" t="s">
        <v>60</v>
      </c>
      <c r="C3785" s="2">
        <v>1185732</v>
      </c>
      <c r="D3785" s="3">
        <v>44449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10">
        <v>60</v>
      </c>
      <c r="J3785" s="7">
        <v>5250</v>
      </c>
      <c r="K3785" s="10">
        <v>315000</v>
      </c>
      <c r="L3785" s="10">
        <v>141750</v>
      </c>
      <c r="M3785" s="5">
        <v>0.45</v>
      </c>
      <c r="N3785" s="2" t="s">
        <v>17</v>
      </c>
    </row>
    <row r="3786" spans="2:14" ht="14.25" customHeight="1" x14ac:dyDescent="0.25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10">
        <v>55.000000000000007</v>
      </c>
      <c r="J3786" s="7">
        <v>3250</v>
      </c>
      <c r="K3786" s="10">
        <v>178750.00000000003</v>
      </c>
      <c r="L3786" s="10">
        <v>80437.500000000015</v>
      </c>
      <c r="M3786" s="5">
        <v>0.45</v>
      </c>
      <c r="N3786" s="2" t="s">
        <v>17</v>
      </c>
    </row>
    <row r="3787" spans="2:14" ht="14.25" customHeight="1" x14ac:dyDescent="0.25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10">
        <v>50</v>
      </c>
      <c r="J3787" s="7">
        <v>2250</v>
      </c>
      <c r="K3787" s="10">
        <v>112500</v>
      </c>
      <c r="L3787" s="10">
        <v>39375</v>
      </c>
      <c r="M3787" s="5">
        <v>0.35</v>
      </c>
      <c r="N3787" s="2" t="s">
        <v>17</v>
      </c>
    </row>
    <row r="3788" spans="2:14" ht="14.25" customHeight="1" x14ac:dyDescent="0.25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10">
        <v>50</v>
      </c>
      <c r="J3788" s="7">
        <v>2000</v>
      </c>
      <c r="K3788" s="10">
        <v>100000</v>
      </c>
      <c r="L3788" s="10">
        <v>35000</v>
      </c>
      <c r="M3788" s="5">
        <v>0.35</v>
      </c>
      <c r="N3788" s="2" t="s">
        <v>17</v>
      </c>
    </row>
    <row r="3789" spans="2:14" ht="14.25" customHeight="1" x14ac:dyDescent="0.25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10">
        <v>60</v>
      </c>
      <c r="J3789" s="7">
        <v>2000</v>
      </c>
      <c r="K3789" s="10">
        <v>120000</v>
      </c>
      <c r="L3789" s="10">
        <v>42000</v>
      </c>
      <c r="M3789" s="5">
        <v>0.35</v>
      </c>
      <c r="N3789" s="2" t="s">
        <v>17</v>
      </c>
    </row>
    <row r="3790" spans="2:14" ht="14.25" customHeight="1" x14ac:dyDescent="0.25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10">
        <v>65</v>
      </c>
      <c r="J3790" s="7">
        <v>3000</v>
      </c>
      <c r="K3790" s="10">
        <v>195000</v>
      </c>
      <c r="L3790" s="10">
        <v>78000</v>
      </c>
      <c r="M3790" s="5">
        <v>0.39999999999999997</v>
      </c>
      <c r="N3790" s="2" t="s">
        <v>17</v>
      </c>
    </row>
    <row r="3791" spans="2:14" ht="14.25" customHeight="1" x14ac:dyDescent="0.25">
      <c r="B3791" s="2" t="s">
        <v>60</v>
      </c>
      <c r="C3791" s="2">
        <v>1185732</v>
      </c>
      <c r="D3791" s="3">
        <v>44481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10">
        <v>65</v>
      </c>
      <c r="J3791" s="7">
        <v>4750</v>
      </c>
      <c r="K3791" s="10">
        <v>308750</v>
      </c>
      <c r="L3791" s="10">
        <v>138937.5</v>
      </c>
      <c r="M3791" s="5">
        <v>0.45</v>
      </c>
      <c r="N3791" s="2" t="s">
        <v>17</v>
      </c>
    </row>
    <row r="3792" spans="2:14" ht="14.25" customHeight="1" x14ac:dyDescent="0.25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10">
        <v>60.000000000000007</v>
      </c>
      <c r="J3792" s="7">
        <v>3000</v>
      </c>
      <c r="K3792" s="10">
        <v>180000.00000000003</v>
      </c>
      <c r="L3792" s="10">
        <v>81000.000000000015</v>
      </c>
      <c r="M3792" s="5">
        <v>0.45</v>
      </c>
      <c r="N3792" s="2" t="s">
        <v>17</v>
      </c>
    </row>
    <row r="3793" spans="2:14" ht="14.25" customHeight="1" x14ac:dyDescent="0.25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10">
        <v>60.000000000000007</v>
      </c>
      <c r="J3793" s="7">
        <v>2000</v>
      </c>
      <c r="K3793" s="10">
        <v>120000.00000000001</v>
      </c>
      <c r="L3793" s="10">
        <v>42000</v>
      </c>
      <c r="M3793" s="5">
        <v>0.35</v>
      </c>
      <c r="N3793" s="2" t="s">
        <v>17</v>
      </c>
    </row>
    <row r="3794" spans="2:14" ht="14.25" customHeight="1" x14ac:dyDescent="0.25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10">
        <v>60.000000000000007</v>
      </c>
      <c r="J3794" s="7">
        <v>1750</v>
      </c>
      <c r="K3794" s="10">
        <v>105000.00000000001</v>
      </c>
      <c r="L3794" s="10">
        <v>36750</v>
      </c>
      <c r="M3794" s="5">
        <v>0.35</v>
      </c>
      <c r="N3794" s="2" t="s">
        <v>17</v>
      </c>
    </row>
    <row r="3795" spans="2:14" ht="14.25" customHeight="1" x14ac:dyDescent="0.25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10">
        <v>70</v>
      </c>
      <c r="J3795" s="7">
        <v>1750</v>
      </c>
      <c r="K3795" s="10">
        <v>122500</v>
      </c>
      <c r="L3795" s="10">
        <v>42875</v>
      </c>
      <c r="M3795" s="5">
        <v>0.35</v>
      </c>
      <c r="N3795" s="2" t="s">
        <v>17</v>
      </c>
    </row>
    <row r="3796" spans="2:14" ht="14.25" customHeight="1" x14ac:dyDescent="0.25">
      <c r="B3796" s="2" t="s">
        <v>29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10">
        <v>75</v>
      </c>
      <c r="J3796" s="7">
        <v>3000</v>
      </c>
      <c r="K3796" s="10">
        <v>225000</v>
      </c>
      <c r="L3796" s="10">
        <v>89999.999999999985</v>
      </c>
      <c r="M3796" s="5">
        <v>0.39999999999999997</v>
      </c>
      <c r="N3796" s="2" t="s">
        <v>17</v>
      </c>
    </row>
    <row r="3797" spans="2:14" ht="14.25" customHeight="1" x14ac:dyDescent="0.25">
      <c r="B3797" s="2" t="s">
        <v>29</v>
      </c>
      <c r="C3797" s="2">
        <v>1185732</v>
      </c>
      <c r="D3797" s="3">
        <v>44511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10">
        <v>70</v>
      </c>
      <c r="J3797" s="7">
        <v>4500</v>
      </c>
      <c r="K3797" s="10">
        <v>315000</v>
      </c>
      <c r="L3797" s="10">
        <v>141750</v>
      </c>
      <c r="M3797" s="5">
        <v>0.45</v>
      </c>
      <c r="N3797" s="2" t="s">
        <v>17</v>
      </c>
    </row>
    <row r="3798" spans="2:14" ht="14.25" customHeight="1" x14ac:dyDescent="0.25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10">
        <v>60.000000000000007</v>
      </c>
      <c r="J3798" s="7">
        <v>3250</v>
      </c>
      <c r="K3798" s="10">
        <v>195000.00000000003</v>
      </c>
      <c r="L3798" s="10">
        <v>87750.000000000015</v>
      </c>
      <c r="M3798" s="5">
        <v>0.45</v>
      </c>
      <c r="N3798" s="2" t="s">
        <v>17</v>
      </c>
    </row>
    <row r="3799" spans="2:14" ht="14.25" customHeight="1" x14ac:dyDescent="0.25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10">
        <v>60.000000000000007</v>
      </c>
      <c r="J3799" s="7">
        <v>3200</v>
      </c>
      <c r="K3799" s="10">
        <v>192000.00000000003</v>
      </c>
      <c r="L3799" s="10">
        <v>67200</v>
      </c>
      <c r="M3799" s="5">
        <v>0.35</v>
      </c>
      <c r="N3799" s="2" t="s">
        <v>17</v>
      </c>
    </row>
    <row r="3800" spans="2:14" ht="14.25" customHeight="1" x14ac:dyDescent="0.25">
      <c r="B3800" s="2" t="s">
        <v>60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10">
        <v>60.000000000000007</v>
      </c>
      <c r="J3800" s="7">
        <v>3000</v>
      </c>
      <c r="K3800" s="10">
        <v>180000.00000000003</v>
      </c>
      <c r="L3800" s="10">
        <v>63000.000000000007</v>
      </c>
      <c r="M3800" s="5">
        <v>0.35</v>
      </c>
      <c r="N3800" s="2" t="s">
        <v>17</v>
      </c>
    </row>
    <row r="3801" spans="2:14" ht="14.25" customHeight="1" x14ac:dyDescent="0.25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10">
        <v>70</v>
      </c>
      <c r="J3801" s="7">
        <v>2750</v>
      </c>
      <c r="K3801" s="10">
        <v>192500</v>
      </c>
      <c r="L3801" s="10">
        <v>67375</v>
      </c>
      <c r="M3801" s="5">
        <v>0.35</v>
      </c>
      <c r="N3801" s="2" t="s">
        <v>17</v>
      </c>
    </row>
    <row r="3802" spans="2:14" ht="14.25" customHeight="1" x14ac:dyDescent="0.25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10">
        <v>75</v>
      </c>
      <c r="J3802" s="7">
        <v>3750</v>
      </c>
      <c r="K3802" s="10">
        <v>281250</v>
      </c>
      <c r="L3802" s="10">
        <v>112499.99999999999</v>
      </c>
      <c r="M3802" s="5">
        <v>0.39999999999999997</v>
      </c>
      <c r="N3802" s="2" t="s">
        <v>17</v>
      </c>
    </row>
    <row r="3803" spans="2:14" ht="14.25" customHeight="1" x14ac:dyDescent="0.25">
      <c r="B3803" s="2" t="s">
        <v>60</v>
      </c>
      <c r="C3803" s="2">
        <v>1185732</v>
      </c>
      <c r="D3803" s="3">
        <v>44540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10">
        <v>70</v>
      </c>
      <c r="J3803" s="7">
        <v>6000</v>
      </c>
      <c r="K3803" s="10">
        <v>420000</v>
      </c>
      <c r="L3803" s="10">
        <v>189000</v>
      </c>
      <c r="M3803" s="5">
        <v>0.45</v>
      </c>
      <c r="N3803" s="2" t="s">
        <v>17</v>
      </c>
    </row>
    <row r="3804" spans="2:14" ht="14.25" customHeight="1" x14ac:dyDescent="0.25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10">
        <v>60.000000000000007</v>
      </c>
      <c r="J3804" s="7">
        <v>4000</v>
      </c>
      <c r="K3804" s="10">
        <v>240000.00000000003</v>
      </c>
      <c r="L3804" s="10">
        <v>108000.00000000001</v>
      </c>
      <c r="M3804" s="5">
        <v>0.45</v>
      </c>
      <c r="N3804" s="2" t="s">
        <v>17</v>
      </c>
    </row>
    <row r="3805" spans="2:14" ht="14.25" customHeight="1" x14ac:dyDescent="0.25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10">
        <v>60.000000000000007</v>
      </c>
      <c r="J3805" s="7">
        <v>3750</v>
      </c>
      <c r="K3805" s="10">
        <v>225000.00000000003</v>
      </c>
      <c r="L3805" s="10">
        <v>78750</v>
      </c>
      <c r="M3805" s="5">
        <v>0.35</v>
      </c>
      <c r="N3805" s="2" t="s">
        <v>17</v>
      </c>
    </row>
    <row r="3806" spans="2:14" ht="14.25" customHeight="1" x14ac:dyDescent="0.25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10">
        <v>60.000000000000007</v>
      </c>
      <c r="J3806" s="7">
        <v>3250</v>
      </c>
      <c r="K3806" s="10">
        <v>195000.00000000003</v>
      </c>
      <c r="L3806" s="10">
        <v>68250</v>
      </c>
      <c r="M3806" s="5">
        <v>0.35</v>
      </c>
      <c r="N3806" s="2" t="s">
        <v>17</v>
      </c>
    </row>
    <row r="3807" spans="2:14" ht="14.25" customHeight="1" x14ac:dyDescent="0.25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10">
        <v>70</v>
      </c>
      <c r="J3807" s="7">
        <v>3250</v>
      </c>
      <c r="K3807" s="10">
        <v>227500</v>
      </c>
      <c r="L3807" s="10">
        <v>79625</v>
      </c>
      <c r="M3807" s="5">
        <v>0.35</v>
      </c>
      <c r="N3807" s="2" t="s">
        <v>17</v>
      </c>
    </row>
    <row r="3808" spans="2:14" ht="14.25" customHeight="1" x14ac:dyDescent="0.25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10">
        <v>75</v>
      </c>
      <c r="J3808" s="7">
        <v>4250</v>
      </c>
      <c r="K3808" s="10">
        <v>318750</v>
      </c>
      <c r="L3808" s="10">
        <v>127499.99999999999</v>
      </c>
      <c r="M3808" s="5">
        <v>0.39999999999999997</v>
      </c>
      <c r="N3808" s="2" t="s">
        <v>17</v>
      </c>
    </row>
    <row r="3809" spans="2:14" ht="14.25" customHeight="1" x14ac:dyDescent="0.25">
      <c r="B3809" s="2" t="s">
        <v>60</v>
      </c>
      <c r="C3809" s="2">
        <v>1185732</v>
      </c>
      <c r="D3809" s="3">
        <v>44217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10">
        <v>50</v>
      </c>
      <c r="J3809" s="7">
        <v>5250</v>
      </c>
      <c r="K3809" s="10">
        <v>262500</v>
      </c>
      <c r="L3809" s="10">
        <v>105000</v>
      </c>
      <c r="M3809" s="5">
        <v>0.4</v>
      </c>
      <c r="N3809" s="2" t="s">
        <v>17</v>
      </c>
    </row>
    <row r="3810" spans="2:14" ht="14.25" customHeight="1" x14ac:dyDescent="0.25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10">
        <v>50</v>
      </c>
      <c r="J3810" s="7">
        <v>3250</v>
      </c>
      <c r="K3810" s="10">
        <v>162500</v>
      </c>
      <c r="L3810" s="10">
        <v>65000</v>
      </c>
      <c r="M3810" s="5">
        <v>0.4</v>
      </c>
      <c r="N3810" s="2" t="s">
        <v>17</v>
      </c>
    </row>
    <row r="3811" spans="2:14" ht="14.25" customHeight="1" x14ac:dyDescent="0.25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10">
        <v>40</v>
      </c>
      <c r="J3811" s="7">
        <v>3250</v>
      </c>
      <c r="K3811" s="10">
        <v>130000</v>
      </c>
      <c r="L3811" s="10">
        <v>39000</v>
      </c>
      <c r="M3811" s="5">
        <v>0.3</v>
      </c>
      <c r="N3811" s="2" t="s">
        <v>17</v>
      </c>
    </row>
    <row r="3812" spans="2:14" ht="14.25" customHeight="1" x14ac:dyDescent="0.25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10">
        <v>44.999999999999993</v>
      </c>
      <c r="J3812" s="7">
        <v>1750</v>
      </c>
      <c r="K3812" s="10">
        <v>78749.999999999985</v>
      </c>
      <c r="L3812" s="10">
        <v>23624.999999999996</v>
      </c>
      <c r="M3812" s="5">
        <v>0.3</v>
      </c>
      <c r="N3812" s="2" t="s">
        <v>17</v>
      </c>
    </row>
    <row r="3813" spans="2:14" ht="14.25" customHeight="1" x14ac:dyDescent="0.25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10">
        <v>60.000000000000007</v>
      </c>
      <c r="J3813" s="7">
        <v>2250</v>
      </c>
      <c r="K3813" s="10">
        <v>135000.00000000003</v>
      </c>
      <c r="L3813" s="10">
        <v>40500.000000000007</v>
      </c>
      <c r="M3813" s="5">
        <v>0.3</v>
      </c>
      <c r="N3813" s="2" t="s">
        <v>17</v>
      </c>
    </row>
    <row r="3814" spans="2:14" ht="14.25" customHeight="1" x14ac:dyDescent="0.25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10">
        <v>50</v>
      </c>
      <c r="J3814" s="7">
        <v>3250</v>
      </c>
      <c r="K3814" s="10">
        <v>162500</v>
      </c>
      <c r="L3814" s="10">
        <v>56875</v>
      </c>
      <c r="M3814" s="5">
        <v>0.35</v>
      </c>
      <c r="N3814" s="2" t="s">
        <v>17</v>
      </c>
    </row>
    <row r="3815" spans="2:14" ht="14.25" customHeight="1" x14ac:dyDescent="0.25">
      <c r="B3815" s="2" t="s">
        <v>60</v>
      </c>
      <c r="C3815" s="2">
        <v>1185732</v>
      </c>
      <c r="D3815" s="3">
        <v>44246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10">
        <v>50</v>
      </c>
      <c r="J3815" s="7">
        <v>6000</v>
      </c>
      <c r="K3815" s="10">
        <v>300000</v>
      </c>
      <c r="L3815" s="10">
        <v>120000</v>
      </c>
      <c r="M3815" s="5">
        <v>0.4</v>
      </c>
      <c r="N3815" s="2" t="s">
        <v>17</v>
      </c>
    </row>
    <row r="3816" spans="2:14" ht="14.25" customHeight="1" x14ac:dyDescent="0.25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10">
        <v>50</v>
      </c>
      <c r="J3816" s="7">
        <v>2500</v>
      </c>
      <c r="K3816" s="10">
        <v>125000</v>
      </c>
      <c r="L3816" s="10">
        <v>50000</v>
      </c>
      <c r="M3816" s="5">
        <v>0.4</v>
      </c>
      <c r="N3816" s="2" t="s">
        <v>17</v>
      </c>
    </row>
    <row r="3817" spans="2:14" ht="14.25" customHeight="1" x14ac:dyDescent="0.25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10">
        <v>40</v>
      </c>
      <c r="J3817" s="7">
        <v>3000</v>
      </c>
      <c r="K3817" s="10">
        <v>120000</v>
      </c>
      <c r="L3817" s="10">
        <v>36000</v>
      </c>
      <c r="M3817" s="5">
        <v>0.3</v>
      </c>
      <c r="N3817" s="2" t="s">
        <v>17</v>
      </c>
    </row>
    <row r="3818" spans="2:14" ht="14.25" customHeight="1" x14ac:dyDescent="0.25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10">
        <v>44.999999999999993</v>
      </c>
      <c r="J3818" s="7">
        <v>2000</v>
      </c>
      <c r="K3818" s="10">
        <v>89999.999999999985</v>
      </c>
      <c r="L3818" s="10">
        <v>26999.999999999996</v>
      </c>
      <c r="M3818" s="5">
        <v>0.3</v>
      </c>
      <c r="N3818" s="2" t="s">
        <v>17</v>
      </c>
    </row>
    <row r="3819" spans="2:14" ht="14.25" customHeight="1" x14ac:dyDescent="0.25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10">
        <v>60.000000000000007</v>
      </c>
      <c r="J3819" s="7">
        <v>2750</v>
      </c>
      <c r="K3819" s="10">
        <v>165000.00000000003</v>
      </c>
      <c r="L3819" s="10">
        <v>49500.000000000007</v>
      </c>
      <c r="M3819" s="5">
        <v>0.3</v>
      </c>
      <c r="N3819" s="2" t="s">
        <v>17</v>
      </c>
    </row>
    <row r="3820" spans="2:14" ht="14.25" customHeight="1" x14ac:dyDescent="0.25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10">
        <v>50</v>
      </c>
      <c r="J3820" s="7">
        <v>3750</v>
      </c>
      <c r="K3820" s="10">
        <v>187500</v>
      </c>
      <c r="L3820" s="10">
        <v>65625</v>
      </c>
      <c r="M3820" s="5">
        <v>0.35</v>
      </c>
      <c r="N3820" s="2" t="s">
        <v>17</v>
      </c>
    </row>
    <row r="3821" spans="2:14" ht="14.25" customHeight="1" x14ac:dyDescent="0.25">
      <c r="B3821" s="2" t="s">
        <v>60</v>
      </c>
      <c r="C3821" s="2">
        <v>1185732</v>
      </c>
      <c r="D3821" s="3">
        <v>44272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10">
        <v>50</v>
      </c>
      <c r="J3821" s="7">
        <v>5700</v>
      </c>
      <c r="K3821" s="10">
        <v>285000</v>
      </c>
      <c r="L3821" s="10">
        <v>114000</v>
      </c>
      <c r="M3821" s="5">
        <v>0.4</v>
      </c>
      <c r="N3821" s="2" t="s">
        <v>17</v>
      </c>
    </row>
    <row r="3822" spans="2:14" ht="14.25" customHeight="1" x14ac:dyDescent="0.25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10">
        <v>50</v>
      </c>
      <c r="J3822" s="7">
        <v>2750</v>
      </c>
      <c r="K3822" s="10">
        <v>137500</v>
      </c>
      <c r="L3822" s="10">
        <v>55000</v>
      </c>
      <c r="M3822" s="5">
        <v>0.4</v>
      </c>
      <c r="N3822" s="2" t="s">
        <v>17</v>
      </c>
    </row>
    <row r="3823" spans="2:14" ht="14.25" customHeight="1" x14ac:dyDescent="0.25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10">
        <v>40</v>
      </c>
      <c r="J3823" s="7">
        <v>3000</v>
      </c>
      <c r="K3823" s="10">
        <v>120000</v>
      </c>
      <c r="L3823" s="10">
        <v>36000</v>
      </c>
      <c r="M3823" s="5">
        <v>0.3</v>
      </c>
      <c r="N3823" s="2" t="s">
        <v>17</v>
      </c>
    </row>
    <row r="3824" spans="2:14" ht="14.25" customHeight="1" x14ac:dyDescent="0.25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10">
        <v>44.999999999999993</v>
      </c>
      <c r="J3824" s="7">
        <v>1500</v>
      </c>
      <c r="K3824" s="10">
        <v>67499.999999999985</v>
      </c>
      <c r="L3824" s="10">
        <v>20249.999999999996</v>
      </c>
      <c r="M3824" s="5">
        <v>0.3</v>
      </c>
      <c r="N3824" s="2" t="s">
        <v>17</v>
      </c>
    </row>
    <row r="3825" spans="2:14" ht="14.25" customHeight="1" x14ac:dyDescent="0.25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10">
        <v>60.000000000000007</v>
      </c>
      <c r="J3825" s="7">
        <v>2000</v>
      </c>
      <c r="K3825" s="10">
        <v>120000.00000000001</v>
      </c>
      <c r="L3825" s="10">
        <v>36000</v>
      </c>
      <c r="M3825" s="5">
        <v>0.3</v>
      </c>
      <c r="N3825" s="2" t="s">
        <v>17</v>
      </c>
    </row>
    <row r="3826" spans="2:14" ht="14.25" customHeight="1" x14ac:dyDescent="0.25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10">
        <v>50</v>
      </c>
      <c r="J3826" s="7">
        <v>3000</v>
      </c>
      <c r="K3826" s="10">
        <v>150000</v>
      </c>
      <c r="L3826" s="10">
        <v>52500</v>
      </c>
      <c r="M3826" s="5">
        <v>0.35</v>
      </c>
      <c r="N3826" s="2" t="s">
        <v>17</v>
      </c>
    </row>
    <row r="3827" spans="2:14" ht="14.25" customHeight="1" x14ac:dyDescent="0.25">
      <c r="B3827" s="2" t="s">
        <v>60</v>
      </c>
      <c r="C3827" s="2">
        <v>1185732</v>
      </c>
      <c r="D3827" s="3">
        <v>44304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10">
        <v>50</v>
      </c>
      <c r="J3827" s="7">
        <v>5500</v>
      </c>
      <c r="K3827" s="10">
        <v>275000</v>
      </c>
      <c r="L3827" s="10">
        <v>110000</v>
      </c>
      <c r="M3827" s="5">
        <v>0.4</v>
      </c>
      <c r="N3827" s="2" t="s">
        <v>17</v>
      </c>
    </row>
    <row r="3828" spans="2:14" ht="14.25" customHeight="1" x14ac:dyDescent="0.25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10">
        <v>50</v>
      </c>
      <c r="J3828" s="7">
        <v>2500</v>
      </c>
      <c r="K3828" s="10">
        <v>125000</v>
      </c>
      <c r="L3828" s="10">
        <v>50000</v>
      </c>
      <c r="M3828" s="5">
        <v>0.4</v>
      </c>
      <c r="N3828" s="2" t="s">
        <v>17</v>
      </c>
    </row>
    <row r="3829" spans="2:14" ht="14.25" customHeight="1" x14ac:dyDescent="0.25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10">
        <v>40</v>
      </c>
      <c r="J3829" s="7">
        <v>2500</v>
      </c>
      <c r="K3829" s="10">
        <v>100000</v>
      </c>
      <c r="L3829" s="10">
        <v>30000</v>
      </c>
      <c r="M3829" s="5">
        <v>0.3</v>
      </c>
      <c r="N3829" s="2" t="s">
        <v>17</v>
      </c>
    </row>
    <row r="3830" spans="2:14" ht="14.25" customHeight="1" x14ac:dyDescent="0.25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10">
        <v>44.999999999999993</v>
      </c>
      <c r="J3830" s="7">
        <v>1750</v>
      </c>
      <c r="K3830" s="10">
        <v>78749.999999999985</v>
      </c>
      <c r="L3830" s="10">
        <v>23624.999999999996</v>
      </c>
      <c r="M3830" s="5">
        <v>0.3</v>
      </c>
      <c r="N3830" s="2" t="s">
        <v>17</v>
      </c>
    </row>
    <row r="3831" spans="2:14" ht="14.25" customHeight="1" x14ac:dyDescent="0.25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10">
        <v>60.000000000000007</v>
      </c>
      <c r="J3831" s="7">
        <v>1750</v>
      </c>
      <c r="K3831" s="10">
        <v>105000.00000000001</v>
      </c>
      <c r="L3831" s="10">
        <v>31500.000000000004</v>
      </c>
      <c r="M3831" s="5">
        <v>0.3</v>
      </c>
      <c r="N3831" s="2" t="s">
        <v>17</v>
      </c>
    </row>
    <row r="3832" spans="2:14" ht="14.25" customHeight="1" x14ac:dyDescent="0.25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10">
        <v>50</v>
      </c>
      <c r="J3832" s="7">
        <v>3250</v>
      </c>
      <c r="K3832" s="10">
        <v>162500</v>
      </c>
      <c r="L3832" s="10">
        <v>56875</v>
      </c>
      <c r="M3832" s="5">
        <v>0.35</v>
      </c>
      <c r="N3832" s="2" t="s">
        <v>17</v>
      </c>
    </row>
    <row r="3833" spans="2:14" ht="14.25" customHeight="1" x14ac:dyDescent="0.25">
      <c r="B3833" s="2" t="s">
        <v>60</v>
      </c>
      <c r="C3833" s="2">
        <v>1185732</v>
      </c>
      <c r="D3833" s="3">
        <v>44333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10">
        <v>65</v>
      </c>
      <c r="J3833" s="7">
        <v>5950</v>
      </c>
      <c r="K3833" s="10">
        <v>386750</v>
      </c>
      <c r="L3833" s="10">
        <v>154700</v>
      </c>
      <c r="M3833" s="5">
        <v>0.4</v>
      </c>
      <c r="N3833" s="2" t="s">
        <v>17</v>
      </c>
    </row>
    <row r="3834" spans="2:14" ht="14.25" customHeight="1" x14ac:dyDescent="0.25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10">
        <v>60.000000000000007</v>
      </c>
      <c r="J3834" s="7">
        <v>3000</v>
      </c>
      <c r="K3834" s="10">
        <v>180000.00000000003</v>
      </c>
      <c r="L3834" s="10">
        <v>72000.000000000015</v>
      </c>
      <c r="M3834" s="5">
        <v>0.4</v>
      </c>
      <c r="N3834" s="2" t="s">
        <v>17</v>
      </c>
    </row>
    <row r="3835" spans="2:14" ht="14.25" customHeight="1" x14ac:dyDescent="0.25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10">
        <v>55.000000000000007</v>
      </c>
      <c r="J3835" s="7">
        <v>3250</v>
      </c>
      <c r="K3835" s="10">
        <v>178750.00000000003</v>
      </c>
      <c r="L3835" s="10">
        <v>53625.000000000007</v>
      </c>
      <c r="M3835" s="5">
        <v>0.3</v>
      </c>
      <c r="N3835" s="2" t="s">
        <v>17</v>
      </c>
    </row>
    <row r="3836" spans="2:14" ht="14.25" customHeight="1" x14ac:dyDescent="0.25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10">
        <v>55.000000000000007</v>
      </c>
      <c r="J3836" s="7">
        <v>2750</v>
      </c>
      <c r="K3836" s="10">
        <v>151250.00000000003</v>
      </c>
      <c r="L3836" s="10">
        <v>45375.000000000007</v>
      </c>
      <c r="M3836" s="5">
        <v>0.3</v>
      </c>
      <c r="N3836" s="2" t="s">
        <v>17</v>
      </c>
    </row>
    <row r="3837" spans="2:14" ht="14.25" customHeight="1" x14ac:dyDescent="0.25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10">
        <v>65</v>
      </c>
      <c r="J3837" s="7">
        <v>3000</v>
      </c>
      <c r="K3837" s="10">
        <v>195000</v>
      </c>
      <c r="L3837" s="10">
        <v>58500</v>
      </c>
      <c r="M3837" s="5">
        <v>0.3</v>
      </c>
      <c r="N3837" s="2" t="s">
        <v>17</v>
      </c>
    </row>
    <row r="3838" spans="2:14" ht="14.25" customHeight="1" x14ac:dyDescent="0.25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10">
        <v>70</v>
      </c>
      <c r="J3838" s="7">
        <v>4250</v>
      </c>
      <c r="K3838" s="10">
        <v>297500</v>
      </c>
      <c r="L3838" s="10">
        <v>104125</v>
      </c>
      <c r="M3838" s="5">
        <v>0.35</v>
      </c>
      <c r="N3838" s="2" t="s">
        <v>17</v>
      </c>
    </row>
    <row r="3839" spans="2:14" ht="14.25" customHeight="1" x14ac:dyDescent="0.25">
      <c r="B3839" s="2" t="s">
        <v>60</v>
      </c>
      <c r="C3839" s="2">
        <v>1185732</v>
      </c>
      <c r="D3839" s="3">
        <v>44366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10">
        <v>65</v>
      </c>
      <c r="J3839" s="7">
        <v>6750</v>
      </c>
      <c r="K3839" s="10">
        <v>438750</v>
      </c>
      <c r="L3839" s="10">
        <v>175500</v>
      </c>
      <c r="M3839" s="5">
        <v>0.4</v>
      </c>
      <c r="N3839" s="2" t="s">
        <v>17</v>
      </c>
    </row>
    <row r="3840" spans="2:14" ht="14.25" customHeight="1" x14ac:dyDescent="0.25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10">
        <v>60.000000000000007</v>
      </c>
      <c r="J3840" s="7">
        <v>4250</v>
      </c>
      <c r="K3840" s="10">
        <v>255000.00000000003</v>
      </c>
      <c r="L3840" s="10">
        <v>102000.00000000001</v>
      </c>
      <c r="M3840" s="5">
        <v>0.4</v>
      </c>
      <c r="N3840" s="2" t="s">
        <v>17</v>
      </c>
    </row>
    <row r="3841" spans="2:14" ht="14.25" customHeight="1" x14ac:dyDescent="0.25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10">
        <v>55.000000000000007</v>
      </c>
      <c r="J3841" s="7">
        <v>3500</v>
      </c>
      <c r="K3841" s="10">
        <v>192500.00000000003</v>
      </c>
      <c r="L3841" s="10">
        <v>57750.000000000007</v>
      </c>
      <c r="M3841" s="5">
        <v>0.3</v>
      </c>
      <c r="N3841" s="2" t="s">
        <v>17</v>
      </c>
    </row>
    <row r="3842" spans="2:14" ht="14.25" customHeight="1" x14ac:dyDescent="0.25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10">
        <v>55.000000000000007</v>
      </c>
      <c r="J3842" s="7">
        <v>3250</v>
      </c>
      <c r="K3842" s="10">
        <v>178750.00000000003</v>
      </c>
      <c r="L3842" s="10">
        <v>53625.000000000007</v>
      </c>
      <c r="M3842" s="5">
        <v>0.3</v>
      </c>
      <c r="N3842" s="2" t="s">
        <v>17</v>
      </c>
    </row>
    <row r="3843" spans="2:14" ht="14.25" customHeight="1" x14ac:dyDescent="0.25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10">
        <v>65</v>
      </c>
      <c r="J3843" s="7">
        <v>3250</v>
      </c>
      <c r="K3843" s="10">
        <v>211250</v>
      </c>
      <c r="L3843" s="10">
        <v>63375</v>
      </c>
      <c r="M3843" s="5">
        <v>0.3</v>
      </c>
      <c r="N3843" s="2" t="s">
        <v>17</v>
      </c>
    </row>
    <row r="3844" spans="2:14" ht="14.25" customHeight="1" x14ac:dyDescent="0.25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10">
        <v>70</v>
      </c>
      <c r="J3844" s="7">
        <v>4750</v>
      </c>
      <c r="K3844" s="10">
        <v>332500</v>
      </c>
      <c r="L3844" s="10">
        <v>116374.99999999999</v>
      </c>
      <c r="M3844" s="5">
        <v>0.35</v>
      </c>
      <c r="N3844" s="2" t="s">
        <v>17</v>
      </c>
    </row>
    <row r="3845" spans="2:14" ht="14.25" customHeight="1" x14ac:dyDescent="0.25">
      <c r="B3845" s="2" t="s">
        <v>60</v>
      </c>
      <c r="C3845" s="2">
        <v>1185732</v>
      </c>
      <c r="D3845" s="3">
        <v>44394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10">
        <v>65</v>
      </c>
      <c r="J3845" s="7">
        <v>7000</v>
      </c>
      <c r="K3845" s="10">
        <v>455000</v>
      </c>
      <c r="L3845" s="10">
        <v>182000</v>
      </c>
      <c r="M3845" s="5">
        <v>0.4</v>
      </c>
      <c r="N3845" s="2" t="s">
        <v>17</v>
      </c>
    </row>
    <row r="3846" spans="2:14" ht="14.25" customHeight="1" x14ac:dyDescent="0.25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10">
        <v>60.000000000000007</v>
      </c>
      <c r="J3846" s="7">
        <v>4500</v>
      </c>
      <c r="K3846" s="10">
        <v>270000.00000000006</v>
      </c>
      <c r="L3846" s="10">
        <v>108000.00000000003</v>
      </c>
      <c r="M3846" s="5">
        <v>0.4</v>
      </c>
      <c r="N3846" s="2" t="s">
        <v>23</v>
      </c>
    </row>
    <row r="3847" spans="2:14" ht="14.25" customHeight="1" x14ac:dyDescent="0.25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10">
        <v>55.000000000000007</v>
      </c>
      <c r="J3847" s="7">
        <v>3750</v>
      </c>
      <c r="K3847" s="10">
        <v>206250.00000000003</v>
      </c>
      <c r="L3847" s="10">
        <v>61875.000000000007</v>
      </c>
      <c r="M3847" s="5">
        <v>0.3</v>
      </c>
      <c r="N3847" s="2" t="s">
        <v>23</v>
      </c>
    </row>
    <row r="3848" spans="2:14" ht="14.25" customHeight="1" x14ac:dyDescent="0.25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10">
        <v>55.000000000000007</v>
      </c>
      <c r="J3848" s="7">
        <v>3250</v>
      </c>
      <c r="K3848" s="10">
        <v>178750.00000000003</v>
      </c>
      <c r="L3848" s="10">
        <v>53625.000000000007</v>
      </c>
      <c r="M3848" s="5">
        <v>0.3</v>
      </c>
      <c r="N3848" s="2" t="s">
        <v>23</v>
      </c>
    </row>
    <row r="3849" spans="2:14" ht="14.25" customHeight="1" x14ac:dyDescent="0.25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10">
        <v>65</v>
      </c>
      <c r="J3849" s="7">
        <v>3500</v>
      </c>
      <c r="K3849" s="10">
        <v>227500</v>
      </c>
      <c r="L3849" s="10">
        <v>68250</v>
      </c>
      <c r="M3849" s="5">
        <v>0.3</v>
      </c>
      <c r="N3849" s="2" t="s">
        <v>23</v>
      </c>
    </row>
    <row r="3850" spans="2:14" ht="14.25" customHeight="1" x14ac:dyDescent="0.25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10">
        <v>70</v>
      </c>
      <c r="J3850" s="7">
        <v>5250</v>
      </c>
      <c r="K3850" s="10">
        <v>367500</v>
      </c>
      <c r="L3850" s="10">
        <v>128624.99999999999</v>
      </c>
      <c r="M3850" s="5">
        <v>0.35</v>
      </c>
      <c r="N3850" s="2" t="s">
        <v>23</v>
      </c>
    </row>
    <row r="3851" spans="2:14" ht="14.25" customHeight="1" x14ac:dyDescent="0.25">
      <c r="B3851" s="2" t="s">
        <v>60</v>
      </c>
      <c r="C3851" s="2">
        <v>1185732</v>
      </c>
      <c r="D3851" s="3">
        <v>44426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10">
        <v>65</v>
      </c>
      <c r="J3851" s="7">
        <v>6750</v>
      </c>
      <c r="K3851" s="10">
        <v>438750</v>
      </c>
      <c r="L3851" s="10">
        <v>175500</v>
      </c>
      <c r="M3851" s="5">
        <v>0.4</v>
      </c>
      <c r="N3851" s="2" t="s">
        <v>23</v>
      </c>
    </row>
    <row r="3852" spans="2:14" ht="14.25" customHeight="1" x14ac:dyDescent="0.25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10">
        <v>60.000000000000007</v>
      </c>
      <c r="J3852" s="7">
        <v>4500</v>
      </c>
      <c r="K3852" s="10">
        <v>270000.00000000006</v>
      </c>
      <c r="L3852" s="10">
        <v>108000.00000000003</v>
      </c>
      <c r="M3852" s="5">
        <v>0.4</v>
      </c>
      <c r="N3852" s="2" t="s">
        <v>23</v>
      </c>
    </row>
    <row r="3853" spans="2:14" ht="14.25" customHeight="1" x14ac:dyDescent="0.25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10">
        <v>55.000000000000007</v>
      </c>
      <c r="J3853" s="7">
        <v>3750</v>
      </c>
      <c r="K3853" s="10">
        <v>206250.00000000003</v>
      </c>
      <c r="L3853" s="10">
        <v>61875.000000000007</v>
      </c>
      <c r="M3853" s="5">
        <v>0.3</v>
      </c>
      <c r="N3853" s="2" t="s">
        <v>23</v>
      </c>
    </row>
    <row r="3854" spans="2:14" ht="14.25" customHeight="1" x14ac:dyDescent="0.25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10">
        <v>55.000000000000007</v>
      </c>
      <c r="J3854" s="7">
        <v>2750</v>
      </c>
      <c r="K3854" s="10">
        <v>151250.00000000003</v>
      </c>
      <c r="L3854" s="10">
        <v>45375.000000000007</v>
      </c>
      <c r="M3854" s="5">
        <v>0.3</v>
      </c>
      <c r="N3854" s="2" t="s">
        <v>23</v>
      </c>
    </row>
    <row r="3855" spans="2:14" ht="14.25" customHeight="1" x14ac:dyDescent="0.25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10">
        <v>65</v>
      </c>
      <c r="J3855" s="7">
        <v>2500</v>
      </c>
      <c r="K3855" s="10">
        <v>162500</v>
      </c>
      <c r="L3855" s="10">
        <v>48750</v>
      </c>
      <c r="M3855" s="5">
        <v>0.3</v>
      </c>
      <c r="N3855" s="2" t="s">
        <v>23</v>
      </c>
    </row>
    <row r="3856" spans="2:14" ht="14.25" customHeight="1" x14ac:dyDescent="0.25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10">
        <v>70</v>
      </c>
      <c r="J3856" s="7">
        <v>4250</v>
      </c>
      <c r="K3856" s="10">
        <v>297500</v>
      </c>
      <c r="L3856" s="10">
        <v>104125</v>
      </c>
      <c r="M3856" s="5">
        <v>0.35</v>
      </c>
      <c r="N3856" s="2" t="s">
        <v>23</v>
      </c>
    </row>
    <row r="3857" spans="2:14" ht="14.25" customHeight="1" x14ac:dyDescent="0.25">
      <c r="B3857" s="2" t="s">
        <v>60</v>
      </c>
      <c r="C3857" s="2">
        <v>1185732</v>
      </c>
      <c r="D3857" s="3">
        <v>44456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10">
        <v>65</v>
      </c>
      <c r="J3857" s="7">
        <v>5500</v>
      </c>
      <c r="K3857" s="10">
        <v>357500</v>
      </c>
      <c r="L3857" s="10">
        <v>143000</v>
      </c>
      <c r="M3857" s="5">
        <v>0.4</v>
      </c>
      <c r="N3857" s="2" t="s">
        <v>23</v>
      </c>
    </row>
    <row r="3858" spans="2:14" ht="14.25" customHeight="1" x14ac:dyDescent="0.25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10">
        <v>60.000000000000007</v>
      </c>
      <c r="J3858" s="7">
        <v>3500</v>
      </c>
      <c r="K3858" s="10">
        <v>210000.00000000003</v>
      </c>
      <c r="L3858" s="10">
        <v>84000.000000000015</v>
      </c>
      <c r="M3858" s="5">
        <v>0.4</v>
      </c>
      <c r="N3858" s="2" t="s">
        <v>23</v>
      </c>
    </row>
    <row r="3859" spans="2:14" ht="14.25" customHeight="1" x14ac:dyDescent="0.25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10">
        <v>55.000000000000007</v>
      </c>
      <c r="J3859" s="7">
        <v>2500</v>
      </c>
      <c r="K3859" s="10">
        <v>137500.00000000003</v>
      </c>
      <c r="L3859" s="10">
        <v>41250.000000000007</v>
      </c>
      <c r="M3859" s="5">
        <v>0.3</v>
      </c>
      <c r="N3859" s="2" t="s">
        <v>23</v>
      </c>
    </row>
    <row r="3860" spans="2:14" ht="14.25" customHeight="1" x14ac:dyDescent="0.25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10">
        <v>55.000000000000007</v>
      </c>
      <c r="J3860" s="7">
        <v>2250</v>
      </c>
      <c r="K3860" s="10">
        <v>123750.00000000001</v>
      </c>
      <c r="L3860" s="10">
        <v>37125</v>
      </c>
      <c r="M3860" s="5">
        <v>0.3</v>
      </c>
      <c r="N3860" s="2" t="s">
        <v>23</v>
      </c>
    </row>
    <row r="3861" spans="2:14" ht="14.25" customHeight="1" x14ac:dyDescent="0.25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10">
        <v>65</v>
      </c>
      <c r="J3861" s="7">
        <v>2250</v>
      </c>
      <c r="K3861" s="10">
        <v>146250</v>
      </c>
      <c r="L3861" s="10">
        <v>43875</v>
      </c>
      <c r="M3861" s="5">
        <v>0.3</v>
      </c>
      <c r="N3861" s="2" t="s">
        <v>23</v>
      </c>
    </row>
    <row r="3862" spans="2:14" ht="14.25" customHeight="1" x14ac:dyDescent="0.25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10">
        <v>70</v>
      </c>
      <c r="J3862" s="7">
        <v>3250</v>
      </c>
      <c r="K3862" s="10">
        <v>227500</v>
      </c>
      <c r="L3862" s="10">
        <v>79625</v>
      </c>
      <c r="M3862" s="5">
        <v>0.35</v>
      </c>
      <c r="N3862" s="2" t="s">
        <v>23</v>
      </c>
    </row>
    <row r="3863" spans="2:14" ht="14.25" customHeight="1" x14ac:dyDescent="0.25">
      <c r="B3863" s="2" t="s">
        <v>13</v>
      </c>
      <c r="C3863" s="2">
        <v>1185732</v>
      </c>
      <c r="D3863" s="3">
        <v>44488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10">
        <v>70</v>
      </c>
      <c r="J3863" s="7">
        <v>4750</v>
      </c>
      <c r="K3863" s="10">
        <v>332500</v>
      </c>
      <c r="L3863" s="10">
        <v>133000</v>
      </c>
      <c r="M3863" s="5">
        <v>0.4</v>
      </c>
      <c r="N3863" s="2" t="s">
        <v>23</v>
      </c>
    </row>
    <row r="3864" spans="2:14" ht="14.25" customHeight="1" x14ac:dyDescent="0.25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10">
        <v>65.000000000000014</v>
      </c>
      <c r="J3864" s="7">
        <v>3000</v>
      </c>
      <c r="K3864" s="10">
        <v>195000.00000000003</v>
      </c>
      <c r="L3864" s="10">
        <v>78000.000000000015</v>
      </c>
      <c r="M3864" s="5">
        <v>0.4</v>
      </c>
      <c r="N3864" s="2" t="s">
        <v>23</v>
      </c>
    </row>
    <row r="3865" spans="2:14" ht="14.25" customHeight="1" x14ac:dyDescent="0.25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10">
        <v>65.000000000000014</v>
      </c>
      <c r="J3865" s="7">
        <v>2000</v>
      </c>
      <c r="K3865" s="10">
        <v>130000.00000000003</v>
      </c>
      <c r="L3865" s="10">
        <v>39000.000000000007</v>
      </c>
      <c r="M3865" s="5">
        <v>0.3</v>
      </c>
      <c r="N3865" s="2" t="s">
        <v>23</v>
      </c>
    </row>
    <row r="3866" spans="2:14" ht="14.25" customHeight="1" x14ac:dyDescent="0.25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10">
        <v>65.000000000000014</v>
      </c>
      <c r="J3866" s="7">
        <v>1750</v>
      </c>
      <c r="K3866" s="10">
        <v>113750.00000000003</v>
      </c>
      <c r="L3866" s="10">
        <v>34125.000000000007</v>
      </c>
      <c r="M3866" s="5">
        <v>0.3</v>
      </c>
      <c r="N3866" s="2" t="s">
        <v>23</v>
      </c>
    </row>
    <row r="3867" spans="2:14" ht="14.25" customHeight="1" x14ac:dyDescent="0.25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10">
        <v>75.000000000000014</v>
      </c>
      <c r="J3867" s="7">
        <v>1750</v>
      </c>
      <c r="K3867" s="10">
        <v>131250.00000000003</v>
      </c>
      <c r="L3867" s="10">
        <v>39375.000000000007</v>
      </c>
      <c r="M3867" s="5">
        <v>0.3</v>
      </c>
      <c r="N3867" s="2" t="s">
        <v>23</v>
      </c>
    </row>
    <row r="3868" spans="2:14" ht="14.25" customHeight="1" x14ac:dyDescent="0.25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10">
        <v>80</v>
      </c>
      <c r="J3868" s="7">
        <v>3000</v>
      </c>
      <c r="K3868" s="10">
        <v>240000</v>
      </c>
      <c r="L3868" s="10">
        <v>84000</v>
      </c>
      <c r="M3868" s="5">
        <v>0.35</v>
      </c>
      <c r="N3868" s="2" t="s">
        <v>23</v>
      </c>
    </row>
    <row r="3869" spans="2:14" ht="14.25" customHeight="1" x14ac:dyDescent="0.25">
      <c r="B3869" s="2" t="s">
        <v>13</v>
      </c>
      <c r="C3869" s="2">
        <v>1185732</v>
      </c>
      <c r="D3869" s="3">
        <v>44518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10">
        <v>75.000000000000014</v>
      </c>
      <c r="J3869" s="7">
        <v>4500</v>
      </c>
      <c r="K3869" s="10">
        <v>337500.00000000006</v>
      </c>
      <c r="L3869" s="10">
        <v>135000.00000000003</v>
      </c>
      <c r="M3869" s="5">
        <v>0.4</v>
      </c>
      <c r="N3869" s="2" t="s">
        <v>23</v>
      </c>
    </row>
    <row r="3870" spans="2:14" ht="14.25" customHeight="1" x14ac:dyDescent="0.25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10">
        <v>65.000000000000014</v>
      </c>
      <c r="J3870" s="7">
        <v>3250</v>
      </c>
      <c r="K3870" s="10">
        <v>211250.00000000006</v>
      </c>
      <c r="L3870" s="10">
        <v>84500.000000000029</v>
      </c>
      <c r="M3870" s="5">
        <v>0.4</v>
      </c>
      <c r="N3870" s="2" t="s">
        <v>23</v>
      </c>
    </row>
    <row r="3871" spans="2:14" ht="14.25" customHeight="1" x14ac:dyDescent="0.25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10">
        <v>65.000000000000014</v>
      </c>
      <c r="J3871" s="7">
        <v>3450</v>
      </c>
      <c r="K3871" s="10">
        <v>224250.00000000006</v>
      </c>
      <c r="L3871" s="10">
        <v>67275.000000000015</v>
      </c>
      <c r="M3871" s="5">
        <v>0.3</v>
      </c>
      <c r="N3871" s="2" t="s">
        <v>23</v>
      </c>
    </row>
    <row r="3872" spans="2:14" ht="14.25" customHeight="1" x14ac:dyDescent="0.25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10">
        <v>65.000000000000014</v>
      </c>
      <c r="J3872" s="7">
        <v>3250</v>
      </c>
      <c r="K3872" s="10">
        <v>211250.00000000006</v>
      </c>
      <c r="L3872" s="10">
        <v>63375.000000000015</v>
      </c>
      <c r="M3872" s="5">
        <v>0.3</v>
      </c>
      <c r="N3872" s="2" t="s">
        <v>23</v>
      </c>
    </row>
    <row r="3873" spans="2:14" ht="14.25" customHeight="1" x14ac:dyDescent="0.25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10">
        <v>75.000000000000014</v>
      </c>
      <c r="J3873" s="7">
        <v>3000</v>
      </c>
      <c r="K3873" s="10">
        <v>225000.00000000003</v>
      </c>
      <c r="L3873" s="10">
        <v>67500</v>
      </c>
      <c r="M3873" s="5">
        <v>0.3</v>
      </c>
      <c r="N3873" s="2" t="s">
        <v>23</v>
      </c>
    </row>
    <row r="3874" spans="2:14" ht="14.25" customHeight="1" x14ac:dyDescent="0.25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10">
        <v>80</v>
      </c>
      <c r="J3874" s="7">
        <v>4000</v>
      </c>
      <c r="K3874" s="10">
        <v>320000</v>
      </c>
      <c r="L3874" s="10">
        <v>112000</v>
      </c>
      <c r="M3874" s="5">
        <v>0.35</v>
      </c>
      <c r="N3874" s="2" t="s">
        <v>23</v>
      </c>
    </row>
    <row r="3875" spans="2:14" ht="14.25" customHeight="1" x14ac:dyDescent="0.25">
      <c r="B3875" s="2" t="s">
        <v>13</v>
      </c>
      <c r="C3875" s="2">
        <v>1185732</v>
      </c>
      <c r="D3875" s="3">
        <v>44547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10">
        <v>75.000000000000014</v>
      </c>
      <c r="J3875" s="7">
        <v>6250</v>
      </c>
      <c r="K3875" s="10">
        <v>468750.00000000012</v>
      </c>
      <c r="L3875" s="10">
        <v>187500.00000000006</v>
      </c>
      <c r="M3875" s="5">
        <v>0.4</v>
      </c>
      <c r="N3875" s="2" t="s">
        <v>23</v>
      </c>
    </row>
    <row r="3876" spans="2:14" ht="14.25" customHeight="1" x14ac:dyDescent="0.25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10">
        <v>65.000000000000014</v>
      </c>
      <c r="J3876" s="7">
        <v>4250</v>
      </c>
      <c r="K3876" s="10">
        <v>276250.00000000006</v>
      </c>
      <c r="L3876" s="10">
        <v>110500.00000000003</v>
      </c>
      <c r="M3876" s="5">
        <v>0.4</v>
      </c>
      <c r="N3876" s="2" t="s">
        <v>23</v>
      </c>
    </row>
    <row r="3877" spans="2:14" ht="14.25" customHeight="1" x14ac:dyDescent="0.25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10">
        <v>65.000000000000014</v>
      </c>
      <c r="J3877" s="7">
        <v>4000</v>
      </c>
      <c r="K3877" s="10">
        <v>260000.00000000006</v>
      </c>
      <c r="L3877" s="10">
        <v>78000.000000000015</v>
      </c>
      <c r="M3877" s="5">
        <v>0.3</v>
      </c>
      <c r="N3877" s="2" t="s">
        <v>23</v>
      </c>
    </row>
    <row r="3878" spans="2:14" ht="14.25" customHeight="1" x14ac:dyDescent="0.25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10">
        <v>65.000000000000014</v>
      </c>
      <c r="J3878" s="7">
        <v>3500</v>
      </c>
      <c r="K3878" s="10">
        <v>227500.00000000006</v>
      </c>
      <c r="L3878" s="10">
        <v>68250.000000000015</v>
      </c>
      <c r="M3878" s="5">
        <v>0.3</v>
      </c>
      <c r="N3878" s="2" t="s">
        <v>23</v>
      </c>
    </row>
    <row r="3879" spans="2:14" ht="14.25" customHeight="1" x14ac:dyDescent="0.25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10">
        <v>75.000000000000014</v>
      </c>
      <c r="J3879" s="7">
        <v>3500</v>
      </c>
      <c r="K3879" s="10">
        <v>262500.00000000006</v>
      </c>
      <c r="L3879" s="10">
        <v>78750.000000000015</v>
      </c>
      <c r="M3879" s="5">
        <v>0.3</v>
      </c>
      <c r="N3879" s="2" t="s">
        <v>23</v>
      </c>
    </row>
    <row r="3880" spans="2:14" ht="14.25" customHeight="1" x14ac:dyDescent="0.25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10">
        <v>80</v>
      </c>
      <c r="J3880" s="7">
        <v>4500</v>
      </c>
      <c r="K3880" s="10">
        <v>360000</v>
      </c>
      <c r="L3880" s="10">
        <v>125999.99999999999</v>
      </c>
      <c r="M3880" s="5">
        <v>0.35</v>
      </c>
      <c r="N3880" s="2" t="s">
        <v>23</v>
      </c>
    </row>
    <row r="3881" spans="2:14" ht="14.25" customHeight="1" x14ac:dyDescent="0.25">
      <c r="B3881" s="2" t="s">
        <v>13</v>
      </c>
      <c r="C3881" s="2">
        <v>1185732</v>
      </c>
      <c r="D3881" s="3">
        <v>44220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10">
        <v>55.000000000000007</v>
      </c>
      <c r="J3881" s="7">
        <v>5000</v>
      </c>
      <c r="K3881" s="10">
        <v>275000.00000000006</v>
      </c>
      <c r="L3881" s="10">
        <v>96250.000000000029</v>
      </c>
      <c r="M3881" s="5">
        <v>0.35000000000000003</v>
      </c>
      <c r="N3881" s="2" t="s">
        <v>23</v>
      </c>
    </row>
    <row r="3882" spans="2:14" ht="14.25" customHeight="1" x14ac:dyDescent="0.25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10">
        <v>55.000000000000007</v>
      </c>
      <c r="J3882" s="7">
        <v>3000</v>
      </c>
      <c r="K3882" s="10">
        <v>165000.00000000003</v>
      </c>
      <c r="L3882" s="10">
        <v>57750.000000000015</v>
      </c>
      <c r="M3882" s="5">
        <v>0.35000000000000003</v>
      </c>
      <c r="N3882" s="2" t="s">
        <v>23</v>
      </c>
    </row>
    <row r="3883" spans="2:14" ht="14.25" customHeight="1" x14ac:dyDescent="0.25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10">
        <v>45</v>
      </c>
      <c r="J3883" s="7">
        <v>3000</v>
      </c>
      <c r="K3883" s="10">
        <v>135000</v>
      </c>
      <c r="L3883" s="10">
        <v>33750</v>
      </c>
      <c r="M3883" s="5">
        <v>0.25</v>
      </c>
      <c r="N3883" s="2" t="s">
        <v>23</v>
      </c>
    </row>
    <row r="3884" spans="2:14" ht="14.25" customHeight="1" x14ac:dyDescent="0.25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10">
        <v>49.999999999999993</v>
      </c>
      <c r="J3884" s="7">
        <v>1500</v>
      </c>
      <c r="K3884" s="10">
        <v>74999.999999999985</v>
      </c>
      <c r="L3884" s="10">
        <v>18749.999999999996</v>
      </c>
      <c r="M3884" s="5">
        <v>0.25</v>
      </c>
      <c r="N3884" s="2" t="s">
        <v>23</v>
      </c>
    </row>
    <row r="3885" spans="2:14" ht="14.25" customHeight="1" x14ac:dyDescent="0.25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10">
        <v>65.000000000000014</v>
      </c>
      <c r="J3885" s="7">
        <v>2000</v>
      </c>
      <c r="K3885" s="10">
        <v>130000.00000000003</v>
      </c>
      <c r="L3885" s="10">
        <v>32500.000000000007</v>
      </c>
      <c r="M3885" s="5">
        <v>0.25</v>
      </c>
      <c r="N3885" s="2" t="s">
        <v>23</v>
      </c>
    </row>
    <row r="3886" spans="2:14" ht="14.25" customHeight="1" x14ac:dyDescent="0.25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10">
        <v>55.000000000000007</v>
      </c>
      <c r="J3886" s="7">
        <v>3000</v>
      </c>
      <c r="K3886" s="10">
        <v>165000.00000000003</v>
      </c>
      <c r="L3886" s="10">
        <v>49500.000000000007</v>
      </c>
      <c r="M3886" s="5">
        <v>0.3</v>
      </c>
      <c r="N3886" s="2" t="s">
        <v>23</v>
      </c>
    </row>
    <row r="3887" spans="2:14" ht="14.25" customHeight="1" x14ac:dyDescent="0.25">
      <c r="B3887" s="2" t="s">
        <v>13</v>
      </c>
      <c r="C3887" s="2">
        <v>1185732</v>
      </c>
      <c r="D3887" s="3">
        <v>44249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10">
        <v>55.000000000000007</v>
      </c>
      <c r="J3887" s="7">
        <v>5750</v>
      </c>
      <c r="K3887" s="10">
        <v>316250.00000000006</v>
      </c>
      <c r="L3887" s="10">
        <v>110687.50000000003</v>
      </c>
      <c r="M3887" s="5">
        <v>0.35000000000000003</v>
      </c>
      <c r="N3887" s="2" t="s">
        <v>23</v>
      </c>
    </row>
    <row r="3888" spans="2:14" ht="14.25" customHeight="1" x14ac:dyDescent="0.25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10">
        <v>55.000000000000007</v>
      </c>
      <c r="J3888" s="7">
        <v>2250</v>
      </c>
      <c r="K3888" s="10">
        <v>123750.00000000001</v>
      </c>
      <c r="L3888" s="10">
        <v>43312.500000000007</v>
      </c>
      <c r="M3888" s="5">
        <v>0.35000000000000003</v>
      </c>
      <c r="N3888" s="2" t="s">
        <v>23</v>
      </c>
    </row>
    <row r="3889" spans="2:14" ht="14.25" customHeight="1" x14ac:dyDescent="0.25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10">
        <v>45</v>
      </c>
      <c r="J3889" s="7">
        <v>2750</v>
      </c>
      <c r="K3889" s="10">
        <v>123750</v>
      </c>
      <c r="L3889" s="10">
        <v>30937.5</v>
      </c>
      <c r="M3889" s="5">
        <v>0.25</v>
      </c>
      <c r="N3889" s="2" t="s">
        <v>23</v>
      </c>
    </row>
    <row r="3890" spans="2:14" ht="14.25" customHeight="1" x14ac:dyDescent="0.25">
      <c r="B3890" s="2" t="s">
        <v>13</v>
      </c>
      <c r="C3890" s="2">
        <v>1185732</v>
      </c>
      <c r="D3890" s="3">
        <v>43831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10">
        <v>47</v>
      </c>
      <c r="J3890" s="7">
        <v>3360</v>
      </c>
      <c r="K3890" s="10">
        <v>15792</v>
      </c>
      <c r="L3890" s="10">
        <v>9633.119999999999</v>
      </c>
      <c r="M3890" s="5">
        <v>0.61</v>
      </c>
      <c r="N3890" s="2" t="s">
        <v>82</v>
      </c>
    </row>
    <row r="3891" spans="2:14" ht="14.25" customHeight="1" x14ac:dyDescent="0.25">
      <c r="B3891" s="2" t="s">
        <v>13</v>
      </c>
      <c r="C3891" s="2">
        <v>1185732</v>
      </c>
      <c r="D3891" s="3">
        <v>43832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10">
        <v>47</v>
      </c>
      <c r="J3891" s="7">
        <v>2600</v>
      </c>
      <c r="K3891" s="10">
        <v>12220</v>
      </c>
      <c r="L3891" s="10">
        <v>5132.3999999999996</v>
      </c>
      <c r="M3891" s="5">
        <v>0.42</v>
      </c>
      <c r="N3891" s="2" t="s">
        <v>82</v>
      </c>
    </row>
    <row r="3892" spans="2:14" ht="14.25" customHeight="1" x14ac:dyDescent="0.25">
      <c r="B3892" s="2" t="s">
        <v>13</v>
      </c>
      <c r="C3892" s="2">
        <v>1185732</v>
      </c>
      <c r="D3892" s="3">
        <v>43833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10">
        <v>36</v>
      </c>
      <c r="J3892" s="7">
        <v>2500</v>
      </c>
      <c r="K3892" s="10">
        <v>9000</v>
      </c>
      <c r="L3892" s="10">
        <v>4140</v>
      </c>
      <c r="M3892" s="5">
        <v>0.45999999999999996</v>
      </c>
      <c r="N3892" s="2" t="s">
        <v>82</v>
      </c>
    </row>
    <row r="3893" spans="2:14" ht="14.25" customHeight="1" x14ac:dyDescent="0.25">
      <c r="B3893" s="2" t="s">
        <v>13</v>
      </c>
      <c r="C3893" s="2">
        <v>1185732</v>
      </c>
      <c r="D3893" s="3">
        <v>43834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10">
        <v>41</v>
      </c>
      <c r="J3893" s="7">
        <v>2470</v>
      </c>
      <c r="K3893" s="10">
        <v>10127</v>
      </c>
      <c r="L3893" s="10">
        <v>4658.42</v>
      </c>
      <c r="M3893" s="5">
        <v>0.45999999999999996</v>
      </c>
      <c r="N3893" s="2" t="s">
        <v>82</v>
      </c>
    </row>
    <row r="3894" spans="2:14" ht="14.25" customHeight="1" x14ac:dyDescent="0.25">
      <c r="B3894" s="2" t="s">
        <v>13</v>
      </c>
      <c r="C3894" s="2">
        <v>1185732</v>
      </c>
      <c r="D3894" s="3">
        <v>43835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10">
        <v>55</v>
      </c>
      <c r="J3894" s="7">
        <v>2340</v>
      </c>
      <c r="K3894" s="10">
        <v>12870</v>
      </c>
      <c r="L3894" s="10">
        <v>5148</v>
      </c>
      <c r="M3894" s="5">
        <v>0.4</v>
      </c>
      <c r="N3894" s="2" t="s">
        <v>82</v>
      </c>
    </row>
    <row r="3895" spans="2:14" ht="14.25" customHeight="1" x14ac:dyDescent="0.25">
      <c r="B3895" s="2" t="s">
        <v>13</v>
      </c>
      <c r="C3895" s="2">
        <v>1185732</v>
      </c>
      <c r="D3895" s="3">
        <v>43836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10">
        <v>46</v>
      </c>
      <c r="J3895" s="7">
        <v>2600</v>
      </c>
      <c r="K3895" s="10">
        <v>11960</v>
      </c>
      <c r="L3895" s="10">
        <v>4425.2</v>
      </c>
      <c r="M3895" s="5">
        <v>0.37</v>
      </c>
      <c r="N3895" s="2" t="s">
        <v>82</v>
      </c>
    </row>
    <row r="3896" spans="2:14" ht="14.25" customHeight="1" x14ac:dyDescent="0.25">
      <c r="B3896" s="2" t="s">
        <v>13</v>
      </c>
      <c r="C3896" s="2">
        <v>1185732</v>
      </c>
      <c r="D3896" s="3">
        <v>43837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10">
        <v>46</v>
      </c>
      <c r="J3896" s="7">
        <v>3130</v>
      </c>
      <c r="K3896" s="10">
        <v>14398</v>
      </c>
      <c r="L3896" s="10">
        <v>8926.76</v>
      </c>
      <c r="M3896" s="5">
        <v>0.62</v>
      </c>
      <c r="N3896" s="2" t="s">
        <v>82</v>
      </c>
    </row>
    <row r="3897" spans="2:14" ht="14.25" customHeight="1" x14ac:dyDescent="0.25">
      <c r="B3897" s="2" t="s">
        <v>13</v>
      </c>
      <c r="C3897" s="2">
        <v>1185732</v>
      </c>
      <c r="D3897" s="3">
        <v>43838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10">
        <v>46</v>
      </c>
      <c r="J3897" s="7">
        <v>2610</v>
      </c>
      <c r="K3897" s="10">
        <v>12006</v>
      </c>
      <c r="L3897" s="10">
        <v>5282.64</v>
      </c>
      <c r="M3897" s="5">
        <v>0.44</v>
      </c>
      <c r="N3897" s="2" t="s">
        <v>82</v>
      </c>
    </row>
    <row r="3898" spans="2:14" ht="14.25" customHeight="1" x14ac:dyDescent="0.25">
      <c r="B3898" s="2" t="s">
        <v>13</v>
      </c>
      <c r="C3898" s="2">
        <v>1185732</v>
      </c>
      <c r="D3898" s="3">
        <v>43851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10">
        <v>36</v>
      </c>
      <c r="J3898" s="7">
        <v>2760</v>
      </c>
      <c r="K3898" s="10">
        <v>9936</v>
      </c>
      <c r="L3898" s="10">
        <v>4669.92</v>
      </c>
      <c r="M3898" s="5">
        <v>0.47</v>
      </c>
      <c r="N3898" s="2" t="s">
        <v>82</v>
      </c>
    </row>
    <row r="3899" spans="2:14" ht="14.25" customHeight="1" x14ac:dyDescent="0.25">
      <c r="B3899" s="2" t="s">
        <v>13</v>
      </c>
      <c r="C3899" s="2">
        <v>1185732</v>
      </c>
      <c r="D3899" s="3">
        <v>43852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10">
        <v>44</v>
      </c>
      <c r="J3899" s="7">
        <v>2060</v>
      </c>
      <c r="K3899" s="10">
        <v>9064</v>
      </c>
      <c r="L3899" s="10">
        <v>4441.3599999999997</v>
      </c>
      <c r="M3899" s="5">
        <v>0.49</v>
      </c>
      <c r="N3899" s="2" t="s">
        <v>82</v>
      </c>
    </row>
    <row r="3900" spans="2:14" ht="14.25" customHeight="1" x14ac:dyDescent="0.25">
      <c r="B3900" s="2" t="s">
        <v>13</v>
      </c>
      <c r="C3900" s="2">
        <v>1185732</v>
      </c>
      <c r="D3900" s="3">
        <v>43853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10">
        <v>58</v>
      </c>
      <c r="J3900" s="7">
        <v>2430</v>
      </c>
      <c r="K3900" s="10">
        <v>14094</v>
      </c>
      <c r="L3900" s="10">
        <v>6060.42</v>
      </c>
      <c r="M3900" s="5">
        <v>0.43</v>
      </c>
      <c r="N3900" s="2" t="s">
        <v>82</v>
      </c>
    </row>
    <row r="3901" spans="2:14" ht="14.25" customHeight="1" x14ac:dyDescent="0.25">
      <c r="B3901" s="2" t="s">
        <v>13</v>
      </c>
      <c r="C3901" s="2">
        <v>1185732</v>
      </c>
      <c r="D3901" s="3">
        <v>43854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10">
        <v>48</v>
      </c>
      <c r="J3901" s="7">
        <v>2900</v>
      </c>
      <c r="K3901" s="10">
        <v>13920</v>
      </c>
      <c r="L3901" s="10">
        <v>5289.6</v>
      </c>
      <c r="M3901" s="5">
        <v>0.38</v>
      </c>
      <c r="N3901" s="2" t="s">
        <v>82</v>
      </c>
    </row>
    <row r="3902" spans="2:14" ht="14.25" customHeight="1" x14ac:dyDescent="0.25">
      <c r="B3902" s="2" t="s">
        <v>13</v>
      </c>
      <c r="C3902" s="2">
        <v>1185732</v>
      </c>
      <c r="D3902" s="3">
        <v>43855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10">
        <v>46</v>
      </c>
      <c r="J3902" s="7">
        <v>3540</v>
      </c>
      <c r="K3902" s="10">
        <v>16284</v>
      </c>
      <c r="L3902" s="10">
        <v>10258.92</v>
      </c>
      <c r="M3902" s="5">
        <v>0.63</v>
      </c>
      <c r="N3902" s="2" t="s">
        <v>82</v>
      </c>
    </row>
    <row r="3903" spans="2:14" ht="14.25" customHeight="1" x14ac:dyDescent="0.25">
      <c r="B3903" s="2" t="s">
        <v>13</v>
      </c>
      <c r="C3903" s="2">
        <v>1185732</v>
      </c>
      <c r="D3903" s="3">
        <v>43856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10">
        <v>48</v>
      </c>
      <c r="J3903" s="7">
        <v>2590</v>
      </c>
      <c r="K3903" s="10">
        <v>12432</v>
      </c>
      <c r="L3903" s="10">
        <v>5345.76</v>
      </c>
      <c r="M3903" s="5">
        <v>0.43</v>
      </c>
      <c r="N3903" s="2" t="s">
        <v>82</v>
      </c>
    </row>
    <row r="3904" spans="2:14" ht="14.25" customHeight="1" x14ac:dyDescent="0.25">
      <c r="B3904" s="2" t="s">
        <v>13</v>
      </c>
      <c r="C3904" s="2">
        <v>1185732</v>
      </c>
      <c r="D3904" s="3">
        <v>43857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10">
        <v>39</v>
      </c>
      <c r="J3904" s="7">
        <v>2470</v>
      </c>
      <c r="K3904" s="10">
        <v>9633</v>
      </c>
      <c r="L3904" s="10">
        <v>4720.17</v>
      </c>
      <c r="M3904" s="5">
        <v>0.49</v>
      </c>
      <c r="N3904" s="2" t="s">
        <v>82</v>
      </c>
    </row>
    <row r="3905" spans="2:14" ht="14.25" customHeight="1" x14ac:dyDescent="0.25">
      <c r="B3905" s="2" t="s">
        <v>13</v>
      </c>
      <c r="C3905" s="2">
        <v>1185732</v>
      </c>
      <c r="D3905" s="3">
        <v>43858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10">
        <v>43</v>
      </c>
      <c r="J3905" s="7">
        <v>2160</v>
      </c>
      <c r="K3905" s="10">
        <v>9288</v>
      </c>
      <c r="L3905" s="10">
        <v>4644</v>
      </c>
      <c r="M3905" s="5">
        <v>0.5</v>
      </c>
      <c r="N3905" s="2" t="s">
        <v>82</v>
      </c>
    </row>
    <row r="3906" spans="2:14" ht="14.25" customHeight="1" x14ac:dyDescent="0.25">
      <c r="B3906" s="2" t="s">
        <v>13</v>
      </c>
      <c r="C3906" s="2">
        <v>1185732</v>
      </c>
      <c r="D3906" s="3">
        <v>43859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10">
        <v>59</v>
      </c>
      <c r="J3906" s="7">
        <v>2300</v>
      </c>
      <c r="K3906" s="10">
        <v>13570</v>
      </c>
      <c r="L3906" s="10">
        <v>5699.4</v>
      </c>
      <c r="M3906" s="5">
        <v>0.42</v>
      </c>
      <c r="N3906" s="2" t="s">
        <v>82</v>
      </c>
    </row>
    <row r="3907" spans="2:14" ht="14.25" customHeight="1" x14ac:dyDescent="0.25">
      <c r="B3907" s="2" t="s">
        <v>13</v>
      </c>
      <c r="C3907" s="2">
        <v>1185732</v>
      </c>
      <c r="D3907" s="3">
        <v>43860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10">
        <v>45</v>
      </c>
      <c r="J3907" s="7">
        <v>2380</v>
      </c>
      <c r="K3907" s="10">
        <v>10710</v>
      </c>
      <c r="L3907" s="10">
        <v>3748.4999999999995</v>
      </c>
      <c r="M3907" s="5">
        <v>0.35</v>
      </c>
      <c r="N3907" s="2" t="s">
        <v>82</v>
      </c>
    </row>
    <row r="3908" spans="2:14" ht="14.25" customHeight="1" x14ac:dyDescent="0.25">
      <c r="B3908" s="2" t="s">
        <v>13</v>
      </c>
      <c r="C3908" s="2">
        <v>1185732</v>
      </c>
      <c r="D3908" s="3">
        <v>43861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10">
        <v>45</v>
      </c>
      <c r="J3908" s="7">
        <v>3000</v>
      </c>
      <c r="K3908" s="10">
        <v>13500</v>
      </c>
      <c r="L3908" s="10">
        <v>8370</v>
      </c>
      <c r="M3908" s="5">
        <v>0.62</v>
      </c>
      <c r="N3908" s="2" t="s">
        <v>82</v>
      </c>
    </row>
    <row r="3909" spans="2:14" ht="14.25" customHeight="1" x14ac:dyDescent="0.25">
      <c r="B3909" s="2" t="s">
        <v>13</v>
      </c>
      <c r="C3909" s="2">
        <v>1185732</v>
      </c>
      <c r="D3909" s="3">
        <v>43862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10">
        <v>47</v>
      </c>
      <c r="J3909" s="7">
        <v>2340</v>
      </c>
      <c r="K3909" s="10">
        <v>10998</v>
      </c>
      <c r="L3909" s="10">
        <v>4509.1799999999994</v>
      </c>
      <c r="M3909" s="5">
        <v>0.41</v>
      </c>
      <c r="N3909" s="2" t="s">
        <v>82</v>
      </c>
    </row>
    <row r="3910" spans="2:14" ht="14.25" customHeight="1" x14ac:dyDescent="0.25">
      <c r="B3910" s="2" t="s">
        <v>13</v>
      </c>
      <c r="C3910" s="2">
        <v>1185732</v>
      </c>
      <c r="D3910" s="3">
        <v>43863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10">
        <v>39</v>
      </c>
      <c r="J3910" s="7">
        <v>2520</v>
      </c>
      <c r="K3910" s="10">
        <v>9828</v>
      </c>
      <c r="L3910" s="10">
        <v>4914</v>
      </c>
      <c r="M3910" s="5">
        <v>0.5</v>
      </c>
      <c r="N3910" s="2" t="s">
        <v>82</v>
      </c>
    </row>
    <row r="3911" spans="2:14" ht="14.25" customHeight="1" x14ac:dyDescent="0.25">
      <c r="B3911" s="2" t="s">
        <v>13</v>
      </c>
      <c r="C3911" s="2">
        <v>1185732</v>
      </c>
      <c r="D3911" s="3">
        <v>43864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10">
        <v>41</v>
      </c>
      <c r="J3911" s="7">
        <v>2390</v>
      </c>
      <c r="K3911" s="10">
        <v>9799</v>
      </c>
      <c r="L3911" s="10">
        <v>4801.51</v>
      </c>
      <c r="M3911" s="5">
        <v>0.49</v>
      </c>
      <c r="N3911" s="2" t="s">
        <v>82</v>
      </c>
    </row>
    <row r="3912" spans="2:14" ht="14.25" customHeight="1" x14ac:dyDescent="0.25">
      <c r="B3912" s="2" t="s">
        <v>13</v>
      </c>
      <c r="C3912" s="2">
        <v>1185732</v>
      </c>
      <c r="D3912" s="3">
        <v>43865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10">
        <v>56</v>
      </c>
      <c r="J3912" s="7">
        <v>2150</v>
      </c>
      <c r="K3912" s="10">
        <v>12040</v>
      </c>
      <c r="L3912" s="10">
        <v>5056.8</v>
      </c>
      <c r="M3912" s="5">
        <v>0.42</v>
      </c>
      <c r="N3912" s="2" t="s">
        <v>82</v>
      </c>
    </row>
    <row r="3913" spans="2:14" ht="14.25" customHeight="1" x14ac:dyDescent="0.25">
      <c r="B3913" s="2" t="s">
        <v>13</v>
      </c>
      <c r="C3913" s="2">
        <v>1185732</v>
      </c>
      <c r="D3913" s="3">
        <v>43866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10">
        <v>49</v>
      </c>
      <c r="J3913" s="7">
        <v>2380</v>
      </c>
      <c r="K3913" s="10">
        <v>11662</v>
      </c>
      <c r="L3913" s="10">
        <v>4314.9399999999996</v>
      </c>
      <c r="M3913" s="5">
        <v>0.37</v>
      </c>
      <c r="N3913" s="2" t="s">
        <v>82</v>
      </c>
    </row>
    <row r="3914" spans="2:14" ht="14.25" customHeight="1" x14ac:dyDescent="0.25">
      <c r="B3914" s="2" t="s">
        <v>13</v>
      </c>
      <c r="C3914" s="2">
        <v>1185732</v>
      </c>
      <c r="D3914" s="3">
        <v>43867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10">
        <v>54</v>
      </c>
      <c r="J3914" s="7">
        <v>3170</v>
      </c>
      <c r="K3914" s="10">
        <v>17118</v>
      </c>
      <c r="L3914" s="10">
        <v>10955.52</v>
      </c>
      <c r="M3914" s="5">
        <v>0.64</v>
      </c>
      <c r="N3914" s="2" t="s">
        <v>82</v>
      </c>
    </row>
    <row r="3915" spans="2:14" ht="14.25" customHeight="1" x14ac:dyDescent="0.25">
      <c r="B3915" s="2" t="s">
        <v>13</v>
      </c>
      <c r="C3915" s="2">
        <v>1185732</v>
      </c>
      <c r="D3915" s="3">
        <v>43868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10">
        <v>50</v>
      </c>
      <c r="J3915" s="7">
        <v>2590</v>
      </c>
      <c r="K3915" s="10">
        <v>12950</v>
      </c>
      <c r="L3915" s="10">
        <v>5180</v>
      </c>
      <c r="M3915" s="5">
        <v>0.4</v>
      </c>
      <c r="N3915" s="2" t="s">
        <v>82</v>
      </c>
    </row>
    <row r="3916" spans="2:14" ht="14.25" customHeight="1" x14ac:dyDescent="0.25">
      <c r="B3916" s="2" t="s">
        <v>13</v>
      </c>
      <c r="C3916" s="2">
        <v>1185732</v>
      </c>
      <c r="D3916" s="3">
        <v>43869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10">
        <v>46</v>
      </c>
      <c r="J3916" s="7">
        <v>2610</v>
      </c>
      <c r="K3916" s="10">
        <v>12006</v>
      </c>
      <c r="L3916" s="10">
        <v>5642.82</v>
      </c>
      <c r="M3916" s="5">
        <v>0.47</v>
      </c>
      <c r="N3916" s="2" t="s">
        <v>82</v>
      </c>
    </row>
    <row r="3917" spans="2:14" ht="14.25" customHeight="1" x14ac:dyDescent="0.25">
      <c r="B3917" s="2" t="s">
        <v>13</v>
      </c>
      <c r="C3917" s="2">
        <v>1185732</v>
      </c>
      <c r="D3917" s="3">
        <v>43870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10">
        <v>46</v>
      </c>
      <c r="J3917" s="7">
        <v>2300</v>
      </c>
      <c r="K3917" s="10">
        <v>10580</v>
      </c>
      <c r="L3917" s="10">
        <v>5078.3999999999996</v>
      </c>
      <c r="M3917" s="5">
        <v>0.48</v>
      </c>
      <c r="N3917" s="2" t="s">
        <v>82</v>
      </c>
    </row>
    <row r="3918" spans="2:14" ht="14.25" customHeight="1" x14ac:dyDescent="0.25">
      <c r="B3918" s="2" t="s">
        <v>13</v>
      </c>
      <c r="C3918" s="2">
        <v>1185732</v>
      </c>
      <c r="D3918" s="3">
        <v>43871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10">
        <v>59</v>
      </c>
      <c r="J3918" s="7">
        <v>2450</v>
      </c>
      <c r="K3918" s="10">
        <v>14455</v>
      </c>
      <c r="L3918" s="10">
        <v>6504.7499999999991</v>
      </c>
      <c r="M3918" s="5">
        <v>0.44999999999999996</v>
      </c>
      <c r="N3918" s="2" t="s">
        <v>82</v>
      </c>
    </row>
    <row r="3919" spans="2:14" ht="14.25" customHeight="1" x14ac:dyDescent="0.25">
      <c r="B3919" s="2" t="s">
        <v>13</v>
      </c>
      <c r="C3919" s="2">
        <v>1185732</v>
      </c>
      <c r="D3919" s="3">
        <v>43893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10">
        <v>59</v>
      </c>
      <c r="J3919" s="7">
        <v>2900</v>
      </c>
      <c r="K3919" s="10">
        <v>17110</v>
      </c>
      <c r="L3919" s="10">
        <v>6159.5999999999995</v>
      </c>
      <c r="M3919" s="5">
        <v>0.36</v>
      </c>
      <c r="N3919" s="2" t="s">
        <v>82</v>
      </c>
    </row>
    <row r="3920" spans="2:14" ht="14.25" customHeight="1" x14ac:dyDescent="0.25">
      <c r="B3920" s="2" t="s">
        <v>13</v>
      </c>
      <c r="C3920" s="2">
        <v>1185732</v>
      </c>
      <c r="D3920" s="3">
        <v>43894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10">
        <v>55</v>
      </c>
      <c r="J3920" s="7">
        <v>3130</v>
      </c>
      <c r="K3920" s="10">
        <v>17215</v>
      </c>
      <c r="L3920" s="10">
        <v>10501.15</v>
      </c>
      <c r="M3920" s="5">
        <v>0.61</v>
      </c>
      <c r="N3920" s="2" t="s">
        <v>82</v>
      </c>
    </row>
    <row r="3921" spans="2:14" ht="14.25" customHeight="1" x14ac:dyDescent="0.25">
      <c r="B3921" s="2" t="s">
        <v>13</v>
      </c>
      <c r="C3921" s="2">
        <v>1185732</v>
      </c>
      <c r="D3921" s="3">
        <v>43895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10">
        <v>54</v>
      </c>
      <c r="J3921" s="7">
        <v>2700</v>
      </c>
      <c r="K3921" s="10">
        <v>14580</v>
      </c>
      <c r="L3921" s="10">
        <v>5977.7999999999993</v>
      </c>
      <c r="M3921" s="5">
        <v>0.41</v>
      </c>
      <c r="N3921" s="2" t="s">
        <v>82</v>
      </c>
    </row>
    <row r="3922" spans="2:14" ht="14.25" customHeight="1" x14ac:dyDescent="0.25">
      <c r="B3922" s="2" t="s">
        <v>13</v>
      </c>
      <c r="C3922" s="2">
        <v>1185732</v>
      </c>
      <c r="D3922" s="3">
        <v>43896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10">
        <v>46</v>
      </c>
      <c r="J3922" s="7">
        <v>2780</v>
      </c>
      <c r="K3922" s="10">
        <v>12788</v>
      </c>
      <c r="L3922" s="10">
        <v>6138.24</v>
      </c>
      <c r="M3922" s="5">
        <v>0.48</v>
      </c>
      <c r="N3922" s="2" t="s">
        <v>82</v>
      </c>
    </row>
    <row r="3923" spans="2:14" ht="14.25" customHeight="1" x14ac:dyDescent="0.25">
      <c r="B3923" s="2" t="s">
        <v>13</v>
      </c>
      <c r="C3923" s="2">
        <v>1185732</v>
      </c>
      <c r="D3923" s="3">
        <v>43897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10">
        <v>47</v>
      </c>
      <c r="J3923" s="7">
        <v>2610</v>
      </c>
      <c r="K3923" s="10">
        <v>12267</v>
      </c>
      <c r="L3923" s="10">
        <v>5520.15</v>
      </c>
      <c r="M3923" s="5">
        <v>0.44999999999999996</v>
      </c>
      <c r="N3923" s="2" t="s">
        <v>82</v>
      </c>
    </row>
    <row r="3924" spans="2:14" ht="14.25" customHeight="1" x14ac:dyDescent="0.25">
      <c r="B3924" s="2" t="s">
        <v>13</v>
      </c>
      <c r="C3924" s="2">
        <v>1185732</v>
      </c>
      <c r="D3924" s="3">
        <v>43898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10">
        <v>55</v>
      </c>
      <c r="J3924" s="7">
        <v>2520</v>
      </c>
      <c r="K3924" s="10">
        <v>13860</v>
      </c>
      <c r="L3924" s="10">
        <v>6236.9999999999991</v>
      </c>
      <c r="M3924" s="5">
        <v>0.44999999999999996</v>
      </c>
      <c r="N3924" s="2" t="s">
        <v>82</v>
      </c>
    </row>
    <row r="3925" spans="2:14" ht="14.25" customHeight="1" x14ac:dyDescent="0.25">
      <c r="B3925" s="2" t="s">
        <v>13</v>
      </c>
      <c r="C3925" s="2">
        <v>1185732</v>
      </c>
      <c r="D3925" s="3">
        <v>43899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10">
        <v>64</v>
      </c>
      <c r="J3925" s="7">
        <v>3050</v>
      </c>
      <c r="K3925" s="10">
        <v>19520</v>
      </c>
      <c r="L3925" s="10">
        <v>7612.8</v>
      </c>
      <c r="M3925" s="5">
        <v>0.39</v>
      </c>
      <c r="N3925" s="2" t="s">
        <v>82</v>
      </c>
    </row>
    <row r="3926" spans="2:14" ht="14.25" customHeight="1" x14ac:dyDescent="0.25">
      <c r="B3926" s="2" t="s">
        <v>13</v>
      </c>
      <c r="C3926" s="2">
        <v>1185732</v>
      </c>
      <c r="D3926" s="3">
        <v>43900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10">
        <v>59</v>
      </c>
      <c r="J3926" s="7">
        <v>3190</v>
      </c>
      <c r="K3926" s="10">
        <v>18821</v>
      </c>
      <c r="L3926" s="10">
        <v>11292.6</v>
      </c>
      <c r="M3926" s="5">
        <v>0.6</v>
      </c>
      <c r="N3926" s="2" t="s">
        <v>82</v>
      </c>
    </row>
    <row r="3927" spans="2:14" ht="14.25" customHeight="1" x14ac:dyDescent="0.25">
      <c r="B3927" s="2" t="s">
        <v>13</v>
      </c>
      <c r="C3927" s="2">
        <v>1185732</v>
      </c>
      <c r="D3927" s="3">
        <v>43901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10">
        <v>53</v>
      </c>
      <c r="J3927" s="7">
        <v>2670</v>
      </c>
      <c r="K3927" s="10">
        <v>14151</v>
      </c>
      <c r="L3927" s="10">
        <v>5943.42</v>
      </c>
      <c r="M3927" s="5">
        <v>0.42</v>
      </c>
      <c r="N3927" s="2" t="s">
        <v>82</v>
      </c>
    </row>
    <row r="3928" spans="2:14" ht="14.25" customHeight="1" x14ac:dyDescent="0.25">
      <c r="B3928" s="2" t="s">
        <v>13</v>
      </c>
      <c r="C3928" s="2">
        <v>1185732</v>
      </c>
      <c r="D3928" s="3">
        <v>43902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10">
        <v>46</v>
      </c>
      <c r="J3928" s="7">
        <v>2470</v>
      </c>
      <c r="K3928" s="10">
        <v>11362</v>
      </c>
      <c r="L3928" s="10">
        <v>5112.8999999999996</v>
      </c>
      <c r="M3928" s="5">
        <v>0.44999999999999996</v>
      </c>
      <c r="N3928" s="2" t="s">
        <v>82</v>
      </c>
    </row>
    <row r="3929" spans="2:14" ht="14.25" customHeight="1" x14ac:dyDescent="0.25">
      <c r="B3929" s="2" t="s">
        <v>13</v>
      </c>
      <c r="C3929" s="2">
        <v>1185732</v>
      </c>
      <c r="D3929" s="3">
        <v>43903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10">
        <v>46</v>
      </c>
      <c r="J3929" s="7">
        <v>2430</v>
      </c>
      <c r="K3929" s="10">
        <v>11178</v>
      </c>
      <c r="L3929" s="10">
        <v>5141.8799999999992</v>
      </c>
      <c r="M3929" s="5">
        <v>0.45999999999999996</v>
      </c>
      <c r="N3929" s="2" t="s">
        <v>82</v>
      </c>
    </row>
    <row r="3930" spans="2:14" ht="14.25" customHeight="1" x14ac:dyDescent="0.25">
      <c r="B3930" s="2" t="s">
        <v>13</v>
      </c>
      <c r="C3930" s="2">
        <v>1185732</v>
      </c>
      <c r="D3930" s="3">
        <v>43904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10">
        <v>58</v>
      </c>
      <c r="J3930" s="7">
        <v>2310</v>
      </c>
      <c r="K3930" s="10">
        <v>13398</v>
      </c>
      <c r="L3930" s="10">
        <v>5761.14</v>
      </c>
      <c r="M3930" s="5">
        <v>0.43</v>
      </c>
      <c r="N3930" s="2" t="s">
        <v>82</v>
      </c>
    </row>
    <row r="3931" spans="2:14" ht="14.25" customHeight="1" x14ac:dyDescent="0.25">
      <c r="B3931" s="2" t="s">
        <v>13</v>
      </c>
      <c r="C3931" s="2">
        <v>1185732</v>
      </c>
      <c r="D3931" s="3">
        <v>43905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10">
        <v>61</v>
      </c>
      <c r="J3931" s="7">
        <v>2860</v>
      </c>
      <c r="K3931" s="10">
        <v>17446</v>
      </c>
      <c r="L3931" s="10">
        <v>6978.4000000000005</v>
      </c>
      <c r="M3931" s="5">
        <v>0.4</v>
      </c>
      <c r="N3931" s="2" t="s">
        <v>82</v>
      </c>
    </row>
    <row r="3932" spans="2:14" ht="14.25" customHeight="1" x14ac:dyDescent="0.25">
      <c r="B3932" s="2" t="s">
        <v>13</v>
      </c>
      <c r="C3932" s="2">
        <v>1185732</v>
      </c>
      <c r="D3932" s="3">
        <v>43906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10">
        <v>58</v>
      </c>
      <c r="J3932" s="7">
        <v>3250</v>
      </c>
      <c r="K3932" s="10">
        <v>18850</v>
      </c>
      <c r="L3932" s="10">
        <v>11498.5</v>
      </c>
      <c r="M3932" s="5">
        <v>0.61</v>
      </c>
      <c r="N3932" s="2" t="s">
        <v>82</v>
      </c>
    </row>
    <row r="3933" spans="2:14" ht="14.25" customHeight="1" x14ac:dyDescent="0.25">
      <c r="B3933" s="2" t="s">
        <v>13</v>
      </c>
      <c r="C3933" s="2">
        <v>1185732</v>
      </c>
      <c r="D3933" s="3">
        <v>43907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10">
        <v>53</v>
      </c>
      <c r="J3933" s="7">
        <v>3080</v>
      </c>
      <c r="K3933" s="10">
        <v>16324</v>
      </c>
      <c r="L3933" s="10">
        <v>6692.8399999999992</v>
      </c>
      <c r="M3933" s="5">
        <v>0.41</v>
      </c>
      <c r="N3933" s="2" t="s">
        <v>82</v>
      </c>
    </row>
    <row r="3934" spans="2:14" ht="14.25" customHeight="1" x14ac:dyDescent="0.25">
      <c r="B3934" s="2" t="s">
        <v>13</v>
      </c>
      <c r="C3934" s="2">
        <v>1185732</v>
      </c>
      <c r="D3934" s="3">
        <v>43908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10">
        <v>45</v>
      </c>
      <c r="J3934" s="7">
        <v>2570</v>
      </c>
      <c r="K3934" s="10">
        <v>11565</v>
      </c>
      <c r="L3934" s="10">
        <v>5319.9</v>
      </c>
      <c r="M3934" s="5">
        <v>0.45999999999999996</v>
      </c>
      <c r="N3934" s="2" t="s">
        <v>82</v>
      </c>
    </row>
    <row r="3935" spans="2:14" ht="14.25" customHeight="1" x14ac:dyDescent="0.25">
      <c r="B3935" s="2" t="s">
        <v>13</v>
      </c>
      <c r="C3935" s="2">
        <v>1185732</v>
      </c>
      <c r="D3935" s="3">
        <v>43921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10">
        <v>47</v>
      </c>
      <c r="J3935" s="7">
        <v>2410</v>
      </c>
      <c r="K3935" s="10">
        <v>11327</v>
      </c>
      <c r="L3935" s="10">
        <v>5323.69</v>
      </c>
      <c r="M3935" s="5">
        <v>0.47</v>
      </c>
      <c r="N3935" s="2" t="s">
        <v>82</v>
      </c>
    </row>
    <row r="3936" spans="2:14" ht="14.25" customHeight="1" x14ac:dyDescent="0.25">
      <c r="B3936" s="2" t="s">
        <v>24</v>
      </c>
      <c r="C3936" s="2">
        <v>1185732</v>
      </c>
      <c r="D3936" s="3">
        <v>43938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10">
        <v>54</v>
      </c>
      <c r="J3936" s="7">
        <v>2700</v>
      </c>
      <c r="K3936" s="10">
        <v>14580</v>
      </c>
      <c r="L3936" s="10">
        <v>6560.9999999999991</v>
      </c>
      <c r="M3936" s="5">
        <v>0.44999999999999996</v>
      </c>
      <c r="N3936" s="2" t="s">
        <v>82</v>
      </c>
    </row>
    <row r="3937" spans="2:14" ht="14.25" customHeight="1" x14ac:dyDescent="0.25">
      <c r="B3937" s="2" t="s">
        <v>24</v>
      </c>
      <c r="C3937" s="2">
        <v>1185732</v>
      </c>
      <c r="D3937" s="3">
        <v>43939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10">
        <v>62</v>
      </c>
      <c r="J3937" s="7">
        <v>2900</v>
      </c>
      <c r="K3937" s="10">
        <v>17980</v>
      </c>
      <c r="L3937" s="10">
        <v>6652.6</v>
      </c>
      <c r="M3937" s="5">
        <v>0.37</v>
      </c>
      <c r="N3937" s="2" t="s">
        <v>82</v>
      </c>
    </row>
    <row r="3938" spans="2:14" ht="14.25" customHeight="1" x14ac:dyDescent="0.25">
      <c r="B3938" s="2" t="s">
        <v>24</v>
      </c>
      <c r="C3938" s="2">
        <v>1185732</v>
      </c>
      <c r="D3938" s="3">
        <v>43940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10">
        <v>56</v>
      </c>
      <c r="J3938" s="7">
        <v>3600</v>
      </c>
      <c r="K3938" s="10">
        <v>20160</v>
      </c>
      <c r="L3938" s="10">
        <v>12499.2</v>
      </c>
      <c r="M3938" s="5">
        <v>0.62</v>
      </c>
      <c r="N3938" s="2" t="s">
        <v>82</v>
      </c>
    </row>
    <row r="3939" spans="2:14" ht="14.25" customHeight="1" x14ac:dyDescent="0.25">
      <c r="B3939" s="2" t="s">
        <v>24</v>
      </c>
      <c r="C3939" s="2">
        <v>1185732</v>
      </c>
      <c r="D3939" s="3">
        <v>43941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10">
        <v>50</v>
      </c>
      <c r="J3939" s="7">
        <v>2700</v>
      </c>
      <c r="K3939" s="10">
        <v>13500</v>
      </c>
      <c r="L3939" s="10">
        <v>5940</v>
      </c>
      <c r="M3939" s="5">
        <v>0.44</v>
      </c>
      <c r="N3939" s="2" t="s">
        <v>82</v>
      </c>
    </row>
    <row r="3940" spans="2:14" ht="14.25" customHeight="1" x14ac:dyDescent="0.25">
      <c r="B3940" s="2" t="s">
        <v>24</v>
      </c>
      <c r="C3940" s="2">
        <v>1185732</v>
      </c>
      <c r="D3940" s="3">
        <v>43942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10">
        <v>47</v>
      </c>
      <c r="J3940" s="7">
        <v>2680</v>
      </c>
      <c r="K3940" s="10">
        <v>12596</v>
      </c>
      <c r="L3940" s="10">
        <v>5920.12</v>
      </c>
      <c r="M3940" s="5">
        <v>0.47</v>
      </c>
      <c r="N3940" s="2" t="s">
        <v>82</v>
      </c>
    </row>
    <row r="3941" spans="2:14" ht="14.25" customHeight="1" x14ac:dyDescent="0.25">
      <c r="B3941" s="2" t="s">
        <v>24</v>
      </c>
      <c r="C3941" s="2">
        <v>1185732</v>
      </c>
      <c r="D3941" s="3">
        <v>43943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10">
        <v>47</v>
      </c>
      <c r="J3941" s="7">
        <v>2520</v>
      </c>
      <c r="K3941" s="10">
        <v>11844</v>
      </c>
      <c r="L3941" s="10">
        <v>5448.24</v>
      </c>
      <c r="M3941" s="5">
        <v>0.45999999999999996</v>
      </c>
      <c r="N3941" s="2" t="s">
        <v>82</v>
      </c>
    </row>
    <row r="3942" spans="2:14" ht="14.25" customHeight="1" x14ac:dyDescent="0.25">
      <c r="B3942" s="2" t="s">
        <v>24</v>
      </c>
      <c r="C3942" s="2">
        <v>1185732</v>
      </c>
      <c r="D3942" s="3">
        <v>43944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10">
        <v>58</v>
      </c>
      <c r="J3942" s="7">
        <v>2520</v>
      </c>
      <c r="K3942" s="10">
        <v>14616</v>
      </c>
      <c r="L3942" s="10">
        <v>5846.4000000000005</v>
      </c>
      <c r="M3942" s="5">
        <v>0.4</v>
      </c>
      <c r="N3942" s="2" t="s">
        <v>82</v>
      </c>
    </row>
    <row r="3943" spans="2:14" ht="14.25" customHeight="1" x14ac:dyDescent="0.25">
      <c r="B3943" s="2" t="s">
        <v>24</v>
      </c>
      <c r="C3943" s="2">
        <v>1185732</v>
      </c>
      <c r="D3943" s="3">
        <v>43945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10">
        <v>59</v>
      </c>
      <c r="J3943" s="7">
        <v>2800</v>
      </c>
      <c r="K3943" s="10">
        <v>16520</v>
      </c>
      <c r="L3943" s="10">
        <v>6608</v>
      </c>
      <c r="M3943" s="5">
        <v>0.4</v>
      </c>
      <c r="N3943" s="2" t="s">
        <v>82</v>
      </c>
    </row>
    <row r="3944" spans="2:14" ht="14.25" customHeight="1" x14ac:dyDescent="0.25">
      <c r="B3944" s="2" t="s">
        <v>24</v>
      </c>
      <c r="C3944" s="2">
        <v>1185732</v>
      </c>
      <c r="D3944" s="3">
        <v>43946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10">
        <v>64</v>
      </c>
      <c r="J3944" s="7">
        <v>2360</v>
      </c>
      <c r="K3944" s="10">
        <v>15104</v>
      </c>
      <c r="L3944" s="10">
        <v>6343.6799999999994</v>
      </c>
      <c r="M3944" s="5">
        <v>0.42</v>
      </c>
      <c r="N3944" s="2" t="s">
        <v>82</v>
      </c>
    </row>
    <row r="3945" spans="2:14" ht="14.25" customHeight="1" x14ac:dyDescent="0.25">
      <c r="B3945" s="2" t="s">
        <v>24</v>
      </c>
      <c r="C3945" s="2">
        <v>1185732</v>
      </c>
      <c r="D3945" s="3">
        <v>43947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10">
        <v>68</v>
      </c>
      <c r="J3945" s="7">
        <v>2900</v>
      </c>
      <c r="K3945" s="10">
        <v>19720</v>
      </c>
      <c r="L3945" s="10">
        <v>7493.6</v>
      </c>
      <c r="M3945" s="5">
        <v>0.38</v>
      </c>
      <c r="N3945" s="2" t="s">
        <v>82</v>
      </c>
    </row>
    <row r="3946" spans="2:14" ht="14.25" customHeight="1" x14ac:dyDescent="0.25">
      <c r="B3946" s="2" t="s">
        <v>24</v>
      </c>
      <c r="C3946" s="2">
        <v>1185732</v>
      </c>
      <c r="D3946" s="3">
        <v>43948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10">
        <v>60</v>
      </c>
      <c r="J3946" s="7">
        <v>2990</v>
      </c>
      <c r="K3946" s="10">
        <v>17940</v>
      </c>
      <c r="L3946" s="10">
        <v>10764</v>
      </c>
      <c r="M3946" s="5">
        <v>0.6</v>
      </c>
      <c r="N3946" s="2" t="s">
        <v>82</v>
      </c>
    </row>
    <row r="3947" spans="2:14" ht="14.25" customHeight="1" x14ac:dyDescent="0.25">
      <c r="B3947" s="2" t="s">
        <v>24</v>
      </c>
      <c r="C3947" s="2">
        <v>1185732</v>
      </c>
      <c r="D3947" s="3">
        <v>43949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10">
        <v>53</v>
      </c>
      <c r="J3947" s="7">
        <v>2730</v>
      </c>
      <c r="K3947" s="10">
        <v>14469</v>
      </c>
      <c r="L3947" s="10">
        <v>6221.67</v>
      </c>
      <c r="M3947" s="5">
        <v>0.43</v>
      </c>
      <c r="N3947" s="2" t="s">
        <v>82</v>
      </c>
    </row>
    <row r="3948" spans="2:14" ht="14.25" customHeight="1" x14ac:dyDescent="0.25">
      <c r="B3948" s="2" t="s">
        <v>24</v>
      </c>
      <c r="C3948" s="2">
        <v>1185732</v>
      </c>
      <c r="D3948" s="3">
        <v>43950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10">
        <v>52</v>
      </c>
      <c r="J3948" s="7">
        <v>2580</v>
      </c>
      <c r="K3948" s="10">
        <v>13416</v>
      </c>
      <c r="L3948" s="10">
        <v>6439.6799999999994</v>
      </c>
      <c r="M3948" s="5">
        <v>0.48</v>
      </c>
      <c r="N3948" s="2" t="s">
        <v>82</v>
      </c>
    </row>
    <row r="3949" spans="2:14" ht="14.25" customHeight="1" x14ac:dyDescent="0.25">
      <c r="B3949" s="2" t="s">
        <v>24</v>
      </c>
      <c r="C3949" s="2">
        <v>1185732</v>
      </c>
      <c r="D3949" s="3">
        <v>43951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10">
        <v>50</v>
      </c>
      <c r="J3949" s="7">
        <v>2520</v>
      </c>
      <c r="K3949" s="10">
        <v>12600</v>
      </c>
      <c r="L3949" s="10">
        <v>6174</v>
      </c>
      <c r="M3949" s="5">
        <v>0.49</v>
      </c>
      <c r="N3949" s="2" t="s">
        <v>82</v>
      </c>
    </row>
    <row r="3950" spans="2:14" ht="14.25" customHeight="1" x14ac:dyDescent="0.25">
      <c r="B3950" s="2" t="s">
        <v>24</v>
      </c>
      <c r="C3950" s="2">
        <v>1185732</v>
      </c>
      <c r="D3950" s="3">
        <v>43952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10">
        <v>64</v>
      </c>
      <c r="J3950" s="7">
        <v>2540</v>
      </c>
      <c r="K3950" s="10">
        <v>16256</v>
      </c>
      <c r="L3950" s="10">
        <v>6827.5199999999995</v>
      </c>
      <c r="M3950" s="5">
        <v>0.42</v>
      </c>
      <c r="N3950" s="2" t="s">
        <v>82</v>
      </c>
    </row>
    <row r="3951" spans="2:14" ht="14.25" customHeight="1" x14ac:dyDescent="0.25">
      <c r="B3951" s="2" t="s">
        <v>24</v>
      </c>
      <c r="C3951" s="2">
        <v>1185732</v>
      </c>
      <c r="D3951" s="3">
        <v>43953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10">
        <v>66</v>
      </c>
      <c r="J3951" s="7">
        <v>2630</v>
      </c>
      <c r="K3951" s="10">
        <v>17358</v>
      </c>
      <c r="L3951" s="10">
        <v>6422.46</v>
      </c>
      <c r="M3951" s="5">
        <v>0.37</v>
      </c>
      <c r="N3951" s="2" t="s">
        <v>82</v>
      </c>
    </row>
    <row r="3952" spans="2:14" ht="14.25" customHeight="1" x14ac:dyDescent="0.25">
      <c r="B3952" s="2" t="s">
        <v>24</v>
      </c>
      <c r="C3952" s="2">
        <v>1185732</v>
      </c>
      <c r="D3952" s="3">
        <v>43954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10">
        <v>62</v>
      </c>
      <c r="J3952" s="7">
        <v>3120</v>
      </c>
      <c r="K3952" s="10">
        <v>19344</v>
      </c>
      <c r="L3952" s="10">
        <v>12380.16</v>
      </c>
      <c r="M3952" s="5">
        <v>0.64</v>
      </c>
      <c r="N3952" s="2" t="s">
        <v>82</v>
      </c>
    </row>
    <row r="3953" spans="2:14" ht="14.25" customHeight="1" x14ac:dyDescent="0.25">
      <c r="B3953" s="2" t="s">
        <v>24</v>
      </c>
      <c r="C3953" s="2">
        <v>1185732</v>
      </c>
      <c r="D3953" s="3">
        <v>43955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10">
        <v>51</v>
      </c>
      <c r="J3953" s="7">
        <v>3000</v>
      </c>
      <c r="K3953" s="10">
        <v>15300</v>
      </c>
      <c r="L3953" s="10">
        <v>6426</v>
      </c>
      <c r="M3953" s="5">
        <v>0.42</v>
      </c>
      <c r="N3953" s="2" t="s">
        <v>82</v>
      </c>
    </row>
    <row r="3954" spans="2:14" ht="14.25" customHeight="1" x14ac:dyDescent="0.25">
      <c r="B3954" s="2" t="s">
        <v>24</v>
      </c>
      <c r="C3954" s="2">
        <v>1185732</v>
      </c>
      <c r="D3954" s="3">
        <v>43956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10">
        <v>54</v>
      </c>
      <c r="J3954" s="7">
        <v>2850</v>
      </c>
      <c r="K3954" s="10">
        <v>15390</v>
      </c>
      <c r="L3954" s="10">
        <v>7233.2999999999993</v>
      </c>
      <c r="M3954" s="5">
        <v>0.47</v>
      </c>
      <c r="N3954" s="2" t="s">
        <v>82</v>
      </c>
    </row>
    <row r="3955" spans="2:14" ht="14.25" customHeight="1" x14ac:dyDescent="0.25">
      <c r="B3955" s="2" t="s">
        <v>24</v>
      </c>
      <c r="C3955" s="2">
        <v>1185732</v>
      </c>
      <c r="D3955" s="3">
        <v>43957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10">
        <v>54</v>
      </c>
      <c r="J3955" s="7">
        <v>2250</v>
      </c>
      <c r="K3955" s="10">
        <v>12150</v>
      </c>
      <c r="L3955" s="10">
        <v>5589</v>
      </c>
      <c r="M3955" s="5">
        <v>0.45999999999999996</v>
      </c>
      <c r="N3955" s="2" t="s">
        <v>82</v>
      </c>
    </row>
    <row r="3956" spans="2:14" ht="14.25" customHeight="1" x14ac:dyDescent="0.25">
      <c r="B3956" s="2" t="s">
        <v>24</v>
      </c>
      <c r="C3956" s="2">
        <v>1185732</v>
      </c>
      <c r="D3956" s="3">
        <v>43958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10">
        <v>60</v>
      </c>
      <c r="J3956" s="7">
        <v>2610</v>
      </c>
      <c r="K3956" s="10">
        <v>15660</v>
      </c>
      <c r="L3956" s="10">
        <v>6733.8</v>
      </c>
      <c r="M3956" s="5">
        <v>0.43</v>
      </c>
      <c r="N3956" s="2" t="s">
        <v>82</v>
      </c>
    </row>
    <row r="3957" spans="2:14" ht="14.25" customHeight="1" x14ac:dyDescent="0.25">
      <c r="B3957" s="2" t="s">
        <v>24</v>
      </c>
      <c r="C3957" s="2">
        <v>1185732</v>
      </c>
      <c r="D3957" s="3">
        <v>44030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10">
        <v>68</v>
      </c>
      <c r="J3957" s="7">
        <v>2900</v>
      </c>
      <c r="K3957" s="10">
        <v>19720</v>
      </c>
      <c r="L3957" s="10">
        <v>6902</v>
      </c>
      <c r="M3957" s="5">
        <v>0.35</v>
      </c>
      <c r="N3957" s="2" t="s">
        <v>82</v>
      </c>
    </row>
    <row r="3958" spans="2:14" ht="14.25" customHeight="1" x14ac:dyDescent="0.25">
      <c r="B3958" s="2" t="s">
        <v>25</v>
      </c>
      <c r="C3958" s="2">
        <v>1197831</v>
      </c>
      <c r="D3958" s="3">
        <v>44031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10">
        <v>24</v>
      </c>
      <c r="J3958" s="7">
        <v>2340</v>
      </c>
      <c r="K3958" s="10">
        <v>5616</v>
      </c>
      <c r="L3958" s="10">
        <v>2639.52</v>
      </c>
      <c r="M3958" s="5">
        <v>0.47</v>
      </c>
      <c r="N3958" s="2" t="s">
        <v>82</v>
      </c>
    </row>
    <row r="3959" spans="2:14" ht="14.25" customHeight="1" x14ac:dyDescent="0.25">
      <c r="B3959" s="2" t="s">
        <v>25</v>
      </c>
      <c r="C3959" s="2">
        <v>1197831</v>
      </c>
      <c r="D3959" s="3">
        <v>44032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10">
        <v>34</v>
      </c>
      <c r="J3959" s="7">
        <v>2250</v>
      </c>
      <c r="K3959" s="10">
        <v>7650</v>
      </c>
      <c r="L3959" s="10">
        <v>3748.5</v>
      </c>
      <c r="M3959" s="5">
        <v>0.49</v>
      </c>
      <c r="N3959" s="2" t="s">
        <v>82</v>
      </c>
    </row>
    <row r="3960" spans="2:14" ht="14.25" customHeight="1" x14ac:dyDescent="0.25">
      <c r="B3960" s="2" t="s">
        <v>25</v>
      </c>
      <c r="C3960" s="2">
        <v>1197831</v>
      </c>
      <c r="D3960" s="3">
        <v>44033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10">
        <v>33</v>
      </c>
      <c r="J3960" s="7">
        <v>2100</v>
      </c>
      <c r="K3960" s="10">
        <v>6930</v>
      </c>
      <c r="L3960" s="10">
        <v>3187.7999999999997</v>
      </c>
      <c r="M3960" s="5">
        <v>0.45999999999999996</v>
      </c>
      <c r="N3960" s="2" t="s">
        <v>82</v>
      </c>
    </row>
    <row r="3961" spans="2:14" ht="14.25" customHeight="1" x14ac:dyDescent="0.25">
      <c r="B3961" s="2" t="s">
        <v>25</v>
      </c>
      <c r="C3961" s="2">
        <v>1197831</v>
      </c>
      <c r="D3961" s="3">
        <v>44034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10">
        <v>34</v>
      </c>
      <c r="J3961" s="7">
        <v>1750</v>
      </c>
      <c r="K3961" s="10">
        <v>5950</v>
      </c>
      <c r="L3961" s="10">
        <v>3272.5000000000005</v>
      </c>
      <c r="M3961" s="5">
        <v>0.55000000000000004</v>
      </c>
      <c r="N3961" s="2" t="s">
        <v>82</v>
      </c>
    </row>
    <row r="3962" spans="2:14" ht="14.25" customHeight="1" x14ac:dyDescent="0.25">
      <c r="B3962" s="2" t="s">
        <v>25</v>
      </c>
      <c r="C3962" s="2">
        <v>1197831</v>
      </c>
      <c r="D3962" s="3">
        <v>44035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10">
        <v>36</v>
      </c>
      <c r="J3962" s="7">
        <v>1540</v>
      </c>
      <c r="K3962" s="10">
        <v>5544</v>
      </c>
      <c r="L3962" s="10">
        <v>2383.92</v>
      </c>
      <c r="M3962" s="5">
        <v>0.43</v>
      </c>
      <c r="N3962" s="2" t="s">
        <v>82</v>
      </c>
    </row>
    <row r="3963" spans="2:14" ht="14.25" customHeight="1" x14ac:dyDescent="0.25">
      <c r="B3963" s="2" t="s">
        <v>25</v>
      </c>
      <c r="C3963" s="2">
        <v>1197831</v>
      </c>
      <c r="D3963" s="3">
        <v>44036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10">
        <v>34</v>
      </c>
      <c r="J3963" s="7">
        <v>2030</v>
      </c>
      <c r="K3963" s="10">
        <v>6902</v>
      </c>
      <c r="L3963" s="10">
        <v>4417.28</v>
      </c>
      <c r="M3963" s="5">
        <v>0.64</v>
      </c>
      <c r="N3963" s="2" t="s">
        <v>82</v>
      </c>
    </row>
    <row r="3964" spans="2:14" ht="14.25" customHeight="1" x14ac:dyDescent="0.25">
      <c r="B3964" s="2" t="s">
        <v>25</v>
      </c>
      <c r="C3964" s="2">
        <v>1197831</v>
      </c>
      <c r="D3964" s="3">
        <v>44037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10">
        <v>23</v>
      </c>
      <c r="J3964" s="7">
        <v>2130</v>
      </c>
      <c r="K3964" s="10">
        <v>4899</v>
      </c>
      <c r="L3964" s="10">
        <v>2449.5</v>
      </c>
      <c r="M3964" s="5">
        <v>0.5</v>
      </c>
      <c r="N3964" s="2" t="s">
        <v>82</v>
      </c>
    </row>
    <row r="3965" spans="2:14" ht="14.25" customHeight="1" x14ac:dyDescent="0.25">
      <c r="B3965" s="2" t="s">
        <v>25</v>
      </c>
      <c r="C3965" s="2">
        <v>1197831</v>
      </c>
      <c r="D3965" s="3">
        <v>44038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10">
        <v>33</v>
      </c>
      <c r="J3965" s="7">
        <v>2550</v>
      </c>
      <c r="K3965" s="10">
        <v>8415</v>
      </c>
      <c r="L3965" s="10">
        <v>3786.7499999999995</v>
      </c>
      <c r="M3965" s="5">
        <v>0.44999999999999996</v>
      </c>
      <c r="N3965" s="2" t="s">
        <v>82</v>
      </c>
    </row>
    <row r="3966" spans="2:14" ht="14.25" customHeight="1" x14ac:dyDescent="0.25">
      <c r="B3966" s="2" t="s">
        <v>25</v>
      </c>
      <c r="C3966" s="2">
        <v>1197831</v>
      </c>
      <c r="D3966" s="3">
        <v>44039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10">
        <v>32</v>
      </c>
      <c r="J3966" s="7">
        <v>1760</v>
      </c>
      <c r="K3966" s="10">
        <v>5632</v>
      </c>
      <c r="L3966" s="10">
        <v>2534.3999999999996</v>
      </c>
      <c r="M3966" s="5">
        <v>0.44999999999999996</v>
      </c>
      <c r="N3966" s="2" t="s">
        <v>82</v>
      </c>
    </row>
    <row r="3967" spans="2:14" ht="14.25" customHeight="1" x14ac:dyDescent="0.25">
      <c r="B3967" s="2" t="s">
        <v>25</v>
      </c>
      <c r="C3967" s="2">
        <v>1197831</v>
      </c>
      <c r="D3967" s="3">
        <v>44040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10">
        <v>34</v>
      </c>
      <c r="J3967" s="7">
        <v>1750</v>
      </c>
      <c r="K3967" s="10">
        <v>5950</v>
      </c>
      <c r="L3967" s="10">
        <v>3570</v>
      </c>
      <c r="M3967" s="5">
        <v>0.6</v>
      </c>
      <c r="N3967" s="2" t="s">
        <v>82</v>
      </c>
    </row>
    <row r="3968" spans="2:14" ht="14.25" customHeight="1" x14ac:dyDescent="0.25">
      <c r="B3968" s="2" t="s">
        <v>25</v>
      </c>
      <c r="C3968" s="2">
        <v>1197831</v>
      </c>
      <c r="D3968" s="3">
        <v>44041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10">
        <v>38</v>
      </c>
      <c r="J3968" s="7">
        <v>1250</v>
      </c>
      <c r="K3968" s="10">
        <v>4750</v>
      </c>
      <c r="L3968" s="10">
        <v>2137.5</v>
      </c>
      <c r="M3968" s="5">
        <v>0.44999999999999996</v>
      </c>
      <c r="N3968" s="2" t="s">
        <v>82</v>
      </c>
    </row>
    <row r="3969" spans="2:14" ht="14.25" customHeight="1" x14ac:dyDescent="0.25">
      <c r="B3969" s="2" t="s">
        <v>25</v>
      </c>
      <c r="C3969" s="2">
        <v>1197831</v>
      </c>
      <c r="D3969" s="3">
        <v>44042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10">
        <v>34</v>
      </c>
      <c r="J3969" s="7">
        <v>1960</v>
      </c>
      <c r="K3969" s="10">
        <v>6664</v>
      </c>
      <c r="L3969" s="10">
        <v>4198.32</v>
      </c>
      <c r="M3969" s="5">
        <v>0.63</v>
      </c>
      <c r="N3969" s="2" t="s">
        <v>82</v>
      </c>
    </row>
    <row r="3970" spans="2:14" ht="14.25" customHeight="1" x14ac:dyDescent="0.25">
      <c r="B3970" s="2" t="s">
        <v>25</v>
      </c>
      <c r="C3970" s="2">
        <v>1197831</v>
      </c>
      <c r="D3970" s="3">
        <v>44043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10">
        <v>29</v>
      </c>
      <c r="J3970" s="7">
        <v>2540</v>
      </c>
      <c r="K3970" s="10">
        <v>7366</v>
      </c>
      <c r="L3970" s="10">
        <v>3314.7</v>
      </c>
      <c r="M3970" s="5">
        <v>0.44999999999999996</v>
      </c>
      <c r="N3970" s="2" t="s">
        <v>82</v>
      </c>
    </row>
    <row r="3971" spans="2:14" ht="14.25" customHeight="1" x14ac:dyDescent="0.25">
      <c r="B3971" s="2" t="s">
        <v>25</v>
      </c>
      <c r="C3971" s="2">
        <v>1197831</v>
      </c>
      <c r="D3971" s="3">
        <v>44044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10">
        <v>39</v>
      </c>
      <c r="J3971" s="7">
        <v>2360</v>
      </c>
      <c r="K3971" s="10">
        <v>9204</v>
      </c>
      <c r="L3971" s="10">
        <v>4141.7999999999993</v>
      </c>
      <c r="M3971" s="5">
        <v>0.44999999999999996</v>
      </c>
      <c r="N3971" s="2" t="s">
        <v>82</v>
      </c>
    </row>
    <row r="3972" spans="2:14" ht="14.25" customHeight="1" x14ac:dyDescent="0.25">
      <c r="B3972" s="2" t="s">
        <v>25</v>
      </c>
      <c r="C3972" s="2">
        <v>1197831</v>
      </c>
      <c r="D3972" s="3">
        <v>44045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10">
        <v>32</v>
      </c>
      <c r="J3972" s="7">
        <v>1820</v>
      </c>
      <c r="K3972" s="10">
        <v>5824</v>
      </c>
      <c r="L3972" s="10">
        <v>2853.7599999999998</v>
      </c>
      <c r="M3972" s="5">
        <v>0.49</v>
      </c>
      <c r="N3972" s="2" t="s">
        <v>82</v>
      </c>
    </row>
    <row r="3973" spans="2:14" ht="14.25" customHeight="1" x14ac:dyDescent="0.25">
      <c r="B3973" s="2" t="s">
        <v>25</v>
      </c>
      <c r="C3973" s="2">
        <v>1197831</v>
      </c>
      <c r="D3973" s="3">
        <v>44046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10">
        <v>37</v>
      </c>
      <c r="J3973" s="7">
        <v>1740</v>
      </c>
      <c r="K3973" s="10">
        <v>6438</v>
      </c>
      <c r="L3973" s="10">
        <v>3734.0400000000004</v>
      </c>
      <c r="M3973" s="5">
        <v>0.58000000000000007</v>
      </c>
      <c r="N3973" s="2" t="s">
        <v>82</v>
      </c>
    </row>
    <row r="3974" spans="2:14" ht="14.25" customHeight="1" x14ac:dyDescent="0.25">
      <c r="B3974" s="2" t="s">
        <v>25</v>
      </c>
      <c r="C3974" s="2">
        <v>1197831</v>
      </c>
      <c r="D3974" s="3">
        <v>44047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10">
        <v>41</v>
      </c>
      <c r="J3974" s="7">
        <v>1250</v>
      </c>
      <c r="K3974" s="10">
        <v>5125</v>
      </c>
      <c r="L3974" s="10">
        <v>2050</v>
      </c>
      <c r="M3974" s="5">
        <v>0.4</v>
      </c>
      <c r="N3974" s="2" t="s">
        <v>82</v>
      </c>
    </row>
    <row r="3975" spans="2:14" ht="14.25" customHeight="1" x14ac:dyDescent="0.25">
      <c r="B3975" s="2" t="s">
        <v>25</v>
      </c>
      <c r="C3975" s="2">
        <v>1197831</v>
      </c>
      <c r="D3975" s="3">
        <v>44048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10">
        <v>39</v>
      </c>
      <c r="J3975" s="7">
        <v>1890</v>
      </c>
      <c r="K3975" s="10">
        <v>7371</v>
      </c>
      <c r="L3975" s="10">
        <v>4422.5999999999995</v>
      </c>
      <c r="M3975" s="5">
        <v>0.6</v>
      </c>
      <c r="N3975" s="2" t="s">
        <v>82</v>
      </c>
    </row>
    <row r="3976" spans="2:14" ht="14.25" customHeight="1" x14ac:dyDescent="0.25">
      <c r="B3976" s="2" t="s">
        <v>25</v>
      </c>
      <c r="C3976" s="2">
        <v>1197831</v>
      </c>
      <c r="D3976" s="3">
        <v>44049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10">
        <v>27</v>
      </c>
      <c r="J3976" s="7">
        <v>2340</v>
      </c>
      <c r="K3976" s="10">
        <v>6318</v>
      </c>
      <c r="L3976" s="10">
        <v>3032.64</v>
      </c>
      <c r="M3976" s="5">
        <v>0.48</v>
      </c>
      <c r="N3976" s="2" t="s">
        <v>82</v>
      </c>
    </row>
    <row r="3977" spans="2:14" ht="14.25" customHeight="1" x14ac:dyDescent="0.25">
      <c r="B3977" s="2" t="s">
        <v>25</v>
      </c>
      <c r="C3977" s="2">
        <v>1197831</v>
      </c>
      <c r="D3977" s="3">
        <v>44050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10">
        <v>38</v>
      </c>
      <c r="J3977" s="7">
        <v>2250</v>
      </c>
      <c r="K3977" s="10">
        <v>8550</v>
      </c>
      <c r="L3977" s="10">
        <v>3847.4999999999995</v>
      </c>
      <c r="M3977" s="5">
        <v>0.44999999999999996</v>
      </c>
      <c r="N3977" s="2" t="s">
        <v>82</v>
      </c>
    </row>
    <row r="3978" spans="2:14" ht="14.25" customHeight="1" x14ac:dyDescent="0.25">
      <c r="B3978" s="2" t="s">
        <v>25</v>
      </c>
      <c r="C3978" s="2">
        <v>1197831</v>
      </c>
      <c r="D3978" s="3">
        <v>44051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10">
        <v>34</v>
      </c>
      <c r="J3978" s="7">
        <v>2030</v>
      </c>
      <c r="K3978" s="10">
        <v>6902</v>
      </c>
      <c r="L3978" s="10">
        <v>3174.9199999999996</v>
      </c>
      <c r="M3978" s="5">
        <v>0.45999999999999996</v>
      </c>
      <c r="N3978" s="2" t="s">
        <v>82</v>
      </c>
    </row>
    <row r="3979" spans="2:14" ht="14.25" customHeight="1" x14ac:dyDescent="0.25">
      <c r="B3979" s="2" t="s">
        <v>25</v>
      </c>
      <c r="C3979" s="2">
        <v>1197831</v>
      </c>
      <c r="D3979" s="3">
        <v>44052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10">
        <v>36</v>
      </c>
      <c r="J3979" s="7">
        <v>1630</v>
      </c>
      <c r="K3979" s="10">
        <v>5868</v>
      </c>
      <c r="L3979" s="10">
        <v>3462.1200000000003</v>
      </c>
      <c r="M3979" s="5">
        <v>0.59000000000000008</v>
      </c>
      <c r="N3979" s="2" t="s">
        <v>82</v>
      </c>
    </row>
    <row r="3980" spans="2:14" ht="14.25" customHeight="1" x14ac:dyDescent="0.25">
      <c r="B3980" s="2" t="s">
        <v>24</v>
      </c>
      <c r="C3980" s="2">
        <v>1197831</v>
      </c>
      <c r="D3980" s="3">
        <v>44053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10">
        <v>42</v>
      </c>
      <c r="J3980" s="7">
        <v>1470</v>
      </c>
      <c r="K3980" s="10">
        <v>6174</v>
      </c>
      <c r="L3980" s="10">
        <v>2593.08</v>
      </c>
      <c r="M3980" s="5">
        <v>0.42</v>
      </c>
      <c r="N3980" s="2" t="s">
        <v>82</v>
      </c>
    </row>
    <row r="3981" spans="2:14" ht="14.25" customHeight="1" x14ac:dyDescent="0.25">
      <c r="B3981" s="2" t="s">
        <v>24</v>
      </c>
      <c r="C3981" s="2">
        <v>1197831</v>
      </c>
      <c r="D3981" s="3">
        <v>44054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10">
        <v>39</v>
      </c>
      <c r="J3981" s="7">
        <v>2320</v>
      </c>
      <c r="K3981" s="10">
        <v>9048</v>
      </c>
      <c r="L3981" s="10">
        <v>5519.28</v>
      </c>
      <c r="M3981" s="5">
        <v>0.61</v>
      </c>
      <c r="N3981" s="2" t="s">
        <v>82</v>
      </c>
    </row>
    <row r="3982" spans="2:14" ht="14.25" customHeight="1" x14ac:dyDescent="0.25">
      <c r="B3982" s="2" t="s">
        <v>24</v>
      </c>
      <c r="C3982" s="2">
        <v>1197831</v>
      </c>
      <c r="D3982" s="3">
        <v>44055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10">
        <v>29</v>
      </c>
      <c r="J3982" s="7">
        <v>2680</v>
      </c>
      <c r="K3982" s="10">
        <v>7772</v>
      </c>
      <c r="L3982" s="10">
        <v>3730.56</v>
      </c>
      <c r="M3982" s="5">
        <v>0.48</v>
      </c>
      <c r="N3982" s="2" t="s">
        <v>82</v>
      </c>
    </row>
    <row r="3983" spans="2:14" ht="14.25" customHeight="1" x14ac:dyDescent="0.25">
      <c r="B3983" s="2" t="s">
        <v>24</v>
      </c>
      <c r="C3983" s="2">
        <v>1197831</v>
      </c>
      <c r="D3983" s="3">
        <v>44056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10">
        <v>38</v>
      </c>
      <c r="J3983" s="7">
        <v>2590</v>
      </c>
      <c r="K3983" s="10">
        <v>9842</v>
      </c>
      <c r="L3983" s="10">
        <v>4527.32</v>
      </c>
      <c r="M3983" s="5">
        <v>0.45999999999999996</v>
      </c>
      <c r="N3983" s="2" t="s">
        <v>82</v>
      </c>
    </row>
    <row r="3984" spans="2:14" ht="14.25" customHeight="1" x14ac:dyDescent="0.25">
      <c r="B3984" s="2" t="s">
        <v>24</v>
      </c>
      <c r="C3984" s="2">
        <v>1197831</v>
      </c>
      <c r="D3984" s="3">
        <v>44057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10">
        <v>33</v>
      </c>
      <c r="J3984" s="7">
        <v>2250</v>
      </c>
      <c r="K3984" s="10">
        <v>7425</v>
      </c>
      <c r="L3984" s="10">
        <v>3564</v>
      </c>
      <c r="M3984" s="5">
        <v>0.48</v>
      </c>
      <c r="N3984" s="2" t="s">
        <v>82</v>
      </c>
    </row>
    <row r="3985" spans="2:14" ht="14.25" customHeight="1" x14ac:dyDescent="0.25">
      <c r="B3985" s="2" t="s">
        <v>24</v>
      </c>
      <c r="C3985" s="2">
        <v>1197831</v>
      </c>
      <c r="D3985" s="3">
        <v>44058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10">
        <v>39</v>
      </c>
      <c r="J3985" s="7">
        <v>1890</v>
      </c>
      <c r="K3985" s="10">
        <v>7371</v>
      </c>
      <c r="L3985" s="10">
        <v>4275.18</v>
      </c>
      <c r="M3985" s="5">
        <v>0.58000000000000007</v>
      </c>
      <c r="N3985" s="2" t="s">
        <v>82</v>
      </c>
    </row>
    <row r="3986" spans="2:14" ht="14.25" customHeight="1" x14ac:dyDescent="0.25">
      <c r="B3986" s="2" t="s">
        <v>24</v>
      </c>
      <c r="C3986" s="2">
        <v>1197831</v>
      </c>
      <c r="D3986" s="3">
        <v>44059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10">
        <v>42</v>
      </c>
      <c r="J3986" s="7">
        <v>1680</v>
      </c>
      <c r="K3986" s="10">
        <v>7056</v>
      </c>
      <c r="L3986" s="10">
        <v>2822.4</v>
      </c>
      <c r="M3986" s="5">
        <v>0.4</v>
      </c>
      <c r="N3986" s="2" t="s">
        <v>82</v>
      </c>
    </row>
    <row r="3987" spans="2:14" ht="14.25" customHeight="1" x14ac:dyDescent="0.25">
      <c r="B3987" s="2" t="s">
        <v>24</v>
      </c>
      <c r="C3987" s="2">
        <v>1197831</v>
      </c>
      <c r="D3987" s="3">
        <v>44060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10">
        <v>37</v>
      </c>
      <c r="J3987" s="7">
        <v>2760</v>
      </c>
      <c r="K3987" s="10">
        <v>10212</v>
      </c>
      <c r="L3987" s="10">
        <v>6433.56</v>
      </c>
      <c r="M3987" s="5">
        <v>0.63</v>
      </c>
      <c r="N3987" s="2" t="s">
        <v>82</v>
      </c>
    </row>
    <row r="3988" spans="2:14" ht="14.25" customHeight="1" x14ac:dyDescent="0.25">
      <c r="B3988" s="2" t="s">
        <v>24</v>
      </c>
      <c r="C3988" s="2">
        <v>1197831</v>
      </c>
      <c r="D3988" s="3">
        <v>44061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10">
        <v>39</v>
      </c>
      <c r="J3988" s="7">
        <v>2380</v>
      </c>
      <c r="K3988" s="10">
        <v>9282</v>
      </c>
      <c r="L3988" s="10">
        <v>4362.54</v>
      </c>
      <c r="M3988" s="5">
        <v>0.47</v>
      </c>
      <c r="N3988" s="2" t="s">
        <v>82</v>
      </c>
    </row>
    <row r="3989" spans="2:14" ht="14.25" customHeight="1" x14ac:dyDescent="0.25">
      <c r="B3989" s="2" t="s">
        <v>24</v>
      </c>
      <c r="C3989" s="2">
        <v>1197831</v>
      </c>
      <c r="D3989" s="3">
        <v>44062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10">
        <v>42</v>
      </c>
      <c r="J3989" s="7">
        <v>2380</v>
      </c>
      <c r="K3989" s="10">
        <v>9996</v>
      </c>
      <c r="L3989" s="10">
        <v>4498.2</v>
      </c>
      <c r="M3989" s="5">
        <v>0.44999999999999996</v>
      </c>
      <c r="N3989" s="2" t="s">
        <v>82</v>
      </c>
    </row>
    <row r="3990" spans="2:14" ht="14.25" customHeight="1" x14ac:dyDescent="0.25">
      <c r="B3990" s="2" t="s">
        <v>24</v>
      </c>
      <c r="C3990" s="2">
        <v>1197831</v>
      </c>
      <c r="D3990" s="3">
        <v>44063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10">
        <v>37</v>
      </c>
      <c r="J3990" s="7">
        <v>2320</v>
      </c>
      <c r="K3990" s="10">
        <v>8584</v>
      </c>
      <c r="L3990" s="10">
        <v>4206.16</v>
      </c>
      <c r="M3990" s="5">
        <v>0.49</v>
      </c>
      <c r="N3990" s="2" t="s">
        <v>82</v>
      </c>
    </row>
    <row r="3991" spans="2:14" ht="14.25" customHeight="1" x14ac:dyDescent="0.25">
      <c r="B3991" s="2" t="s">
        <v>24</v>
      </c>
      <c r="C3991" s="2">
        <v>1197831</v>
      </c>
      <c r="D3991" s="3">
        <v>44064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10">
        <v>38</v>
      </c>
      <c r="J3991" s="7">
        <v>2030</v>
      </c>
      <c r="K3991" s="10">
        <v>7714</v>
      </c>
      <c r="L3991" s="10">
        <v>4396.9800000000005</v>
      </c>
      <c r="M3991" s="5">
        <v>0.57000000000000006</v>
      </c>
      <c r="N3991" s="2" t="s">
        <v>82</v>
      </c>
    </row>
    <row r="3992" spans="2:14" ht="14.25" customHeight="1" x14ac:dyDescent="0.25">
      <c r="B3992" s="2" t="s">
        <v>24</v>
      </c>
      <c r="C3992" s="2">
        <v>1197831</v>
      </c>
      <c r="D3992" s="3">
        <v>44065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10">
        <v>41</v>
      </c>
      <c r="J3992" s="7">
        <v>1690</v>
      </c>
      <c r="K3992" s="10">
        <v>6929</v>
      </c>
      <c r="L3992" s="10">
        <v>3118.0499999999997</v>
      </c>
      <c r="M3992" s="5">
        <v>0.44999999999999996</v>
      </c>
      <c r="N3992" s="2" t="s">
        <v>82</v>
      </c>
    </row>
    <row r="3993" spans="2:14" ht="14.25" customHeight="1" x14ac:dyDescent="0.25">
      <c r="B3993" s="2" t="s">
        <v>24</v>
      </c>
      <c r="C3993" s="2">
        <v>1197831</v>
      </c>
      <c r="D3993" s="3">
        <v>44066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10">
        <v>47</v>
      </c>
      <c r="J3993" s="7">
        <v>2500</v>
      </c>
      <c r="K3993" s="10">
        <v>11750</v>
      </c>
      <c r="L3993" s="10">
        <v>7520</v>
      </c>
      <c r="M3993" s="5">
        <v>0.64</v>
      </c>
      <c r="N3993" s="2" t="s">
        <v>82</v>
      </c>
    </row>
    <row r="3994" spans="2:14" ht="14.25" customHeight="1" x14ac:dyDescent="0.25">
      <c r="B3994" s="2" t="s">
        <v>24</v>
      </c>
      <c r="C3994" s="2">
        <v>1197831</v>
      </c>
      <c r="D3994" s="3">
        <v>44067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10">
        <v>37</v>
      </c>
      <c r="J3994" s="7">
        <v>2380</v>
      </c>
      <c r="K3994" s="10">
        <v>8806</v>
      </c>
      <c r="L3994" s="10">
        <v>3962.7</v>
      </c>
      <c r="M3994" s="5">
        <v>0.44999999999999996</v>
      </c>
      <c r="N3994" s="2" t="s">
        <v>82</v>
      </c>
    </row>
    <row r="3995" spans="2:14" ht="14.25" customHeight="1" x14ac:dyDescent="0.25">
      <c r="B3995" s="2" t="s">
        <v>24</v>
      </c>
      <c r="C3995" s="2">
        <v>1197831</v>
      </c>
      <c r="D3995" s="3">
        <v>44068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10">
        <v>42</v>
      </c>
      <c r="J3995" s="7">
        <v>2380</v>
      </c>
      <c r="K3995" s="10">
        <v>9996</v>
      </c>
      <c r="L3995" s="10">
        <v>4598.16</v>
      </c>
      <c r="M3995" s="5">
        <v>0.45999999999999996</v>
      </c>
      <c r="N3995" s="2" t="s">
        <v>82</v>
      </c>
    </row>
    <row r="3996" spans="2:14" ht="14.25" customHeight="1" x14ac:dyDescent="0.25">
      <c r="B3996" s="2" t="s">
        <v>24</v>
      </c>
      <c r="C3996" s="2">
        <v>1197831</v>
      </c>
      <c r="D3996" s="3">
        <v>44069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10">
        <v>37</v>
      </c>
      <c r="J3996" s="7">
        <v>3190</v>
      </c>
      <c r="K3996" s="10">
        <v>11803</v>
      </c>
      <c r="L3996" s="10">
        <v>5311.3499999999995</v>
      </c>
      <c r="M3996" s="5">
        <v>0.44999999999999996</v>
      </c>
      <c r="N3996" s="2" t="s">
        <v>82</v>
      </c>
    </row>
    <row r="3997" spans="2:14" ht="14.25" customHeight="1" x14ac:dyDescent="0.25">
      <c r="B3997" s="2" t="s">
        <v>24</v>
      </c>
      <c r="C3997" s="2">
        <v>1197831</v>
      </c>
      <c r="D3997" s="3">
        <v>44070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10">
        <v>36</v>
      </c>
      <c r="J3997" s="7">
        <v>2100</v>
      </c>
      <c r="K3997" s="10">
        <v>7560</v>
      </c>
      <c r="L3997" s="10">
        <v>4536</v>
      </c>
      <c r="M3997" s="5">
        <v>0.6</v>
      </c>
      <c r="N3997" s="2" t="s">
        <v>82</v>
      </c>
    </row>
    <row r="3998" spans="2:14" ht="14.25" customHeight="1" x14ac:dyDescent="0.25">
      <c r="B3998" s="2" t="s">
        <v>24</v>
      </c>
      <c r="C3998" s="2">
        <v>1197831</v>
      </c>
      <c r="D3998" s="3">
        <v>44071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10">
        <v>41</v>
      </c>
      <c r="J3998" s="7">
        <v>1960</v>
      </c>
      <c r="K3998" s="10">
        <v>8036</v>
      </c>
      <c r="L3998" s="10">
        <v>3214.4</v>
      </c>
      <c r="M3998" s="5">
        <v>0.4</v>
      </c>
      <c r="N3998" s="2" t="s">
        <v>82</v>
      </c>
    </row>
    <row r="3999" spans="2:14" ht="14.25" customHeight="1" x14ac:dyDescent="0.25">
      <c r="B3999" s="2" t="s">
        <v>24</v>
      </c>
      <c r="C3999" s="2">
        <v>1197831</v>
      </c>
      <c r="D3999" s="3">
        <v>44072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10">
        <v>47</v>
      </c>
      <c r="J3999" s="7">
        <v>2930</v>
      </c>
      <c r="K3999" s="10">
        <v>13771</v>
      </c>
      <c r="L3999" s="10">
        <v>8675.73</v>
      </c>
      <c r="M3999" s="5">
        <v>0.63</v>
      </c>
      <c r="N3999" s="2" t="s">
        <v>82</v>
      </c>
    </row>
    <row r="4000" spans="2:14" ht="14.25" customHeight="1" x14ac:dyDescent="0.25">
      <c r="B4000" s="2" t="s">
        <v>24</v>
      </c>
      <c r="C4000" s="2">
        <v>1197831</v>
      </c>
      <c r="D4000" s="3">
        <v>44073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10">
        <v>37</v>
      </c>
      <c r="J4000" s="7">
        <v>2680</v>
      </c>
      <c r="K4000" s="10">
        <v>9916</v>
      </c>
      <c r="L4000" s="10">
        <v>4858.84</v>
      </c>
      <c r="M4000" s="5">
        <v>0.49</v>
      </c>
      <c r="N4000" s="2" t="s">
        <v>82</v>
      </c>
    </row>
    <row r="4001" spans="2:14" ht="14.25" customHeight="1" x14ac:dyDescent="0.25">
      <c r="B4001" s="2" t="s">
        <v>24</v>
      </c>
      <c r="C4001" s="2">
        <v>1197831</v>
      </c>
      <c r="D4001" s="3">
        <v>44074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10">
        <v>41</v>
      </c>
      <c r="J4001" s="7">
        <v>2590</v>
      </c>
      <c r="K4001" s="10">
        <v>10619</v>
      </c>
      <c r="L4001" s="10">
        <v>4778.5499999999993</v>
      </c>
      <c r="M4001" s="5">
        <v>0.44999999999999996</v>
      </c>
      <c r="N4001" s="2" t="s">
        <v>82</v>
      </c>
    </row>
    <row r="4002" spans="2:14" ht="14.25" customHeight="1" x14ac:dyDescent="0.25">
      <c r="B4002" s="2" t="s">
        <v>24</v>
      </c>
      <c r="C4002" s="2">
        <v>1197831</v>
      </c>
      <c r="D4002" s="3">
        <v>44075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10">
        <v>39</v>
      </c>
      <c r="J4002" s="7">
        <v>2970</v>
      </c>
      <c r="K4002" s="10">
        <v>11583</v>
      </c>
      <c r="L4002" s="10">
        <v>5328.1799999999994</v>
      </c>
      <c r="M4002" s="5">
        <v>0.45999999999999996</v>
      </c>
      <c r="N4002" s="2" t="s">
        <v>82</v>
      </c>
    </row>
    <row r="4003" spans="2:14" ht="14.25" customHeight="1" x14ac:dyDescent="0.25">
      <c r="B4003" s="2" t="s">
        <v>24</v>
      </c>
      <c r="C4003" s="2">
        <v>1197831</v>
      </c>
      <c r="D4003" s="3">
        <v>44076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10">
        <v>38</v>
      </c>
      <c r="J4003" s="7">
        <v>1890</v>
      </c>
      <c r="K4003" s="10">
        <v>7182</v>
      </c>
      <c r="L4003" s="10">
        <v>4237.380000000001</v>
      </c>
      <c r="M4003" s="5">
        <v>0.59000000000000008</v>
      </c>
      <c r="N4003" s="2" t="s">
        <v>82</v>
      </c>
    </row>
    <row r="4004" spans="2:14" ht="14.25" customHeight="1" x14ac:dyDescent="0.25">
      <c r="B4004" s="2" t="s">
        <v>24</v>
      </c>
      <c r="C4004" s="2">
        <v>1197831</v>
      </c>
      <c r="D4004" s="3">
        <v>44077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10">
        <v>41</v>
      </c>
      <c r="J4004" s="7">
        <v>1690</v>
      </c>
      <c r="K4004" s="10">
        <v>6929</v>
      </c>
      <c r="L4004" s="10">
        <v>2771.6000000000004</v>
      </c>
      <c r="M4004" s="5">
        <v>0.4</v>
      </c>
      <c r="N4004" s="2" t="s">
        <v>82</v>
      </c>
    </row>
    <row r="4005" spans="2:14" ht="14.25" customHeight="1" x14ac:dyDescent="0.25">
      <c r="B4005" s="2" t="s">
        <v>24</v>
      </c>
      <c r="C4005" s="2">
        <v>1197831</v>
      </c>
      <c r="D4005" s="3">
        <v>44078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10">
        <v>46</v>
      </c>
      <c r="J4005" s="7">
        <v>2250</v>
      </c>
      <c r="K4005" s="10">
        <v>10350</v>
      </c>
      <c r="L4005" s="10">
        <v>6727.5</v>
      </c>
      <c r="M4005" s="5">
        <v>0.65</v>
      </c>
      <c r="N4005" s="2" t="s">
        <v>82</v>
      </c>
    </row>
    <row r="4006" spans="2:14" ht="14.25" customHeight="1" x14ac:dyDescent="0.25">
      <c r="B4006" s="2" t="s">
        <v>24</v>
      </c>
      <c r="C4006" s="2">
        <v>1197831</v>
      </c>
      <c r="D4006" s="3">
        <v>44079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10">
        <v>44</v>
      </c>
      <c r="J4006" s="7">
        <v>2550</v>
      </c>
      <c r="K4006" s="10">
        <v>11220</v>
      </c>
      <c r="L4006" s="10">
        <v>5385.5999999999995</v>
      </c>
      <c r="M4006" s="5">
        <v>0.48</v>
      </c>
      <c r="N4006" s="2" t="s">
        <v>82</v>
      </c>
    </row>
    <row r="4007" spans="2:14" ht="14.25" customHeight="1" x14ac:dyDescent="0.25">
      <c r="B4007" s="2" t="s">
        <v>24</v>
      </c>
      <c r="C4007" s="2">
        <v>1197831</v>
      </c>
      <c r="D4007" s="3">
        <v>44080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10">
        <v>41</v>
      </c>
      <c r="J4007" s="7">
        <v>2130</v>
      </c>
      <c r="K4007" s="10">
        <v>8733</v>
      </c>
      <c r="L4007" s="10">
        <v>4017.18</v>
      </c>
      <c r="M4007" s="5">
        <v>0.45999999999999996</v>
      </c>
      <c r="N4007" s="2" t="s">
        <v>82</v>
      </c>
    </row>
    <row r="4008" spans="2:14" ht="14.25" customHeight="1" x14ac:dyDescent="0.25">
      <c r="B4008" s="2" t="s">
        <v>24</v>
      </c>
      <c r="C4008" s="2">
        <v>1197831</v>
      </c>
      <c r="D4008" s="3">
        <v>44081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10">
        <v>46</v>
      </c>
      <c r="J4008" s="7">
        <v>2340</v>
      </c>
      <c r="K4008" s="10">
        <v>10764</v>
      </c>
      <c r="L4008" s="10">
        <v>5274.36</v>
      </c>
      <c r="M4008" s="5">
        <v>0.49</v>
      </c>
      <c r="N4008" s="2" t="s">
        <v>82</v>
      </c>
    </row>
    <row r="4009" spans="2:14" ht="14.25" customHeight="1" x14ac:dyDescent="0.25">
      <c r="B4009" s="2" t="s">
        <v>24</v>
      </c>
      <c r="C4009" s="2">
        <v>1197831</v>
      </c>
      <c r="D4009" s="3">
        <v>44082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10">
        <v>47</v>
      </c>
      <c r="J4009" s="7">
        <v>1810</v>
      </c>
      <c r="K4009" s="10">
        <v>8507</v>
      </c>
      <c r="L4009" s="10">
        <v>4678.8500000000004</v>
      </c>
      <c r="M4009" s="5">
        <v>0.55000000000000004</v>
      </c>
      <c r="N4009" s="2" t="s">
        <v>82</v>
      </c>
    </row>
    <row r="4010" spans="2:14" ht="14.25" customHeight="1" x14ac:dyDescent="0.25">
      <c r="B4010" s="2" t="s">
        <v>24</v>
      </c>
      <c r="C4010" s="2">
        <v>1197831</v>
      </c>
      <c r="D4010" s="3">
        <v>44083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10">
        <v>44</v>
      </c>
      <c r="J4010" s="7">
        <v>1750</v>
      </c>
      <c r="K4010" s="10">
        <v>7700</v>
      </c>
      <c r="L4010" s="10">
        <v>3311</v>
      </c>
      <c r="M4010" s="5">
        <v>0.43</v>
      </c>
      <c r="N4010" s="2" t="s">
        <v>82</v>
      </c>
    </row>
    <row r="4011" spans="2:14" ht="14.25" customHeight="1" x14ac:dyDescent="0.25">
      <c r="B4011" s="2" t="s">
        <v>24</v>
      </c>
      <c r="C4011" s="2">
        <v>1197831</v>
      </c>
      <c r="D4011" s="3">
        <v>44084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10">
        <v>50</v>
      </c>
      <c r="J4011" s="7">
        <v>2130</v>
      </c>
      <c r="K4011" s="10">
        <v>10650</v>
      </c>
      <c r="L4011" s="10">
        <v>6816</v>
      </c>
      <c r="M4011" s="5">
        <v>0.64</v>
      </c>
      <c r="N4011" s="2" t="s">
        <v>82</v>
      </c>
    </row>
    <row r="4012" spans="2:14" ht="14.25" customHeight="1" x14ac:dyDescent="0.25">
      <c r="B4012" s="2" t="s">
        <v>24</v>
      </c>
      <c r="C4012" s="2">
        <v>1197831</v>
      </c>
      <c r="D4012" s="3">
        <v>44085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10">
        <v>44</v>
      </c>
      <c r="J4012" s="7">
        <v>2400</v>
      </c>
      <c r="K4012" s="10">
        <v>10560</v>
      </c>
      <c r="L4012" s="10">
        <v>5280</v>
      </c>
      <c r="M4012" s="5">
        <v>0.5</v>
      </c>
      <c r="N4012" s="2" t="s">
        <v>82</v>
      </c>
    </row>
    <row r="4013" spans="2:14" ht="14.25" customHeight="1" x14ac:dyDescent="0.25">
      <c r="B4013" s="2" t="s">
        <v>24</v>
      </c>
      <c r="C4013" s="2">
        <v>1197831</v>
      </c>
      <c r="D4013" s="3">
        <v>44086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10">
        <v>43</v>
      </c>
      <c r="J4013" s="7">
        <v>2160</v>
      </c>
      <c r="K4013" s="10">
        <v>9288</v>
      </c>
      <c r="L4013" s="10">
        <v>4365.3599999999997</v>
      </c>
      <c r="M4013" s="5">
        <v>0.47</v>
      </c>
      <c r="N4013" s="2" t="s">
        <v>82</v>
      </c>
    </row>
    <row r="4014" spans="2:14" ht="14.25" customHeight="1" x14ac:dyDescent="0.25">
      <c r="B4014" s="2" t="s">
        <v>24</v>
      </c>
      <c r="C4014" s="2">
        <v>1197831</v>
      </c>
      <c r="D4014" s="3">
        <v>44087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10">
        <v>48</v>
      </c>
      <c r="J4014" s="7">
        <v>1880</v>
      </c>
      <c r="K4014" s="10">
        <v>9024</v>
      </c>
      <c r="L4014" s="10">
        <v>4241.28</v>
      </c>
      <c r="M4014" s="5">
        <v>0.47</v>
      </c>
      <c r="N4014" s="2" t="s">
        <v>82</v>
      </c>
    </row>
    <row r="4015" spans="2:14" ht="14.25" customHeight="1" x14ac:dyDescent="0.25">
      <c r="B4015" s="2" t="s">
        <v>24</v>
      </c>
      <c r="C4015" s="2">
        <v>1197831</v>
      </c>
      <c r="D4015" s="3">
        <v>44088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10">
        <v>45</v>
      </c>
      <c r="J4015" s="7">
        <v>1680</v>
      </c>
      <c r="K4015" s="10">
        <v>7560</v>
      </c>
      <c r="L4015" s="10">
        <v>4384.8</v>
      </c>
      <c r="M4015" s="5">
        <v>0.58000000000000007</v>
      </c>
      <c r="N4015" s="2" t="s">
        <v>82</v>
      </c>
    </row>
    <row r="4016" spans="2:14" ht="14.25" customHeight="1" x14ac:dyDescent="0.25">
      <c r="B4016" s="2" t="s">
        <v>24</v>
      </c>
      <c r="C4016" s="2">
        <v>1197831</v>
      </c>
      <c r="D4016" s="3">
        <v>44089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10">
        <v>42</v>
      </c>
      <c r="J4016" s="7">
        <v>1500</v>
      </c>
      <c r="K4016" s="10">
        <v>6300</v>
      </c>
      <c r="L4016" s="10">
        <v>2583</v>
      </c>
      <c r="M4016" s="5">
        <v>0.41</v>
      </c>
      <c r="N4016" s="2" t="s">
        <v>82</v>
      </c>
    </row>
    <row r="4017" spans="2:14" ht="14.25" customHeight="1" x14ac:dyDescent="0.25">
      <c r="B4017" s="2" t="s">
        <v>24</v>
      </c>
      <c r="C4017" s="2">
        <v>1197831</v>
      </c>
      <c r="D4017" s="3">
        <v>44090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10">
        <v>53</v>
      </c>
      <c r="J4017" s="7">
        <v>2100</v>
      </c>
      <c r="K4017" s="10">
        <v>11130</v>
      </c>
      <c r="L4017" s="10">
        <v>6900.6</v>
      </c>
      <c r="M4017" s="5">
        <v>0.62</v>
      </c>
      <c r="N4017" s="2" t="s">
        <v>82</v>
      </c>
    </row>
    <row r="4018" spans="2:14" ht="14.25" customHeight="1" x14ac:dyDescent="0.25">
      <c r="B4018" s="2" t="s">
        <v>24</v>
      </c>
      <c r="C4018" s="2">
        <v>1197831</v>
      </c>
      <c r="D4018" s="3">
        <v>44124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10">
        <v>43</v>
      </c>
      <c r="J4018" s="7">
        <v>2340</v>
      </c>
      <c r="K4018" s="10">
        <v>10062</v>
      </c>
      <c r="L4018" s="10">
        <v>4930.38</v>
      </c>
      <c r="M4018" s="5">
        <v>0.49</v>
      </c>
      <c r="N4018" s="2" t="s">
        <v>82</v>
      </c>
    </row>
    <row r="4019" spans="2:14" ht="14.25" customHeight="1" x14ac:dyDescent="0.25">
      <c r="B4019" s="2" t="s">
        <v>24</v>
      </c>
      <c r="C4019" s="2">
        <v>1197831</v>
      </c>
      <c r="D4019" s="3">
        <v>44125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10">
        <v>43</v>
      </c>
      <c r="J4019" s="7">
        <v>2430</v>
      </c>
      <c r="K4019" s="10">
        <v>10449</v>
      </c>
      <c r="L4019" s="10">
        <v>5120.01</v>
      </c>
      <c r="M4019" s="5">
        <v>0.49</v>
      </c>
      <c r="N4019" s="2" t="s">
        <v>82</v>
      </c>
    </row>
    <row r="4020" spans="2:14" ht="14.25" customHeight="1" x14ac:dyDescent="0.25">
      <c r="B4020" s="2" t="s">
        <v>24</v>
      </c>
      <c r="C4020" s="2">
        <v>1197831</v>
      </c>
      <c r="D4020" s="3">
        <v>44126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10">
        <v>47</v>
      </c>
      <c r="J4020" s="7">
        <v>2060</v>
      </c>
      <c r="K4020" s="10">
        <v>9682</v>
      </c>
      <c r="L4020" s="10">
        <v>4647.3599999999997</v>
      </c>
      <c r="M4020" s="5">
        <v>0.48</v>
      </c>
      <c r="N4020" s="2" t="s">
        <v>82</v>
      </c>
    </row>
    <row r="4021" spans="2:14" ht="14.25" customHeight="1" x14ac:dyDescent="0.25">
      <c r="B4021" s="2" t="s">
        <v>24</v>
      </c>
      <c r="C4021" s="2">
        <v>1197831</v>
      </c>
      <c r="D4021" s="3">
        <v>44127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10">
        <v>48</v>
      </c>
      <c r="J4021" s="7">
        <v>2030</v>
      </c>
      <c r="K4021" s="10">
        <v>9744</v>
      </c>
      <c r="L4021" s="10">
        <v>5359.2000000000007</v>
      </c>
      <c r="M4021" s="5">
        <v>0.55000000000000004</v>
      </c>
      <c r="N4021" s="2" t="s">
        <v>82</v>
      </c>
    </row>
    <row r="4022" spans="2:14" ht="14.25" customHeight="1" x14ac:dyDescent="0.25">
      <c r="B4022" s="2" t="s">
        <v>24</v>
      </c>
      <c r="C4022" s="2">
        <v>1197831</v>
      </c>
      <c r="D4022" s="3">
        <v>44128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10">
        <v>42</v>
      </c>
      <c r="J4022" s="7">
        <v>1950</v>
      </c>
      <c r="K4022" s="10">
        <v>8190</v>
      </c>
      <c r="L4022" s="10">
        <v>3685.4999999999995</v>
      </c>
      <c r="M4022" s="5">
        <v>0.44999999999999996</v>
      </c>
      <c r="N4022" s="2" t="s">
        <v>82</v>
      </c>
    </row>
    <row r="4023" spans="2:14" ht="14.25" customHeight="1" x14ac:dyDescent="0.25">
      <c r="B4023" s="2" t="s">
        <v>24</v>
      </c>
      <c r="C4023" s="2">
        <v>1197831</v>
      </c>
      <c r="D4023" s="3">
        <v>44129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10">
        <v>51</v>
      </c>
      <c r="J4023" s="7">
        <v>2470</v>
      </c>
      <c r="K4023" s="10">
        <v>12597</v>
      </c>
      <c r="L4023" s="10">
        <v>7810.14</v>
      </c>
      <c r="M4023" s="5">
        <v>0.62</v>
      </c>
      <c r="N4023" s="2" t="s">
        <v>82</v>
      </c>
    </row>
    <row r="4024" spans="2:14" ht="14.25" customHeight="1" x14ac:dyDescent="0.25">
      <c r="B4024" s="2" t="s">
        <v>24</v>
      </c>
      <c r="C4024" s="2">
        <v>1197831</v>
      </c>
      <c r="D4024" s="3">
        <v>44130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10">
        <v>41</v>
      </c>
      <c r="J4024" s="7">
        <v>2380</v>
      </c>
      <c r="K4024" s="10">
        <v>9758</v>
      </c>
      <c r="L4024" s="10">
        <v>4683.84</v>
      </c>
      <c r="M4024" s="5">
        <v>0.48</v>
      </c>
      <c r="N4024" s="2" t="s">
        <v>82</v>
      </c>
    </row>
    <row r="4025" spans="2:14" ht="14.25" customHeight="1" x14ac:dyDescent="0.25">
      <c r="B4025" s="2" t="s">
        <v>24</v>
      </c>
      <c r="C4025" s="2">
        <v>1197831</v>
      </c>
      <c r="D4025" s="3">
        <v>44131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10">
        <v>44</v>
      </c>
      <c r="J4025" s="7">
        <v>2850</v>
      </c>
      <c r="K4025" s="10">
        <v>12540</v>
      </c>
      <c r="L4025" s="10">
        <v>6019.2</v>
      </c>
      <c r="M4025" s="5">
        <v>0.48</v>
      </c>
      <c r="N4025" s="2" t="s">
        <v>82</v>
      </c>
    </row>
    <row r="4026" spans="2:14" ht="14.25" customHeight="1" x14ac:dyDescent="0.25">
      <c r="B4026" s="2" t="s">
        <v>24</v>
      </c>
      <c r="C4026" s="2">
        <v>1197831</v>
      </c>
      <c r="D4026" s="3">
        <v>44132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10">
        <v>47</v>
      </c>
      <c r="J4026" s="7">
        <v>2550</v>
      </c>
      <c r="K4026" s="10">
        <v>11985</v>
      </c>
      <c r="L4026" s="10">
        <v>5872.65</v>
      </c>
      <c r="M4026" s="5">
        <v>0.49</v>
      </c>
      <c r="N4026" s="2" t="s">
        <v>82</v>
      </c>
    </row>
    <row r="4027" spans="2:14" ht="14.25" customHeight="1" x14ac:dyDescent="0.25">
      <c r="B4027" s="2" t="s">
        <v>24</v>
      </c>
      <c r="C4027" s="2">
        <v>1197831</v>
      </c>
      <c r="D4027" s="3">
        <v>44133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10">
        <v>47</v>
      </c>
      <c r="J4027" s="7">
        <v>1820</v>
      </c>
      <c r="K4027" s="10">
        <v>8554</v>
      </c>
      <c r="L4027" s="10">
        <v>4961.3200000000006</v>
      </c>
      <c r="M4027" s="5">
        <v>0.58000000000000007</v>
      </c>
      <c r="N4027" s="2" t="s">
        <v>82</v>
      </c>
    </row>
    <row r="4028" spans="2:14" ht="14.25" customHeight="1" x14ac:dyDescent="0.25">
      <c r="B4028" s="2" t="s">
        <v>24</v>
      </c>
      <c r="C4028" s="2">
        <v>1197831</v>
      </c>
      <c r="D4028" s="3">
        <v>44134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10">
        <v>42</v>
      </c>
      <c r="J4028" s="7">
        <v>1690</v>
      </c>
      <c r="K4028" s="10">
        <v>7098</v>
      </c>
      <c r="L4028" s="10">
        <v>3194.1</v>
      </c>
      <c r="M4028" s="5">
        <v>0.44999999999999996</v>
      </c>
      <c r="N4028" s="2" t="s">
        <v>82</v>
      </c>
    </row>
    <row r="4029" spans="2:14" ht="14.25" customHeight="1" x14ac:dyDescent="0.25">
      <c r="B4029" s="2" t="s">
        <v>24</v>
      </c>
      <c r="C4029" s="2">
        <v>1197831</v>
      </c>
      <c r="D4029" s="3">
        <v>44135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10">
        <v>53</v>
      </c>
      <c r="J4029" s="7">
        <v>2610</v>
      </c>
      <c r="K4029" s="10">
        <v>13833</v>
      </c>
      <c r="L4029" s="10">
        <v>8576.4599999999991</v>
      </c>
      <c r="M4029" s="5">
        <v>0.62</v>
      </c>
      <c r="N4029" s="2" t="s">
        <v>82</v>
      </c>
    </row>
    <row r="4030" spans="2:14" ht="14.25" customHeight="1" x14ac:dyDescent="0.25">
      <c r="B4030" s="2" t="s">
        <v>29</v>
      </c>
      <c r="C4030" s="2">
        <v>1128299</v>
      </c>
      <c r="D4030" s="3">
        <v>44136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10">
        <v>37</v>
      </c>
      <c r="J4030" s="7">
        <v>2090</v>
      </c>
      <c r="K4030" s="10">
        <v>7733</v>
      </c>
      <c r="L4030" s="10">
        <v>3479.8500000000004</v>
      </c>
      <c r="M4030" s="5">
        <v>0.45000000000000007</v>
      </c>
      <c r="N4030" s="2" t="s">
        <v>82</v>
      </c>
    </row>
    <row r="4031" spans="2:14" ht="14.25" customHeight="1" x14ac:dyDescent="0.25">
      <c r="B4031" s="2" t="s">
        <v>29</v>
      </c>
      <c r="C4031" s="2">
        <v>1128299</v>
      </c>
      <c r="D4031" s="3">
        <v>44137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10">
        <v>49</v>
      </c>
      <c r="J4031" s="7">
        <v>1940</v>
      </c>
      <c r="K4031" s="10">
        <v>9506</v>
      </c>
      <c r="L4031" s="10">
        <v>2946.86</v>
      </c>
      <c r="M4031" s="5">
        <v>0.31</v>
      </c>
      <c r="N4031" s="2" t="s">
        <v>82</v>
      </c>
    </row>
    <row r="4032" spans="2:14" ht="14.25" customHeight="1" x14ac:dyDescent="0.25">
      <c r="B4032" s="2" t="s">
        <v>29</v>
      </c>
      <c r="C4032" s="2">
        <v>1128299</v>
      </c>
      <c r="D4032" s="3">
        <v>44138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10">
        <v>46</v>
      </c>
      <c r="J4032" s="7">
        <v>2170</v>
      </c>
      <c r="K4032" s="10">
        <v>9982</v>
      </c>
      <c r="L4032" s="10">
        <v>4491.9000000000005</v>
      </c>
      <c r="M4032" s="5">
        <v>0.45000000000000007</v>
      </c>
      <c r="N4032" s="2" t="s">
        <v>82</v>
      </c>
    </row>
    <row r="4033" spans="2:14" ht="14.25" customHeight="1" x14ac:dyDescent="0.25">
      <c r="B4033" s="2" t="s">
        <v>29</v>
      </c>
      <c r="C4033" s="2">
        <v>1128299</v>
      </c>
      <c r="D4033" s="3">
        <v>44139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10">
        <v>48</v>
      </c>
      <c r="J4033" s="7">
        <v>1750</v>
      </c>
      <c r="K4033" s="10">
        <v>8400</v>
      </c>
      <c r="L4033" s="10">
        <v>3360</v>
      </c>
      <c r="M4033" s="5">
        <v>0.4</v>
      </c>
      <c r="N4033" s="2" t="s">
        <v>82</v>
      </c>
    </row>
    <row r="4034" spans="2:14" ht="14.25" customHeight="1" x14ac:dyDescent="0.25">
      <c r="B4034" s="2" t="s">
        <v>29</v>
      </c>
      <c r="C4034" s="2">
        <v>1128299</v>
      </c>
      <c r="D4034" s="3">
        <v>44140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10">
        <v>51</v>
      </c>
      <c r="J4034" s="7">
        <v>1610</v>
      </c>
      <c r="K4034" s="10">
        <v>8211</v>
      </c>
      <c r="L4034" s="10">
        <v>5172.93</v>
      </c>
      <c r="M4034" s="5">
        <v>0.63</v>
      </c>
      <c r="N4034" s="2" t="s">
        <v>82</v>
      </c>
    </row>
    <row r="4035" spans="2:14" ht="14.25" customHeight="1" x14ac:dyDescent="0.25">
      <c r="B4035" s="2" t="s">
        <v>29</v>
      </c>
      <c r="C4035" s="2">
        <v>1128299</v>
      </c>
      <c r="D4035" s="3">
        <v>44141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10">
        <v>49</v>
      </c>
      <c r="J4035" s="7">
        <v>2330</v>
      </c>
      <c r="K4035" s="10">
        <v>11417</v>
      </c>
      <c r="L4035" s="10">
        <v>2854.25</v>
      </c>
      <c r="M4035" s="5">
        <v>0.25</v>
      </c>
      <c r="N4035" s="2" t="s">
        <v>82</v>
      </c>
    </row>
    <row r="4036" spans="2:14" ht="14.25" customHeight="1" x14ac:dyDescent="0.25">
      <c r="B4036" s="2" t="s">
        <v>29</v>
      </c>
      <c r="C4036" s="2">
        <v>1128299</v>
      </c>
      <c r="D4036" s="3">
        <v>44142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10">
        <v>37</v>
      </c>
      <c r="J4036" s="7">
        <v>2230</v>
      </c>
      <c r="K4036" s="10">
        <v>8251</v>
      </c>
      <c r="L4036" s="10">
        <v>4125.5</v>
      </c>
      <c r="M4036" s="5">
        <v>0.5</v>
      </c>
      <c r="N4036" s="2" t="s">
        <v>82</v>
      </c>
    </row>
    <row r="4037" spans="2:14" ht="14.25" customHeight="1" x14ac:dyDescent="0.25">
      <c r="B4037" s="2" t="s">
        <v>29</v>
      </c>
      <c r="C4037" s="2">
        <v>1128299</v>
      </c>
      <c r="D4037" s="3">
        <v>44143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10">
        <v>49</v>
      </c>
      <c r="J4037" s="7">
        <v>2100</v>
      </c>
      <c r="K4037" s="10">
        <v>10290</v>
      </c>
      <c r="L4037" s="10">
        <v>3189.9</v>
      </c>
      <c r="M4037" s="5">
        <v>0.31</v>
      </c>
      <c r="N4037" s="2" t="s">
        <v>82</v>
      </c>
    </row>
    <row r="4038" spans="2:14" ht="14.25" customHeight="1" x14ac:dyDescent="0.25">
      <c r="B4038" s="2" t="s">
        <v>29</v>
      </c>
      <c r="C4038" s="2">
        <v>1128299</v>
      </c>
      <c r="D4038" s="3">
        <v>44144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10">
        <v>49</v>
      </c>
      <c r="J4038" s="7">
        <v>1960</v>
      </c>
      <c r="K4038" s="10">
        <v>9604</v>
      </c>
      <c r="L4038" s="10">
        <v>4705.96</v>
      </c>
      <c r="M4038" s="5">
        <v>0.49000000000000005</v>
      </c>
      <c r="N4038" s="2" t="s">
        <v>82</v>
      </c>
    </row>
    <row r="4039" spans="2:14" ht="14.25" customHeight="1" x14ac:dyDescent="0.25">
      <c r="B4039" s="2" t="s">
        <v>29</v>
      </c>
      <c r="C4039" s="2">
        <v>1128299</v>
      </c>
      <c r="D4039" s="3">
        <v>44145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10">
        <v>47</v>
      </c>
      <c r="J4039" s="7">
        <v>1500</v>
      </c>
      <c r="K4039" s="10">
        <v>7050</v>
      </c>
      <c r="L4039" s="10">
        <v>2961</v>
      </c>
      <c r="M4039" s="5">
        <v>0.42</v>
      </c>
      <c r="N4039" s="2" t="s">
        <v>82</v>
      </c>
    </row>
    <row r="4040" spans="2:14" ht="14.25" customHeight="1" x14ac:dyDescent="0.25">
      <c r="B4040" s="2" t="s">
        <v>29</v>
      </c>
      <c r="C4040" s="2">
        <v>1128299</v>
      </c>
      <c r="D4040" s="3">
        <v>44146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10">
        <v>50</v>
      </c>
      <c r="J4040" s="7">
        <v>1400</v>
      </c>
      <c r="K4040" s="10">
        <v>7000</v>
      </c>
      <c r="L4040" s="10">
        <v>4270</v>
      </c>
      <c r="M4040" s="5">
        <v>0.61</v>
      </c>
      <c r="N4040" s="2" t="s">
        <v>82</v>
      </c>
    </row>
    <row r="4041" spans="2:14" ht="14.25" customHeight="1" x14ac:dyDescent="0.25">
      <c r="B4041" s="2" t="s">
        <v>29</v>
      </c>
      <c r="C4041" s="2">
        <v>1128299</v>
      </c>
      <c r="D4041" s="3">
        <v>44147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10">
        <v>46</v>
      </c>
      <c r="J4041" s="7">
        <v>1820</v>
      </c>
      <c r="K4041" s="10">
        <v>8372</v>
      </c>
      <c r="L4041" s="10">
        <v>2344.1600000000003</v>
      </c>
      <c r="M4041" s="5">
        <v>0.28000000000000003</v>
      </c>
      <c r="N4041" s="2" t="s">
        <v>82</v>
      </c>
    </row>
    <row r="4042" spans="2:14" ht="14.25" customHeight="1" x14ac:dyDescent="0.25">
      <c r="B4042" s="2" t="s">
        <v>29</v>
      </c>
      <c r="C4042" s="2">
        <v>1128299</v>
      </c>
      <c r="D4042" s="3">
        <v>44148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10">
        <v>49</v>
      </c>
      <c r="J4042" s="7">
        <v>2300</v>
      </c>
      <c r="K4042" s="10">
        <v>11270</v>
      </c>
      <c r="L4042" s="10">
        <v>5071.5000000000009</v>
      </c>
      <c r="M4042" s="5">
        <v>0.45000000000000007</v>
      </c>
      <c r="N4042" s="2" t="s">
        <v>82</v>
      </c>
    </row>
    <row r="4043" spans="2:14" ht="14.25" customHeight="1" x14ac:dyDescent="0.25">
      <c r="B4043" s="2" t="s">
        <v>29</v>
      </c>
      <c r="C4043" s="2">
        <v>1128299</v>
      </c>
      <c r="D4043" s="3">
        <v>44149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10">
        <v>58</v>
      </c>
      <c r="J4043" s="7">
        <v>1750</v>
      </c>
      <c r="K4043" s="10">
        <v>10150</v>
      </c>
      <c r="L4043" s="10">
        <v>3045.0000000000005</v>
      </c>
      <c r="M4043" s="5">
        <v>0.30000000000000004</v>
      </c>
      <c r="N4043" s="2" t="s">
        <v>82</v>
      </c>
    </row>
    <row r="4044" spans="2:14" ht="14.25" customHeight="1" x14ac:dyDescent="0.25">
      <c r="B4044" s="2" t="s">
        <v>29</v>
      </c>
      <c r="C4044" s="2">
        <v>1128299</v>
      </c>
      <c r="D4044" s="3">
        <v>44150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10">
        <v>55</v>
      </c>
      <c r="J4044" s="7">
        <v>2030</v>
      </c>
      <c r="K4044" s="10">
        <v>11165</v>
      </c>
      <c r="L4044" s="10">
        <v>5247.55</v>
      </c>
      <c r="M4044" s="5">
        <v>0.47000000000000003</v>
      </c>
      <c r="N4044" s="2" t="s">
        <v>82</v>
      </c>
    </row>
    <row r="4045" spans="2:14" ht="14.25" customHeight="1" x14ac:dyDescent="0.25">
      <c r="B4045" s="2" t="s">
        <v>29</v>
      </c>
      <c r="C4045" s="2">
        <v>1128299</v>
      </c>
      <c r="D4045" s="3">
        <v>44187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10">
        <v>58</v>
      </c>
      <c r="J4045" s="7">
        <v>1740</v>
      </c>
      <c r="K4045" s="10">
        <v>10092</v>
      </c>
      <c r="L4045" s="10">
        <v>4339.5599999999995</v>
      </c>
      <c r="M4045" s="5">
        <v>0.43</v>
      </c>
      <c r="N4045" s="2" t="s">
        <v>82</v>
      </c>
    </row>
    <row r="4046" spans="2:14" ht="14.25" customHeight="1" x14ac:dyDescent="0.25">
      <c r="B4046" s="2" t="s">
        <v>29</v>
      </c>
      <c r="C4046" s="2">
        <v>1128299</v>
      </c>
      <c r="D4046" s="3">
        <v>44188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10">
        <v>62</v>
      </c>
      <c r="J4046" s="7">
        <v>1450</v>
      </c>
      <c r="K4046" s="10">
        <v>8990</v>
      </c>
      <c r="L4046" s="10">
        <v>5663.7</v>
      </c>
      <c r="M4046" s="5">
        <v>0.63</v>
      </c>
      <c r="N4046" s="2" t="s">
        <v>82</v>
      </c>
    </row>
    <row r="4047" spans="2:14" ht="14.25" customHeight="1" x14ac:dyDescent="0.25">
      <c r="B4047" s="2" t="s">
        <v>29</v>
      </c>
      <c r="C4047" s="2">
        <v>1128299</v>
      </c>
      <c r="D4047" s="3">
        <v>44189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10">
        <v>54</v>
      </c>
      <c r="J4047" s="7">
        <v>2100</v>
      </c>
      <c r="K4047" s="10">
        <v>11340</v>
      </c>
      <c r="L4047" s="10">
        <v>3061.8</v>
      </c>
      <c r="M4047" s="5">
        <v>0.27</v>
      </c>
      <c r="N4047" s="2" t="s">
        <v>82</v>
      </c>
    </row>
    <row r="4048" spans="2:14" ht="14.25" customHeight="1" x14ac:dyDescent="0.25">
      <c r="B4048" s="2" t="s">
        <v>29</v>
      </c>
      <c r="C4048" s="2">
        <v>1128299</v>
      </c>
      <c r="D4048" s="3">
        <v>44190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10">
        <v>56</v>
      </c>
      <c r="J4048" s="7">
        <v>2280</v>
      </c>
      <c r="K4048" s="10">
        <v>12768</v>
      </c>
      <c r="L4048" s="10">
        <v>6000.96</v>
      </c>
      <c r="M4048" s="5">
        <v>0.47000000000000003</v>
      </c>
      <c r="N4048" s="2" t="s">
        <v>82</v>
      </c>
    </row>
    <row r="4049" spans="2:14" ht="14.25" customHeight="1" x14ac:dyDescent="0.25">
      <c r="B4049" s="2" t="s">
        <v>29</v>
      </c>
      <c r="C4049" s="2">
        <v>1128299</v>
      </c>
      <c r="D4049" s="3">
        <v>44191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10">
        <v>62</v>
      </c>
      <c r="J4049" s="7">
        <v>2030</v>
      </c>
      <c r="K4049" s="10">
        <v>12586</v>
      </c>
      <c r="L4049" s="10">
        <v>3775.8000000000006</v>
      </c>
      <c r="M4049" s="5">
        <v>0.30000000000000004</v>
      </c>
      <c r="N4049" s="2" t="s">
        <v>82</v>
      </c>
    </row>
    <row r="4050" spans="2:14" ht="14.25" customHeight="1" x14ac:dyDescent="0.25">
      <c r="B4050" s="2" t="s">
        <v>29</v>
      </c>
      <c r="C4050" s="2">
        <v>1128299</v>
      </c>
      <c r="D4050" s="3">
        <v>44192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10">
        <v>64</v>
      </c>
      <c r="J4050" s="7">
        <v>2100</v>
      </c>
      <c r="K4050" s="10">
        <v>13440</v>
      </c>
      <c r="L4050" s="10">
        <v>6720</v>
      </c>
      <c r="M4050" s="5">
        <v>0.5</v>
      </c>
      <c r="N4050" s="2" t="s">
        <v>82</v>
      </c>
    </row>
    <row r="4051" spans="2:14" ht="14.25" customHeight="1" x14ac:dyDescent="0.25">
      <c r="B4051" s="2" t="s">
        <v>29</v>
      </c>
      <c r="C4051" s="2">
        <v>1128299</v>
      </c>
      <c r="D4051" s="3">
        <v>44193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10">
        <v>54</v>
      </c>
      <c r="J4051" s="7">
        <v>1880</v>
      </c>
      <c r="K4051" s="10">
        <v>10152</v>
      </c>
      <c r="L4051" s="10">
        <v>4162.32</v>
      </c>
      <c r="M4051" s="5">
        <v>0.41</v>
      </c>
      <c r="N4051" s="2" t="s">
        <v>82</v>
      </c>
    </row>
    <row r="4052" spans="2:14" ht="14.25" customHeight="1" x14ac:dyDescent="0.25">
      <c r="B4052" s="2" t="s">
        <v>29</v>
      </c>
      <c r="C4052" s="2">
        <v>1128299</v>
      </c>
      <c r="D4052" s="3">
        <v>44194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10">
        <v>59</v>
      </c>
      <c r="J4052" s="7">
        <v>1520</v>
      </c>
      <c r="K4052" s="10">
        <v>8968</v>
      </c>
      <c r="L4052" s="10">
        <v>5829.2</v>
      </c>
      <c r="M4052" s="5">
        <v>0.65</v>
      </c>
      <c r="N4052" s="2" t="s">
        <v>82</v>
      </c>
    </row>
    <row r="4053" spans="2:14" ht="14.25" customHeight="1" x14ac:dyDescent="0.25">
      <c r="B4053" s="2" t="s">
        <v>29</v>
      </c>
      <c r="C4053" s="2">
        <v>1128299</v>
      </c>
      <c r="D4053" s="3">
        <v>44195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10">
        <v>72</v>
      </c>
      <c r="J4053" s="7">
        <v>2030</v>
      </c>
      <c r="K4053" s="10">
        <v>14616</v>
      </c>
      <c r="L4053" s="10">
        <v>3946.32</v>
      </c>
      <c r="M4053" s="5">
        <v>0.27</v>
      </c>
      <c r="N4053" s="2" t="s">
        <v>82</v>
      </c>
    </row>
    <row r="4054" spans="2:14" ht="14.25" customHeight="1" x14ac:dyDescent="0.25">
      <c r="B4054" s="2" t="s">
        <v>29</v>
      </c>
      <c r="C4054" s="2">
        <v>1128299</v>
      </c>
      <c r="D4054" s="3">
        <v>44196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10">
        <v>56</v>
      </c>
      <c r="J4054" s="7">
        <v>2520</v>
      </c>
      <c r="K4054" s="10">
        <v>14112</v>
      </c>
      <c r="L4054" s="10">
        <v>7056</v>
      </c>
      <c r="M4054" s="5">
        <v>0.5</v>
      </c>
      <c r="N4054" s="2" t="s">
        <v>82</v>
      </c>
    </row>
    <row r="4055" spans="2:14" ht="14.25" customHeight="1" x14ac:dyDescent="0.25">
      <c r="B4055" s="2" t="s">
        <v>29</v>
      </c>
      <c r="C4055" s="2">
        <v>1128299</v>
      </c>
      <c r="D4055" s="3">
        <v>44197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10">
        <v>64</v>
      </c>
      <c r="J4055" s="7">
        <v>2250</v>
      </c>
      <c r="K4055" s="10">
        <v>14400</v>
      </c>
      <c r="L4055" s="10">
        <v>5184</v>
      </c>
      <c r="M4055" s="5">
        <v>0.36</v>
      </c>
      <c r="N4055" s="2" t="s">
        <v>82</v>
      </c>
    </row>
    <row r="4056" spans="2:14" ht="14.25" customHeight="1" x14ac:dyDescent="0.25">
      <c r="B4056" s="2" t="s">
        <v>29</v>
      </c>
      <c r="C4056" s="2">
        <v>1128299</v>
      </c>
      <c r="D4056" s="3">
        <v>44198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10">
        <v>60</v>
      </c>
      <c r="J4056" s="7">
        <v>2180</v>
      </c>
      <c r="K4056" s="10">
        <v>13080</v>
      </c>
      <c r="L4056" s="10">
        <v>6670.8</v>
      </c>
      <c r="M4056" s="5">
        <v>0.51</v>
      </c>
      <c r="N4056" s="2" t="s">
        <v>82</v>
      </c>
    </row>
    <row r="4057" spans="2:14" ht="14.25" customHeight="1" x14ac:dyDescent="0.25">
      <c r="B4057" s="2" t="s">
        <v>29</v>
      </c>
      <c r="C4057" s="2">
        <v>1128299</v>
      </c>
      <c r="D4057" s="3">
        <v>44199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10">
        <v>56</v>
      </c>
      <c r="J4057" s="7">
        <v>1820</v>
      </c>
      <c r="K4057" s="10">
        <v>10192</v>
      </c>
      <c r="L4057" s="10">
        <v>4586.3999999999996</v>
      </c>
      <c r="M4057" s="5">
        <v>0.44999999999999996</v>
      </c>
      <c r="N4057" s="2" t="s">
        <v>82</v>
      </c>
    </row>
    <row r="4058" spans="2:14" ht="14.25" customHeight="1" x14ac:dyDescent="0.25">
      <c r="B4058" s="2" t="s">
        <v>29</v>
      </c>
      <c r="C4058" s="2">
        <v>1128299</v>
      </c>
      <c r="D4058" s="3">
        <v>44200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10">
        <v>60</v>
      </c>
      <c r="J4058" s="7">
        <v>1540</v>
      </c>
      <c r="K4058" s="10">
        <v>9240</v>
      </c>
      <c r="L4058" s="10">
        <v>6098.4000000000005</v>
      </c>
      <c r="M4058" s="5">
        <v>0.66</v>
      </c>
      <c r="N4058" s="2" t="s">
        <v>82</v>
      </c>
    </row>
    <row r="4059" spans="2:14" ht="14.25" customHeight="1" x14ac:dyDescent="0.25">
      <c r="B4059" s="2" t="s">
        <v>29</v>
      </c>
      <c r="C4059" s="2">
        <v>1128299</v>
      </c>
      <c r="D4059" s="3">
        <v>44201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10">
        <v>72</v>
      </c>
      <c r="J4059" s="7">
        <v>1890</v>
      </c>
      <c r="K4059" s="10">
        <v>13608</v>
      </c>
      <c r="L4059" s="10">
        <v>4490.6400000000003</v>
      </c>
      <c r="M4059" s="5">
        <v>0.33</v>
      </c>
      <c r="N4059" s="2" t="s">
        <v>82</v>
      </c>
    </row>
    <row r="4060" spans="2:14" ht="14.25" customHeight="1" x14ac:dyDescent="0.25">
      <c r="B4060" s="2" t="s">
        <v>29</v>
      </c>
      <c r="C4060" s="2">
        <v>1128299</v>
      </c>
      <c r="D4060" s="3">
        <v>44202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10">
        <v>56</v>
      </c>
      <c r="J4060" s="7">
        <v>2730</v>
      </c>
      <c r="K4060" s="10">
        <v>15288</v>
      </c>
      <c r="L4060" s="10">
        <v>7644</v>
      </c>
      <c r="M4060" s="5">
        <v>0.5</v>
      </c>
      <c r="N4060" s="2" t="s">
        <v>82</v>
      </c>
    </row>
    <row r="4061" spans="2:14" ht="14.25" customHeight="1" x14ac:dyDescent="0.25">
      <c r="B4061" s="2" t="s">
        <v>29</v>
      </c>
      <c r="C4061" s="2">
        <v>1128299</v>
      </c>
      <c r="D4061" s="3">
        <v>44203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10">
        <v>63</v>
      </c>
      <c r="J4061" s="7">
        <v>2480</v>
      </c>
      <c r="K4061" s="10">
        <v>15624</v>
      </c>
      <c r="L4061" s="10">
        <v>5780.88</v>
      </c>
      <c r="M4061" s="5">
        <v>0.37</v>
      </c>
      <c r="N4061" s="2" t="s">
        <v>82</v>
      </c>
    </row>
    <row r="4062" spans="2:14" ht="14.25" customHeight="1" x14ac:dyDescent="0.25">
      <c r="B4062" s="2" t="s">
        <v>29</v>
      </c>
      <c r="C4062" s="2">
        <v>1128299</v>
      </c>
      <c r="D4062" s="3">
        <v>44204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10">
        <v>64</v>
      </c>
      <c r="J4062" s="7">
        <v>2060</v>
      </c>
      <c r="K4062" s="10">
        <v>13184</v>
      </c>
      <c r="L4062" s="10">
        <v>7251.2000000000007</v>
      </c>
      <c r="M4062" s="5">
        <v>0.55000000000000004</v>
      </c>
      <c r="N4062" s="2" t="s">
        <v>82</v>
      </c>
    </row>
    <row r="4063" spans="2:14" ht="14.25" customHeight="1" x14ac:dyDescent="0.25">
      <c r="B4063" s="2" t="s">
        <v>29</v>
      </c>
      <c r="C4063" s="2">
        <v>1128299</v>
      </c>
      <c r="D4063" s="3">
        <v>44205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10">
        <v>59</v>
      </c>
      <c r="J4063" s="7">
        <v>2100</v>
      </c>
      <c r="K4063" s="10">
        <v>12390</v>
      </c>
      <c r="L4063" s="10">
        <v>6071.0999999999995</v>
      </c>
      <c r="M4063" s="5">
        <v>0.49</v>
      </c>
      <c r="N4063" s="2" t="s">
        <v>82</v>
      </c>
    </row>
    <row r="4064" spans="2:14" ht="14.25" customHeight="1" x14ac:dyDescent="0.25">
      <c r="B4064" s="2" t="s">
        <v>29</v>
      </c>
      <c r="C4064" s="2">
        <v>1128299</v>
      </c>
      <c r="D4064" s="3">
        <v>44206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10">
        <v>62</v>
      </c>
      <c r="J4064" s="7">
        <v>1550</v>
      </c>
      <c r="K4064" s="10">
        <v>9610</v>
      </c>
      <c r="L4064" s="10">
        <v>6342.6</v>
      </c>
      <c r="M4064" s="5">
        <v>0.66</v>
      </c>
      <c r="N4064" s="2" t="s">
        <v>82</v>
      </c>
    </row>
    <row r="4065" spans="2:14" ht="14.25" customHeight="1" x14ac:dyDescent="0.25">
      <c r="B4065" s="2" t="s">
        <v>29</v>
      </c>
      <c r="C4065" s="2">
        <v>1128299</v>
      </c>
      <c r="D4065" s="3">
        <v>44207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10">
        <v>72</v>
      </c>
      <c r="J4065" s="7">
        <v>2190</v>
      </c>
      <c r="K4065" s="10">
        <v>15768</v>
      </c>
      <c r="L4065" s="10">
        <v>5518.7999999999993</v>
      </c>
      <c r="M4065" s="5">
        <v>0.35</v>
      </c>
      <c r="N4065" s="2" t="s">
        <v>82</v>
      </c>
    </row>
    <row r="4066" spans="2:14" ht="14.25" customHeight="1" x14ac:dyDescent="0.25">
      <c r="B4066" s="2" t="s">
        <v>29</v>
      </c>
      <c r="C4066" s="2">
        <v>1128299</v>
      </c>
      <c r="D4066" s="3">
        <v>44208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10">
        <v>56</v>
      </c>
      <c r="J4066" s="7">
        <v>2770</v>
      </c>
      <c r="K4066" s="10">
        <v>15512</v>
      </c>
      <c r="L4066" s="10">
        <v>6980.4000000000015</v>
      </c>
      <c r="M4066" s="5">
        <v>0.45000000000000007</v>
      </c>
      <c r="N4066" s="2" t="s">
        <v>82</v>
      </c>
    </row>
    <row r="4067" spans="2:14" ht="14.25" customHeight="1" x14ac:dyDescent="0.25">
      <c r="B4067" s="2" t="s">
        <v>29</v>
      </c>
      <c r="C4067" s="2">
        <v>1128299</v>
      </c>
      <c r="D4067" s="3">
        <v>44209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10">
        <v>59</v>
      </c>
      <c r="J4067" s="7">
        <v>2450</v>
      </c>
      <c r="K4067" s="10">
        <v>14455</v>
      </c>
      <c r="L4067" s="10">
        <v>4914.7000000000007</v>
      </c>
      <c r="M4067" s="5">
        <v>0.34</v>
      </c>
      <c r="N4067" s="2" t="s">
        <v>82</v>
      </c>
    </row>
    <row r="4068" spans="2:14" ht="14.25" customHeight="1" x14ac:dyDescent="0.25">
      <c r="B4068" s="2" t="s">
        <v>29</v>
      </c>
      <c r="C4068" s="2">
        <v>1128299</v>
      </c>
      <c r="D4068" s="3">
        <v>44210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10">
        <v>62</v>
      </c>
      <c r="J4068" s="7">
        <v>2480</v>
      </c>
      <c r="K4068" s="10">
        <v>15376</v>
      </c>
      <c r="L4068" s="10">
        <v>7072.96</v>
      </c>
      <c r="M4068" s="5">
        <v>0.46</v>
      </c>
      <c r="N4068" s="2" t="s">
        <v>82</v>
      </c>
    </row>
    <row r="4069" spans="2:14" ht="14.25" customHeight="1" x14ac:dyDescent="0.25">
      <c r="B4069" s="2" t="s">
        <v>29</v>
      </c>
      <c r="C4069" s="2">
        <v>1128299</v>
      </c>
      <c r="D4069" s="3">
        <v>44211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10">
        <v>55</v>
      </c>
      <c r="J4069" s="7">
        <v>2180</v>
      </c>
      <c r="K4069" s="10">
        <v>11990</v>
      </c>
      <c r="L4069" s="10">
        <v>4796</v>
      </c>
      <c r="M4069" s="5">
        <v>0.4</v>
      </c>
      <c r="N4069" s="2" t="s">
        <v>82</v>
      </c>
    </row>
    <row r="4070" spans="2:14" ht="14.25" customHeight="1" x14ac:dyDescent="0.25">
      <c r="B4070" s="2" t="s">
        <v>29</v>
      </c>
      <c r="C4070" s="2">
        <v>1128299</v>
      </c>
      <c r="D4070" s="3">
        <v>44212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10">
        <v>64</v>
      </c>
      <c r="J4070" s="7">
        <v>2330</v>
      </c>
      <c r="K4070" s="10">
        <v>14912</v>
      </c>
      <c r="L4070" s="10">
        <v>9543.68</v>
      </c>
      <c r="M4070" s="5">
        <v>0.64</v>
      </c>
      <c r="N4070" s="2" t="s">
        <v>82</v>
      </c>
    </row>
    <row r="4071" spans="2:14" ht="14.25" customHeight="1" x14ac:dyDescent="0.25">
      <c r="B4071" s="2" t="s">
        <v>29</v>
      </c>
      <c r="C4071" s="2">
        <v>1128299</v>
      </c>
      <c r="D4071" s="3">
        <v>44213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10">
        <v>72</v>
      </c>
      <c r="J4071" s="7">
        <v>2330</v>
      </c>
      <c r="K4071" s="10">
        <v>16776</v>
      </c>
      <c r="L4071" s="10">
        <v>4865.0400000000009</v>
      </c>
      <c r="M4071" s="5">
        <v>0.29000000000000004</v>
      </c>
      <c r="N4071" s="2" t="s">
        <v>82</v>
      </c>
    </row>
    <row r="4072" spans="2:14" ht="14.25" customHeight="1" x14ac:dyDescent="0.25">
      <c r="B4072" s="2" t="s">
        <v>29</v>
      </c>
      <c r="C4072" s="2">
        <v>1128299</v>
      </c>
      <c r="D4072" s="3">
        <v>44214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10">
        <v>62</v>
      </c>
      <c r="J4072" s="7">
        <v>2730</v>
      </c>
      <c r="K4072" s="10">
        <v>16926</v>
      </c>
      <c r="L4072" s="10">
        <v>7785.96</v>
      </c>
      <c r="M4072" s="5">
        <v>0.46</v>
      </c>
      <c r="N4072" s="2" t="s">
        <v>82</v>
      </c>
    </row>
    <row r="4073" spans="2:14" ht="14.25" customHeight="1" x14ac:dyDescent="0.25">
      <c r="B4073" s="2" t="s">
        <v>29</v>
      </c>
      <c r="C4073" s="2">
        <v>1128299</v>
      </c>
      <c r="D4073" s="3">
        <v>44215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10">
        <v>66</v>
      </c>
      <c r="J4073" s="7">
        <v>2590</v>
      </c>
      <c r="K4073" s="10">
        <v>17094</v>
      </c>
      <c r="L4073" s="10">
        <v>5128.2000000000007</v>
      </c>
      <c r="M4073" s="5">
        <v>0.30000000000000004</v>
      </c>
      <c r="N4073" s="2" t="s">
        <v>82</v>
      </c>
    </row>
    <row r="4074" spans="2:14" ht="14.25" customHeight="1" x14ac:dyDescent="0.25">
      <c r="B4074" s="2" t="s">
        <v>29</v>
      </c>
      <c r="C4074" s="2">
        <v>1128299</v>
      </c>
      <c r="D4074" s="3">
        <v>44216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10">
        <v>60</v>
      </c>
      <c r="J4074" s="7">
        <v>2000</v>
      </c>
      <c r="K4074" s="10">
        <v>12000</v>
      </c>
      <c r="L4074" s="10">
        <v>5640</v>
      </c>
      <c r="M4074" s="5">
        <v>0.47000000000000003</v>
      </c>
      <c r="N4074" s="2" t="s">
        <v>82</v>
      </c>
    </row>
    <row r="4075" spans="2:14" ht="14.25" customHeight="1" x14ac:dyDescent="0.25">
      <c r="B4075" s="2" t="s">
        <v>29</v>
      </c>
      <c r="C4075" s="2">
        <v>1128299</v>
      </c>
      <c r="D4075" s="3">
        <v>44217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10">
        <v>59</v>
      </c>
      <c r="J4075" s="7">
        <v>1880</v>
      </c>
      <c r="K4075" s="10">
        <v>11092</v>
      </c>
      <c r="L4075" s="10">
        <v>4547.7199999999993</v>
      </c>
      <c r="M4075" s="5">
        <v>0.41</v>
      </c>
      <c r="N4075" s="2" t="s">
        <v>82</v>
      </c>
    </row>
    <row r="4076" spans="2:14" ht="14.25" customHeight="1" x14ac:dyDescent="0.25">
      <c r="B4076" s="2" t="s">
        <v>29</v>
      </c>
      <c r="C4076" s="2">
        <v>1128299</v>
      </c>
      <c r="D4076" s="3">
        <v>44218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10">
        <v>69</v>
      </c>
      <c r="J4076" s="7">
        <v>1880</v>
      </c>
      <c r="K4076" s="10">
        <v>12972</v>
      </c>
      <c r="L4076" s="10">
        <v>7912.92</v>
      </c>
      <c r="M4076" s="5">
        <v>0.61</v>
      </c>
      <c r="N4076" s="2" t="s">
        <v>82</v>
      </c>
    </row>
    <row r="4077" spans="2:14" ht="14.25" customHeight="1" x14ac:dyDescent="0.25">
      <c r="B4077" s="2" t="s">
        <v>29</v>
      </c>
      <c r="C4077" s="2">
        <v>1128299</v>
      </c>
      <c r="D4077" s="3">
        <v>44219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10">
        <v>76</v>
      </c>
      <c r="J4077" s="7">
        <v>1810</v>
      </c>
      <c r="K4077" s="10">
        <v>13756</v>
      </c>
      <c r="L4077" s="10">
        <v>3439</v>
      </c>
      <c r="M4077" s="5">
        <v>0.25</v>
      </c>
      <c r="N4077" s="2" t="s">
        <v>82</v>
      </c>
    </row>
    <row r="4078" spans="2:14" ht="14.25" customHeight="1" x14ac:dyDescent="0.25">
      <c r="B4078" s="2" t="s">
        <v>29</v>
      </c>
      <c r="C4078" s="2">
        <v>1128299</v>
      </c>
      <c r="D4078" s="3">
        <v>44220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10">
        <v>51</v>
      </c>
      <c r="J4078" s="7">
        <v>2410</v>
      </c>
      <c r="K4078" s="10">
        <v>12291</v>
      </c>
      <c r="L4078" s="10">
        <v>5162.22</v>
      </c>
      <c r="M4078" s="5">
        <v>0.42000000000000004</v>
      </c>
      <c r="N4078" s="2" t="s">
        <v>82</v>
      </c>
    </row>
    <row r="4079" spans="2:14" ht="14.25" customHeight="1" x14ac:dyDescent="0.25">
      <c r="B4079" s="2" t="s">
        <v>29</v>
      </c>
      <c r="C4079" s="2">
        <v>1128299</v>
      </c>
      <c r="D4079" s="3">
        <v>44221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10">
        <v>56</v>
      </c>
      <c r="J4079" s="7">
        <v>2680</v>
      </c>
      <c r="K4079" s="10">
        <v>15008</v>
      </c>
      <c r="L4079" s="10">
        <v>4202.2400000000007</v>
      </c>
      <c r="M4079" s="5">
        <v>0.28000000000000003</v>
      </c>
      <c r="N4079" s="2" t="s">
        <v>82</v>
      </c>
    </row>
    <row r="4080" spans="2:14" ht="14.25" customHeight="1" x14ac:dyDescent="0.25">
      <c r="B4080" s="2" t="s">
        <v>29</v>
      </c>
      <c r="C4080" s="2">
        <v>1128299</v>
      </c>
      <c r="D4080" s="3">
        <v>44222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10">
        <v>52</v>
      </c>
      <c r="J4080" s="7">
        <v>2250</v>
      </c>
      <c r="K4080" s="10">
        <v>11700</v>
      </c>
      <c r="L4080" s="10">
        <v>4680</v>
      </c>
      <c r="M4080" s="5">
        <v>0.4</v>
      </c>
      <c r="N4080" s="2" t="s">
        <v>82</v>
      </c>
    </row>
    <row r="4081" spans="2:14" ht="14.25" customHeight="1" x14ac:dyDescent="0.25">
      <c r="B4081" s="2" t="s">
        <v>29</v>
      </c>
      <c r="C4081" s="2">
        <v>1128299</v>
      </c>
      <c r="D4081" s="3">
        <v>44223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10">
        <v>53</v>
      </c>
      <c r="J4081" s="7">
        <v>2030</v>
      </c>
      <c r="K4081" s="10">
        <v>10759</v>
      </c>
      <c r="L4081" s="10">
        <v>3765.6499999999996</v>
      </c>
      <c r="M4081" s="5">
        <v>0.35</v>
      </c>
      <c r="N4081" s="2" t="s">
        <v>82</v>
      </c>
    </row>
    <row r="4082" spans="2:14" ht="14.25" customHeight="1" x14ac:dyDescent="0.25">
      <c r="B4082" s="2" t="s">
        <v>29</v>
      </c>
      <c r="C4082" s="2">
        <v>1128299</v>
      </c>
      <c r="D4082" s="3">
        <v>44224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10">
        <v>63</v>
      </c>
      <c r="J4082" s="7">
        <v>2180</v>
      </c>
      <c r="K4082" s="10">
        <v>13734</v>
      </c>
      <c r="L4082" s="10">
        <v>7965.7200000000012</v>
      </c>
      <c r="M4082" s="5">
        <v>0.58000000000000007</v>
      </c>
      <c r="N4082" s="2" t="s">
        <v>82</v>
      </c>
    </row>
    <row r="4083" spans="2:14" ht="14.25" customHeight="1" x14ac:dyDescent="0.25">
      <c r="B4083" s="2" t="s">
        <v>29</v>
      </c>
      <c r="C4083" s="2">
        <v>1128299</v>
      </c>
      <c r="D4083" s="3">
        <v>44225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10">
        <v>65</v>
      </c>
      <c r="J4083" s="7">
        <v>2170</v>
      </c>
      <c r="K4083" s="10">
        <v>14105</v>
      </c>
      <c r="L4083" s="10">
        <v>3385.2000000000003</v>
      </c>
      <c r="M4083" s="5">
        <v>0.24000000000000002</v>
      </c>
      <c r="N4083" s="2" t="s">
        <v>82</v>
      </c>
    </row>
    <row r="4084" spans="2:14" ht="14.25" customHeight="1" x14ac:dyDescent="0.25">
      <c r="B4084" s="2" t="s">
        <v>29</v>
      </c>
      <c r="C4084" s="2">
        <v>1128299</v>
      </c>
      <c r="D4084" s="3">
        <v>44226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10">
        <v>51</v>
      </c>
      <c r="J4084" s="7">
        <v>2360</v>
      </c>
      <c r="K4084" s="10">
        <v>12036</v>
      </c>
      <c r="L4084" s="10">
        <v>5416.2000000000007</v>
      </c>
      <c r="M4084" s="5">
        <v>0.45000000000000007</v>
      </c>
      <c r="N4084" s="2" t="s">
        <v>82</v>
      </c>
    </row>
    <row r="4085" spans="2:14" ht="14.25" customHeight="1" x14ac:dyDescent="0.25">
      <c r="B4085" s="2" t="s">
        <v>29</v>
      </c>
      <c r="C4085" s="2">
        <v>1128299</v>
      </c>
      <c r="D4085" s="3">
        <v>44227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10">
        <v>59</v>
      </c>
      <c r="J4085" s="7">
        <v>2190</v>
      </c>
      <c r="K4085" s="10">
        <v>12921</v>
      </c>
      <c r="L4085" s="10">
        <v>3747.0900000000006</v>
      </c>
      <c r="M4085" s="5">
        <v>0.29000000000000004</v>
      </c>
      <c r="N4085" s="2" t="s">
        <v>82</v>
      </c>
    </row>
    <row r="4086" spans="2:14" ht="14.25" customHeight="1" x14ac:dyDescent="0.25">
      <c r="B4086" s="2" t="s">
        <v>29</v>
      </c>
      <c r="C4086" s="2">
        <v>1128299</v>
      </c>
      <c r="D4086" s="3">
        <v>44228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10">
        <v>50</v>
      </c>
      <c r="J4086" s="7">
        <v>1820</v>
      </c>
      <c r="K4086" s="10">
        <v>9100</v>
      </c>
      <c r="L4086" s="10">
        <v>3822.0000000000005</v>
      </c>
      <c r="M4086" s="5">
        <v>0.42000000000000004</v>
      </c>
      <c r="N4086" s="2" t="s">
        <v>82</v>
      </c>
    </row>
    <row r="4087" spans="2:14" ht="14.25" customHeight="1" x14ac:dyDescent="0.25">
      <c r="B4087" s="2" t="s">
        <v>29</v>
      </c>
      <c r="C4087" s="2">
        <v>1128299</v>
      </c>
      <c r="D4087" s="3">
        <v>44229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10">
        <v>51</v>
      </c>
      <c r="J4087" s="7">
        <v>2030</v>
      </c>
      <c r="K4087" s="10">
        <v>10353</v>
      </c>
      <c r="L4087" s="10">
        <v>3727.08</v>
      </c>
      <c r="M4087" s="5">
        <v>0.36</v>
      </c>
      <c r="N4087" s="2" t="s">
        <v>82</v>
      </c>
    </row>
    <row r="4088" spans="2:14" ht="14.25" customHeight="1" x14ac:dyDescent="0.25">
      <c r="B4088" s="2" t="s">
        <v>29</v>
      </c>
      <c r="C4088" s="2">
        <v>1128299</v>
      </c>
      <c r="D4088" s="3">
        <v>44230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10">
        <v>59</v>
      </c>
      <c r="J4088" s="7">
        <v>1820</v>
      </c>
      <c r="K4088" s="10">
        <v>10738</v>
      </c>
      <c r="L4088" s="10">
        <v>6228.0400000000009</v>
      </c>
      <c r="M4088" s="5">
        <v>0.58000000000000007</v>
      </c>
      <c r="N4088" s="2" t="s">
        <v>82</v>
      </c>
    </row>
    <row r="4089" spans="2:14" ht="14.25" customHeight="1" x14ac:dyDescent="0.25">
      <c r="B4089" s="2" t="s">
        <v>29</v>
      </c>
      <c r="C4089" s="2">
        <v>1128299</v>
      </c>
      <c r="D4089" s="3">
        <v>44231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10">
        <v>63</v>
      </c>
      <c r="J4089" s="7">
        <v>1960</v>
      </c>
      <c r="K4089" s="10">
        <v>12348</v>
      </c>
      <c r="L4089" s="10">
        <v>2840.04</v>
      </c>
      <c r="M4089" s="5">
        <v>0.23</v>
      </c>
      <c r="N4089" s="2" t="s">
        <v>82</v>
      </c>
    </row>
    <row r="4090" spans="2:14" ht="14.25" customHeight="1" x14ac:dyDescent="0.25">
      <c r="B4090" s="2" t="s">
        <v>29</v>
      </c>
      <c r="C4090" s="2">
        <v>1128299</v>
      </c>
      <c r="D4090" s="3">
        <v>44232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10">
        <v>52</v>
      </c>
      <c r="J4090" s="7">
        <v>2630</v>
      </c>
      <c r="K4090" s="10">
        <v>13676</v>
      </c>
      <c r="L4090" s="10">
        <v>6017.4400000000005</v>
      </c>
      <c r="M4090" s="5">
        <v>0.44000000000000006</v>
      </c>
      <c r="N4090" s="2" t="s">
        <v>82</v>
      </c>
    </row>
    <row r="4091" spans="2:14" ht="14.25" customHeight="1" x14ac:dyDescent="0.25">
      <c r="B4091" s="2" t="s">
        <v>29</v>
      </c>
      <c r="C4091" s="2">
        <v>1128299</v>
      </c>
      <c r="D4091" s="3">
        <v>44233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10">
        <v>58</v>
      </c>
      <c r="J4091" s="7">
        <v>2360</v>
      </c>
      <c r="K4091" s="10">
        <v>13688</v>
      </c>
      <c r="L4091" s="10">
        <v>3422</v>
      </c>
      <c r="M4091" s="5">
        <v>0.25</v>
      </c>
      <c r="N4091" s="2" t="s">
        <v>82</v>
      </c>
    </row>
    <row r="4092" spans="2:14" ht="14.25" customHeight="1" x14ac:dyDescent="0.25">
      <c r="B4092" s="2" t="s">
        <v>29</v>
      </c>
      <c r="C4092" s="2">
        <v>1128299</v>
      </c>
      <c r="D4092" s="3">
        <v>44234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10">
        <v>50</v>
      </c>
      <c r="J4092" s="7">
        <v>2100</v>
      </c>
      <c r="K4092" s="10">
        <v>10500</v>
      </c>
      <c r="L4092" s="10">
        <v>4200</v>
      </c>
      <c r="M4092" s="5">
        <v>0.4</v>
      </c>
      <c r="N4092" s="2" t="s">
        <v>82</v>
      </c>
    </row>
    <row r="4093" spans="2:14" ht="14.25" customHeight="1" x14ac:dyDescent="0.25">
      <c r="B4093" s="2" t="s">
        <v>29</v>
      </c>
      <c r="C4093" s="2">
        <v>1128299</v>
      </c>
      <c r="D4093" s="3">
        <v>44235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10">
        <v>53</v>
      </c>
      <c r="J4093" s="7">
        <v>2100</v>
      </c>
      <c r="K4093" s="10">
        <v>11130</v>
      </c>
      <c r="L4093" s="10">
        <v>4452</v>
      </c>
      <c r="M4093" s="5">
        <v>0.39999999999999997</v>
      </c>
      <c r="N4093" s="2" t="s">
        <v>82</v>
      </c>
    </row>
    <row r="4094" spans="2:14" ht="14.25" customHeight="1" x14ac:dyDescent="0.25">
      <c r="B4094" s="2" t="s">
        <v>29</v>
      </c>
      <c r="C4094" s="2">
        <v>1128299</v>
      </c>
      <c r="D4094" s="3">
        <v>44236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10">
        <v>63</v>
      </c>
      <c r="J4094" s="7">
        <v>1630</v>
      </c>
      <c r="K4094" s="10">
        <v>10269</v>
      </c>
      <c r="L4094" s="10">
        <v>5853.3300000000008</v>
      </c>
      <c r="M4094" s="5">
        <v>0.57000000000000006</v>
      </c>
      <c r="N4094" s="2" t="s">
        <v>82</v>
      </c>
    </row>
    <row r="4095" spans="2:14" ht="14.25" customHeight="1" x14ac:dyDescent="0.25">
      <c r="B4095" s="2" t="s">
        <v>29</v>
      </c>
      <c r="C4095" s="2">
        <v>1128299</v>
      </c>
      <c r="D4095" s="3">
        <v>44237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10">
        <v>67</v>
      </c>
      <c r="J4095" s="7">
        <v>2020</v>
      </c>
      <c r="K4095" s="10">
        <v>13534</v>
      </c>
      <c r="L4095" s="10">
        <v>2842.1400000000003</v>
      </c>
      <c r="M4095" s="5">
        <v>0.21000000000000002</v>
      </c>
      <c r="N4095" s="2" t="s">
        <v>82</v>
      </c>
    </row>
    <row r="4096" spans="2:14" ht="14.25" customHeight="1" x14ac:dyDescent="0.25">
      <c r="B4096" s="2" t="s">
        <v>29</v>
      </c>
      <c r="C4096" s="2">
        <v>1128299</v>
      </c>
      <c r="D4096" s="3">
        <v>44238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10">
        <v>51</v>
      </c>
      <c r="J4096" s="7">
        <v>2930</v>
      </c>
      <c r="K4096" s="10">
        <v>14943</v>
      </c>
      <c r="L4096" s="10">
        <v>5977.2000000000007</v>
      </c>
      <c r="M4096" s="5">
        <v>0.4</v>
      </c>
      <c r="N4096" s="2" t="s">
        <v>82</v>
      </c>
    </row>
    <row r="4097" spans="2:14" ht="14.25" customHeight="1" x14ac:dyDescent="0.25">
      <c r="B4097" s="2" t="s">
        <v>29</v>
      </c>
      <c r="C4097" s="2">
        <v>1128299</v>
      </c>
      <c r="D4097" s="3">
        <v>44239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10">
        <v>58</v>
      </c>
      <c r="J4097" s="7">
        <v>2730</v>
      </c>
      <c r="K4097" s="10">
        <v>15834</v>
      </c>
      <c r="L4097" s="10">
        <v>4275.18</v>
      </c>
      <c r="M4097" s="5">
        <v>0.27</v>
      </c>
      <c r="N4097" s="2" t="s">
        <v>82</v>
      </c>
    </row>
    <row r="4098" spans="2:14" ht="14.25" customHeight="1" x14ac:dyDescent="0.25">
      <c r="B4098" s="2" t="s">
        <v>29</v>
      </c>
      <c r="C4098" s="2">
        <v>1128299</v>
      </c>
      <c r="D4098" s="3">
        <v>44240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10">
        <v>52</v>
      </c>
      <c r="J4098" s="7">
        <v>2330</v>
      </c>
      <c r="K4098" s="10">
        <v>12116</v>
      </c>
      <c r="L4098" s="10">
        <v>4846.4000000000005</v>
      </c>
      <c r="M4098" s="5">
        <v>0.4</v>
      </c>
      <c r="N4098" s="2" t="s">
        <v>82</v>
      </c>
    </row>
    <row r="4099" spans="2:14" ht="14.25" customHeight="1" x14ac:dyDescent="0.25">
      <c r="B4099" s="2" t="s">
        <v>29</v>
      </c>
      <c r="C4099" s="2">
        <v>1128299</v>
      </c>
      <c r="D4099" s="3">
        <v>44241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10">
        <v>51</v>
      </c>
      <c r="J4099" s="7">
        <v>1940</v>
      </c>
      <c r="K4099" s="10">
        <v>9894</v>
      </c>
      <c r="L4099" s="10">
        <v>3957.5999999999995</v>
      </c>
      <c r="M4099" s="5">
        <v>0.39999999999999997</v>
      </c>
      <c r="N4099" s="2" t="s">
        <v>82</v>
      </c>
    </row>
    <row r="4100" spans="2:14" ht="14.25" customHeight="1" x14ac:dyDescent="0.25">
      <c r="B4100" s="2" t="s">
        <v>29</v>
      </c>
      <c r="C4100" s="2">
        <v>1128299</v>
      </c>
      <c r="D4100" s="3">
        <v>44242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10">
        <v>59</v>
      </c>
      <c r="J4100" s="7">
        <v>1750</v>
      </c>
      <c r="K4100" s="10">
        <v>10325</v>
      </c>
      <c r="L4100" s="10">
        <v>6195.0000000000009</v>
      </c>
      <c r="M4100" s="5">
        <v>0.60000000000000009</v>
      </c>
      <c r="N4100" s="2" t="s">
        <v>82</v>
      </c>
    </row>
    <row r="4101" spans="2:14" ht="14.25" customHeight="1" x14ac:dyDescent="0.25">
      <c r="B4101" s="2" t="s">
        <v>29</v>
      </c>
      <c r="C4101" s="2">
        <v>1128299</v>
      </c>
      <c r="D4101" s="3">
        <v>44243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10">
        <v>67</v>
      </c>
      <c r="J4101" s="7">
        <v>2080</v>
      </c>
      <c r="K4101" s="10">
        <v>13936</v>
      </c>
      <c r="L4101" s="10">
        <v>3205.28</v>
      </c>
      <c r="M4101" s="5">
        <v>0.23</v>
      </c>
      <c r="N4101" s="2" t="s">
        <v>82</v>
      </c>
    </row>
    <row r="4102" spans="2:14" ht="14.25" customHeight="1" x14ac:dyDescent="0.25">
      <c r="B4102" s="2" t="s">
        <v>33</v>
      </c>
      <c r="C4102" s="2">
        <v>1189833</v>
      </c>
      <c r="D4102" s="3">
        <v>44244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10">
        <v>32</v>
      </c>
      <c r="J4102" s="7">
        <v>2030</v>
      </c>
      <c r="K4102" s="10">
        <v>6496</v>
      </c>
      <c r="L4102" s="10">
        <v>3312.96</v>
      </c>
      <c r="M4102" s="5">
        <v>0.51</v>
      </c>
      <c r="N4102" s="2" t="s">
        <v>82</v>
      </c>
    </row>
    <row r="4103" spans="2:14" ht="14.25" customHeight="1" x14ac:dyDescent="0.25">
      <c r="B4103" s="2" t="s">
        <v>33</v>
      </c>
      <c r="C4103" s="2">
        <v>1189833</v>
      </c>
      <c r="D4103" s="3">
        <v>44245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10">
        <v>41</v>
      </c>
      <c r="J4103" s="7">
        <v>1960</v>
      </c>
      <c r="K4103" s="10">
        <v>8036</v>
      </c>
      <c r="L4103" s="10">
        <v>2892.96</v>
      </c>
      <c r="M4103" s="5">
        <v>0.36</v>
      </c>
      <c r="N4103" s="2" t="s">
        <v>82</v>
      </c>
    </row>
    <row r="4104" spans="2:14" ht="14.25" customHeight="1" x14ac:dyDescent="0.25">
      <c r="B4104" s="2" t="s">
        <v>33</v>
      </c>
      <c r="C4104" s="2">
        <v>1189833</v>
      </c>
      <c r="D4104" s="3">
        <v>44264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10">
        <v>41</v>
      </c>
      <c r="J4104" s="7">
        <v>1890</v>
      </c>
      <c r="K4104" s="10">
        <v>7749</v>
      </c>
      <c r="L4104" s="10">
        <v>4029.48</v>
      </c>
      <c r="M4104" s="5">
        <v>0.52</v>
      </c>
      <c r="N4104" s="2" t="s">
        <v>82</v>
      </c>
    </row>
    <row r="4105" spans="2:14" ht="14.25" customHeight="1" x14ac:dyDescent="0.25">
      <c r="B4105" s="2" t="s">
        <v>33</v>
      </c>
      <c r="C4105" s="2">
        <v>1189833</v>
      </c>
      <c r="D4105" s="3">
        <v>44265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10">
        <v>41</v>
      </c>
      <c r="J4105" s="7">
        <v>1600</v>
      </c>
      <c r="K4105" s="10">
        <v>6560</v>
      </c>
      <c r="L4105" s="10">
        <v>3214.4</v>
      </c>
      <c r="M4105" s="5">
        <v>0.49</v>
      </c>
      <c r="N4105" s="2" t="s">
        <v>82</v>
      </c>
    </row>
    <row r="4106" spans="2:14" ht="14.25" customHeight="1" x14ac:dyDescent="0.25">
      <c r="B4106" s="2" t="s">
        <v>33</v>
      </c>
      <c r="C4106" s="2">
        <v>1189833</v>
      </c>
      <c r="D4106" s="3">
        <v>44266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10">
        <v>49</v>
      </c>
      <c r="J4106" s="7">
        <v>1450</v>
      </c>
      <c r="K4106" s="10">
        <v>7105</v>
      </c>
      <c r="L4106" s="10">
        <v>4689.3</v>
      </c>
      <c r="M4106" s="5">
        <v>0.66</v>
      </c>
      <c r="N4106" s="2" t="s">
        <v>82</v>
      </c>
    </row>
    <row r="4107" spans="2:14" ht="14.25" customHeight="1" x14ac:dyDescent="0.25">
      <c r="B4107" s="2" t="s">
        <v>33</v>
      </c>
      <c r="C4107" s="2">
        <v>1189833</v>
      </c>
      <c r="D4107" s="3">
        <v>44267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10">
        <v>41</v>
      </c>
      <c r="J4107" s="7">
        <v>1820</v>
      </c>
      <c r="K4107" s="10">
        <v>7462</v>
      </c>
      <c r="L4107" s="10">
        <v>2313.2199999999998</v>
      </c>
      <c r="M4107" s="5">
        <v>0.31</v>
      </c>
      <c r="N4107" s="2" t="s">
        <v>82</v>
      </c>
    </row>
    <row r="4108" spans="2:14" ht="14.25" customHeight="1" x14ac:dyDescent="0.25">
      <c r="B4108" s="2" t="s">
        <v>33</v>
      </c>
      <c r="C4108" s="2">
        <v>1189833</v>
      </c>
      <c r="D4108" s="3">
        <v>44268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10">
        <v>34</v>
      </c>
      <c r="J4108" s="7">
        <v>2250</v>
      </c>
      <c r="K4108" s="10">
        <v>7650</v>
      </c>
      <c r="L4108" s="10">
        <v>4054.5</v>
      </c>
      <c r="M4108" s="5">
        <v>0.53</v>
      </c>
      <c r="N4108" s="2" t="s">
        <v>82</v>
      </c>
    </row>
    <row r="4109" spans="2:14" ht="14.25" customHeight="1" x14ac:dyDescent="0.25">
      <c r="B4109" s="2" t="s">
        <v>33</v>
      </c>
      <c r="C4109" s="2">
        <v>1189833</v>
      </c>
      <c r="D4109" s="3">
        <v>44269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10">
        <v>43</v>
      </c>
      <c r="J4109" s="7">
        <v>1950</v>
      </c>
      <c r="K4109" s="10">
        <v>8385</v>
      </c>
      <c r="L4109" s="10">
        <v>3354</v>
      </c>
      <c r="M4109" s="5">
        <v>0.4</v>
      </c>
      <c r="N4109" s="2" t="s">
        <v>82</v>
      </c>
    </row>
    <row r="4110" spans="2:14" ht="14.25" customHeight="1" x14ac:dyDescent="0.25">
      <c r="B4110" s="2" t="s">
        <v>33</v>
      </c>
      <c r="C4110" s="2">
        <v>1189833</v>
      </c>
      <c r="D4110" s="3">
        <v>44270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10">
        <v>44</v>
      </c>
      <c r="J4110" s="7">
        <v>1690</v>
      </c>
      <c r="K4110" s="10">
        <v>7436</v>
      </c>
      <c r="L4110" s="10">
        <v>3718</v>
      </c>
      <c r="M4110" s="5">
        <v>0.5</v>
      </c>
      <c r="N4110" s="2" t="s">
        <v>82</v>
      </c>
    </row>
    <row r="4111" spans="2:14" ht="14.25" customHeight="1" x14ac:dyDescent="0.25">
      <c r="B4111" s="2" t="s">
        <v>33</v>
      </c>
      <c r="C4111" s="2">
        <v>1189833</v>
      </c>
      <c r="D4111" s="3">
        <v>44271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10">
        <v>41</v>
      </c>
      <c r="J4111" s="7">
        <v>1520</v>
      </c>
      <c r="K4111" s="10">
        <v>6232</v>
      </c>
      <c r="L4111" s="10">
        <v>3053.68</v>
      </c>
      <c r="M4111" s="5">
        <v>0.49</v>
      </c>
      <c r="N4111" s="2" t="s">
        <v>82</v>
      </c>
    </row>
    <row r="4112" spans="2:14" ht="14.25" customHeight="1" x14ac:dyDescent="0.25">
      <c r="B4112" s="2" t="s">
        <v>33</v>
      </c>
      <c r="C4112" s="2">
        <v>1189833</v>
      </c>
      <c r="D4112" s="3">
        <v>44272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10">
        <v>46</v>
      </c>
      <c r="J4112" s="7">
        <v>1130</v>
      </c>
      <c r="K4112" s="10">
        <v>5198</v>
      </c>
      <c r="L4112" s="10">
        <v>3534.6400000000003</v>
      </c>
      <c r="M4112" s="5">
        <v>0.68</v>
      </c>
      <c r="N4112" s="2" t="s">
        <v>82</v>
      </c>
    </row>
    <row r="4113" spans="2:14" ht="14.25" customHeight="1" x14ac:dyDescent="0.25">
      <c r="B4113" s="2" t="s">
        <v>33</v>
      </c>
      <c r="C4113" s="2">
        <v>1189833</v>
      </c>
      <c r="D4113" s="3">
        <v>44273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10">
        <v>41</v>
      </c>
      <c r="J4113" s="7">
        <v>1760</v>
      </c>
      <c r="K4113" s="10">
        <v>7216</v>
      </c>
      <c r="L4113" s="10">
        <v>2164.8000000000002</v>
      </c>
      <c r="M4113" s="5">
        <v>0.30000000000000004</v>
      </c>
      <c r="N4113" s="2" t="s">
        <v>82</v>
      </c>
    </row>
    <row r="4114" spans="2:14" ht="14.25" customHeight="1" x14ac:dyDescent="0.25">
      <c r="B4114" s="2" t="s">
        <v>33</v>
      </c>
      <c r="C4114" s="2">
        <v>1189833</v>
      </c>
      <c r="D4114" s="3">
        <v>44274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10">
        <v>32</v>
      </c>
      <c r="J4114" s="7">
        <v>2160</v>
      </c>
      <c r="K4114" s="10">
        <v>6912</v>
      </c>
      <c r="L4114" s="10">
        <v>3456</v>
      </c>
      <c r="M4114" s="5">
        <v>0.5</v>
      </c>
      <c r="N4114" s="2" t="s">
        <v>82</v>
      </c>
    </row>
    <row r="4115" spans="2:14" ht="14.25" customHeight="1" x14ac:dyDescent="0.25">
      <c r="B4115" s="2" t="s">
        <v>33</v>
      </c>
      <c r="C4115" s="2">
        <v>1189833</v>
      </c>
      <c r="D4115" s="3">
        <v>44275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10">
        <v>41</v>
      </c>
      <c r="J4115" s="7">
        <v>1950</v>
      </c>
      <c r="K4115" s="10">
        <v>7995</v>
      </c>
      <c r="L4115" s="10">
        <v>2798.25</v>
      </c>
      <c r="M4115" s="5">
        <v>0.35</v>
      </c>
      <c r="N4115" s="2" t="s">
        <v>82</v>
      </c>
    </row>
    <row r="4116" spans="2:14" ht="14.25" customHeight="1" x14ac:dyDescent="0.25">
      <c r="B4116" s="2" t="s">
        <v>33</v>
      </c>
      <c r="C4116" s="2">
        <v>1189833</v>
      </c>
      <c r="D4116" s="3">
        <v>44276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10">
        <v>42</v>
      </c>
      <c r="J4116" s="7">
        <v>1690</v>
      </c>
      <c r="K4116" s="10">
        <v>7098</v>
      </c>
      <c r="L4116" s="10">
        <v>3903.9</v>
      </c>
      <c r="M4116" s="5">
        <v>0.55000000000000004</v>
      </c>
      <c r="N4116" s="2" t="s">
        <v>82</v>
      </c>
    </row>
    <row r="4117" spans="2:14" ht="14.25" customHeight="1" x14ac:dyDescent="0.25">
      <c r="B4117" s="2" t="s">
        <v>33</v>
      </c>
      <c r="C4117" s="2">
        <v>1189833</v>
      </c>
      <c r="D4117" s="3">
        <v>44277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10">
        <v>41</v>
      </c>
      <c r="J4117" s="7">
        <v>1540</v>
      </c>
      <c r="K4117" s="10">
        <v>6314</v>
      </c>
      <c r="L4117" s="10">
        <v>2841.2999999999997</v>
      </c>
      <c r="M4117" s="5">
        <v>0.44999999999999996</v>
      </c>
      <c r="N4117" s="2" t="s">
        <v>82</v>
      </c>
    </row>
    <row r="4118" spans="2:14" ht="14.25" customHeight="1" x14ac:dyDescent="0.25">
      <c r="B4118" s="2" t="s">
        <v>33</v>
      </c>
      <c r="C4118" s="2">
        <v>1189833</v>
      </c>
      <c r="D4118" s="3">
        <v>44278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10">
        <v>46</v>
      </c>
      <c r="J4118" s="7">
        <v>1060</v>
      </c>
      <c r="K4118" s="10">
        <v>4876</v>
      </c>
      <c r="L4118" s="10">
        <v>3315.6800000000003</v>
      </c>
      <c r="M4118" s="5">
        <v>0.68</v>
      </c>
      <c r="N4118" s="2" t="s">
        <v>82</v>
      </c>
    </row>
    <row r="4119" spans="2:14" ht="14.25" customHeight="1" x14ac:dyDescent="0.25">
      <c r="B4119" s="2" t="s">
        <v>33</v>
      </c>
      <c r="C4119" s="2">
        <v>1189833</v>
      </c>
      <c r="D4119" s="3">
        <v>44292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10">
        <v>41</v>
      </c>
      <c r="J4119" s="7">
        <v>1880</v>
      </c>
      <c r="K4119" s="10">
        <v>7708</v>
      </c>
      <c r="L4119" s="10">
        <v>2697.7999999999997</v>
      </c>
      <c r="M4119" s="5">
        <v>0.35</v>
      </c>
      <c r="N4119" s="2" t="s">
        <v>82</v>
      </c>
    </row>
    <row r="4120" spans="2:14" ht="14.25" customHeight="1" x14ac:dyDescent="0.25">
      <c r="B4120" s="2" t="s">
        <v>33</v>
      </c>
      <c r="C4120" s="2">
        <v>1189833</v>
      </c>
      <c r="D4120" s="3">
        <v>44293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10">
        <v>43</v>
      </c>
      <c r="J4120" s="7">
        <v>2400</v>
      </c>
      <c r="K4120" s="10">
        <v>10320</v>
      </c>
      <c r="L4120" s="10">
        <v>5160</v>
      </c>
      <c r="M4120" s="5">
        <v>0.5</v>
      </c>
      <c r="N4120" s="2" t="s">
        <v>82</v>
      </c>
    </row>
    <row r="4121" spans="2:14" ht="14.25" customHeight="1" x14ac:dyDescent="0.25">
      <c r="B4121" s="2" t="s">
        <v>33</v>
      </c>
      <c r="C4121" s="2">
        <v>1189833</v>
      </c>
      <c r="D4121" s="3">
        <v>44294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10">
        <v>49</v>
      </c>
      <c r="J4121" s="7">
        <v>1560</v>
      </c>
      <c r="K4121" s="10">
        <v>7644</v>
      </c>
      <c r="L4121" s="10">
        <v>2751.8399999999997</v>
      </c>
      <c r="M4121" s="5">
        <v>0.36</v>
      </c>
      <c r="N4121" s="2" t="s">
        <v>82</v>
      </c>
    </row>
    <row r="4122" spans="2:14" ht="14.25" customHeight="1" x14ac:dyDescent="0.25">
      <c r="B4122" s="2" t="s">
        <v>33</v>
      </c>
      <c r="C4122" s="2">
        <v>1189833</v>
      </c>
      <c r="D4122" s="3">
        <v>44295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10">
        <v>49</v>
      </c>
      <c r="J4122" s="7">
        <v>1750</v>
      </c>
      <c r="K4122" s="10">
        <v>8575</v>
      </c>
      <c r="L4122" s="10">
        <v>4716.25</v>
      </c>
      <c r="M4122" s="5">
        <v>0.55000000000000004</v>
      </c>
      <c r="N4122" s="2" t="s">
        <v>82</v>
      </c>
    </row>
    <row r="4123" spans="2:14" ht="14.25" customHeight="1" x14ac:dyDescent="0.25">
      <c r="B4123" s="2" t="s">
        <v>33</v>
      </c>
      <c r="C4123" s="2">
        <v>1189833</v>
      </c>
      <c r="D4123" s="3">
        <v>44296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10">
        <v>43</v>
      </c>
      <c r="J4123" s="7">
        <v>1520</v>
      </c>
      <c r="K4123" s="10">
        <v>6536</v>
      </c>
      <c r="L4123" s="10">
        <v>3202.64</v>
      </c>
      <c r="M4123" s="5">
        <v>0.49</v>
      </c>
      <c r="N4123" s="2" t="s">
        <v>82</v>
      </c>
    </row>
    <row r="4124" spans="2:14" ht="14.25" customHeight="1" x14ac:dyDescent="0.25">
      <c r="B4124" s="2" t="s">
        <v>33</v>
      </c>
      <c r="C4124" s="2">
        <v>1189833</v>
      </c>
      <c r="D4124" s="3">
        <v>44297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10">
        <v>49</v>
      </c>
      <c r="J4124" s="7">
        <v>1190</v>
      </c>
      <c r="K4124" s="10">
        <v>5831</v>
      </c>
      <c r="L4124" s="10">
        <v>3848.46</v>
      </c>
      <c r="M4124" s="5">
        <v>0.66</v>
      </c>
      <c r="N4124" s="2" t="s">
        <v>82</v>
      </c>
    </row>
    <row r="4125" spans="2:14" ht="14.25" customHeight="1" x14ac:dyDescent="0.25">
      <c r="B4125" s="2" t="s">
        <v>33</v>
      </c>
      <c r="C4125" s="2">
        <v>1189833</v>
      </c>
      <c r="D4125" s="3">
        <v>44298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10">
        <v>62</v>
      </c>
      <c r="J4125" s="7">
        <v>1740</v>
      </c>
      <c r="K4125" s="10">
        <v>10788</v>
      </c>
      <c r="L4125" s="10">
        <v>3560.04</v>
      </c>
      <c r="M4125" s="5">
        <v>0.33</v>
      </c>
      <c r="N4125" s="2" t="s">
        <v>82</v>
      </c>
    </row>
    <row r="4126" spans="2:14" ht="14.25" customHeight="1" x14ac:dyDescent="0.25">
      <c r="B4126" s="2" t="s">
        <v>33</v>
      </c>
      <c r="C4126" s="2">
        <v>1189833</v>
      </c>
      <c r="D4126" s="3">
        <v>44299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10">
        <v>41</v>
      </c>
      <c r="J4126" s="7">
        <v>2080</v>
      </c>
      <c r="K4126" s="10">
        <v>8528</v>
      </c>
      <c r="L4126" s="10">
        <v>4434.5600000000004</v>
      </c>
      <c r="M4126" s="5">
        <v>0.52</v>
      </c>
      <c r="N4126" s="2" t="s">
        <v>82</v>
      </c>
    </row>
    <row r="4127" spans="2:14" ht="14.25" customHeight="1" x14ac:dyDescent="0.25">
      <c r="B4127" s="2" t="s">
        <v>33</v>
      </c>
      <c r="C4127" s="2">
        <v>1189833</v>
      </c>
      <c r="D4127" s="3">
        <v>44300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10">
        <v>47</v>
      </c>
      <c r="J4127" s="7">
        <v>1690</v>
      </c>
      <c r="K4127" s="10">
        <v>7943</v>
      </c>
      <c r="L4127" s="10">
        <v>2780.0499999999997</v>
      </c>
      <c r="M4127" s="5">
        <v>0.35</v>
      </c>
      <c r="N4127" s="2" t="s">
        <v>82</v>
      </c>
    </row>
    <row r="4128" spans="2:14" ht="14.25" customHeight="1" x14ac:dyDescent="0.25">
      <c r="B4128" s="2" t="s">
        <v>33</v>
      </c>
      <c r="C4128" s="2">
        <v>1189833</v>
      </c>
      <c r="D4128" s="3">
        <v>44301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10">
        <v>45</v>
      </c>
      <c r="J4128" s="7">
        <v>1630</v>
      </c>
      <c r="K4128" s="10">
        <v>7335</v>
      </c>
      <c r="L4128" s="10">
        <v>3814.2000000000003</v>
      </c>
      <c r="M4128" s="5">
        <v>0.52</v>
      </c>
      <c r="N4128" s="2" t="s">
        <v>82</v>
      </c>
    </row>
    <row r="4129" spans="2:14" ht="14.25" customHeight="1" x14ac:dyDescent="0.25">
      <c r="B4129" s="2" t="s">
        <v>33</v>
      </c>
      <c r="C4129" s="2">
        <v>1189833</v>
      </c>
      <c r="D4129" s="3">
        <v>44302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10">
        <v>41</v>
      </c>
      <c r="J4129" s="7">
        <v>1540</v>
      </c>
      <c r="K4129" s="10">
        <v>6314</v>
      </c>
      <c r="L4129" s="10">
        <v>3030.72</v>
      </c>
      <c r="M4129" s="5">
        <v>0.48</v>
      </c>
      <c r="N4129" s="2" t="s">
        <v>82</v>
      </c>
    </row>
    <row r="4130" spans="2:14" ht="14.25" customHeight="1" x14ac:dyDescent="0.25">
      <c r="B4130" s="2" t="s">
        <v>33</v>
      </c>
      <c r="C4130" s="2">
        <v>1189833</v>
      </c>
      <c r="D4130" s="3">
        <v>44303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10">
        <v>45</v>
      </c>
      <c r="J4130" s="7">
        <v>1310</v>
      </c>
      <c r="K4130" s="10">
        <v>5895</v>
      </c>
      <c r="L4130" s="10">
        <v>3831.75</v>
      </c>
      <c r="M4130" s="5">
        <v>0.65</v>
      </c>
      <c r="N4130" s="2" t="s">
        <v>82</v>
      </c>
    </row>
    <row r="4131" spans="2:14" ht="14.25" customHeight="1" x14ac:dyDescent="0.25">
      <c r="B4131" s="2" t="s">
        <v>33</v>
      </c>
      <c r="C4131" s="2">
        <v>1189833</v>
      </c>
      <c r="D4131" s="3">
        <v>44304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10">
        <v>64</v>
      </c>
      <c r="J4131" s="7">
        <v>1810</v>
      </c>
      <c r="K4131" s="10">
        <v>11584</v>
      </c>
      <c r="L4131" s="10">
        <v>3591.04</v>
      </c>
      <c r="M4131" s="5">
        <v>0.31</v>
      </c>
      <c r="N4131" s="2" t="s">
        <v>82</v>
      </c>
    </row>
    <row r="4132" spans="2:14" ht="14.25" customHeight="1" x14ac:dyDescent="0.25">
      <c r="B4132" s="2" t="s">
        <v>33</v>
      </c>
      <c r="C4132" s="2">
        <v>1189833</v>
      </c>
      <c r="D4132" s="3">
        <v>44305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10">
        <v>44</v>
      </c>
      <c r="J4132" s="7">
        <v>2700</v>
      </c>
      <c r="K4132" s="10">
        <v>11880</v>
      </c>
      <c r="L4132" s="10">
        <v>6534.0000000000009</v>
      </c>
      <c r="M4132" s="5">
        <v>0.55000000000000004</v>
      </c>
      <c r="N4132" s="2" t="s">
        <v>82</v>
      </c>
    </row>
    <row r="4133" spans="2:14" ht="14.25" customHeight="1" x14ac:dyDescent="0.25">
      <c r="B4133" s="2" t="s">
        <v>33</v>
      </c>
      <c r="C4133" s="2">
        <v>1189833</v>
      </c>
      <c r="D4133" s="3">
        <v>44306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10">
        <v>47</v>
      </c>
      <c r="J4133" s="7">
        <v>2250</v>
      </c>
      <c r="K4133" s="10">
        <v>10575</v>
      </c>
      <c r="L4133" s="10">
        <v>3701.2499999999995</v>
      </c>
      <c r="M4133" s="5">
        <v>0.35</v>
      </c>
      <c r="N4133" s="2" t="s">
        <v>82</v>
      </c>
    </row>
    <row r="4134" spans="2:14" ht="14.25" customHeight="1" x14ac:dyDescent="0.25">
      <c r="B4134" s="2" t="s">
        <v>33</v>
      </c>
      <c r="C4134" s="2">
        <v>1189833</v>
      </c>
      <c r="D4134" s="3">
        <v>44307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10">
        <v>48</v>
      </c>
      <c r="J4134" s="7">
        <v>2030</v>
      </c>
      <c r="K4134" s="10">
        <v>9744</v>
      </c>
      <c r="L4134" s="10">
        <v>5359.2000000000007</v>
      </c>
      <c r="M4134" s="5">
        <v>0.55000000000000004</v>
      </c>
      <c r="N4134" s="2" t="s">
        <v>82</v>
      </c>
    </row>
    <row r="4135" spans="2:14" ht="14.25" customHeight="1" x14ac:dyDescent="0.25">
      <c r="B4135" s="2" t="s">
        <v>33</v>
      </c>
      <c r="C4135" s="2">
        <v>1189833</v>
      </c>
      <c r="D4135" s="3">
        <v>44308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10">
        <v>44</v>
      </c>
      <c r="J4135" s="7">
        <v>1750</v>
      </c>
      <c r="K4135" s="10">
        <v>7700</v>
      </c>
      <c r="L4135" s="10">
        <v>3696</v>
      </c>
      <c r="M4135" s="5">
        <v>0.48</v>
      </c>
      <c r="N4135" s="2" t="s">
        <v>82</v>
      </c>
    </row>
    <row r="4136" spans="2:14" ht="14.25" customHeight="1" x14ac:dyDescent="0.25">
      <c r="B4136" s="2" t="s">
        <v>33</v>
      </c>
      <c r="C4136" s="2">
        <v>1189833</v>
      </c>
      <c r="D4136" s="3">
        <v>44309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10">
        <v>45</v>
      </c>
      <c r="J4136" s="7">
        <v>1250</v>
      </c>
      <c r="K4136" s="10">
        <v>5625</v>
      </c>
      <c r="L4136" s="10">
        <v>3881.2500000000005</v>
      </c>
      <c r="M4136" s="5">
        <v>0.69000000000000006</v>
      </c>
      <c r="N4136" s="2" t="s">
        <v>82</v>
      </c>
    </row>
    <row r="4137" spans="2:14" ht="14.25" customHeight="1" x14ac:dyDescent="0.25">
      <c r="B4137" s="2" t="s">
        <v>33</v>
      </c>
      <c r="C4137" s="2">
        <v>1189833</v>
      </c>
      <c r="D4137" s="3">
        <v>44310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10">
        <v>60</v>
      </c>
      <c r="J4137" s="7">
        <v>2000</v>
      </c>
      <c r="K4137" s="10">
        <v>12000</v>
      </c>
      <c r="L4137" s="10">
        <v>3720</v>
      </c>
      <c r="M4137" s="5">
        <v>0.31</v>
      </c>
      <c r="N4137" s="2" t="s">
        <v>82</v>
      </c>
    </row>
    <row r="4138" spans="2:14" ht="14.25" customHeight="1" x14ac:dyDescent="0.25">
      <c r="B4138" s="2" t="s">
        <v>33</v>
      </c>
      <c r="C4138" s="2">
        <v>1189833</v>
      </c>
      <c r="D4138" s="3">
        <v>44311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10">
        <v>41</v>
      </c>
      <c r="J4138" s="7">
        <v>2380</v>
      </c>
      <c r="K4138" s="10">
        <v>9758</v>
      </c>
      <c r="L4138" s="10">
        <v>4976.58</v>
      </c>
      <c r="M4138" s="5">
        <v>0.51</v>
      </c>
      <c r="N4138" s="2" t="s">
        <v>82</v>
      </c>
    </row>
    <row r="4139" spans="2:14" ht="14.25" customHeight="1" x14ac:dyDescent="0.25">
      <c r="B4139" s="2" t="s">
        <v>33</v>
      </c>
      <c r="C4139" s="2">
        <v>1189833</v>
      </c>
      <c r="D4139" s="3">
        <v>44312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10">
        <v>46</v>
      </c>
      <c r="J4139" s="7">
        <v>2160</v>
      </c>
      <c r="K4139" s="10">
        <v>9936</v>
      </c>
      <c r="L4139" s="10">
        <v>3775.68</v>
      </c>
      <c r="M4139" s="5">
        <v>0.38</v>
      </c>
      <c r="N4139" s="2" t="s">
        <v>82</v>
      </c>
    </row>
    <row r="4140" spans="2:14" ht="14.25" customHeight="1" x14ac:dyDescent="0.25">
      <c r="B4140" s="2" t="s">
        <v>33</v>
      </c>
      <c r="C4140" s="2">
        <v>1189833</v>
      </c>
      <c r="D4140" s="3">
        <v>44313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10">
        <v>47</v>
      </c>
      <c r="J4140" s="7">
        <v>2180</v>
      </c>
      <c r="K4140" s="10">
        <v>10246</v>
      </c>
      <c r="L4140" s="10">
        <v>5327.92</v>
      </c>
      <c r="M4140" s="5">
        <v>0.52</v>
      </c>
      <c r="N4140" s="2" t="s">
        <v>82</v>
      </c>
    </row>
    <row r="4141" spans="2:14" ht="14.25" customHeight="1" x14ac:dyDescent="0.25">
      <c r="B4141" s="2" t="s">
        <v>33</v>
      </c>
      <c r="C4141" s="2">
        <v>1189833</v>
      </c>
      <c r="D4141" s="3">
        <v>44314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10">
        <v>44</v>
      </c>
      <c r="J4141" s="7">
        <v>1890</v>
      </c>
      <c r="K4141" s="10">
        <v>8316</v>
      </c>
      <c r="L4141" s="10">
        <v>3991.68</v>
      </c>
      <c r="M4141" s="5">
        <v>0.48</v>
      </c>
      <c r="N4141" s="2" t="s">
        <v>82</v>
      </c>
    </row>
    <row r="4142" spans="2:14" ht="14.25" customHeight="1" x14ac:dyDescent="0.25">
      <c r="B4142" s="2" t="s">
        <v>33</v>
      </c>
      <c r="C4142" s="2">
        <v>1189833</v>
      </c>
      <c r="D4142" s="3">
        <v>44315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10">
        <v>46</v>
      </c>
      <c r="J4142" s="7">
        <v>1890</v>
      </c>
      <c r="K4142" s="10">
        <v>8694</v>
      </c>
      <c r="L4142" s="10">
        <v>5738.04</v>
      </c>
      <c r="M4142" s="5">
        <v>0.66</v>
      </c>
      <c r="N4142" s="2" t="s">
        <v>82</v>
      </c>
    </row>
    <row r="4143" spans="2:14" ht="14.25" customHeight="1" x14ac:dyDescent="0.25">
      <c r="B4143" s="2" t="s">
        <v>33</v>
      </c>
      <c r="C4143" s="2">
        <v>1189833</v>
      </c>
      <c r="D4143" s="3">
        <v>44316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10">
        <v>59</v>
      </c>
      <c r="J4143" s="7">
        <v>2030</v>
      </c>
      <c r="K4143" s="10">
        <v>11977</v>
      </c>
      <c r="L4143" s="10">
        <v>3593.1000000000004</v>
      </c>
      <c r="M4143" s="5">
        <v>0.30000000000000004</v>
      </c>
      <c r="N4143" s="2" t="s">
        <v>82</v>
      </c>
    </row>
    <row r="4144" spans="2:14" ht="14.25" customHeight="1" x14ac:dyDescent="0.25">
      <c r="B4144" s="2" t="s">
        <v>33</v>
      </c>
      <c r="C4144" s="2">
        <v>1189833</v>
      </c>
      <c r="D4144" s="3">
        <v>44317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10">
        <v>47</v>
      </c>
      <c r="J4144" s="7">
        <v>2520</v>
      </c>
      <c r="K4144" s="10">
        <v>11844</v>
      </c>
      <c r="L4144" s="10">
        <v>6158.88</v>
      </c>
      <c r="M4144" s="5">
        <v>0.52</v>
      </c>
      <c r="N4144" s="2" t="s">
        <v>82</v>
      </c>
    </row>
    <row r="4145" spans="2:14" ht="14.25" customHeight="1" x14ac:dyDescent="0.25">
      <c r="B4145" s="2" t="s">
        <v>33</v>
      </c>
      <c r="C4145" s="2">
        <v>1189833</v>
      </c>
      <c r="D4145" s="3">
        <v>44318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10">
        <v>51</v>
      </c>
      <c r="J4145" s="7">
        <v>2210</v>
      </c>
      <c r="K4145" s="10">
        <v>11271</v>
      </c>
      <c r="L4145" s="10">
        <v>4508.4000000000005</v>
      </c>
      <c r="M4145" s="5">
        <v>0.4</v>
      </c>
      <c r="N4145" s="2" t="s">
        <v>82</v>
      </c>
    </row>
    <row r="4146" spans="2:14" ht="14.25" customHeight="1" x14ac:dyDescent="0.25">
      <c r="B4146" s="2" t="s">
        <v>33</v>
      </c>
      <c r="C4146" s="2">
        <v>1189833</v>
      </c>
      <c r="D4146" s="3">
        <v>44319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10">
        <v>48</v>
      </c>
      <c r="J4146" s="7">
        <v>2180</v>
      </c>
      <c r="K4146" s="10">
        <v>10464</v>
      </c>
      <c r="L4146" s="10">
        <v>5336.64</v>
      </c>
      <c r="M4146" s="5">
        <v>0.51</v>
      </c>
      <c r="N4146" s="2" t="s">
        <v>82</v>
      </c>
    </row>
    <row r="4147" spans="2:14" ht="14.25" customHeight="1" x14ac:dyDescent="0.25">
      <c r="B4147" s="2" t="s">
        <v>33</v>
      </c>
      <c r="C4147" s="2">
        <v>1189833</v>
      </c>
      <c r="D4147" s="3">
        <v>44320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10">
        <v>47</v>
      </c>
      <c r="J4147" s="7">
        <v>1690</v>
      </c>
      <c r="K4147" s="10">
        <v>7943</v>
      </c>
      <c r="L4147" s="10">
        <v>3812.64</v>
      </c>
      <c r="M4147" s="5">
        <v>0.48</v>
      </c>
      <c r="N4147" s="2" t="s">
        <v>82</v>
      </c>
    </row>
    <row r="4148" spans="2:14" ht="14.25" customHeight="1" x14ac:dyDescent="0.25">
      <c r="B4148" s="2" t="s">
        <v>33</v>
      </c>
      <c r="C4148" s="2">
        <v>1189833</v>
      </c>
      <c r="D4148" s="3">
        <v>44321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10">
        <v>58</v>
      </c>
      <c r="J4148" s="7">
        <v>1820</v>
      </c>
      <c r="K4148" s="10">
        <v>10556</v>
      </c>
      <c r="L4148" s="10">
        <v>7072.52</v>
      </c>
      <c r="M4148" s="5">
        <v>0.67</v>
      </c>
      <c r="N4148" s="2" t="s">
        <v>82</v>
      </c>
    </row>
    <row r="4149" spans="2:14" ht="14.25" customHeight="1" x14ac:dyDescent="0.25">
      <c r="B4149" s="2" t="s">
        <v>33</v>
      </c>
      <c r="C4149" s="2">
        <v>1189833</v>
      </c>
      <c r="D4149" s="3">
        <v>44322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10">
        <v>61</v>
      </c>
      <c r="J4149" s="7">
        <v>1890</v>
      </c>
      <c r="K4149" s="10">
        <v>11529</v>
      </c>
      <c r="L4149" s="10">
        <v>4035.1499999999996</v>
      </c>
      <c r="M4149" s="5">
        <v>0.35</v>
      </c>
      <c r="N4149" s="2" t="s">
        <v>82</v>
      </c>
    </row>
    <row r="4150" spans="2:14" ht="14.25" customHeight="1" x14ac:dyDescent="0.25">
      <c r="B4150" s="2" t="s">
        <v>33</v>
      </c>
      <c r="C4150" s="2">
        <v>1189833</v>
      </c>
      <c r="D4150" s="3">
        <v>44323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10">
        <v>47</v>
      </c>
      <c r="J4150" s="7">
        <v>2130</v>
      </c>
      <c r="K4150" s="10">
        <v>10011</v>
      </c>
      <c r="L4150" s="10">
        <v>5405.9400000000005</v>
      </c>
      <c r="M4150" s="5">
        <v>0.54</v>
      </c>
      <c r="N4150" s="2" t="s">
        <v>82</v>
      </c>
    </row>
    <row r="4151" spans="2:14" ht="14.25" customHeight="1" x14ac:dyDescent="0.25">
      <c r="B4151" s="2" t="s">
        <v>33</v>
      </c>
      <c r="C4151" s="2">
        <v>1189833</v>
      </c>
      <c r="D4151" s="3">
        <v>44324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10">
        <v>50</v>
      </c>
      <c r="J4151" s="7">
        <v>2470</v>
      </c>
      <c r="K4151" s="10">
        <v>12350</v>
      </c>
      <c r="L4151" s="10">
        <v>4569.5</v>
      </c>
      <c r="M4151" s="5">
        <v>0.37</v>
      </c>
      <c r="N4151" s="2" t="s">
        <v>82</v>
      </c>
    </row>
    <row r="4152" spans="2:14" ht="14.25" customHeight="1" x14ac:dyDescent="0.25">
      <c r="B4152" s="2" t="s">
        <v>33</v>
      </c>
      <c r="C4152" s="2">
        <v>1189833</v>
      </c>
      <c r="D4152" s="3">
        <v>44325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10">
        <v>46</v>
      </c>
      <c r="J4152" s="7">
        <v>1960</v>
      </c>
      <c r="K4152" s="10">
        <v>9016</v>
      </c>
      <c r="L4152" s="10">
        <v>4508</v>
      </c>
      <c r="M4152" s="5">
        <v>0.5</v>
      </c>
      <c r="N4152" s="2" t="s">
        <v>82</v>
      </c>
    </row>
    <row r="4153" spans="2:14" ht="14.25" customHeight="1" x14ac:dyDescent="0.25">
      <c r="B4153" s="2" t="s">
        <v>33</v>
      </c>
      <c r="C4153" s="2">
        <v>1189833</v>
      </c>
      <c r="D4153" s="3">
        <v>44326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10">
        <v>46</v>
      </c>
      <c r="J4153" s="7">
        <v>1760</v>
      </c>
      <c r="K4153" s="10">
        <v>8096</v>
      </c>
      <c r="L4153" s="10">
        <v>4048</v>
      </c>
      <c r="M4153" s="5">
        <v>0.5</v>
      </c>
      <c r="N4153" s="2" t="s">
        <v>82</v>
      </c>
    </row>
    <row r="4154" spans="2:14" ht="14.25" customHeight="1" x14ac:dyDescent="0.25">
      <c r="B4154" s="2" t="s">
        <v>33</v>
      </c>
      <c r="C4154" s="2">
        <v>1189833</v>
      </c>
      <c r="D4154" s="3">
        <v>44327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10">
        <v>58</v>
      </c>
      <c r="J4154" s="7">
        <v>1630</v>
      </c>
      <c r="K4154" s="10">
        <v>9454</v>
      </c>
      <c r="L4154" s="10">
        <v>6334.18</v>
      </c>
      <c r="M4154" s="5">
        <v>0.67</v>
      </c>
      <c r="N4154" s="2" t="s">
        <v>82</v>
      </c>
    </row>
    <row r="4155" spans="2:14" ht="14.25" customHeight="1" x14ac:dyDescent="0.25">
      <c r="B4155" s="2" t="s">
        <v>33</v>
      </c>
      <c r="C4155" s="2">
        <v>1189833</v>
      </c>
      <c r="D4155" s="3">
        <v>44328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10">
        <v>59</v>
      </c>
      <c r="J4155" s="7">
        <v>1890</v>
      </c>
      <c r="K4155" s="10">
        <v>11151</v>
      </c>
      <c r="L4155" s="10">
        <v>3456.81</v>
      </c>
      <c r="M4155" s="5">
        <v>0.31</v>
      </c>
      <c r="N4155" s="2" t="s">
        <v>82</v>
      </c>
    </row>
    <row r="4156" spans="2:14" ht="14.25" customHeight="1" x14ac:dyDescent="0.25">
      <c r="B4156" s="2" t="s">
        <v>33</v>
      </c>
      <c r="C4156" s="2">
        <v>1189833</v>
      </c>
      <c r="D4156" s="3">
        <v>44329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10">
        <v>49</v>
      </c>
      <c r="J4156" s="7">
        <v>2240</v>
      </c>
      <c r="K4156" s="10">
        <v>10976</v>
      </c>
      <c r="L4156" s="10">
        <v>5488</v>
      </c>
      <c r="M4156" s="5">
        <v>0.5</v>
      </c>
      <c r="N4156" s="2" t="s">
        <v>82</v>
      </c>
    </row>
    <row r="4157" spans="2:14" ht="14.25" customHeight="1" x14ac:dyDescent="0.25">
      <c r="B4157" s="2" t="s">
        <v>33</v>
      </c>
      <c r="C4157" s="2">
        <v>1189833</v>
      </c>
      <c r="D4157" s="3">
        <v>44330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10">
        <v>51</v>
      </c>
      <c r="J4157" s="7">
        <v>2320</v>
      </c>
      <c r="K4157" s="10">
        <v>11832</v>
      </c>
      <c r="L4157" s="10">
        <v>4259.5199999999995</v>
      </c>
      <c r="M4157" s="5">
        <v>0.36</v>
      </c>
      <c r="N4157" s="2" t="s">
        <v>82</v>
      </c>
    </row>
    <row r="4158" spans="2:14" ht="14.25" customHeight="1" x14ac:dyDescent="0.25">
      <c r="B4158" s="2" t="s">
        <v>33</v>
      </c>
      <c r="C4158" s="2">
        <v>1189833</v>
      </c>
      <c r="D4158" s="3">
        <v>44331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10">
        <v>49</v>
      </c>
      <c r="J4158" s="7">
        <v>1760</v>
      </c>
      <c r="K4158" s="10">
        <v>8624</v>
      </c>
      <c r="L4158" s="10">
        <v>4398.24</v>
      </c>
      <c r="M4158" s="5">
        <v>0.51</v>
      </c>
      <c r="N4158" s="2" t="s">
        <v>82</v>
      </c>
    </row>
    <row r="4159" spans="2:14" ht="14.25" customHeight="1" x14ac:dyDescent="0.25">
      <c r="B4159" s="2" t="s">
        <v>33</v>
      </c>
      <c r="C4159" s="2">
        <v>1189833</v>
      </c>
      <c r="D4159" s="3">
        <v>44332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10">
        <v>48</v>
      </c>
      <c r="J4159" s="7">
        <v>1750</v>
      </c>
      <c r="K4159" s="10">
        <v>8400</v>
      </c>
      <c r="L4159" s="10">
        <v>3779.9999999999995</v>
      </c>
      <c r="M4159" s="5">
        <v>0.44999999999999996</v>
      </c>
      <c r="N4159" s="2" t="s">
        <v>82</v>
      </c>
    </row>
    <row r="4160" spans="2:14" ht="14.25" customHeight="1" x14ac:dyDescent="0.25">
      <c r="B4160" s="2" t="s">
        <v>33</v>
      </c>
      <c r="C4160" s="2">
        <v>1189833</v>
      </c>
      <c r="D4160" s="3">
        <v>44333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10">
        <v>56</v>
      </c>
      <c r="J4160" s="7">
        <v>1740</v>
      </c>
      <c r="K4160" s="10">
        <v>9744</v>
      </c>
      <c r="L4160" s="10">
        <v>6625.92</v>
      </c>
      <c r="M4160" s="5">
        <v>0.68</v>
      </c>
      <c r="N4160" s="2" t="s">
        <v>82</v>
      </c>
    </row>
    <row r="4161" spans="2:14" ht="14.25" customHeight="1" x14ac:dyDescent="0.25">
      <c r="B4161" s="2" t="s">
        <v>33</v>
      </c>
      <c r="C4161" s="2">
        <v>1189833</v>
      </c>
      <c r="D4161" s="3">
        <v>44334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10">
        <v>62</v>
      </c>
      <c r="J4161" s="7">
        <v>1760</v>
      </c>
      <c r="K4161" s="10">
        <v>10912</v>
      </c>
      <c r="L4161" s="10">
        <v>3819.2</v>
      </c>
      <c r="M4161" s="5">
        <v>0.35</v>
      </c>
      <c r="N4161" s="2" t="s">
        <v>82</v>
      </c>
    </row>
    <row r="4162" spans="2:14" ht="14.25" customHeight="1" x14ac:dyDescent="0.25">
      <c r="B4162" s="2" t="s">
        <v>33</v>
      </c>
      <c r="C4162" s="2">
        <v>1189833</v>
      </c>
      <c r="D4162" s="3">
        <v>44335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10">
        <v>49</v>
      </c>
      <c r="J4162" s="7">
        <v>2310</v>
      </c>
      <c r="K4162" s="10">
        <v>11319</v>
      </c>
      <c r="L4162" s="10">
        <v>5659.5</v>
      </c>
      <c r="M4162" s="5">
        <v>0.5</v>
      </c>
      <c r="N4162" s="2" t="s">
        <v>82</v>
      </c>
    </row>
    <row r="4163" spans="2:14" ht="14.25" customHeight="1" x14ac:dyDescent="0.25">
      <c r="B4163" s="2" t="s">
        <v>33</v>
      </c>
      <c r="C4163" s="2">
        <v>1189833</v>
      </c>
      <c r="D4163" s="3">
        <v>44336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10">
        <v>54</v>
      </c>
      <c r="J4163" s="7">
        <v>2150</v>
      </c>
      <c r="K4163" s="10">
        <v>11610</v>
      </c>
      <c r="L4163" s="10">
        <v>4411.8</v>
      </c>
      <c r="M4163" s="5">
        <v>0.38</v>
      </c>
      <c r="N4163" s="2" t="s">
        <v>82</v>
      </c>
    </row>
    <row r="4164" spans="2:14" ht="14.25" customHeight="1" x14ac:dyDescent="0.25">
      <c r="B4164" s="2" t="s">
        <v>33</v>
      </c>
      <c r="C4164" s="2">
        <v>1189833</v>
      </c>
      <c r="D4164" s="3">
        <v>44337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10">
        <v>47</v>
      </c>
      <c r="J4164" s="7">
        <v>1690</v>
      </c>
      <c r="K4164" s="10">
        <v>7943</v>
      </c>
      <c r="L4164" s="10">
        <v>3971.5</v>
      </c>
      <c r="M4164" s="5">
        <v>0.5</v>
      </c>
      <c r="N4164" s="2" t="s">
        <v>82</v>
      </c>
    </row>
    <row r="4165" spans="2:14" ht="14.25" customHeight="1" x14ac:dyDescent="0.25">
      <c r="B4165" s="2" t="s">
        <v>33</v>
      </c>
      <c r="C4165" s="2">
        <v>1189833</v>
      </c>
      <c r="D4165" s="3">
        <v>44338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10">
        <v>47</v>
      </c>
      <c r="J4165" s="7">
        <v>1760</v>
      </c>
      <c r="K4165" s="10">
        <v>8272</v>
      </c>
      <c r="L4165" s="10">
        <v>3722.3999999999996</v>
      </c>
      <c r="M4165" s="5">
        <v>0.44999999999999996</v>
      </c>
      <c r="N4165" s="2" t="s">
        <v>82</v>
      </c>
    </row>
    <row r="4166" spans="2:14" ht="14.25" customHeight="1" x14ac:dyDescent="0.25">
      <c r="B4166" s="2" t="s">
        <v>33</v>
      </c>
      <c r="C4166" s="2">
        <v>1189833</v>
      </c>
      <c r="D4166" s="3">
        <v>44339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10">
        <v>55</v>
      </c>
      <c r="J4166" s="7">
        <v>1740</v>
      </c>
      <c r="K4166" s="10">
        <v>9570</v>
      </c>
      <c r="L4166" s="10">
        <v>6603.3</v>
      </c>
      <c r="M4166" s="5">
        <v>0.69000000000000006</v>
      </c>
      <c r="N4166" s="2" t="s">
        <v>82</v>
      </c>
    </row>
    <row r="4167" spans="2:14" ht="14.25" customHeight="1" x14ac:dyDescent="0.25">
      <c r="B4167" s="2" t="s">
        <v>33</v>
      </c>
      <c r="C4167" s="2">
        <v>1189833</v>
      </c>
      <c r="D4167" s="3">
        <v>44340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10">
        <v>59</v>
      </c>
      <c r="J4167" s="7">
        <v>1890</v>
      </c>
      <c r="K4167" s="10">
        <v>11151</v>
      </c>
      <c r="L4167" s="10">
        <v>3791.34</v>
      </c>
      <c r="M4167" s="5">
        <v>0.34</v>
      </c>
      <c r="N4167" s="2" t="s">
        <v>82</v>
      </c>
    </row>
    <row r="4168" spans="2:14" ht="14.25" customHeight="1" x14ac:dyDescent="0.25">
      <c r="B4168" s="2" t="s">
        <v>33</v>
      </c>
      <c r="C4168" s="2">
        <v>1189833</v>
      </c>
      <c r="D4168" s="3">
        <v>44341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10">
        <v>49</v>
      </c>
      <c r="J4168" s="7">
        <v>2250</v>
      </c>
      <c r="K4168" s="10">
        <v>11025</v>
      </c>
      <c r="L4168" s="10">
        <v>5622.75</v>
      </c>
      <c r="M4168" s="5">
        <v>0.51</v>
      </c>
      <c r="N4168" s="2" t="s">
        <v>82</v>
      </c>
    </row>
    <row r="4169" spans="2:14" ht="14.25" customHeight="1" x14ac:dyDescent="0.25">
      <c r="B4169" s="2" t="s">
        <v>33</v>
      </c>
      <c r="C4169" s="2">
        <v>1189833</v>
      </c>
      <c r="D4169" s="3">
        <v>44342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10">
        <v>50</v>
      </c>
      <c r="J4169" s="7">
        <v>2430</v>
      </c>
      <c r="K4169" s="10">
        <v>12150</v>
      </c>
      <c r="L4169" s="10">
        <v>4617</v>
      </c>
      <c r="M4169" s="5">
        <v>0.38</v>
      </c>
      <c r="N4169" s="2" t="s">
        <v>82</v>
      </c>
    </row>
    <row r="4170" spans="2:14" ht="14.25" customHeight="1" x14ac:dyDescent="0.25">
      <c r="B4170" s="2" t="s">
        <v>33</v>
      </c>
      <c r="C4170" s="2">
        <v>1189833</v>
      </c>
      <c r="D4170" s="3">
        <v>44343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10">
        <v>46</v>
      </c>
      <c r="J4170" s="7">
        <v>1820</v>
      </c>
      <c r="K4170" s="10">
        <v>8372</v>
      </c>
      <c r="L4170" s="10">
        <v>4520.88</v>
      </c>
      <c r="M4170" s="5">
        <v>0.54</v>
      </c>
      <c r="N4170" s="2" t="s">
        <v>82</v>
      </c>
    </row>
    <row r="4171" spans="2:14" ht="14.25" customHeight="1" x14ac:dyDescent="0.25">
      <c r="B4171" s="2" t="s">
        <v>33</v>
      </c>
      <c r="C4171" s="2">
        <v>1189833</v>
      </c>
      <c r="D4171" s="3">
        <v>44344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10">
        <v>49</v>
      </c>
      <c r="J4171" s="7">
        <v>2100</v>
      </c>
      <c r="K4171" s="10">
        <v>10290</v>
      </c>
      <c r="L4171" s="10">
        <v>5145</v>
      </c>
      <c r="M4171" s="5">
        <v>0.5</v>
      </c>
      <c r="N4171" s="2" t="s">
        <v>82</v>
      </c>
    </row>
    <row r="4172" spans="2:14" ht="14.25" customHeight="1" x14ac:dyDescent="0.25">
      <c r="B4172" s="2" t="s">
        <v>33</v>
      </c>
      <c r="C4172" s="2">
        <v>1189833</v>
      </c>
      <c r="D4172" s="3">
        <v>44345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10">
        <v>55</v>
      </c>
      <c r="J4172" s="7">
        <v>1560</v>
      </c>
      <c r="K4172" s="10">
        <v>8580</v>
      </c>
      <c r="L4172" s="10">
        <v>5577</v>
      </c>
      <c r="M4172" s="5">
        <v>0.65</v>
      </c>
      <c r="N4172" s="2" t="s">
        <v>82</v>
      </c>
    </row>
    <row r="4173" spans="2:14" ht="14.25" customHeight="1" x14ac:dyDescent="0.25">
      <c r="B4173" s="2" t="s">
        <v>33</v>
      </c>
      <c r="C4173" s="2">
        <v>1189833</v>
      </c>
      <c r="D4173" s="3">
        <v>44346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10">
        <v>59</v>
      </c>
      <c r="J4173" s="7">
        <v>1960</v>
      </c>
      <c r="K4173" s="10">
        <v>11564</v>
      </c>
      <c r="L4173" s="10">
        <v>4047.3999999999996</v>
      </c>
      <c r="M4173" s="5">
        <v>0.35</v>
      </c>
      <c r="N4173" s="2" t="s">
        <v>82</v>
      </c>
    </row>
    <row r="4174" spans="2:14" ht="14.25" customHeight="1" x14ac:dyDescent="0.25">
      <c r="B4174" s="2" t="s">
        <v>13</v>
      </c>
      <c r="C4174" s="2">
        <v>1185732</v>
      </c>
      <c r="D4174" s="3">
        <v>44347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10">
        <v>44</v>
      </c>
      <c r="J4174" s="7">
        <v>1240</v>
      </c>
      <c r="K4174" s="10">
        <v>5456</v>
      </c>
      <c r="L4174" s="10">
        <v>2837.12</v>
      </c>
      <c r="M4174" s="5">
        <v>0.52</v>
      </c>
      <c r="N4174" s="2" t="s">
        <v>82</v>
      </c>
    </row>
    <row r="4175" spans="2:14" ht="14.25" customHeight="1" x14ac:dyDescent="0.25">
      <c r="B4175" s="2" t="s">
        <v>13</v>
      </c>
      <c r="C4175" s="2">
        <v>1185732</v>
      </c>
      <c r="D4175" s="3">
        <v>44348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10">
        <v>41</v>
      </c>
      <c r="J4175" s="7">
        <v>770</v>
      </c>
      <c r="K4175" s="10">
        <v>3157</v>
      </c>
      <c r="L4175" s="10">
        <v>1452.2199999999998</v>
      </c>
      <c r="M4175" s="5">
        <v>0.45999999999999996</v>
      </c>
      <c r="N4175" s="2" t="s">
        <v>82</v>
      </c>
    </row>
    <row r="4176" spans="2:14" ht="14.25" customHeight="1" x14ac:dyDescent="0.25">
      <c r="B4176" s="2" t="s">
        <v>13</v>
      </c>
      <c r="C4176" s="2">
        <v>1185732</v>
      </c>
      <c r="D4176" s="3">
        <v>44349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10">
        <v>32</v>
      </c>
      <c r="J4176" s="7">
        <v>830</v>
      </c>
      <c r="K4176" s="10">
        <v>2656</v>
      </c>
      <c r="L4176" s="10">
        <v>1248.32</v>
      </c>
      <c r="M4176" s="5">
        <v>0.47</v>
      </c>
      <c r="N4176" s="2" t="s">
        <v>82</v>
      </c>
    </row>
    <row r="4177" spans="2:14" ht="14.25" customHeight="1" x14ac:dyDescent="0.25">
      <c r="B4177" s="2" t="s">
        <v>13</v>
      </c>
      <c r="C4177" s="2">
        <v>1185732</v>
      </c>
      <c r="D4177" s="3">
        <v>44350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10">
        <v>37</v>
      </c>
      <c r="J4177" s="7">
        <v>340</v>
      </c>
      <c r="K4177" s="10">
        <v>1258</v>
      </c>
      <c r="L4177" s="10">
        <v>654.16</v>
      </c>
      <c r="M4177" s="5">
        <v>0.52</v>
      </c>
      <c r="N4177" s="2" t="s">
        <v>82</v>
      </c>
    </row>
    <row r="4178" spans="2:14" ht="14.25" customHeight="1" x14ac:dyDescent="0.25">
      <c r="B4178" s="2" t="s">
        <v>13</v>
      </c>
      <c r="C4178" s="2">
        <v>1185732</v>
      </c>
      <c r="D4178" s="3">
        <v>44351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10">
        <v>53</v>
      </c>
      <c r="J4178" s="7">
        <v>470</v>
      </c>
      <c r="K4178" s="10">
        <v>2491</v>
      </c>
      <c r="L4178" s="10">
        <v>1220.5899999999999</v>
      </c>
      <c r="M4178" s="5">
        <v>0.49</v>
      </c>
      <c r="N4178" s="2" t="s">
        <v>82</v>
      </c>
    </row>
    <row r="4179" spans="2:14" ht="14.25" customHeight="1" x14ac:dyDescent="0.25">
      <c r="B4179" s="2" t="s">
        <v>13</v>
      </c>
      <c r="C4179" s="2">
        <v>1185732</v>
      </c>
      <c r="D4179" s="3">
        <v>44352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10">
        <v>41</v>
      </c>
      <c r="J4179" s="7">
        <v>690</v>
      </c>
      <c r="K4179" s="10">
        <v>2829</v>
      </c>
      <c r="L4179" s="10">
        <v>1697.3999999999999</v>
      </c>
      <c r="M4179" s="5">
        <v>0.6</v>
      </c>
      <c r="N4179" s="2" t="s">
        <v>82</v>
      </c>
    </row>
    <row r="4180" spans="2:14" ht="14.25" customHeight="1" x14ac:dyDescent="0.25">
      <c r="B4180" s="2" t="s">
        <v>13</v>
      </c>
      <c r="C4180" s="2">
        <v>1185732</v>
      </c>
      <c r="D4180" s="3">
        <v>44353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10">
        <v>44</v>
      </c>
      <c r="J4180" s="7">
        <v>1580</v>
      </c>
      <c r="K4180" s="10">
        <v>6952</v>
      </c>
      <c r="L4180" s="10">
        <v>3545.52</v>
      </c>
      <c r="M4180" s="5">
        <v>0.51</v>
      </c>
      <c r="N4180" s="2" t="s">
        <v>82</v>
      </c>
    </row>
    <row r="4181" spans="2:14" ht="14.25" customHeight="1" x14ac:dyDescent="0.25">
      <c r="B4181" s="2" t="s">
        <v>13</v>
      </c>
      <c r="C4181" s="2">
        <v>1185732</v>
      </c>
      <c r="D4181" s="3">
        <v>44354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10">
        <v>43</v>
      </c>
      <c r="J4181" s="7">
        <v>510</v>
      </c>
      <c r="K4181" s="10">
        <v>2193</v>
      </c>
      <c r="L4181" s="10">
        <v>1030.71</v>
      </c>
      <c r="M4181" s="5">
        <v>0.47</v>
      </c>
      <c r="N4181" s="2" t="s">
        <v>82</v>
      </c>
    </row>
    <row r="4182" spans="2:14" ht="14.25" customHeight="1" x14ac:dyDescent="0.25">
      <c r="B4182" s="2" t="s">
        <v>13</v>
      </c>
      <c r="C4182" s="2">
        <v>1185732</v>
      </c>
      <c r="D4182" s="3">
        <v>44355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10">
        <v>32</v>
      </c>
      <c r="J4182" s="7">
        <v>610</v>
      </c>
      <c r="K4182" s="10">
        <v>1952</v>
      </c>
      <c r="L4182" s="10">
        <v>897.92</v>
      </c>
      <c r="M4182" s="5">
        <v>0.45999999999999996</v>
      </c>
      <c r="N4182" s="2" t="s">
        <v>82</v>
      </c>
    </row>
    <row r="4183" spans="2:14" ht="14.25" customHeight="1" x14ac:dyDescent="0.25">
      <c r="B4183" s="2" t="s">
        <v>13</v>
      </c>
      <c r="C4183" s="2">
        <v>1185732</v>
      </c>
      <c r="D4183" s="3">
        <v>44356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10">
        <v>39</v>
      </c>
      <c r="J4183" s="7">
        <v>280</v>
      </c>
      <c r="K4183" s="10">
        <v>1092</v>
      </c>
      <c r="L4183" s="10">
        <v>578.76</v>
      </c>
      <c r="M4183" s="5">
        <v>0.53</v>
      </c>
      <c r="N4183" s="2" t="s">
        <v>82</v>
      </c>
    </row>
    <row r="4184" spans="2:14" ht="14.25" customHeight="1" x14ac:dyDescent="0.25">
      <c r="B4184" s="2" t="s">
        <v>13</v>
      </c>
      <c r="C4184" s="2">
        <v>1185732</v>
      </c>
      <c r="D4184" s="3">
        <v>44357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10">
        <v>50</v>
      </c>
      <c r="J4184" s="7">
        <v>440</v>
      </c>
      <c r="K4184" s="10">
        <v>2200</v>
      </c>
      <c r="L4184" s="10">
        <v>1034</v>
      </c>
      <c r="M4184" s="5">
        <v>0.47</v>
      </c>
      <c r="N4184" s="2" t="s">
        <v>82</v>
      </c>
    </row>
    <row r="4185" spans="2:14" ht="14.25" customHeight="1" x14ac:dyDescent="0.25">
      <c r="B4185" s="2" t="s">
        <v>13</v>
      </c>
      <c r="C4185" s="2">
        <v>1185732</v>
      </c>
      <c r="D4185" s="3">
        <v>44358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10">
        <v>43</v>
      </c>
      <c r="J4185" s="7">
        <v>770</v>
      </c>
      <c r="K4185" s="10">
        <v>3311</v>
      </c>
      <c r="L4185" s="10">
        <v>2152.15</v>
      </c>
      <c r="M4185" s="5">
        <v>0.65</v>
      </c>
      <c r="N4185" s="2" t="s">
        <v>82</v>
      </c>
    </row>
    <row r="4186" spans="2:14" ht="14.25" customHeight="1" x14ac:dyDescent="0.25">
      <c r="B4186" s="2" t="s">
        <v>13</v>
      </c>
      <c r="C4186" s="2">
        <v>1185732</v>
      </c>
      <c r="D4186" s="3">
        <v>44359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10">
        <v>47</v>
      </c>
      <c r="J4186" s="7">
        <v>1440</v>
      </c>
      <c r="K4186" s="10">
        <v>6768</v>
      </c>
      <c r="L4186" s="10">
        <v>3722.4</v>
      </c>
      <c r="M4186" s="5">
        <v>0.55000000000000004</v>
      </c>
      <c r="N4186" s="2" t="s">
        <v>82</v>
      </c>
    </row>
    <row r="4187" spans="2:14" ht="14.25" customHeight="1" x14ac:dyDescent="0.25">
      <c r="B4187" s="2" t="s">
        <v>13</v>
      </c>
      <c r="C4187" s="2">
        <v>1185732</v>
      </c>
      <c r="D4187" s="3">
        <v>44360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10">
        <v>46</v>
      </c>
      <c r="J4187" s="7">
        <v>600</v>
      </c>
      <c r="K4187" s="10">
        <v>2760</v>
      </c>
      <c r="L4187" s="10">
        <v>1324.8</v>
      </c>
      <c r="M4187" s="5">
        <v>0.48</v>
      </c>
      <c r="N4187" s="2" t="s">
        <v>82</v>
      </c>
    </row>
    <row r="4188" spans="2:14" ht="14.25" customHeight="1" x14ac:dyDescent="0.25">
      <c r="B4188" s="2" t="s">
        <v>13</v>
      </c>
      <c r="C4188" s="2">
        <v>1185732</v>
      </c>
      <c r="D4188" s="3">
        <v>44361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10">
        <v>37</v>
      </c>
      <c r="J4188" s="7">
        <v>680</v>
      </c>
      <c r="K4188" s="10">
        <v>2516</v>
      </c>
      <c r="L4188" s="10">
        <v>1132.1999999999998</v>
      </c>
      <c r="M4188" s="5">
        <v>0.44999999999999996</v>
      </c>
      <c r="N4188" s="2" t="s">
        <v>82</v>
      </c>
    </row>
    <row r="4189" spans="2:14" ht="14.25" customHeight="1" x14ac:dyDescent="0.25">
      <c r="B4189" s="2" t="s">
        <v>13</v>
      </c>
      <c r="C4189" s="2">
        <v>1185732</v>
      </c>
      <c r="D4189" s="3">
        <v>44362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10">
        <v>41</v>
      </c>
      <c r="J4189" s="7">
        <v>190</v>
      </c>
      <c r="K4189" s="10">
        <v>779</v>
      </c>
      <c r="L4189" s="10">
        <v>412.87</v>
      </c>
      <c r="M4189" s="5">
        <v>0.53</v>
      </c>
      <c r="N4189" s="2" t="s">
        <v>82</v>
      </c>
    </row>
    <row r="4190" spans="2:14" ht="14.25" customHeight="1" x14ac:dyDescent="0.25">
      <c r="B4190" s="2" t="s">
        <v>13</v>
      </c>
      <c r="C4190" s="2">
        <v>1185732</v>
      </c>
      <c r="D4190" s="3">
        <v>44363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10">
        <v>56</v>
      </c>
      <c r="J4190" s="7">
        <v>380</v>
      </c>
      <c r="K4190" s="10">
        <v>2128</v>
      </c>
      <c r="L4190" s="10">
        <v>1000.16</v>
      </c>
      <c r="M4190" s="5">
        <v>0.47</v>
      </c>
      <c r="N4190" s="2" t="s">
        <v>82</v>
      </c>
    </row>
    <row r="4191" spans="2:14" ht="14.25" customHeight="1" x14ac:dyDescent="0.25">
      <c r="B4191" s="2" t="s">
        <v>13</v>
      </c>
      <c r="C4191" s="2">
        <v>1185732</v>
      </c>
      <c r="D4191" s="3">
        <v>44364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10">
        <v>45</v>
      </c>
      <c r="J4191" s="7">
        <v>630</v>
      </c>
      <c r="K4191" s="10">
        <v>2835</v>
      </c>
      <c r="L4191" s="10">
        <v>1786.05</v>
      </c>
      <c r="M4191" s="5">
        <v>0.63</v>
      </c>
      <c r="N4191" s="2" t="s">
        <v>82</v>
      </c>
    </row>
    <row r="4192" spans="2:14" ht="14.25" customHeight="1" x14ac:dyDescent="0.25">
      <c r="B4192" s="2" t="s">
        <v>13</v>
      </c>
      <c r="C4192" s="2">
        <v>1185732</v>
      </c>
      <c r="D4192" s="3">
        <v>44365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10">
        <v>48</v>
      </c>
      <c r="J4192" s="7">
        <v>1220</v>
      </c>
      <c r="K4192" s="10">
        <v>5856</v>
      </c>
      <c r="L4192" s="10">
        <v>3045.12</v>
      </c>
      <c r="M4192" s="5">
        <v>0.52</v>
      </c>
      <c r="N4192" s="2" t="s">
        <v>82</v>
      </c>
    </row>
    <row r="4193" spans="2:14" ht="14.25" customHeight="1" x14ac:dyDescent="0.25">
      <c r="B4193" s="2" t="s">
        <v>13</v>
      </c>
      <c r="C4193" s="2">
        <v>1185732</v>
      </c>
      <c r="D4193" s="3">
        <v>44366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10">
        <v>48</v>
      </c>
      <c r="J4193" s="7">
        <v>440</v>
      </c>
      <c r="K4193" s="10">
        <v>2112</v>
      </c>
      <c r="L4193" s="10">
        <v>971.52</v>
      </c>
      <c r="M4193" s="5">
        <v>0.45999999999999996</v>
      </c>
      <c r="N4193" s="2" t="s">
        <v>82</v>
      </c>
    </row>
    <row r="4194" spans="2:14" ht="14.25" customHeight="1" x14ac:dyDescent="0.25">
      <c r="B4194" s="2" t="s">
        <v>13</v>
      </c>
      <c r="C4194" s="2">
        <v>1185732</v>
      </c>
      <c r="D4194" s="3">
        <v>44367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10">
        <v>36</v>
      </c>
      <c r="J4194" s="7">
        <v>420</v>
      </c>
      <c r="K4194" s="10">
        <v>1512</v>
      </c>
      <c r="L4194" s="10">
        <v>725.76</v>
      </c>
      <c r="M4194" s="5">
        <v>0.48</v>
      </c>
      <c r="N4194" s="2" t="s">
        <v>82</v>
      </c>
    </row>
    <row r="4195" spans="2:14" ht="14.25" customHeight="1" x14ac:dyDescent="0.25">
      <c r="B4195" s="2" t="s">
        <v>13</v>
      </c>
      <c r="C4195" s="2">
        <v>1185732</v>
      </c>
      <c r="D4195" s="3">
        <v>44368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10">
        <v>44</v>
      </c>
      <c r="J4195" s="7">
        <v>200</v>
      </c>
      <c r="K4195" s="10">
        <v>880</v>
      </c>
      <c r="L4195" s="10">
        <v>440</v>
      </c>
      <c r="M4195" s="5">
        <v>0.5</v>
      </c>
      <c r="N4195" s="2" t="s">
        <v>82</v>
      </c>
    </row>
    <row r="4196" spans="2:14" ht="14.25" customHeight="1" x14ac:dyDescent="0.25">
      <c r="B4196" s="2" t="s">
        <v>13</v>
      </c>
      <c r="C4196" s="2">
        <v>1185732</v>
      </c>
      <c r="D4196" s="3">
        <v>44369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10">
        <v>54</v>
      </c>
      <c r="J4196" s="7">
        <v>280</v>
      </c>
      <c r="K4196" s="10">
        <v>1512</v>
      </c>
      <c r="L4196" s="10">
        <v>710.64</v>
      </c>
      <c r="M4196" s="5">
        <v>0.47</v>
      </c>
      <c r="N4196" s="2" t="s">
        <v>82</v>
      </c>
    </row>
    <row r="4197" spans="2:14" ht="14.25" customHeight="1" x14ac:dyDescent="0.25">
      <c r="B4197" s="2" t="s">
        <v>13</v>
      </c>
      <c r="C4197" s="2">
        <v>1185732</v>
      </c>
      <c r="D4197" s="3">
        <v>44370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10">
        <v>49</v>
      </c>
      <c r="J4197" s="7">
        <v>650</v>
      </c>
      <c r="K4197" s="10">
        <v>3185</v>
      </c>
      <c r="L4197" s="10">
        <v>1911</v>
      </c>
      <c r="M4197" s="5">
        <v>0.6</v>
      </c>
      <c r="N4197" s="2" t="s">
        <v>82</v>
      </c>
    </row>
    <row r="4198" spans="2:14" ht="14.25" customHeight="1" x14ac:dyDescent="0.25">
      <c r="B4198" s="2" t="s">
        <v>13</v>
      </c>
      <c r="C4198" s="2">
        <v>1185732</v>
      </c>
      <c r="D4198" s="3">
        <v>44371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10">
        <v>58</v>
      </c>
      <c r="J4198" s="7">
        <v>1340</v>
      </c>
      <c r="K4198" s="10">
        <v>7772</v>
      </c>
      <c r="L4198" s="10">
        <v>4196.88</v>
      </c>
      <c r="M4198" s="5">
        <v>0.54</v>
      </c>
      <c r="N4198" s="2" t="s">
        <v>82</v>
      </c>
    </row>
    <row r="4199" spans="2:14" ht="14.25" customHeight="1" x14ac:dyDescent="0.25">
      <c r="B4199" s="2" t="s">
        <v>13</v>
      </c>
      <c r="C4199" s="2">
        <v>1185732</v>
      </c>
      <c r="D4199" s="3">
        <v>44372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10">
        <v>53</v>
      </c>
      <c r="J4199" s="7">
        <v>540</v>
      </c>
      <c r="K4199" s="10">
        <v>2862</v>
      </c>
      <c r="L4199" s="10">
        <v>1287.8999999999999</v>
      </c>
      <c r="M4199" s="5">
        <v>0.44999999999999996</v>
      </c>
      <c r="N4199" s="2" t="s">
        <v>82</v>
      </c>
    </row>
    <row r="4200" spans="2:14" ht="14.25" customHeight="1" x14ac:dyDescent="0.25">
      <c r="B4200" s="2" t="s">
        <v>13</v>
      </c>
      <c r="C4200" s="2">
        <v>1185732</v>
      </c>
      <c r="D4200" s="3">
        <v>44373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10">
        <v>49</v>
      </c>
      <c r="J4200" s="7">
        <v>440</v>
      </c>
      <c r="K4200" s="10">
        <v>2156</v>
      </c>
      <c r="L4200" s="10">
        <v>991.75999999999988</v>
      </c>
      <c r="M4200" s="5">
        <v>0.45999999999999996</v>
      </c>
      <c r="N4200" s="2" t="s">
        <v>82</v>
      </c>
    </row>
    <row r="4201" spans="2:14" ht="14.25" customHeight="1" x14ac:dyDescent="0.25">
      <c r="B4201" s="2" t="s">
        <v>13</v>
      </c>
      <c r="C4201" s="2">
        <v>1185732</v>
      </c>
      <c r="D4201" s="3">
        <v>44374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10">
        <v>48</v>
      </c>
      <c r="J4201" s="7">
        <v>280</v>
      </c>
      <c r="K4201" s="10">
        <v>1344</v>
      </c>
      <c r="L4201" s="10">
        <v>712.32</v>
      </c>
      <c r="M4201" s="5">
        <v>0.53</v>
      </c>
      <c r="N4201" s="2" t="s">
        <v>82</v>
      </c>
    </row>
    <row r="4202" spans="2:14" ht="14.25" customHeight="1" x14ac:dyDescent="0.25">
      <c r="B4202" s="2" t="s">
        <v>13</v>
      </c>
      <c r="C4202" s="2">
        <v>1185732</v>
      </c>
      <c r="D4202" s="3">
        <v>44375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10">
        <v>59</v>
      </c>
      <c r="J4202" s="7">
        <v>350</v>
      </c>
      <c r="K4202" s="10">
        <v>2065</v>
      </c>
      <c r="L4202" s="10">
        <v>949.9</v>
      </c>
      <c r="M4202" s="5">
        <v>0.45999999999999996</v>
      </c>
      <c r="N4202" s="2" t="s">
        <v>82</v>
      </c>
    </row>
    <row r="4203" spans="2:14" ht="14.25" customHeight="1" x14ac:dyDescent="0.25">
      <c r="B4203" s="2" t="s">
        <v>13</v>
      </c>
      <c r="C4203" s="2">
        <v>1185732</v>
      </c>
      <c r="D4203" s="3">
        <v>44376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10">
        <v>64</v>
      </c>
      <c r="J4203" s="7">
        <v>630</v>
      </c>
      <c r="K4203" s="10">
        <v>4032</v>
      </c>
      <c r="L4203" s="10">
        <v>2419.1999999999998</v>
      </c>
      <c r="M4203" s="5">
        <v>0.6</v>
      </c>
      <c r="N4203" s="2" t="s">
        <v>82</v>
      </c>
    </row>
    <row r="4204" spans="2:14" ht="14.25" customHeight="1" x14ac:dyDescent="0.25">
      <c r="B4204" s="2" t="s">
        <v>13</v>
      </c>
      <c r="C4204" s="2">
        <v>1185732</v>
      </c>
      <c r="D4204" s="3">
        <v>44377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10">
        <v>46</v>
      </c>
      <c r="J4204" s="7">
        <v>1350</v>
      </c>
      <c r="K4204" s="10">
        <v>6210</v>
      </c>
      <c r="L4204" s="10">
        <v>3415.5000000000005</v>
      </c>
      <c r="M4204" s="5">
        <v>0.55000000000000004</v>
      </c>
      <c r="N4204" s="2" t="s">
        <v>82</v>
      </c>
    </row>
    <row r="4205" spans="2:14" ht="14.25" customHeight="1" x14ac:dyDescent="0.25">
      <c r="B4205" s="2" t="s">
        <v>13</v>
      </c>
      <c r="C4205" s="2">
        <v>1185732</v>
      </c>
      <c r="D4205" s="3">
        <v>44378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10">
        <v>43</v>
      </c>
      <c r="J4205" s="7">
        <v>630</v>
      </c>
      <c r="K4205" s="10">
        <v>2709</v>
      </c>
      <c r="L4205" s="10">
        <v>1219.05</v>
      </c>
      <c r="M4205" s="5">
        <v>0.44999999999999996</v>
      </c>
      <c r="N4205" s="2" t="s">
        <v>82</v>
      </c>
    </row>
    <row r="4206" spans="2:14" ht="14.25" customHeight="1" x14ac:dyDescent="0.25">
      <c r="B4206" s="2" t="s">
        <v>13</v>
      </c>
      <c r="C4206" s="2">
        <v>1185732</v>
      </c>
      <c r="D4206" s="3">
        <v>44379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10">
        <v>39</v>
      </c>
      <c r="J4206" s="7">
        <v>540</v>
      </c>
      <c r="K4206" s="10">
        <v>2106</v>
      </c>
      <c r="L4206" s="10">
        <v>947.69999999999993</v>
      </c>
      <c r="M4206" s="5">
        <v>0.44999999999999996</v>
      </c>
      <c r="N4206" s="2" t="s">
        <v>82</v>
      </c>
    </row>
    <row r="4207" spans="2:14" ht="14.25" customHeight="1" x14ac:dyDescent="0.25">
      <c r="B4207" s="2" t="s">
        <v>13</v>
      </c>
      <c r="C4207" s="2">
        <v>1185732</v>
      </c>
      <c r="D4207" s="3">
        <v>44380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10">
        <v>38</v>
      </c>
      <c r="J4207" s="7">
        <v>470</v>
      </c>
      <c r="K4207" s="10">
        <v>1786</v>
      </c>
      <c r="L4207" s="10">
        <v>946.58</v>
      </c>
      <c r="M4207" s="5">
        <v>0.53</v>
      </c>
      <c r="N4207" s="2" t="s">
        <v>82</v>
      </c>
    </row>
    <row r="4208" spans="2:14" ht="14.25" customHeight="1" x14ac:dyDescent="0.25">
      <c r="B4208" s="2" t="s">
        <v>13</v>
      </c>
      <c r="C4208" s="2">
        <v>1185732</v>
      </c>
      <c r="D4208" s="3">
        <v>44381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10">
        <v>46</v>
      </c>
      <c r="J4208" s="7">
        <v>510</v>
      </c>
      <c r="K4208" s="10">
        <v>2346</v>
      </c>
      <c r="L4208" s="10">
        <v>1173</v>
      </c>
      <c r="M4208" s="5">
        <v>0.5</v>
      </c>
      <c r="N4208" s="2" t="s">
        <v>82</v>
      </c>
    </row>
    <row r="4209" spans="2:14" ht="14.25" customHeight="1" x14ac:dyDescent="0.25">
      <c r="B4209" s="2" t="s">
        <v>13</v>
      </c>
      <c r="C4209" s="2">
        <v>1185732</v>
      </c>
      <c r="D4209" s="3">
        <v>44382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10">
        <v>51</v>
      </c>
      <c r="J4209" s="7">
        <v>1050</v>
      </c>
      <c r="K4209" s="10">
        <v>5355</v>
      </c>
      <c r="L4209" s="10">
        <v>3373.65</v>
      </c>
      <c r="M4209" s="5">
        <v>0.63</v>
      </c>
      <c r="N4209" s="2" t="s">
        <v>82</v>
      </c>
    </row>
    <row r="4210" spans="2:14" ht="14.25" customHeight="1" x14ac:dyDescent="0.25">
      <c r="B4210" s="2" t="s">
        <v>13</v>
      </c>
      <c r="C4210" s="2">
        <v>1185732</v>
      </c>
      <c r="D4210" s="3">
        <v>44383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10">
        <v>47</v>
      </c>
      <c r="J4210" s="7">
        <v>1610</v>
      </c>
      <c r="K4210" s="10">
        <v>7567</v>
      </c>
      <c r="L4210" s="10">
        <v>3934.84</v>
      </c>
      <c r="M4210" s="5">
        <v>0.52</v>
      </c>
      <c r="N4210" s="2" t="s">
        <v>82</v>
      </c>
    </row>
    <row r="4211" spans="2:14" ht="14.25" customHeight="1" x14ac:dyDescent="0.25">
      <c r="B4211" s="2" t="s">
        <v>13</v>
      </c>
      <c r="C4211" s="2">
        <v>1185732</v>
      </c>
      <c r="D4211" s="3">
        <v>44384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10">
        <v>43</v>
      </c>
      <c r="J4211" s="7">
        <v>810</v>
      </c>
      <c r="K4211" s="10">
        <v>3483</v>
      </c>
      <c r="L4211" s="10">
        <v>1567.35</v>
      </c>
      <c r="M4211" s="5">
        <v>0.44999999999999996</v>
      </c>
      <c r="N4211" s="2" t="s">
        <v>82</v>
      </c>
    </row>
    <row r="4212" spans="2:14" ht="14.25" customHeight="1" x14ac:dyDescent="0.25">
      <c r="B4212" s="2" t="s">
        <v>13</v>
      </c>
      <c r="C4212" s="2">
        <v>1185732</v>
      </c>
      <c r="D4212" s="3">
        <v>44385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10">
        <v>36</v>
      </c>
      <c r="J4212" s="7">
        <v>650</v>
      </c>
      <c r="K4212" s="10">
        <v>2340</v>
      </c>
      <c r="L4212" s="10">
        <v>1053</v>
      </c>
      <c r="M4212" s="5">
        <v>0.44999999999999996</v>
      </c>
      <c r="N4212" s="2" t="s">
        <v>82</v>
      </c>
    </row>
    <row r="4213" spans="2:14" ht="14.25" customHeight="1" x14ac:dyDescent="0.25">
      <c r="B4213" s="2" t="s">
        <v>13</v>
      </c>
      <c r="C4213" s="2">
        <v>1185732</v>
      </c>
      <c r="D4213" s="3">
        <v>44386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10">
        <v>39</v>
      </c>
      <c r="J4213" s="7">
        <v>500</v>
      </c>
      <c r="K4213" s="10">
        <v>1950</v>
      </c>
      <c r="L4213" s="10">
        <v>1053</v>
      </c>
      <c r="M4213" s="5">
        <v>0.54</v>
      </c>
      <c r="N4213" s="2" t="s">
        <v>82</v>
      </c>
    </row>
    <row r="4214" spans="2:14" ht="14.25" customHeight="1" x14ac:dyDescent="0.25">
      <c r="B4214" s="2" t="s">
        <v>13</v>
      </c>
      <c r="C4214" s="2">
        <v>1185732</v>
      </c>
      <c r="D4214" s="3">
        <v>44387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10">
        <v>47</v>
      </c>
      <c r="J4214" s="7">
        <v>560</v>
      </c>
      <c r="K4214" s="10">
        <v>2632</v>
      </c>
      <c r="L4214" s="10">
        <v>1210.7199999999998</v>
      </c>
      <c r="M4214" s="5">
        <v>0.45999999999999996</v>
      </c>
      <c r="N4214" s="2" t="s">
        <v>82</v>
      </c>
    </row>
    <row r="4215" spans="2:14" ht="14.25" customHeight="1" x14ac:dyDescent="0.25">
      <c r="B4215" s="2" t="s">
        <v>13</v>
      </c>
      <c r="C4215" s="2">
        <v>1185732</v>
      </c>
      <c r="D4215" s="3">
        <v>44388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10">
        <v>54</v>
      </c>
      <c r="J4215" s="7">
        <v>1200</v>
      </c>
      <c r="K4215" s="10">
        <v>6480</v>
      </c>
      <c r="L4215" s="10">
        <v>3952.7999999999997</v>
      </c>
      <c r="M4215" s="5">
        <v>0.61</v>
      </c>
      <c r="N4215" s="2" t="s">
        <v>82</v>
      </c>
    </row>
    <row r="4216" spans="2:14" ht="14.25" customHeight="1" x14ac:dyDescent="0.25">
      <c r="B4216" s="2" t="s">
        <v>13</v>
      </c>
      <c r="C4216" s="2">
        <v>1185732</v>
      </c>
      <c r="D4216" s="3">
        <v>44389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10">
        <v>49</v>
      </c>
      <c r="J4216" s="7">
        <v>1490</v>
      </c>
      <c r="K4216" s="10">
        <v>7301</v>
      </c>
      <c r="L4216" s="10">
        <v>3723.51</v>
      </c>
      <c r="M4216" s="5">
        <v>0.51</v>
      </c>
      <c r="N4216" s="2" t="s">
        <v>82</v>
      </c>
    </row>
    <row r="4217" spans="2:14" ht="14.25" customHeight="1" x14ac:dyDescent="0.25">
      <c r="B4217" s="2" t="s">
        <v>13</v>
      </c>
      <c r="C4217" s="2">
        <v>1185732</v>
      </c>
      <c r="D4217" s="3">
        <v>44390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10">
        <v>41</v>
      </c>
      <c r="J4217" s="7">
        <v>940</v>
      </c>
      <c r="K4217" s="10">
        <v>3854</v>
      </c>
      <c r="L4217" s="10">
        <v>1772.84</v>
      </c>
      <c r="M4217" s="5">
        <v>0.45999999999999996</v>
      </c>
      <c r="N4217" s="2" t="s">
        <v>82</v>
      </c>
    </row>
    <row r="4218" spans="2:14" ht="14.25" customHeight="1" x14ac:dyDescent="0.25">
      <c r="B4218" s="2" t="s">
        <v>13</v>
      </c>
      <c r="C4218" s="2">
        <v>1185732</v>
      </c>
      <c r="D4218" s="3">
        <v>44391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10">
        <v>38</v>
      </c>
      <c r="J4218" s="7">
        <v>750</v>
      </c>
      <c r="K4218" s="10">
        <v>2850</v>
      </c>
      <c r="L4218" s="10">
        <v>1396.5</v>
      </c>
      <c r="M4218" s="5">
        <v>0.49</v>
      </c>
      <c r="N4218" s="2" t="s">
        <v>82</v>
      </c>
    </row>
    <row r="4219" spans="2:14" ht="14.25" customHeight="1" x14ac:dyDescent="0.25">
      <c r="B4219" s="2" t="s">
        <v>13</v>
      </c>
      <c r="C4219" s="2">
        <v>1185732</v>
      </c>
      <c r="D4219" s="3">
        <v>44392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10">
        <v>37</v>
      </c>
      <c r="J4219" s="7">
        <v>630</v>
      </c>
      <c r="K4219" s="10">
        <v>2331</v>
      </c>
      <c r="L4219" s="10">
        <v>1165.5</v>
      </c>
      <c r="M4219" s="5">
        <v>0.5</v>
      </c>
      <c r="N4219" s="2" t="s">
        <v>82</v>
      </c>
    </row>
    <row r="4220" spans="2:14" ht="14.25" customHeight="1" x14ac:dyDescent="0.25">
      <c r="B4220" s="2" t="s">
        <v>13</v>
      </c>
      <c r="C4220" s="2">
        <v>1185732</v>
      </c>
      <c r="D4220" s="3">
        <v>44393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10">
        <v>49</v>
      </c>
      <c r="J4220" s="7">
        <v>500</v>
      </c>
      <c r="K4220" s="10">
        <v>2450</v>
      </c>
      <c r="L4220" s="10">
        <v>1225</v>
      </c>
      <c r="M4220" s="5">
        <v>0.5</v>
      </c>
      <c r="N4220" s="2" t="s">
        <v>82</v>
      </c>
    </row>
    <row r="4221" spans="2:14" ht="14.25" customHeight="1" x14ac:dyDescent="0.25">
      <c r="B4221" s="2" t="s">
        <v>13</v>
      </c>
      <c r="C4221" s="2">
        <v>1185732</v>
      </c>
      <c r="D4221" s="3">
        <v>44394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10">
        <v>50</v>
      </c>
      <c r="J4221" s="7">
        <v>940</v>
      </c>
      <c r="K4221" s="10">
        <v>4700</v>
      </c>
      <c r="L4221" s="10">
        <v>3055</v>
      </c>
      <c r="M4221" s="5">
        <v>0.65</v>
      </c>
      <c r="N4221" s="2" t="s">
        <v>82</v>
      </c>
    </row>
    <row r="4222" spans="2:14" ht="14.25" customHeight="1" x14ac:dyDescent="0.25">
      <c r="B4222" s="2" t="s">
        <v>13</v>
      </c>
      <c r="C4222" s="2">
        <v>1185732</v>
      </c>
      <c r="D4222" s="3">
        <v>44395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10">
        <v>47</v>
      </c>
      <c r="J4222" s="7">
        <v>1350</v>
      </c>
      <c r="K4222" s="10">
        <v>6345</v>
      </c>
      <c r="L4222" s="10">
        <v>3172.5</v>
      </c>
      <c r="M4222" s="5">
        <v>0.5</v>
      </c>
      <c r="N4222" s="2" t="s">
        <v>82</v>
      </c>
    </row>
    <row r="4223" spans="2:14" ht="14.25" customHeight="1" x14ac:dyDescent="0.25">
      <c r="B4223" s="2" t="s">
        <v>13</v>
      </c>
      <c r="C4223" s="2">
        <v>1185732</v>
      </c>
      <c r="D4223" s="3">
        <v>44396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10">
        <v>41</v>
      </c>
      <c r="J4223" s="7">
        <v>840</v>
      </c>
      <c r="K4223" s="10">
        <v>3444</v>
      </c>
      <c r="L4223" s="10">
        <v>1687.56</v>
      </c>
      <c r="M4223" s="5">
        <v>0.49</v>
      </c>
      <c r="N4223" s="2" t="s">
        <v>82</v>
      </c>
    </row>
    <row r="4224" spans="2:14" ht="14.25" customHeight="1" x14ac:dyDescent="0.25">
      <c r="B4224" s="2" t="s">
        <v>13</v>
      </c>
      <c r="C4224" s="2">
        <v>1185732</v>
      </c>
      <c r="D4224" s="3">
        <v>44397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10">
        <v>36</v>
      </c>
      <c r="J4224" s="7">
        <v>600</v>
      </c>
      <c r="K4224" s="10">
        <v>2160</v>
      </c>
      <c r="L4224" s="10">
        <v>1015.1999999999999</v>
      </c>
      <c r="M4224" s="5">
        <v>0.47</v>
      </c>
      <c r="N4224" s="2" t="s">
        <v>82</v>
      </c>
    </row>
    <row r="4225" spans="2:14" ht="14.25" customHeight="1" x14ac:dyDescent="0.25">
      <c r="B4225" s="2" t="s">
        <v>13</v>
      </c>
      <c r="C4225" s="2">
        <v>1185732</v>
      </c>
      <c r="D4225" s="3">
        <v>44398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10">
        <v>36</v>
      </c>
      <c r="J4225" s="7">
        <v>440</v>
      </c>
      <c r="K4225" s="10">
        <v>1584</v>
      </c>
      <c r="L4225" s="10">
        <v>839.5200000000001</v>
      </c>
      <c r="M4225" s="5">
        <v>0.53</v>
      </c>
      <c r="N4225" s="2" t="s">
        <v>82</v>
      </c>
    </row>
    <row r="4226" spans="2:14" ht="14.25" customHeight="1" x14ac:dyDescent="0.25">
      <c r="B4226" s="2" t="s">
        <v>13</v>
      </c>
      <c r="C4226" s="2">
        <v>1185732</v>
      </c>
      <c r="D4226" s="3">
        <v>44399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10">
        <v>49</v>
      </c>
      <c r="J4226" s="7">
        <v>490</v>
      </c>
      <c r="K4226" s="10">
        <v>2401</v>
      </c>
      <c r="L4226" s="10">
        <v>1104.4599999999998</v>
      </c>
      <c r="M4226" s="5">
        <v>0.45999999999999996</v>
      </c>
      <c r="N4226" s="2" t="s">
        <v>82</v>
      </c>
    </row>
    <row r="4227" spans="2:14" ht="14.25" customHeight="1" x14ac:dyDescent="0.25">
      <c r="B4227" s="2" t="s">
        <v>13</v>
      </c>
      <c r="C4227" s="2">
        <v>1185732</v>
      </c>
      <c r="D4227" s="3">
        <v>44400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10">
        <v>53</v>
      </c>
      <c r="J4227" s="7">
        <v>730</v>
      </c>
      <c r="K4227" s="10">
        <v>3869</v>
      </c>
      <c r="L4227" s="10">
        <v>2476.16</v>
      </c>
      <c r="M4227" s="5">
        <v>0.64</v>
      </c>
      <c r="N4227" s="2" t="s">
        <v>82</v>
      </c>
    </row>
    <row r="4228" spans="2:14" ht="14.25" customHeight="1" x14ac:dyDescent="0.25">
      <c r="B4228" s="2" t="s">
        <v>13</v>
      </c>
      <c r="C4228" s="2">
        <v>1185732</v>
      </c>
      <c r="D4228" s="3">
        <v>44401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10">
        <v>56</v>
      </c>
      <c r="J4228" s="7">
        <v>1150</v>
      </c>
      <c r="K4228" s="10">
        <v>6440</v>
      </c>
      <c r="L4228" s="10">
        <v>3542.0000000000005</v>
      </c>
      <c r="M4228" s="5">
        <v>0.55000000000000004</v>
      </c>
      <c r="N4228" s="2" t="s">
        <v>82</v>
      </c>
    </row>
    <row r="4229" spans="2:14" ht="14.25" customHeight="1" x14ac:dyDescent="0.25">
      <c r="B4229" s="2" t="s">
        <v>13</v>
      </c>
      <c r="C4229" s="2">
        <v>1185732</v>
      </c>
      <c r="D4229" s="3">
        <v>44402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10">
        <v>49</v>
      </c>
      <c r="J4229" s="7">
        <v>750</v>
      </c>
      <c r="K4229" s="10">
        <v>3675</v>
      </c>
      <c r="L4229" s="10">
        <v>1800.75</v>
      </c>
      <c r="M4229" s="5">
        <v>0.49</v>
      </c>
      <c r="N4229" s="2" t="s">
        <v>82</v>
      </c>
    </row>
    <row r="4230" spans="2:14" ht="14.25" customHeight="1" x14ac:dyDescent="0.25">
      <c r="B4230" s="2" t="s">
        <v>13</v>
      </c>
      <c r="C4230" s="2">
        <v>1185732</v>
      </c>
      <c r="D4230" s="3">
        <v>44403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10">
        <v>48</v>
      </c>
      <c r="J4230" s="7">
        <v>390</v>
      </c>
      <c r="K4230" s="10">
        <v>1872</v>
      </c>
      <c r="L4230" s="10">
        <v>842.39999999999986</v>
      </c>
      <c r="M4230" s="5">
        <v>0.44999999999999996</v>
      </c>
      <c r="N4230" s="2" t="s">
        <v>82</v>
      </c>
    </row>
    <row r="4231" spans="2:14" ht="14.25" customHeight="1" x14ac:dyDescent="0.25">
      <c r="B4231" s="2" t="s">
        <v>13</v>
      </c>
      <c r="C4231" s="2">
        <v>1185732</v>
      </c>
      <c r="D4231" s="3">
        <v>44404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10">
        <v>47</v>
      </c>
      <c r="J4231" s="7">
        <v>330</v>
      </c>
      <c r="K4231" s="10">
        <v>1551</v>
      </c>
      <c r="L4231" s="10">
        <v>791.01</v>
      </c>
      <c r="M4231" s="5">
        <v>0.51</v>
      </c>
      <c r="N4231" s="2" t="s">
        <v>82</v>
      </c>
    </row>
    <row r="4232" spans="2:14" ht="14.25" customHeight="1" x14ac:dyDescent="0.25">
      <c r="B4232" s="2" t="s">
        <v>13</v>
      </c>
      <c r="C4232" s="2">
        <v>1185732</v>
      </c>
      <c r="D4232" s="3">
        <v>44405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10">
        <v>56</v>
      </c>
      <c r="J4232" s="7">
        <v>330</v>
      </c>
      <c r="K4232" s="10">
        <v>1848</v>
      </c>
      <c r="L4232" s="10">
        <v>868.56</v>
      </c>
      <c r="M4232" s="5">
        <v>0.47</v>
      </c>
      <c r="N4232" s="2" t="s">
        <v>82</v>
      </c>
    </row>
    <row r="4233" spans="2:14" ht="14.25" customHeight="1" x14ac:dyDescent="0.25">
      <c r="B4233" s="2" t="s">
        <v>13</v>
      </c>
      <c r="C4233" s="2">
        <v>1185732</v>
      </c>
      <c r="D4233" s="3">
        <v>44406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10">
        <v>60</v>
      </c>
      <c r="J4233" s="7">
        <v>650</v>
      </c>
      <c r="K4233" s="10">
        <v>3900</v>
      </c>
      <c r="L4233" s="10">
        <v>2340</v>
      </c>
      <c r="M4233" s="5">
        <v>0.6</v>
      </c>
      <c r="N4233" s="2" t="s">
        <v>82</v>
      </c>
    </row>
    <row r="4234" spans="2:14" ht="14.25" customHeight="1" x14ac:dyDescent="0.25">
      <c r="B4234" s="2" t="s">
        <v>13</v>
      </c>
      <c r="C4234" s="2">
        <v>1185732</v>
      </c>
      <c r="D4234" s="3">
        <v>44407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10">
        <v>55</v>
      </c>
      <c r="J4234" s="7">
        <v>1120</v>
      </c>
      <c r="K4234" s="10">
        <v>6160</v>
      </c>
      <c r="L4234" s="10">
        <v>3326.4</v>
      </c>
      <c r="M4234" s="5">
        <v>0.54</v>
      </c>
      <c r="N4234" s="2" t="s">
        <v>82</v>
      </c>
    </row>
    <row r="4235" spans="2:14" ht="14.25" customHeight="1" x14ac:dyDescent="0.25">
      <c r="B4235" s="2" t="s">
        <v>13</v>
      </c>
      <c r="C4235" s="2">
        <v>1185732</v>
      </c>
      <c r="D4235" s="3">
        <v>44408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10">
        <v>46</v>
      </c>
      <c r="J4235" s="7">
        <v>650</v>
      </c>
      <c r="K4235" s="10">
        <v>2990</v>
      </c>
      <c r="L4235" s="10">
        <v>1405.3</v>
      </c>
      <c r="M4235" s="5">
        <v>0.47</v>
      </c>
      <c r="N4235" s="2" t="s">
        <v>82</v>
      </c>
    </row>
    <row r="4236" spans="2:14" ht="14.25" customHeight="1" x14ac:dyDescent="0.25">
      <c r="B4236" s="2" t="s">
        <v>13</v>
      </c>
      <c r="C4236" s="2">
        <v>1185732</v>
      </c>
      <c r="D4236" s="3">
        <v>44409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10">
        <v>48</v>
      </c>
      <c r="J4236" s="7">
        <v>490</v>
      </c>
      <c r="K4236" s="10">
        <v>2352</v>
      </c>
      <c r="L4236" s="10">
        <v>1105.4399999999998</v>
      </c>
      <c r="M4236" s="5">
        <v>0.47</v>
      </c>
      <c r="N4236" s="2" t="s">
        <v>82</v>
      </c>
    </row>
    <row r="4237" spans="2:14" ht="14.25" customHeight="1" x14ac:dyDescent="0.25">
      <c r="B4237" s="2" t="s">
        <v>13</v>
      </c>
      <c r="C4237" s="2">
        <v>1185732</v>
      </c>
      <c r="D4237" s="3">
        <v>44410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10">
        <v>46</v>
      </c>
      <c r="J4237" s="7">
        <v>530</v>
      </c>
      <c r="K4237" s="10">
        <v>2438</v>
      </c>
      <c r="L4237" s="10">
        <v>1292.1400000000001</v>
      </c>
      <c r="M4237" s="5">
        <v>0.53</v>
      </c>
      <c r="N4237" s="2" t="s">
        <v>82</v>
      </c>
    </row>
    <row r="4238" spans="2:14" ht="14.25" customHeight="1" x14ac:dyDescent="0.25">
      <c r="B4238" s="2" t="s">
        <v>13</v>
      </c>
      <c r="C4238" s="2">
        <v>1185732</v>
      </c>
      <c r="D4238" s="3">
        <v>44411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10">
        <v>56</v>
      </c>
      <c r="J4238" s="7">
        <v>410</v>
      </c>
      <c r="K4238" s="10">
        <v>2296</v>
      </c>
      <c r="L4238" s="10">
        <v>1148</v>
      </c>
      <c r="M4238" s="5">
        <v>0.5</v>
      </c>
      <c r="N4238" s="2" t="s">
        <v>82</v>
      </c>
    </row>
    <row r="4239" spans="2:14" ht="14.25" customHeight="1" x14ac:dyDescent="0.25">
      <c r="B4239" s="2" t="s">
        <v>13</v>
      </c>
      <c r="C4239" s="2">
        <v>1185732</v>
      </c>
      <c r="D4239" s="3">
        <v>44412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10">
        <v>61</v>
      </c>
      <c r="J4239" s="7">
        <v>650</v>
      </c>
      <c r="K4239" s="10">
        <v>3965</v>
      </c>
      <c r="L4239" s="10">
        <v>2379</v>
      </c>
      <c r="M4239" s="5">
        <v>0.6</v>
      </c>
      <c r="N4239" s="2" t="s">
        <v>82</v>
      </c>
    </row>
    <row r="4240" spans="2:14" ht="14.25" customHeight="1" x14ac:dyDescent="0.25">
      <c r="B4240" s="2" t="s">
        <v>13</v>
      </c>
      <c r="C4240" s="2">
        <v>1185732</v>
      </c>
      <c r="D4240" s="3">
        <v>44413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10">
        <v>57</v>
      </c>
      <c r="J4240" s="7">
        <v>1500</v>
      </c>
      <c r="K4240" s="10">
        <v>8550</v>
      </c>
      <c r="L4240" s="10">
        <v>4702.5</v>
      </c>
      <c r="M4240" s="5">
        <v>0.55000000000000004</v>
      </c>
      <c r="N4240" s="2" t="s">
        <v>82</v>
      </c>
    </row>
    <row r="4241" spans="2:14" ht="14.25" customHeight="1" x14ac:dyDescent="0.25">
      <c r="B4241" s="2" t="s">
        <v>13</v>
      </c>
      <c r="C4241" s="2">
        <v>1185732</v>
      </c>
      <c r="D4241" s="3">
        <v>44414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10">
        <v>46</v>
      </c>
      <c r="J4241" s="7">
        <v>750</v>
      </c>
      <c r="K4241" s="10">
        <v>3450</v>
      </c>
      <c r="L4241" s="10">
        <v>1656</v>
      </c>
      <c r="M4241" s="5">
        <v>0.48</v>
      </c>
      <c r="N4241" s="2" t="s">
        <v>82</v>
      </c>
    </row>
    <row r="4242" spans="2:14" ht="14.25" customHeight="1" x14ac:dyDescent="0.25">
      <c r="B4242" s="2" t="s">
        <v>13</v>
      </c>
      <c r="C4242" s="2">
        <v>1185732</v>
      </c>
      <c r="D4242" s="3">
        <v>44415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10">
        <v>46</v>
      </c>
      <c r="J4242" s="7">
        <v>750</v>
      </c>
      <c r="K4242" s="10">
        <v>3450</v>
      </c>
      <c r="L4242" s="10">
        <v>1690.5</v>
      </c>
      <c r="M4242" s="5">
        <v>0.49</v>
      </c>
      <c r="N4242" s="2" t="s">
        <v>82</v>
      </c>
    </row>
    <row r="4243" spans="2:14" ht="14.25" customHeight="1" x14ac:dyDescent="0.25">
      <c r="B4243" s="2" t="s">
        <v>13</v>
      </c>
      <c r="C4243" s="2">
        <v>1185732</v>
      </c>
      <c r="D4243" s="3">
        <v>44416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10">
        <v>49</v>
      </c>
      <c r="J4243" s="7">
        <v>540</v>
      </c>
      <c r="K4243" s="10">
        <v>2646</v>
      </c>
      <c r="L4243" s="10">
        <v>1402.38</v>
      </c>
      <c r="M4243" s="5">
        <v>0.53</v>
      </c>
      <c r="N4243" s="2" t="s">
        <v>82</v>
      </c>
    </row>
    <row r="4244" spans="2:14" ht="14.25" customHeight="1" x14ac:dyDescent="0.25">
      <c r="B4244" s="2" t="s">
        <v>13</v>
      </c>
      <c r="C4244" s="2">
        <v>1185732</v>
      </c>
      <c r="D4244" s="3">
        <v>44417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10">
        <v>59</v>
      </c>
      <c r="J4244" s="7">
        <v>580</v>
      </c>
      <c r="K4244" s="10">
        <v>3422</v>
      </c>
      <c r="L4244" s="10">
        <v>1539.8999999999999</v>
      </c>
      <c r="M4244" s="5">
        <v>0.44999999999999996</v>
      </c>
      <c r="N4244" s="2" t="s">
        <v>82</v>
      </c>
    </row>
    <row r="4245" spans="2:14" ht="14.25" customHeight="1" x14ac:dyDescent="0.25">
      <c r="B4245" s="2" t="s">
        <v>13</v>
      </c>
      <c r="C4245" s="2">
        <v>1185732</v>
      </c>
      <c r="D4245" s="3">
        <v>44418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10">
        <v>64</v>
      </c>
      <c r="J4245" s="7">
        <v>810</v>
      </c>
      <c r="K4245" s="10">
        <v>5184</v>
      </c>
      <c r="L4245" s="10">
        <v>3265.92</v>
      </c>
      <c r="M4245" s="5">
        <v>0.63</v>
      </c>
      <c r="N4245" s="2" t="s">
        <v>82</v>
      </c>
    </row>
    <row r="4246" spans="2:14" ht="14.25" customHeight="1" x14ac:dyDescent="0.25">
      <c r="B4246" s="2" t="s">
        <v>25</v>
      </c>
      <c r="C4246" s="2">
        <v>1197831</v>
      </c>
      <c r="D4246" s="3">
        <v>44419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10">
        <v>20</v>
      </c>
      <c r="J4246" s="7">
        <v>1890</v>
      </c>
      <c r="K4246" s="10">
        <v>3780</v>
      </c>
      <c r="L4246" s="10">
        <v>1512</v>
      </c>
      <c r="M4246" s="5">
        <v>0.4</v>
      </c>
      <c r="N4246" s="2" t="s">
        <v>82</v>
      </c>
    </row>
    <row r="4247" spans="2:14" ht="14.25" customHeight="1" x14ac:dyDescent="0.25">
      <c r="B4247" s="2" t="s">
        <v>25</v>
      </c>
      <c r="C4247" s="2">
        <v>1197831</v>
      </c>
      <c r="D4247" s="3">
        <v>44420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10">
        <v>28</v>
      </c>
      <c r="J4247" s="7">
        <v>1960</v>
      </c>
      <c r="K4247" s="10">
        <v>5488</v>
      </c>
      <c r="L4247" s="10">
        <v>2195.2000000000003</v>
      </c>
      <c r="M4247" s="5">
        <v>0.4</v>
      </c>
      <c r="N4247" s="2" t="s">
        <v>82</v>
      </c>
    </row>
    <row r="4248" spans="2:14" ht="14.25" customHeight="1" x14ac:dyDescent="0.25">
      <c r="B4248" s="2" t="s">
        <v>25</v>
      </c>
      <c r="C4248" s="2">
        <v>1197831</v>
      </c>
      <c r="D4248" s="3">
        <v>44421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10">
        <v>27</v>
      </c>
      <c r="J4248" s="7">
        <v>1580</v>
      </c>
      <c r="K4248" s="10">
        <v>4266</v>
      </c>
      <c r="L4248" s="10">
        <v>1749.06</v>
      </c>
      <c r="M4248" s="5">
        <v>0.41</v>
      </c>
      <c r="N4248" s="2" t="s">
        <v>82</v>
      </c>
    </row>
    <row r="4249" spans="2:14" ht="14.25" customHeight="1" x14ac:dyDescent="0.25">
      <c r="B4249" s="2" t="s">
        <v>25</v>
      </c>
      <c r="C4249" s="2">
        <v>1197831</v>
      </c>
      <c r="D4249" s="3">
        <v>44422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10">
        <v>34</v>
      </c>
      <c r="J4249" s="7">
        <v>1520</v>
      </c>
      <c r="K4249" s="10">
        <v>5168</v>
      </c>
      <c r="L4249" s="10">
        <v>2635.68</v>
      </c>
      <c r="M4249" s="5">
        <v>0.51</v>
      </c>
      <c r="N4249" s="2" t="s">
        <v>82</v>
      </c>
    </row>
    <row r="4250" spans="2:14" ht="14.25" customHeight="1" x14ac:dyDescent="0.25">
      <c r="B4250" s="2" t="s">
        <v>25</v>
      </c>
      <c r="C4250" s="2">
        <v>1197831</v>
      </c>
      <c r="D4250" s="3">
        <v>44423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10">
        <v>37</v>
      </c>
      <c r="J4250" s="7">
        <v>940</v>
      </c>
      <c r="K4250" s="10">
        <v>3478</v>
      </c>
      <c r="L4250" s="10">
        <v>1217.3</v>
      </c>
      <c r="M4250" s="5">
        <v>0.35</v>
      </c>
      <c r="N4250" s="2" t="s">
        <v>82</v>
      </c>
    </row>
    <row r="4251" spans="2:14" ht="14.25" customHeight="1" x14ac:dyDescent="0.25">
      <c r="B4251" s="2" t="s">
        <v>25</v>
      </c>
      <c r="C4251" s="2">
        <v>1197831</v>
      </c>
      <c r="D4251" s="3">
        <v>44424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10">
        <v>33</v>
      </c>
      <c r="J4251" s="7">
        <v>1470</v>
      </c>
      <c r="K4251" s="10">
        <v>4851</v>
      </c>
      <c r="L4251" s="10">
        <v>2668.05</v>
      </c>
      <c r="M4251" s="5">
        <v>0.55000000000000004</v>
      </c>
      <c r="N4251" s="2" t="s">
        <v>82</v>
      </c>
    </row>
    <row r="4252" spans="2:14" ht="14.25" customHeight="1" x14ac:dyDescent="0.25">
      <c r="B4252" s="2" t="s">
        <v>25</v>
      </c>
      <c r="C4252" s="2">
        <v>1197831</v>
      </c>
      <c r="D4252" s="3">
        <v>44425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10">
        <v>23</v>
      </c>
      <c r="J4252" s="7">
        <v>1760</v>
      </c>
      <c r="K4252" s="10">
        <v>4048</v>
      </c>
      <c r="L4252" s="10">
        <v>1740.6399999999999</v>
      </c>
      <c r="M4252" s="5">
        <v>0.43</v>
      </c>
      <c r="N4252" s="2" t="s">
        <v>82</v>
      </c>
    </row>
    <row r="4253" spans="2:14" ht="14.25" customHeight="1" x14ac:dyDescent="0.25">
      <c r="B4253" s="2" t="s">
        <v>25</v>
      </c>
      <c r="C4253" s="2">
        <v>1197831</v>
      </c>
      <c r="D4253" s="3">
        <v>44426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10">
        <v>32</v>
      </c>
      <c r="J4253" s="7">
        <v>1630</v>
      </c>
      <c r="K4253" s="10">
        <v>5216</v>
      </c>
      <c r="L4253" s="10">
        <v>2086.4</v>
      </c>
      <c r="M4253" s="5">
        <v>0.4</v>
      </c>
      <c r="N4253" s="2" t="s">
        <v>82</v>
      </c>
    </row>
    <row r="4254" spans="2:14" ht="14.25" customHeight="1" x14ac:dyDescent="0.25">
      <c r="B4254" s="2" t="s">
        <v>25</v>
      </c>
      <c r="C4254" s="2">
        <v>1197831</v>
      </c>
      <c r="D4254" s="3">
        <v>44427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10">
        <v>34</v>
      </c>
      <c r="J4254" s="7">
        <v>1190</v>
      </c>
      <c r="K4254" s="10">
        <v>4046</v>
      </c>
      <c r="L4254" s="10">
        <v>1739.78</v>
      </c>
      <c r="M4254" s="5">
        <v>0.43</v>
      </c>
      <c r="N4254" s="2" t="s">
        <v>82</v>
      </c>
    </row>
    <row r="4255" spans="2:14" ht="14.25" customHeight="1" x14ac:dyDescent="0.25">
      <c r="B4255" s="2" t="s">
        <v>25</v>
      </c>
      <c r="C4255" s="2">
        <v>1197831</v>
      </c>
      <c r="D4255" s="3">
        <v>44428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10">
        <v>32</v>
      </c>
      <c r="J4255" s="7">
        <v>1280</v>
      </c>
      <c r="K4255" s="10">
        <v>4096</v>
      </c>
      <c r="L4255" s="10">
        <v>2170.88</v>
      </c>
      <c r="M4255" s="5">
        <v>0.53</v>
      </c>
      <c r="N4255" s="2" t="s">
        <v>82</v>
      </c>
    </row>
    <row r="4256" spans="2:14" ht="14.25" customHeight="1" x14ac:dyDescent="0.25">
      <c r="B4256" s="2" t="s">
        <v>25</v>
      </c>
      <c r="C4256" s="2">
        <v>1197831</v>
      </c>
      <c r="D4256" s="3">
        <v>44429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10">
        <v>38</v>
      </c>
      <c r="J4256" s="7">
        <v>750</v>
      </c>
      <c r="K4256" s="10">
        <v>2850</v>
      </c>
      <c r="L4256" s="10">
        <v>997.49999999999989</v>
      </c>
      <c r="M4256" s="5">
        <v>0.35</v>
      </c>
      <c r="N4256" s="2" t="s">
        <v>82</v>
      </c>
    </row>
    <row r="4257" spans="2:14" ht="14.25" customHeight="1" x14ac:dyDescent="0.25">
      <c r="B4257" s="2" t="s">
        <v>25</v>
      </c>
      <c r="C4257" s="2">
        <v>1197831</v>
      </c>
      <c r="D4257" s="3">
        <v>44430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10">
        <v>32</v>
      </c>
      <c r="J4257" s="7">
        <v>1400</v>
      </c>
      <c r="K4257" s="10">
        <v>4480</v>
      </c>
      <c r="L4257" s="10">
        <v>2508.8000000000002</v>
      </c>
      <c r="M4257" s="5">
        <v>0.56000000000000005</v>
      </c>
      <c r="N4257" s="2" t="s">
        <v>82</v>
      </c>
    </row>
    <row r="4258" spans="2:14" ht="14.25" customHeight="1" x14ac:dyDescent="0.25">
      <c r="B4258" s="2" t="s">
        <v>25</v>
      </c>
      <c r="C4258" s="2">
        <v>1197831</v>
      </c>
      <c r="D4258" s="3">
        <v>44431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10">
        <v>29</v>
      </c>
      <c r="J4258" s="7">
        <v>1820</v>
      </c>
      <c r="K4258" s="10">
        <v>5278</v>
      </c>
      <c r="L4258" s="10">
        <v>2639</v>
      </c>
      <c r="M4258" s="5">
        <v>0.5</v>
      </c>
      <c r="N4258" s="2" t="s">
        <v>82</v>
      </c>
    </row>
    <row r="4259" spans="2:14" ht="14.25" customHeight="1" x14ac:dyDescent="0.25">
      <c r="B4259" s="2" t="s">
        <v>25</v>
      </c>
      <c r="C4259" s="2">
        <v>1197831</v>
      </c>
      <c r="D4259" s="3">
        <v>44432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10">
        <v>39</v>
      </c>
      <c r="J4259" s="7">
        <v>1690</v>
      </c>
      <c r="K4259" s="10">
        <v>6591</v>
      </c>
      <c r="L4259" s="10">
        <v>3295.5</v>
      </c>
      <c r="M4259" s="5">
        <v>0.5</v>
      </c>
      <c r="N4259" s="2" t="s">
        <v>82</v>
      </c>
    </row>
    <row r="4260" spans="2:14" ht="14.25" customHeight="1" x14ac:dyDescent="0.25">
      <c r="B4260" s="2" t="s">
        <v>25</v>
      </c>
      <c r="C4260" s="2">
        <v>1197831</v>
      </c>
      <c r="D4260" s="3">
        <v>44433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10">
        <v>28</v>
      </c>
      <c r="J4260" s="7">
        <v>1450</v>
      </c>
      <c r="K4260" s="10">
        <v>4060</v>
      </c>
      <c r="L4260" s="10">
        <v>1908.1999999999998</v>
      </c>
      <c r="M4260" s="5">
        <v>0.47</v>
      </c>
      <c r="N4260" s="2" t="s">
        <v>82</v>
      </c>
    </row>
    <row r="4261" spans="2:14" ht="14.25" customHeight="1" x14ac:dyDescent="0.25">
      <c r="B4261" s="2" t="s">
        <v>25</v>
      </c>
      <c r="C4261" s="2">
        <v>1197831</v>
      </c>
      <c r="D4261" s="3">
        <v>44434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10">
        <v>32</v>
      </c>
      <c r="J4261" s="7">
        <v>1160</v>
      </c>
      <c r="K4261" s="10">
        <v>3712</v>
      </c>
      <c r="L4261" s="10">
        <v>2115.84</v>
      </c>
      <c r="M4261" s="5">
        <v>0.57000000000000006</v>
      </c>
      <c r="N4261" s="2" t="s">
        <v>82</v>
      </c>
    </row>
    <row r="4262" spans="2:14" ht="14.25" customHeight="1" x14ac:dyDescent="0.25">
      <c r="B4262" s="2" t="s">
        <v>25</v>
      </c>
      <c r="C4262" s="2">
        <v>1197831</v>
      </c>
      <c r="D4262" s="3">
        <v>44435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10">
        <v>38</v>
      </c>
      <c r="J4262" s="7">
        <v>810</v>
      </c>
      <c r="K4262" s="10">
        <v>3078</v>
      </c>
      <c r="L4262" s="10">
        <v>1385.1</v>
      </c>
      <c r="M4262" s="5">
        <v>0.44999999999999996</v>
      </c>
      <c r="N4262" s="2" t="s">
        <v>82</v>
      </c>
    </row>
    <row r="4263" spans="2:14" ht="14.25" customHeight="1" x14ac:dyDescent="0.25">
      <c r="B4263" s="2" t="s">
        <v>25</v>
      </c>
      <c r="C4263" s="2">
        <v>1197831</v>
      </c>
      <c r="D4263" s="3">
        <v>44436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10">
        <v>32</v>
      </c>
      <c r="J4263" s="7">
        <v>1350</v>
      </c>
      <c r="K4263" s="10">
        <v>4320</v>
      </c>
      <c r="L4263" s="10">
        <v>2721.6</v>
      </c>
      <c r="M4263" s="5">
        <v>0.63</v>
      </c>
      <c r="N4263" s="2" t="s">
        <v>82</v>
      </c>
    </row>
    <row r="4264" spans="2:14" ht="14.25" customHeight="1" x14ac:dyDescent="0.25">
      <c r="B4264" s="2" t="s">
        <v>25</v>
      </c>
      <c r="C4264" s="2">
        <v>1197831</v>
      </c>
      <c r="D4264" s="3">
        <v>44437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10">
        <v>18</v>
      </c>
      <c r="J4264" s="7">
        <v>1820</v>
      </c>
      <c r="K4264" s="10">
        <v>3276</v>
      </c>
      <c r="L4264" s="10">
        <v>1474.1999999999998</v>
      </c>
      <c r="M4264" s="5">
        <v>0.44999999999999996</v>
      </c>
      <c r="N4264" s="2" t="s">
        <v>82</v>
      </c>
    </row>
    <row r="4265" spans="2:14" ht="14.25" customHeight="1" x14ac:dyDescent="0.25">
      <c r="B4265" s="2" t="s">
        <v>25</v>
      </c>
      <c r="C4265" s="2">
        <v>1197831</v>
      </c>
      <c r="D4265" s="3">
        <v>44438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10">
        <v>28</v>
      </c>
      <c r="J4265" s="7">
        <v>1750</v>
      </c>
      <c r="K4265" s="10">
        <v>4900</v>
      </c>
      <c r="L4265" s="10">
        <v>2352</v>
      </c>
      <c r="M4265" s="5">
        <v>0.48</v>
      </c>
      <c r="N4265" s="2" t="s">
        <v>82</v>
      </c>
    </row>
    <row r="4266" spans="2:14" ht="14.25" customHeight="1" x14ac:dyDescent="0.25">
      <c r="B4266" s="2" t="s">
        <v>25</v>
      </c>
      <c r="C4266" s="2">
        <v>1197831</v>
      </c>
      <c r="D4266" s="3">
        <v>44439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10">
        <v>25</v>
      </c>
      <c r="J4266" s="7">
        <v>1520</v>
      </c>
      <c r="K4266" s="10">
        <v>3800</v>
      </c>
      <c r="L4266" s="10">
        <v>1862</v>
      </c>
      <c r="M4266" s="5">
        <v>0.49</v>
      </c>
      <c r="N4266" s="2" t="s">
        <v>82</v>
      </c>
    </row>
    <row r="4267" spans="2:14" ht="14.25" customHeight="1" x14ac:dyDescent="0.25">
      <c r="B4267" s="2" t="s">
        <v>25</v>
      </c>
      <c r="C4267" s="2">
        <v>1197831</v>
      </c>
      <c r="D4267" s="3">
        <v>44440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10">
        <v>29</v>
      </c>
      <c r="J4267" s="7">
        <v>1280</v>
      </c>
      <c r="K4267" s="10">
        <v>3712</v>
      </c>
      <c r="L4267" s="10">
        <v>2190.0800000000004</v>
      </c>
      <c r="M4267" s="5">
        <v>0.59000000000000008</v>
      </c>
      <c r="N4267" s="2" t="s">
        <v>82</v>
      </c>
    </row>
    <row r="4268" spans="2:14" ht="14.25" customHeight="1" x14ac:dyDescent="0.25">
      <c r="B4268" s="2" t="s">
        <v>25</v>
      </c>
      <c r="C4268" s="2">
        <v>1197831</v>
      </c>
      <c r="D4268" s="3">
        <v>44441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10">
        <v>34</v>
      </c>
      <c r="J4268" s="7">
        <v>850</v>
      </c>
      <c r="K4268" s="10">
        <v>2890</v>
      </c>
      <c r="L4268" s="10">
        <v>1156</v>
      </c>
      <c r="M4268" s="5">
        <v>0.4</v>
      </c>
      <c r="N4268" s="2" t="s">
        <v>82</v>
      </c>
    </row>
    <row r="4269" spans="2:14" ht="14.25" customHeight="1" x14ac:dyDescent="0.25">
      <c r="B4269" s="2" t="s">
        <v>25</v>
      </c>
      <c r="C4269" s="2">
        <v>1197831</v>
      </c>
      <c r="D4269" s="3">
        <v>44442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10">
        <v>29</v>
      </c>
      <c r="J4269" s="7">
        <v>1560</v>
      </c>
      <c r="K4269" s="10">
        <v>4524</v>
      </c>
      <c r="L4269" s="10">
        <v>2804.88</v>
      </c>
      <c r="M4269" s="5">
        <v>0.62</v>
      </c>
      <c r="N4269" s="2" t="s">
        <v>82</v>
      </c>
    </row>
    <row r="4270" spans="2:14" ht="14.25" customHeight="1" x14ac:dyDescent="0.25">
      <c r="B4270" s="2" t="s">
        <v>25</v>
      </c>
      <c r="C4270" s="2">
        <v>1197831</v>
      </c>
      <c r="D4270" s="3">
        <v>44443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10">
        <v>19</v>
      </c>
      <c r="J4270" s="7">
        <v>1950</v>
      </c>
      <c r="K4270" s="10">
        <v>3705</v>
      </c>
      <c r="L4270" s="10">
        <v>1852.5</v>
      </c>
      <c r="M4270" s="5">
        <v>0.5</v>
      </c>
      <c r="N4270" s="2" t="s">
        <v>82</v>
      </c>
    </row>
    <row r="4271" spans="2:14" ht="14.25" customHeight="1" x14ac:dyDescent="0.25">
      <c r="B4271" s="2" t="s">
        <v>25</v>
      </c>
      <c r="C4271" s="2">
        <v>1197831</v>
      </c>
      <c r="D4271" s="3">
        <v>44444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10">
        <v>29</v>
      </c>
      <c r="J4271" s="7">
        <v>1940</v>
      </c>
      <c r="K4271" s="10">
        <v>5626</v>
      </c>
      <c r="L4271" s="10">
        <v>2756.74</v>
      </c>
      <c r="M4271" s="5">
        <v>0.49</v>
      </c>
      <c r="N4271" s="2" t="s">
        <v>82</v>
      </c>
    </row>
    <row r="4272" spans="2:14" ht="14.25" customHeight="1" x14ac:dyDescent="0.25">
      <c r="B4272" s="2" t="s">
        <v>25</v>
      </c>
      <c r="C4272" s="2">
        <v>1197831</v>
      </c>
      <c r="D4272" s="3">
        <v>44445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10">
        <v>24</v>
      </c>
      <c r="J4272" s="7">
        <v>1750</v>
      </c>
      <c r="K4272" s="10">
        <v>4200</v>
      </c>
      <c r="L4272" s="10">
        <v>1974</v>
      </c>
      <c r="M4272" s="5">
        <v>0.47</v>
      </c>
      <c r="N4272" s="2" t="s">
        <v>82</v>
      </c>
    </row>
    <row r="4273" spans="2:14" ht="14.25" customHeight="1" x14ac:dyDescent="0.25">
      <c r="B4273" s="2" t="s">
        <v>25</v>
      </c>
      <c r="C4273" s="2">
        <v>1197831</v>
      </c>
      <c r="D4273" s="3">
        <v>44446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10">
        <v>34</v>
      </c>
      <c r="J4273" s="7">
        <v>1540</v>
      </c>
      <c r="K4273" s="10">
        <v>5236</v>
      </c>
      <c r="L4273" s="10">
        <v>3141.6</v>
      </c>
      <c r="M4273" s="5">
        <v>0.6</v>
      </c>
      <c r="N4273" s="2" t="s">
        <v>82</v>
      </c>
    </row>
    <row r="4274" spans="2:14" ht="14.25" customHeight="1" x14ac:dyDescent="0.25">
      <c r="B4274" s="2" t="s">
        <v>25</v>
      </c>
      <c r="C4274" s="2">
        <v>1197831</v>
      </c>
      <c r="D4274" s="3">
        <v>44447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10">
        <v>49</v>
      </c>
      <c r="J4274" s="7">
        <v>1310</v>
      </c>
      <c r="K4274" s="10">
        <v>6419</v>
      </c>
      <c r="L4274" s="10">
        <v>2888.5499999999997</v>
      </c>
      <c r="M4274" s="5">
        <v>0.44999999999999996</v>
      </c>
      <c r="N4274" s="2" t="s">
        <v>82</v>
      </c>
    </row>
    <row r="4275" spans="2:14" ht="14.25" customHeight="1" x14ac:dyDescent="0.25">
      <c r="B4275" s="2" t="s">
        <v>25</v>
      </c>
      <c r="C4275" s="2">
        <v>1197831</v>
      </c>
      <c r="D4275" s="3">
        <v>44448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10">
        <v>43</v>
      </c>
      <c r="J4275" s="7">
        <v>2240</v>
      </c>
      <c r="K4275" s="10">
        <v>9632</v>
      </c>
      <c r="L4275" s="10">
        <v>6260.8</v>
      </c>
      <c r="M4275" s="5">
        <v>0.65</v>
      </c>
      <c r="N4275" s="2" t="s">
        <v>82</v>
      </c>
    </row>
    <row r="4276" spans="2:14" ht="14.25" customHeight="1" x14ac:dyDescent="0.25">
      <c r="B4276" s="2" t="s">
        <v>25</v>
      </c>
      <c r="C4276" s="2">
        <v>1197831</v>
      </c>
      <c r="D4276" s="3">
        <v>44449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10">
        <v>41</v>
      </c>
      <c r="J4276" s="7">
        <v>2240</v>
      </c>
      <c r="K4276" s="10">
        <v>9184</v>
      </c>
      <c r="L4276" s="10">
        <v>4132.7999999999993</v>
      </c>
      <c r="M4276" s="5">
        <v>0.44999999999999996</v>
      </c>
      <c r="N4276" s="2" t="s">
        <v>82</v>
      </c>
    </row>
    <row r="4277" spans="2:14" ht="14.25" customHeight="1" x14ac:dyDescent="0.25">
      <c r="B4277" s="2" t="s">
        <v>25</v>
      </c>
      <c r="C4277" s="2">
        <v>1197831</v>
      </c>
      <c r="D4277" s="3">
        <v>44450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10">
        <v>49</v>
      </c>
      <c r="J4277" s="7">
        <v>2000</v>
      </c>
      <c r="K4277" s="10">
        <v>9800</v>
      </c>
      <c r="L4277" s="10">
        <v>4704</v>
      </c>
      <c r="M4277" s="5">
        <v>0.48</v>
      </c>
      <c r="N4277" s="2" t="s">
        <v>82</v>
      </c>
    </row>
    <row r="4278" spans="2:14" ht="14.25" customHeight="1" x14ac:dyDescent="0.25">
      <c r="B4278" s="2" t="s">
        <v>25</v>
      </c>
      <c r="C4278" s="2">
        <v>1197831</v>
      </c>
      <c r="D4278" s="3">
        <v>44451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10">
        <v>44</v>
      </c>
      <c r="J4278" s="7">
        <v>1760</v>
      </c>
      <c r="K4278" s="10">
        <v>7744</v>
      </c>
      <c r="L4278" s="10">
        <v>3639.68</v>
      </c>
      <c r="M4278" s="5">
        <v>0.47</v>
      </c>
      <c r="N4278" s="2" t="s">
        <v>82</v>
      </c>
    </row>
    <row r="4279" spans="2:14" ht="14.25" customHeight="1" x14ac:dyDescent="0.25">
      <c r="B4279" s="2" t="s">
        <v>25</v>
      </c>
      <c r="C4279" s="2">
        <v>1197831</v>
      </c>
      <c r="D4279" s="3">
        <v>44452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10">
        <v>43</v>
      </c>
      <c r="J4279" s="7">
        <v>1740</v>
      </c>
      <c r="K4279" s="10">
        <v>7482</v>
      </c>
      <c r="L4279" s="10">
        <v>4115.1000000000004</v>
      </c>
      <c r="M4279" s="5">
        <v>0.55000000000000004</v>
      </c>
      <c r="N4279" s="2" t="s">
        <v>82</v>
      </c>
    </row>
    <row r="4280" spans="2:14" ht="14.25" customHeight="1" x14ac:dyDescent="0.25">
      <c r="B4280" s="2" t="s">
        <v>25</v>
      </c>
      <c r="C4280" s="2">
        <v>1197831</v>
      </c>
      <c r="D4280" s="3">
        <v>44453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10">
        <v>45</v>
      </c>
      <c r="J4280" s="7">
        <v>1450</v>
      </c>
      <c r="K4280" s="10">
        <v>6525</v>
      </c>
      <c r="L4280" s="10">
        <v>2805.75</v>
      </c>
      <c r="M4280" s="5">
        <v>0.43</v>
      </c>
      <c r="N4280" s="2" t="s">
        <v>82</v>
      </c>
    </row>
    <row r="4281" spans="2:14" ht="14.25" customHeight="1" x14ac:dyDescent="0.25">
      <c r="B4281" s="2" t="s">
        <v>25</v>
      </c>
      <c r="C4281" s="2">
        <v>1197831</v>
      </c>
      <c r="D4281" s="3">
        <v>44454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10">
        <v>53</v>
      </c>
      <c r="J4281" s="7">
        <v>2630</v>
      </c>
      <c r="K4281" s="10">
        <v>13939</v>
      </c>
      <c r="L4281" s="10">
        <v>8781.57</v>
      </c>
      <c r="M4281" s="5">
        <v>0.63</v>
      </c>
      <c r="N4281" s="2" t="s">
        <v>82</v>
      </c>
    </row>
    <row r="4282" spans="2:14" ht="14.25" customHeight="1" x14ac:dyDescent="0.25">
      <c r="B4282" s="2" t="s">
        <v>25</v>
      </c>
      <c r="C4282" s="2">
        <v>1197831</v>
      </c>
      <c r="D4282" s="3">
        <v>44455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10">
        <v>41</v>
      </c>
      <c r="J4282" s="7">
        <v>2310</v>
      </c>
      <c r="K4282" s="10">
        <v>9471</v>
      </c>
      <c r="L4282" s="10">
        <v>4924.92</v>
      </c>
      <c r="M4282" s="5">
        <v>0.52</v>
      </c>
      <c r="N4282" s="2" t="s">
        <v>82</v>
      </c>
    </row>
    <row r="4283" spans="2:14" ht="14.25" customHeight="1" x14ac:dyDescent="0.25">
      <c r="B4283" s="2" t="s">
        <v>25</v>
      </c>
      <c r="C4283" s="2">
        <v>1197831</v>
      </c>
      <c r="D4283" s="3">
        <v>44456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10">
        <v>48</v>
      </c>
      <c r="J4283" s="7">
        <v>2150</v>
      </c>
      <c r="K4283" s="10">
        <v>10320</v>
      </c>
      <c r="L4283" s="10">
        <v>5572.8</v>
      </c>
      <c r="M4283" s="5">
        <v>0.54</v>
      </c>
      <c r="N4283" s="2" t="s">
        <v>82</v>
      </c>
    </row>
    <row r="4284" spans="2:14" ht="14.25" customHeight="1" x14ac:dyDescent="0.25">
      <c r="B4284" s="2" t="s">
        <v>25</v>
      </c>
      <c r="C4284" s="2">
        <v>1197831</v>
      </c>
      <c r="D4284" s="3">
        <v>44457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10">
        <v>44</v>
      </c>
      <c r="J4284" s="7">
        <v>2540</v>
      </c>
      <c r="K4284" s="10">
        <v>11176</v>
      </c>
      <c r="L4284" s="10">
        <v>6146.7999999999993</v>
      </c>
      <c r="M4284" s="5">
        <v>0.54999999999999993</v>
      </c>
      <c r="N4284" s="2" t="s">
        <v>82</v>
      </c>
    </row>
    <row r="4285" spans="2:14" ht="14.25" customHeight="1" x14ac:dyDescent="0.25">
      <c r="B4285" s="2" t="s">
        <v>25</v>
      </c>
      <c r="C4285" s="2">
        <v>1197831</v>
      </c>
      <c r="D4285" s="3">
        <v>44458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10">
        <v>43</v>
      </c>
      <c r="J4285" s="7">
        <v>1500</v>
      </c>
      <c r="K4285" s="10">
        <v>6450</v>
      </c>
      <c r="L4285" s="10">
        <v>3934.5</v>
      </c>
      <c r="M4285" s="5">
        <v>0.61</v>
      </c>
      <c r="N4285" s="2" t="s">
        <v>82</v>
      </c>
    </row>
    <row r="4286" spans="2:14" ht="14.25" customHeight="1" x14ac:dyDescent="0.25">
      <c r="B4286" s="2" t="s">
        <v>25</v>
      </c>
      <c r="C4286" s="2">
        <v>1197831</v>
      </c>
      <c r="D4286" s="3">
        <v>44459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10">
        <v>47</v>
      </c>
      <c r="J4286" s="7">
        <v>1670</v>
      </c>
      <c r="K4286" s="10">
        <v>7849</v>
      </c>
      <c r="L4286" s="10">
        <v>3610.5399999999995</v>
      </c>
      <c r="M4286" s="5">
        <v>0.45999999999999996</v>
      </c>
      <c r="N4286" s="2" t="s">
        <v>82</v>
      </c>
    </row>
    <row r="4287" spans="2:14" ht="14.25" customHeight="1" x14ac:dyDescent="0.25">
      <c r="B4287" s="2" t="s">
        <v>25</v>
      </c>
      <c r="C4287" s="2">
        <v>1197831</v>
      </c>
      <c r="D4287" s="3">
        <v>44460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10">
        <v>54</v>
      </c>
      <c r="J4287" s="7">
        <v>2550</v>
      </c>
      <c r="K4287" s="10">
        <v>13770</v>
      </c>
      <c r="L4287" s="10">
        <v>9225.9000000000015</v>
      </c>
      <c r="M4287" s="5">
        <v>0.67</v>
      </c>
      <c r="N4287" s="2" t="s">
        <v>82</v>
      </c>
    </row>
    <row r="4288" spans="2:14" ht="14.25" customHeight="1" x14ac:dyDescent="0.25">
      <c r="B4288" s="2" t="s">
        <v>25</v>
      </c>
      <c r="C4288" s="2">
        <v>1197831</v>
      </c>
      <c r="D4288" s="3">
        <v>44461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10">
        <v>49</v>
      </c>
      <c r="J4288" s="7">
        <v>2080</v>
      </c>
      <c r="K4288" s="10">
        <v>10192</v>
      </c>
      <c r="L4288" s="10">
        <v>5197.92</v>
      </c>
      <c r="M4288" s="5">
        <v>0.51</v>
      </c>
      <c r="N4288" s="2" t="s">
        <v>82</v>
      </c>
    </row>
    <row r="4289" spans="2:14" ht="14.25" customHeight="1" x14ac:dyDescent="0.25">
      <c r="B4289" s="2" t="s">
        <v>25</v>
      </c>
      <c r="C4289" s="2">
        <v>1197831</v>
      </c>
      <c r="D4289" s="3">
        <v>44462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10">
        <v>53</v>
      </c>
      <c r="J4289" s="7">
        <v>2080</v>
      </c>
      <c r="K4289" s="10">
        <v>11024</v>
      </c>
      <c r="L4289" s="10">
        <v>5512</v>
      </c>
      <c r="M4289" s="5">
        <v>0.5</v>
      </c>
      <c r="N4289" s="2" t="s">
        <v>82</v>
      </c>
    </row>
    <row r="4290" spans="2:14" ht="14.25" customHeight="1" x14ac:dyDescent="0.25">
      <c r="B4290" s="2" t="s">
        <v>25</v>
      </c>
      <c r="C4290" s="2">
        <v>1197831</v>
      </c>
      <c r="D4290" s="3">
        <v>44463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10">
        <v>46</v>
      </c>
      <c r="J4290" s="7">
        <v>2730</v>
      </c>
      <c r="K4290" s="10">
        <v>12558</v>
      </c>
      <c r="L4290" s="10">
        <v>6906.8999999999987</v>
      </c>
      <c r="M4290" s="5">
        <v>0.54999999999999993</v>
      </c>
      <c r="N4290" s="2" t="s">
        <v>82</v>
      </c>
    </row>
    <row r="4291" spans="2:14" ht="14.25" customHeight="1" x14ac:dyDescent="0.25">
      <c r="B4291" s="2" t="s">
        <v>25</v>
      </c>
      <c r="C4291" s="2">
        <v>1197831</v>
      </c>
      <c r="D4291" s="3">
        <v>44464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10">
        <v>47</v>
      </c>
      <c r="J4291" s="7">
        <v>1470</v>
      </c>
      <c r="K4291" s="10">
        <v>6909</v>
      </c>
      <c r="L4291" s="10">
        <v>4490.8500000000004</v>
      </c>
      <c r="M4291" s="5">
        <v>0.65</v>
      </c>
      <c r="N4291" s="2" t="s">
        <v>82</v>
      </c>
    </row>
    <row r="4292" spans="2:14" ht="14.25" customHeight="1" x14ac:dyDescent="0.25">
      <c r="B4292" s="2" t="s">
        <v>25</v>
      </c>
      <c r="C4292" s="2">
        <v>1197831</v>
      </c>
      <c r="D4292" s="3">
        <v>44465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10">
        <v>53</v>
      </c>
      <c r="J4292" s="7">
        <v>1420</v>
      </c>
      <c r="K4292" s="10">
        <v>7526</v>
      </c>
      <c r="L4292" s="10">
        <v>3612.48</v>
      </c>
      <c r="M4292" s="5">
        <v>0.48</v>
      </c>
      <c r="N4292" s="2" t="s">
        <v>82</v>
      </c>
    </row>
    <row r="4293" spans="2:14" ht="14.25" customHeight="1" x14ac:dyDescent="0.25">
      <c r="B4293" s="2" t="s">
        <v>25</v>
      </c>
      <c r="C4293" s="2">
        <v>1197831</v>
      </c>
      <c r="D4293" s="3">
        <v>44466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10">
        <v>56</v>
      </c>
      <c r="J4293" s="7">
        <v>2330</v>
      </c>
      <c r="K4293" s="10">
        <v>13048</v>
      </c>
      <c r="L4293" s="10">
        <v>9133.6</v>
      </c>
      <c r="M4293" s="5">
        <v>0.70000000000000007</v>
      </c>
      <c r="N4293" s="2" t="s">
        <v>82</v>
      </c>
    </row>
    <row r="4294" spans="2:14" ht="14.25" customHeight="1" x14ac:dyDescent="0.25">
      <c r="B4294" s="2" t="s">
        <v>25</v>
      </c>
      <c r="C4294" s="2">
        <v>1197831</v>
      </c>
      <c r="D4294" s="3">
        <v>44467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10">
        <v>53</v>
      </c>
      <c r="J4294" s="7">
        <v>1810</v>
      </c>
      <c r="K4294" s="10">
        <v>9593</v>
      </c>
      <c r="L4294" s="10">
        <v>5276.15</v>
      </c>
      <c r="M4294" s="5">
        <v>0.54999999999999993</v>
      </c>
      <c r="N4294" s="2" t="s">
        <v>82</v>
      </c>
    </row>
    <row r="4295" spans="2:14" ht="14.25" customHeight="1" x14ac:dyDescent="0.25">
      <c r="B4295" s="2" t="s">
        <v>25</v>
      </c>
      <c r="C4295" s="2">
        <v>1197831</v>
      </c>
      <c r="D4295" s="3">
        <v>44468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10">
        <v>54</v>
      </c>
      <c r="J4295" s="7">
        <v>1760</v>
      </c>
      <c r="K4295" s="10">
        <v>9504</v>
      </c>
      <c r="L4295" s="10">
        <v>4847.04</v>
      </c>
      <c r="M4295" s="5">
        <v>0.51</v>
      </c>
      <c r="N4295" s="2" t="s">
        <v>82</v>
      </c>
    </row>
    <row r="4296" spans="2:14" ht="14.25" customHeight="1" x14ac:dyDescent="0.25">
      <c r="B4296" s="2" t="s">
        <v>25</v>
      </c>
      <c r="C4296" s="2">
        <v>1197831</v>
      </c>
      <c r="D4296" s="3">
        <v>44469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10">
        <v>59</v>
      </c>
      <c r="J4296" s="7">
        <v>2030</v>
      </c>
      <c r="K4296" s="10">
        <v>11977</v>
      </c>
      <c r="L4296" s="10">
        <v>6347.81</v>
      </c>
      <c r="M4296" s="5">
        <v>0.53</v>
      </c>
      <c r="N4296" s="2" t="s">
        <v>82</v>
      </c>
    </row>
    <row r="4297" spans="2:14" ht="14.25" customHeight="1" x14ac:dyDescent="0.25">
      <c r="B4297" s="2" t="s">
        <v>25</v>
      </c>
      <c r="C4297" s="2">
        <v>1197831</v>
      </c>
      <c r="D4297" s="3">
        <v>44470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10">
        <v>56</v>
      </c>
      <c r="J4297" s="7">
        <v>1260</v>
      </c>
      <c r="K4297" s="10">
        <v>7056</v>
      </c>
      <c r="L4297" s="10">
        <v>4586.4000000000005</v>
      </c>
      <c r="M4297" s="5">
        <v>0.65</v>
      </c>
      <c r="N4297" s="2" t="s">
        <v>82</v>
      </c>
    </row>
    <row r="4298" spans="2:14" ht="14.25" customHeight="1" x14ac:dyDescent="0.25">
      <c r="B4298" s="2" t="s">
        <v>25</v>
      </c>
      <c r="C4298" s="2">
        <v>1197831</v>
      </c>
      <c r="D4298" s="3">
        <v>44471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10">
        <v>53</v>
      </c>
      <c r="J4298" s="7">
        <v>1350</v>
      </c>
      <c r="K4298" s="10">
        <v>7155</v>
      </c>
      <c r="L4298" s="10">
        <v>3505.95</v>
      </c>
      <c r="M4298" s="5">
        <v>0.49</v>
      </c>
      <c r="N4298" s="2" t="s">
        <v>82</v>
      </c>
    </row>
    <row r="4299" spans="2:14" ht="14.25" customHeight="1" x14ac:dyDescent="0.25">
      <c r="B4299" s="2" t="s">
        <v>25</v>
      </c>
      <c r="C4299" s="2">
        <v>1197831</v>
      </c>
      <c r="D4299" s="3">
        <v>44472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10">
        <v>48</v>
      </c>
      <c r="J4299" s="7">
        <v>2030</v>
      </c>
      <c r="K4299" s="10">
        <v>9744</v>
      </c>
      <c r="L4299" s="10">
        <v>6820.8000000000011</v>
      </c>
      <c r="M4299" s="5">
        <v>0.70000000000000007</v>
      </c>
      <c r="N4299" s="2" t="s">
        <v>82</v>
      </c>
    </row>
    <row r="4300" spans="2:14" ht="14.25" customHeight="1" x14ac:dyDescent="0.25">
      <c r="B4300" s="2" t="s">
        <v>25</v>
      </c>
      <c r="C4300" s="2">
        <v>1197831</v>
      </c>
      <c r="D4300" s="3">
        <v>44473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10">
        <v>39</v>
      </c>
      <c r="J4300" s="7">
        <v>1560</v>
      </c>
      <c r="K4300" s="10">
        <v>6084</v>
      </c>
      <c r="L4300" s="10">
        <v>3042</v>
      </c>
      <c r="M4300" s="5">
        <v>0.5</v>
      </c>
      <c r="N4300" s="2" t="s">
        <v>82</v>
      </c>
    </row>
    <row r="4301" spans="2:14" ht="14.25" customHeight="1" x14ac:dyDescent="0.25">
      <c r="B4301" s="2" t="s">
        <v>25</v>
      </c>
      <c r="C4301" s="2">
        <v>1197831</v>
      </c>
      <c r="D4301" s="3">
        <v>44474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10">
        <v>38</v>
      </c>
      <c r="J4301" s="7">
        <v>1690</v>
      </c>
      <c r="K4301" s="10">
        <v>6422</v>
      </c>
      <c r="L4301" s="10">
        <v>3275.2200000000003</v>
      </c>
      <c r="M4301" s="5">
        <v>0.51</v>
      </c>
      <c r="N4301" s="2" t="s">
        <v>82</v>
      </c>
    </row>
    <row r="4302" spans="2:14" ht="14.25" customHeight="1" x14ac:dyDescent="0.25">
      <c r="B4302" s="2" t="s">
        <v>25</v>
      </c>
      <c r="C4302" s="2">
        <v>1197831</v>
      </c>
      <c r="D4302" s="3">
        <v>44475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10">
        <v>41</v>
      </c>
      <c r="J4302" s="7">
        <v>1440</v>
      </c>
      <c r="K4302" s="10">
        <v>5904</v>
      </c>
      <c r="L4302" s="10">
        <v>3070.08</v>
      </c>
      <c r="M4302" s="5">
        <v>0.52</v>
      </c>
      <c r="N4302" s="2" t="s">
        <v>82</v>
      </c>
    </row>
    <row r="4303" spans="2:14" ht="14.25" customHeight="1" x14ac:dyDescent="0.25">
      <c r="B4303" s="2" t="s">
        <v>25</v>
      </c>
      <c r="C4303" s="2">
        <v>1197831</v>
      </c>
      <c r="D4303" s="3">
        <v>44476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10">
        <v>41</v>
      </c>
      <c r="J4303" s="7">
        <v>1110</v>
      </c>
      <c r="K4303" s="10">
        <v>4551</v>
      </c>
      <c r="L4303" s="10">
        <v>2730.6</v>
      </c>
      <c r="M4303" s="5">
        <v>0.6</v>
      </c>
      <c r="N4303" s="2" t="s">
        <v>82</v>
      </c>
    </row>
    <row r="4304" spans="2:14" ht="14.25" customHeight="1" x14ac:dyDescent="0.25">
      <c r="B4304" s="2" t="s">
        <v>25</v>
      </c>
      <c r="C4304" s="2">
        <v>1197831</v>
      </c>
      <c r="D4304" s="3">
        <v>44477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10">
        <v>36</v>
      </c>
      <c r="J4304" s="7">
        <v>1000</v>
      </c>
      <c r="K4304" s="10">
        <v>3600</v>
      </c>
      <c r="L4304" s="10">
        <v>1619.9999999999998</v>
      </c>
      <c r="M4304" s="5">
        <v>0.44999999999999996</v>
      </c>
      <c r="N4304" s="2" t="s">
        <v>82</v>
      </c>
    </row>
    <row r="4305" spans="2:14" ht="14.25" customHeight="1" x14ac:dyDescent="0.25">
      <c r="B4305" s="2" t="s">
        <v>25</v>
      </c>
      <c r="C4305" s="2">
        <v>1197831</v>
      </c>
      <c r="D4305" s="3">
        <v>44478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10">
        <v>45</v>
      </c>
      <c r="J4305" s="7">
        <v>1610</v>
      </c>
      <c r="K4305" s="10">
        <v>7245</v>
      </c>
      <c r="L4305" s="10">
        <v>5071.5000000000009</v>
      </c>
      <c r="M4305" s="5">
        <v>0.70000000000000007</v>
      </c>
      <c r="N4305" s="2" t="s">
        <v>82</v>
      </c>
    </row>
    <row r="4306" spans="2:14" ht="14.25" customHeight="1" x14ac:dyDescent="0.25">
      <c r="B4306" s="2" t="s">
        <v>25</v>
      </c>
      <c r="C4306" s="2">
        <v>1197831</v>
      </c>
      <c r="D4306" s="3">
        <v>44479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10">
        <v>38</v>
      </c>
      <c r="J4306" s="7">
        <v>1810</v>
      </c>
      <c r="K4306" s="10">
        <v>6878</v>
      </c>
      <c r="L4306" s="10">
        <v>3782.8999999999996</v>
      </c>
      <c r="M4306" s="5">
        <v>0.54999999999999993</v>
      </c>
      <c r="N4306" s="2" t="s">
        <v>82</v>
      </c>
    </row>
    <row r="4307" spans="2:14" ht="14.25" customHeight="1" x14ac:dyDescent="0.25">
      <c r="B4307" s="2" t="s">
        <v>25</v>
      </c>
      <c r="C4307" s="2">
        <v>1197831</v>
      </c>
      <c r="D4307" s="3">
        <v>44480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10">
        <v>37</v>
      </c>
      <c r="J4307" s="7">
        <v>2180</v>
      </c>
      <c r="K4307" s="10">
        <v>8066</v>
      </c>
      <c r="L4307" s="10">
        <v>4033</v>
      </c>
      <c r="M4307" s="5">
        <v>0.5</v>
      </c>
      <c r="N4307" s="2" t="s">
        <v>82</v>
      </c>
    </row>
    <row r="4308" spans="2:14" ht="14.25" customHeight="1" x14ac:dyDescent="0.25">
      <c r="B4308" s="2" t="s">
        <v>25</v>
      </c>
      <c r="C4308" s="2">
        <v>1197831</v>
      </c>
      <c r="D4308" s="3">
        <v>44481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10">
        <v>63</v>
      </c>
      <c r="J4308" s="7">
        <v>1760</v>
      </c>
      <c r="K4308" s="10">
        <v>11088</v>
      </c>
      <c r="L4308" s="10">
        <v>6098.4</v>
      </c>
      <c r="M4308" s="5">
        <v>0.54999999999999993</v>
      </c>
      <c r="N4308" s="2" t="s">
        <v>82</v>
      </c>
    </row>
    <row r="4309" spans="2:14" ht="14.25" customHeight="1" x14ac:dyDescent="0.25">
      <c r="B4309" s="2" t="s">
        <v>25</v>
      </c>
      <c r="C4309" s="2">
        <v>1197831</v>
      </c>
      <c r="D4309" s="3">
        <v>44482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10">
        <v>59</v>
      </c>
      <c r="J4309" s="7">
        <v>1450</v>
      </c>
      <c r="K4309" s="10">
        <v>8555</v>
      </c>
      <c r="L4309" s="10">
        <v>5304.1</v>
      </c>
      <c r="M4309" s="5">
        <v>0.62</v>
      </c>
      <c r="N4309" s="2" t="s">
        <v>82</v>
      </c>
    </row>
    <row r="4310" spans="2:14" ht="14.25" customHeight="1" x14ac:dyDescent="0.25">
      <c r="B4310" s="2" t="s">
        <v>25</v>
      </c>
      <c r="C4310" s="2">
        <v>1197831</v>
      </c>
      <c r="D4310" s="3">
        <v>44483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10">
        <v>56</v>
      </c>
      <c r="J4310" s="7">
        <v>1380</v>
      </c>
      <c r="K4310" s="10">
        <v>7728</v>
      </c>
      <c r="L4310" s="10">
        <v>3709.44</v>
      </c>
      <c r="M4310" s="5">
        <v>0.48</v>
      </c>
      <c r="N4310" s="2" t="s">
        <v>82</v>
      </c>
    </row>
    <row r="4311" spans="2:14" ht="14.25" customHeight="1" x14ac:dyDescent="0.25">
      <c r="B4311" s="2" t="s">
        <v>25</v>
      </c>
      <c r="C4311" s="2">
        <v>1197831</v>
      </c>
      <c r="D4311" s="3">
        <v>44484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10">
        <v>67</v>
      </c>
      <c r="J4311" s="7">
        <v>1760</v>
      </c>
      <c r="K4311" s="10">
        <v>11792</v>
      </c>
      <c r="L4311" s="10">
        <v>7664.8</v>
      </c>
      <c r="M4311" s="5">
        <v>0.65</v>
      </c>
      <c r="N4311" s="2" t="s">
        <v>82</v>
      </c>
    </row>
    <row r="4312" spans="2:14" ht="14.25" customHeight="1" x14ac:dyDescent="0.25">
      <c r="B4312" s="2" t="s">
        <v>25</v>
      </c>
      <c r="C4312" s="2">
        <v>1197831</v>
      </c>
      <c r="D4312" s="3">
        <v>44485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10">
        <v>59</v>
      </c>
      <c r="J4312" s="7">
        <v>2230</v>
      </c>
      <c r="K4312" s="10">
        <v>13157</v>
      </c>
      <c r="L4312" s="10">
        <v>7104.7800000000007</v>
      </c>
      <c r="M4312" s="5">
        <v>0.54</v>
      </c>
      <c r="N4312" s="2" t="s">
        <v>82</v>
      </c>
    </row>
    <row r="4313" spans="2:14" ht="14.25" customHeight="1" x14ac:dyDescent="0.25">
      <c r="B4313" s="2" t="s">
        <v>25</v>
      </c>
      <c r="C4313" s="2">
        <v>1197831</v>
      </c>
      <c r="D4313" s="3">
        <v>44486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10">
        <v>56</v>
      </c>
      <c r="J4313" s="7">
        <v>2310</v>
      </c>
      <c r="K4313" s="10">
        <v>12936</v>
      </c>
      <c r="L4313" s="10">
        <v>6726.72</v>
      </c>
      <c r="M4313" s="5">
        <v>0.52</v>
      </c>
      <c r="N4313" s="2" t="s">
        <v>82</v>
      </c>
    </row>
    <row r="4314" spans="2:14" ht="14.25" customHeight="1" x14ac:dyDescent="0.25">
      <c r="B4314" s="2" t="s">
        <v>25</v>
      </c>
      <c r="C4314" s="2">
        <v>1197831</v>
      </c>
      <c r="D4314" s="3">
        <v>44487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10">
        <v>62</v>
      </c>
      <c r="J4314" s="7">
        <v>1890</v>
      </c>
      <c r="K4314" s="10">
        <v>11718</v>
      </c>
      <c r="L4314" s="10">
        <v>6327.72</v>
      </c>
      <c r="M4314" s="5">
        <v>0.54</v>
      </c>
      <c r="N4314" s="2" t="s">
        <v>82</v>
      </c>
    </row>
    <row r="4315" spans="2:14" ht="14.25" customHeight="1" x14ac:dyDescent="0.25">
      <c r="B4315" s="2" t="s">
        <v>25</v>
      </c>
      <c r="C4315" s="2">
        <v>1197831</v>
      </c>
      <c r="D4315" s="3">
        <v>44488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10">
        <v>59</v>
      </c>
      <c r="J4315" s="7">
        <v>1730</v>
      </c>
      <c r="K4315" s="10">
        <v>10207</v>
      </c>
      <c r="L4315" s="10">
        <v>6328.34</v>
      </c>
      <c r="M4315" s="5">
        <v>0.62</v>
      </c>
      <c r="N4315" s="2" t="s">
        <v>82</v>
      </c>
    </row>
    <row r="4316" spans="2:14" ht="14.25" customHeight="1" x14ac:dyDescent="0.25">
      <c r="B4316" s="2" t="s">
        <v>25</v>
      </c>
      <c r="C4316" s="2">
        <v>1197831</v>
      </c>
      <c r="D4316" s="3">
        <v>44489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10">
        <v>58</v>
      </c>
      <c r="J4316" s="7">
        <v>1580</v>
      </c>
      <c r="K4316" s="10">
        <v>9164</v>
      </c>
      <c r="L4316" s="10">
        <v>4582</v>
      </c>
      <c r="M4316" s="5">
        <v>0.5</v>
      </c>
      <c r="N4316" s="2" t="s">
        <v>82</v>
      </c>
    </row>
    <row r="4317" spans="2:14" ht="14.25" customHeight="1" x14ac:dyDescent="0.25">
      <c r="B4317" s="2" t="s">
        <v>25</v>
      </c>
      <c r="C4317" s="2">
        <v>1197831</v>
      </c>
      <c r="D4317" s="3">
        <v>44490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10">
        <v>65</v>
      </c>
      <c r="J4317" s="7">
        <v>2330</v>
      </c>
      <c r="K4317" s="10">
        <v>15145</v>
      </c>
      <c r="L4317" s="10">
        <v>9995.7000000000007</v>
      </c>
      <c r="M4317" s="5">
        <v>0.66</v>
      </c>
      <c r="N4317" s="2" t="s">
        <v>82</v>
      </c>
    </row>
    <row r="4318" spans="2:14" ht="14.25" customHeight="1" x14ac:dyDescent="0.25">
      <c r="B4318" s="2" t="s">
        <v>13</v>
      </c>
      <c r="C4318" s="2">
        <v>1185732</v>
      </c>
      <c r="D4318" s="3">
        <v>44491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10">
        <v>44</v>
      </c>
      <c r="J4318" s="7">
        <v>1110</v>
      </c>
      <c r="K4318" s="10">
        <v>4884</v>
      </c>
      <c r="L4318" s="10">
        <v>3418.8</v>
      </c>
      <c r="M4318" s="5">
        <v>0.70000000000000007</v>
      </c>
      <c r="N4318" s="2" t="s">
        <v>82</v>
      </c>
    </row>
    <row r="4319" spans="2:14" ht="14.25" customHeight="1" x14ac:dyDescent="0.25">
      <c r="B4319" s="2" t="s">
        <v>13</v>
      </c>
      <c r="C4319" s="2">
        <v>1185732</v>
      </c>
      <c r="D4319" s="3">
        <v>44492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10">
        <v>41</v>
      </c>
      <c r="J4319" s="7">
        <v>680</v>
      </c>
      <c r="K4319" s="10">
        <v>2788</v>
      </c>
      <c r="L4319" s="10">
        <v>1310.3599999999999</v>
      </c>
      <c r="M4319" s="5">
        <v>0.47</v>
      </c>
      <c r="N4319" s="2" t="s">
        <v>82</v>
      </c>
    </row>
    <row r="4320" spans="2:14" ht="14.25" customHeight="1" x14ac:dyDescent="0.25">
      <c r="B4320" s="2" t="s">
        <v>13</v>
      </c>
      <c r="C4320" s="2">
        <v>1185732</v>
      </c>
      <c r="D4320" s="3">
        <v>44493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10">
        <v>33</v>
      </c>
      <c r="J4320" s="7">
        <v>560</v>
      </c>
      <c r="K4320" s="10">
        <v>1848</v>
      </c>
      <c r="L4320" s="10">
        <v>942.48</v>
      </c>
      <c r="M4320" s="5">
        <v>0.51</v>
      </c>
      <c r="N4320" s="2" t="s">
        <v>82</v>
      </c>
    </row>
    <row r="4321" spans="2:14" ht="14.25" customHeight="1" x14ac:dyDescent="0.25">
      <c r="B4321" s="2" t="s">
        <v>13</v>
      </c>
      <c r="C4321" s="2">
        <v>1185732</v>
      </c>
      <c r="D4321" s="3">
        <v>44494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10">
        <v>38</v>
      </c>
      <c r="J4321" s="7">
        <v>190</v>
      </c>
      <c r="K4321" s="10">
        <v>722</v>
      </c>
      <c r="L4321" s="10">
        <v>368.22</v>
      </c>
      <c r="M4321" s="5">
        <v>0.51</v>
      </c>
      <c r="N4321" s="2" t="s">
        <v>82</v>
      </c>
    </row>
    <row r="4322" spans="2:14" ht="14.25" customHeight="1" x14ac:dyDescent="0.25">
      <c r="B4322" s="2" t="s">
        <v>13</v>
      </c>
      <c r="C4322" s="2">
        <v>1185732</v>
      </c>
      <c r="D4322" s="3">
        <v>44495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10">
        <v>54</v>
      </c>
      <c r="J4322" s="7">
        <v>360</v>
      </c>
      <c r="K4322" s="10">
        <v>1944</v>
      </c>
      <c r="L4322" s="10">
        <v>874.8</v>
      </c>
      <c r="M4322" s="5">
        <v>0.44999999999999996</v>
      </c>
      <c r="N4322" s="2" t="s">
        <v>82</v>
      </c>
    </row>
    <row r="4323" spans="2:14" ht="14.25" customHeight="1" x14ac:dyDescent="0.25">
      <c r="B4323" s="2" t="s">
        <v>13</v>
      </c>
      <c r="C4323" s="2">
        <v>1185732</v>
      </c>
      <c r="D4323" s="3">
        <v>44496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10">
        <v>43</v>
      </c>
      <c r="J4323" s="7">
        <v>610</v>
      </c>
      <c r="K4323" s="10">
        <v>2623</v>
      </c>
      <c r="L4323" s="10">
        <v>1154.1200000000001</v>
      </c>
      <c r="M4323" s="5">
        <v>0.44</v>
      </c>
      <c r="N4323" s="2" t="s">
        <v>82</v>
      </c>
    </row>
    <row r="4324" spans="2:14" ht="14.25" customHeight="1" x14ac:dyDescent="0.25">
      <c r="B4324" s="2" t="s">
        <v>13</v>
      </c>
      <c r="C4324" s="2">
        <v>1185732</v>
      </c>
      <c r="D4324" s="3">
        <v>44497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10">
        <v>42</v>
      </c>
      <c r="J4324" s="7">
        <v>1190</v>
      </c>
      <c r="K4324" s="10">
        <v>4998</v>
      </c>
      <c r="L4324" s="10">
        <v>3348.6600000000003</v>
      </c>
      <c r="M4324" s="5">
        <v>0.67</v>
      </c>
      <c r="N4324" s="2" t="s">
        <v>82</v>
      </c>
    </row>
    <row r="4325" spans="2:14" ht="14.25" customHeight="1" x14ac:dyDescent="0.25">
      <c r="B4325" s="2" t="s">
        <v>13</v>
      </c>
      <c r="C4325" s="2">
        <v>1185732</v>
      </c>
      <c r="D4325" s="3">
        <v>44498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10">
        <v>44</v>
      </c>
      <c r="J4325" s="7">
        <v>350</v>
      </c>
      <c r="K4325" s="10">
        <v>1540</v>
      </c>
      <c r="L4325" s="10">
        <v>739.19999999999993</v>
      </c>
      <c r="M4325" s="5">
        <v>0.48</v>
      </c>
      <c r="N4325" s="2" t="s">
        <v>82</v>
      </c>
    </row>
    <row r="4326" spans="2:14" ht="14.25" customHeight="1" x14ac:dyDescent="0.25">
      <c r="B4326" s="2" t="s">
        <v>13</v>
      </c>
      <c r="C4326" s="2">
        <v>1185732</v>
      </c>
      <c r="D4326" s="3">
        <v>44499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10">
        <v>34</v>
      </c>
      <c r="J4326" s="7">
        <v>460</v>
      </c>
      <c r="K4326" s="10">
        <v>1564</v>
      </c>
      <c r="L4326" s="10">
        <v>813.28</v>
      </c>
      <c r="M4326" s="5">
        <v>0.52</v>
      </c>
      <c r="N4326" s="2" t="s">
        <v>82</v>
      </c>
    </row>
    <row r="4327" spans="2:14" ht="14.25" customHeight="1" x14ac:dyDescent="0.25">
      <c r="B4327" s="2" t="s">
        <v>13</v>
      </c>
      <c r="C4327" s="2">
        <v>1185732</v>
      </c>
      <c r="D4327" s="3">
        <v>44500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10">
        <v>39</v>
      </c>
      <c r="J4327" s="7">
        <v>130</v>
      </c>
      <c r="K4327" s="10">
        <v>507</v>
      </c>
      <c r="L4327" s="10">
        <v>263.64</v>
      </c>
      <c r="M4327" s="5">
        <v>0.52</v>
      </c>
      <c r="N4327" s="2" t="s">
        <v>82</v>
      </c>
    </row>
    <row r="4328" spans="2:14" ht="14.25" customHeight="1" x14ac:dyDescent="0.25">
      <c r="B4328" s="2" t="s">
        <v>13</v>
      </c>
      <c r="C4328" s="2">
        <v>1185732</v>
      </c>
      <c r="D4328" s="3">
        <v>44501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10">
        <v>51</v>
      </c>
      <c r="J4328" s="7">
        <v>360</v>
      </c>
      <c r="K4328" s="10">
        <v>1836</v>
      </c>
      <c r="L4328" s="10">
        <v>844.56</v>
      </c>
      <c r="M4328" s="5">
        <v>0.45999999999999996</v>
      </c>
      <c r="N4328" s="2" t="s">
        <v>82</v>
      </c>
    </row>
    <row r="4329" spans="2:14" ht="14.25" customHeight="1" x14ac:dyDescent="0.25">
      <c r="B4329" s="2" t="s">
        <v>13</v>
      </c>
      <c r="C4329" s="2">
        <v>1185732</v>
      </c>
      <c r="D4329" s="3">
        <v>44502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10">
        <v>44</v>
      </c>
      <c r="J4329" s="7">
        <v>680</v>
      </c>
      <c r="K4329" s="10">
        <v>2992</v>
      </c>
      <c r="L4329" s="10">
        <v>1346.3999999999999</v>
      </c>
      <c r="M4329" s="5">
        <v>0.44999999999999996</v>
      </c>
      <c r="N4329" s="2" t="s">
        <v>82</v>
      </c>
    </row>
    <row r="4330" spans="2:14" ht="14.25" customHeight="1" x14ac:dyDescent="0.25">
      <c r="B4330" s="2" t="s">
        <v>13</v>
      </c>
      <c r="C4330" s="2">
        <v>1185732</v>
      </c>
      <c r="D4330" s="3">
        <v>44503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10">
        <v>49</v>
      </c>
      <c r="J4330" s="7">
        <v>1200</v>
      </c>
      <c r="K4330" s="10">
        <v>5880</v>
      </c>
      <c r="L4330" s="10">
        <v>4116</v>
      </c>
      <c r="M4330" s="5">
        <v>0.70000000000000007</v>
      </c>
      <c r="N4330" s="2" t="s">
        <v>82</v>
      </c>
    </row>
    <row r="4331" spans="2:14" ht="14.25" customHeight="1" x14ac:dyDescent="0.25">
      <c r="B4331" s="2" t="s">
        <v>13</v>
      </c>
      <c r="C4331" s="2">
        <v>1185732</v>
      </c>
      <c r="D4331" s="3">
        <v>44504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10">
        <v>47</v>
      </c>
      <c r="J4331" s="7">
        <v>380</v>
      </c>
      <c r="K4331" s="10">
        <v>1786</v>
      </c>
      <c r="L4331" s="10">
        <v>875.14</v>
      </c>
      <c r="M4331" s="5">
        <v>0.49</v>
      </c>
      <c r="N4331" s="2" t="s">
        <v>82</v>
      </c>
    </row>
    <row r="4332" spans="2:14" ht="14.25" customHeight="1" x14ac:dyDescent="0.25">
      <c r="B4332" s="2" t="s">
        <v>13</v>
      </c>
      <c r="C4332" s="2">
        <v>1185732</v>
      </c>
      <c r="D4332" s="3">
        <v>44505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10">
        <v>36</v>
      </c>
      <c r="J4332" s="7">
        <v>510</v>
      </c>
      <c r="K4332" s="10">
        <v>1836</v>
      </c>
      <c r="L4332" s="10">
        <v>991.44</v>
      </c>
      <c r="M4332" s="5">
        <v>0.54</v>
      </c>
      <c r="N4332" s="2" t="s">
        <v>82</v>
      </c>
    </row>
    <row r="4333" spans="2:14" ht="14.25" customHeight="1" x14ac:dyDescent="0.25">
      <c r="B4333" s="2" t="s">
        <v>13</v>
      </c>
      <c r="C4333" s="2">
        <v>1185732</v>
      </c>
      <c r="D4333" s="3">
        <v>44506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10">
        <v>43</v>
      </c>
      <c r="J4333" s="7">
        <v>80</v>
      </c>
      <c r="K4333" s="10">
        <v>344</v>
      </c>
      <c r="L4333" s="10">
        <v>175.44</v>
      </c>
      <c r="M4333" s="5">
        <v>0.51</v>
      </c>
      <c r="N4333" s="2" t="s">
        <v>82</v>
      </c>
    </row>
    <row r="4334" spans="2:14" ht="14.25" customHeight="1" x14ac:dyDescent="0.25">
      <c r="B4334" s="2" t="s">
        <v>13</v>
      </c>
      <c r="C4334" s="2">
        <v>1185732</v>
      </c>
      <c r="D4334" s="3">
        <v>44507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10">
        <v>58</v>
      </c>
      <c r="J4334" s="7">
        <v>200</v>
      </c>
      <c r="K4334" s="10">
        <v>1160</v>
      </c>
      <c r="L4334" s="10">
        <v>464</v>
      </c>
      <c r="M4334" s="5">
        <v>0.4</v>
      </c>
      <c r="N4334" s="2" t="s">
        <v>82</v>
      </c>
    </row>
    <row r="4335" spans="2:14" ht="14.25" customHeight="1" x14ac:dyDescent="0.25">
      <c r="B4335" s="2" t="s">
        <v>13</v>
      </c>
      <c r="C4335" s="2">
        <v>1185732</v>
      </c>
      <c r="D4335" s="3">
        <v>44508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10">
        <v>47</v>
      </c>
      <c r="J4335" s="7">
        <v>440</v>
      </c>
      <c r="K4335" s="10">
        <v>2068</v>
      </c>
      <c r="L4335" s="10">
        <v>723.8</v>
      </c>
      <c r="M4335" s="5">
        <v>0.35</v>
      </c>
      <c r="N4335" s="2" t="s">
        <v>82</v>
      </c>
    </row>
    <row r="4336" spans="2:14" ht="14.25" customHeight="1" x14ac:dyDescent="0.25">
      <c r="B4336" s="2" t="s">
        <v>13</v>
      </c>
      <c r="C4336" s="2">
        <v>1185732</v>
      </c>
      <c r="D4336" s="3">
        <v>44509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10">
        <v>46</v>
      </c>
      <c r="J4336" s="7">
        <v>1220</v>
      </c>
      <c r="K4336" s="10">
        <v>5612</v>
      </c>
      <c r="L4336" s="10">
        <v>3535.56</v>
      </c>
      <c r="M4336" s="5">
        <v>0.63</v>
      </c>
      <c r="N4336" s="2" t="s">
        <v>82</v>
      </c>
    </row>
    <row r="4337" spans="2:14" ht="14.25" customHeight="1" x14ac:dyDescent="0.25">
      <c r="B4337" s="2" t="s">
        <v>13</v>
      </c>
      <c r="C4337" s="2">
        <v>1185732</v>
      </c>
      <c r="D4337" s="3">
        <v>44510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10">
        <v>45</v>
      </c>
      <c r="J4337" s="7">
        <v>450</v>
      </c>
      <c r="K4337" s="10">
        <v>2025</v>
      </c>
      <c r="L4337" s="10">
        <v>850.5</v>
      </c>
      <c r="M4337" s="5">
        <v>0.42</v>
      </c>
      <c r="N4337" s="2" t="s">
        <v>82</v>
      </c>
    </row>
    <row r="4338" spans="2:14" ht="14.25" customHeight="1" x14ac:dyDescent="0.25">
      <c r="B4338" s="2" t="s">
        <v>13</v>
      </c>
      <c r="C4338" s="2">
        <v>1185732</v>
      </c>
      <c r="D4338" s="3">
        <v>44511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10">
        <v>38</v>
      </c>
      <c r="J4338" s="7">
        <v>380</v>
      </c>
      <c r="K4338" s="10">
        <v>1444</v>
      </c>
      <c r="L4338" s="10">
        <v>664.2399999999999</v>
      </c>
      <c r="M4338" s="5">
        <v>0.45999999999999996</v>
      </c>
      <c r="N4338" s="2" t="s">
        <v>82</v>
      </c>
    </row>
    <row r="4339" spans="2:14" ht="14.25" customHeight="1" x14ac:dyDescent="0.25">
      <c r="B4339" s="2" t="s">
        <v>13</v>
      </c>
      <c r="C4339" s="2">
        <v>1185732</v>
      </c>
      <c r="D4339" s="3">
        <v>44512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10">
        <v>42</v>
      </c>
      <c r="J4339" s="7">
        <v>200</v>
      </c>
      <c r="K4339" s="10">
        <v>840</v>
      </c>
      <c r="L4339" s="10">
        <v>386.4</v>
      </c>
      <c r="M4339" s="5">
        <v>0.45999999999999996</v>
      </c>
      <c r="N4339" s="2" t="s">
        <v>82</v>
      </c>
    </row>
    <row r="4340" spans="2:14" ht="14.25" customHeight="1" x14ac:dyDescent="0.25">
      <c r="B4340" s="2" t="s">
        <v>13</v>
      </c>
      <c r="C4340" s="2">
        <v>1185732</v>
      </c>
      <c r="D4340" s="3">
        <v>44513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10">
        <v>55</v>
      </c>
      <c r="J4340" s="7">
        <v>220</v>
      </c>
      <c r="K4340" s="10">
        <v>1210</v>
      </c>
      <c r="L4340" s="10">
        <v>508.2</v>
      </c>
      <c r="M4340" s="5">
        <v>0.42</v>
      </c>
      <c r="N4340" s="2" t="s">
        <v>82</v>
      </c>
    </row>
    <row r="4341" spans="2:14" ht="14.25" customHeight="1" x14ac:dyDescent="0.25">
      <c r="B4341" s="2" t="s">
        <v>13</v>
      </c>
      <c r="C4341" s="2">
        <v>1185732</v>
      </c>
      <c r="D4341" s="3">
        <v>44514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10">
        <v>48</v>
      </c>
      <c r="J4341" s="7">
        <v>540</v>
      </c>
      <c r="K4341" s="10">
        <v>2592</v>
      </c>
      <c r="L4341" s="10">
        <v>933.12</v>
      </c>
      <c r="M4341" s="5">
        <v>0.36</v>
      </c>
      <c r="N4341" s="2" t="s">
        <v>82</v>
      </c>
    </row>
    <row r="4342" spans="2:14" ht="14.25" customHeight="1" x14ac:dyDescent="0.25">
      <c r="B4342" s="2" t="s">
        <v>13</v>
      </c>
      <c r="C4342" s="2">
        <v>1185732</v>
      </c>
      <c r="D4342" s="3">
        <v>44515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10">
        <v>58</v>
      </c>
      <c r="J4342" s="7">
        <v>1360</v>
      </c>
      <c r="K4342" s="10">
        <v>7888</v>
      </c>
      <c r="L4342" s="10">
        <v>4969.4399999999996</v>
      </c>
      <c r="M4342" s="5">
        <v>0.63</v>
      </c>
      <c r="N4342" s="2" t="s">
        <v>82</v>
      </c>
    </row>
    <row r="4343" spans="2:14" ht="14.25" customHeight="1" x14ac:dyDescent="0.25">
      <c r="B4343" s="2" t="s">
        <v>13</v>
      </c>
      <c r="C4343" s="2">
        <v>1185732</v>
      </c>
      <c r="D4343" s="3">
        <v>44516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10">
        <v>54</v>
      </c>
      <c r="J4343" s="7">
        <v>530</v>
      </c>
      <c r="K4343" s="10">
        <v>2862</v>
      </c>
      <c r="L4343" s="10">
        <v>1144.8</v>
      </c>
      <c r="M4343" s="5">
        <v>0.4</v>
      </c>
      <c r="N4343" s="2" t="s">
        <v>82</v>
      </c>
    </row>
    <row r="4344" spans="2:14" ht="14.25" customHeight="1" x14ac:dyDescent="0.25">
      <c r="B4344" s="2" t="s">
        <v>13</v>
      </c>
      <c r="C4344" s="2">
        <v>1185732</v>
      </c>
      <c r="D4344" s="3">
        <v>44517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10">
        <v>52</v>
      </c>
      <c r="J4344" s="7">
        <v>420</v>
      </c>
      <c r="K4344" s="10">
        <v>2184</v>
      </c>
      <c r="L4344" s="10">
        <v>1004.6399999999999</v>
      </c>
      <c r="M4344" s="5">
        <v>0.45999999999999996</v>
      </c>
      <c r="N4344" s="2" t="s">
        <v>82</v>
      </c>
    </row>
    <row r="4345" spans="2:14" ht="14.25" customHeight="1" x14ac:dyDescent="0.25">
      <c r="B4345" s="2" t="s">
        <v>13</v>
      </c>
      <c r="C4345" s="2">
        <v>1185732</v>
      </c>
      <c r="D4345" s="3">
        <v>44518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10">
        <v>51</v>
      </c>
      <c r="J4345" s="7">
        <v>290</v>
      </c>
      <c r="K4345" s="10">
        <v>1479</v>
      </c>
      <c r="L4345" s="10">
        <v>695.13</v>
      </c>
      <c r="M4345" s="5">
        <v>0.47</v>
      </c>
      <c r="N4345" s="2" t="s">
        <v>82</v>
      </c>
    </row>
    <row r="4346" spans="2:14" ht="14.25" customHeight="1" x14ac:dyDescent="0.25">
      <c r="B4346" s="2" t="s">
        <v>13</v>
      </c>
      <c r="C4346" s="2">
        <v>1185732</v>
      </c>
      <c r="D4346" s="3">
        <v>44519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10">
        <v>59</v>
      </c>
      <c r="J4346" s="7">
        <v>310</v>
      </c>
      <c r="K4346" s="10">
        <v>1829</v>
      </c>
      <c r="L4346" s="10">
        <v>768.18</v>
      </c>
      <c r="M4346" s="5">
        <v>0.42</v>
      </c>
      <c r="N4346" s="2" t="s">
        <v>82</v>
      </c>
    </row>
    <row r="4347" spans="2:14" ht="14.25" customHeight="1" x14ac:dyDescent="0.25">
      <c r="B4347" s="2" t="s">
        <v>13</v>
      </c>
      <c r="C4347" s="2">
        <v>1185732</v>
      </c>
      <c r="D4347" s="3">
        <v>44520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10">
        <v>64</v>
      </c>
      <c r="J4347" s="7">
        <v>630</v>
      </c>
      <c r="K4347" s="10">
        <v>4032</v>
      </c>
      <c r="L4347" s="10">
        <v>1814.3999999999999</v>
      </c>
      <c r="M4347" s="5">
        <v>0.44999999999999996</v>
      </c>
      <c r="N4347" s="2" t="s">
        <v>82</v>
      </c>
    </row>
    <row r="4348" spans="2:14" ht="14.25" customHeight="1" x14ac:dyDescent="0.25">
      <c r="B4348" s="2" t="s">
        <v>13</v>
      </c>
      <c r="C4348" s="2">
        <v>1185732</v>
      </c>
      <c r="D4348" s="3">
        <v>44521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10">
        <v>64</v>
      </c>
      <c r="J4348" s="7">
        <v>1350</v>
      </c>
      <c r="K4348" s="10">
        <v>8640</v>
      </c>
      <c r="L4348" s="10">
        <v>5616</v>
      </c>
      <c r="M4348" s="5">
        <v>0.65</v>
      </c>
      <c r="N4348" s="2" t="s">
        <v>82</v>
      </c>
    </row>
    <row r="4349" spans="2:14" ht="14.25" customHeight="1" x14ac:dyDescent="0.25">
      <c r="B4349" s="2" t="s">
        <v>13</v>
      </c>
      <c r="C4349" s="2">
        <v>1185732</v>
      </c>
      <c r="D4349" s="3">
        <v>44522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10">
        <v>59</v>
      </c>
      <c r="J4349" s="7">
        <v>700</v>
      </c>
      <c r="K4349" s="10">
        <v>4130</v>
      </c>
      <c r="L4349" s="10">
        <v>1899.8</v>
      </c>
      <c r="M4349" s="5">
        <v>0.45999999999999996</v>
      </c>
      <c r="N4349" s="2" t="s">
        <v>82</v>
      </c>
    </row>
    <row r="4350" spans="2:14" ht="14.25" customHeight="1" x14ac:dyDescent="0.25">
      <c r="B4350" s="2" t="s">
        <v>13</v>
      </c>
      <c r="C4350" s="2">
        <v>1185732</v>
      </c>
      <c r="D4350" s="3">
        <v>44523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10">
        <v>52</v>
      </c>
      <c r="J4350" s="7">
        <v>440</v>
      </c>
      <c r="K4350" s="10">
        <v>2288</v>
      </c>
      <c r="L4350" s="10">
        <v>1144</v>
      </c>
      <c r="M4350" s="5">
        <v>0.5</v>
      </c>
      <c r="N4350" s="2" t="s">
        <v>82</v>
      </c>
    </row>
    <row r="4351" spans="2:14" ht="14.25" customHeight="1" x14ac:dyDescent="0.25">
      <c r="B4351" s="2" t="s">
        <v>13</v>
      </c>
      <c r="C4351" s="2">
        <v>1185732</v>
      </c>
      <c r="D4351" s="3">
        <v>44524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10">
        <v>52</v>
      </c>
      <c r="J4351" s="7">
        <v>390</v>
      </c>
      <c r="K4351" s="10">
        <v>2028</v>
      </c>
      <c r="L4351" s="10">
        <v>1074.8400000000001</v>
      </c>
      <c r="M4351" s="5">
        <v>0.53</v>
      </c>
      <c r="N4351" s="2" t="s">
        <v>82</v>
      </c>
    </row>
    <row r="4352" spans="2:14" ht="14.25" customHeight="1" x14ac:dyDescent="0.25">
      <c r="B4352" s="2" t="s">
        <v>13</v>
      </c>
      <c r="C4352" s="2">
        <v>1185732</v>
      </c>
      <c r="D4352" s="3">
        <v>44525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10">
        <v>60</v>
      </c>
      <c r="J4352" s="7">
        <v>450</v>
      </c>
      <c r="K4352" s="10">
        <v>2700</v>
      </c>
      <c r="L4352" s="10">
        <v>1242</v>
      </c>
      <c r="M4352" s="5">
        <v>0.45999999999999996</v>
      </c>
      <c r="N4352" s="2" t="s">
        <v>82</v>
      </c>
    </row>
    <row r="4353" spans="2:14" ht="14.25" customHeight="1" x14ac:dyDescent="0.25">
      <c r="B4353" s="2" t="s">
        <v>13</v>
      </c>
      <c r="C4353" s="2">
        <v>1185732</v>
      </c>
      <c r="D4353" s="3">
        <v>44526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10">
        <v>65</v>
      </c>
      <c r="J4353" s="7">
        <v>810</v>
      </c>
      <c r="K4353" s="10">
        <v>5265</v>
      </c>
      <c r="L4353" s="10">
        <v>2211.2999999999997</v>
      </c>
      <c r="M4353" s="5">
        <v>0.42</v>
      </c>
      <c r="N4353" s="2" t="s">
        <v>82</v>
      </c>
    </row>
    <row r="4354" spans="2:14" ht="14.25" customHeight="1" x14ac:dyDescent="0.25">
      <c r="B4354" s="2" t="s">
        <v>13</v>
      </c>
      <c r="C4354" s="2">
        <v>1185732</v>
      </c>
      <c r="D4354" s="3">
        <v>44527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10">
        <v>60</v>
      </c>
      <c r="J4354" s="7">
        <v>1450</v>
      </c>
      <c r="K4354" s="10">
        <v>8700</v>
      </c>
      <c r="L4354" s="10">
        <v>5829</v>
      </c>
      <c r="M4354" s="5">
        <v>0.67</v>
      </c>
      <c r="N4354" s="2" t="s">
        <v>82</v>
      </c>
    </row>
    <row r="4355" spans="2:14" ht="14.25" customHeight="1" x14ac:dyDescent="0.25">
      <c r="B4355" s="2" t="s">
        <v>13</v>
      </c>
      <c r="C4355" s="2">
        <v>1185732</v>
      </c>
      <c r="D4355" s="3">
        <v>44528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10">
        <v>55</v>
      </c>
      <c r="J4355" s="7">
        <v>900</v>
      </c>
      <c r="K4355" s="10">
        <v>4950</v>
      </c>
      <c r="L4355" s="10">
        <v>2475</v>
      </c>
      <c r="M4355" s="5">
        <v>0.5</v>
      </c>
      <c r="N4355" s="2" t="s">
        <v>82</v>
      </c>
    </row>
    <row r="4356" spans="2:14" ht="14.25" customHeight="1" x14ac:dyDescent="0.25">
      <c r="B4356" s="2" t="s">
        <v>13</v>
      </c>
      <c r="C4356" s="2">
        <v>1185732</v>
      </c>
      <c r="D4356" s="3">
        <v>44529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10">
        <v>51</v>
      </c>
      <c r="J4356" s="7">
        <v>590</v>
      </c>
      <c r="K4356" s="10">
        <v>3009</v>
      </c>
      <c r="L4356" s="10">
        <v>1504.5</v>
      </c>
      <c r="M4356" s="5">
        <v>0.5</v>
      </c>
      <c r="N4356" s="2" t="s">
        <v>82</v>
      </c>
    </row>
    <row r="4357" spans="2:14" ht="14.25" customHeight="1" x14ac:dyDescent="0.25">
      <c r="B4357" s="2" t="s">
        <v>13</v>
      </c>
      <c r="C4357" s="2">
        <v>1185732</v>
      </c>
      <c r="D4357" s="3">
        <v>44530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10">
        <v>51</v>
      </c>
      <c r="J4357" s="7">
        <v>440</v>
      </c>
      <c r="K4357" s="10">
        <v>2244</v>
      </c>
      <c r="L4357" s="10">
        <v>1189.3200000000002</v>
      </c>
      <c r="M4357" s="5">
        <v>0.53</v>
      </c>
      <c r="N4357" s="2" t="s">
        <v>82</v>
      </c>
    </row>
    <row r="4358" spans="2:14" ht="14.25" customHeight="1" x14ac:dyDescent="0.25">
      <c r="B4358" s="2" t="s">
        <v>13</v>
      </c>
      <c r="C4358" s="2">
        <v>1185732</v>
      </c>
      <c r="D4358" s="3">
        <v>44531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10">
        <v>64</v>
      </c>
      <c r="J4358" s="7">
        <v>600</v>
      </c>
      <c r="K4358" s="10">
        <v>3840</v>
      </c>
      <c r="L4358" s="10">
        <v>1843.1999999999998</v>
      </c>
      <c r="M4358" s="5">
        <v>0.48</v>
      </c>
      <c r="N4358" s="2" t="s">
        <v>82</v>
      </c>
    </row>
    <row r="4359" spans="2:14" ht="14.25" customHeight="1" x14ac:dyDescent="0.25">
      <c r="B4359" s="2" t="s">
        <v>13</v>
      </c>
      <c r="C4359" s="2">
        <v>1185732</v>
      </c>
      <c r="D4359" s="3">
        <v>44532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10">
        <v>64</v>
      </c>
      <c r="J4359" s="7">
        <v>980</v>
      </c>
      <c r="K4359" s="10">
        <v>6272</v>
      </c>
      <c r="L4359" s="10">
        <v>2634.24</v>
      </c>
      <c r="M4359" s="5">
        <v>0.42</v>
      </c>
      <c r="N4359" s="2" t="s">
        <v>82</v>
      </c>
    </row>
    <row r="4360" spans="2:14" ht="14.25" customHeight="1" x14ac:dyDescent="0.25">
      <c r="B4360" s="2" t="s">
        <v>13</v>
      </c>
      <c r="C4360" s="2">
        <v>1185732</v>
      </c>
      <c r="D4360" s="3">
        <v>44533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10">
        <v>60</v>
      </c>
      <c r="J4360" s="7">
        <v>1580</v>
      </c>
      <c r="K4360" s="10">
        <v>9480</v>
      </c>
      <c r="L4360" s="10">
        <v>6256.8</v>
      </c>
      <c r="M4360" s="5">
        <v>0.66</v>
      </c>
      <c r="N4360" s="2" t="s">
        <v>82</v>
      </c>
    </row>
    <row r="4361" spans="2:14" ht="14.25" customHeight="1" x14ac:dyDescent="0.25">
      <c r="B4361" s="2" t="s">
        <v>13</v>
      </c>
      <c r="C4361" s="2">
        <v>1185732</v>
      </c>
      <c r="D4361" s="3">
        <v>44534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10">
        <v>54</v>
      </c>
      <c r="J4361" s="7">
        <v>750</v>
      </c>
      <c r="K4361" s="10">
        <v>4050</v>
      </c>
      <c r="L4361" s="10">
        <v>1903.5</v>
      </c>
      <c r="M4361" s="5">
        <v>0.47</v>
      </c>
      <c r="N4361" s="2" t="s">
        <v>82</v>
      </c>
    </row>
    <row r="4362" spans="2:14" ht="14.25" customHeight="1" x14ac:dyDescent="0.25">
      <c r="B4362" s="2" t="s">
        <v>13</v>
      </c>
      <c r="C4362" s="2">
        <v>1185732</v>
      </c>
      <c r="D4362" s="3">
        <v>44535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10">
        <v>54</v>
      </c>
      <c r="J4362" s="7">
        <v>610</v>
      </c>
      <c r="K4362" s="10">
        <v>3294</v>
      </c>
      <c r="L4362" s="10">
        <v>1811.6999999999998</v>
      </c>
      <c r="M4362" s="5">
        <v>0.54999999999999993</v>
      </c>
      <c r="N4362" s="2" t="s">
        <v>82</v>
      </c>
    </row>
    <row r="4363" spans="2:14" ht="14.25" customHeight="1" x14ac:dyDescent="0.25">
      <c r="B4363" s="2" t="s">
        <v>13</v>
      </c>
      <c r="C4363" s="2">
        <v>1185732</v>
      </c>
      <c r="D4363" s="3">
        <v>44536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10">
        <v>53</v>
      </c>
      <c r="J4363" s="7">
        <v>580</v>
      </c>
      <c r="K4363" s="10">
        <v>3074</v>
      </c>
      <c r="L4363" s="10">
        <v>1659.96</v>
      </c>
      <c r="M4363" s="5">
        <v>0.54</v>
      </c>
      <c r="N4363" s="2" t="s">
        <v>82</v>
      </c>
    </row>
    <row r="4364" spans="2:14" ht="14.25" customHeight="1" x14ac:dyDescent="0.25">
      <c r="B4364" s="2" t="s">
        <v>13</v>
      </c>
      <c r="C4364" s="2">
        <v>1185732</v>
      </c>
      <c r="D4364" s="3">
        <v>44537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10">
        <v>61</v>
      </c>
      <c r="J4364" s="7">
        <v>460</v>
      </c>
      <c r="K4364" s="10">
        <v>2806</v>
      </c>
      <c r="L4364" s="10">
        <v>1290.76</v>
      </c>
      <c r="M4364" s="5">
        <v>0.45999999999999996</v>
      </c>
      <c r="N4364" s="2" t="s">
        <v>82</v>
      </c>
    </row>
    <row r="4365" spans="2:14" ht="14.25" customHeight="1" x14ac:dyDescent="0.25">
      <c r="B4365" s="2" t="s">
        <v>13</v>
      </c>
      <c r="C4365" s="2">
        <v>1185732</v>
      </c>
      <c r="D4365" s="3">
        <v>44538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10">
        <v>64</v>
      </c>
      <c r="J4365" s="7">
        <v>950</v>
      </c>
      <c r="K4365" s="10">
        <v>6080</v>
      </c>
      <c r="L4365" s="10">
        <v>2614.4</v>
      </c>
      <c r="M4365" s="5">
        <v>0.43</v>
      </c>
      <c r="N4365" s="2" t="s">
        <v>82</v>
      </c>
    </row>
    <row r="4366" spans="2:14" ht="14.25" customHeight="1" x14ac:dyDescent="0.25">
      <c r="B4366" s="2" t="s">
        <v>13</v>
      </c>
      <c r="C4366" s="2">
        <v>1185732</v>
      </c>
      <c r="D4366" s="3">
        <v>44539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10">
        <v>62</v>
      </c>
      <c r="J4366" s="7">
        <v>1430</v>
      </c>
      <c r="K4366" s="10">
        <v>8866</v>
      </c>
      <c r="L4366" s="10">
        <v>5319.5999999999995</v>
      </c>
      <c r="M4366" s="5">
        <v>0.6</v>
      </c>
      <c r="N4366" s="2" t="s">
        <v>82</v>
      </c>
    </row>
    <row r="4367" spans="2:14" ht="14.25" customHeight="1" x14ac:dyDescent="0.25">
      <c r="B4367" s="2" t="s">
        <v>13</v>
      </c>
      <c r="C4367" s="2">
        <v>1185732</v>
      </c>
      <c r="D4367" s="3">
        <v>44540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10">
        <v>48</v>
      </c>
      <c r="J4367" s="7">
        <v>800</v>
      </c>
      <c r="K4367" s="10">
        <v>3840</v>
      </c>
      <c r="L4367" s="10">
        <v>1536</v>
      </c>
      <c r="M4367" s="5">
        <v>0.4</v>
      </c>
      <c r="N4367" s="2" t="s">
        <v>82</v>
      </c>
    </row>
    <row r="4368" spans="2:14" ht="14.25" customHeight="1" x14ac:dyDescent="0.25">
      <c r="B4368" s="2" t="s">
        <v>13</v>
      </c>
      <c r="C4368" s="2">
        <v>1185732</v>
      </c>
      <c r="D4368" s="3">
        <v>44541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10">
        <v>41</v>
      </c>
      <c r="J4368" s="7">
        <v>500</v>
      </c>
      <c r="K4368" s="10">
        <v>2050</v>
      </c>
      <c r="L4368" s="10">
        <v>922.49999999999989</v>
      </c>
      <c r="M4368" s="5">
        <v>0.44999999999999996</v>
      </c>
      <c r="N4368" s="2" t="s">
        <v>82</v>
      </c>
    </row>
    <row r="4369" spans="2:14" ht="14.25" customHeight="1" x14ac:dyDescent="0.25">
      <c r="B4369" s="2" t="s">
        <v>13</v>
      </c>
      <c r="C4369" s="2">
        <v>1185732</v>
      </c>
      <c r="D4369" s="3">
        <v>44542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10">
        <v>41</v>
      </c>
      <c r="J4369" s="7">
        <v>530</v>
      </c>
      <c r="K4369" s="10">
        <v>2173</v>
      </c>
      <c r="L4369" s="10">
        <v>1021.31</v>
      </c>
      <c r="M4369" s="5">
        <v>0.47</v>
      </c>
      <c r="N4369" s="2" t="s">
        <v>82</v>
      </c>
    </row>
    <row r="4370" spans="2:14" ht="14.25" customHeight="1" x14ac:dyDescent="0.25">
      <c r="B4370" s="2" t="s">
        <v>13</v>
      </c>
      <c r="C4370" s="2">
        <v>1185732</v>
      </c>
      <c r="D4370" s="3">
        <v>44543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10">
        <v>50</v>
      </c>
      <c r="J4370" s="7">
        <v>360</v>
      </c>
      <c r="K4370" s="10">
        <v>1800</v>
      </c>
      <c r="L4370" s="10">
        <v>809.99999999999989</v>
      </c>
      <c r="M4370" s="5">
        <v>0.44999999999999996</v>
      </c>
      <c r="N4370" s="2" t="s">
        <v>82</v>
      </c>
    </row>
    <row r="4371" spans="2:14" ht="14.25" customHeight="1" x14ac:dyDescent="0.25">
      <c r="B4371" s="2" t="s">
        <v>13</v>
      </c>
      <c r="C4371" s="2">
        <v>1185732</v>
      </c>
      <c r="D4371" s="3">
        <v>44544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10">
        <v>55</v>
      </c>
      <c r="J4371" s="7">
        <v>610</v>
      </c>
      <c r="K4371" s="10">
        <v>3355</v>
      </c>
      <c r="L4371" s="10">
        <v>1342</v>
      </c>
      <c r="M4371" s="5">
        <v>0.4</v>
      </c>
      <c r="N4371" s="2" t="s">
        <v>82</v>
      </c>
    </row>
    <row r="4372" spans="2:14" ht="14.25" customHeight="1" x14ac:dyDescent="0.25">
      <c r="B4372" s="2" t="s">
        <v>13</v>
      </c>
      <c r="C4372" s="2">
        <v>1185732</v>
      </c>
      <c r="D4372" s="3">
        <v>44545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10">
        <v>55</v>
      </c>
      <c r="J4372" s="7">
        <v>1040</v>
      </c>
      <c r="K4372" s="10">
        <v>5720</v>
      </c>
      <c r="L4372" s="10">
        <v>3546.4</v>
      </c>
      <c r="M4372" s="5">
        <v>0.62</v>
      </c>
      <c r="N4372" s="2" t="s">
        <v>82</v>
      </c>
    </row>
    <row r="4373" spans="2:14" ht="14.25" customHeight="1" x14ac:dyDescent="0.25">
      <c r="B4373" s="2" t="s">
        <v>13</v>
      </c>
      <c r="C4373" s="2">
        <v>1185732</v>
      </c>
      <c r="D4373" s="3">
        <v>44546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10">
        <v>47</v>
      </c>
      <c r="J4373" s="7">
        <v>630</v>
      </c>
      <c r="K4373" s="10">
        <v>2961</v>
      </c>
      <c r="L4373" s="10">
        <v>1243.6199999999999</v>
      </c>
      <c r="M4373" s="5">
        <v>0.42</v>
      </c>
      <c r="N4373" s="2" t="s">
        <v>82</v>
      </c>
    </row>
    <row r="4374" spans="2:14" ht="14.25" customHeight="1" x14ac:dyDescent="0.25">
      <c r="B4374" s="2" t="s">
        <v>13</v>
      </c>
      <c r="C4374" s="2">
        <v>1185732</v>
      </c>
      <c r="D4374" s="3">
        <v>44547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10">
        <v>48</v>
      </c>
      <c r="J4374" s="7">
        <v>340</v>
      </c>
      <c r="K4374" s="10">
        <v>1632</v>
      </c>
      <c r="L4374" s="10">
        <v>734.4</v>
      </c>
      <c r="M4374" s="5">
        <v>0.44999999999999996</v>
      </c>
      <c r="N4374" s="2" t="s">
        <v>82</v>
      </c>
    </row>
    <row r="4375" spans="2:14" ht="14.25" customHeight="1" x14ac:dyDescent="0.25">
      <c r="B4375" s="2" t="s">
        <v>13</v>
      </c>
      <c r="C4375" s="2">
        <v>1185732</v>
      </c>
      <c r="D4375" s="3">
        <v>44548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10">
        <v>48</v>
      </c>
      <c r="J4375" s="7">
        <v>290</v>
      </c>
      <c r="K4375" s="10">
        <v>1392</v>
      </c>
      <c r="L4375" s="10">
        <v>626.4</v>
      </c>
      <c r="M4375" s="5">
        <v>0.44999999999999996</v>
      </c>
      <c r="N4375" s="2" t="s">
        <v>82</v>
      </c>
    </row>
    <row r="4376" spans="2:14" ht="14.25" customHeight="1" x14ac:dyDescent="0.25">
      <c r="B4376" s="2" t="s">
        <v>13</v>
      </c>
      <c r="C4376" s="2">
        <v>1185732</v>
      </c>
      <c r="D4376" s="3">
        <v>44549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10">
        <v>56</v>
      </c>
      <c r="J4376" s="7">
        <v>270</v>
      </c>
      <c r="K4376" s="10">
        <v>1512</v>
      </c>
      <c r="L4376" s="10">
        <v>650.16</v>
      </c>
      <c r="M4376" s="5">
        <v>0.43</v>
      </c>
      <c r="N4376" s="2" t="s">
        <v>82</v>
      </c>
    </row>
    <row r="4377" spans="2:14" ht="14.25" customHeight="1" x14ac:dyDescent="0.25">
      <c r="B4377" s="2" t="s">
        <v>13</v>
      </c>
      <c r="C4377" s="2">
        <v>1185732</v>
      </c>
      <c r="D4377" s="3">
        <v>44550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10">
        <v>60</v>
      </c>
      <c r="J4377" s="7">
        <v>630</v>
      </c>
      <c r="K4377" s="10">
        <v>3780</v>
      </c>
      <c r="L4377" s="10">
        <v>1474.2</v>
      </c>
      <c r="M4377" s="5">
        <v>0.39</v>
      </c>
      <c r="N4377" s="2" t="s">
        <v>82</v>
      </c>
    </row>
    <row r="4378" spans="2:14" ht="14.25" customHeight="1" x14ac:dyDescent="0.25">
      <c r="B4378" s="2" t="s">
        <v>13</v>
      </c>
      <c r="C4378" s="2">
        <v>1185732</v>
      </c>
      <c r="D4378" s="3">
        <v>44551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10">
        <v>66</v>
      </c>
      <c r="J4378" s="7">
        <v>1130</v>
      </c>
      <c r="K4378" s="10">
        <v>7458</v>
      </c>
      <c r="L4378" s="10">
        <v>4847.7</v>
      </c>
      <c r="M4378" s="5">
        <v>0.65</v>
      </c>
      <c r="N4378" s="2" t="s">
        <v>82</v>
      </c>
    </row>
    <row r="4379" spans="2:14" ht="14.25" customHeight="1" x14ac:dyDescent="0.25">
      <c r="B4379" s="2" t="s">
        <v>13</v>
      </c>
      <c r="C4379" s="2">
        <v>1185732</v>
      </c>
      <c r="D4379" s="3">
        <v>44552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10">
        <v>55</v>
      </c>
      <c r="J4379" s="7">
        <v>600</v>
      </c>
      <c r="K4379" s="10">
        <v>3300</v>
      </c>
      <c r="L4379" s="10">
        <v>1551</v>
      </c>
      <c r="M4379" s="5">
        <v>0.47</v>
      </c>
      <c r="N4379" s="2" t="s">
        <v>82</v>
      </c>
    </row>
    <row r="4380" spans="2:14" ht="14.25" customHeight="1" x14ac:dyDescent="0.25">
      <c r="B4380" s="2" t="s">
        <v>13</v>
      </c>
      <c r="C4380" s="2">
        <v>1185732</v>
      </c>
      <c r="D4380" s="3">
        <v>44553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10">
        <v>55</v>
      </c>
      <c r="J4380" s="7">
        <v>550</v>
      </c>
      <c r="K4380" s="10">
        <v>3025</v>
      </c>
      <c r="L4380" s="10">
        <v>1603.25</v>
      </c>
      <c r="M4380" s="5">
        <v>0.53</v>
      </c>
      <c r="N4380" s="2" t="s">
        <v>82</v>
      </c>
    </row>
    <row r="4381" spans="2:14" ht="14.25" customHeight="1" x14ac:dyDescent="0.25">
      <c r="B4381" s="2" t="s">
        <v>13</v>
      </c>
      <c r="C4381" s="2">
        <v>1185732</v>
      </c>
      <c r="D4381" s="3">
        <v>44554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10">
        <v>56</v>
      </c>
      <c r="J4381" s="7">
        <v>440</v>
      </c>
      <c r="K4381" s="10">
        <v>2464</v>
      </c>
      <c r="L4381" s="10">
        <v>1256.6400000000001</v>
      </c>
      <c r="M4381" s="5">
        <v>0.51</v>
      </c>
      <c r="N4381" s="2" t="s">
        <v>82</v>
      </c>
    </row>
    <row r="4382" spans="2:14" ht="14.25" customHeight="1" x14ac:dyDescent="0.25">
      <c r="B4382" s="2" t="s">
        <v>13</v>
      </c>
      <c r="C4382" s="2">
        <v>1185732</v>
      </c>
      <c r="D4382" s="3">
        <v>44555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10">
        <v>64</v>
      </c>
      <c r="J4382" s="7">
        <v>420</v>
      </c>
      <c r="K4382" s="10">
        <v>2688</v>
      </c>
      <c r="L4382" s="10">
        <v>1290.24</v>
      </c>
      <c r="M4382" s="5">
        <v>0.48</v>
      </c>
      <c r="N4382" s="2" t="s">
        <v>82</v>
      </c>
    </row>
    <row r="4383" spans="2:14" ht="14.25" customHeight="1" x14ac:dyDescent="0.25">
      <c r="B4383" s="2" t="s">
        <v>13</v>
      </c>
      <c r="C4383" s="2">
        <v>1185732</v>
      </c>
      <c r="D4383" s="3">
        <v>44556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10">
        <v>71</v>
      </c>
      <c r="J4383" s="7">
        <v>650</v>
      </c>
      <c r="K4383" s="10">
        <v>4615</v>
      </c>
      <c r="L4383" s="10">
        <v>2030.6</v>
      </c>
      <c r="M4383" s="5">
        <v>0.44</v>
      </c>
      <c r="N4383" s="2" t="s">
        <v>82</v>
      </c>
    </row>
    <row r="4384" spans="2:14" ht="14.25" customHeight="1" x14ac:dyDescent="0.25">
      <c r="B4384" s="2" t="s">
        <v>13</v>
      </c>
      <c r="C4384" s="2">
        <v>1185732</v>
      </c>
      <c r="D4384" s="3">
        <v>44557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10">
        <v>67</v>
      </c>
      <c r="J4384" s="7">
        <v>1240</v>
      </c>
      <c r="K4384" s="10">
        <v>8308</v>
      </c>
      <c r="L4384" s="10">
        <v>5732.52</v>
      </c>
      <c r="M4384" s="5">
        <v>0.69000000000000006</v>
      </c>
      <c r="N4384" s="2" t="s">
        <v>82</v>
      </c>
    </row>
    <row r="4385" spans="2:14" ht="14.25" customHeight="1" x14ac:dyDescent="0.25">
      <c r="B4385" s="2" t="s">
        <v>13</v>
      </c>
      <c r="C4385" s="2">
        <v>1185732</v>
      </c>
      <c r="D4385" s="3">
        <v>44558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10">
        <v>55</v>
      </c>
      <c r="J4385" s="7">
        <v>690</v>
      </c>
      <c r="K4385" s="10">
        <v>3795</v>
      </c>
      <c r="L4385" s="10">
        <v>1707.7499999999998</v>
      </c>
      <c r="M4385" s="5">
        <v>0.44999999999999996</v>
      </c>
      <c r="N4385" s="2" t="s">
        <v>82</v>
      </c>
    </row>
    <row r="4386" spans="2:14" ht="14.25" customHeight="1" x14ac:dyDescent="0.25">
      <c r="B4386" s="2" t="s">
        <v>13</v>
      </c>
      <c r="C4386" s="2">
        <v>1185732</v>
      </c>
      <c r="D4386" s="3">
        <v>44559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10">
        <v>55</v>
      </c>
      <c r="J4386" s="7">
        <v>650</v>
      </c>
      <c r="K4386" s="10">
        <v>3575</v>
      </c>
      <c r="L4386" s="10">
        <v>1894.75</v>
      </c>
      <c r="M4386" s="5">
        <v>0.53</v>
      </c>
      <c r="N4386" s="2" t="s">
        <v>82</v>
      </c>
    </row>
    <row r="4387" spans="2:14" ht="14.25" customHeight="1" x14ac:dyDescent="0.25">
      <c r="B4387" s="2" t="s">
        <v>13</v>
      </c>
      <c r="C4387" s="2">
        <v>1185732</v>
      </c>
      <c r="D4387" s="3">
        <v>44560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10">
        <v>57</v>
      </c>
      <c r="J4387" s="7">
        <v>530</v>
      </c>
      <c r="K4387" s="10">
        <v>3021</v>
      </c>
      <c r="L4387" s="10">
        <v>1601.13</v>
      </c>
      <c r="M4387" s="5">
        <v>0.53</v>
      </c>
      <c r="N4387" s="2" t="s">
        <v>82</v>
      </c>
    </row>
    <row r="4388" spans="2:14" ht="14.25" customHeight="1" x14ac:dyDescent="0.25">
      <c r="B4388" s="2" t="s">
        <v>13</v>
      </c>
      <c r="C4388" s="2">
        <v>1185732</v>
      </c>
      <c r="D4388" s="3">
        <v>44561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10">
        <v>63</v>
      </c>
      <c r="J4388" s="7">
        <v>470</v>
      </c>
      <c r="K4388" s="10">
        <v>2961</v>
      </c>
      <c r="L4388" s="10">
        <v>1362.06</v>
      </c>
      <c r="M4388" s="5">
        <v>0.45999999999999996</v>
      </c>
      <c r="N4388" s="2" t="s">
        <v>82</v>
      </c>
    </row>
    <row r="4389" spans="2:14" ht="14.25" customHeight="1" x14ac:dyDescent="0.25">
      <c r="B4389" s="2" t="s">
        <v>13</v>
      </c>
      <c r="C4389" s="2">
        <v>1185732</v>
      </c>
      <c r="D4389" s="3">
        <v>43831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10">
        <v>68</v>
      </c>
      <c r="J4389" s="7">
        <v>830</v>
      </c>
      <c r="K4389" s="10">
        <v>5644</v>
      </c>
      <c r="L4389" s="10">
        <v>2426.92</v>
      </c>
      <c r="M4389" s="5">
        <v>0.43</v>
      </c>
      <c r="N4389" s="2" t="s">
        <v>82</v>
      </c>
    </row>
    <row r="4390" spans="2:14" ht="14.25" customHeight="1" x14ac:dyDescent="0.25">
      <c r="B4390" s="2" t="s">
        <v>29</v>
      </c>
      <c r="C4390" s="2">
        <v>1128299</v>
      </c>
      <c r="D4390" s="3">
        <v>43832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10">
        <v>32</v>
      </c>
      <c r="J4390" s="7">
        <v>1220</v>
      </c>
      <c r="K4390" s="10">
        <v>3904</v>
      </c>
      <c r="L4390" s="10">
        <v>1991.04</v>
      </c>
      <c r="M4390" s="5">
        <v>0.51</v>
      </c>
      <c r="N4390" s="2" t="s">
        <v>82</v>
      </c>
    </row>
    <row r="4391" spans="2:14" ht="14.25" customHeight="1" x14ac:dyDescent="0.25">
      <c r="B4391" s="2" t="s">
        <v>29</v>
      </c>
      <c r="C4391" s="2">
        <v>1128299</v>
      </c>
      <c r="D4391" s="3">
        <v>43833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10">
        <v>44</v>
      </c>
      <c r="J4391" s="7">
        <v>1170</v>
      </c>
      <c r="K4391" s="10">
        <v>5148</v>
      </c>
      <c r="L4391" s="10">
        <v>1904.76</v>
      </c>
      <c r="M4391" s="5">
        <v>0.37</v>
      </c>
      <c r="N4391" s="2" t="s">
        <v>82</v>
      </c>
    </row>
    <row r="4392" spans="2:14" ht="14.25" customHeight="1" x14ac:dyDescent="0.25">
      <c r="B4392" s="2" t="s">
        <v>29</v>
      </c>
      <c r="C4392" s="2">
        <v>1128299</v>
      </c>
      <c r="D4392" s="3">
        <v>43834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10">
        <v>41</v>
      </c>
      <c r="J4392" s="7">
        <v>1170</v>
      </c>
      <c r="K4392" s="10">
        <v>4797</v>
      </c>
      <c r="L4392" s="10">
        <v>2590.38</v>
      </c>
      <c r="M4392" s="5">
        <v>0.54</v>
      </c>
      <c r="N4392" s="2" t="s">
        <v>82</v>
      </c>
    </row>
    <row r="4393" spans="2:14" ht="14.25" customHeight="1" x14ac:dyDescent="0.25">
      <c r="B4393" s="2" t="s">
        <v>29</v>
      </c>
      <c r="C4393" s="2">
        <v>1128299</v>
      </c>
      <c r="D4393" s="3">
        <v>43835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10">
        <v>43</v>
      </c>
      <c r="J4393" s="7">
        <v>870</v>
      </c>
      <c r="K4393" s="10">
        <v>3741</v>
      </c>
      <c r="L4393" s="10">
        <v>1870.5</v>
      </c>
      <c r="M4393" s="5">
        <v>0.5</v>
      </c>
      <c r="N4393" s="2" t="s">
        <v>82</v>
      </c>
    </row>
    <row r="4394" spans="2:14" ht="14.25" customHeight="1" x14ac:dyDescent="0.25">
      <c r="B4394" s="2" t="s">
        <v>29</v>
      </c>
      <c r="C4394" s="2">
        <v>1128299</v>
      </c>
      <c r="D4394" s="3">
        <v>43836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10">
        <v>47</v>
      </c>
      <c r="J4394" s="7">
        <v>700</v>
      </c>
      <c r="K4394" s="10">
        <v>3290</v>
      </c>
      <c r="L4394" s="10">
        <v>2138.5</v>
      </c>
      <c r="M4394" s="5">
        <v>0.65</v>
      </c>
      <c r="N4394" s="2" t="s">
        <v>82</v>
      </c>
    </row>
    <row r="4395" spans="2:14" ht="14.25" customHeight="1" x14ac:dyDescent="0.25">
      <c r="B4395" s="2" t="s">
        <v>29</v>
      </c>
      <c r="C4395" s="2">
        <v>1128299</v>
      </c>
      <c r="D4395" s="3">
        <v>43837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10">
        <v>41</v>
      </c>
      <c r="J4395" s="7">
        <v>1280</v>
      </c>
      <c r="K4395" s="10">
        <v>5248</v>
      </c>
      <c r="L4395" s="10">
        <v>1574.4000000000003</v>
      </c>
      <c r="M4395" s="5">
        <v>0.30000000000000004</v>
      </c>
      <c r="N4395" s="2" t="s">
        <v>82</v>
      </c>
    </row>
    <row r="4396" spans="2:14" ht="14.25" customHeight="1" x14ac:dyDescent="0.25">
      <c r="B4396" s="2" t="s">
        <v>29</v>
      </c>
      <c r="C4396" s="2">
        <v>1128299</v>
      </c>
      <c r="D4396" s="3">
        <v>43838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10">
        <v>34</v>
      </c>
      <c r="J4396" s="7">
        <v>1580</v>
      </c>
      <c r="K4396" s="10">
        <v>5372</v>
      </c>
      <c r="L4396" s="10">
        <v>2686</v>
      </c>
      <c r="M4396" s="5">
        <v>0.5</v>
      </c>
      <c r="N4396" s="2" t="s">
        <v>82</v>
      </c>
    </row>
    <row r="4397" spans="2:14" ht="14.25" customHeight="1" x14ac:dyDescent="0.25">
      <c r="B4397" s="2" t="s">
        <v>29</v>
      </c>
      <c r="C4397" s="2">
        <v>1128299</v>
      </c>
      <c r="D4397" s="3">
        <v>43839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10">
        <v>43</v>
      </c>
      <c r="J4397" s="7">
        <v>1280</v>
      </c>
      <c r="K4397" s="10">
        <v>5504</v>
      </c>
      <c r="L4397" s="10">
        <v>2201.6</v>
      </c>
      <c r="M4397" s="5">
        <v>0.4</v>
      </c>
      <c r="N4397" s="2" t="s">
        <v>82</v>
      </c>
    </row>
    <row r="4398" spans="2:14" ht="14.25" customHeight="1" x14ac:dyDescent="0.25">
      <c r="B4398" s="2" t="s">
        <v>29</v>
      </c>
      <c r="C4398" s="2">
        <v>1128299</v>
      </c>
      <c r="D4398" s="3">
        <v>43840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10">
        <v>41</v>
      </c>
      <c r="J4398" s="7">
        <v>1190</v>
      </c>
      <c r="K4398" s="10">
        <v>4879</v>
      </c>
      <c r="L4398" s="10">
        <v>2585.8700000000003</v>
      </c>
      <c r="M4398" s="5">
        <v>0.53</v>
      </c>
      <c r="N4398" s="2" t="s">
        <v>82</v>
      </c>
    </row>
    <row r="4399" spans="2:14" ht="14.25" customHeight="1" x14ac:dyDescent="0.25">
      <c r="B4399" s="2" t="s">
        <v>29</v>
      </c>
      <c r="C4399" s="2">
        <v>1128299</v>
      </c>
      <c r="D4399" s="3">
        <v>43841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10">
        <v>44</v>
      </c>
      <c r="J4399" s="7">
        <v>740</v>
      </c>
      <c r="K4399" s="10">
        <v>3256</v>
      </c>
      <c r="L4399" s="10">
        <v>1497.76</v>
      </c>
      <c r="M4399" s="5">
        <v>0.45999999999999996</v>
      </c>
      <c r="N4399" s="2" t="s">
        <v>82</v>
      </c>
    </row>
    <row r="4400" spans="2:14" ht="14.25" customHeight="1" x14ac:dyDescent="0.25">
      <c r="B4400" s="2" t="s">
        <v>29</v>
      </c>
      <c r="C4400" s="2">
        <v>1128299</v>
      </c>
      <c r="D4400" s="3">
        <v>43842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10">
        <v>46</v>
      </c>
      <c r="J4400" s="7">
        <v>520</v>
      </c>
      <c r="K4400" s="10">
        <v>2392</v>
      </c>
      <c r="L4400" s="10">
        <v>1674.4</v>
      </c>
      <c r="M4400" s="5">
        <v>0.70000000000000007</v>
      </c>
      <c r="N4400" s="2" t="s">
        <v>82</v>
      </c>
    </row>
    <row r="4401" spans="2:14" ht="14.25" customHeight="1" x14ac:dyDescent="0.25">
      <c r="B4401" s="2" t="s">
        <v>29</v>
      </c>
      <c r="C4401" s="2">
        <v>1128299</v>
      </c>
      <c r="D4401" s="3">
        <v>43843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10">
        <v>41</v>
      </c>
      <c r="J4401" s="7">
        <v>1160</v>
      </c>
      <c r="K4401" s="10">
        <v>4756</v>
      </c>
      <c r="L4401" s="10">
        <v>1617.0400000000002</v>
      </c>
      <c r="M4401" s="5">
        <v>0.34</v>
      </c>
      <c r="N4401" s="2" t="s">
        <v>82</v>
      </c>
    </row>
    <row r="4402" spans="2:14" ht="14.25" customHeight="1" x14ac:dyDescent="0.25">
      <c r="B4402" s="2" t="s">
        <v>29</v>
      </c>
      <c r="C4402" s="2">
        <v>1128299</v>
      </c>
      <c r="D4402" s="3">
        <v>43844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10">
        <v>43</v>
      </c>
      <c r="J4402" s="7">
        <v>1600</v>
      </c>
      <c r="K4402" s="10">
        <v>6880</v>
      </c>
      <c r="L4402" s="10">
        <v>3784.0000000000005</v>
      </c>
      <c r="M4402" s="5">
        <v>0.55000000000000004</v>
      </c>
      <c r="N4402" s="2" t="s">
        <v>82</v>
      </c>
    </row>
    <row r="4403" spans="2:14" ht="14.25" customHeight="1" x14ac:dyDescent="0.25">
      <c r="B4403" s="2" t="s">
        <v>29</v>
      </c>
      <c r="C4403" s="2">
        <v>1128299</v>
      </c>
      <c r="D4403" s="3">
        <v>43845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10">
        <v>50</v>
      </c>
      <c r="J4403" s="7">
        <v>1200</v>
      </c>
      <c r="K4403" s="10">
        <v>6000</v>
      </c>
      <c r="L4403" s="10">
        <v>2400</v>
      </c>
      <c r="M4403" s="5">
        <v>0.4</v>
      </c>
      <c r="N4403" s="2" t="s">
        <v>82</v>
      </c>
    </row>
    <row r="4404" spans="2:14" ht="14.25" customHeight="1" x14ac:dyDescent="0.25">
      <c r="B4404" s="2" t="s">
        <v>29</v>
      </c>
      <c r="C4404" s="2">
        <v>1128299</v>
      </c>
      <c r="D4404" s="3">
        <v>43846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10">
        <v>52</v>
      </c>
      <c r="J4404" s="7">
        <v>1040</v>
      </c>
      <c r="K4404" s="10">
        <v>5408</v>
      </c>
      <c r="L4404" s="10">
        <v>2866.2400000000002</v>
      </c>
      <c r="M4404" s="5">
        <v>0.53</v>
      </c>
      <c r="N4404" s="2" t="s">
        <v>82</v>
      </c>
    </row>
    <row r="4405" spans="2:14" ht="14.25" customHeight="1" x14ac:dyDescent="0.25">
      <c r="B4405" s="2" t="s">
        <v>29</v>
      </c>
      <c r="C4405" s="2">
        <v>1128299</v>
      </c>
      <c r="D4405" s="3">
        <v>43847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10">
        <v>50</v>
      </c>
      <c r="J4405" s="7">
        <v>840</v>
      </c>
      <c r="K4405" s="10">
        <v>4200</v>
      </c>
      <c r="L4405" s="10">
        <v>1974</v>
      </c>
      <c r="M4405" s="5">
        <v>0.47</v>
      </c>
      <c r="N4405" s="2" t="s">
        <v>82</v>
      </c>
    </row>
    <row r="4406" spans="2:14" ht="14.25" customHeight="1" x14ac:dyDescent="0.25">
      <c r="B4406" s="2" t="s">
        <v>29</v>
      </c>
      <c r="C4406" s="2">
        <v>1128299</v>
      </c>
      <c r="D4406" s="3">
        <v>43848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10">
        <v>55</v>
      </c>
      <c r="J4406" s="7">
        <v>470</v>
      </c>
      <c r="K4406" s="10">
        <v>2585</v>
      </c>
      <c r="L4406" s="10">
        <v>1809.5000000000002</v>
      </c>
      <c r="M4406" s="5">
        <v>0.70000000000000007</v>
      </c>
      <c r="N4406" s="2" t="s">
        <v>82</v>
      </c>
    </row>
    <row r="4407" spans="2:14" ht="14.25" customHeight="1" x14ac:dyDescent="0.25">
      <c r="B4407" s="2" t="s">
        <v>29</v>
      </c>
      <c r="C4407" s="2">
        <v>1128299</v>
      </c>
      <c r="D4407" s="3">
        <v>43849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10">
        <v>54</v>
      </c>
      <c r="J4407" s="7">
        <v>940</v>
      </c>
      <c r="K4407" s="10">
        <v>5076</v>
      </c>
      <c r="L4407" s="10">
        <v>1725.8400000000001</v>
      </c>
      <c r="M4407" s="5">
        <v>0.34</v>
      </c>
      <c r="N4407" s="2" t="s">
        <v>82</v>
      </c>
    </row>
    <row r="4408" spans="2:14" ht="14.25" customHeight="1" x14ac:dyDescent="0.25">
      <c r="B4408" s="2" t="s">
        <v>29</v>
      </c>
      <c r="C4408" s="2">
        <v>1128299</v>
      </c>
      <c r="D4408" s="3">
        <v>43850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10">
        <v>58</v>
      </c>
      <c r="J4408" s="7">
        <v>1430</v>
      </c>
      <c r="K4408" s="10">
        <v>8294</v>
      </c>
      <c r="L4408" s="10">
        <v>4229.9400000000005</v>
      </c>
      <c r="M4408" s="5">
        <v>0.51</v>
      </c>
      <c r="N4408" s="2" t="s">
        <v>82</v>
      </c>
    </row>
    <row r="4409" spans="2:14" ht="14.25" customHeight="1" x14ac:dyDescent="0.25">
      <c r="B4409" s="2" t="s">
        <v>29</v>
      </c>
      <c r="C4409" s="2">
        <v>1128299</v>
      </c>
      <c r="D4409" s="3">
        <v>43851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10">
        <v>62</v>
      </c>
      <c r="J4409" s="7">
        <v>1020</v>
      </c>
      <c r="K4409" s="10">
        <v>6324</v>
      </c>
      <c r="L4409" s="10">
        <v>2403.12</v>
      </c>
      <c r="M4409" s="5">
        <v>0.38</v>
      </c>
      <c r="N4409" s="2" t="s">
        <v>82</v>
      </c>
    </row>
    <row r="4410" spans="2:14" ht="14.25" customHeight="1" x14ac:dyDescent="0.25">
      <c r="B4410" s="2" t="s">
        <v>29</v>
      </c>
      <c r="C4410" s="2">
        <v>1128299</v>
      </c>
      <c r="D4410" s="3">
        <v>43852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10">
        <v>61</v>
      </c>
      <c r="J4410" s="7">
        <v>1200</v>
      </c>
      <c r="K4410" s="10">
        <v>7320</v>
      </c>
      <c r="L4410" s="10">
        <v>3879.6000000000004</v>
      </c>
      <c r="M4410" s="5">
        <v>0.53</v>
      </c>
      <c r="N4410" s="2" t="s">
        <v>82</v>
      </c>
    </row>
    <row r="4411" spans="2:14" ht="14.25" customHeight="1" x14ac:dyDescent="0.25">
      <c r="B4411" s="2" t="s">
        <v>29</v>
      </c>
      <c r="C4411" s="2">
        <v>1128299</v>
      </c>
      <c r="D4411" s="3">
        <v>43853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10">
        <v>59</v>
      </c>
      <c r="J4411" s="7">
        <v>750</v>
      </c>
      <c r="K4411" s="10">
        <v>4425</v>
      </c>
      <c r="L4411" s="10">
        <v>2035.4999999999998</v>
      </c>
      <c r="M4411" s="5">
        <v>0.45999999999999996</v>
      </c>
      <c r="N4411" s="2" t="s">
        <v>82</v>
      </c>
    </row>
    <row r="4412" spans="2:14" ht="14.25" customHeight="1" x14ac:dyDescent="0.25">
      <c r="B4412" s="2" t="s">
        <v>29</v>
      </c>
      <c r="C4412" s="2">
        <v>1128299</v>
      </c>
      <c r="D4412" s="3">
        <v>43854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10">
        <v>63</v>
      </c>
      <c r="J4412" s="7">
        <v>520</v>
      </c>
      <c r="K4412" s="10">
        <v>3276</v>
      </c>
      <c r="L4412" s="10">
        <v>2162.1600000000003</v>
      </c>
      <c r="M4412" s="5">
        <v>0.66</v>
      </c>
      <c r="N4412" s="2" t="s">
        <v>82</v>
      </c>
    </row>
    <row r="4413" spans="2:14" ht="14.25" customHeight="1" x14ac:dyDescent="0.25">
      <c r="B4413" s="2" t="s">
        <v>29</v>
      </c>
      <c r="C4413" s="2">
        <v>1128299</v>
      </c>
      <c r="D4413" s="3">
        <v>43855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10">
        <v>78</v>
      </c>
      <c r="J4413" s="7">
        <v>950</v>
      </c>
      <c r="K4413" s="10">
        <v>7410</v>
      </c>
      <c r="L4413" s="10">
        <v>2519.4</v>
      </c>
      <c r="M4413" s="5">
        <v>0.34</v>
      </c>
      <c r="N4413" s="2" t="s">
        <v>82</v>
      </c>
    </row>
    <row r="4414" spans="2:14" ht="14.25" customHeight="1" x14ac:dyDescent="0.25">
      <c r="B4414" s="2" t="s">
        <v>29</v>
      </c>
      <c r="C4414" s="2">
        <v>1128299</v>
      </c>
      <c r="D4414" s="3">
        <v>43856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10">
        <v>58</v>
      </c>
      <c r="J4414" s="7">
        <v>1490</v>
      </c>
      <c r="K4414" s="10">
        <v>8642</v>
      </c>
      <c r="L4414" s="10">
        <v>5012.3600000000006</v>
      </c>
      <c r="M4414" s="5">
        <v>0.58000000000000007</v>
      </c>
      <c r="N4414" s="2" t="s">
        <v>82</v>
      </c>
    </row>
    <row r="4415" spans="2:14" ht="14.25" customHeight="1" x14ac:dyDescent="0.25">
      <c r="B4415" s="2" t="s">
        <v>29</v>
      </c>
      <c r="C4415" s="2">
        <v>1128299</v>
      </c>
      <c r="D4415" s="3">
        <v>43857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10">
        <v>60</v>
      </c>
      <c r="J4415" s="7">
        <v>1040</v>
      </c>
      <c r="K4415" s="10">
        <v>6240</v>
      </c>
      <c r="L4415" s="10">
        <v>2683.2</v>
      </c>
      <c r="M4415" s="5">
        <v>0.43</v>
      </c>
      <c r="N4415" s="2" t="s">
        <v>82</v>
      </c>
    </row>
    <row r="4416" spans="2:14" ht="14.25" customHeight="1" x14ac:dyDescent="0.25">
      <c r="B4416" s="2" t="s">
        <v>29</v>
      </c>
      <c r="C4416" s="2">
        <v>1128299</v>
      </c>
      <c r="D4416" s="3">
        <v>43858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10">
        <v>63</v>
      </c>
      <c r="J4416" s="7">
        <v>1160</v>
      </c>
      <c r="K4416" s="10">
        <v>7308</v>
      </c>
      <c r="L4416" s="10">
        <v>4165.5600000000004</v>
      </c>
      <c r="M4416" s="5">
        <v>0.57000000000000006</v>
      </c>
      <c r="N4416" s="2" t="s">
        <v>82</v>
      </c>
    </row>
    <row r="4417" spans="2:14" ht="14.25" customHeight="1" x14ac:dyDescent="0.25">
      <c r="B4417" s="2" t="s">
        <v>29</v>
      </c>
      <c r="C4417" s="2">
        <v>1128299</v>
      </c>
      <c r="D4417" s="3">
        <v>43859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10">
        <v>57</v>
      </c>
      <c r="J4417" s="7">
        <v>900</v>
      </c>
      <c r="K4417" s="10">
        <v>5130</v>
      </c>
      <c r="L4417" s="10">
        <v>2565</v>
      </c>
      <c r="M4417" s="5">
        <v>0.5</v>
      </c>
      <c r="N4417" s="2" t="s">
        <v>82</v>
      </c>
    </row>
    <row r="4418" spans="2:14" ht="14.25" customHeight="1" x14ac:dyDescent="0.25">
      <c r="B4418" s="2" t="s">
        <v>29</v>
      </c>
      <c r="C4418" s="2">
        <v>1128299</v>
      </c>
      <c r="D4418" s="3">
        <v>43860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10">
        <v>60</v>
      </c>
      <c r="J4418" s="7">
        <v>600</v>
      </c>
      <c r="K4418" s="10">
        <v>3600</v>
      </c>
      <c r="L4418" s="10">
        <v>2520.0000000000005</v>
      </c>
      <c r="M4418" s="5">
        <v>0.70000000000000007</v>
      </c>
      <c r="N4418" s="2" t="s">
        <v>82</v>
      </c>
    </row>
    <row r="4419" spans="2:14" ht="14.25" customHeight="1" x14ac:dyDescent="0.25">
      <c r="B4419" s="2" t="s">
        <v>29</v>
      </c>
      <c r="C4419" s="2">
        <v>1128299</v>
      </c>
      <c r="D4419" s="3">
        <v>43861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10">
        <v>78</v>
      </c>
      <c r="J4419" s="7">
        <v>1310</v>
      </c>
      <c r="K4419" s="10">
        <v>10218</v>
      </c>
      <c r="L4419" s="10">
        <v>3576.2999999999997</v>
      </c>
      <c r="M4419" s="5">
        <v>0.35</v>
      </c>
      <c r="N4419" s="2" t="s">
        <v>82</v>
      </c>
    </row>
    <row r="4420" spans="2:14" ht="14.25" customHeight="1" x14ac:dyDescent="0.25">
      <c r="B4420" s="2" t="s">
        <v>29</v>
      </c>
      <c r="C4420" s="2">
        <v>1128299</v>
      </c>
      <c r="D4420" s="3">
        <v>43862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10">
        <v>56</v>
      </c>
      <c r="J4420" s="7">
        <v>1890</v>
      </c>
      <c r="K4420" s="10">
        <v>10584</v>
      </c>
      <c r="L4420" s="10">
        <v>6032.880000000001</v>
      </c>
      <c r="M4420" s="5">
        <v>0.57000000000000006</v>
      </c>
      <c r="N4420" s="2" t="s">
        <v>82</v>
      </c>
    </row>
    <row r="4421" spans="2:14" ht="14.25" customHeight="1" x14ac:dyDescent="0.25">
      <c r="B4421" s="2" t="s">
        <v>29</v>
      </c>
      <c r="C4421" s="2">
        <v>1128299</v>
      </c>
      <c r="D4421" s="3">
        <v>43863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10">
        <v>62</v>
      </c>
      <c r="J4421" s="7">
        <v>1650</v>
      </c>
      <c r="K4421" s="10">
        <v>10230</v>
      </c>
      <c r="L4421" s="10">
        <v>4194.3</v>
      </c>
      <c r="M4421" s="5">
        <v>0.41</v>
      </c>
      <c r="N4421" s="2" t="s">
        <v>82</v>
      </c>
    </row>
    <row r="4422" spans="2:14" ht="14.25" customHeight="1" x14ac:dyDescent="0.25">
      <c r="B4422" s="2" t="s">
        <v>29</v>
      </c>
      <c r="C4422" s="2">
        <v>1128299</v>
      </c>
      <c r="D4422" s="3">
        <v>43864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10">
        <v>62</v>
      </c>
      <c r="J4422" s="7">
        <v>1650</v>
      </c>
      <c r="K4422" s="10">
        <v>10230</v>
      </c>
      <c r="L4422" s="10">
        <v>6035.7000000000007</v>
      </c>
      <c r="M4422" s="5">
        <v>0.59000000000000008</v>
      </c>
      <c r="N4422" s="2" t="s">
        <v>82</v>
      </c>
    </row>
    <row r="4423" spans="2:14" ht="14.25" customHeight="1" x14ac:dyDescent="0.25">
      <c r="B4423" s="2" t="s">
        <v>29</v>
      </c>
      <c r="C4423" s="2">
        <v>1128299</v>
      </c>
      <c r="D4423" s="3">
        <v>43865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10">
        <v>58</v>
      </c>
      <c r="J4423" s="7">
        <v>1110</v>
      </c>
      <c r="K4423" s="10">
        <v>6438</v>
      </c>
      <c r="L4423" s="10">
        <v>3283.38</v>
      </c>
      <c r="M4423" s="5">
        <v>0.51</v>
      </c>
      <c r="N4423" s="2" t="s">
        <v>82</v>
      </c>
    </row>
    <row r="4424" spans="2:14" ht="14.25" customHeight="1" x14ac:dyDescent="0.25">
      <c r="B4424" s="2" t="s">
        <v>29</v>
      </c>
      <c r="C4424" s="2">
        <v>1128299</v>
      </c>
      <c r="D4424" s="3">
        <v>43866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10">
        <v>59</v>
      </c>
      <c r="J4424" s="7">
        <v>810</v>
      </c>
      <c r="K4424" s="10">
        <v>4779</v>
      </c>
      <c r="L4424" s="10">
        <v>3536.4600000000005</v>
      </c>
      <c r="M4424" s="5">
        <v>0.7400000000000001</v>
      </c>
      <c r="N4424" s="2" t="s">
        <v>82</v>
      </c>
    </row>
    <row r="4425" spans="2:14" ht="14.25" customHeight="1" x14ac:dyDescent="0.25">
      <c r="B4425" s="2" t="s">
        <v>29</v>
      </c>
      <c r="C4425" s="2">
        <v>1128299</v>
      </c>
      <c r="D4425" s="3">
        <v>43867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10">
        <v>73</v>
      </c>
      <c r="J4425" s="7">
        <v>1740</v>
      </c>
      <c r="K4425" s="10">
        <v>12702</v>
      </c>
      <c r="L4425" s="10">
        <v>5080.8</v>
      </c>
      <c r="M4425" s="5">
        <v>0.4</v>
      </c>
      <c r="N4425" s="2" t="s">
        <v>82</v>
      </c>
    </row>
    <row r="4426" spans="2:14" ht="14.25" customHeight="1" x14ac:dyDescent="0.25">
      <c r="B4426" s="2" t="s">
        <v>29</v>
      </c>
      <c r="C4426" s="2">
        <v>1128299</v>
      </c>
      <c r="D4426" s="3">
        <v>43868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10">
        <v>58</v>
      </c>
      <c r="J4426" s="7">
        <v>2180</v>
      </c>
      <c r="K4426" s="10">
        <v>12644</v>
      </c>
      <c r="L4426" s="10">
        <v>6701.3200000000006</v>
      </c>
      <c r="M4426" s="5">
        <v>0.53</v>
      </c>
      <c r="N4426" s="2" t="s">
        <v>82</v>
      </c>
    </row>
    <row r="4427" spans="2:14" ht="14.25" customHeight="1" x14ac:dyDescent="0.25">
      <c r="B4427" s="2" t="s">
        <v>29</v>
      </c>
      <c r="C4427" s="2">
        <v>1128299</v>
      </c>
      <c r="D4427" s="3">
        <v>43869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10">
        <v>61</v>
      </c>
      <c r="J4427" s="7">
        <v>1740</v>
      </c>
      <c r="K4427" s="10">
        <v>10614</v>
      </c>
      <c r="L4427" s="10">
        <v>3821.04</v>
      </c>
      <c r="M4427" s="5">
        <v>0.36</v>
      </c>
      <c r="N4427" s="2" t="s">
        <v>82</v>
      </c>
    </row>
    <row r="4428" spans="2:14" ht="14.25" customHeight="1" x14ac:dyDescent="0.25">
      <c r="B4428" s="2" t="s">
        <v>29</v>
      </c>
      <c r="C4428" s="2">
        <v>1128299</v>
      </c>
      <c r="D4428" s="3">
        <v>43870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10">
        <v>61</v>
      </c>
      <c r="J4428" s="7">
        <v>1430</v>
      </c>
      <c r="K4428" s="10">
        <v>8723</v>
      </c>
      <c r="L4428" s="10">
        <v>4623.1900000000005</v>
      </c>
      <c r="M4428" s="5">
        <v>0.53</v>
      </c>
      <c r="N4428" s="2" t="s">
        <v>82</v>
      </c>
    </row>
    <row r="4429" spans="2:14" ht="14.25" customHeight="1" x14ac:dyDescent="0.25">
      <c r="B4429" s="2" t="s">
        <v>29</v>
      </c>
      <c r="C4429" s="2">
        <v>1128299</v>
      </c>
      <c r="D4429" s="3">
        <v>43871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10">
        <v>55</v>
      </c>
      <c r="J4429" s="7">
        <v>1170</v>
      </c>
      <c r="K4429" s="10">
        <v>6435</v>
      </c>
      <c r="L4429" s="10">
        <v>3153.15</v>
      </c>
      <c r="M4429" s="5">
        <v>0.49</v>
      </c>
      <c r="N4429" s="2" t="s">
        <v>82</v>
      </c>
    </row>
    <row r="4430" spans="2:14" ht="14.25" customHeight="1" x14ac:dyDescent="0.25">
      <c r="B4430" s="2" t="s">
        <v>29</v>
      </c>
      <c r="C4430" s="2">
        <v>1128299</v>
      </c>
      <c r="D4430" s="3">
        <v>43872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10">
        <v>60</v>
      </c>
      <c r="J4430" s="7">
        <v>1300</v>
      </c>
      <c r="K4430" s="10">
        <v>7800</v>
      </c>
      <c r="L4430" s="10">
        <v>5460.0000000000009</v>
      </c>
      <c r="M4430" s="5">
        <v>0.70000000000000007</v>
      </c>
      <c r="N4430" s="2" t="s">
        <v>82</v>
      </c>
    </row>
    <row r="4431" spans="2:14" ht="14.25" customHeight="1" x14ac:dyDescent="0.25">
      <c r="B4431" s="2" t="s">
        <v>29</v>
      </c>
      <c r="C4431" s="2">
        <v>1128299</v>
      </c>
      <c r="D4431" s="3">
        <v>43873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10">
        <v>78</v>
      </c>
      <c r="J4431" s="7">
        <v>1450</v>
      </c>
      <c r="K4431" s="10">
        <v>11310</v>
      </c>
      <c r="L4431" s="10">
        <v>3393.0000000000005</v>
      </c>
      <c r="M4431" s="5">
        <v>0.30000000000000004</v>
      </c>
      <c r="N4431" s="2" t="s">
        <v>82</v>
      </c>
    </row>
    <row r="4432" spans="2:14" ht="14.25" customHeight="1" x14ac:dyDescent="0.25">
      <c r="B4432" s="2" t="s">
        <v>29</v>
      </c>
      <c r="C4432" s="2">
        <v>1128299</v>
      </c>
      <c r="D4432" s="3">
        <v>43874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10">
        <v>62</v>
      </c>
      <c r="J4432" s="7">
        <v>2100</v>
      </c>
      <c r="K4432" s="10">
        <v>13020</v>
      </c>
      <c r="L4432" s="10">
        <v>6900.6</v>
      </c>
      <c r="M4432" s="5">
        <v>0.53</v>
      </c>
      <c r="N4432" s="2" t="s">
        <v>82</v>
      </c>
    </row>
    <row r="4433" spans="2:14" ht="14.25" customHeight="1" x14ac:dyDescent="0.25">
      <c r="B4433" s="2" t="s">
        <v>29</v>
      </c>
      <c r="C4433" s="2">
        <v>1128299</v>
      </c>
      <c r="D4433" s="3">
        <v>43875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10">
        <v>64</v>
      </c>
      <c r="J4433" s="7">
        <v>1820</v>
      </c>
      <c r="K4433" s="10">
        <v>11648</v>
      </c>
      <c r="L4433" s="10">
        <v>4542.72</v>
      </c>
      <c r="M4433" s="5">
        <v>0.39</v>
      </c>
      <c r="N4433" s="2" t="s">
        <v>82</v>
      </c>
    </row>
    <row r="4434" spans="2:14" ht="14.25" customHeight="1" x14ac:dyDescent="0.25">
      <c r="B4434" s="2" t="s">
        <v>29</v>
      </c>
      <c r="C4434" s="2">
        <v>1128299</v>
      </c>
      <c r="D4434" s="3">
        <v>43876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10">
        <v>60</v>
      </c>
      <c r="J4434" s="7">
        <v>1520</v>
      </c>
      <c r="K4434" s="10">
        <v>9120</v>
      </c>
      <c r="L4434" s="10">
        <v>4742.4000000000005</v>
      </c>
      <c r="M4434" s="5">
        <v>0.52</v>
      </c>
      <c r="N4434" s="2" t="s">
        <v>82</v>
      </c>
    </row>
    <row r="4435" spans="2:14" ht="14.25" customHeight="1" x14ac:dyDescent="0.25">
      <c r="B4435" s="2" t="s">
        <v>29</v>
      </c>
      <c r="C4435" s="2">
        <v>1128299</v>
      </c>
      <c r="D4435" s="3">
        <v>43877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10">
        <v>64</v>
      </c>
      <c r="J4435" s="7">
        <v>1240</v>
      </c>
      <c r="K4435" s="10">
        <v>7936</v>
      </c>
      <c r="L4435" s="10">
        <v>3729.9199999999996</v>
      </c>
      <c r="M4435" s="5">
        <v>0.47</v>
      </c>
      <c r="N4435" s="2" t="s">
        <v>82</v>
      </c>
    </row>
    <row r="4436" spans="2:14" ht="14.25" customHeight="1" x14ac:dyDescent="0.25">
      <c r="B4436" s="2" t="s">
        <v>29</v>
      </c>
      <c r="C4436" s="2">
        <v>1128299</v>
      </c>
      <c r="D4436" s="3">
        <v>43878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10">
        <v>68</v>
      </c>
      <c r="J4436" s="7">
        <v>1380</v>
      </c>
      <c r="K4436" s="10">
        <v>9384</v>
      </c>
      <c r="L4436" s="10">
        <v>6381.1200000000008</v>
      </c>
      <c r="M4436" s="5">
        <v>0.68</v>
      </c>
      <c r="N4436" s="2" t="s">
        <v>82</v>
      </c>
    </row>
    <row r="4437" spans="2:14" ht="14.25" customHeight="1" x14ac:dyDescent="0.25">
      <c r="B4437" s="2" t="s">
        <v>29</v>
      </c>
      <c r="C4437" s="2">
        <v>1128299</v>
      </c>
      <c r="D4437" s="3">
        <v>43879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10">
        <v>78</v>
      </c>
      <c r="J4437" s="7">
        <v>1080</v>
      </c>
      <c r="K4437" s="10">
        <v>8424</v>
      </c>
      <c r="L4437" s="10">
        <v>2864.1600000000003</v>
      </c>
      <c r="M4437" s="5">
        <v>0.34</v>
      </c>
      <c r="N4437" s="2" t="s">
        <v>82</v>
      </c>
    </row>
    <row r="4438" spans="2:14" ht="14.25" customHeight="1" x14ac:dyDescent="0.25">
      <c r="B4438" s="2" t="s">
        <v>29</v>
      </c>
      <c r="C4438" s="2">
        <v>1128299</v>
      </c>
      <c r="D4438" s="3">
        <v>43880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10">
        <v>56</v>
      </c>
      <c r="J4438" s="7">
        <v>1740</v>
      </c>
      <c r="K4438" s="10">
        <v>9744</v>
      </c>
      <c r="L4438" s="10">
        <v>4677.1200000000008</v>
      </c>
      <c r="M4438" s="5">
        <v>0.48000000000000004</v>
      </c>
      <c r="N4438" s="2" t="s">
        <v>82</v>
      </c>
    </row>
    <row r="4439" spans="2:14" ht="14.25" customHeight="1" x14ac:dyDescent="0.25">
      <c r="B4439" s="2" t="s">
        <v>29</v>
      </c>
      <c r="C4439" s="2">
        <v>1128299</v>
      </c>
      <c r="D4439" s="3">
        <v>43881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10">
        <v>61</v>
      </c>
      <c r="J4439" s="7">
        <v>1620</v>
      </c>
      <c r="K4439" s="10">
        <v>9882</v>
      </c>
      <c r="L4439" s="10">
        <v>3359.88</v>
      </c>
      <c r="M4439" s="5">
        <v>0.34</v>
      </c>
      <c r="N4439" s="2" t="s">
        <v>82</v>
      </c>
    </row>
    <row r="4440" spans="2:14" ht="14.25" customHeight="1" x14ac:dyDescent="0.25">
      <c r="B4440" s="2" t="s">
        <v>29</v>
      </c>
      <c r="C4440" s="2">
        <v>1128299</v>
      </c>
      <c r="D4440" s="3">
        <v>43882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10">
        <v>57</v>
      </c>
      <c r="J4440" s="7">
        <v>1170</v>
      </c>
      <c r="K4440" s="10">
        <v>6669</v>
      </c>
      <c r="L4440" s="10">
        <v>3334.5</v>
      </c>
      <c r="M4440" s="5">
        <v>0.5</v>
      </c>
      <c r="N4440" s="2" t="s">
        <v>82</v>
      </c>
    </row>
    <row r="4441" spans="2:14" ht="14.25" customHeight="1" x14ac:dyDescent="0.25">
      <c r="B4441" s="2" t="s">
        <v>29</v>
      </c>
      <c r="C4441" s="2">
        <v>1128299</v>
      </c>
      <c r="D4441" s="3">
        <v>43883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10">
        <v>58</v>
      </c>
      <c r="J4441" s="7">
        <v>1120</v>
      </c>
      <c r="K4441" s="10">
        <v>6496</v>
      </c>
      <c r="L4441" s="10">
        <v>2858.2400000000002</v>
      </c>
      <c r="M4441" s="5">
        <v>0.44</v>
      </c>
      <c r="N4441" s="2" t="s">
        <v>82</v>
      </c>
    </row>
    <row r="4442" spans="2:14" ht="14.25" customHeight="1" x14ac:dyDescent="0.25">
      <c r="B4442" s="2" t="s">
        <v>29</v>
      </c>
      <c r="C4442" s="2">
        <v>1128299</v>
      </c>
      <c r="D4442" s="3">
        <v>43884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10">
        <v>67</v>
      </c>
      <c r="J4442" s="7">
        <v>1200</v>
      </c>
      <c r="K4442" s="10">
        <v>8040</v>
      </c>
      <c r="L4442" s="10">
        <v>4904.4000000000005</v>
      </c>
      <c r="M4442" s="5">
        <v>0.6100000000000001</v>
      </c>
      <c r="N4442" s="2" t="s">
        <v>82</v>
      </c>
    </row>
    <row r="4443" spans="2:14" ht="14.25" customHeight="1" x14ac:dyDescent="0.25">
      <c r="B4443" s="2" t="s">
        <v>29</v>
      </c>
      <c r="C4443" s="2">
        <v>1128299</v>
      </c>
      <c r="D4443" s="3">
        <v>43885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10">
        <v>74</v>
      </c>
      <c r="J4443" s="7">
        <v>1130</v>
      </c>
      <c r="K4443" s="10">
        <v>8362</v>
      </c>
      <c r="L4443" s="10">
        <v>2508.6000000000004</v>
      </c>
      <c r="M4443" s="5">
        <v>0.30000000000000004</v>
      </c>
      <c r="N4443" s="2" t="s">
        <v>82</v>
      </c>
    </row>
    <row r="4444" spans="2:14" ht="14.25" customHeight="1" x14ac:dyDescent="0.25">
      <c r="B4444" s="2" t="s">
        <v>29</v>
      </c>
      <c r="C4444" s="2">
        <v>1128299</v>
      </c>
      <c r="D4444" s="3">
        <v>43886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10">
        <v>56</v>
      </c>
      <c r="J4444" s="7">
        <v>1380</v>
      </c>
      <c r="K4444" s="10">
        <v>7728</v>
      </c>
      <c r="L4444" s="10">
        <v>3786.7200000000003</v>
      </c>
      <c r="M4444" s="5">
        <v>0.49000000000000005</v>
      </c>
      <c r="N4444" s="2" t="s">
        <v>82</v>
      </c>
    </row>
    <row r="4445" spans="2:14" ht="14.25" customHeight="1" x14ac:dyDescent="0.25">
      <c r="B4445" s="2" t="s">
        <v>29</v>
      </c>
      <c r="C4445" s="2">
        <v>1128299</v>
      </c>
      <c r="D4445" s="3">
        <v>43887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10">
        <v>59</v>
      </c>
      <c r="J4445" s="7">
        <v>1650</v>
      </c>
      <c r="K4445" s="10">
        <v>9735</v>
      </c>
      <c r="L4445" s="10">
        <v>3407.25</v>
      </c>
      <c r="M4445" s="5">
        <v>0.35</v>
      </c>
      <c r="N4445" s="2" t="s">
        <v>82</v>
      </c>
    </row>
    <row r="4446" spans="2:14" ht="14.25" customHeight="1" x14ac:dyDescent="0.25">
      <c r="B4446" s="2" t="s">
        <v>29</v>
      </c>
      <c r="C4446" s="2">
        <v>1128299</v>
      </c>
      <c r="D4446" s="3">
        <v>43888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10">
        <v>54</v>
      </c>
      <c r="J4446" s="7">
        <v>1090</v>
      </c>
      <c r="K4446" s="10">
        <v>5886</v>
      </c>
      <c r="L4446" s="10">
        <v>2648.7000000000003</v>
      </c>
      <c r="M4446" s="5">
        <v>0.45000000000000007</v>
      </c>
      <c r="N4446" s="2" t="s">
        <v>82</v>
      </c>
    </row>
    <row r="4447" spans="2:14" ht="14.25" customHeight="1" x14ac:dyDescent="0.25">
      <c r="B4447" s="2" t="s">
        <v>29</v>
      </c>
      <c r="C4447" s="2">
        <v>1128299</v>
      </c>
      <c r="D4447" s="3">
        <v>43889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10">
        <v>54</v>
      </c>
      <c r="J4447" s="7">
        <v>1050</v>
      </c>
      <c r="K4447" s="10">
        <v>5670</v>
      </c>
      <c r="L4447" s="10">
        <v>2381.4</v>
      </c>
      <c r="M4447" s="5">
        <v>0.42</v>
      </c>
      <c r="N4447" s="2" t="s">
        <v>82</v>
      </c>
    </row>
    <row r="4448" spans="2:14" ht="14.25" customHeight="1" x14ac:dyDescent="0.25">
      <c r="B4448" s="2" t="s">
        <v>29</v>
      </c>
      <c r="C4448" s="2">
        <v>1128299</v>
      </c>
      <c r="D4448" s="3">
        <v>43891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10">
        <v>63</v>
      </c>
      <c r="J4448" s="7">
        <v>810</v>
      </c>
      <c r="K4448" s="10">
        <v>5103</v>
      </c>
      <c r="L4448" s="10">
        <v>3112.8300000000004</v>
      </c>
      <c r="M4448" s="5">
        <v>0.6100000000000001</v>
      </c>
      <c r="N4448" s="2" t="s">
        <v>82</v>
      </c>
    </row>
    <row r="4449" spans="2:14" ht="14.25" customHeight="1" x14ac:dyDescent="0.25">
      <c r="B4449" s="2" t="s">
        <v>29</v>
      </c>
      <c r="C4449" s="2">
        <v>1128299</v>
      </c>
      <c r="D4449" s="3">
        <v>43892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10">
        <v>68</v>
      </c>
      <c r="J4449" s="7">
        <v>940</v>
      </c>
      <c r="K4449" s="10">
        <v>6392</v>
      </c>
      <c r="L4449" s="10">
        <v>1598</v>
      </c>
      <c r="M4449" s="5">
        <v>0.25</v>
      </c>
      <c r="N4449" s="2" t="s">
        <v>82</v>
      </c>
    </row>
    <row r="4450" spans="2:14" ht="14.25" customHeight="1" x14ac:dyDescent="0.25">
      <c r="B4450" s="2" t="s">
        <v>29</v>
      </c>
      <c r="C4450" s="2">
        <v>1128299</v>
      </c>
      <c r="D4450" s="3">
        <v>43893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10">
        <v>57</v>
      </c>
      <c r="J4450" s="7">
        <v>1550</v>
      </c>
      <c r="K4450" s="10">
        <v>8835</v>
      </c>
      <c r="L4450" s="10">
        <v>4240.8</v>
      </c>
      <c r="M4450" s="5">
        <v>0.48000000000000004</v>
      </c>
      <c r="N4450" s="2" t="s">
        <v>82</v>
      </c>
    </row>
    <row r="4451" spans="2:14" ht="14.25" customHeight="1" x14ac:dyDescent="0.25">
      <c r="B4451" s="2" t="s">
        <v>29</v>
      </c>
      <c r="C4451" s="2">
        <v>1128299</v>
      </c>
      <c r="D4451" s="3">
        <v>43894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10">
        <v>64</v>
      </c>
      <c r="J4451" s="7">
        <v>1500</v>
      </c>
      <c r="K4451" s="10">
        <v>9600</v>
      </c>
      <c r="L4451" s="10">
        <v>3264.0000000000005</v>
      </c>
      <c r="M4451" s="5">
        <v>0.34</v>
      </c>
      <c r="N4451" s="2" t="s">
        <v>82</v>
      </c>
    </row>
    <row r="4452" spans="2:14" ht="14.25" customHeight="1" x14ac:dyDescent="0.25">
      <c r="B4452" s="2" t="s">
        <v>29</v>
      </c>
      <c r="C4452" s="2">
        <v>1128299</v>
      </c>
      <c r="D4452" s="3">
        <v>43895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10">
        <v>55</v>
      </c>
      <c r="J4452" s="7">
        <v>1060</v>
      </c>
      <c r="K4452" s="10">
        <v>5830</v>
      </c>
      <c r="L4452" s="10">
        <v>2681.8</v>
      </c>
      <c r="M4452" s="5">
        <v>0.46</v>
      </c>
      <c r="N4452" s="2" t="s">
        <v>82</v>
      </c>
    </row>
    <row r="4453" spans="2:14" ht="14.25" customHeight="1" x14ac:dyDescent="0.25">
      <c r="B4453" s="2" t="s">
        <v>29</v>
      </c>
      <c r="C4453" s="2">
        <v>1128299</v>
      </c>
      <c r="D4453" s="3">
        <v>43896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10">
        <v>56</v>
      </c>
      <c r="J4453" s="7">
        <v>1080</v>
      </c>
      <c r="K4453" s="10">
        <v>6048</v>
      </c>
      <c r="L4453" s="10">
        <v>2479.6799999999998</v>
      </c>
      <c r="M4453" s="5">
        <v>0.41</v>
      </c>
      <c r="N4453" s="2" t="s">
        <v>82</v>
      </c>
    </row>
    <row r="4454" spans="2:14" ht="14.25" customHeight="1" x14ac:dyDescent="0.25">
      <c r="B4454" s="2" t="s">
        <v>29</v>
      </c>
      <c r="C4454" s="2">
        <v>1128299</v>
      </c>
      <c r="D4454" s="3">
        <v>43897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10">
        <v>64</v>
      </c>
      <c r="J4454" s="7">
        <v>880</v>
      </c>
      <c r="K4454" s="10">
        <v>5632</v>
      </c>
      <c r="L4454" s="10">
        <v>3604.4800000000005</v>
      </c>
      <c r="M4454" s="5">
        <v>0.64000000000000012</v>
      </c>
      <c r="N4454" s="2" t="s">
        <v>82</v>
      </c>
    </row>
    <row r="4455" spans="2:14" ht="14.25" customHeight="1" x14ac:dyDescent="0.25">
      <c r="B4455" s="2" t="s">
        <v>29</v>
      </c>
      <c r="C4455" s="2">
        <v>1128299</v>
      </c>
      <c r="D4455" s="3">
        <v>43898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10">
        <v>68</v>
      </c>
      <c r="J4455" s="7">
        <v>1330</v>
      </c>
      <c r="K4455" s="10">
        <v>9044</v>
      </c>
      <c r="L4455" s="10">
        <v>2351.44</v>
      </c>
      <c r="M4455" s="5">
        <v>0.26</v>
      </c>
      <c r="N4455" s="2" t="s">
        <v>82</v>
      </c>
    </row>
    <row r="4456" spans="2:14" ht="14.25" customHeight="1" x14ac:dyDescent="0.25">
      <c r="B4456" s="2" t="s">
        <v>29</v>
      </c>
      <c r="C4456" s="2">
        <v>1128299</v>
      </c>
      <c r="D4456" s="3">
        <v>43899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10">
        <v>58</v>
      </c>
      <c r="J4456" s="7">
        <v>1960</v>
      </c>
      <c r="K4456" s="10">
        <v>11368</v>
      </c>
      <c r="L4456" s="10">
        <v>5342.96</v>
      </c>
      <c r="M4456" s="5">
        <v>0.47000000000000003</v>
      </c>
      <c r="N4456" s="2" t="s">
        <v>82</v>
      </c>
    </row>
    <row r="4457" spans="2:14" ht="14.25" customHeight="1" x14ac:dyDescent="0.25">
      <c r="B4457" s="2" t="s">
        <v>29</v>
      </c>
      <c r="C4457" s="2">
        <v>1128299</v>
      </c>
      <c r="D4457" s="3">
        <v>43900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10">
        <v>62</v>
      </c>
      <c r="J4457" s="7">
        <v>1890</v>
      </c>
      <c r="K4457" s="10">
        <v>11718</v>
      </c>
      <c r="L4457" s="10">
        <v>3984.1200000000003</v>
      </c>
      <c r="M4457" s="5">
        <v>0.34</v>
      </c>
      <c r="N4457" s="2" t="s">
        <v>82</v>
      </c>
    </row>
    <row r="4458" spans="2:14" ht="14.25" customHeight="1" x14ac:dyDescent="0.25">
      <c r="B4458" s="2" t="s">
        <v>29</v>
      </c>
      <c r="C4458" s="2">
        <v>1128299</v>
      </c>
      <c r="D4458" s="3">
        <v>43901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10">
        <v>59</v>
      </c>
      <c r="J4458" s="7">
        <v>1190</v>
      </c>
      <c r="K4458" s="10">
        <v>7021</v>
      </c>
      <c r="L4458" s="10">
        <v>3299.8700000000003</v>
      </c>
      <c r="M4458" s="5">
        <v>0.47000000000000003</v>
      </c>
      <c r="N4458" s="2" t="s">
        <v>82</v>
      </c>
    </row>
    <row r="4459" spans="2:14" ht="14.25" customHeight="1" x14ac:dyDescent="0.25">
      <c r="B4459" s="2" t="s">
        <v>29</v>
      </c>
      <c r="C4459" s="2">
        <v>1128299</v>
      </c>
      <c r="D4459" s="3">
        <v>43902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10">
        <v>57</v>
      </c>
      <c r="J4459" s="7">
        <v>1330</v>
      </c>
      <c r="K4459" s="10">
        <v>7581</v>
      </c>
      <c r="L4459" s="10">
        <v>3335.64</v>
      </c>
      <c r="M4459" s="5">
        <v>0.44</v>
      </c>
      <c r="N4459" s="2" t="s">
        <v>82</v>
      </c>
    </row>
    <row r="4460" spans="2:14" ht="14.25" customHeight="1" x14ac:dyDescent="0.25">
      <c r="B4460" s="2" t="s">
        <v>29</v>
      </c>
      <c r="C4460" s="2">
        <v>1128299</v>
      </c>
      <c r="D4460" s="3">
        <v>43903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10">
        <v>69</v>
      </c>
      <c r="J4460" s="7">
        <v>1120</v>
      </c>
      <c r="K4460" s="10">
        <v>7728</v>
      </c>
      <c r="L4460" s="10">
        <v>4636.8000000000011</v>
      </c>
      <c r="M4460" s="5">
        <v>0.60000000000000009</v>
      </c>
      <c r="N4460" s="2" t="s">
        <v>82</v>
      </c>
    </row>
    <row r="4461" spans="2:14" ht="14.25" customHeight="1" x14ac:dyDescent="0.25">
      <c r="B4461" s="2" t="s">
        <v>29</v>
      </c>
      <c r="C4461" s="2">
        <v>1128299</v>
      </c>
      <c r="D4461" s="3">
        <v>43904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10">
        <v>74</v>
      </c>
      <c r="J4461" s="7">
        <v>1500</v>
      </c>
      <c r="K4461" s="10">
        <v>11100</v>
      </c>
      <c r="L4461" s="10">
        <v>2997</v>
      </c>
      <c r="M4461" s="5">
        <v>0.27</v>
      </c>
      <c r="N4461" s="2" t="s">
        <v>82</v>
      </c>
    </row>
    <row r="4462" spans="2:14" ht="14.25" customHeight="1" x14ac:dyDescent="0.25">
      <c r="B4462" s="2" t="s">
        <v>29</v>
      </c>
      <c r="C4462" s="2">
        <v>1128299</v>
      </c>
      <c r="D4462" s="3">
        <v>43905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10">
        <v>28</v>
      </c>
      <c r="J4462" s="7">
        <v>1230</v>
      </c>
      <c r="K4462" s="10">
        <v>3444</v>
      </c>
      <c r="L4462" s="10">
        <v>1722</v>
      </c>
      <c r="M4462" s="5">
        <v>0.5</v>
      </c>
      <c r="N4462" s="2" t="s">
        <v>82</v>
      </c>
    </row>
    <row r="4463" spans="2:14" ht="14.25" customHeight="1" x14ac:dyDescent="0.25">
      <c r="B4463" s="2" t="s">
        <v>29</v>
      </c>
      <c r="C4463" s="2">
        <v>1128299</v>
      </c>
      <c r="D4463" s="3">
        <v>43906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10">
        <v>38</v>
      </c>
      <c r="J4463" s="7">
        <v>1230</v>
      </c>
      <c r="K4463" s="10">
        <v>4674</v>
      </c>
      <c r="L4463" s="10">
        <v>1542.42</v>
      </c>
      <c r="M4463" s="5">
        <v>0.33</v>
      </c>
      <c r="N4463" s="2" t="s">
        <v>82</v>
      </c>
    </row>
    <row r="4464" spans="2:14" ht="14.25" customHeight="1" x14ac:dyDescent="0.25">
      <c r="B4464" s="2" t="s">
        <v>29</v>
      </c>
      <c r="C4464" s="2">
        <v>1128299</v>
      </c>
      <c r="D4464" s="3">
        <v>43907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10">
        <v>39</v>
      </c>
      <c r="J4464" s="7">
        <v>1150</v>
      </c>
      <c r="K4464" s="10">
        <v>4485</v>
      </c>
      <c r="L4464" s="10">
        <v>2063.1</v>
      </c>
      <c r="M4464" s="5">
        <v>0.46</v>
      </c>
      <c r="N4464" s="2" t="s">
        <v>82</v>
      </c>
    </row>
    <row r="4465" spans="2:14" ht="14.25" customHeight="1" x14ac:dyDescent="0.25">
      <c r="B4465" s="2" t="s">
        <v>29</v>
      </c>
      <c r="C4465" s="2">
        <v>1128299</v>
      </c>
      <c r="D4465" s="3">
        <v>43908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10">
        <v>38</v>
      </c>
      <c r="J4465" s="7">
        <v>720</v>
      </c>
      <c r="K4465" s="10">
        <v>2736</v>
      </c>
      <c r="L4465" s="10">
        <v>1231.1999999999998</v>
      </c>
      <c r="M4465" s="5">
        <v>0.44999999999999996</v>
      </c>
      <c r="N4465" s="2" t="s">
        <v>82</v>
      </c>
    </row>
    <row r="4466" spans="2:14" ht="14.25" customHeight="1" x14ac:dyDescent="0.25">
      <c r="B4466" s="2" t="s">
        <v>29</v>
      </c>
      <c r="C4466" s="2">
        <v>1128299</v>
      </c>
      <c r="D4466" s="3">
        <v>43909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10">
        <v>41</v>
      </c>
      <c r="J4466" s="7">
        <v>560</v>
      </c>
      <c r="K4466" s="10">
        <v>2296</v>
      </c>
      <c r="L4466" s="10">
        <v>1469.44</v>
      </c>
      <c r="M4466" s="5">
        <v>0.64</v>
      </c>
      <c r="N4466" s="2" t="s">
        <v>82</v>
      </c>
    </row>
    <row r="4467" spans="2:14" ht="14.25" customHeight="1" x14ac:dyDescent="0.25">
      <c r="B4467" s="2" t="s">
        <v>29</v>
      </c>
      <c r="C4467" s="2">
        <v>1128299</v>
      </c>
      <c r="D4467" s="3">
        <v>43910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10">
        <v>37</v>
      </c>
      <c r="J4467" s="7">
        <v>1280</v>
      </c>
      <c r="K4467" s="10">
        <v>4736</v>
      </c>
      <c r="L4467" s="10">
        <v>1231.3600000000001</v>
      </c>
      <c r="M4467" s="5">
        <v>0.26</v>
      </c>
      <c r="N4467" s="2" t="s">
        <v>82</v>
      </c>
    </row>
    <row r="4468" spans="2:14" ht="14.25" customHeight="1" x14ac:dyDescent="0.25">
      <c r="B4468" s="2" t="s">
        <v>29</v>
      </c>
      <c r="C4468" s="2">
        <v>1128299</v>
      </c>
      <c r="D4468" s="3">
        <v>43911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10">
        <v>27</v>
      </c>
      <c r="J4468" s="7">
        <v>1310</v>
      </c>
      <c r="K4468" s="10">
        <v>3537</v>
      </c>
      <c r="L4468" s="10">
        <v>1697.7600000000002</v>
      </c>
      <c r="M4468" s="5">
        <v>0.48000000000000004</v>
      </c>
      <c r="N4468" s="2" t="s">
        <v>82</v>
      </c>
    </row>
    <row r="4469" spans="2:14" ht="14.25" customHeight="1" x14ac:dyDescent="0.25">
      <c r="B4469" s="2" t="s">
        <v>29</v>
      </c>
      <c r="C4469" s="2">
        <v>1128299</v>
      </c>
      <c r="D4469" s="3">
        <v>43912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10">
        <v>38</v>
      </c>
      <c r="J4469" s="7">
        <v>1110</v>
      </c>
      <c r="K4469" s="10">
        <v>4218</v>
      </c>
      <c r="L4469" s="10">
        <v>1265.4000000000001</v>
      </c>
      <c r="M4469" s="5">
        <v>0.30000000000000004</v>
      </c>
      <c r="N4469" s="2" t="s">
        <v>82</v>
      </c>
    </row>
    <row r="4470" spans="2:14" ht="14.25" customHeight="1" x14ac:dyDescent="0.25">
      <c r="B4470" s="2" t="s">
        <v>29</v>
      </c>
      <c r="C4470" s="2">
        <v>1128299</v>
      </c>
      <c r="D4470" s="3">
        <v>43913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10">
        <v>38</v>
      </c>
      <c r="J4470" s="7">
        <v>1230</v>
      </c>
      <c r="K4470" s="10">
        <v>4674</v>
      </c>
      <c r="L4470" s="10">
        <v>2337</v>
      </c>
      <c r="M4470" s="5">
        <v>0.5</v>
      </c>
      <c r="N4470" s="2" t="s">
        <v>82</v>
      </c>
    </row>
    <row r="4471" spans="2:14" ht="14.25" customHeight="1" x14ac:dyDescent="0.25">
      <c r="B4471" s="2" t="s">
        <v>29</v>
      </c>
      <c r="C4471" s="2">
        <v>1128299</v>
      </c>
      <c r="D4471" s="3">
        <v>43914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10">
        <v>36</v>
      </c>
      <c r="J4471" s="7">
        <v>720</v>
      </c>
      <c r="K4471" s="10">
        <v>2592</v>
      </c>
      <c r="L4471" s="10">
        <v>1166.3999999999999</v>
      </c>
      <c r="M4471" s="5">
        <v>0.44999999999999996</v>
      </c>
      <c r="N4471" s="2" t="s">
        <v>82</v>
      </c>
    </row>
    <row r="4472" spans="2:14" ht="14.25" customHeight="1" x14ac:dyDescent="0.25">
      <c r="B4472" s="2" t="s">
        <v>29</v>
      </c>
      <c r="C4472" s="2">
        <v>1128299</v>
      </c>
      <c r="D4472" s="3">
        <v>43915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10">
        <v>43</v>
      </c>
      <c r="J4472" s="7">
        <v>580</v>
      </c>
      <c r="K4472" s="10">
        <v>2494</v>
      </c>
      <c r="L4472" s="10">
        <v>1546.28</v>
      </c>
      <c r="M4472" s="5">
        <v>0.62</v>
      </c>
      <c r="N4472" s="2" t="s">
        <v>82</v>
      </c>
    </row>
    <row r="4473" spans="2:14" ht="14.25" customHeight="1" x14ac:dyDescent="0.25">
      <c r="B4473" s="2" t="s">
        <v>29</v>
      </c>
      <c r="C4473" s="2">
        <v>1128299</v>
      </c>
      <c r="D4473" s="3">
        <v>43916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10">
        <v>37</v>
      </c>
      <c r="J4473" s="7">
        <v>1160</v>
      </c>
      <c r="K4473" s="10">
        <v>4292</v>
      </c>
      <c r="L4473" s="10">
        <v>1158.8400000000001</v>
      </c>
      <c r="M4473" s="5">
        <v>0.27</v>
      </c>
      <c r="N4473" s="2" t="s">
        <v>82</v>
      </c>
    </row>
    <row r="4474" spans="2:14" ht="14.25" customHeight="1" x14ac:dyDescent="0.25">
      <c r="B4474" s="2" t="s">
        <v>29</v>
      </c>
      <c r="C4474" s="2">
        <v>1128299</v>
      </c>
      <c r="D4474" s="3">
        <v>43917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10">
        <v>37</v>
      </c>
      <c r="J4474" s="7">
        <v>1650</v>
      </c>
      <c r="K4474" s="10">
        <v>6105</v>
      </c>
      <c r="L4474" s="10">
        <v>2930.4</v>
      </c>
      <c r="M4474" s="5">
        <v>0.48000000000000004</v>
      </c>
      <c r="N4474" s="2" t="s">
        <v>82</v>
      </c>
    </row>
    <row r="4475" spans="2:14" ht="14.25" customHeight="1" x14ac:dyDescent="0.25">
      <c r="B4475" s="2" t="s">
        <v>29</v>
      </c>
      <c r="C4475" s="2">
        <v>1128299</v>
      </c>
      <c r="D4475" s="3">
        <v>43918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10">
        <v>48</v>
      </c>
      <c r="J4475" s="7">
        <v>1120</v>
      </c>
      <c r="K4475" s="10">
        <v>5376</v>
      </c>
      <c r="L4475" s="10">
        <v>1827.8400000000001</v>
      </c>
      <c r="M4475" s="5">
        <v>0.34</v>
      </c>
      <c r="N4475" s="2" t="s">
        <v>82</v>
      </c>
    </row>
    <row r="4476" spans="2:14" ht="14.25" customHeight="1" x14ac:dyDescent="0.25">
      <c r="B4476" s="2" t="s">
        <v>29</v>
      </c>
      <c r="C4476" s="2">
        <v>1128299</v>
      </c>
      <c r="D4476" s="3">
        <v>43919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10">
        <v>51</v>
      </c>
      <c r="J4476" s="7">
        <v>1160</v>
      </c>
      <c r="K4476" s="10">
        <v>5916</v>
      </c>
      <c r="L4476" s="10">
        <v>2898.84</v>
      </c>
      <c r="M4476" s="5">
        <v>0.49000000000000005</v>
      </c>
      <c r="N4476" s="2" t="s">
        <v>82</v>
      </c>
    </row>
    <row r="4477" spans="2:14" ht="14.25" customHeight="1" x14ac:dyDescent="0.25">
      <c r="B4477" s="2" t="s">
        <v>29</v>
      </c>
      <c r="C4477" s="2">
        <v>1128299</v>
      </c>
      <c r="D4477" s="3">
        <v>43920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10">
        <v>51</v>
      </c>
      <c r="J4477" s="7">
        <v>900</v>
      </c>
      <c r="K4477" s="10">
        <v>4590</v>
      </c>
      <c r="L4477" s="10">
        <v>1973.7</v>
      </c>
      <c r="M4477" s="5">
        <v>0.43</v>
      </c>
      <c r="N4477" s="2" t="s">
        <v>82</v>
      </c>
    </row>
    <row r="4478" spans="2:14" ht="14.25" customHeight="1" x14ac:dyDescent="0.25">
      <c r="B4478" s="2" t="s">
        <v>29</v>
      </c>
      <c r="C4478" s="2">
        <v>1128299</v>
      </c>
      <c r="D4478" s="3">
        <v>43921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10">
        <v>56</v>
      </c>
      <c r="J4478" s="7">
        <v>390</v>
      </c>
      <c r="K4478" s="10">
        <v>2184</v>
      </c>
      <c r="L4478" s="10">
        <v>1310.3999999999999</v>
      </c>
      <c r="M4478" s="5">
        <v>0.6</v>
      </c>
      <c r="N4478" s="2" t="s">
        <v>82</v>
      </c>
    </row>
    <row r="4479" spans="2:14" ht="14.25" customHeight="1" x14ac:dyDescent="0.25">
      <c r="B4479" s="2" t="s">
        <v>29</v>
      </c>
      <c r="C4479" s="2">
        <v>1128299</v>
      </c>
      <c r="D4479" s="3">
        <v>43922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10">
        <v>52</v>
      </c>
      <c r="J4479" s="7">
        <v>950</v>
      </c>
      <c r="K4479" s="10">
        <v>4940</v>
      </c>
      <c r="L4479" s="10">
        <v>1432.6000000000001</v>
      </c>
      <c r="M4479" s="5">
        <v>0.29000000000000004</v>
      </c>
      <c r="N4479" s="2" t="s">
        <v>82</v>
      </c>
    </row>
    <row r="4480" spans="2:14" ht="14.25" customHeight="1" x14ac:dyDescent="0.25">
      <c r="B4480" s="2" t="s">
        <v>29</v>
      </c>
      <c r="C4480" s="2">
        <v>1128299</v>
      </c>
      <c r="D4480" s="3">
        <v>43923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10">
        <v>55</v>
      </c>
      <c r="J4480" s="7">
        <v>1310</v>
      </c>
      <c r="K4480" s="10">
        <v>7205</v>
      </c>
      <c r="L4480" s="10">
        <v>3386.3500000000004</v>
      </c>
      <c r="M4480" s="5">
        <v>0.47000000000000003</v>
      </c>
      <c r="N4480" s="2" t="s">
        <v>82</v>
      </c>
    </row>
    <row r="4481" spans="2:14" ht="14.25" customHeight="1" x14ac:dyDescent="0.25">
      <c r="B4481" s="2" t="s">
        <v>29</v>
      </c>
      <c r="C4481" s="2">
        <v>1128299</v>
      </c>
      <c r="D4481" s="3">
        <v>43924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10">
        <v>59</v>
      </c>
      <c r="J4481" s="7">
        <v>940</v>
      </c>
      <c r="K4481" s="10">
        <v>5546</v>
      </c>
      <c r="L4481" s="10">
        <v>1941.1</v>
      </c>
      <c r="M4481" s="5">
        <v>0.35</v>
      </c>
      <c r="N4481" s="2" t="s">
        <v>82</v>
      </c>
    </row>
    <row r="4482" spans="2:14" ht="14.25" customHeight="1" x14ac:dyDescent="0.25">
      <c r="B4482" s="2" t="s">
        <v>29</v>
      </c>
      <c r="C4482" s="2">
        <v>1128299</v>
      </c>
      <c r="D4482" s="3">
        <v>43925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10">
        <v>61</v>
      </c>
      <c r="J4482" s="7">
        <v>1130</v>
      </c>
      <c r="K4482" s="10">
        <v>6893</v>
      </c>
      <c r="L4482" s="10">
        <v>3446.5</v>
      </c>
      <c r="M4482" s="5">
        <v>0.5</v>
      </c>
      <c r="N4482" s="2" t="s">
        <v>82</v>
      </c>
    </row>
    <row r="4483" spans="2:14" ht="14.25" customHeight="1" x14ac:dyDescent="0.25">
      <c r="B4483" s="2" t="s">
        <v>29</v>
      </c>
      <c r="C4483" s="2">
        <v>1128299</v>
      </c>
      <c r="D4483" s="3">
        <v>43926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10">
        <v>56</v>
      </c>
      <c r="J4483" s="7">
        <v>740</v>
      </c>
      <c r="K4483" s="10">
        <v>4144</v>
      </c>
      <c r="L4483" s="10">
        <v>1781.92</v>
      </c>
      <c r="M4483" s="5">
        <v>0.43</v>
      </c>
      <c r="N4483" s="2" t="s">
        <v>82</v>
      </c>
    </row>
    <row r="4484" spans="2:14" ht="14.25" customHeight="1" x14ac:dyDescent="0.25">
      <c r="B4484" s="2" t="s">
        <v>29</v>
      </c>
      <c r="C4484" s="2">
        <v>1128299</v>
      </c>
      <c r="D4484" s="3">
        <v>43927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10">
        <v>62</v>
      </c>
      <c r="J4484" s="7">
        <v>440</v>
      </c>
      <c r="K4484" s="10">
        <v>2728</v>
      </c>
      <c r="L4484" s="10">
        <v>1664.08</v>
      </c>
      <c r="M4484" s="5">
        <v>0.61</v>
      </c>
      <c r="N4484" s="2" t="s">
        <v>82</v>
      </c>
    </row>
    <row r="4485" spans="2:14" ht="14.25" customHeight="1" x14ac:dyDescent="0.25">
      <c r="B4485" s="2" t="s">
        <v>29</v>
      </c>
      <c r="C4485" s="2">
        <v>1128299</v>
      </c>
      <c r="D4485" s="3">
        <v>43928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10">
        <v>72</v>
      </c>
      <c r="J4485" s="7">
        <v>980</v>
      </c>
      <c r="K4485" s="10">
        <v>7056</v>
      </c>
      <c r="L4485" s="10">
        <v>1764</v>
      </c>
      <c r="M4485" s="5">
        <v>0.25</v>
      </c>
      <c r="N4485" s="2" t="s">
        <v>82</v>
      </c>
    </row>
    <row r="4486" spans="2:14" ht="14.25" customHeight="1" x14ac:dyDescent="0.25">
      <c r="B4486" s="2" t="s">
        <v>29</v>
      </c>
      <c r="C4486" s="2">
        <v>1128299</v>
      </c>
      <c r="D4486" s="3">
        <v>43929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10">
        <v>55</v>
      </c>
      <c r="J4486" s="7">
        <v>1310</v>
      </c>
      <c r="K4486" s="10">
        <v>7205</v>
      </c>
      <c r="L4486" s="10">
        <v>4395.05</v>
      </c>
      <c r="M4486" s="5">
        <v>0.61</v>
      </c>
      <c r="N4486" s="2" t="s">
        <v>82</v>
      </c>
    </row>
    <row r="4487" spans="2:14" ht="14.25" customHeight="1" x14ac:dyDescent="0.25">
      <c r="B4487" s="2" t="s">
        <v>29</v>
      </c>
      <c r="C4487" s="2">
        <v>1128299</v>
      </c>
      <c r="D4487" s="3">
        <v>43930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10">
        <v>60</v>
      </c>
      <c r="J4487" s="7">
        <v>1050</v>
      </c>
      <c r="K4487" s="10">
        <v>6300</v>
      </c>
      <c r="L4487" s="10">
        <v>2898</v>
      </c>
      <c r="M4487" s="5">
        <v>0.45999999999999996</v>
      </c>
      <c r="N4487" s="2" t="s">
        <v>82</v>
      </c>
    </row>
    <row r="4488" spans="2:14" ht="14.25" customHeight="1" x14ac:dyDescent="0.25">
      <c r="B4488" s="2" t="s">
        <v>29</v>
      </c>
      <c r="C4488" s="2">
        <v>1128299</v>
      </c>
      <c r="D4488" s="3">
        <v>43931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10">
        <v>59</v>
      </c>
      <c r="J4488" s="7">
        <v>980</v>
      </c>
      <c r="K4488" s="10">
        <v>5782</v>
      </c>
      <c r="L4488" s="10">
        <v>3469.2</v>
      </c>
      <c r="M4488" s="5">
        <v>0.6</v>
      </c>
      <c r="N4488" s="2" t="s">
        <v>82</v>
      </c>
    </row>
    <row r="4489" spans="2:14" ht="14.25" customHeight="1" x14ac:dyDescent="0.25">
      <c r="B4489" s="2" t="s">
        <v>29</v>
      </c>
      <c r="C4489" s="2">
        <v>1128299</v>
      </c>
      <c r="D4489" s="3">
        <v>43932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10">
        <v>58</v>
      </c>
      <c r="J4489" s="7">
        <v>690</v>
      </c>
      <c r="K4489" s="10">
        <v>4002</v>
      </c>
      <c r="L4489" s="10">
        <v>2361.1799999999998</v>
      </c>
      <c r="M4489" s="5">
        <v>0.59</v>
      </c>
      <c r="N4489" s="2" t="s">
        <v>82</v>
      </c>
    </row>
    <row r="4490" spans="2:14" ht="14.25" customHeight="1" x14ac:dyDescent="0.25">
      <c r="B4490" s="2" t="s">
        <v>29</v>
      </c>
      <c r="C4490" s="2">
        <v>1128299</v>
      </c>
      <c r="D4490" s="3">
        <v>43933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10">
        <v>63</v>
      </c>
      <c r="J4490" s="7">
        <v>440</v>
      </c>
      <c r="K4490" s="10">
        <v>2772</v>
      </c>
      <c r="L4490" s="10">
        <v>2106.7200000000003</v>
      </c>
      <c r="M4490" s="5">
        <v>0.76000000000000012</v>
      </c>
      <c r="N4490" s="2" t="s">
        <v>82</v>
      </c>
    </row>
    <row r="4491" spans="2:14" ht="14.25" customHeight="1" x14ac:dyDescent="0.25">
      <c r="B4491" s="2" t="s">
        <v>29</v>
      </c>
      <c r="C4491" s="2">
        <v>1128299</v>
      </c>
      <c r="D4491" s="3">
        <v>43934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10">
        <v>74</v>
      </c>
      <c r="J4491" s="7">
        <v>1330</v>
      </c>
      <c r="K4491" s="10">
        <v>9842</v>
      </c>
      <c r="L4491" s="10">
        <v>4232.0599999999995</v>
      </c>
      <c r="M4491" s="5">
        <v>0.43</v>
      </c>
      <c r="N4491" s="2" t="s">
        <v>82</v>
      </c>
    </row>
    <row r="4492" spans="2:14" ht="14.25" customHeight="1" x14ac:dyDescent="0.25">
      <c r="B4492" s="2" t="s">
        <v>29</v>
      </c>
      <c r="C4492" s="2">
        <v>1128299</v>
      </c>
      <c r="D4492" s="3">
        <v>43935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10">
        <v>54</v>
      </c>
      <c r="J4492" s="7">
        <v>1890</v>
      </c>
      <c r="K4492" s="10">
        <v>10206</v>
      </c>
      <c r="L4492" s="10">
        <v>6531.84</v>
      </c>
      <c r="M4492" s="5">
        <v>0.64</v>
      </c>
      <c r="N4492" s="2" t="s">
        <v>82</v>
      </c>
    </row>
    <row r="4493" spans="2:14" ht="14.25" customHeight="1" x14ac:dyDescent="0.25">
      <c r="B4493" s="2" t="s">
        <v>29</v>
      </c>
      <c r="C4493" s="2">
        <v>1128299</v>
      </c>
      <c r="D4493" s="3">
        <v>43936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10">
        <v>59</v>
      </c>
      <c r="J4493" s="7">
        <v>1440</v>
      </c>
      <c r="K4493" s="10">
        <v>8496</v>
      </c>
      <c r="L4493" s="10">
        <v>4248</v>
      </c>
      <c r="M4493" s="5">
        <v>0.5</v>
      </c>
      <c r="N4493" s="2" t="s">
        <v>82</v>
      </c>
    </row>
    <row r="4494" spans="2:14" ht="14.25" customHeight="1" x14ac:dyDescent="0.25">
      <c r="B4494" s="2" t="s">
        <v>29</v>
      </c>
      <c r="C4494" s="2">
        <v>1128299</v>
      </c>
      <c r="D4494" s="3">
        <v>43937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10">
        <v>64</v>
      </c>
      <c r="J4494" s="7">
        <v>1500</v>
      </c>
      <c r="K4494" s="10">
        <v>9600</v>
      </c>
      <c r="L4494" s="10">
        <v>6144</v>
      </c>
      <c r="M4494" s="5">
        <v>0.64</v>
      </c>
      <c r="N4494" s="2" t="s">
        <v>82</v>
      </c>
    </row>
    <row r="4495" spans="2:14" ht="14.25" customHeight="1" x14ac:dyDescent="0.25">
      <c r="B4495" s="2" t="s">
        <v>29</v>
      </c>
      <c r="C4495" s="2">
        <v>1128299</v>
      </c>
      <c r="D4495" s="3">
        <v>43938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10">
        <v>62</v>
      </c>
      <c r="J4495" s="7">
        <v>1350</v>
      </c>
      <c r="K4495" s="10">
        <v>8370</v>
      </c>
      <c r="L4495" s="10">
        <v>5022</v>
      </c>
      <c r="M4495" s="5">
        <v>0.6</v>
      </c>
      <c r="N4495" s="2" t="s">
        <v>82</v>
      </c>
    </row>
    <row r="4496" spans="2:14" ht="14.25" customHeight="1" x14ac:dyDescent="0.25">
      <c r="B4496" s="2" t="s">
        <v>29</v>
      </c>
      <c r="C4496" s="2">
        <v>1128299</v>
      </c>
      <c r="D4496" s="3">
        <v>43939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10">
        <v>66</v>
      </c>
      <c r="J4496" s="7">
        <v>910</v>
      </c>
      <c r="K4496" s="10">
        <v>6006</v>
      </c>
      <c r="L4496" s="10">
        <v>4624.6200000000008</v>
      </c>
      <c r="M4496" s="5">
        <v>0.77000000000000013</v>
      </c>
      <c r="N4496" s="2" t="s">
        <v>82</v>
      </c>
    </row>
    <row r="4497" spans="2:14" ht="14.25" customHeight="1" x14ac:dyDescent="0.25">
      <c r="B4497" s="2" t="s">
        <v>29</v>
      </c>
      <c r="C4497" s="2">
        <v>1128299</v>
      </c>
      <c r="D4497" s="3">
        <v>43940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10">
        <v>83</v>
      </c>
      <c r="J4497" s="7">
        <v>1810</v>
      </c>
      <c r="K4497" s="10">
        <v>15023</v>
      </c>
      <c r="L4497" s="10">
        <v>6459.89</v>
      </c>
      <c r="M4497" s="5">
        <v>0.43</v>
      </c>
      <c r="N4497" s="2" t="s">
        <v>82</v>
      </c>
    </row>
    <row r="4498" spans="2:14" ht="14.25" customHeight="1" x14ac:dyDescent="0.25">
      <c r="B4498" s="2" t="s">
        <v>29</v>
      </c>
      <c r="C4498" s="2">
        <v>1128299</v>
      </c>
      <c r="D4498" s="3">
        <v>43941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10">
        <v>64</v>
      </c>
      <c r="J4498" s="7">
        <v>2020</v>
      </c>
      <c r="K4498" s="10">
        <v>12928</v>
      </c>
      <c r="L4498" s="10">
        <v>7756.7999999999993</v>
      </c>
      <c r="M4498" s="5">
        <v>0.6</v>
      </c>
      <c r="N4498" s="2" t="s">
        <v>82</v>
      </c>
    </row>
    <row r="4499" spans="2:14" ht="14.25" customHeight="1" x14ac:dyDescent="0.25">
      <c r="B4499" s="2" t="s">
        <v>29</v>
      </c>
      <c r="C4499" s="2">
        <v>1128299</v>
      </c>
      <c r="D4499" s="3">
        <v>43942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10">
        <v>67</v>
      </c>
      <c r="J4499" s="7">
        <v>1880</v>
      </c>
      <c r="K4499" s="10">
        <v>12596</v>
      </c>
      <c r="L4499" s="10">
        <v>5038.4000000000005</v>
      </c>
      <c r="M4499" s="5">
        <v>0.4</v>
      </c>
      <c r="N4499" s="2" t="s">
        <v>82</v>
      </c>
    </row>
    <row r="4500" spans="2:14" ht="14.25" customHeight="1" x14ac:dyDescent="0.25">
      <c r="B4500" s="2" t="s">
        <v>29</v>
      </c>
      <c r="C4500" s="2">
        <v>1128299</v>
      </c>
      <c r="D4500" s="3">
        <v>43943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10">
        <v>67</v>
      </c>
      <c r="J4500" s="7">
        <v>1610</v>
      </c>
      <c r="K4500" s="10">
        <v>10787</v>
      </c>
      <c r="L4500" s="10">
        <v>5932.85</v>
      </c>
      <c r="M4500" s="5">
        <v>0.55000000000000004</v>
      </c>
      <c r="N4500" s="2" t="s">
        <v>82</v>
      </c>
    </row>
    <row r="4501" spans="2:14" ht="14.25" customHeight="1" x14ac:dyDescent="0.25">
      <c r="B4501" s="2" t="s">
        <v>29</v>
      </c>
      <c r="C4501" s="2">
        <v>1128299</v>
      </c>
      <c r="D4501" s="3">
        <v>43944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10">
        <v>61</v>
      </c>
      <c r="J4501" s="7">
        <v>1430</v>
      </c>
      <c r="K4501" s="10">
        <v>8723</v>
      </c>
      <c r="L4501" s="10">
        <v>4535.96</v>
      </c>
      <c r="M4501" s="5">
        <v>0.52</v>
      </c>
      <c r="N4501" s="2" t="s">
        <v>82</v>
      </c>
    </row>
    <row r="4502" spans="2:14" ht="14.25" customHeight="1" x14ac:dyDescent="0.25">
      <c r="B4502" s="2" t="s">
        <v>29</v>
      </c>
      <c r="C4502" s="2">
        <v>1128299</v>
      </c>
      <c r="D4502" s="3">
        <v>43945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10">
        <v>67</v>
      </c>
      <c r="J4502" s="7">
        <v>1310</v>
      </c>
      <c r="K4502" s="10">
        <v>8777</v>
      </c>
      <c r="L4502" s="10">
        <v>6143.9000000000005</v>
      </c>
      <c r="M4502" s="5">
        <v>0.70000000000000007</v>
      </c>
      <c r="N4502" s="2" t="s">
        <v>82</v>
      </c>
    </row>
    <row r="4503" spans="2:14" ht="14.25" customHeight="1" x14ac:dyDescent="0.25">
      <c r="B4503" s="2" t="s">
        <v>29</v>
      </c>
      <c r="C4503" s="2">
        <v>1128299</v>
      </c>
      <c r="D4503" s="3">
        <v>43946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10">
        <v>78</v>
      </c>
      <c r="J4503" s="7">
        <v>1370</v>
      </c>
      <c r="K4503" s="10">
        <v>10686</v>
      </c>
      <c r="L4503" s="10">
        <v>4274.4000000000005</v>
      </c>
      <c r="M4503" s="5">
        <v>0.4</v>
      </c>
      <c r="N4503" s="2" t="s">
        <v>82</v>
      </c>
    </row>
    <row r="4504" spans="2:14" ht="14.25" customHeight="1" x14ac:dyDescent="0.25">
      <c r="B4504" s="2" t="s">
        <v>29</v>
      </c>
      <c r="C4504" s="2">
        <v>1128299</v>
      </c>
      <c r="D4504" s="3">
        <v>43947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10">
        <v>63</v>
      </c>
      <c r="J4504" s="7">
        <v>1960</v>
      </c>
      <c r="K4504" s="10">
        <v>12348</v>
      </c>
      <c r="L4504" s="10">
        <v>7285.3200000000006</v>
      </c>
      <c r="M4504" s="5">
        <v>0.59000000000000008</v>
      </c>
      <c r="N4504" s="2" t="s">
        <v>82</v>
      </c>
    </row>
    <row r="4505" spans="2:14" ht="14.25" customHeight="1" x14ac:dyDescent="0.25">
      <c r="B4505" s="2" t="s">
        <v>29</v>
      </c>
      <c r="C4505" s="2">
        <v>1128299</v>
      </c>
      <c r="D4505" s="3">
        <v>43948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10">
        <v>73</v>
      </c>
      <c r="J4505" s="7">
        <v>1890</v>
      </c>
      <c r="K4505" s="10">
        <v>13797</v>
      </c>
      <c r="L4505" s="10">
        <v>5794.74</v>
      </c>
      <c r="M4505" s="5">
        <v>0.42</v>
      </c>
      <c r="N4505" s="2" t="s">
        <v>82</v>
      </c>
    </row>
    <row r="4506" spans="2:14" ht="14.25" customHeight="1" x14ac:dyDescent="0.25">
      <c r="B4506" s="2" t="s">
        <v>29</v>
      </c>
      <c r="C4506" s="2">
        <v>1128299</v>
      </c>
      <c r="D4506" s="3">
        <v>43949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10">
        <v>67</v>
      </c>
      <c r="J4506" s="7">
        <v>1430</v>
      </c>
      <c r="K4506" s="10">
        <v>9581</v>
      </c>
      <c r="L4506" s="10">
        <v>5461.170000000001</v>
      </c>
      <c r="M4506" s="5">
        <v>0.57000000000000006</v>
      </c>
      <c r="N4506" s="2" t="s">
        <v>82</v>
      </c>
    </row>
    <row r="4507" spans="2:14" ht="14.25" customHeight="1" x14ac:dyDescent="0.25">
      <c r="B4507" s="2" t="s">
        <v>29</v>
      </c>
      <c r="C4507" s="2">
        <v>1128299</v>
      </c>
      <c r="D4507" s="3">
        <v>43950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10">
        <v>63</v>
      </c>
      <c r="J4507" s="7">
        <v>1350</v>
      </c>
      <c r="K4507" s="10">
        <v>8505</v>
      </c>
      <c r="L4507" s="10">
        <v>4592.7000000000007</v>
      </c>
      <c r="M4507" s="5">
        <v>0.54</v>
      </c>
      <c r="N4507" s="2" t="s">
        <v>82</v>
      </c>
    </row>
    <row r="4508" spans="2:14" ht="14.25" customHeight="1" x14ac:dyDescent="0.25">
      <c r="B4508" s="2" t="s">
        <v>29</v>
      </c>
      <c r="C4508" s="2">
        <v>1128299</v>
      </c>
      <c r="D4508" s="3">
        <v>43951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10">
        <v>74</v>
      </c>
      <c r="J4508" s="7">
        <v>1400</v>
      </c>
      <c r="K4508" s="10">
        <v>10360</v>
      </c>
      <c r="L4508" s="10">
        <v>7562.8000000000011</v>
      </c>
      <c r="M4508" s="5">
        <v>0.73000000000000009</v>
      </c>
      <c r="N4508" s="2" t="s">
        <v>82</v>
      </c>
    </row>
    <row r="4509" spans="2:14" ht="14.25" customHeight="1" x14ac:dyDescent="0.25">
      <c r="B4509" s="2" t="s">
        <v>29</v>
      </c>
      <c r="C4509" s="2">
        <v>1128299</v>
      </c>
      <c r="D4509" s="3">
        <v>43952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10">
        <v>74</v>
      </c>
      <c r="J4509" s="7">
        <v>1000</v>
      </c>
      <c r="K4509" s="10">
        <v>7400</v>
      </c>
      <c r="L4509" s="10">
        <v>2590</v>
      </c>
      <c r="M4509" s="5">
        <v>0.35</v>
      </c>
      <c r="N4509" s="2" t="s">
        <v>82</v>
      </c>
    </row>
    <row r="4510" spans="2:14" ht="14.25" customHeight="1" x14ac:dyDescent="0.25">
      <c r="B4510" s="2" t="s">
        <v>29</v>
      </c>
      <c r="C4510" s="2">
        <v>1128299</v>
      </c>
      <c r="D4510" s="3">
        <v>43953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10">
        <v>59</v>
      </c>
      <c r="J4510" s="7">
        <v>1620</v>
      </c>
      <c r="K4510" s="10">
        <v>9558</v>
      </c>
      <c r="L4510" s="10">
        <v>5065.7400000000007</v>
      </c>
      <c r="M4510" s="5">
        <v>0.53</v>
      </c>
      <c r="N4510" s="2" t="s">
        <v>82</v>
      </c>
    </row>
    <row r="4511" spans="2:14" ht="14.25" customHeight="1" x14ac:dyDescent="0.25">
      <c r="B4511" s="2" t="s">
        <v>29</v>
      </c>
      <c r="C4511" s="2">
        <v>1128299</v>
      </c>
      <c r="D4511" s="3">
        <v>43954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10">
        <v>69</v>
      </c>
      <c r="J4511" s="7">
        <v>1680</v>
      </c>
      <c r="K4511" s="10">
        <v>11592</v>
      </c>
      <c r="L4511" s="10">
        <v>4173.12</v>
      </c>
      <c r="M4511" s="5">
        <v>0.36</v>
      </c>
      <c r="N4511" s="2" t="s">
        <v>82</v>
      </c>
    </row>
    <row r="4512" spans="2:14" ht="14.25" customHeight="1" x14ac:dyDescent="0.25">
      <c r="B4512" s="2" t="s">
        <v>29</v>
      </c>
      <c r="C4512" s="2">
        <v>1128299</v>
      </c>
      <c r="D4512" s="3">
        <v>43955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10">
        <v>60</v>
      </c>
      <c r="J4512" s="7">
        <v>1130</v>
      </c>
      <c r="K4512" s="10">
        <v>6780</v>
      </c>
      <c r="L4512" s="10">
        <v>3390</v>
      </c>
      <c r="M4512" s="5">
        <v>0.5</v>
      </c>
      <c r="N4512" s="2" t="s">
        <v>82</v>
      </c>
    </row>
    <row r="4513" spans="2:14" ht="14.25" customHeight="1" x14ac:dyDescent="0.25">
      <c r="B4513" s="2" t="s">
        <v>29</v>
      </c>
      <c r="C4513" s="2">
        <v>1128299</v>
      </c>
      <c r="D4513" s="3">
        <v>43956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10">
        <v>59</v>
      </c>
      <c r="J4513" s="7">
        <v>1000</v>
      </c>
      <c r="K4513" s="10">
        <v>5900</v>
      </c>
      <c r="L4513" s="10">
        <v>2832</v>
      </c>
      <c r="M4513" s="5">
        <v>0.48</v>
      </c>
      <c r="N4513" s="2" t="s">
        <v>82</v>
      </c>
    </row>
    <row r="4514" spans="2:14" ht="14.25" customHeight="1" x14ac:dyDescent="0.25">
      <c r="B4514" s="2" t="s">
        <v>29</v>
      </c>
      <c r="C4514" s="2">
        <v>1128299</v>
      </c>
      <c r="D4514" s="3">
        <v>43957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10">
        <v>74</v>
      </c>
      <c r="J4514" s="7">
        <v>1200</v>
      </c>
      <c r="K4514" s="10">
        <v>8880</v>
      </c>
      <c r="L4514" s="10">
        <v>6127.2000000000016</v>
      </c>
      <c r="M4514" s="5">
        <v>0.69000000000000017</v>
      </c>
      <c r="N4514" s="2" t="s">
        <v>82</v>
      </c>
    </row>
    <row r="4515" spans="2:14" ht="14.25" customHeight="1" x14ac:dyDescent="0.25">
      <c r="B4515" s="2" t="s">
        <v>29</v>
      </c>
      <c r="C4515" s="2">
        <v>1128299</v>
      </c>
      <c r="D4515" s="3">
        <v>43958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10">
        <v>65</v>
      </c>
      <c r="J4515" s="7">
        <v>1060</v>
      </c>
      <c r="K4515" s="10">
        <v>6890</v>
      </c>
      <c r="L4515" s="10">
        <v>2135.9</v>
      </c>
      <c r="M4515" s="5">
        <v>0.31</v>
      </c>
      <c r="N4515" s="2" t="s">
        <v>82</v>
      </c>
    </row>
    <row r="4516" spans="2:14" ht="14.25" customHeight="1" x14ac:dyDescent="0.25">
      <c r="B4516" s="2" t="s">
        <v>29</v>
      </c>
      <c r="C4516" s="2">
        <v>1128299</v>
      </c>
      <c r="D4516" s="3">
        <v>43959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10">
        <v>51</v>
      </c>
      <c r="J4516" s="7">
        <v>1370</v>
      </c>
      <c r="K4516" s="10">
        <v>6987</v>
      </c>
      <c r="L4516" s="10">
        <v>3493.5</v>
      </c>
      <c r="M4516" s="5">
        <v>0.5</v>
      </c>
      <c r="N4516" s="2" t="s">
        <v>82</v>
      </c>
    </row>
    <row r="4517" spans="2:14" ht="14.25" customHeight="1" x14ac:dyDescent="0.25">
      <c r="B4517" s="2" t="s">
        <v>29</v>
      </c>
      <c r="C4517" s="2">
        <v>1128299</v>
      </c>
      <c r="D4517" s="3">
        <v>43960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10">
        <v>54</v>
      </c>
      <c r="J4517" s="7">
        <v>1520</v>
      </c>
      <c r="K4517" s="10">
        <v>8208</v>
      </c>
      <c r="L4517" s="10">
        <v>2872.7999999999997</v>
      </c>
      <c r="M4517" s="5">
        <v>0.35</v>
      </c>
      <c r="N4517" s="2" t="s">
        <v>82</v>
      </c>
    </row>
    <row r="4518" spans="2:14" ht="14.25" customHeight="1" x14ac:dyDescent="0.25">
      <c r="B4518" s="2" t="s">
        <v>29</v>
      </c>
      <c r="C4518" s="2">
        <v>1128299</v>
      </c>
      <c r="D4518" s="3">
        <v>43961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10">
        <v>51</v>
      </c>
      <c r="J4518" s="7">
        <v>1020</v>
      </c>
      <c r="K4518" s="10">
        <v>5202</v>
      </c>
      <c r="L4518" s="10">
        <v>2601</v>
      </c>
      <c r="M4518" s="5">
        <v>0.5</v>
      </c>
      <c r="N4518" s="2" t="s">
        <v>82</v>
      </c>
    </row>
    <row r="4519" spans="2:14" ht="14.25" customHeight="1" x14ac:dyDescent="0.25">
      <c r="B4519" s="2" t="s">
        <v>29</v>
      </c>
      <c r="C4519" s="2">
        <v>1128299</v>
      </c>
      <c r="D4519" s="3">
        <v>43962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10">
        <v>53</v>
      </c>
      <c r="J4519" s="7">
        <v>850</v>
      </c>
      <c r="K4519" s="10">
        <v>4505</v>
      </c>
      <c r="L4519" s="10">
        <v>2072.2999999999997</v>
      </c>
      <c r="M4519" s="5">
        <v>0.45999999999999996</v>
      </c>
      <c r="N4519" s="2" t="s">
        <v>82</v>
      </c>
    </row>
    <row r="4520" spans="2:14" ht="14.25" customHeight="1" x14ac:dyDescent="0.25">
      <c r="B4520" s="2" t="s">
        <v>29</v>
      </c>
      <c r="C4520" s="2">
        <v>1128299</v>
      </c>
      <c r="D4520" s="3">
        <v>43963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10">
        <v>64</v>
      </c>
      <c r="J4520" s="7">
        <v>750</v>
      </c>
      <c r="K4520" s="10">
        <v>4800</v>
      </c>
      <c r="L4520" s="10">
        <v>3168.0000000000009</v>
      </c>
      <c r="M4520" s="5">
        <v>0.66000000000000014</v>
      </c>
      <c r="N4520" s="2" t="s">
        <v>82</v>
      </c>
    </row>
    <row r="4521" spans="2:14" ht="14.25" customHeight="1" x14ac:dyDescent="0.25">
      <c r="B4521" s="2" t="s">
        <v>29</v>
      </c>
      <c r="C4521" s="2">
        <v>1128299</v>
      </c>
      <c r="D4521" s="3">
        <v>43964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10">
        <v>65</v>
      </c>
      <c r="J4521" s="7">
        <v>1050</v>
      </c>
      <c r="K4521" s="10">
        <v>6825</v>
      </c>
      <c r="L4521" s="10">
        <v>2047.5000000000002</v>
      </c>
      <c r="M4521" s="5">
        <v>0.30000000000000004</v>
      </c>
      <c r="N4521" s="2" t="s">
        <v>82</v>
      </c>
    </row>
    <row r="4522" spans="2:14" ht="14.25" customHeight="1" x14ac:dyDescent="0.25">
      <c r="B4522" s="2" t="s">
        <v>29</v>
      </c>
      <c r="C4522" s="2">
        <v>1128299</v>
      </c>
      <c r="D4522" s="3">
        <v>43965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10">
        <v>52</v>
      </c>
      <c r="J4522" s="7">
        <v>1500</v>
      </c>
      <c r="K4522" s="10">
        <v>7800</v>
      </c>
      <c r="L4522" s="10">
        <v>4290</v>
      </c>
      <c r="M4522" s="5">
        <v>0.55000000000000004</v>
      </c>
      <c r="N4522" s="2" t="s">
        <v>82</v>
      </c>
    </row>
    <row r="4523" spans="2:14" ht="14.25" customHeight="1" x14ac:dyDescent="0.25">
      <c r="B4523" s="2" t="s">
        <v>29</v>
      </c>
      <c r="C4523" s="2">
        <v>1128299</v>
      </c>
      <c r="D4523" s="3">
        <v>43966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10">
        <v>55</v>
      </c>
      <c r="J4523" s="7">
        <v>1500</v>
      </c>
      <c r="K4523" s="10">
        <v>8250</v>
      </c>
      <c r="L4523" s="10">
        <v>3052.5</v>
      </c>
      <c r="M4523" s="5">
        <v>0.37</v>
      </c>
      <c r="N4523" s="2" t="s">
        <v>82</v>
      </c>
    </row>
    <row r="4524" spans="2:14" ht="14.25" customHeight="1" x14ac:dyDescent="0.25">
      <c r="B4524" s="2" t="s">
        <v>29</v>
      </c>
      <c r="C4524" s="2">
        <v>1128299</v>
      </c>
      <c r="D4524" s="3">
        <v>43967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10">
        <v>51</v>
      </c>
      <c r="J4524" s="7">
        <v>1280</v>
      </c>
      <c r="K4524" s="10">
        <v>6528</v>
      </c>
      <c r="L4524" s="10">
        <v>3459.84</v>
      </c>
      <c r="M4524" s="5">
        <v>0.53</v>
      </c>
      <c r="N4524" s="2" t="s">
        <v>82</v>
      </c>
    </row>
    <row r="4525" spans="2:14" ht="14.25" customHeight="1" x14ac:dyDescent="0.25">
      <c r="B4525" s="2" t="s">
        <v>29</v>
      </c>
      <c r="C4525" s="2">
        <v>1128299</v>
      </c>
      <c r="D4525" s="3">
        <v>43968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10">
        <v>60</v>
      </c>
      <c r="J4525" s="7">
        <v>1160</v>
      </c>
      <c r="K4525" s="10">
        <v>6960</v>
      </c>
      <c r="L4525" s="10">
        <v>3340.7999999999997</v>
      </c>
      <c r="M4525" s="5">
        <v>0.48</v>
      </c>
      <c r="N4525" s="2" t="s">
        <v>82</v>
      </c>
    </row>
    <row r="4526" spans="2:14" ht="14.25" customHeight="1" x14ac:dyDescent="0.25">
      <c r="B4526" s="2" t="s">
        <v>29</v>
      </c>
      <c r="C4526" s="2">
        <v>1128299</v>
      </c>
      <c r="D4526" s="3">
        <v>43969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10">
        <v>68</v>
      </c>
      <c r="J4526" s="7">
        <v>1050</v>
      </c>
      <c r="K4526" s="10">
        <v>7140</v>
      </c>
      <c r="L4526" s="10">
        <v>4926.6000000000013</v>
      </c>
      <c r="M4526" s="5">
        <v>0.69000000000000017</v>
      </c>
      <c r="N4526" s="2" t="s">
        <v>82</v>
      </c>
    </row>
    <row r="4527" spans="2:14" ht="14.25" customHeight="1" x14ac:dyDescent="0.25">
      <c r="B4527" s="2" t="s">
        <v>29</v>
      </c>
      <c r="C4527" s="2">
        <v>1128299</v>
      </c>
      <c r="D4527" s="3">
        <v>43970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10">
        <v>73</v>
      </c>
      <c r="J4527" s="7">
        <v>1300</v>
      </c>
      <c r="K4527" s="10">
        <v>9490</v>
      </c>
      <c r="L4527" s="10">
        <v>2941.9</v>
      </c>
      <c r="M4527" s="5">
        <v>0.31</v>
      </c>
      <c r="N4527" s="2" t="s">
        <v>82</v>
      </c>
    </row>
    <row r="4528" spans="2:14" ht="14.25" customHeight="1" x14ac:dyDescent="0.25">
      <c r="B4528" s="2" t="s">
        <v>29</v>
      </c>
      <c r="C4528" s="2">
        <v>1128299</v>
      </c>
      <c r="D4528" s="3">
        <v>43971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10">
        <v>59</v>
      </c>
      <c r="J4528" s="7">
        <v>2030</v>
      </c>
      <c r="K4528" s="10">
        <v>11977</v>
      </c>
      <c r="L4528" s="10">
        <v>6228.04</v>
      </c>
      <c r="M4528" s="5">
        <v>0.52</v>
      </c>
      <c r="N4528" s="2" t="s">
        <v>82</v>
      </c>
    </row>
    <row r="4529" spans="2:14" ht="14.25" customHeight="1" x14ac:dyDescent="0.25">
      <c r="B4529" s="2" t="s">
        <v>29</v>
      </c>
      <c r="C4529" s="2">
        <v>1128299</v>
      </c>
      <c r="D4529" s="3">
        <v>43972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10">
        <v>64</v>
      </c>
      <c r="J4529" s="7">
        <v>1820</v>
      </c>
      <c r="K4529" s="10">
        <v>11648</v>
      </c>
      <c r="L4529" s="10">
        <v>4426.24</v>
      </c>
      <c r="M4529" s="5">
        <v>0.38</v>
      </c>
      <c r="N4529" s="2" t="s">
        <v>82</v>
      </c>
    </row>
    <row r="4530" spans="2:14" ht="14.25" customHeight="1" x14ac:dyDescent="0.25">
      <c r="B4530" s="2" t="s">
        <v>29</v>
      </c>
      <c r="C4530" s="2">
        <v>1128299</v>
      </c>
      <c r="D4530" s="3">
        <v>43973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10">
        <v>60</v>
      </c>
      <c r="J4530" s="7">
        <v>1250</v>
      </c>
      <c r="K4530" s="10">
        <v>7500</v>
      </c>
      <c r="L4530" s="10">
        <v>4125</v>
      </c>
      <c r="M4530" s="5">
        <v>0.55000000000000004</v>
      </c>
      <c r="N4530" s="2" t="s">
        <v>82</v>
      </c>
    </row>
    <row r="4531" spans="2:14" ht="14.25" customHeight="1" x14ac:dyDescent="0.25">
      <c r="B4531" s="2" t="s">
        <v>29</v>
      </c>
      <c r="C4531" s="2">
        <v>1128299</v>
      </c>
      <c r="D4531" s="3">
        <v>43974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10">
        <v>63</v>
      </c>
      <c r="J4531" s="7">
        <v>1250</v>
      </c>
      <c r="K4531" s="10">
        <v>7875</v>
      </c>
      <c r="L4531" s="10">
        <v>3543.7499999999995</v>
      </c>
      <c r="M4531" s="5">
        <v>0.44999999999999996</v>
      </c>
      <c r="N4531" s="2" t="s">
        <v>82</v>
      </c>
    </row>
    <row r="4532" spans="2:14" ht="14.25" customHeight="1" x14ac:dyDescent="0.25">
      <c r="B4532" s="2" t="s">
        <v>29</v>
      </c>
      <c r="C4532" s="2">
        <v>1128299</v>
      </c>
      <c r="D4532" s="3">
        <v>43975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10">
        <v>68</v>
      </c>
      <c r="J4532" s="7">
        <v>1150</v>
      </c>
      <c r="K4532" s="10">
        <v>7820</v>
      </c>
      <c r="L4532" s="10">
        <v>5239.4000000000015</v>
      </c>
      <c r="M4532" s="5">
        <v>0.67000000000000015</v>
      </c>
      <c r="N4532" s="2" t="s">
        <v>82</v>
      </c>
    </row>
    <row r="4533" spans="2:14" ht="14.25" customHeight="1" x14ac:dyDescent="0.25">
      <c r="B4533" s="2" t="s">
        <v>29</v>
      </c>
      <c r="C4533" s="2">
        <v>1128299</v>
      </c>
      <c r="D4533" s="3">
        <v>43976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10">
        <v>75</v>
      </c>
      <c r="J4533" s="7">
        <v>1370</v>
      </c>
      <c r="K4533" s="10">
        <v>10275</v>
      </c>
      <c r="L4533" s="10">
        <v>3390.75</v>
      </c>
      <c r="M4533" s="5">
        <v>0.33</v>
      </c>
      <c r="N4533" s="2" t="s">
        <v>82</v>
      </c>
    </row>
    <row r="4534" spans="2:14" ht="14.25" customHeight="1" x14ac:dyDescent="0.25">
      <c r="B4534" s="2" t="s">
        <v>29</v>
      </c>
      <c r="C4534" s="2">
        <v>1128299</v>
      </c>
      <c r="D4534" s="3">
        <v>43977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10">
        <v>36</v>
      </c>
      <c r="J4534" s="7">
        <v>1170</v>
      </c>
      <c r="K4534" s="10">
        <v>4212</v>
      </c>
      <c r="L4534" s="10">
        <v>1726.9199999999998</v>
      </c>
      <c r="M4534" s="5">
        <v>0.41</v>
      </c>
      <c r="N4534" s="2" t="s">
        <v>82</v>
      </c>
    </row>
    <row r="4535" spans="2:14" ht="14.25" customHeight="1" x14ac:dyDescent="0.25">
      <c r="B4535" s="2" t="s">
        <v>29</v>
      </c>
      <c r="C4535" s="2">
        <v>1128299</v>
      </c>
      <c r="D4535" s="3">
        <v>43978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10">
        <v>48</v>
      </c>
      <c r="J4535" s="7">
        <v>1310</v>
      </c>
      <c r="K4535" s="10">
        <v>6288</v>
      </c>
      <c r="L4535" s="10">
        <v>2515.2000000000003</v>
      </c>
      <c r="M4535" s="5">
        <v>0.4</v>
      </c>
      <c r="N4535" s="2" t="s">
        <v>82</v>
      </c>
    </row>
    <row r="4536" spans="2:14" ht="14.25" customHeight="1" x14ac:dyDescent="0.25">
      <c r="B4536" s="2" t="s">
        <v>29</v>
      </c>
      <c r="C4536" s="2">
        <v>1128299</v>
      </c>
      <c r="D4536" s="3">
        <v>43979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10">
        <v>46</v>
      </c>
      <c r="J4536" s="7">
        <v>1350</v>
      </c>
      <c r="K4536" s="10">
        <v>6210</v>
      </c>
      <c r="L4536" s="10">
        <v>2173.5</v>
      </c>
      <c r="M4536" s="5">
        <v>0.35</v>
      </c>
      <c r="N4536" s="2" t="s">
        <v>82</v>
      </c>
    </row>
    <row r="4537" spans="2:14" ht="14.25" customHeight="1" x14ac:dyDescent="0.25">
      <c r="B4537" s="2" t="s">
        <v>29</v>
      </c>
      <c r="C4537" s="2">
        <v>1128299</v>
      </c>
      <c r="D4537" s="3">
        <v>43980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10">
        <v>49</v>
      </c>
      <c r="J4537" s="7">
        <v>780</v>
      </c>
      <c r="K4537" s="10">
        <v>3822</v>
      </c>
      <c r="L4537" s="10">
        <v>1567.02</v>
      </c>
      <c r="M4537" s="5">
        <v>0.41</v>
      </c>
      <c r="N4537" s="2" t="s">
        <v>82</v>
      </c>
    </row>
    <row r="4538" spans="2:14" ht="14.25" customHeight="1" x14ac:dyDescent="0.25">
      <c r="B4538" s="2" t="s">
        <v>29</v>
      </c>
      <c r="C4538" s="2">
        <v>1128299</v>
      </c>
      <c r="D4538" s="3">
        <v>43981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10">
        <v>51</v>
      </c>
      <c r="J4538" s="7">
        <v>730</v>
      </c>
      <c r="K4538" s="10">
        <v>3723</v>
      </c>
      <c r="L4538" s="10">
        <v>1451.97</v>
      </c>
      <c r="M4538" s="5">
        <v>0.39</v>
      </c>
      <c r="N4538" s="2" t="s">
        <v>82</v>
      </c>
    </row>
    <row r="4539" spans="2:14" ht="14.25" customHeight="1" x14ac:dyDescent="0.25">
      <c r="B4539" s="2" t="s">
        <v>29</v>
      </c>
      <c r="C4539" s="2">
        <v>1128299</v>
      </c>
      <c r="D4539" s="3">
        <v>43982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10">
        <v>46</v>
      </c>
      <c r="J4539" s="7">
        <v>1250</v>
      </c>
      <c r="K4539" s="10">
        <v>5750</v>
      </c>
      <c r="L4539" s="10">
        <v>1782.5</v>
      </c>
      <c r="M4539" s="5">
        <v>0.31</v>
      </c>
      <c r="N4539" s="2" t="s">
        <v>82</v>
      </c>
    </row>
    <row r="4540" spans="2:14" ht="14.25" customHeight="1" x14ac:dyDescent="0.25">
      <c r="B4540" s="2" t="s">
        <v>29</v>
      </c>
      <c r="C4540" s="2">
        <v>1128299</v>
      </c>
      <c r="D4540" s="3">
        <v>43983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10">
        <v>36</v>
      </c>
      <c r="J4540" s="7">
        <v>1380</v>
      </c>
      <c r="K4540" s="10">
        <v>4968</v>
      </c>
      <c r="L4540" s="10">
        <v>2136.2399999999998</v>
      </c>
      <c r="M4540" s="5">
        <v>0.43</v>
      </c>
      <c r="N4540" s="2" t="s">
        <v>82</v>
      </c>
    </row>
    <row r="4541" spans="2:14" ht="14.25" customHeight="1" x14ac:dyDescent="0.25">
      <c r="B4541" s="2" t="s">
        <v>29</v>
      </c>
      <c r="C4541" s="2">
        <v>1128299</v>
      </c>
      <c r="D4541" s="3">
        <v>43984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10">
        <v>47</v>
      </c>
      <c r="J4541" s="7">
        <v>1310</v>
      </c>
      <c r="K4541" s="10">
        <v>6157</v>
      </c>
      <c r="L4541" s="10">
        <v>2401.23</v>
      </c>
      <c r="M4541" s="5">
        <v>0.39</v>
      </c>
      <c r="N4541" s="2" t="s">
        <v>82</v>
      </c>
    </row>
    <row r="4542" spans="2:14" ht="14.25" customHeight="1" x14ac:dyDescent="0.25">
      <c r="B4542" s="2" t="s">
        <v>29</v>
      </c>
      <c r="C4542" s="2">
        <v>1128299</v>
      </c>
      <c r="D4542" s="3">
        <v>43985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10">
        <v>47</v>
      </c>
      <c r="J4542" s="7">
        <v>1220</v>
      </c>
      <c r="K4542" s="10">
        <v>5734</v>
      </c>
      <c r="L4542" s="10">
        <v>2236.2600000000002</v>
      </c>
      <c r="M4542" s="5">
        <v>0.39</v>
      </c>
      <c r="N4542" s="2" t="s">
        <v>82</v>
      </c>
    </row>
    <row r="4543" spans="2:14" ht="14.25" customHeight="1" x14ac:dyDescent="0.25">
      <c r="B4543" s="2" t="s">
        <v>29</v>
      </c>
      <c r="C4543" s="2">
        <v>1128299</v>
      </c>
      <c r="D4543" s="3">
        <v>43986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10">
        <v>48</v>
      </c>
      <c r="J4543" s="7">
        <v>870</v>
      </c>
      <c r="K4543" s="10">
        <v>4176</v>
      </c>
      <c r="L4543" s="10">
        <v>1753.9199999999998</v>
      </c>
      <c r="M4543" s="5">
        <v>0.42</v>
      </c>
      <c r="N4543" s="2" t="s">
        <v>82</v>
      </c>
    </row>
    <row r="4544" spans="2:14" ht="14.25" customHeight="1" x14ac:dyDescent="0.25">
      <c r="B4544" s="2" t="s">
        <v>29</v>
      </c>
      <c r="C4544" s="2">
        <v>1128299</v>
      </c>
      <c r="D4544" s="3">
        <v>43987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10">
        <v>52</v>
      </c>
      <c r="J4544" s="7">
        <v>650</v>
      </c>
      <c r="K4544" s="10">
        <v>3380</v>
      </c>
      <c r="L4544" s="10">
        <v>1352</v>
      </c>
      <c r="M4544" s="5">
        <v>0.4</v>
      </c>
      <c r="N4544" s="2" t="s">
        <v>82</v>
      </c>
    </row>
    <row r="4545" spans="2:14" ht="14.25" customHeight="1" x14ac:dyDescent="0.25">
      <c r="B4545" s="2" t="s">
        <v>29</v>
      </c>
      <c r="C4545" s="2">
        <v>1128299</v>
      </c>
      <c r="D4545" s="3">
        <v>43988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10">
        <v>46</v>
      </c>
      <c r="J4545" s="7">
        <v>1230</v>
      </c>
      <c r="K4545" s="10">
        <v>5658</v>
      </c>
      <c r="L4545" s="10">
        <v>1753.98</v>
      </c>
      <c r="M4545" s="5">
        <v>0.31</v>
      </c>
      <c r="N4545" s="2" t="s">
        <v>82</v>
      </c>
    </row>
    <row r="4546" spans="2:14" ht="14.25" customHeight="1" x14ac:dyDescent="0.25">
      <c r="B4546" s="2" t="s">
        <v>29</v>
      </c>
      <c r="C4546" s="2">
        <v>1128299</v>
      </c>
      <c r="D4546" s="3">
        <v>43989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10">
        <v>46</v>
      </c>
      <c r="J4546" s="7">
        <v>1670</v>
      </c>
      <c r="K4546" s="10">
        <v>7682</v>
      </c>
      <c r="L4546" s="10">
        <v>3456.8999999999996</v>
      </c>
      <c r="M4546" s="5">
        <v>0.44999999999999996</v>
      </c>
      <c r="N4546" s="2" t="s">
        <v>82</v>
      </c>
    </row>
    <row r="4547" spans="2:14" ht="14.25" customHeight="1" x14ac:dyDescent="0.25">
      <c r="B4547" s="2" t="s">
        <v>29</v>
      </c>
      <c r="C4547" s="2">
        <v>1128299</v>
      </c>
      <c r="D4547" s="3">
        <v>43990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10">
        <v>58</v>
      </c>
      <c r="J4547" s="7">
        <v>1150</v>
      </c>
      <c r="K4547" s="10">
        <v>6670</v>
      </c>
      <c r="L4547" s="10">
        <v>2401.1999999999998</v>
      </c>
      <c r="M4547" s="5">
        <v>0.36</v>
      </c>
      <c r="N4547" s="2" t="s">
        <v>82</v>
      </c>
    </row>
    <row r="4548" spans="2:14" ht="14.25" customHeight="1" x14ac:dyDescent="0.25">
      <c r="B4548" s="2" t="s">
        <v>29</v>
      </c>
      <c r="C4548" s="2">
        <v>1128299</v>
      </c>
      <c r="D4548" s="3">
        <v>43991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10">
        <v>60</v>
      </c>
      <c r="J4548" s="7">
        <v>1150</v>
      </c>
      <c r="K4548" s="10">
        <v>6900</v>
      </c>
      <c r="L4548" s="10">
        <v>2760</v>
      </c>
      <c r="M4548" s="5">
        <v>0.4</v>
      </c>
      <c r="N4548" s="2" t="s">
        <v>82</v>
      </c>
    </row>
    <row r="4549" spans="2:14" ht="14.25" customHeight="1" x14ac:dyDescent="0.25">
      <c r="B4549" s="2" t="s">
        <v>29</v>
      </c>
      <c r="C4549" s="2">
        <v>1128299</v>
      </c>
      <c r="D4549" s="3">
        <v>43992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10">
        <v>64</v>
      </c>
      <c r="J4549" s="7">
        <v>850</v>
      </c>
      <c r="K4549" s="10">
        <v>5440</v>
      </c>
      <c r="L4549" s="10">
        <v>2284.7999999999997</v>
      </c>
      <c r="M4549" s="5">
        <v>0.42</v>
      </c>
      <c r="N4549" s="2" t="s">
        <v>82</v>
      </c>
    </row>
    <row r="4550" spans="2:14" ht="14.25" customHeight="1" x14ac:dyDescent="0.25">
      <c r="B4550" s="2" t="s">
        <v>29</v>
      </c>
      <c r="C4550" s="2">
        <v>1128299</v>
      </c>
      <c r="D4550" s="3">
        <v>43993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10">
        <v>69</v>
      </c>
      <c r="J4550" s="7">
        <v>460</v>
      </c>
      <c r="K4550" s="10">
        <v>3174</v>
      </c>
      <c r="L4550" s="10">
        <v>1206.1200000000001</v>
      </c>
      <c r="M4550" s="5">
        <v>0.38</v>
      </c>
      <c r="N4550" s="2" t="s">
        <v>82</v>
      </c>
    </row>
    <row r="4551" spans="2:14" ht="14.25" customHeight="1" x14ac:dyDescent="0.25">
      <c r="B4551" s="2" t="s">
        <v>29</v>
      </c>
      <c r="C4551" s="2">
        <v>1128299</v>
      </c>
      <c r="D4551" s="3">
        <v>43994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10">
        <v>62</v>
      </c>
      <c r="J4551" s="7">
        <v>1050</v>
      </c>
      <c r="K4551" s="10">
        <v>6510</v>
      </c>
      <c r="L4551" s="10">
        <v>2213.4</v>
      </c>
      <c r="M4551" s="5">
        <v>0.34</v>
      </c>
      <c r="N4551" s="2" t="s">
        <v>82</v>
      </c>
    </row>
    <row r="4552" spans="2:14" ht="14.25" customHeight="1" x14ac:dyDescent="0.25">
      <c r="B4552" s="2" t="s">
        <v>29</v>
      </c>
      <c r="C4552" s="2">
        <v>1128299</v>
      </c>
      <c r="D4552" s="3">
        <v>43995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10">
        <v>68</v>
      </c>
      <c r="J4552" s="7">
        <v>1600</v>
      </c>
      <c r="K4552" s="10">
        <v>10880</v>
      </c>
      <c r="L4552" s="10">
        <v>4787.2</v>
      </c>
      <c r="M4552" s="5">
        <v>0.44</v>
      </c>
      <c r="N4552" s="2" t="s">
        <v>82</v>
      </c>
    </row>
    <row r="4553" spans="2:14" ht="14.25" customHeight="1" x14ac:dyDescent="0.25">
      <c r="B4553" s="2" t="s">
        <v>29</v>
      </c>
      <c r="C4553" s="2">
        <v>1128299</v>
      </c>
      <c r="D4553" s="3">
        <v>43996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10">
        <v>71</v>
      </c>
      <c r="J4553" s="7">
        <v>880</v>
      </c>
      <c r="K4553" s="10">
        <v>6248</v>
      </c>
      <c r="L4553" s="10">
        <v>2436.7200000000003</v>
      </c>
      <c r="M4553" s="5">
        <v>0.39</v>
      </c>
      <c r="N4553" s="2" t="s">
        <v>82</v>
      </c>
    </row>
    <row r="4554" spans="2:14" ht="14.25" customHeight="1" x14ac:dyDescent="0.25">
      <c r="B4554" s="2" t="s">
        <v>29</v>
      </c>
      <c r="C4554" s="2">
        <v>1128299</v>
      </c>
      <c r="D4554" s="3">
        <v>43997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10">
        <v>74</v>
      </c>
      <c r="J4554" s="7">
        <v>1200</v>
      </c>
      <c r="K4554" s="10">
        <v>8880</v>
      </c>
      <c r="L4554" s="10">
        <v>3463.2000000000003</v>
      </c>
      <c r="M4554" s="5">
        <v>0.39</v>
      </c>
      <c r="N4554" s="2" t="s">
        <v>82</v>
      </c>
    </row>
    <row r="4555" spans="2:14" ht="14.25" customHeight="1" x14ac:dyDescent="0.25">
      <c r="B4555" s="2" t="s">
        <v>29</v>
      </c>
      <c r="C4555" s="2">
        <v>1128299</v>
      </c>
      <c r="D4555" s="3">
        <v>43998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10">
        <v>55</v>
      </c>
      <c r="J4555" s="7">
        <v>900</v>
      </c>
      <c r="K4555" s="10">
        <v>4950</v>
      </c>
      <c r="L4555" s="10">
        <v>2079</v>
      </c>
      <c r="M4555" s="5">
        <v>0.42</v>
      </c>
      <c r="N4555" s="2" t="s">
        <v>82</v>
      </c>
    </row>
    <row r="4556" spans="2:14" ht="14.25" customHeight="1" x14ac:dyDescent="0.25">
      <c r="B4556" s="2" t="s">
        <v>29</v>
      </c>
      <c r="C4556" s="2">
        <v>1128299</v>
      </c>
      <c r="D4556" s="3">
        <v>43999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10">
        <v>59</v>
      </c>
      <c r="J4556" s="7">
        <v>560</v>
      </c>
      <c r="K4556" s="10">
        <v>3304</v>
      </c>
      <c r="L4556" s="10">
        <v>1321.6000000000001</v>
      </c>
      <c r="M4556" s="5">
        <v>0.4</v>
      </c>
      <c r="N4556" s="2" t="s">
        <v>82</v>
      </c>
    </row>
    <row r="4557" spans="2:14" ht="14.25" customHeight="1" x14ac:dyDescent="0.25">
      <c r="B4557" s="2" t="s">
        <v>29</v>
      </c>
      <c r="C4557" s="2">
        <v>1128299</v>
      </c>
      <c r="D4557" s="3">
        <v>44000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10">
        <v>78</v>
      </c>
      <c r="J4557" s="7">
        <v>880</v>
      </c>
      <c r="K4557" s="10">
        <v>6864</v>
      </c>
      <c r="L4557" s="10">
        <v>2196.48</v>
      </c>
      <c r="M4557" s="5">
        <v>0.32</v>
      </c>
      <c r="N4557" s="2" t="s">
        <v>82</v>
      </c>
    </row>
    <row r="4558" spans="2:14" ht="14.25" customHeight="1" x14ac:dyDescent="0.25">
      <c r="B4558" s="2" t="s">
        <v>29</v>
      </c>
      <c r="C4558" s="2">
        <v>1128299</v>
      </c>
      <c r="D4558" s="3">
        <v>44001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10">
        <v>55</v>
      </c>
      <c r="J4558" s="7">
        <v>1650</v>
      </c>
      <c r="K4558" s="10">
        <v>9075</v>
      </c>
      <c r="L4558" s="10">
        <v>3720.75</v>
      </c>
      <c r="M4558" s="5">
        <v>0.41</v>
      </c>
      <c r="N4558" s="2" t="s">
        <v>82</v>
      </c>
    </row>
    <row r="4559" spans="2:14" ht="14.25" customHeight="1" x14ac:dyDescent="0.25">
      <c r="B4559" s="2" t="s">
        <v>29</v>
      </c>
      <c r="C4559" s="2">
        <v>1128299</v>
      </c>
      <c r="D4559" s="3">
        <v>44002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10">
        <v>60</v>
      </c>
      <c r="J4559" s="7">
        <v>1080</v>
      </c>
      <c r="K4559" s="10">
        <v>6480</v>
      </c>
      <c r="L4559" s="10">
        <v>2462.4</v>
      </c>
      <c r="M4559" s="5">
        <v>0.38</v>
      </c>
      <c r="N4559" s="2" t="s">
        <v>82</v>
      </c>
    </row>
    <row r="4560" spans="2:14" ht="14.25" customHeight="1" x14ac:dyDescent="0.25">
      <c r="B4560" s="2" t="s">
        <v>29</v>
      </c>
      <c r="C4560" s="2">
        <v>1128299</v>
      </c>
      <c r="D4560" s="3">
        <v>44003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10">
        <v>61</v>
      </c>
      <c r="J4560" s="7">
        <v>1200</v>
      </c>
      <c r="K4560" s="10">
        <v>7320</v>
      </c>
      <c r="L4560" s="10">
        <v>2781.6</v>
      </c>
      <c r="M4560" s="5">
        <v>0.38</v>
      </c>
      <c r="N4560" s="2" t="s">
        <v>82</v>
      </c>
    </row>
    <row r="4561" spans="2:14" ht="14.25" customHeight="1" x14ac:dyDescent="0.25">
      <c r="B4561" s="2" t="s">
        <v>29</v>
      </c>
      <c r="C4561" s="2">
        <v>1128299</v>
      </c>
      <c r="D4561" s="3">
        <v>44004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10">
        <v>59</v>
      </c>
      <c r="J4561" s="7">
        <v>900</v>
      </c>
      <c r="K4561" s="10">
        <v>5310</v>
      </c>
      <c r="L4561" s="10">
        <v>2336.4</v>
      </c>
      <c r="M4561" s="5">
        <v>0.44</v>
      </c>
      <c r="N4561" s="2" t="s">
        <v>82</v>
      </c>
    </row>
    <row r="4562" spans="2:14" ht="14.25" customHeight="1" x14ac:dyDescent="0.25">
      <c r="B4562" s="2" t="s">
        <v>29</v>
      </c>
      <c r="C4562" s="2">
        <v>1128299</v>
      </c>
      <c r="D4562" s="3">
        <v>44005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10">
        <v>60</v>
      </c>
      <c r="J4562" s="7">
        <v>520</v>
      </c>
      <c r="K4562" s="10">
        <v>3120</v>
      </c>
      <c r="L4562" s="10">
        <v>1185.5999999999999</v>
      </c>
      <c r="M4562" s="5">
        <v>0.38</v>
      </c>
      <c r="N4562" s="2" t="s">
        <v>82</v>
      </c>
    </row>
    <row r="4563" spans="2:14" ht="14.25" customHeight="1" x14ac:dyDescent="0.25">
      <c r="B4563" s="2" t="s">
        <v>29</v>
      </c>
      <c r="C4563" s="2">
        <v>1128299</v>
      </c>
      <c r="D4563" s="3">
        <v>44006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10">
        <v>75</v>
      </c>
      <c r="J4563" s="7">
        <v>1250</v>
      </c>
      <c r="K4563" s="10">
        <v>9375</v>
      </c>
      <c r="L4563" s="10">
        <v>3093.75</v>
      </c>
      <c r="M4563" s="5">
        <v>0.33</v>
      </c>
      <c r="N4563" s="2" t="s">
        <v>82</v>
      </c>
    </row>
    <row r="4564" spans="2:14" ht="14.25" customHeight="1" x14ac:dyDescent="0.25">
      <c r="B4564" s="2" t="s">
        <v>29</v>
      </c>
      <c r="C4564" s="2">
        <v>1128299</v>
      </c>
      <c r="D4564" s="3">
        <v>44007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10">
        <v>71</v>
      </c>
      <c r="J4564" s="7">
        <v>1950</v>
      </c>
      <c r="K4564" s="10">
        <v>13845</v>
      </c>
      <c r="L4564" s="10">
        <v>5814.9</v>
      </c>
      <c r="M4564" s="5">
        <v>0.42</v>
      </c>
      <c r="N4564" s="2" t="s">
        <v>82</v>
      </c>
    </row>
    <row r="4565" spans="2:14" ht="14.25" customHeight="1" x14ac:dyDescent="0.25">
      <c r="B4565" s="2" t="s">
        <v>29</v>
      </c>
      <c r="C4565" s="2">
        <v>1128299</v>
      </c>
      <c r="D4565" s="3">
        <v>44008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10">
        <v>74</v>
      </c>
      <c r="J4565" s="7">
        <v>1880</v>
      </c>
      <c r="K4565" s="10">
        <v>13912</v>
      </c>
      <c r="L4565" s="10">
        <v>5147.4399999999996</v>
      </c>
      <c r="M4565" s="5">
        <v>0.37</v>
      </c>
      <c r="N4565" s="2" t="s">
        <v>82</v>
      </c>
    </row>
    <row r="4566" spans="2:14" ht="14.25" customHeight="1" x14ac:dyDescent="0.25">
      <c r="B4566" s="2" t="s">
        <v>29</v>
      </c>
      <c r="C4566" s="2">
        <v>1128299</v>
      </c>
      <c r="D4566" s="3">
        <v>44009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10">
        <v>72</v>
      </c>
      <c r="J4566" s="7">
        <v>1630</v>
      </c>
      <c r="K4566" s="10">
        <v>11736</v>
      </c>
      <c r="L4566" s="10">
        <v>4459.68</v>
      </c>
      <c r="M4566" s="5">
        <v>0.38</v>
      </c>
      <c r="N4566" s="2" t="s">
        <v>82</v>
      </c>
    </row>
    <row r="4567" spans="2:14" ht="14.25" customHeight="1" x14ac:dyDescent="0.25">
      <c r="B4567" s="2" t="s">
        <v>29</v>
      </c>
      <c r="C4567" s="2">
        <v>1128299</v>
      </c>
      <c r="D4567" s="3">
        <v>44010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10">
        <v>75</v>
      </c>
      <c r="J4567" s="7">
        <v>1250</v>
      </c>
      <c r="K4567" s="10">
        <v>9375</v>
      </c>
      <c r="L4567" s="10">
        <v>3750</v>
      </c>
      <c r="M4567" s="5">
        <v>0.4</v>
      </c>
      <c r="N4567" s="2" t="s">
        <v>82</v>
      </c>
    </row>
    <row r="4568" spans="2:14" ht="14.25" customHeight="1" x14ac:dyDescent="0.25">
      <c r="B4568" s="2" t="s">
        <v>29</v>
      </c>
      <c r="C4568" s="2">
        <v>1128299</v>
      </c>
      <c r="D4568" s="3">
        <v>44011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10">
        <v>82</v>
      </c>
      <c r="J4568" s="7">
        <v>1050</v>
      </c>
      <c r="K4568" s="10">
        <v>8610</v>
      </c>
      <c r="L4568" s="10">
        <v>3357.9</v>
      </c>
      <c r="M4568" s="5">
        <v>0.39</v>
      </c>
      <c r="N4568" s="2" t="s">
        <v>82</v>
      </c>
    </row>
    <row r="4569" spans="2:14" ht="14.25" customHeight="1" x14ac:dyDescent="0.25">
      <c r="B4569" s="2" t="s">
        <v>29</v>
      </c>
      <c r="C4569" s="2">
        <v>1128299</v>
      </c>
      <c r="D4569" s="3">
        <v>44012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10">
        <v>98</v>
      </c>
      <c r="J4569" s="7">
        <v>1820</v>
      </c>
      <c r="K4569" s="10">
        <v>17836</v>
      </c>
      <c r="L4569" s="10">
        <v>6064.2400000000007</v>
      </c>
      <c r="M4569" s="5">
        <v>0.34</v>
      </c>
      <c r="N4569" s="2" t="s">
        <v>82</v>
      </c>
    </row>
    <row r="4570" spans="2:14" ht="14.25" customHeight="1" x14ac:dyDescent="0.25">
      <c r="B4570" s="2" t="s">
        <v>29</v>
      </c>
      <c r="C4570" s="2">
        <v>1128299</v>
      </c>
      <c r="D4570" s="3">
        <v>44013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10">
        <v>73</v>
      </c>
      <c r="J4570" s="7">
        <v>2390</v>
      </c>
      <c r="K4570" s="10">
        <v>17447</v>
      </c>
      <c r="L4570" s="10">
        <v>6978.8</v>
      </c>
      <c r="M4570" s="5">
        <v>0.4</v>
      </c>
      <c r="N4570" s="2" t="s">
        <v>82</v>
      </c>
    </row>
    <row r="4571" spans="2:14" ht="14.25" customHeight="1" x14ac:dyDescent="0.25">
      <c r="B4571" s="2" t="s">
        <v>29</v>
      </c>
      <c r="C4571" s="2">
        <v>1128299</v>
      </c>
      <c r="D4571" s="3">
        <v>44014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10">
        <v>82</v>
      </c>
      <c r="J4571" s="7">
        <v>1820</v>
      </c>
      <c r="K4571" s="10">
        <v>14924</v>
      </c>
      <c r="L4571" s="10">
        <v>5372.6399999999994</v>
      </c>
      <c r="M4571" s="5">
        <v>0.36</v>
      </c>
      <c r="N4571" s="2" t="s">
        <v>82</v>
      </c>
    </row>
    <row r="4572" spans="2:14" ht="14.25" customHeight="1" x14ac:dyDescent="0.25">
      <c r="B4572" s="2" t="s">
        <v>29</v>
      </c>
      <c r="C4572" s="2">
        <v>1128299</v>
      </c>
      <c r="D4572" s="3">
        <v>44015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10">
        <v>78</v>
      </c>
      <c r="J4572" s="7">
        <v>1750</v>
      </c>
      <c r="K4572" s="10">
        <v>13650</v>
      </c>
      <c r="L4572" s="10">
        <v>4777.5</v>
      </c>
      <c r="M4572" s="5">
        <v>0.35</v>
      </c>
      <c r="N4572" s="2" t="s">
        <v>82</v>
      </c>
    </row>
    <row r="4573" spans="2:14" ht="14.25" customHeight="1" x14ac:dyDescent="0.25">
      <c r="B4573" s="2" t="s">
        <v>29</v>
      </c>
      <c r="C4573" s="2">
        <v>1128299</v>
      </c>
      <c r="D4573" s="3">
        <v>44016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10">
        <v>78</v>
      </c>
      <c r="J4573" s="7">
        <v>1370</v>
      </c>
      <c r="K4573" s="10">
        <v>10686</v>
      </c>
      <c r="L4573" s="10">
        <v>4381.2599999999993</v>
      </c>
      <c r="M4573" s="5">
        <v>0.41</v>
      </c>
      <c r="N4573" s="2" t="s">
        <v>82</v>
      </c>
    </row>
    <row r="4574" spans="2:14" ht="14.25" customHeight="1" x14ac:dyDescent="0.25">
      <c r="B4574" s="2" t="s">
        <v>29</v>
      </c>
      <c r="C4574" s="2">
        <v>1128299</v>
      </c>
      <c r="D4574" s="3">
        <v>44017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10">
        <v>77</v>
      </c>
      <c r="J4574" s="7">
        <v>1440</v>
      </c>
      <c r="K4574" s="10">
        <v>11088</v>
      </c>
      <c r="L4574" s="10">
        <v>3880.7999999999997</v>
      </c>
      <c r="M4574" s="5">
        <v>0.35</v>
      </c>
      <c r="N4574" s="2" t="s">
        <v>82</v>
      </c>
    </row>
    <row r="4575" spans="2:14" ht="14.25" customHeight="1" x14ac:dyDescent="0.25">
      <c r="B4575" s="2" t="s">
        <v>29</v>
      </c>
      <c r="C4575" s="2">
        <v>1128299</v>
      </c>
      <c r="D4575" s="3">
        <v>44018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10">
        <v>95</v>
      </c>
      <c r="J4575" s="7">
        <v>1550</v>
      </c>
      <c r="K4575" s="10">
        <v>14725</v>
      </c>
      <c r="L4575" s="10">
        <v>5153.75</v>
      </c>
      <c r="M4575" s="5">
        <v>0.35</v>
      </c>
      <c r="N4575" s="2" t="s">
        <v>82</v>
      </c>
    </row>
    <row r="4576" spans="2:14" ht="14.25" customHeight="1" x14ac:dyDescent="0.25">
      <c r="B4576" s="2" t="s">
        <v>29</v>
      </c>
      <c r="C4576" s="2">
        <v>1128299</v>
      </c>
      <c r="D4576" s="3">
        <v>44019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10">
        <v>80</v>
      </c>
      <c r="J4576" s="7">
        <v>2170</v>
      </c>
      <c r="K4576" s="10">
        <v>17360</v>
      </c>
      <c r="L4576" s="10">
        <v>7811.9999999999991</v>
      </c>
      <c r="M4576" s="5">
        <v>0.44999999999999996</v>
      </c>
      <c r="N4576" s="2" t="s">
        <v>82</v>
      </c>
    </row>
    <row r="4577" spans="2:14" ht="14.25" customHeight="1" x14ac:dyDescent="0.25">
      <c r="B4577" s="2" t="s">
        <v>29</v>
      </c>
      <c r="C4577" s="2">
        <v>1128299</v>
      </c>
      <c r="D4577" s="3">
        <v>44020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10">
        <v>77</v>
      </c>
      <c r="J4577" s="7">
        <v>2100</v>
      </c>
      <c r="K4577" s="10">
        <v>16170</v>
      </c>
      <c r="L4577" s="10">
        <v>6306.3</v>
      </c>
      <c r="M4577" s="5">
        <v>0.39</v>
      </c>
      <c r="N4577" s="2" t="s">
        <v>82</v>
      </c>
    </row>
    <row r="4578" spans="2:14" ht="14.25" customHeight="1" x14ac:dyDescent="0.25">
      <c r="B4578" s="2" t="s">
        <v>29</v>
      </c>
      <c r="C4578" s="2">
        <v>1128299</v>
      </c>
      <c r="D4578" s="3">
        <v>44021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10">
        <v>73</v>
      </c>
      <c r="J4578" s="7">
        <v>1630</v>
      </c>
      <c r="K4578" s="10">
        <v>11899</v>
      </c>
      <c r="L4578" s="10">
        <v>4164.6499999999996</v>
      </c>
      <c r="M4578" s="5">
        <v>0.35</v>
      </c>
      <c r="N4578" s="2" t="s">
        <v>82</v>
      </c>
    </row>
    <row r="4579" spans="2:14" ht="14.25" customHeight="1" x14ac:dyDescent="0.25">
      <c r="B4579" s="2" t="s">
        <v>29</v>
      </c>
      <c r="C4579" s="2">
        <v>1128299</v>
      </c>
      <c r="D4579" s="3">
        <v>44022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10">
        <v>74</v>
      </c>
      <c r="J4579" s="7">
        <v>1550</v>
      </c>
      <c r="K4579" s="10">
        <v>11470</v>
      </c>
      <c r="L4579" s="10">
        <v>5046.8</v>
      </c>
      <c r="M4579" s="5">
        <v>0.44</v>
      </c>
      <c r="N4579" s="2" t="s">
        <v>82</v>
      </c>
    </row>
    <row r="4580" spans="2:14" ht="14.25" customHeight="1" x14ac:dyDescent="0.25">
      <c r="B4580" s="2" t="s">
        <v>29</v>
      </c>
      <c r="C4580" s="2">
        <v>1128299</v>
      </c>
      <c r="D4580" s="3">
        <v>44023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10">
        <v>71</v>
      </c>
      <c r="J4580" s="7">
        <v>1550</v>
      </c>
      <c r="K4580" s="10">
        <v>11005</v>
      </c>
      <c r="L4580" s="10">
        <v>4291.95</v>
      </c>
      <c r="M4580" s="5">
        <v>0.39</v>
      </c>
      <c r="N4580" s="2" t="s">
        <v>82</v>
      </c>
    </row>
    <row r="4581" spans="2:14" ht="14.25" customHeight="1" x14ac:dyDescent="0.25">
      <c r="B4581" s="2" t="s">
        <v>29</v>
      </c>
      <c r="C4581" s="2">
        <v>1128299</v>
      </c>
      <c r="D4581" s="3">
        <v>44024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10">
        <v>76</v>
      </c>
      <c r="J4581" s="7">
        <v>1080</v>
      </c>
      <c r="K4581" s="10">
        <v>8208</v>
      </c>
      <c r="L4581" s="10">
        <v>2708.6400000000003</v>
      </c>
      <c r="M4581" s="5">
        <v>0.33</v>
      </c>
      <c r="N4581" s="2" t="s">
        <v>82</v>
      </c>
    </row>
    <row r="4582" spans="2:14" ht="14.25" customHeight="1" x14ac:dyDescent="0.25">
      <c r="B4582" s="2" t="s">
        <v>29</v>
      </c>
      <c r="C4582" s="2">
        <v>1128299</v>
      </c>
      <c r="D4582" s="3">
        <v>44025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10">
        <v>64</v>
      </c>
      <c r="J4582" s="7">
        <v>1560</v>
      </c>
      <c r="K4582" s="10">
        <v>9984</v>
      </c>
      <c r="L4582" s="10">
        <v>4093.4399999999996</v>
      </c>
      <c r="M4582" s="5">
        <v>0.41</v>
      </c>
      <c r="N4582" s="2" t="s">
        <v>82</v>
      </c>
    </row>
    <row r="4583" spans="2:14" ht="14.25" customHeight="1" x14ac:dyDescent="0.25">
      <c r="B4583" s="2" t="s">
        <v>29</v>
      </c>
      <c r="C4583" s="2">
        <v>1128299</v>
      </c>
      <c r="D4583" s="3">
        <v>44026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10">
        <v>71</v>
      </c>
      <c r="J4583" s="7">
        <v>1740</v>
      </c>
      <c r="K4583" s="10">
        <v>12354</v>
      </c>
      <c r="L4583" s="10">
        <v>4323.8999999999996</v>
      </c>
      <c r="M4583" s="5">
        <v>0.35</v>
      </c>
      <c r="N4583" s="2" t="s">
        <v>82</v>
      </c>
    </row>
    <row r="4584" spans="2:14" ht="14.25" customHeight="1" x14ac:dyDescent="0.25">
      <c r="B4584" s="2" t="s">
        <v>29</v>
      </c>
      <c r="C4584" s="2">
        <v>1128299</v>
      </c>
      <c r="D4584" s="3">
        <v>44027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10">
        <v>63</v>
      </c>
      <c r="J4584" s="7">
        <v>1350</v>
      </c>
      <c r="K4584" s="10">
        <v>8505</v>
      </c>
      <c r="L4584" s="10">
        <v>3146.85</v>
      </c>
      <c r="M4584" s="5">
        <v>0.37</v>
      </c>
      <c r="N4584" s="2" t="s">
        <v>82</v>
      </c>
    </row>
    <row r="4585" spans="2:14" ht="14.25" customHeight="1" x14ac:dyDescent="0.25">
      <c r="B4585" s="2" t="s">
        <v>29</v>
      </c>
      <c r="C4585" s="2">
        <v>1128299</v>
      </c>
      <c r="D4585" s="3">
        <v>44028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10">
        <v>67</v>
      </c>
      <c r="J4585" s="7">
        <v>1120</v>
      </c>
      <c r="K4585" s="10">
        <v>7504</v>
      </c>
      <c r="L4585" s="10">
        <v>3001.6000000000004</v>
      </c>
      <c r="M4585" s="5">
        <v>0.4</v>
      </c>
      <c r="N4585" s="2" t="s">
        <v>82</v>
      </c>
    </row>
    <row r="4586" spans="2:14" ht="14.25" customHeight="1" x14ac:dyDescent="0.25">
      <c r="B4586" s="2" t="s">
        <v>29</v>
      </c>
      <c r="C4586" s="2">
        <v>1128299</v>
      </c>
      <c r="D4586" s="3">
        <v>44029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10">
        <v>72</v>
      </c>
      <c r="J4586" s="7">
        <v>1110</v>
      </c>
      <c r="K4586" s="10">
        <v>7992</v>
      </c>
      <c r="L4586" s="10">
        <v>3196.8</v>
      </c>
      <c r="M4586" s="5">
        <v>0.4</v>
      </c>
      <c r="N4586" s="2" t="s">
        <v>82</v>
      </c>
    </row>
    <row r="4587" spans="2:14" ht="14.25" customHeight="1" x14ac:dyDescent="0.25">
      <c r="B4587" s="2" t="s">
        <v>29</v>
      </c>
      <c r="C4587" s="2">
        <v>1128299</v>
      </c>
      <c r="D4587" s="3">
        <v>44030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10">
        <v>62</v>
      </c>
      <c r="J4587" s="7">
        <v>1130</v>
      </c>
      <c r="K4587" s="10">
        <v>7006</v>
      </c>
      <c r="L4587" s="10">
        <v>2452.1</v>
      </c>
      <c r="M4587" s="5">
        <v>0.35</v>
      </c>
      <c r="N4587" s="2" t="s">
        <v>82</v>
      </c>
    </row>
    <row r="4588" spans="2:14" ht="14.25" customHeight="1" x14ac:dyDescent="0.25">
      <c r="B4588" s="2" t="s">
        <v>29</v>
      </c>
      <c r="C4588" s="2">
        <v>1128299</v>
      </c>
      <c r="D4588" s="3">
        <v>44031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10">
        <v>58</v>
      </c>
      <c r="J4588" s="7">
        <v>1490</v>
      </c>
      <c r="K4588" s="10">
        <v>8642</v>
      </c>
      <c r="L4588" s="10">
        <v>3456.8</v>
      </c>
      <c r="M4588" s="5">
        <v>0.4</v>
      </c>
      <c r="N4588" s="2" t="s">
        <v>82</v>
      </c>
    </row>
    <row r="4589" spans="2:14" ht="14.25" customHeight="1" x14ac:dyDescent="0.25">
      <c r="B4589" s="2" t="s">
        <v>29</v>
      </c>
      <c r="C4589" s="2">
        <v>1128299</v>
      </c>
      <c r="D4589" s="3">
        <v>44032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10">
        <v>64</v>
      </c>
      <c r="J4589" s="7">
        <v>1380</v>
      </c>
      <c r="K4589" s="10">
        <v>8832</v>
      </c>
      <c r="L4589" s="10">
        <v>3267.84</v>
      </c>
      <c r="M4589" s="5">
        <v>0.37</v>
      </c>
      <c r="N4589" s="2" t="s">
        <v>82</v>
      </c>
    </row>
    <row r="4590" spans="2:14" ht="14.25" customHeight="1" x14ac:dyDescent="0.25">
      <c r="B4590" s="2" t="s">
        <v>29</v>
      </c>
      <c r="C4590" s="2">
        <v>1128299</v>
      </c>
      <c r="D4590" s="3">
        <v>44033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10">
        <v>56</v>
      </c>
      <c r="J4590" s="7">
        <v>1130</v>
      </c>
      <c r="K4590" s="10">
        <v>6328</v>
      </c>
      <c r="L4590" s="10">
        <v>2278.08</v>
      </c>
      <c r="M4590" s="5">
        <v>0.36</v>
      </c>
      <c r="N4590" s="2" t="s">
        <v>82</v>
      </c>
    </row>
    <row r="4591" spans="2:14" ht="14.25" customHeight="1" x14ac:dyDescent="0.25">
      <c r="B4591" s="2" t="s">
        <v>29</v>
      </c>
      <c r="C4591" s="2">
        <v>1128299</v>
      </c>
      <c r="D4591" s="3">
        <v>44034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10">
        <v>58</v>
      </c>
      <c r="J4591" s="7">
        <v>980</v>
      </c>
      <c r="K4591" s="10">
        <v>5684</v>
      </c>
      <c r="L4591" s="10">
        <v>2500.96</v>
      </c>
      <c r="M4591" s="5">
        <v>0.44</v>
      </c>
      <c r="N4591" s="2" t="s">
        <v>82</v>
      </c>
    </row>
    <row r="4592" spans="2:14" ht="14.25" customHeight="1" x14ac:dyDescent="0.25">
      <c r="B4592" s="2" t="s">
        <v>29</v>
      </c>
      <c r="C4592" s="2">
        <v>1128299</v>
      </c>
      <c r="D4592" s="3">
        <v>44035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10">
        <v>69</v>
      </c>
      <c r="J4592" s="7">
        <v>940</v>
      </c>
      <c r="K4592" s="10">
        <v>6486</v>
      </c>
      <c r="L4592" s="10">
        <v>2270.1</v>
      </c>
      <c r="M4592" s="5">
        <v>0.35</v>
      </c>
      <c r="N4592" s="2" t="s">
        <v>82</v>
      </c>
    </row>
    <row r="4593" spans="2:14" ht="14.25" customHeight="1" x14ac:dyDescent="0.25">
      <c r="B4593" s="2" t="s">
        <v>29</v>
      </c>
      <c r="C4593" s="2">
        <v>1128299</v>
      </c>
      <c r="D4593" s="3">
        <v>44036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10">
        <v>71</v>
      </c>
      <c r="J4593" s="7">
        <v>1010</v>
      </c>
      <c r="K4593" s="10">
        <v>7171</v>
      </c>
      <c r="L4593" s="10">
        <v>2509.85</v>
      </c>
      <c r="M4593" s="5">
        <v>0.35</v>
      </c>
      <c r="N4593" s="2" t="s">
        <v>82</v>
      </c>
    </row>
    <row r="4594" spans="2:14" ht="14.25" customHeight="1" x14ac:dyDescent="0.25">
      <c r="B4594" s="2" t="s">
        <v>29</v>
      </c>
      <c r="C4594" s="2">
        <v>1128299</v>
      </c>
      <c r="D4594" s="3">
        <v>44037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10">
        <v>54</v>
      </c>
      <c r="J4594" s="7">
        <v>1620</v>
      </c>
      <c r="K4594" s="10">
        <v>8748</v>
      </c>
      <c r="L4594" s="10">
        <v>3849.12</v>
      </c>
      <c r="M4594" s="5">
        <v>0.44</v>
      </c>
      <c r="N4594" s="2" t="s">
        <v>82</v>
      </c>
    </row>
    <row r="4595" spans="2:14" ht="14.25" customHeight="1" x14ac:dyDescent="0.25">
      <c r="B4595" s="2" t="s">
        <v>29</v>
      </c>
      <c r="C4595" s="2">
        <v>1128299</v>
      </c>
      <c r="D4595" s="3">
        <v>44038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10">
        <v>60</v>
      </c>
      <c r="J4595" s="7">
        <v>1880</v>
      </c>
      <c r="K4595" s="10">
        <v>11280</v>
      </c>
      <c r="L4595" s="10">
        <v>4173.6000000000004</v>
      </c>
      <c r="M4595" s="5">
        <v>0.37</v>
      </c>
      <c r="N4595" s="2" t="s">
        <v>82</v>
      </c>
    </row>
    <row r="4596" spans="2:14" ht="14.25" customHeight="1" x14ac:dyDescent="0.25">
      <c r="B4596" s="2" t="s">
        <v>29</v>
      </c>
      <c r="C4596" s="2">
        <v>1128299</v>
      </c>
      <c r="D4596" s="3">
        <v>44039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10">
        <v>54</v>
      </c>
      <c r="J4596" s="7">
        <v>1240</v>
      </c>
      <c r="K4596" s="10">
        <v>6696</v>
      </c>
      <c r="L4596" s="10">
        <v>2477.52</v>
      </c>
      <c r="M4596" s="5">
        <v>0.37</v>
      </c>
      <c r="N4596" s="2" t="s">
        <v>82</v>
      </c>
    </row>
    <row r="4597" spans="2:14" ht="14.25" customHeight="1" x14ac:dyDescent="0.25">
      <c r="B4597" s="2" t="s">
        <v>29</v>
      </c>
      <c r="C4597" s="2">
        <v>1128299</v>
      </c>
      <c r="D4597" s="3">
        <v>44040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10">
        <v>69</v>
      </c>
      <c r="J4597" s="7">
        <v>1170</v>
      </c>
      <c r="K4597" s="10">
        <v>8073</v>
      </c>
      <c r="L4597" s="10">
        <v>3471.39</v>
      </c>
      <c r="M4597" s="5">
        <v>0.43</v>
      </c>
      <c r="N4597" s="2" t="s">
        <v>82</v>
      </c>
    </row>
    <row r="4598" spans="2:14" ht="14.25" customHeight="1" x14ac:dyDescent="0.25">
      <c r="B4598" s="2" t="s">
        <v>29</v>
      </c>
      <c r="C4598" s="2">
        <v>1128299</v>
      </c>
      <c r="D4598" s="3">
        <v>44041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10">
        <v>85</v>
      </c>
      <c r="J4598" s="7">
        <v>1150</v>
      </c>
      <c r="K4598" s="10">
        <v>9775</v>
      </c>
      <c r="L4598" s="10">
        <v>3910</v>
      </c>
      <c r="M4598" s="5">
        <v>0.4</v>
      </c>
      <c r="N4598" s="2" t="s">
        <v>82</v>
      </c>
    </row>
    <row r="4599" spans="2:14" ht="14.25" customHeight="1" x14ac:dyDescent="0.25">
      <c r="B4599" s="2" t="s">
        <v>29</v>
      </c>
      <c r="C4599" s="2">
        <v>1128299</v>
      </c>
      <c r="D4599" s="3">
        <v>44042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10">
        <v>88</v>
      </c>
      <c r="J4599" s="7">
        <v>1380</v>
      </c>
      <c r="K4599" s="10">
        <v>12144</v>
      </c>
      <c r="L4599" s="10">
        <v>3764.64</v>
      </c>
      <c r="M4599" s="5">
        <v>0.31</v>
      </c>
      <c r="N4599" s="2" t="s">
        <v>82</v>
      </c>
    </row>
    <row r="4600" spans="2:14" ht="14.25" customHeight="1" x14ac:dyDescent="0.25">
      <c r="B4600" s="2" t="s">
        <v>29</v>
      </c>
      <c r="C4600" s="2">
        <v>1128299</v>
      </c>
      <c r="D4600" s="3">
        <v>44043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10">
        <v>78</v>
      </c>
      <c r="J4600" s="7">
        <v>1880</v>
      </c>
      <c r="K4600" s="10">
        <v>14664</v>
      </c>
      <c r="L4600" s="10">
        <v>5865.6</v>
      </c>
      <c r="M4600" s="5">
        <v>0.4</v>
      </c>
      <c r="N4600" s="2" t="s">
        <v>82</v>
      </c>
    </row>
    <row r="4601" spans="2:14" ht="14.25" customHeight="1" x14ac:dyDescent="0.25">
      <c r="B4601" s="2" t="s">
        <v>29</v>
      </c>
      <c r="C4601" s="2">
        <v>1128299</v>
      </c>
      <c r="D4601" s="3">
        <v>44044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10">
        <v>77</v>
      </c>
      <c r="J4601" s="7">
        <v>1950</v>
      </c>
      <c r="K4601" s="10">
        <v>15015</v>
      </c>
      <c r="L4601" s="10">
        <v>5705.7</v>
      </c>
      <c r="M4601" s="5">
        <v>0.38</v>
      </c>
      <c r="N4601" s="2" t="s">
        <v>82</v>
      </c>
    </row>
    <row r="4602" spans="2:14" ht="14.25" customHeight="1" x14ac:dyDescent="0.25">
      <c r="B4602" s="2" t="s">
        <v>29</v>
      </c>
      <c r="C4602" s="2">
        <v>1128299</v>
      </c>
      <c r="D4602" s="3">
        <v>44045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10">
        <v>73</v>
      </c>
      <c r="J4602" s="7">
        <v>1380</v>
      </c>
      <c r="K4602" s="10">
        <v>10074</v>
      </c>
      <c r="L4602" s="10">
        <v>3928.86</v>
      </c>
      <c r="M4602" s="5">
        <v>0.39</v>
      </c>
      <c r="N4602" s="2" t="s">
        <v>82</v>
      </c>
    </row>
    <row r="4603" spans="2:14" ht="14.25" customHeight="1" x14ac:dyDescent="0.25">
      <c r="B4603" s="2" t="s">
        <v>29</v>
      </c>
      <c r="C4603" s="2">
        <v>1128299</v>
      </c>
      <c r="D4603" s="3">
        <v>44046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10">
        <v>76</v>
      </c>
      <c r="J4603" s="7">
        <v>1380</v>
      </c>
      <c r="K4603" s="10">
        <v>10488</v>
      </c>
      <c r="L4603" s="10">
        <v>4509.84</v>
      </c>
      <c r="M4603" s="5">
        <v>0.43</v>
      </c>
      <c r="N4603" s="2" t="s">
        <v>82</v>
      </c>
    </row>
    <row r="4604" spans="2:14" ht="14.25" customHeight="1" x14ac:dyDescent="0.25">
      <c r="B4604" s="2" t="s">
        <v>29</v>
      </c>
      <c r="C4604" s="2">
        <v>1128299</v>
      </c>
      <c r="D4604" s="3">
        <v>44047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10">
        <v>82</v>
      </c>
      <c r="J4604" s="7">
        <v>1330</v>
      </c>
      <c r="K4604" s="10">
        <v>10906</v>
      </c>
      <c r="L4604" s="10">
        <v>4144.28</v>
      </c>
      <c r="M4604" s="5">
        <v>0.38</v>
      </c>
      <c r="N4604" s="2" t="s">
        <v>82</v>
      </c>
    </row>
    <row r="4605" spans="2:14" ht="14.25" customHeight="1" x14ac:dyDescent="0.25">
      <c r="B4605" s="2" t="s">
        <v>29</v>
      </c>
      <c r="C4605" s="2">
        <v>1128299</v>
      </c>
      <c r="D4605" s="3">
        <v>44048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10">
        <v>86</v>
      </c>
      <c r="J4605" s="7">
        <v>1500</v>
      </c>
      <c r="K4605" s="10">
        <v>12900</v>
      </c>
      <c r="L4605" s="10">
        <v>4386</v>
      </c>
      <c r="M4605" s="5">
        <v>0.34</v>
      </c>
      <c r="N4605" s="2" t="s">
        <v>82</v>
      </c>
    </row>
    <row r="4606" spans="2:14" ht="14.25" customHeight="1" x14ac:dyDescent="0.25">
      <c r="B4606" s="2" t="s">
        <v>13</v>
      </c>
      <c r="C4606" s="2">
        <v>1185732</v>
      </c>
      <c r="D4606" s="3">
        <v>44049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10">
        <v>44</v>
      </c>
      <c r="J4606" s="7">
        <v>2730</v>
      </c>
      <c r="K4606" s="10">
        <v>12012</v>
      </c>
      <c r="L4606" s="10">
        <v>6606.6</v>
      </c>
      <c r="M4606" s="5">
        <v>0.55000000000000004</v>
      </c>
      <c r="N4606" s="2" t="s">
        <v>82</v>
      </c>
    </row>
    <row r="4607" spans="2:14" ht="14.25" customHeight="1" x14ac:dyDescent="0.25">
      <c r="B4607" s="2" t="s">
        <v>13</v>
      </c>
      <c r="C4607" s="2">
        <v>1185732</v>
      </c>
      <c r="D4607" s="3">
        <v>44050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10">
        <v>41</v>
      </c>
      <c r="J4607" s="7">
        <v>2210</v>
      </c>
      <c r="K4607" s="10">
        <v>9061</v>
      </c>
      <c r="L4607" s="10">
        <v>4439.8900000000003</v>
      </c>
      <c r="M4607" s="5">
        <v>0.49</v>
      </c>
      <c r="N4607" s="2" t="s">
        <v>82</v>
      </c>
    </row>
    <row r="4608" spans="2:14" ht="14.25" customHeight="1" x14ac:dyDescent="0.25">
      <c r="B4608" s="2" t="s">
        <v>13</v>
      </c>
      <c r="C4608" s="2">
        <v>1185732</v>
      </c>
      <c r="D4608" s="3">
        <v>44051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10">
        <v>34</v>
      </c>
      <c r="J4608" s="7">
        <v>2300</v>
      </c>
      <c r="K4608" s="10">
        <v>7820</v>
      </c>
      <c r="L4608" s="10">
        <v>3049.8</v>
      </c>
      <c r="M4608" s="5">
        <v>0.39</v>
      </c>
      <c r="N4608" s="2" t="s">
        <v>82</v>
      </c>
    </row>
    <row r="4609" spans="2:14" ht="14.25" customHeight="1" x14ac:dyDescent="0.25">
      <c r="B4609" s="2" t="s">
        <v>13</v>
      </c>
      <c r="C4609" s="2">
        <v>1185732</v>
      </c>
      <c r="D4609" s="3">
        <v>44052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10">
        <v>38</v>
      </c>
      <c r="J4609" s="7">
        <v>1750</v>
      </c>
      <c r="K4609" s="10">
        <v>6650</v>
      </c>
      <c r="L4609" s="10">
        <v>2660</v>
      </c>
      <c r="M4609" s="5">
        <v>0.4</v>
      </c>
      <c r="N4609" s="2" t="s">
        <v>82</v>
      </c>
    </row>
    <row r="4610" spans="2:14" ht="14.25" customHeight="1" x14ac:dyDescent="0.25">
      <c r="B4610" s="2" t="s">
        <v>13</v>
      </c>
      <c r="C4610" s="2">
        <v>1185732</v>
      </c>
      <c r="D4610" s="3">
        <v>44053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10">
        <v>50</v>
      </c>
      <c r="J4610" s="7">
        <v>1950</v>
      </c>
      <c r="K4610" s="10">
        <v>9750</v>
      </c>
      <c r="L4610" s="10">
        <v>4875</v>
      </c>
      <c r="M4610" s="5">
        <v>0.5</v>
      </c>
      <c r="N4610" s="2" t="s">
        <v>82</v>
      </c>
    </row>
    <row r="4611" spans="2:14" ht="14.25" customHeight="1" x14ac:dyDescent="0.25">
      <c r="B4611" s="2" t="s">
        <v>13</v>
      </c>
      <c r="C4611" s="2">
        <v>1185732</v>
      </c>
      <c r="D4611" s="3">
        <v>44054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10">
        <v>41</v>
      </c>
      <c r="J4611" s="7">
        <v>2470</v>
      </c>
      <c r="K4611" s="10">
        <v>10127</v>
      </c>
      <c r="L4611" s="10">
        <v>6278.74</v>
      </c>
      <c r="M4611" s="5">
        <v>0.62</v>
      </c>
      <c r="N4611" s="2" t="s">
        <v>82</v>
      </c>
    </row>
    <row r="4612" spans="2:14" ht="14.25" customHeight="1" x14ac:dyDescent="0.25">
      <c r="B4612" s="2" t="s">
        <v>13</v>
      </c>
      <c r="C4612" s="2">
        <v>1185732</v>
      </c>
      <c r="D4612" s="3">
        <v>44055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10">
        <v>43</v>
      </c>
      <c r="J4612" s="7">
        <v>3190</v>
      </c>
      <c r="K4612" s="10">
        <v>13717</v>
      </c>
      <c r="L4612" s="10">
        <v>7818.6900000000005</v>
      </c>
      <c r="M4612" s="5">
        <v>0.57000000000000006</v>
      </c>
      <c r="N4612" s="2" t="s">
        <v>82</v>
      </c>
    </row>
    <row r="4613" spans="2:14" ht="14.25" customHeight="1" x14ac:dyDescent="0.25">
      <c r="B4613" s="2" t="s">
        <v>13</v>
      </c>
      <c r="C4613" s="2">
        <v>1185732</v>
      </c>
      <c r="D4613" s="3">
        <v>44056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10">
        <v>43</v>
      </c>
      <c r="J4613" s="7">
        <v>1950</v>
      </c>
      <c r="K4613" s="10">
        <v>8385</v>
      </c>
      <c r="L4613" s="10">
        <v>4108.6499999999996</v>
      </c>
      <c r="M4613" s="5">
        <v>0.49</v>
      </c>
      <c r="N4613" s="2" t="s">
        <v>82</v>
      </c>
    </row>
    <row r="4614" spans="2:14" ht="14.25" customHeight="1" x14ac:dyDescent="0.25">
      <c r="B4614" s="2" t="s">
        <v>13</v>
      </c>
      <c r="C4614" s="2">
        <v>1185732</v>
      </c>
      <c r="D4614" s="3">
        <v>44057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10">
        <v>32</v>
      </c>
      <c r="J4614" s="7">
        <v>2400</v>
      </c>
      <c r="K4614" s="10">
        <v>7680</v>
      </c>
      <c r="L4614" s="10">
        <v>2918.4</v>
      </c>
      <c r="M4614" s="5">
        <v>0.38</v>
      </c>
      <c r="N4614" s="2" t="s">
        <v>82</v>
      </c>
    </row>
    <row r="4615" spans="2:14" ht="14.25" customHeight="1" x14ac:dyDescent="0.25">
      <c r="B4615" s="2" t="s">
        <v>29</v>
      </c>
      <c r="C4615" s="2">
        <v>1185732</v>
      </c>
      <c r="D4615" s="3">
        <v>44058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10">
        <v>38</v>
      </c>
      <c r="J4615" s="7">
        <v>1690</v>
      </c>
      <c r="K4615" s="10">
        <v>6422</v>
      </c>
      <c r="L4615" s="10">
        <v>2825.68</v>
      </c>
      <c r="M4615" s="5">
        <v>0.44</v>
      </c>
      <c r="N4615" s="2" t="s">
        <v>82</v>
      </c>
    </row>
    <row r="4616" spans="2:14" ht="14.25" customHeight="1" x14ac:dyDescent="0.25">
      <c r="B4616" s="2" t="s">
        <v>13</v>
      </c>
      <c r="C4616" s="2">
        <v>1185732</v>
      </c>
      <c r="D4616" s="3">
        <v>44059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10">
        <v>53</v>
      </c>
      <c r="J4616" s="7">
        <v>2180</v>
      </c>
      <c r="K4616" s="10">
        <v>11554</v>
      </c>
      <c r="L4616" s="10">
        <v>5545.92</v>
      </c>
      <c r="M4616" s="5">
        <v>0.48</v>
      </c>
      <c r="N4616" s="2" t="s">
        <v>82</v>
      </c>
    </row>
    <row r="4617" spans="2:14" ht="14.25" customHeight="1" x14ac:dyDescent="0.25">
      <c r="B4617" s="2" t="s">
        <v>13</v>
      </c>
      <c r="C4617" s="2">
        <v>1185732</v>
      </c>
      <c r="D4617" s="3">
        <v>44060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10">
        <v>41</v>
      </c>
      <c r="J4617" s="7">
        <v>2210</v>
      </c>
      <c r="K4617" s="10">
        <v>9061</v>
      </c>
      <c r="L4617" s="10">
        <v>5889.6500000000005</v>
      </c>
      <c r="M4617" s="5">
        <v>0.65</v>
      </c>
      <c r="N4617" s="2" t="s">
        <v>82</v>
      </c>
    </row>
    <row r="4618" spans="2:14" ht="14.25" customHeight="1" x14ac:dyDescent="0.25">
      <c r="B4618" s="2" t="s">
        <v>13</v>
      </c>
      <c r="C4618" s="2">
        <v>1185732</v>
      </c>
      <c r="D4618" s="3">
        <v>44061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10">
        <v>41</v>
      </c>
      <c r="J4618" s="7">
        <v>2680</v>
      </c>
      <c r="K4618" s="10">
        <v>10988</v>
      </c>
      <c r="L4618" s="10">
        <v>6592.8</v>
      </c>
      <c r="M4618" s="5">
        <v>0.6</v>
      </c>
      <c r="N4618" s="2" t="s">
        <v>82</v>
      </c>
    </row>
    <row r="4619" spans="2:14" ht="14.25" customHeight="1" x14ac:dyDescent="0.25">
      <c r="B4619" s="2" t="s">
        <v>13</v>
      </c>
      <c r="C4619" s="2">
        <v>1185732</v>
      </c>
      <c r="D4619" s="3">
        <v>44062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10">
        <v>42</v>
      </c>
      <c r="J4619" s="7">
        <v>2250</v>
      </c>
      <c r="K4619" s="10">
        <v>9450</v>
      </c>
      <c r="L4619" s="10">
        <v>4536</v>
      </c>
      <c r="M4619" s="5">
        <v>0.48</v>
      </c>
      <c r="N4619" s="2" t="s">
        <v>82</v>
      </c>
    </row>
    <row r="4620" spans="2:14" ht="14.25" customHeight="1" x14ac:dyDescent="0.25">
      <c r="B4620" s="2" t="s">
        <v>13</v>
      </c>
      <c r="C4620" s="2">
        <v>1185732</v>
      </c>
      <c r="D4620" s="3">
        <v>44063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10">
        <v>32</v>
      </c>
      <c r="J4620" s="7">
        <v>2170</v>
      </c>
      <c r="K4620" s="10">
        <v>6944</v>
      </c>
      <c r="L4620" s="10">
        <v>2430.3999999999996</v>
      </c>
      <c r="M4620" s="5">
        <v>0.35</v>
      </c>
      <c r="N4620" s="2" t="s">
        <v>82</v>
      </c>
    </row>
    <row r="4621" spans="2:14" ht="14.25" customHeight="1" x14ac:dyDescent="0.25">
      <c r="B4621" s="2" t="s">
        <v>13</v>
      </c>
      <c r="C4621" s="2">
        <v>1185732</v>
      </c>
      <c r="D4621" s="3">
        <v>44064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10">
        <v>36</v>
      </c>
      <c r="J4621" s="7">
        <v>1750</v>
      </c>
      <c r="K4621" s="10">
        <v>6300</v>
      </c>
      <c r="L4621" s="10">
        <v>2520</v>
      </c>
      <c r="M4621" s="5">
        <v>0.4</v>
      </c>
      <c r="N4621" s="2" t="s">
        <v>82</v>
      </c>
    </row>
    <row r="4622" spans="2:14" ht="14.25" customHeight="1" x14ac:dyDescent="0.25">
      <c r="B4622" s="2" t="s">
        <v>13</v>
      </c>
      <c r="C4622" s="2">
        <v>1185732</v>
      </c>
      <c r="D4622" s="3">
        <v>44065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10">
        <v>53</v>
      </c>
      <c r="J4622" s="7">
        <v>1820</v>
      </c>
      <c r="K4622" s="10">
        <v>9646</v>
      </c>
      <c r="L4622" s="10">
        <v>4437.16</v>
      </c>
      <c r="M4622" s="5">
        <v>0.45999999999999996</v>
      </c>
      <c r="N4622" s="2" t="s">
        <v>82</v>
      </c>
    </row>
    <row r="4623" spans="2:14" ht="14.25" customHeight="1" x14ac:dyDescent="0.25">
      <c r="B4623" s="2" t="s">
        <v>13</v>
      </c>
      <c r="C4623" s="2">
        <v>1185732</v>
      </c>
      <c r="D4623" s="3">
        <v>44066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10">
        <v>42</v>
      </c>
      <c r="J4623" s="7">
        <v>2250</v>
      </c>
      <c r="K4623" s="10">
        <v>9450</v>
      </c>
      <c r="L4623" s="10">
        <v>6048</v>
      </c>
      <c r="M4623" s="5">
        <v>0.64</v>
      </c>
      <c r="N4623" s="2" t="s">
        <v>82</v>
      </c>
    </row>
    <row r="4624" spans="2:14" ht="14.25" customHeight="1" x14ac:dyDescent="0.25">
      <c r="B4624" s="2" t="s">
        <v>13</v>
      </c>
      <c r="C4624" s="2">
        <v>1185732</v>
      </c>
      <c r="D4624" s="3">
        <v>43945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10">
        <v>42</v>
      </c>
      <c r="J4624" s="7">
        <v>2560</v>
      </c>
      <c r="K4624" s="10">
        <v>10752</v>
      </c>
      <c r="L4624" s="10">
        <v>6236.1600000000008</v>
      </c>
      <c r="M4624" s="5">
        <v>0.58000000000000007</v>
      </c>
      <c r="N4624" s="2" t="s">
        <v>82</v>
      </c>
    </row>
    <row r="4625" spans="2:14" ht="14.25" customHeight="1" x14ac:dyDescent="0.25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10">
        <v>41</v>
      </c>
      <c r="J4625" s="7">
        <v>2100</v>
      </c>
      <c r="K4625" s="10">
        <v>8610</v>
      </c>
      <c r="L4625" s="10">
        <v>4305</v>
      </c>
      <c r="M4625" s="5">
        <v>0.5</v>
      </c>
      <c r="N4625" s="2" t="s">
        <v>82</v>
      </c>
    </row>
    <row r="4626" spans="2:14" ht="14.25" customHeight="1" x14ac:dyDescent="0.25">
      <c r="B4626" s="2" t="s">
        <v>29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10">
        <v>32</v>
      </c>
      <c r="J4626" s="7">
        <v>2030</v>
      </c>
      <c r="K4626" s="10">
        <v>6496</v>
      </c>
      <c r="L4626" s="10">
        <v>2598.4</v>
      </c>
      <c r="M4626" s="5">
        <v>0.4</v>
      </c>
      <c r="N4626" s="2" t="s">
        <v>82</v>
      </c>
    </row>
    <row r="4627" spans="2:14" ht="14.25" customHeight="1" x14ac:dyDescent="0.25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10">
        <v>38</v>
      </c>
      <c r="J4627" s="7">
        <v>1890</v>
      </c>
      <c r="K4627" s="10">
        <v>7182</v>
      </c>
      <c r="L4627" s="10">
        <v>3231.8999999999996</v>
      </c>
      <c r="M4627" s="5">
        <v>0.44999999999999996</v>
      </c>
      <c r="N4627" s="2" t="s">
        <v>82</v>
      </c>
    </row>
    <row r="4628" spans="2:14" ht="14.25" customHeight="1" x14ac:dyDescent="0.25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10">
        <v>52</v>
      </c>
      <c r="J4628" s="7">
        <v>1960</v>
      </c>
      <c r="K4628" s="10">
        <v>10192</v>
      </c>
      <c r="L4628" s="10">
        <v>4586.3999999999996</v>
      </c>
      <c r="M4628" s="5">
        <v>0.44999999999999996</v>
      </c>
      <c r="N4628" s="2" t="s">
        <v>82</v>
      </c>
    </row>
    <row r="4629" spans="2:14" ht="14.25" customHeight="1" x14ac:dyDescent="0.25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10">
        <v>44</v>
      </c>
      <c r="J4629" s="7">
        <v>2080</v>
      </c>
      <c r="K4629" s="10">
        <v>9152</v>
      </c>
      <c r="L4629" s="10">
        <v>5491.2</v>
      </c>
      <c r="M4629" s="5">
        <v>0.6</v>
      </c>
      <c r="N4629" s="2" t="s">
        <v>82</v>
      </c>
    </row>
    <row r="4630" spans="2:14" ht="14.25" customHeight="1" x14ac:dyDescent="0.25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10">
        <v>52</v>
      </c>
      <c r="J4630" s="7">
        <v>3000</v>
      </c>
      <c r="K4630" s="10">
        <v>15600</v>
      </c>
      <c r="L4630" s="10">
        <v>8736</v>
      </c>
      <c r="M4630" s="5">
        <v>0.56000000000000005</v>
      </c>
      <c r="N4630" s="2" t="s">
        <v>82</v>
      </c>
    </row>
    <row r="4631" spans="2:14" ht="14.25" customHeight="1" x14ac:dyDescent="0.25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10">
        <v>54</v>
      </c>
      <c r="J4631" s="7">
        <v>1940</v>
      </c>
      <c r="K4631" s="10">
        <v>10476</v>
      </c>
      <c r="L4631" s="10">
        <v>5238</v>
      </c>
      <c r="M4631" s="5">
        <v>0.5</v>
      </c>
      <c r="N4631" s="2" t="s">
        <v>82</v>
      </c>
    </row>
    <row r="4632" spans="2:14" ht="14.25" customHeight="1" x14ac:dyDescent="0.25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10">
        <v>47</v>
      </c>
      <c r="J4632" s="7">
        <v>1880</v>
      </c>
      <c r="K4632" s="10">
        <v>8836</v>
      </c>
      <c r="L4632" s="10">
        <v>3269.32</v>
      </c>
      <c r="M4632" s="5">
        <v>0.37</v>
      </c>
      <c r="N4632" s="2" t="s">
        <v>82</v>
      </c>
    </row>
    <row r="4633" spans="2:14" ht="14.25" customHeight="1" x14ac:dyDescent="0.25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10">
        <v>49</v>
      </c>
      <c r="J4633" s="7">
        <v>1750</v>
      </c>
      <c r="K4633" s="10">
        <v>8575</v>
      </c>
      <c r="L4633" s="10">
        <v>3687.25</v>
      </c>
      <c r="M4633" s="5">
        <v>0.43</v>
      </c>
      <c r="N4633" s="2" t="s">
        <v>82</v>
      </c>
    </row>
    <row r="4634" spans="2:14" ht="14.25" customHeight="1" x14ac:dyDescent="0.25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10">
        <v>58</v>
      </c>
      <c r="J4634" s="7">
        <v>1960</v>
      </c>
      <c r="K4634" s="10">
        <v>11368</v>
      </c>
      <c r="L4634" s="10">
        <v>5342.96</v>
      </c>
      <c r="M4634" s="5">
        <v>0.47</v>
      </c>
      <c r="N4634" s="2" t="s">
        <v>82</v>
      </c>
    </row>
    <row r="4635" spans="2:14" ht="14.25" customHeight="1" x14ac:dyDescent="0.25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10">
        <v>64</v>
      </c>
      <c r="J4635" s="7">
        <v>2480</v>
      </c>
      <c r="K4635" s="10">
        <v>15872</v>
      </c>
      <c r="L4635" s="10">
        <v>10158.08</v>
      </c>
      <c r="M4635" s="5">
        <v>0.64</v>
      </c>
      <c r="N4635" s="2" t="s">
        <v>82</v>
      </c>
    </row>
    <row r="4636" spans="2:14" ht="14.25" customHeight="1" x14ac:dyDescent="0.25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10">
        <v>55</v>
      </c>
      <c r="J4636" s="7">
        <v>2900</v>
      </c>
      <c r="K4636" s="10">
        <v>15950</v>
      </c>
      <c r="L4636" s="10">
        <v>9410.5000000000018</v>
      </c>
      <c r="M4636" s="5">
        <v>0.59000000000000008</v>
      </c>
      <c r="N4636" s="2" t="s">
        <v>82</v>
      </c>
    </row>
    <row r="4637" spans="2:14" ht="14.25" customHeight="1" x14ac:dyDescent="0.25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10">
        <v>54</v>
      </c>
      <c r="J4637" s="7">
        <v>2060</v>
      </c>
      <c r="K4637" s="10">
        <v>11124</v>
      </c>
      <c r="L4637" s="10">
        <v>5450.76</v>
      </c>
      <c r="M4637" s="5">
        <v>0.49</v>
      </c>
      <c r="N4637" s="2" t="s">
        <v>82</v>
      </c>
    </row>
    <row r="4638" spans="2:14" ht="14.25" customHeight="1" x14ac:dyDescent="0.25">
      <c r="B4638" s="2" t="s">
        <v>29</v>
      </c>
      <c r="C4638" s="2">
        <v>1185732</v>
      </c>
      <c r="D4638" s="3">
        <v>44081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10">
        <v>49</v>
      </c>
      <c r="J4638" s="7">
        <v>2080</v>
      </c>
      <c r="K4638" s="10">
        <v>10192</v>
      </c>
      <c r="L4638" s="10">
        <v>3567.2</v>
      </c>
      <c r="M4638" s="5">
        <v>0.35</v>
      </c>
      <c r="N4638" s="2" t="s">
        <v>82</v>
      </c>
    </row>
    <row r="4639" spans="2:14" ht="14.25" customHeight="1" x14ac:dyDescent="0.25">
      <c r="B4639" s="2" t="s">
        <v>29</v>
      </c>
      <c r="C4639" s="2">
        <v>1185732</v>
      </c>
      <c r="D4639" s="3">
        <v>44082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10">
        <v>47</v>
      </c>
      <c r="J4639" s="7">
        <v>2170</v>
      </c>
      <c r="K4639" s="10">
        <v>10199</v>
      </c>
      <c r="L4639" s="10">
        <v>4079.6000000000004</v>
      </c>
      <c r="M4639" s="5">
        <v>0.4</v>
      </c>
      <c r="N4639" s="2" t="s">
        <v>82</v>
      </c>
    </row>
    <row r="4640" spans="2:14" ht="14.25" customHeight="1" x14ac:dyDescent="0.25">
      <c r="B4640" s="2" t="s">
        <v>29</v>
      </c>
      <c r="C4640" s="2">
        <v>1185732</v>
      </c>
      <c r="D4640" s="3">
        <v>44083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10">
        <v>62</v>
      </c>
      <c r="J4640" s="7">
        <v>2330</v>
      </c>
      <c r="K4640" s="10">
        <v>14446</v>
      </c>
      <c r="L4640" s="10">
        <v>7078.54</v>
      </c>
      <c r="M4640" s="5">
        <v>0.49</v>
      </c>
      <c r="N4640" s="2" t="s">
        <v>82</v>
      </c>
    </row>
    <row r="4641" spans="2:14" ht="14.25" customHeight="1" x14ac:dyDescent="0.25">
      <c r="B4641" s="2" t="s">
        <v>29</v>
      </c>
      <c r="C4641" s="2">
        <v>1185732</v>
      </c>
      <c r="D4641" s="3">
        <v>44084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10">
        <v>63</v>
      </c>
      <c r="J4641" s="7">
        <v>2590</v>
      </c>
      <c r="K4641" s="10">
        <v>16317</v>
      </c>
      <c r="L4641" s="10">
        <v>10606.050000000001</v>
      </c>
      <c r="M4641" s="5">
        <v>0.65</v>
      </c>
      <c r="N4641" s="2" t="s">
        <v>82</v>
      </c>
    </row>
    <row r="4642" spans="2:14" ht="14.25" customHeight="1" x14ac:dyDescent="0.25">
      <c r="B4642" s="2" t="s">
        <v>29</v>
      </c>
      <c r="C4642" s="2">
        <v>1185732</v>
      </c>
      <c r="D4642" s="3">
        <v>44085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10">
        <v>60</v>
      </c>
      <c r="J4642" s="7">
        <v>2990</v>
      </c>
      <c r="K4642" s="10">
        <v>17940</v>
      </c>
      <c r="L4642" s="10">
        <v>10764</v>
      </c>
      <c r="M4642" s="5">
        <v>0.6</v>
      </c>
      <c r="N4642" s="2" t="s">
        <v>82</v>
      </c>
    </row>
    <row r="4643" spans="2:14" ht="14.25" customHeight="1" x14ac:dyDescent="0.25">
      <c r="B4643" s="2" t="s">
        <v>29</v>
      </c>
      <c r="C4643" s="2">
        <v>1185732</v>
      </c>
      <c r="D4643" s="3">
        <v>44086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10">
        <v>57</v>
      </c>
      <c r="J4643" s="7">
        <v>2250</v>
      </c>
      <c r="K4643" s="10">
        <v>12825</v>
      </c>
      <c r="L4643" s="10">
        <v>5899.4999999999991</v>
      </c>
      <c r="M4643" s="5">
        <v>0.45999999999999996</v>
      </c>
      <c r="N4643" s="2" t="s">
        <v>82</v>
      </c>
    </row>
    <row r="4644" spans="2:14" ht="14.25" customHeight="1" x14ac:dyDescent="0.25">
      <c r="B4644" s="2" t="s">
        <v>29</v>
      </c>
      <c r="C4644" s="2">
        <v>1185732</v>
      </c>
      <c r="D4644" s="3">
        <v>44087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10">
        <v>50</v>
      </c>
      <c r="J4644" s="7">
        <v>2150</v>
      </c>
      <c r="K4644" s="10">
        <v>10750</v>
      </c>
      <c r="L4644" s="10">
        <v>3977.5</v>
      </c>
      <c r="M4644" s="5">
        <v>0.37</v>
      </c>
      <c r="N4644" s="2" t="s">
        <v>82</v>
      </c>
    </row>
    <row r="4645" spans="2:14" ht="14.25" customHeight="1" x14ac:dyDescent="0.25">
      <c r="B4645" s="2" t="s">
        <v>29</v>
      </c>
      <c r="C4645" s="2">
        <v>1185732</v>
      </c>
      <c r="D4645" s="3">
        <v>44088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10">
        <v>53</v>
      </c>
      <c r="J4645" s="7">
        <v>2330</v>
      </c>
      <c r="K4645" s="10">
        <v>12349</v>
      </c>
      <c r="L4645" s="10">
        <v>5310.07</v>
      </c>
      <c r="M4645" s="5">
        <v>0.43</v>
      </c>
      <c r="N4645" s="2" t="s">
        <v>82</v>
      </c>
    </row>
    <row r="4646" spans="2:14" ht="14.25" customHeight="1" x14ac:dyDescent="0.25">
      <c r="B4646" s="2" t="s">
        <v>29</v>
      </c>
      <c r="C4646" s="2">
        <v>1185732</v>
      </c>
      <c r="D4646" s="3">
        <v>44089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10">
        <v>61</v>
      </c>
      <c r="J4646" s="7">
        <v>2080</v>
      </c>
      <c r="K4646" s="10">
        <v>12688</v>
      </c>
      <c r="L4646" s="10">
        <v>6217.12</v>
      </c>
      <c r="M4646" s="5">
        <v>0.49</v>
      </c>
      <c r="N4646" s="2" t="s">
        <v>82</v>
      </c>
    </row>
    <row r="4647" spans="2:14" ht="14.25" customHeight="1" x14ac:dyDescent="0.25">
      <c r="B4647" s="2" t="s">
        <v>29</v>
      </c>
      <c r="C4647" s="2">
        <v>1185732</v>
      </c>
      <c r="D4647" s="3">
        <v>44090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10">
        <v>67</v>
      </c>
      <c r="J4647" s="7">
        <v>2440</v>
      </c>
      <c r="K4647" s="10">
        <v>16348</v>
      </c>
      <c r="L4647" s="10">
        <v>10626.2</v>
      </c>
      <c r="M4647" s="5">
        <v>0.65</v>
      </c>
      <c r="N4647" s="2" t="s">
        <v>82</v>
      </c>
    </row>
    <row r="4648" spans="2:14" ht="14.25" customHeight="1" x14ac:dyDescent="0.25">
      <c r="B4648" s="2" t="s">
        <v>29</v>
      </c>
      <c r="C4648" s="2">
        <v>1185732</v>
      </c>
      <c r="D4648" s="3">
        <v>44091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10">
        <v>60</v>
      </c>
      <c r="J4648" s="7">
        <v>3040</v>
      </c>
      <c r="K4648" s="10">
        <v>18240</v>
      </c>
      <c r="L4648" s="10">
        <v>10396.800000000001</v>
      </c>
      <c r="M4648" s="5">
        <v>0.57000000000000006</v>
      </c>
      <c r="N4648" s="2" t="s">
        <v>82</v>
      </c>
    </row>
    <row r="4649" spans="2:14" ht="14.25" customHeight="1" x14ac:dyDescent="0.25">
      <c r="B4649" s="2" t="s">
        <v>29</v>
      </c>
      <c r="C4649" s="2">
        <v>1185732</v>
      </c>
      <c r="D4649" s="3">
        <v>44092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10">
        <v>55</v>
      </c>
      <c r="J4649" s="7">
        <v>2520</v>
      </c>
      <c r="K4649" s="10">
        <v>13860</v>
      </c>
      <c r="L4649" s="10">
        <v>6236.9999999999991</v>
      </c>
      <c r="M4649" s="5">
        <v>0.44999999999999996</v>
      </c>
      <c r="N4649" s="2" t="s">
        <v>82</v>
      </c>
    </row>
    <row r="4650" spans="2:14" ht="14.25" customHeight="1" x14ac:dyDescent="0.25">
      <c r="B4650" s="2" t="s">
        <v>29</v>
      </c>
      <c r="C4650" s="2">
        <v>1185732</v>
      </c>
      <c r="D4650" s="3">
        <v>44093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10">
        <v>53</v>
      </c>
      <c r="J4650" s="7">
        <v>2310</v>
      </c>
      <c r="K4650" s="10">
        <v>12243</v>
      </c>
      <c r="L4650" s="10">
        <v>4529.91</v>
      </c>
      <c r="M4650" s="5">
        <v>0.37</v>
      </c>
      <c r="N4650" s="2" t="s">
        <v>82</v>
      </c>
    </row>
    <row r="4651" spans="2:14" ht="14.25" customHeight="1" x14ac:dyDescent="0.25">
      <c r="B4651" s="2" t="s">
        <v>13</v>
      </c>
      <c r="C4651" s="2">
        <v>1185732</v>
      </c>
      <c r="D4651" s="3">
        <v>44094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10">
        <v>44</v>
      </c>
      <c r="J4651" s="7">
        <v>2330</v>
      </c>
      <c r="K4651" s="10">
        <v>10252</v>
      </c>
      <c r="L4651" s="10">
        <v>4100.8</v>
      </c>
      <c r="M4651" s="5">
        <v>0.4</v>
      </c>
      <c r="N4651" s="2" t="s">
        <v>82</v>
      </c>
    </row>
    <row r="4652" spans="2:14" ht="14.25" customHeight="1" x14ac:dyDescent="0.25">
      <c r="B4652" s="2" t="s">
        <v>13</v>
      </c>
      <c r="C4652" s="2">
        <v>1185732</v>
      </c>
      <c r="D4652" s="3">
        <v>44095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10">
        <v>52</v>
      </c>
      <c r="J4652" s="7">
        <v>2250</v>
      </c>
      <c r="K4652" s="10">
        <v>11700</v>
      </c>
      <c r="L4652" s="10">
        <v>5264.9999999999991</v>
      </c>
      <c r="M4652" s="5">
        <v>0.44999999999999996</v>
      </c>
      <c r="N4652" s="2" t="s">
        <v>82</v>
      </c>
    </row>
    <row r="4653" spans="2:14" ht="14.25" customHeight="1" x14ac:dyDescent="0.25">
      <c r="B4653" s="2" t="s">
        <v>13</v>
      </c>
      <c r="C4653" s="2">
        <v>1185732</v>
      </c>
      <c r="D4653" s="3">
        <v>44096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10">
        <v>56</v>
      </c>
      <c r="J4653" s="7">
        <v>2780</v>
      </c>
      <c r="K4653" s="10">
        <v>15568</v>
      </c>
      <c r="L4653" s="10">
        <v>9496.48</v>
      </c>
      <c r="M4653" s="5">
        <v>0.61</v>
      </c>
      <c r="N4653" s="2" t="s">
        <v>82</v>
      </c>
    </row>
    <row r="4654" spans="2:14" ht="14.25" customHeight="1" x14ac:dyDescent="0.25">
      <c r="B4654" s="2" t="s">
        <v>13</v>
      </c>
      <c r="C4654" s="2">
        <v>1185732</v>
      </c>
      <c r="D4654" s="3">
        <v>44097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10">
        <v>53</v>
      </c>
      <c r="J4654" s="7">
        <v>2840</v>
      </c>
      <c r="K4654" s="10">
        <v>15052</v>
      </c>
      <c r="L4654" s="10">
        <v>8278.6</v>
      </c>
      <c r="M4654" s="5">
        <v>0.55000000000000004</v>
      </c>
      <c r="N4654" s="2" t="s">
        <v>82</v>
      </c>
    </row>
    <row r="4655" spans="2:14" ht="14.25" customHeight="1" x14ac:dyDescent="0.25">
      <c r="B4655" s="2" t="s">
        <v>13</v>
      </c>
      <c r="C4655" s="2">
        <v>1185732</v>
      </c>
      <c r="D4655" s="3">
        <v>44098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10">
        <v>46</v>
      </c>
      <c r="J4655" s="7">
        <v>2550</v>
      </c>
      <c r="K4655" s="10">
        <v>11730</v>
      </c>
      <c r="L4655" s="10">
        <v>5278.4999999999991</v>
      </c>
      <c r="M4655" s="5">
        <v>0.44999999999999996</v>
      </c>
      <c r="N4655" s="2" t="s">
        <v>82</v>
      </c>
    </row>
    <row r="4656" spans="2:14" ht="14.25" customHeight="1" x14ac:dyDescent="0.25">
      <c r="B4656" s="2" t="s">
        <v>25</v>
      </c>
      <c r="C4656" s="2">
        <v>1185732</v>
      </c>
      <c r="D4656" s="3">
        <v>44099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10">
        <v>41</v>
      </c>
      <c r="J4656" s="7">
        <v>2250</v>
      </c>
      <c r="K4656" s="10">
        <v>9225</v>
      </c>
      <c r="L4656" s="10">
        <v>3413.25</v>
      </c>
      <c r="M4656" s="5">
        <v>0.37</v>
      </c>
      <c r="N4656" s="2" t="s">
        <v>82</v>
      </c>
    </row>
    <row r="4657" spans="2:14" ht="14.25" customHeight="1" x14ac:dyDescent="0.25">
      <c r="B4657" s="2" t="s">
        <v>25</v>
      </c>
      <c r="C4657" s="2">
        <v>1185732</v>
      </c>
      <c r="D4657" s="3">
        <v>44100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10">
        <v>42</v>
      </c>
      <c r="J4657" s="7">
        <v>2100</v>
      </c>
      <c r="K4657" s="10">
        <v>8820</v>
      </c>
      <c r="L4657" s="10">
        <v>3792.6</v>
      </c>
      <c r="M4657" s="5">
        <v>0.43</v>
      </c>
      <c r="N4657" s="2" t="s">
        <v>82</v>
      </c>
    </row>
    <row r="4658" spans="2:14" ht="14.25" customHeight="1" x14ac:dyDescent="0.25">
      <c r="B4658" s="2" t="s">
        <v>25</v>
      </c>
      <c r="C4658" s="2">
        <v>1185732</v>
      </c>
      <c r="D4658" s="3">
        <v>44101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10">
        <v>50</v>
      </c>
      <c r="J4658" s="7">
        <v>2100</v>
      </c>
      <c r="K4658" s="10">
        <v>10500</v>
      </c>
      <c r="L4658" s="10">
        <v>5250</v>
      </c>
      <c r="M4658" s="5">
        <v>0.5</v>
      </c>
      <c r="N4658" s="2" t="s">
        <v>82</v>
      </c>
    </row>
    <row r="4659" spans="2:14" ht="14.25" customHeight="1" x14ac:dyDescent="0.25">
      <c r="B4659" s="2" t="s">
        <v>25</v>
      </c>
      <c r="C4659" s="2">
        <v>1185732</v>
      </c>
      <c r="D4659" s="3">
        <v>44102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10">
        <v>55</v>
      </c>
      <c r="J4659" s="7">
        <v>2230</v>
      </c>
      <c r="K4659" s="10">
        <v>12265</v>
      </c>
      <c r="L4659" s="10">
        <v>7726.95</v>
      </c>
      <c r="M4659" s="5">
        <v>0.63</v>
      </c>
      <c r="N4659" s="2" t="s">
        <v>82</v>
      </c>
    </row>
    <row r="4660" spans="2:14" ht="14.25" customHeight="1" x14ac:dyDescent="0.25">
      <c r="B4660" s="2" t="s">
        <v>25</v>
      </c>
      <c r="C4660" s="2">
        <v>1185732</v>
      </c>
      <c r="D4660" s="3">
        <v>44103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10">
        <v>56</v>
      </c>
      <c r="J4660" s="7">
        <v>2700</v>
      </c>
      <c r="K4660" s="10">
        <v>15120</v>
      </c>
      <c r="L4660" s="10">
        <v>9072</v>
      </c>
      <c r="M4660" s="5">
        <v>0.6</v>
      </c>
      <c r="N4660" s="2" t="s">
        <v>82</v>
      </c>
    </row>
    <row r="4661" spans="2:14" ht="14.25" customHeight="1" x14ac:dyDescent="0.25">
      <c r="B4661" s="2" t="s">
        <v>25</v>
      </c>
      <c r="C4661" s="2">
        <v>1185732</v>
      </c>
      <c r="D4661" s="3">
        <v>44104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10">
        <v>47</v>
      </c>
      <c r="J4661" s="7">
        <v>2150</v>
      </c>
      <c r="K4661" s="10">
        <v>10105</v>
      </c>
      <c r="L4661" s="10">
        <v>4547.25</v>
      </c>
      <c r="M4661" s="5">
        <v>0.44999999999999996</v>
      </c>
      <c r="N4661" s="2" t="s">
        <v>82</v>
      </c>
    </row>
    <row r="4662" spans="2:14" ht="14.25" customHeight="1" x14ac:dyDescent="0.25">
      <c r="B4662" s="2" t="s">
        <v>25</v>
      </c>
      <c r="C4662" s="2">
        <v>1185732</v>
      </c>
      <c r="D4662" s="3">
        <v>44105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10">
        <v>47</v>
      </c>
      <c r="J4662" s="7">
        <v>2030</v>
      </c>
      <c r="K4662" s="10">
        <v>9541</v>
      </c>
      <c r="L4662" s="10">
        <v>3720.9900000000002</v>
      </c>
      <c r="M4662" s="5">
        <v>0.39</v>
      </c>
      <c r="N4662" s="2" t="s">
        <v>82</v>
      </c>
    </row>
    <row r="4663" spans="2:14" ht="14.25" customHeight="1" x14ac:dyDescent="0.25">
      <c r="B4663" s="2" t="s">
        <v>25</v>
      </c>
      <c r="C4663" s="2">
        <v>1185732</v>
      </c>
      <c r="D4663" s="3">
        <v>44106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10">
        <v>45</v>
      </c>
      <c r="J4663" s="7">
        <v>1820</v>
      </c>
      <c r="K4663" s="10">
        <v>8190</v>
      </c>
      <c r="L4663" s="10">
        <v>3603.6</v>
      </c>
      <c r="M4663" s="5">
        <v>0.44</v>
      </c>
      <c r="N4663" s="2" t="s">
        <v>82</v>
      </c>
    </row>
    <row r="4664" spans="2:14" ht="14.25" customHeight="1" x14ac:dyDescent="0.25">
      <c r="B4664" s="2" t="s">
        <v>25</v>
      </c>
      <c r="C4664" s="2">
        <v>1185732</v>
      </c>
      <c r="D4664" s="3">
        <v>44107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10">
        <v>57</v>
      </c>
      <c r="J4664" s="7">
        <v>1890</v>
      </c>
      <c r="K4664" s="10">
        <v>10773</v>
      </c>
      <c r="L4664" s="10">
        <v>5386.5</v>
      </c>
      <c r="M4664" s="5">
        <v>0.5</v>
      </c>
      <c r="N4664" s="2" t="s">
        <v>82</v>
      </c>
    </row>
    <row r="4665" spans="2:14" ht="14.25" customHeight="1" x14ac:dyDescent="0.25">
      <c r="B4665" s="2" t="s">
        <v>25</v>
      </c>
      <c r="C4665" s="2">
        <v>1185732</v>
      </c>
      <c r="D4665" s="3">
        <v>44108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10">
        <v>59</v>
      </c>
      <c r="J4665" s="7">
        <v>2230</v>
      </c>
      <c r="K4665" s="10">
        <v>13157</v>
      </c>
      <c r="L4665" s="10">
        <v>8552.0500000000011</v>
      </c>
      <c r="M4665" s="5">
        <v>0.65</v>
      </c>
      <c r="N4665" s="2" t="s">
        <v>82</v>
      </c>
    </row>
    <row r="4666" spans="2:14" ht="14.25" customHeight="1" x14ac:dyDescent="0.25">
      <c r="B4666" s="2" t="s">
        <v>25</v>
      </c>
      <c r="C4666" s="2">
        <v>1185732</v>
      </c>
      <c r="D4666" s="3">
        <v>44109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10">
        <v>56</v>
      </c>
      <c r="J4666" s="7">
        <v>2440</v>
      </c>
      <c r="K4666" s="10">
        <v>13664</v>
      </c>
      <c r="L4666" s="10">
        <v>7925.1200000000008</v>
      </c>
      <c r="M4666" s="5">
        <v>0.58000000000000007</v>
      </c>
      <c r="N4666" s="2" t="s">
        <v>82</v>
      </c>
    </row>
    <row r="4667" spans="2:14" ht="14.25" customHeight="1" x14ac:dyDescent="0.25">
      <c r="B4667" s="2" t="s">
        <v>25</v>
      </c>
      <c r="C4667" s="2">
        <v>1185732</v>
      </c>
      <c r="D4667" s="3">
        <v>44110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10">
        <v>49</v>
      </c>
      <c r="J4667" s="7">
        <v>2240</v>
      </c>
      <c r="K4667" s="10">
        <v>10976</v>
      </c>
      <c r="L4667" s="10">
        <v>5268.48</v>
      </c>
      <c r="M4667" s="5">
        <v>0.48</v>
      </c>
      <c r="N4667" s="2" t="s">
        <v>82</v>
      </c>
    </row>
    <row r="4668" spans="2:14" ht="14.25" customHeight="1" x14ac:dyDescent="0.25">
      <c r="B4668" s="2" t="s">
        <v>25</v>
      </c>
      <c r="C4668" s="2">
        <v>1185732</v>
      </c>
      <c r="D4668" s="3">
        <v>44111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10">
        <v>46</v>
      </c>
      <c r="J4668" s="7">
        <v>2240</v>
      </c>
      <c r="K4668" s="10">
        <v>10304</v>
      </c>
      <c r="L4668" s="10">
        <v>3812.48</v>
      </c>
      <c r="M4668" s="5">
        <v>0.37</v>
      </c>
      <c r="N4668" s="2" t="s">
        <v>82</v>
      </c>
    </row>
    <row r="4669" spans="2:14" ht="14.25" customHeight="1" x14ac:dyDescent="0.25">
      <c r="B4669" s="2" t="s">
        <v>25</v>
      </c>
      <c r="C4669" s="2">
        <v>1185732</v>
      </c>
      <c r="D4669" s="3">
        <v>44112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10">
        <v>49</v>
      </c>
      <c r="J4669" s="7">
        <v>2020</v>
      </c>
      <c r="K4669" s="10">
        <v>9898</v>
      </c>
      <c r="L4669" s="10">
        <v>4355.12</v>
      </c>
      <c r="M4669" s="5">
        <v>0.44</v>
      </c>
      <c r="N4669" s="2" t="s">
        <v>82</v>
      </c>
    </row>
    <row r="4670" spans="2:14" ht="14.25" customHeight="1" x14ac:dyDescent="0.25">
      <c r="B4670" s="2" t="s">
        <v>25</v>
      </c>
      <c r="C4670" s="2">
        <v>1185732</v>
      </c>
      <c r="D4670" s="3">
        <v>44113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10">
        <v>64</v>
      </c>
      <c r="J4670" s="7">
        <v>1950</v>
      </c>
      <c r="K4670" s="10">
        <v>12480</v>
      </c>
      <c r="L4670" s="10">
        <v>6240</v>
      </c>
      <c r="M4670" s="5">
        <v>0.5</v>
      </c>
      <c r="N4670" s="2" t="s">
        <v>82</v>
      </c>
    </row>
    <row r="4671" spans="2:14" ht="14.25" customHeight="1" x14ac:dyDescent="0.25">
      <c r="B4671" s="2" t="s">
        <v>25</v>
      </c>
      <c r="C4671" s="2">
        <v>1185732</v>
      </c>
      <c r="D4671" s="3">
        <v>44114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10">
        <v>64</v>
      </c>
      <c r="J4671" s="7">
        <v>2130</v>
      </c>
      <c r="K4671" s="10">
        <v>13632</v>
      </c>
      <c r="L4671" s="10">
        <v>8179.2</v>
      </c>
      <c r="M4671" s="5">
        <v>0.6</v>
      </c>
      <c r="N4671" s="2" t="s">
        <v>82</v>
      </c>
    </row>
    <row r="4672" spans="2:14" ht="14.25" customHeight="1" x14ac:dyDescent="0.25">
      <c r="B4672" s="2" t="s">
        <v>25</v>
      </c>
      <c r="C4672" s="2">
        <v>1185732</v>
      </c>
      <c r="D4672" s="3">
        <v>43975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10">
        <v>63</v>
      </c>
      <c r="J4672" s="7">
        <v>3230</v>
      </c>
      <c r="K4672" s="10">
        <v>20349</v>
      </c>
      <c r="L4672" s="10">
        <v>11395.44</v>
      </c>
      <c r="M4672" s="5">
        <v>0.56000000000000005</v>
      </c>
      <c r="N4672" s="2" t="s">
        <v>82</v>
      </c>
    </row>
    <row r="4673" spans="2:14" ht="14.25" customHeight="1" x14ac:dyDescent="0.25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10">
        <v>51</v>
      </c>
      <c r="J4673" s="7">
        <v>2540</v>
      </c>
      <c r="K4673" s="10">
        <v>12954</v>
      </c>
      <c r="L4673" s="10">
        <v>6088.38</v>
      </c>
      <c r="M4673" s="5">
        <v>0.47</v>
      </c>
      <c r="N4673" s="2" t="s">
        <v>82</v>
      </c>
    </row>
    <row r="4674" spans="2:14" ht="14.25" customHeight="1" x14ac:dyDescent="0.25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10">
        <v>52</v>
      </c>
      <c r="J4674" s="7">
        <v>2480</v>
      </c>
      <c r="K4674" s="10">
        <v>12896</v>
      </c>
      <c r="L4674" s="10">
        <v>4771.5199999999995</v>
      </c>
      <c r="M4674" s="5">
        <v>0.37</v>
      </c>
      <c r="N4674" s="2" t="s">
        <v>82</v>
      </c>
    </row>
    <row r="4675" spans="2:14" ht="14.25" customHeight="1" x14ac:dyDescent="0.25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10">
        <v>54</v>
      </c>
      <c r="J4675" s="7">
        <v>2090</v>
      </c>
      <c r="K4675" s="10">
        <v>11286</v>
      </c>
      <c r="L4675" s="10">
        <v>4852.9799999999996</v>
      </c>
      <c r="M4675" s="5">
        <v>0.43</v>
      </c>
      <c r="N4675" s="2" t="s">
        <v>82</v>
      </c>
    </row>
    <row r="4676" spans="2:14" ht="14.25" customHeight="1" x14ac:dyDescent="0.25">
      <c r="B4676" s="2" t="s">
        <v>13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10">
        <v>60</v>
      </c>
      <c r="J4676" s="7">
        <v>2020</v>
      </c>
      <c r="K4676" s="10">
        <v>12120</v>
      </c>
      <c r="L4676" s="10">
        <v>5938.8</v>
      </c>
      <c r="M4676" s="5">
        <v>0.49</v>
      </c>
      <c r="N4676" s="2" t="s">
        <v>82</v>
      </c>
    </row>
    <row r="4677" spans="2:14" ht="14.25" customHeight="1" x14ac:dyDescent="0.25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10">
        <v>64</v>
      </c>
      <c r="J4677" s="7">
        <v>2190</v>
      </c>
      <c r="K4677" s="10">
        <v>14016</v>
      </c>
      <c r="L4677" s="10">
        <v>8830.08</v>
      </c>
      <c r="M4677" s="5">
        <v>0.63</v>
      </c>
      <c r="N4677" s="2" t="s">
        <v>82</v>
      </c>
    </row>
    <row r="4678" spans="2:14" ht="14.25" customHeight="1" x14ac:dyDescent="0.25">
      <c r="B4678" s="2" t="s">
        <v>13</v>
      </c>
      <c r="C4678" s="2">
        <v>1185732</v>
      </c>
      <c r="D4678" s="3">
        <v>44121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10">
        <v>33</v>
      </c>
      <c r="J4678" s="7">
        <v>1310</v>
      </c>
      <c r="K4678" s="10">
        <v>4323</v>
      </c>
      <c r="L4678" s="10">
        <v>1945.3500000000004</v>
      </c>
      <c r="M4678" s="5">
        <v>0.45000000000000007</v>
      </c>
      <c r="N4678" s="2" t="s">
        <v>82</v>
      </c>
    </row>
    <row r="4679" spans="2:14" ht="14.25" customHeight="1" x14ac:dyDescent="0.25">
      <c r="B4679" s="2" t="s">
        <v>13</v>
      </c>
      <c r="C4679" s="2">
        <v>1185732</v>
      </c>
      <c r="D4679" s="3">
        <v>44122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10">
        <v>33</v>
      </c>
      <c r="J4679" s="7">
        <v>650</v>
      </c>
      <c r="K4679" s="10">
        <v>2145</v>
      </c>
      <c r="L4679" s="10">
        <v>858</v>
      </c>
      <c r="M4679" s="5">
        <v>0.4</v>
      </c>
      <c r="N4679" s="2" t="s">
        <v>82</v>
      </c>
    </row>
    <row r="4680" spans="2:14" ht="14.25" customHeight="1" x14ac:dyDescent="0.25">
      <c r="B4680" s="2" t="s">
        <v>13</v>
      </c>
      <c r="C4680" s="2">
        <v>1185732</v>
      </c>
      <c r="D4680" s="3">
        <v>44123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10">
        <v>24</v>
      </c>
      <c r="J4680" s="7">
        <v>630</v>
      </c>
      <c r="K4680" s="10">
        <v>1512</v>
      </c>
      <c r="L4680" s="10">
        <v>665.28</v>
      </c>
      <c r="M4680" s="5">
        <v>0.44</v>
      </c>
      <c r="N4680" s="2" t="s">
        <v>82</v>
      </c>
    </row>
    <row r="4681" spans="2:14" ht="14.25" customHeight="1" x14ac:dyDescent="0.25">
      <c r="B4681" s="2" t="s">
        <v>13</v>
      </c>
      <c r="C4681" s="2">
        <v>1185732</v>
      </c>
      <c r="D4681" s="3">
        <v>44124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10">
        <v>29</v>
      </c>
      <c r="J4681" s="7">
        <v>260</v>
      </c>
      <c r="K4681" s="10">
        <v>754</v>
      </c>
      <c r="L4681" s="10">
        <v>339.30000000000007</v>
      </c>
      <c r="M4681" s="5">
        <v>0.45000000000000007</v>
      </c>
      <c r="N4681" s="2" t="s">
        <v>82</v>
      </c>
    </row>
    <row r="4682" spans="2:14" ht="14.25" customHeight="1" x14ac:dyDescent="0.25">
      <c r="B4682" s="2" t="s">
        <v>13</v>
      </c>
      <c r="C4682" s="2">
        <v>1185732</v>
      </c>
      <c r="D4682" s="3">
        <v>44125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10">
        <v>43</v>
      </c>
      <c r="J4682" s="7">
        <v>390</v>
      </c>
      <c r="K4682" s="10">
        <v>1677</v>
      </c>
      <c r="L4682" s="10">
        <v>754.65</v>
      </c>
      <c r="M4682" s="5">
        <v>0.44999999999999996</v>
      </c>
      <c r="N4682" s="2" t="s">
        <v>82</v>
      </c>
    </row>
    <row r="4683" spans="2:14" ht="14.25" customHeight="1" x14ac:dyDescent="0.25">
      <c r="B4683" s="2" t="s">
        <v>13</v>
      </c>
      <c r="C4683" s="2">
        <v>1185732</v>
      </c>
      <c r="D4683" s="3">
        <v>44126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10">
        <v>32</v>
      </c>
      <c r="J4683" s="7">
        <v>650</v>
      </c>
      <c r="K4683" s="10">
        <v>2080</v>
      </c>
      <c r="L4683" s="10">
        <v>1164.8000000000002</v>
      </c>
      <c r="M4683" s="5">
        <v>0.56000000000000005</v>
      </c>
      <c r="N4683" s="2" t="s">
        <v>82</v>
      </c>
    </row>
    <row r="4684" spans="2:14" ht="14.25" customHeight="1" x14ac:dyDescent="0.25">
      <c r="B4684" s="2" t="s">
        <v>13</v>
      </c>
      <c r="C4684" s="2">
        <v>1185732</v>
      </c>
      <c r="D4684" s="3">
        <v>44127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10">
        <v>32</v>
      </c>
      <c r="J4684" s="7">
        <v>1350</v>
      </c>
      <c r="K4684" s="10">
        <v>4320</v>
      </c>
      <c r="L4684" s="10">
        <v>1944.0000000000002</v>
      </c>
      <c r="M4684" s="5">
        <v>0.45000000000000007</v>
      </c>
      <c r="N4684" s="2" t="s">
        <v>82</v>
      </c>
    </row>
    <row r="4685" spans="2:14" ht="14.25" customHeight="1" x14ac:dyDescent="0.25">
      <c r="B4685" s="2" t="s">
        <v>13</v>
      </c>
      <c r="C4685" s="2">
        <v>1185732</v>
      </c>
      <c r="D4685" s="3">
        <v>44128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10">
        <v>34</v>
      </c>
      <c r="J4685" s="7">
        <v>380</v>
      </c>
      <c r="K4685" s="10">
        <v>1292</v>
      </c>
      <c r="L4685" s="10">
        <v>581.4</v>
      </c>
      <c r="M4685" s="5">
        <v>0.44999999999999996</v>
      </c>
      <c r="N4685" s="2" t="s">
        <v>82</v>
      </c>
    </row>
    <row r="4686" spans="2:14" ht="14.25" customHeight="1" x14ac:dyDescent="0.25">
      <c r="B4686" s="2" t="s">
        <v>13</v>
      </c>
      <c r="C4686" s="2">
        <v>1185732</v>
      </c>
      <c r="D4686" s="3">
        <v>44129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10">
        <v>25</v>
      </c>
      <c r="J4686" s="7">
        <v>560</v>
      </c>
      <c r="K4686" s="10">
        <v>1400</v>
      </c>
      <c r="L4686" s="10">
        <v>588</v>
      </c>
      <c r="M4686" s="5">
        <v>0.42</v>
      </c>
      <c r="N4686" s="2" t="s">
        <v>82</v>
      </c>
    </row>
    <row r="4687" spans="2:14" ht="14.25" customHeight="1" x14ac:dyDescent="0.25">
      <c r="B4687" s="2" t="s">
        <v>13</v>
      </c>
      <c r="C4687" s="2">
        <v>1185732</v>
      </c>
      <c r="D4687" s="3">
        <v>44130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10">
        <v>27</v>
      </c>
      <c r="J4687" s="7">
        <v>200</v>
      </c>
      <c r="K4687" s="10">
        <v>540</v>
      </c>
      <c r="L4687" s="10">
        <v>253.8</v>
      </c>
      <c r="M4687" s="5">
        <v>0.47000000000000003</v>
      </c>
      <c r="N4687" s="2" t="s">
        <v>82</v>
      </c>
    </row>
    <row r="4688" spans="2:14" ht="14.25" customHeight="1" x14ac:dyDescent="0.25">
      <c r="B4688" s="2" t="s">
        <v>13</v>
      </c>
      <c r="C4688" s="2">
        <v>1185732</v>
      </c>
      <c r="D4688" s="3">
        <v>44131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10">
        <v>41</v>
      </c>
      <c r="J4688" s="7">
        <v>440</v>
      </c>
      <c r="K4688" s="10">
        <v>1804</v>
      </c>
      <c r="L4688" s="10">
        <v>739.64</v>
      </c>
      <c r="M4688" s="5">
        <v>0.41</v>
      </c>
      <c r="N4688" s="2" t="s">
        <v>82</v>
      </c>
    </row>
    <row r="4689" spans="2:14" ht="14.25" customHeight="1" x14ac:dyDescent="0.25">
      <c r="B4689" s="2" t="s">
        <v>13</v>
      </c>
      <c r="C4689" s="2">
        <v>1185732</v>
      </c>
      <c r="D4689" s="3">
        <v>44132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10">
        <v>34</v>
      </c>
      <c r="J4689" s="7">
        <v>650</v>
      </c>
      <c r="K4689" s="10">
        <v>2210</v>
      </c>
      <c r="L4689" s="10">
        <v>1215.5</v>
      </c>
      <c r="M4689" s="5">
        <v>0.55000000000000004</v>
      </c>
      <c r="N4689" s="2" t="s">
        <v>82</v>
      </c>
    </row>
    <row r="4690" spans="2:14" ht="14.25" customHeight="1" x14ac:dyDescent="0.25">
      <c r="B4690" s="2" t="s">
        <v>13</v>
      </c>
      <c r="C4690" s="2">
        <v>1185732</v>
      </c>
      <c r="D4690" s="3">
        <v>44133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10">
        <v>39</v>
      </c>
      <c r="J4690" s="7">
        <v>1160</v>
      </c>
      <c r="K4690" s="10">
        <v>4524</v>
      </c>
      <c r="L4690" s="10">
        <v>2262</v>
      </c>
      <c r="M4690" s="5">
        <v>0.5</v>
      </c>
      <c r="N4690" s="2" t="s">
        <v>82</v>
      </c>
    </row>
    <row r="4691" spans="2:14" ht="14.25" customHeight="1" x14ac:dyDescent="0.25">
      <c r="B4691" s="2" t="s">
        <v>13</v>
      </c>
      <c r="C4691" s="2">
        <v>1185732</v>
      </c>
      <c r="D4691" s="3">
        <v>44134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10">
        <v>38</v>
      </c>
      <c r="J4691" s="7">
        <v>350</v>
      </c>
      <c r="K4691" s="10">
        <v>1330</v>
      </c>
      <c r="L4691" s="10">
        <v>532</v>
      </c>
      <c r="M4691" s="5">
        <v>0.4</v>
      </c>
      <c r="N4691" s="2" t="s">
        <v>82</v>
      </c>
    </row>
    <row r="4692" spans="2:14" ht="14.25" customHeight="1" x14ac:dyDescent="0.25">
      <c r="B4692" s="2" t="s">
        <v>13</v>
      </c>
      <c r="C4692" s="2">
        <v>1185732</v>
      </c>
      <c r="D4692" s="3">
        <v>44135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10">
        <v>29</v>
      </c>
      <c r="J4692" s="7">
        <v>530</v>
      </c>
      <c r="K4692" s="10">
        <v>1537</v>
      </c>
      <c r="L4692" s="10">
        <v>691.65</v>
      </c>
      <c r="M4692" s="5">
        <v>0.44999999999999996</v>
      </c>
      <c r="N4692" s="2" t="s">
        <v>82</v>
      </c>
    </row>
    <row r="4693" spans="2:14" ht="14.25" customHeight="1" x14ac:dyDescent="0.25">
      <c r="B4693" s="2" t="s">
        <v>13</v>
      </c>
      <c r="C4693" s="2">
        <v>1185732</v>
      </c>
      <c r="D4693" s="3">
        <v>44136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10">
        <v>32</v>
      </c>
      <c r="J4693" s="7">
        <v>70</v>
      </c>
      <c r="K4693" s="10">
        <v>224</v>
      </c>
      <c r="L4693" s="10">
        <v>112</v>
      </c>
      <c r="M4693" s="5">
        <v>0.5</v>
      </c>
      <c r="N4693" s="2" t="s">
        <v>82</v>
      </c>
    </row>
    <row r="4694" spans="2:14" ht="14.25" customHeight="1" x14ac:dyDescent="0.25">
      <c r="B4694" s="2" t="s">
        <v>13</v>
      </c>
      <c r="C4694" s="2">
        <v>1185732</v>
      </c>
      <c r="D4694" s="3">
        <v>44137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10">
        <v>47</v>
      </c>
      <c r="J4694" s="7">
        <v>190</v>
      </c>
      <c r="K4694" s="10">
        <v>893</v>
      </c>
      <c r="L4694" s="10">
        <v>375.06</v>
      </c>
      <c r="M4694" s="5">
        <v>0.42</v>
      </c>
      <c r="N4694" s="2" t="s">
        <v>82</v>
      </c>
    </row>
    <row r="4695" spans="2:14" ht="14.25" customHeight="1" x14ac:dyDescent="0.25">
      <c r="B4695" s="2" t="s">
        <v>13</v>
      </c>
      <c r="C4695" s="2">
        <v>1185732</v>
      </c>
      <c r="D4695" s="3">
        <v>44138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10">
        <v>38</v>
      </c>
      <c r="J4695" s="7">
        <v>470</v>
      </c>
      <c r="K4695" s="10">
        <v>1786</v>
      </c>
      <c r="L4695" s="10">
        <v>982.30000000000007</v>
      </c>
      <c r="M4695" s="5">
        <v>0.55000000000000004</v>
      </c>
      <c r="N4695" s="2" t="s">
        <v>82</v>
      </c>
    </row>
    <row r="4696" spans="2:14" ht="14.25" customHeight="1" x14ac:dyDescent="0.25">
      <c r="B4696" s="2" t="s">
        <v>13</v>
      </c>
      <c r="C4696" s="2">
        <v>1185732</v>
      </c>
      <c r="D4696" s="3">
        <v>44139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10">
        <v>36</v>
      </c>
      <c r="J4696" s="7">
        <v>1200</v>
      </c>
      <c r="K4696" s="10">
        <v>4320</v>
      </c>
      <c r="L4696" s="10">
        <v>2030.4</v>
      </c>
      <c r="M4696" s="5">
        <v>0.47000000000000003</v>
      </c>
      <c r="N4696" s="2" t="s">
        <v>82</v>
      </c>
    </row>
    <row r="4697" spans="2:14" ht="14.25" customHeight="1" x14ac:dyDescent="0.25">
      <c r="B4697" s="2" t="s">
        <v>13</v>
      </c>
      <c r="C4697" s="2">
        <v>1185732</v>
      </c>
      <c r="D4697" s="3">
        <v>44140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10">
        <v>38</v>
      </c>
      <c r="J4697" s="7">
        <v>280</v>
      </c>
      <c r="K4697" s="10">
        <v>1064</v>
      </c>
      <c r="L4697" s="10">
        <v>446.88</v>
      </c>
      <c r="M4697" s="5">
        <v>0.42</v>
      </c>
      <c r="N4697" s="2" t="s">
        <v>82</v>
      </c>
    </row>
    <row r="4698" spans="2:14" ht="14.25" customHeight="1" x14ac:dyDescent="0.25">
      <c r="B4698" s="2" t="s">
        <v>13</v>
      </c>
      <c r="C4698" s="2">
        <v>1185732</v>
      </c>
      <c r="D4698" s="3">
        <v>44141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10">
        <v>29</v>
      </c>
      <c r="J4698" s="7">
        <v>260</v>
      </c>
      <c r="K4698" s="10">
        <v>754</v>
      </c>
      <c r="L4698" s="10">
        <v>331.76</v>
      </c>
      <c r="M4698" s="5">
        <v>0.44</v>
      </c>
      <c r="N4698" s="2" t="s">
        <v>82</v>
      </c>
    </row>
    <row r="4699" spans="2:14" ht="14.25" customHeight="1" x14ac:dyDescent="0.25">
      <c r="B4699" s="2" t="s">
        <v>13</v>
      </c>
      <c r="C4699" s="2">
        <v>1185732</v>
      </c>
      <c r="D4699" s="3">
        <v>44142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10">
        <v>32</v>
      </c>
      <c r="J4699" s="7">
        <v>70</v>
      </c>
      <c r="K4699" s="10">
        <v>224</v>
      </c>
      <c r="L4699" s="10">
        <v>112</v>
      </c>
      <c r="M4699" s="5">
        <v>0.5</v>
      </c>
      <c r="N4699" s="2" t="s">
        <v>82</v>
      </c>
    </row>
    <row r="4700" spans="2:14" ht="14.25" customHeight="1" x14ac:dyDescent="0.25">
      <c r="B4700" s="2" t="s">
        <v>13</v>
      </c>
      <c r="C4700" s="2">
        <v>1185732</v>
      </c>
      <c r="D4700" s="3">
        <v>44143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10">
        <v>47</v>
      </c>
      <c r="J4700" s="7">
        <v>140</v>
      </c>
      <c r="K4700" s="10">
        <v>658</v>
      </c>
      <c r="L4700" s="10">
        <v>263.2</v>
      </c>
      <c r="M4700" s="5">
        <v>0.4</v>
      </c>
      <c r="N4700" s="2" t="s">
        <v>82</v>
      </c>
    </row>
    <row r="4701" spans="2:14" ht="14.25" customHeight="1" x14ac:dyDescent="0.25">
      <c r="B4701" s="2" t="s">
        <v>13</v>
      </c>
      <c r="C4701" s="2">
        <v>1185732</v>
      </c>
      <c r="D4701" s="3">
        <v>44144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10">
        <v>36</v>
      </c>
      <c r="J4701" s="7">
        <v>530</v>
      </c>
      <c r="K4701" s="10">
        <v>1908</v>
      </c>
      <c r="L4701" s="10">
        <v>1144.8</v>
      </c>
      <c r="M4701" s="5">
        <v>0.6</v>
      </c>
      <c r="N4701" s="2" t="s">
        <v>82</v>
      </c>
    </row>
    <row r="4702" spans="2:14" ht="14.25" customHeight="1" x14ac:dyDescent="0.25">
      <c r="B4702" s="2" t="s">
        <v>13</v>
      </c>
      <c r="C4702" s="2">
        <v>1185732</v>
      </c>
      <c r="D4702" s="3">
        <v>44145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10">
        <v>48</v>
      </c>
      <c r="J4702" s="7">
        <v>1160</v>
      </c>
      <c r="K4702" s="10">
        <v>5568</v>
      </c>
      <c r="L4702" s="10">
        <v>2616.96</v>
      </c>
      <c r="M4702" s="5">
        <v>0.47000000000000003</v>
      </c>
      <c r="N4702" s="2" t="s">
        <v>82</v>
      </c>
    </row>
    <row r="4703" spans="2:14" ht="14.25" customHeight="1" x14ac:dyDescent="0.25">
      <c r="B4703" s="2" t="s">
        <v>13</v>
      </c>
      <c r="C4703" s="2">
        <v>1185732</v>
      </c>
      <c r="D4703" s="3">
        <v>44146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10">
        <v>44</v>
      </c>
      <c r="J4703" s="7">
        <v>440</v>
      </c>
      <c r="K4703" s="10">
        <v>1936</v>
      </c>
      <c r="L4703" s="10">
        <v>793.76</v>
      </c>
      <c r="M4703" s="5">
        <v>0.41</v>
      </c>
      <c r="N4703" s="2" t="s">
        <v>82</v>
      </c>
    </row>
    <row r="4704" spans="2:14" ht="14.25" customHeight="1" x14ac:dyDescent="0.25">
      <c r="B4704" s="2" t="s">
        <v>13</v>
      </c>
      <c r="C4704" s="2">
        <v>1185732</v>
      </c>
      <c r="D4704" s="3">
        <v>44147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10">
        <v>37</v>
      </c>
      <c r="J4704" s="7">
        <v>380</v>
      </c>
      <c r="K4704" s="10">
        <v>1406</v>
      </c>
      <c r="L4704" s="10">
        <v>618.64</v>
      </c>
      <c r="M4704" s="5">
        <v>0.44</v>
      </c>
      <c r="N4704" s="2" t="s">
        <v>82</v>
      </c>
    </row>
    <row r="4705" spans="2:14" ht="14.25" customHeight="1" x14ac:dyDescent="0.25">
      <c r="B4705" s="2" t="s">
        <v>13</v>
      </c>
      <c r="C4705" s="2">
        <v>1185732</v>
      </c>
      <c r="D4705" s="3">
        <v>44148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10">
        <v>36</v>
      </c>
      <c r="J4705" s="7">
        <v>130</v>
      </c>
      <c r="K4705" s="10">
        <v>468</v>
      </c>
      <c r="L4705" s="10">
        <v>229.32000000000002</v>
      </c>
      <c r="M4705" s="5">
        <v>0.49000000000000005</v>
      </c>
      <c r="N4705" s="2" t="s">
        <v>82</v>
      </c>
    </row>
    <row r="4706" spans="2:14" ht="14.25" customHeight="1" x14ac:dyDescent="0.25">
      <c r="B4706" s="2" t="s">
        <v>13</v>
      </c>
      <c r="C4706" s="2">
        <v>1185732</v>
      </c>
      <c r="D4706" s="3">
        <v>44149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10">
        <v>50</v>
      </c>
      <c r="J4706" s="7">
        <v>200</v>
      </c>
      <c r="K4706" s="10">
        <v>1000</v>
      </c>
      <c r="L4706" s="10">
        <v>410</v>
      </c>
      <c r="M4706" s="5">
        <v>0.41</v>
      </c>
      <c r="N4706" s="2" t="s">
        <v>82</v>
      </c>
    </row>
    <row r="4707" spans="2:14" ht="14.25" customHeight="1" x14ac:dyDescent="0.25">
      <c r="B4707" s="2" t="s">
        <v>13</v>
      </c>
      <c r="C4707" s="2">
        <v>1185732</v>
      </c>
      <c r="D4707" s="3">
        <v>44150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10">
        <v>58</v>
      </c>
      <c r="J4707" s="7">
        <v>510</v>
      </c>
      <c r="K4707" s="10">
        <v>2958</v>
      </c>
      <c r="L4707" s="10">
        <v>1745.2200000000003</v>
      </c>
      <c r="M4707" s="5">
        <v>0.59000000000000008</v>
      </c>
      <c r="N4707" s="2" t="s">
        <v>82</v>
      </c>
    </row>
    <row r="4708" spans="2:14" ht="14.25" customHeight="1" x14ac:dyDescent="0.25">
      <c r="B4708" s="2" t="s">
        <v>13</v>
      </c>
      <c r="C4708" s="2">
        <v>1185732</v>
      </c>
      <c r="D4708" s="3">
        <v>44151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10">
        <v>44</v>
      </c>
      <c r="J4708" s="7">
        <v>1060</v>
      </c>
      <c r="K4708" s="10">
        <v>4664</v>
      </c>
      <c r="L4708" s="10">
        <v>2285.36</v>
      </c>
      <c r="M4708" s="5">
        <v>0.49000000000000005</v>
      </c>
      <c r="N4708" s="2" t="s">
        <v>82</v>
      </c>
    </row>
    <row r="4709" spans="2:14" ht="14.25" customHeight="1" x14ac:dyDescent="0.25">
      <c r="B4709" s="2" t="s">
        <v>13</v>
      </c>
      <c r="C4709" s="2">
        <v>1185732</v>
      </c>
      <c r="D4709" s="3">
        <v>44152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10">
        <v>38</v>
      </c>
      <c r="J4709" s="7">
        <v>490</v>
      </c>
      <c r="K4709" s="10">
        <v>1862</v>
      </c>
      <c r="L4709" s="10">
        <v>763.42</v>
      </c>
      <c r="M4709" s="5">
        <v>0.41</v>
      </c>
      <c r="N4709" s="2" t="s">
        <v>82</v>
      </c>
    </row>
    <row r="4710" spans="2:14" ht="14.25" customHeight="1" x14ac:dyDescent="0.25">
      <c r="B4710" s="2" t="s">
        <v>13</v>
      </c>
      <c r="C4710" s="2">
        <v>1185732</v>
      </c>
      <c r="D4710" s="3">
        <v>44153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10">
        <v>33</v>
      </c>
      <c r="J4710" s="7">
        <v>470</v>
      </c>
      <c r="K4710" s="10">
        <v>1551</v>
      </c>
      <c r="L4710" s="10">
        <v>697.94999999999993</v>
      </c>
      <c r="M4710" s="5">
        <v>0.44999999999999996</v>
      </c>
      <c r="N4710" s="2" t="s">
        <v>82</v>
      </c>
    </row>
    <row r="4711" spans="2:14" ht="14.25" customHeight="1" x14ac:dyDescent="0.25">
      <c r="B4711" s="2" t="s">
        <v>13</v>
      </c>
      <c r="C4711" s="2">
        <v>1185732</v>
      </c>
      <c r="D4711" s="3">
        <v>44154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10">
        <v>32</v>
      </c>
      <c r="J4711" s="7">
        <v>450</v>
      </c>
      <c r="K4711" s="10">
        <v>1440</v>
      </c>
      <c r="L4711" s="10">
        <v>676.80000000000007</v>
      </c>
      <c r="M4711" s="5">
        <v>0.47000000000000003</v>
      </c>
      <c r="N4711" s="2" t="s">
        <v>82</v>
      </c>
    </row>
    <row r="4712" spans="2:14" ht="14.25" customHeight="1" x14ac:dyDescent="0.25">
      <c r="B4712" s="2" t="s">
        <v>13</v>
      </c>
      <c r="C4712" s="2">
        <v>1185732</v>
      </c>
      <c r="D4712" s="3">
        <v>44155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10">
        <v>49</v>
      </c>
      <c r="J4712" s="7">
        <v>450</v>
      </c>
      <c r="K4712" s="10">
        <v>2205</v>
      </c>
      <c r="L4712" s="10">
        <v>926.09999999999991</v>
      </c>
      <c r="M4712" s="5">
        <v>0.42</v>
      </c>
      <c r="N4712" s="2" t="s">
        <v>82</v>
      </c>
    </row>
    <row r="4713" spans="2:14" ht="14.25" customHeight="1" x14ac:dyDescent="0.25">
      <c r="B4713" s="2" t="s">
        <v>13</v>
      </c>
      <c r="C4713" s="2">
        <v>1185732</v>
      </c>
      <c r="D4713" s="3">
        <v>44156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10">
        <v>53</v>
      </c>
      <c r="J4713" s="7">
        <v>810</v>
      </c>
      <c r="K4713" s="10">
        <v>4293</v>
      </c>
      <c r="L4713" s="10">
        <v>2404.0800000000004</v>
      </c>
      <c r="M4713" s="5">
        <v>0.56000000000000005</v>
      </c>
      <c r="N4713" s="2" t="s">
        <v>82</v>
      </c>
    </row>
    <row r="4714" spans="2:14" ht="14.25" customHeight="1" x14ac:dyDescent="0.25">
      <c r="B4714" s="2" t="s">
        <v>13</v>
      </c>
      <c r="C4714" s="2">
        <v>1185732</v>
      </c>
      <c r="D4714" s="3">
        <v>44157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10">
        <v>49</v>
      </c>
      <c r="J4714" s="7">
        <v>1600</v>
      </c>
      <c r="K4714" s="10">
        <v>7840</v>
      </c>
      <c r="L4714" s="10">
        <v>3684.8</v>
      </c>
      <c r="M4714" s="5">
        <v>0.47000000000000003</v>
      </c>
      <c r="N4714" s="2" t="s">
        <v>82</v>
      </c>
    </row>
    <row r="4715" spans="2:14" ht="14.25" customHeight="1" x14ac:dyDescent="0.25">
      <c r="B4715" s="2" t="s">
        <v>13</v>
      </c>
      <c r="C4715" s="2">
        <v>1185732</v>
      </c>
      <c r="D4715" s="3">
        <v>44158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10">
        <v>42</v>
      </c>
      <c r="J4715" s="7">
        <v>750</v>
      </c>
      <c r="K4715" s="10">
        <v>3150</v>
      </c>
      <c r="L4715" s="10">
        <v>1417.4999999999998</v>
      </c>
      <c r="M4715" s="5">
        <v>0.44999999999999996</v>
      </c>
      <c r="N4715" s="2" t="s">
        <v>82</v>
      </c>
    </row>
    <row r="4716" spans="2:14" ht="14.25" customHeight="1" x14ac:dyDescent="0.25">
      <c r="B4716" s="2" t="s">
        <v>13</v>
      </c>
      <c r="C4716" s="2">
        <v>1185732</v>
      </c>
      <c r="D4716" s="3">
        <v>44159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10">
        <v>36</v>
      </c>
      <c r="J4716" s="7">
        <v>630</v>
      </c>
      <c r="K4716" s="10">
        <v>2268</v>
      </c>
      <c r="L4716" s="10">
        <v>952.56</v>
      </c>
      <c r="M4716" s="5">
        <v>0.42</v>
      </c>
      <c r="N4716" s="2" t="s">
        <v>82</v>
      </c>
    </row>
    <row r="4717" spans="2:14" ht="14.25" customHeight="1" x14ac:dyDescent="0.25">
      <c r="B4717" s="2" t="s">
        <v>13</v>
      </c>
      <c r="C4717" s="2">
        <v>1185732</v>
      </c>
      <c r="D4717" s="3">
        <v>44160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10">
        <v>38</v>
      </c>
      <c r="J4717" s="7">
        <v>510</v>
      </c>
      <c r="K4717" s="10">
        <v>1938</v>
      </c>
      <c r="L4717" s="10">
        <v>930.24000000000012</v>
      </c>
      <c r="M4717" s="5">
        <v>0.48000000000000004</v>
      </c>
      <c r="N4717" s="2" t="s">
        <v>82</v>
      </c>
    </row>
    <row r="4718" spans="2:14" ht="14.25" customHeight="1" x14ac:dyDescent="0.25">
      <c r="B4718" s="2" t="s">
        <v>13</v>
      </c>
      <c r="C4718" s="2">
        <v>1185732</v>
      </c>
      <c r="D4718" s="3">
        <v>44161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10">
        <v>49</v>
      </c>
      <c r="J4718" s="7">
        <v>580</v>
      </c>
      <c r="K4718" s="10">
        <v>2842</v>
      </c>
      <c r="L4718" s="10">
        <v>1165.22</v>
      </c>
      <c r="M4718" s="5">
        <v>0.41</v>
      </c>
      <c r="N4718" s="2" t="s">
        <v>82</v>
      </c>
    </row>
    <row r="4719" spans="2:14" ht="14.25" customHeight="1" x14ac:dyDescent="0.25">
      <c r="B4719" s="2" t="s">
        <v>13</v>
      </c>
      <c r="C4719" s="2">
        <v>1185732</v>
      </c>
      <c r="D4719" s="3">
        <v>44162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10">
        <v>54</v>
      </c>
      <c r="J4719" s="7">
        <v>980</v>
      </c>
      <c r="K4719" s="10">
        <v>5292</v>
      </c>
      <c r="L4719" s="10">
        <v>2910.6000000000004</v>
      </c>
      <c r="M4719" s="5">
        <v>0.55000000000000004</v>
      </c>
      <c r="N4719" s="2" t="s">
        <v>82</v>
      </c>
    </row>
    <row r="4720" spans="2:14" ht="14.25" customHeight="1" x14ac:dyDescent="0.25">
      <c r="B4720" s="2" t="s">
        <v>13</v>
      </c>
      <c r="C4720" s="2">
        <v>1185732</v>
      </c>
      <c r="D4720" s="3">
        <v>44163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10">
        <v>47</v>
      </c>
      <c r="J4720" s="7">
        <v>1370</v>
      </c>
      <c r="K4720" s="10">
        <v>6439</v>
      </c>
      <c r="L4720" s="10">
        <v>3026.3300000000004</v>
      </c>
      <c r="M4720" s="5">
        <v>0.47000000000000003</v>
      </c>
      <c r="N4720" s="2" t="s">
        <v>82</v>
      </c>
    </row>
    <row r="4721" spans="2:14" ht="14.25" customHeight="1" x14ac:dyDescent="0.25">
      <c r="B4721" s="2" t="s">
        <v>13</v>
      </c>
      <c r="C4721" s="2">
        <v>1185732</v>
      </c>
      <c r="D4721" s="3">
        <v>44164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10">
        <v>43</v>
      </c>
      <c r="J4721" s="7">
        <v>870</v>
      </c>
      <c r="K4721" s="10">
        <v>3741</v>
      </c>
      <c r="L4721" s="10">
        <v>1533.81</v>
      </c>
      <c r="M4721" s="5">
        <v>0.41</v>
      </c>
      <c r="N4721" s="2" t="s">
        <v>82</v>
      </c>
    </row>
    <row r="4722" spans="2:14" ht="14.25" customHeight="1" x14ac:dyDescent="0.25">
      <c r="B4722" s="2" t="s">
        <v>13</v>
      </c>
      <c r="C4722" s="2">
        <v>1185732</v>
      </c>
      <c r="D4722" s="3">
        <v>44165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10">
        <v>37</v>
      </c>
      <c r="J4722" s="7">
        <v>680</v>
      </c>
      <c r="K4722" s="10">
        <v>2516</v>
      </c>
      <c r="L4722" s="10">
        <v>1006.4000000000001</v>
      </c>
      <c r="M4722" s="5">
        <v>0.4</v>
      </c>
      <c r="N4722" s="2" t="s">
        <v>82</v>
      </c>
    </row>
    <row r="4723" spans="2:14" ht="14.25" customHeight="1" x14ac:dyDescent="0.25">
      <c r="B4723" s="2" t="s">
        <v>13</v>
      </c>
      <c r="C4723" s="2">
        <v>1185732</v>
      </c>
      <c r="D4723" s="3">
        <v>44166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10">
        <v>33</v>
      </c>
      <c r="J4723" s="7">
        <v>470</v>
      </c>
      <c r="K4723" s="10">
        <v>1551</v>
      </c>
      <c r="L4723" s="10">
        <v>759.99000000000012</v>
      </c>
      <c r="M4723" s="5">
        <v>0.49000000000000005</v>
      </c>
      <c r="N4723" s="2" t="s">
        <v>82</v>
      </c>
    </row>
    <row r="4724" spans="2:14" ht="14.25" customHeight="1" x14ac:dyDescent="0.25">
      <c r="B4724" s="2" t="s">
        <v>13</v>
      </c>
      <c r="C4724" s="2">
        <v>1185732</v>
      </c>
      <c r="D4724" s="3">
        <v>44167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10">
        <v>42</v>
      </c>
      <c r="J4724" s="7">
        <v>420</v>
      </c>
      <c r="K4724" s="10">
        <v>1764</v>
      </c>
      <c r="L4724" s="10">
        <v>723.24</v>
      </c>
      <c r="M4724" s="5">
        <v>0.41</v>
      </c>
      <c r="N4724" s="2" t="s">
        <v>82</v>
      </c>
    </row>
    <row r="4725" spans="2:14" ht="14.25" customHeight="1" x14ac:dyDescent="0.25">
      <c r="B4725" s="2" t="s">
        <v>13</v>
      </c>
      <c r="C4725" s="2">
        <v>1185732</v>
      </c>
      <c r="D4725" s="3">
        <v>44168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10">
        <v>46</v>
      </c>
      <c r="J4725" s="7">
        <v>880</v>
      </c>
      <c r="K4725" s="10">
        <v>4048</v>
      </c>
      <c r="L4725" s="10">
        <v>2307.36</v>
      </c>
      <c r="M4725" s="5">
        <v>0.57000000000000006</v>
      </c>
      <c r="N4725" s="2" t="s">
        <v>82</v>
      </c>
    </row>
    <row r="4726" spans="2:14" ht="14.25" customHeight="1" x14ac:dyDescent="0.25">
      <c r="B4726" s="2" t="s">
        <v>13</v>
      </c>
      <c r="C4726" s="2">
        <v>1185732</v>
      </c>
      <c r="D4726" s="3">
        <v>44169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10">
        <v>43</v>
      </c>
      <c r="J4726" s="7">
        <v>1130</v>
      </c>
      <c r="K4726" s="10">
        <v>4859</v>
      </c>
      <c r="L4726" s="10">
        <v>2332.3200000000002</v>
      </c>
      <c r="M4726" s="5">
        <v>0.48000000000000004</v>
      </c>
      <c r="N4726" s="2" t="s">
        <v>82</v>
      </c>
    </row>
    <row r="4727" spans="2:14" ht="14.25" customHeight="1" x14ac:dyDescent="0.25">
      <c r="B4727" s="2" t="s">
        <v>13</v>
      </c>
      <c r="C4727" s="2">
        <v>1185732</v>
      </c>
      <c r="D4727" s="3">
        <v>44170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10">
        <v>37</v>
      </c>
      <c r="J4727" s="7">
        <v>730</v>
      </c>
      <c r="K4727" s="10">
        <v>2701</v>
      </c>
      <c r="L4727" s="10">
        <v>1215.4499999999998</v>
      </c>
      <c r="M4727" s="5">
        <v>0.44999999999999996</v>
      </c>
      <c r="N4727" s="2" t="s">
        <v>82</v>
      </c>
    </row>
    <row r="4728" spans="2:14" ht="14.25" customHeight="1" x14ac:dyDescent="0.25">
      <c r="B4728" s="2" t="s">
        <v>13</v>
      </c>
      <c r="C4728" s="2">
        <v>1185732</v>
      </c>
      <c r="D4728" s="3">
        <v>44171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10">
        <v>24</v>
      </c>
      <c r="J4728" s="7">
        <v>410</v>
      </c>
      <c r="K4728" s="10">
        <v>984</v>
      </c>
      <c r="L4728" s="10">
        <v>393.6</v>
      </c>
      <c r="M4728" s="5">
        <v>0.4</v>
      </c>
      <c r="N4728" s="2" t="s">
        <v>82</v>
      </c>
    </row>
    <row r="4729" spans="2:14" ht="14.25" customHeight="1" x14ac:dyDescent="0.25">
      <c r="B4729" s="2" t="s">
        <v>13</v>
      </c>
      <c r="C4729" s="2">
        <v>1185732</v>
      </c>
      <c r="D4729" s="3">
        <v>44172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10">
        <v>24</v>
      </c>
      <c r="J4729" s="7">
        <v>310</v>
      </c>
      <c r="K4729" s="10">
        <v>744</v>
      </c>
      <c r="L4729" s="10">
        <v>342.24</v>
      </c>
      <c r="M4729" s="5">
        <v>0.46</v>
      </c>
      <c r="N4729" s="2" t="s">
        <v>82</v>
      </c>
    </row>
    <row r="4730" spans="2:14" ht="14.25" customHeight="1" x14ac:dyDescent="0.25">
      <c r="B4730" s="2" t="s">
        <v>13</v>
      </c>
      <c r="C4730" s="2">
        <v>1185732</v>
      </c>
      <c r="D4730" s="3">
        <v>44173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10">
        <v>32</v>
      </c>
      <c r="J4730" s="7">
        <v>340</v>
      </c>
      <c r="K4730" s="10">
        <v>1088</v>
      </c>
      <c r="L4730" s="10">
        <v>478.72</v>
      </c>
      <c r="M4730" s="5">
        <v>0.44</v>
      </c>
      <c r="N4730" s="2" t="s">
        <v>82</v>
      </c>
    </row>
    <row r="4731" spans="2:14" ht="14.25" customHeight="1" x14ac:dyDescent="0.25">
      <c r="B4731" s="2" t="s">
        <v>13</v>
      </c>
      <c r="C4731" s="2">
        <v>1185732</v>
      </c>
      <c r="D4731" s="3">
        <v>44174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10">
        <v>39</v>
      </c>
      <c r="J4731" s="7">
        <v>520</v>
      </c>
      <c r="K4731" s="10">
        <v>2028</v>
      </c>
      <c r="L4731" s="10">
        <v>1155.96</v>
      </c>
      <c r="M4731" s="5">
        <v>0.57000000000000006</v>
      </c>
      <c r="N4731" s="2" t="s">
        <v>82</v>
      </c>
    </row>
    <row r="4732" spans="2:14" ht="14.25" customHeight="1" x14ac:dyDescent="0.25">
      <c r="B4732" s="2" t="s">
        <v>13</v>
      </c>
      <c r="C4732" s="2">
        <v>1185732</v>
      </c>
      <c r="D4732" s="3">
        <v>44175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10">
        <v>41</v>
      </c>
      <c r="J4732" s="7">
        <v>980</v>
      </c>
      <c r="K4732" s="10">
        <v>4018</v>
      </c>
      <c r="L4732" s="10">
        <v>1888.46</v>
      </c>
      <c r="M4732" s="5">
        <v>0.47000000000000003</v>
      </c>
      <c r="N4732" s="2" t="s">
        <v>82</v>
      </c>
    </row>
    <row r="4733" spans="2:14" ht="14.25" customHeight="1" x14ac:dyDescent="0.25">
      <c r="B4733" s="2" t="s">
        <v>13</v>
      </c>
      <c r="C4733" s="2">
        <v>1185732</v>
      </c>
      <c r="D4733" s="3">
        <v>44176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10">
        <v>34</v>
      </c>
      <c r="J4733" s="7">
        <v>580</v>
      </c>
      <c r="K4733" s="10">
        <v>1972</v>
      </c>
      <c r="L4733" s="10">
        <v>847.96</v>
      </c>
      <c r="M4733" s="5">
        <v>0.43</v>
      </c>
      <c r="N4733" s="2" t="s">
        <v>82</v>
      </c>
    </row>
    <row r="4734" spans="2:14" ht="14.25" customHeight="1" x14ac:dyDescent="0.25">
      <c r="B4734" s="2" t="s">
        <v>13</v>
      </c>
      <c r="C4734" s="2">
        <v>1185732</v>
      </c>
      <c r="D4734" s="3">
        <v>44177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10">
        <v>32</v>
      </c>
      <c r="J4734" s="7">
        <v>250</v>
      </c>
      <c r="K4734" s="10">
        <v>800</v>
      </c>
      <c r="L4734" s="10">
        <v>336</v>
      </c>
      <c r="M4734" s="5">
        <v>0.42</v>
      </c>
      <c r="N4734" s="2" t="s">
        <v>82</v>
      </c>
    </row>
    <row r="4735" spans="2:14" ht="14.25" customHeight="1" x14ac:dyDescent="0.25">
      <c r="B4735" s="2" t="s">
        <v>13</v>
      </c>
      <c r="C4735" s="2">
        <v>1185732</v>
      </c>
      <c r="D4735" s="3">
        <v>44178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10">
        <v>32</v>
      </c>
      <c r="J4735" s="7">
        <v>210</v>
      </c>
      <c r="K4735" s="10">
        <v>672</v>
      </c>
      <c r="L4735" s="10">
        <v>309.12</v>
      </c>
      <c r="M4735" s="5">
        <v>0.46</v>
      </c>
      <c r="N4735" s="2" t="s">
        <v>82</v>
      </c>
    </row>
    <row r="4736" spans="2:14" ht="14.25" customHeight="1" x14ac:dyDescent="0.25">
      <c r="B4736" s="2" t="s">
        <v>13</v>
      </c>
      <c r="C4736" s="2">
        <v>1185732</v>
      </c>
      <c r="D4736" s="3">
        <v>44179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10">
        <v>41</v>
      </c>
      <c r="J4736" s="7">
        <v>190</v>
      </c>
      <c r="K4736" s="10">
        <v>779</v>
      </c>
      <c r="L4736" s="10">
        <v>327.18</v>
      </c>
      <c r="M4736" s="5">
        <v>0.42</v>
      </c>
      <c r="N4736" s="2" t="s">
        <v>82</v>
      </c>
    </row>
    <row r="4737" spans="2:14" ht="14.25" customHeight="1" x14ac:dyDescent="0.25">
      <c r="B4737" s="2" t="s">
        <v>13</v>
      </c>
      <c r="C4737" s="2">
        <v>1185732</v>
      </c>
      <c r="D4737" s="3">
        <v>44180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10">
        <v>49</v>
      </c>
      <c r="J4737" s="7">
        <v>600</v>
      </c>
      <c r="K4737" s="10">
        <v>2940</v>
      </c>
      <c r="L4737" s="10">
        <v>1764</v>
      </c>
      <c r="M4737" s="5">
        <v>0.6</v>
      </c>
      <c r="N4737" s="2" t="s">
        <v>82</v>
      </c>
    </row>
    <row r="4738" spans="2:14" ht="14.25" customHeight="1" x14ac:dyDescent="0.25">
      <c r="B4738" s="2" t="s">
        <v>13</v>
      </c>
      <c r="C4738" s="2">
        <v>1185732</v>
      </c>
      <c r="D4738" s="3">
        <v>44181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10">
        <v>46</v>
      </c>
      <c r="J4738" s="7">
        <v>910</v>
      </c>
      <c r="K4738" s="10">
        <v>4186</v>
      </c>
      <c r="L4738" s="10">
        <v>1967.42</v>
      </c>
      <c r="M4738" s="5">
        <v>0.47000000000000003</v>
      </c>
      <c r="N4738" s="2" t="s">
        <v>82</v>
      </c>
    </row>
    <row r="4739" spans="2:14" ht="14.25" customHeight="1" x14ac:dyDescent="0.25">
      <c r="B4739" s="2" t="s">
        <v>13</v>
      </c>
      <c r="C4739" s="2">
        <v>1185732</v>
      </c>
      <c r="D4739" s="3">
        <v>44182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10">
        <v>38</v>
      </c>
      <c r="J4739" s="7">
        <v>520</v>
      </c>
      <c r="K4739" s="10">
        <v>1976</v>
      </c>
      <c r="L4739" s="10">
        <v>790.40000000000009</v>
      </c>
      <c r="M4739" s="5">
        <v>0.4</v>
      </c>
      <c r="N4739" s="2" t="s">
        <v>82</v>
      </c>
    </row>
    <row r="4740" spans="2:14" ht="14.25" customHeight="1" x14ac:dyDescent="0.25">
      <c r="B4740" s="2" t="s">
        <v>13</v>
      </c>
      <c r="C4740" s="2">
        <v>1185732</v>
      </c>
      <c r="D4740" s="3">
        <v>44183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10">
        <v>36</v>
      </c>
      <c r="J4740" s="7">
        <v>380</v>
      </c>
      <c r="K4740" s="10">
        <v>1368</v>
      </c>
      <c r="L4740" s="10">
        <v>547.20000000000005</v>
      </c>
      <c r="M4740" s="5">
        <v>0.4</v>
      </c>
      <c r="N4740" s="2" t="s">
        <v>82</v>
      </c>
    </row>
    <row r="4741" spans="2:14" ht="14.25" customHeight="1" x14ac:dyDescent="0.25">
      <c r="B4741" s="2" t="s">
        <v>13</v>
      </c>
      <c r="C4741" s="2">
        <v>1185732</v>
      </c>
      <c r="D4741" s="3">
        <v>44184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10">
        <v>38</v>
      </c>
      <c r="J4741" s="7">
        <v>450</v>
      </c>
      <c r="K4741" s="10">
        <v>1710</v>
      </c>
      <c r="L4741" s="10">
        <v>837.90000000000009</v>
      </c>
      <c r="M4741" s="5">
        <v>0.49000000000000005</v>
      </c>
      <c r="N4741" s="2" t="s">
        <v>82</v>
      </c>
    </row>
    <row r="4742" spans="2:14" ht="14.25" customHeight="1" x14ac:dyDescent="0.25">
      <c r="B4742" s="2" t="s">
        <v>13</v>
      </c>
      <c r="C4742" s="2">
        <v>1185732</v>
      </c>
      <c r="D4742" s="3">
        <v>44185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10">
        <v>52</v>
      </c>
      <c r="J4742" s="7">
        <v>340</v>
      </c>
      <c r="K4742" s="10">
        <v>1768</v>
      </c>
      <c r="L4742" s="10">
        <v>742.56</v>
      </c>
      <c r="M4742" s="5">
        <v>0.42</v>
      </c>
      <c r="N4742" s="2" t="s">
        <v>82</v>
      </c>
    </row>
    <row r="4743" spans="2:14" ht="14.25" customHeight="1" x14ac:dyDescent="0.25">
      <c r="B4743" s="2" t="s">
        <v>13</v>
      </c>
      <c r="C4743" s="2">
        <v>1185732</v>
      </c>
      <c r="D4743" s="3">
        <v>44186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10">
        <v>59</v>
      </c>
      <c r="J4743" s="7">
        <v>610</v>
      </c>
      <c r="K4743" s="10">
        <v>3599</v>
      </c>
      <c r="L4743" s="10">
        <v>2159.4</v>
      </c>
      <c r="M4743" s="5">
        <v>0.6</v>
      </c>
      <c r="N4743" s="2" t="s">
        <v>82</v>
      </c>
    </row>
    <row r="4744" spans="2:14" ht="14.25" customHeight="1" x14ac:dyDescent="0.25">
      <c r="B4744" s="2" t="s">
        <v>13</v>
      </c>
      <c r="C4744" s="2">
        <v>1185732</v>
      </c>
      <c r="D4744" s="3">
        <v>44187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10">
        <v>50</v>
      </c>
      <c r="J4744" s="7">
        <v>1240</v>
      </c>
      <c r="K4744" s="10">
        <v>6200</v>
      </c>
      <c r="L4744" s="10">
        <v>3100</v>
      </c>
      <c r="M4744" s="5">
        <v>0.5</v>
      </c>
      <c r="N4744" s="2" t="s">
        <v>82</v>
      </c>
    </row>
    <row r="4745" spans="2:14" ht="14.25" customHeight="1" x14ac:dyDescent="0.25">
      <c r="B4745" s="2" t="s">
        <v>13</v>
      </c>
      <c r="C4745" s="2">
        <v>1185732</v>
      </c>
      <c r="D4745" s="3">
        <v>44188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10">
        <v>42</v>
      </c>
      <c r="J4745" s="7">
        <v>770</v>
      </c>
      <c r="K4745" s="10">
        <v>3234</v>
      </c>
      <c r="L4745" s="10">
        <v>1455.3</v>
      </c>
      <c r="M4745" s="5">
        <v>0.44999999999999996</v>
      </c>
      <c r="N4745" s="2" t="s">
        <v>82</v>
      </c>
    </row>
    <row r="4746" spans="2:14" ht="14.25" customHeight="1" x14ac:dyDescent="0.25">
      <c r="B4746" s="2" t="s">
        <v>13</v>
      </c>
      <c r="C4746" s="2">
        <v>1185732</v>
      </c>
      <c r="D4746" s="3">
        <v>44189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10">
        <v>44</v>
      </c>
      <c r="J4746" s="7">
        <v>560</v>
      </c>
      <c r="K4746" s="10">
        <v>2464</v>
      </c>
      <c r="L4746" s="10">
        <v>1010.2399999999999</v>
      </c>
      <c r="M4746" s="5">
        <v>0.41</v>
      </c>
      <c r="N4746" s="2" t="s">
        <v>82</v>
      </c>
    </row>
    <row r="4747" spans="2:14" ht="14.25" customHeight="1" x14ac:dyDescent="0.25">
      <c r="B4747" s="2" t="s">
        <v>13</v>
      </c>
      <c r="C4747" s="2">
        <v>1185732</v>
      </c>
      <c r="D4747" s="3">
        <v>44190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10">
        <v>44</v>
      </c>
      <c r="J4747" s="7">
        <v>490</v>
      </c>
      <c r="K4747" s="10">
        <v>2156</v>
      </c>
      <c r="L4747" s="10">
        <v>1056.44</v>
      </c>
      <c r="M4747" s="5">
        <v>0.49000000000000005</v>
      </c>
      <c r="N4747" s="2" t="s">
        <v>82</v>
      </c>
    </row>
    <row r="4748" spans="2:14" ht="14.25" customHeight="1" x14ac:dyDescent="0.25">
      <c r="B4748" s="2" t="s">
        <v>13</v>
      </c>
      <c r="C4748" s="2">
        <v>1185732</v>
      </c>
      <c r="D4748" s="3">
        <v>44191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10">
        <v>54</v>
      </c>
      <c r="J4748" s="7">
        <v>440</v>
      </c>
      <c r="K4748" s="10">
        <v>2376</v>
      </c>
      <c r="L4748" s="10">
        <v>974.16</v>
      </c>
      <c r="M4748" s="5">
        <v>0.41</v>
      </c>
      <c r="N4748" s="2" t="s">
        <v>82</v>
      </c>
    </row>
    <row r="4749" spans="2:14" ht="14.25" customHeight="1" x14ac:dyDescent="0.25">
      <c r="B4749" s="2" t="s">
        <v>13</v>
      </c>
      <c r="C4749" s="2">
        <v>1185732</v>
      </c>
      <c r="D4749" s="3">
        <v>44192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10">
        <v>54</v>
      </c>
      <c r="J4749" s="7">
        <v>770</v>
      </c>
      <c r="K4749" s="10">
        <v>4158</v>
      </c>
      <c r="L4749" s="10">
        <v>2370.0600000000004</v>
      </c>
      <c r="M4749" s="5">
        <v>0.57000000000000006</v>
      </c>
      <c r="N4749" s="2" t="s">
        <v>82</v>
      </c>
    </row>
    <row r="4750" spans="2:14" ht="14.25" customHeight="1" x14ac:dyDescent="0.25">
      <c r="B4750" s="2" t="s">
        <v>33</v>
      </c>
      <c r="C4750" s="2">
        <v>1189833</v>
      </c>
      <c r="D4750" s="3">
        <v>44193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10">
        <v>32</v>
      </c>
      <c r="J4750" s="7">
        <v>1190</v>
      </c>
      <c r="K4750" s="10">
        <v>3808</v>
      </c>
      <c r="L4750" s="10">
        <v>2208.6400000000003</v>
      </c>
      <c r="M4750" s="5">
        <v>0.58000000000000007</v>
      </c>
      <c r="N4750" s="2" t="s">
        <v>82</v>
      </c>
    </row>
    <row r="4751" spans="2:14" ht="14.25" customHeight="1" x14ac:dyDescent="0.25">
      <c r="B4751" s="2" t="s">
        <v>33</v>
      </c>
      <c r="C4751" s="2">
        <v>1189833</v>
      </c>
      <c r="D4751" s="3">
        <v>44194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10">
        <v>43</v>
      </c>
      <c r="J4751" s="7">
        <v>1280</v>
      </c>
      <c r="K4751" s="10">
        <v>5504</v>
      </c>
      <c r="L4751" s="10">
        <v>2311.6799999999998</v>
      </c>
      <c r="M4751" s="5">
        <v>0.42</v>
      </c>
      <c r="N4751" s="2" t="s">
        <v>82</v>
      </c>
    </row>
    <row r="4752" spans="2:14" ht="14.25" customHeight="1" x14ac:dyDescent="0.25">
      <c r="B4752" s="2" t="s">
        <v>33</v>
      </c>
      <c r="C4752" s="2">
        <v>1189833</v>
      </c>
      <c r="D4752" s="3">
        <v>44195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10">
        <v>41</v>
      </c>
      <c r="J4752" s="7">
        <v>1190</v>
      </c>
      <c r="K4752" s="10">
        <v>4879</v>
      </c>
      <c r="L4752" s="10">
        <v>2878.6100000000006</v>
      </c>
      <c r="M4752" s="5">
        <v>0.59000000000000008</v>
      </c>
      <c r="N4752" s="2" t="s">
        <v>82</v>
      </c>
    </row>
    <row r="4753" spans="2:14" ht="14.25" customHeight="1" x14ac:dyDescent="0.25">
      <c r="B4753" s="2" t="s">
        <v>33</v>
      </c>
      <c r="C4753" s="2">
        <v>1189833</v>
      </c>
      <c r="D4753" s="3">
        <v>44196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10">
        <v>44</v>
      </c>
      <c r="J4753" s="7">
        <v>980</v>
      </c>
      <c r="K4753" s="10">
        <v>4312</v>
      </c>
      <c r="L4753" s="10">
        <v>2242.2400000000002</v>
      </c>
      <c r="M4753" s="5">
        <v>0.52</v>
      </c>
      <c r="N4753" s="2" t="s">
        <v>82</v>
      </c>
    </row>
    <row r="4754" spans="2:14" ht="14.25" customHeight="1" x14ac:dyDescent="0.25">
      <c r="B4754" s="2" t="s">
        <v>33</v>
      </c>
      <c r="C4754" s="2">
        <v>1189833</v>
      </c>
      <c r="D4754" s="3">
        <v>44197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10">
        <v>47</v>
      </c>
      <c r="J4754" s="7">
        <v>770</v>
      </c>
      <c r="K4754" s="10">
        <v>3619</v>
      </c>
      <c r="L4754" s="10">
        <v>2714.2500000000005</v>
      </c>
      <c r="M4754" s="5">
        <v>0.75000000000000011</v>
      </c>
      <c r="N4754" s="2" t="s">
        <v>82</v>
      </c>
    </row>
    <row r="4755" spans="2:14" ht="14.25" customHeight="1" x14ac:dyDescent="0.25">
      <c r="B4755" s="2" t="s">
        <v>33</v>
      </c>
      <c r="C4755" s="2">
        <v>1189833</v>
      </c>
      <c r="D4755" s="3">
        <v>44198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10">
        <v>43</v>
      </c>
      <c r="J4755" s="7">
        <v>1380</v>
      </c>
      <c r="K4755" s="10">
        <v>5934</v>
      </c>
      <c r="L4755" s="10">
        <v>2314.2600000000002</v>
      </c>
      <c r="M4755" s="5">
        <v>0.39</v>
      </c>
      <c r="N4755" s="2" t="s">
        <v>82</v>
      </c>
    </row>
    <row r="4756" spans="2:14" ht="14.25" customHeight="1" x14ac:dyDescent="0.25">
      <c r="B4756" s="2" t="s">
        <v>33</v>
      </c>
      <c r="C4756" s="2">
        <v>1189833</v>
      </c>
      <c r="D4756" s="3">
        <v>44199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10">
        <v>34</v>
      </c>
      <c r="J4756" s="7">
        <v>1580</v>
      </c>
      <c r="K4756" s="10">
        <v>5372</v>
      </c>
      <c r="L4756" s="10">
        <v>3062.0400000000004</v>
      </c>
      <c r="M4756" s="5">
        <v>0.57000000000000006</v>
      </c>
      <c r="N4756" s="2" t="s">
        <v>82</v>
      </c>
    </row>
    <row r="4757" spans="2:14" ht="14.25" customHeight="1" x14ac:dyDescent="0.25">
      <c r="B4757" s="2" t="s">
        <v>33</v>
      </c>
      <c r="C4757" s="2">
        <v>1189833</v>
      </c>
      <c r="D4757" s="3">
        <v>44200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10">
        <v>42</v>
      </c>
      <c r="J4757" s="7">
        <v>1230</v>
      </c>
      <c r="K4757" s="10">
        <v>5166</v>
      </c>
      <c r="L4757" s="10">
        <v>2324.6999999999998</v>
      </c>
      <c r="M4757" s="5">
        <v>0.44999999999999996</v>
      </c>
      <c r="N4757" s="2" t="s">
        <v>82</v>
      </c>
    </row>
    <row r="4758" spans="2:14" ht="14.25" customHeight="1" x14ac:dyDescent="0.25">
      <c r="B4758" s="2" t="s">
        <v>33</v>
      </c>
      <c r="C4758" s="2">
        <v>1189833</v>
      </c>
      <c r="D4758" s="3">
        <v>44201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10">
        <v>43</v>
      </c>
      <c r="J4758" s="7">
        <v>1220</v>
      </c>
      <c r="K4758" s="10">
        <v>5246</v>
      </c>
      <c r="L4758" s="10">
        <v>2990.2200000000003</v>
      </c>
      <c r="M4758" s="5">
        <v>0.57000000000000006</v>
      </c>
      <c r="N4758" s="2" t="s">
        <v>82</v>
      </c>
    </row>
    <row r="4759" spans="2:14" ht="14.25" customHeight="1" x14ac:dyDescent="0.25">
      <c r="B4759" s="2" t="s">
        <v>33</v>
      </c>
      <c r="C4759" s="2">
        <v>1189833</v>
      </c>
      <c r="D4759" s="3">
        <v>44202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10">
        <v>44</v>
      </c>
      <c r="J4759" s="7">
        <v>810</v>
      </c>
      <c r="K4759" s="10">
        <v>3564</v>
      </c>
      <c r="L4759" s="10">
        <v>1960.1999999999998</v>
      </c>
      <c r="M4759" s="5">
        <v>0.54999999999999993</v>
      </c>
      <c r="N4759" s="2" t="s">
        <v>82</v>
      </c>
    </row>
    <row r="4760" spans="2:14" ht="14.25" customHeight="1" x14ac:dyDescent="0.25">
      <c r="B4760" s="2" t="s">
        <v>33</v>
      </c>
      <c r="C4760" s="2">
        <v>1189833</v>
      </c>
      <c r="D4760" s="3">
        <v>44203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10">
        <v>48</v>
      </c>
      <c r="J4760" s="7">
        <v>590</v>
      </c>
      <c r="K4760" s="10">
        <v>2832</v>
      </c>
      <c r="L4760" s="10">
        <v>2039.0400000000002</v>
      </c>
      <c r="M4760" s="5">
        <v>0.72000000000000008</v>
      </c>
      <c r="N4760" s="2" t="s">
        <v>82</v>
      </c>
    </row>
    <row r="4761" spans="2:14" ht="14.25" customHeight="1" x14ac:dyDescent="0.25">
      <c r="B4761" s="2" t="s">
        <v>33</v>
      </c>
      <c r="C4761" s="2">
        <v>1189833</v>
      </c>
      <c r="D4761" s="3">
        <v>44204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10">
        <v>43</v>
      </c>
      <c r="J4761" s="7">
        <v>1190</v>
      </c>
      <c r="K4761" s="10">
        <v>5117</v>
      </c>
      <c r="L4761" s="10">
        <v>1893.29</v>
      </c>
      <c r="M4761" s="5">
        <v>0.37</v>
      </c>
      <c r="N4761" s="2" t="s">
        <v>82</v>
      </c>
    </row>
    <row r="4762" spans="2:14" ht="14.25" customHeight="1" x14ac:dyDescent="0.25">
      <c r="B4762" s="2" t="s">
        <v>33</v>
      </c>
      <c r="C4762" s="2">
        <v>1189833</v>
      </c>
      <c r="D4762" s="3">
        <v>44205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10">
        <v>32</v>
      </c>
      <c r="J4762" s="7">
        <v>1730</v>
      </c>
      <c r="K4762" s="10">
        <v>5536</v>
      </c>
      <c r="L4762" s="10">
        <v>3044.8</v>
      </c>
      <c r="M4762" s="5">
        <v>0.55000000000000004</v>
      </c>
      <c r="N4762" s="2" t="s">
        <v>82</v>
      </c>
    </row>
    <row r="4763" spans="2:14" ht="14.25" customHeight="1" x14ac:dyDescent="0.25">
      <c r="B4763" s="2" t="s">
        <v>33</v>
      </c>
      <c r="C4763" s="2">
        <v>1189833</v>
      </c>
      <c r="D4763" s="3">
        <v>44206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10">
        <v>41</v>
      </c>
      <c r="J4763" s="7">
        <v>1150</v>
      </c>
      <c r="K4763" s="10">
        <v>4715</v>
      </c>
      <c r="L4763" s="10">
        <v>1933.1499999999999</v>
      </c>
      <c r="M4763" s="5">
        <v>0.41</v>
      </c>
      <c r="N4763" s="2" t="s">
        <v>82</v>
      </c>
    </row>
    <row r="4764" spans="2:14" ht="14.25" customHeight="1" x14ac:dyDescent="0.25">
      <c r="B4764" s="2" t="s">
        <v>33</v>
      </c>
      <c r="C4764" s="2">
        <v>1189833</v>
      </c>
      <c r="D4764" s="3">
        <v>44207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10">
        <v>42</v>
      </c>
      <c r="J4764" s="7">
        <v>1280</v>
      </c>
      <c r="K4764" s="10">
        <v>5376</v>
      </c>
      <c r="L4764" s="10">
        <v>3064.32</v>
      </c>
      <c r="M4764" s="5">
        <v>0.57000000000000006</v>
      </c>
      <c r="N4764" s="2" t="s">
        <v>82</v>
      </c>
    </row>
    <row r="4765" spans="2:14" ht="14.25" customHeight="1" x14ac:dyDescent="0.25">
      <c r="B4765" s="2" t="s">
        <v>33</v>
      </c>
      <c r="C4765" s="2">
        <v>1189833</v>
      </c>
      <c r="D4765" s="3">
        <v>44208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10">
        <v>44</v>
      </c>
      <c r="J4765" s="7">
        <v>910</v>
      </c>
      <c r="K4765" s="10">
        <v>4004</v>
      </c>
      <c r="L4765" s="10">
        <v>2122.12</v>
      </c>
      <c r="M4765" s="5">
        <v>0.53</v>
      </c>
      <c r="N4765" s="2" t="s">
        <v>82</v>
      </c>
    </row>
    <row r="4766" spans="2:14" ht="14.25" customHeight="1" x14ac:dyDescent="0.25">
      <c r="B4766" s="2" t="s">
        <v>33</v>
      </c>
      <c r="C4766" s="2">
        <v>1189833</v>
      </c>
      <c r="D4766" s="3">
        <v>44209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10">
        <v>48</v>
      </c>
      <c r="J4766" s="7">
        <v>600</v>
      </c>
      <c r="K4766" s="10">
        <v>2880</v>
      </c>
      <c r="L4766" s="10">
        <v>2044.8000000000002</v>
      </c>
      <c r="M4766" s="5">
        <v>0.71000000000000008</v>
      </c>
      <c r="N4766" s="2" t="s">
        <v>82</v>
      </c>
    </row>
    <row r="4767" spans="2:14" ht="14.25" customHeight="1" x14ac:dyDescent="0.25">
      <c r="B4767" s="2" t="s">
        <v>33</v>
      </c>
      <c r="C4767" s="2">
        <v>1189833</v>
      </c>
      <c r="D4767" s="3">
        <v>44210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10">
        <v>42</v>
      </c>
      <c r="J4767" s="7">
        <v>1120</v>
      </c>
      <c r="K4767" s="10">
        <v>4704</v>
      </c>
      <c r="L4767" s="10">
        <v>1834.5600000000002</v>
      </c>
      <c r="M4767" s="5">
        <v>0.39</v>
      </c>
      <c r="N4767" s="2" t="s">
        <v>82</v>
      </c>
    </row>
    <row r="4768" spans="2:14" ht="14.25" customHeight="1" x14ac:dyDescent="0.25">
      <c r="B4768" s="2" t="s">
        <v>33</v>
      </c>
      <c r="C4768" s="2">
        <v>1189833</v>
      </c>
      <c r="D4768" s="3">
        <v>44211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10">
        <v>44</v>
      </c>
      <c r="J4768" s="7">
        <v>1610</v>
      </c>
      <c r="K4768" s="10">
        <v>7084</v>
      </c>
      <c r="L4768" s="10">
        <v>4179.5600000000004</v>
      </c>
      <c r="M4768" s="5">
        <v>0.59000000000000008</v>
      </c>
      <c r="N4768" s="2" t="s">
        <v>82</v>
      </c>
    </row>
    <row r="4769" spans="2:14" ht="14.25" customHeight="1" x14ac:dyDescent="0.25">
      <c r="B4769" s="2" t="s">
        <v>33</v>
      </c>
      <c r="C4769" s="2">
        <v>1189833</v>
      </c>
      <c r="D4769" s="3">
        <v>44212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10">
        <v>43</v>
      </c>
      <c r="J4769" s="7">
        <v>1010</v>
      </c>
      <c r="K4769" s="10">
        <v>4343</v>
      </c>
      <c r="L4769" s="10">
        <v>1954.35</v>
      </c>
      <c r="M4769" s="5">
        <v>0.44999999999999996</v>
      </c>
      <c r="N4769" s="2" t="s">
        <v>82</v>
      </c>
    </row>
    <row r="4770" spans="2:14" ht="14.25" customHeight="1" x14ac:dyDescent="0.25">
      <c r="B4770" s="2" t="s">
        <v>33</v>
      </c>
      <c r="C4770" s="2">
        <v>1189833</v>
      </c>
      <c r="D4770" s="3">
        <v>44213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10">
        <v>44</v>
      </c>
      <c r="J4770" s="7">
        <v>1200</v>
      </c>
      <c r="K4770" s="10">
        <v>5280</v>
      </c>
      <c r="L4770" s="10">
        <v>3168</v>
      </c>
      <c r="M4770" s="5">
        <v>0.6</v>
      </c>
      <c r="N4770" s="2" t="s">
        <v>82</v>
      </c>
    </row>
    <row r="4771" spans="2:14" ht="14.25" customHeight="1" x14ac:dyDescent="0.25">
      <c r="B4771" s="2" t="s">
        <v>33</v>
      </c>
      <c r="C4771" s="2">
        <v>1189833</v>
      </c>
      <c r="D4771" s="3">
        <v>44214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10">
        <v>36</v>
      </c>
      <c r="J4771" s="7">
        <v>780</v>
      </c>
      <c r="K4771" s="10">
        <v>2808</v>
      </c>
      <c r="L4771" s="10">
        <v>1404</v>
      </c>
      <c r="M4771" s="5">
        <v>0.5</v>
      </c>
      <c r="N4771" s="2" t="s">
        <v>82</v>
      </c>
    </row>
    <row r="4772" spans="2:14" ht="14.25" customHeight="1" x14ac:dyDescent="0.25">
      <c r="B4772" s="2" t="s">
        <v>33</v>
      </c>
      <c r="C4772" s="2">
        <v>1189833</v>
      </c>
      <c r="D4772" s="3">
        <v>44215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10">
        <v>44</v>
      </c>
      <c r="J4772" s="7">
        <v>560</v>
      </c>
      <c r="K4772" s="10">
        <v>2464</v>
      </c>
      <c r="L4772" s="10">
        <v>1823.3600000000004</v>
      </c>
      <c r="M4772" s="5">
        <v>0.7400000000000001</v>
      </c>
      <c r="N4772" s="2" t="s">
        <v>82</v>
      </c>
    </row>
    <row r="4773" spans="2:14" ht="14.25" customHeight="1" x14ac:dyDescent="0.25">
      <c r="B4773" s="2" t="s">
        <v>33</v>
      </c>
      <c r="C4773" s="2">
        <v>1189833</v>
      </c>
      <c r="D4773" s="3">
        <v>44216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10">
        <v>55</v>
      </c>
      <c r="J4773" s="7">
        <v>1010</v>
      </c>
      <c r="K4773" s="10">
        <v>5555</v>
      </c>
      <c r="L4773" s="10">
        <v>2166.4500000000003</v>
      </c>
      <c r="M4773" s="5">
        <v>0.39</v>
      </c>
      <c r="N4773" s="2" t="s">
        <v>82</v>
      </c>
    </row>
    <row r="4774" spans="2:14" ht="14.25" customHeight="1" x14ac:dyDescent="0.25">
      <c r="B4774" s="2" t="s">
        <v>33</v>
      </c>
      <c r="C4774" s="2">
        <v>1189833</v>
      </c>
      <c r="D4774" s="3">
        <v>44217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10">
        <v>39</v>
      </c>
      <c r="J4774" s="7">
        <v>1500</v>
      </c>
      <c r="K4774" s="10">
        <v>5850</v>
      </c>
      <c r="L4774" s="10">
        <v>3334.5000000000005</v>
      </c>
      <c r="M4774" s="5">
        <v>0.57000000000000006</v>
      </c>
      <c r="N4774" s="2" t="s">
        <v>82</v>
      </c>
    </row>
    <row r="4775" spans="2:14" ht="14.25" customHeight="1" x14ac:dyDescent="0.25">
      <c r="B4775" s="2" t="s">
        <v>33</v>
      </c>
      <c r="C4775" s="2">
        <v>1189833</v>
      </c>
      <c r="D4775" s="3">
        <v>44218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10">
        <v>41</v>
      </c>
      <c r="J4775" s="7">
        <v>1060</v>
      </c>
      <c r="K4775" s="10">
        <v>4346</v>
      </c>
      <c r="L4775" s="10">
        <v>1912.24</v>
      </c>
      <c r="M4775" s="5">
        <v>0.44</v>
      </c>
      <c r="N4775" s="2" t="s">
        <v>82</v>
      </c>
    </row>
    <row r="4776" spans="2:14" ht="14.25" customHeight="1" x14ac:dyDescent="0.25">
      <c r="B4776" s="2" t="s">
        <v>33</v>
      </c>
      <c r="C4776" s="2">
        <v>1189833</v>
      </c>
      <c r="D4776" s="3">
        <v>44219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10">
        <v>44</v>
      </c>
      <c r="J4776" s="7">
        <v>1110</v>
      </c>
      <c r="K4776" s="10">
        <v>4884</v>
      </c>
      <c r="L4776" s="10">
        <v>2686.2000000000003</v>
      </c>
      <c r="M4776" s="5">
        <v>0.55000000000000004</v>
      </c>
      <c r="N4776" s="2" t="s">
        <v>82</v>
      </c>
    </row>
    <row r="4777" spans="2:14" ht="14.25" customHeight="1" x14ac:dyDescent="0.25">
      <c r="B4777" s="2" t="s">
        <v>33</v>
      </c>
      <c r="C4777" s="2">
        <v>1189833</v>
      </c>
      <c r="D4777" s="3">
        <v>44220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10">
        <v>38</v>
      </c>
      <c r="J4777" s="7">
        <v>880</v>
      </c>
      <c r="K4777" s="10">
        <v>3344</v>
      </c>
      <c r="L4777" s="10">
        <v>1772.3200000000002</v>
      </c>
      <c r="M4777" s="5">
        <v>0.53</v>
      </c>
      <c r="N4777" s="2" t="s">
        <v>82</v>
      </c>
    </row>
    <row r="4778" spans="2:14" ht="14.25" customHeight="1" x14ac:dyDescent="0.25">
      <c r="B4778" s="2" t="s">
        <v>33</v>
      </c>
      <c r="C4778" s="2">
        <v>1189833</v>
      </c>
      <c r="D4778" s="3">
        <v>44221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10">
        <v>41</v>
      </c>
      <c r="J4778" s="7">
        <v>610</v>
      </c>
      <c r="K4778" s="10">
        <v>2501</v>
      </c>
      <c r="L4778" s="10">
        <v>1850.7400000000002</v>
      </c>
      <c r="M4778" s="5">
        <v>0.7400000000000001</v>
      </c>
      <c r="N4778" s="2" t="s">
        <v>82</v>
      </c>
    </row>
    <row r="4779" spans="2:14" ht="14.25" customHeight="1" x14ac:dyDescent="0.25">
      <c r="B4779" s="2" t="s">
        <v>33</v>
      </c>
      <c r="C4779" s="2">
        <v>1189833</v>
      </c>
      <c r="D4779" s="3">
        <v>44222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10">
        <v>59</v>
      </c>
      <c r="J4779" s="7">
        <v>1080</v>
      </c>
      <c r="K4779" s="10">
        <v>6372</v>
      </c>
      <c r="L4779" s="10">
        <v>2421.36</v>
      </c>
      <c r="M4779" s="5">
        <v>0.38</v>
      </c>
      <c r="N4779" s="2" t="s">
        <v>82</v>
      </c>
    </row>
    <row r="4780" spans="2:14" ht="14.25" customHeight="1" x14ac:dyDescent="0.25">
      <c r="B4780" s="2" t="s">
        <v>33</v>
      </c>
      <c r="C4780" s="2">
        <v>1189833</v>
      </c>
      <c r="D4780" s="3">
        <v>44223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10">
        <v>36</v>
      </c>
      <c r="J4780" s="7">
        <v>1690</v>
      </c>
      <c r="K4780" s="10">
        <v>6084</v>
      </c>
      <c r="L4780" s="10">
        <v>3589.5600000000004</v>
      </c>
      <c r="M4780" s="5">
        <v>0.59000000000000008</v>
      </c>
      <c r="N4780" s="2" t="s">
        <v>82</v>
      </c>
    </row>
    <row r="4781" spans="2:14" ht="14.25" customHeight="1" x14ac:dyDescent="0.25">
      <c r="B4781" s="2" t="s">
        <v>33</v>
      </c>
      <c r="C4781" s="2">
        <v>1189833</v>
      </c>
      <c r="D4781" s="3">
        <v>44224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10">
        <v>42</v>
      </c>
      <c r="J4781" s="7">
        <v>1470</v>
      </c>
      <c r="K4781" s="10">
        <v>6174</v>
      </c>
      <c r="L4781" s="10">
        <v>2531.3399999999997</v>
      </c>
      <c r="M4781" s="5">
        <v>0.41</v>
      </c>
      <c r="N4781" s="2" t="s">
        <v>82</v>
      </c>
    </row>
    <row r="4782" spans="2:14" ht="14.25" customHeight="1" x14ac:dyDescent="0.25">
      <c r="B4782" s="2" t="s">
        <v>33</v>
      </c>
      <c r="C4782" s="2">
        <v>1189833</v>
      </c>
      <c r="D4782" s="3">
        <v>44225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10">
        <v>44</v>
      </c>
      <c r="J4782" s="7">
        <v>1650</v>
      </c>
      <c r="K4782" s="10">
        <v>7260</v>
      </c>
      <c r="L4782" s="10">
        <v>3993.0000000000005</v>
      </c>
      <c r="M4782" s="5">
        <v>0.55000000000000004</v>
      </c>
      <c r="N4782" s="2" t="s">
        <v>82</v>
      </c>
    </row>
    <row r="4783" spans="2:14" ht="14.25" customHeight="1" x14ac:dyDescent="0.25">
      <c r="B4783" s="2" t="s">
        <v>33</v>
      </c>
      <c r="C4783" s="2">
        <v>1189833</v>
      </c>
      <c r="D4783" s="3">
        <v>44226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10">
        <v>38</v>
      </c>
      <c r="J4783" s="7">
        <v>1060</v>
      </c>
      <c r="K4783" s="10">
        <v>4028</v>
      </c>
      <c r="L4783" s="10">
        <v>2134.84</v>
      </c>
      <c r="M4783" s="5">
        <v>0.53</v>
      </c>
      <c r="N4783" s="2" t="s">
        <v>82</v>
      </c>
    </row>
    <row r="4784" spans="2:14" ht="14.25" customHeight="1" x14ac:dyDescent="0.25">
      <c r="B4784" s="2" t="s">
        <v>33</v>
      </c>
      <c r="C4784" s="2">
        <v>1189833</v>
      </c>
      <c r="D4784" s="3">
        <v>44227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10">
        <v>41</v>
      </c>
      <c r="J4784" s="7">
        <v>750</v>
      </c>
      <c r="K4784" s="10">
        <v>3075</v>
      </c>
      <c r="L4784" s="10">
        <v>2275.5000000000005</v>
      </c>
      <c r="M4784" s="5">
        <v>0.7400000000000001</v>
      </c>
      <c r="N4784" s="2" t="s">
        <v>82</v>
      </c>
    </row>
    <row r="4785" spans="2:14" ht="14.25" customHeight="1" x14ac:dyDescent="0.25">
      <c r="B4785" s="2" t="s">
        <v>33</v>
      </c>
      <c r="C4785" s="2">
        <v>1189833</v>
      </c>
      <c r="D4785" s="3">
        <v>44228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10">
        <v>55</v>
      </c>
      <c r="J4785" s="7">
        <v>1500</v>
      </c>
      <c r="K4785" s="10">
        <v>8250</v>
      </c>
      <c r="L4785" s="10">
        <v>2970</v>
      </c>
      <c r="M4785" s="5">
        <v>0.36</v>
      </c>
      <c r="N4785" s="2" t="s">
        <v>82</v>
      </c>
    </row>
    <row r="4786" spans="2:14" ht="14.25" customHeight="1" x14ac:dyDescent="0.25">
      <c r="B4786" s="2" t="s">
        <v>33</v>
      </c>
      <c r="C4786" s="2">
        <v>1189833</v>
      </c>
      <c r="D4786" s="3">
        <v>44229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10">
        <v>37</v>
      </c>
      <c r="J4786" s="7">
        <v>2030</v>
      </c>
      <c r="K4786" s="10">
        <v>7511</v>
      </c>
      <c r="L4786" s="10">
        <v>4431.4900000000007</v>
      </c>
      <c r="M4786" s="5">
        <v>0.59000000000000008</v>
      </c>
      <c r="N4786" s="2" t="s">
        <v>82</v>
      </c>
    </row>
    <row r="4787" spans="2:14" ht="14.25" customHeight="1" x14ac:dyDescent="0.25">
      <c r="B4787" s="2" t="s">
        <v>33</v>
      </c>
      <c r="C4787" s="2">
        <v>1189833</v>
      </c>
      <c r="D4787" s="3">
        <v>44230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10">
        <v>41</v>
      </c>
      <c r="J4787" s="7">
        <v>1560</v>
      </c>
      <c r="K4787" s="10">
        <v>6396</v>
      </c>
      <c r="L4787" s="10">
        <v>2750.2799999999997</v>
      </c>
      <c r="M4787" s="5">
        <v>0.43</v>
      </c>
      <c r="N4787" s="2" t="s">
        <v>82</v>
      </c>
    </row>
    <row r="4788" spans="2:14" ht="14.25" customHeight="1" x14ac:dyDescent="0.25">
      <c r="B4788" s="2" t="s">
        <v>33</v>
      </c>
      <c r="C4788" s="2">
        <v>1189833</v>
      </c>
      <c r="D4788" s="3">
        <v>44231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10">
        <v>44</v>
      </c>
      <c r="J4788" s="7">
        <v>1430</v>
      </c>
      <c r="K4788" s="10">
        <v>6292</v>
      </c>
      <c r="L4788" s="10">
        <v>3712.2800000000007</v>
      </c>
      <c r="M4788" s="5">
        <v>0.59000000000000008</v>
      </c>
      <c r="N4788" s="2" t="s">
        <v>82</v>
      </c>
    </row>
    <row r="4789" spans="2:14" ht="14.25" customHeight="1" x14ac:dyDescent="0.25">
      <c r="B4789" s="2" t="s">
        <v>33</v>
      </c>
      <c r="C4789" s="2">
        <v>1189833</v>
      </c>
      <c r="D4789" s="3">
        <v>44232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10">
        <v>36</v>
      </c>
      <c r="J4789" s="7">
        <v>1130</v>
      </c>
      <c r="K4789" s="10">
        <v>4068</v>
      </c>
      <c r="L4789" s="10">
        <v>2156.04</v>
      </c>
      <c r="M4789" s="5">
        <v>0.53</v>
      </c>
      <c r="N4789" s="2" t="s">
        <v>82</v>
      </c>
    </row>
    <row r="4790" spans="2:14" ht="14.25" customHeight="1" x14ac:dyDescent="0.25">
      <c r="B4790" s="2" t="s">
        <v>33</v>
      </c>
      <c r="C4790" s="2">
        <v>1189833</v>
      </c>
      <c r="D4790" s="3">
        <v>44233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10">
        <v>42</v>
      </c>
      <c r="J4790" s="7">
        <v>1240</v>
      </c>
      <c r="K4790" s="10">
        <v>5208</v>
      </c>
      <c r="L4790" s="10">
        <v>3645.6000000000004</v>
      </c>
      <c r="M4790" s="5">
        <v>0.70000000000000007</v>
      </c>
      <c r="N4790" s="2" t="s">
        <v>82</v>
      </c>
    </row>
    <row r="4791" spans="2:14" ht="14.25" customHeight="1" x14ac:dyDescent="0.25">
      <c r="B4791" s="2" t="s">
        <v>33</v>
      </c>
      <c r="C4791" s="2">
        <v>1189833</v>
      </c>
      <c r="D4791" s="3">
        <v>44234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10">
        <v>58</v>
      </c>
      <c r="J4791" s="7">
        <v>1430</v>
      </c>
      <c r="K4791" s="10">
        <v>8294</v>
      </c>
      <c r="L4791" s="10">
        <v>2902.8999999999996</v>
      </c>
      <c r="M4791" s="5">
        <v>0.35</v>
      </c>
      <c r="N4791" s="2" t="s">
        <v>82</v>
      </c>
    </row>
    <row r="4792" spans="2:14" ht="14.25" customHeight="1" x14ac:dyDescent="0.25">
      <c r="B4792" s="2" t="s">
        <v>33</v>
      </c>
      <c r="C4792" s="2">
        <v>1189833</v>
      </c>
      <c r="D4792" s="3">
        <v>44235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10">
        <v>42</v>
      </c>
      <c r="J4792" s="7">
        <v>2030</v>
      </c>
      <c r="K4792" s="10">
        <v>8526</v>
      </c>
      <c r="L4792" s="10">
        <v>4945.0800000000008</v>
      </c>
      <c r="M4792" s="5">
        <v>0.58000000000000007</v>
      </c>
      <c r="N4792" s="2" t="s">
        <v>82</v>
      </c>
    </row>
    <row r="4793" spans="2:14" ht="14.25" customHeight="1" x14ac:dyDescent="0.25">
      <c r="B4793" s="2" t="s">
        <v>33</v>
      </c>
      <c r="C4793" s="2">
        <v>1189833</v>
      </c>
      <c r="D4793" s="3">
        <v>44236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10">
        <v>54</v>
      </c>
      <c r="J4793" s="7">
        <v>1880</v>
      </c>
      <c r="K4793" s="10">
        <v>10152</v>
      </c>
      <c r="L4793" s="10">
        <v>4365.3599999999997</v>
      </c>
      <c r="M4793" s="5">
        <v>0.43</v>
      </c>
      <c r="N4793" s="2" t="s">
        <v>82</v>
      </c>
    </row>
    <row r="4794" spans="2:14" ht="14.25" customHeight="1" x14ac:dyDescent="0.25">
      <c r="B4794" s="2" t="s">
        <v>33</v>
      </c>
      <c r="C4794" s="2">
        <v>1189833</v>
      </c>
      <c r="D4794" s="3">
        <v>44237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10">
        <v>49</v>
      </c>
      <c r="J4794" s="7">
        <v>1300</v>
      </c>
      <c r="K4794" s="10">
        <v>6370</v>
      </c>
      <c r="L4794" s="10">
        <v>3758.3000000000006</v>
      </c>
      <c r="M4794" s="5">
        <v>0.59000000000000008</v>
      </c>
      <c r="N4794" s="2" t="s">
        <v>82</v>
      </c>
    </row>
    <row r="4795" spans="2:14" ht="14.25" customHeight="1" x14ac:dyDescent="0.25">
      <c r="B4795" s="2" t="s">
        <v>33</v>
      </c>
      <c r="C4795" s="2">
        <v>1189833</v>
      </c>
      <c r="D4795" s="3">
        <v>44238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10">
        <v>41</v>
      </c>
      <c r="J4795" s="7">
        <v>1060</v>
      </c>
      <c r="K4795" s="10">
        <v>4346</v>
      </c>
      <c r="L4795" s="10">
        <v>2346.84</v>
      </c>
      <c r="M4795" s="5">
        <v>0.54</v>
      </c>
      <c r="N4795" s="2" t="s">
        <v>82</v>
      </c>
    </row>
    <row r="4796" spans="2:14" ht="14.25" customHeight="1" x14ac:dyDescent="0.25">
      <c r="B4796" s="2" t="s">
        <v>33</v>
      </c>
      <c r="C4796" s="2">
        <v>1189833</v>
      </c>
      <c r="D4796" s="3">
        <v>44239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10">
        <v>52</v>
      </c>
      <c r="J4796" s="7">
        <v>1060</v>
      </c>
      <c r="K4796" s="10">
        <v>5512</v>
      </c>
      <c r="L4796" s="10">
        <v>3858.4000000000005</v>
      </c>
      <c r="M4796" s="5">
        <v>0.70000000000000007</v>
      </c>
      <c r="N4796" s="2" t="s">
        <v>82</v>
      </c>
    </row>
    <row r="4797" spans="2:14" ht="14.25" customHeight="1" x14ac:dyDescent="0.25">
      <c r="B4797" s="2" t="s">
        <v>33</v>
      </c>
      <c r="C4797" s="2">
        <v>1189833</v>
      </c>
      <c r="D4797" s="3">
        <v>44240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10">
        <v>56</v>
      </c>
      <c r="J4797" s="7">
        <v>1120</v>
      </c>
      <c r="K4797" s="10">
        <v>6272</v>
      </c>
      <c r="L4797" s="10">
        <v>2383.36</v>
      </c>
      <c r="M4797" s="5">
        <v>0.38</v>
      </c>
      <c r="N4797" s="2" t="s">
        <v>82</v>
      </c>
    </row>
    <row r="4798" spans="2:14" ht="14.25" customHeight="1" x14ac:dyDescent="0.25">
      <c r="B4798" s="2" t="s">
        <v>33</v>
      </c>
      <c r="C4798" s="2">
        <v>1189833</v>
      </c>
      <c r="D4798" s="3">
        <v>44241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10">
        <v>41</v>
      </c>
      <c r="J4798" s="7">
        <v>1800</v>
      </c>
      <c r="K4798" s="10">
        <v>7380</v>
      </c>
      <c r="L4798" s="10">
        <v>4280.4000000000005</v>
      </c>
      <c r="M4798" s="5">
        <v>0.58000000000000007</v>
      </c>
      <c r="N4798" s="2" t="s">
        <v>82</v>
      </c>
    </row>
    <row r="4799" spans="2:14" ht="14.25" customHeight="1" x14ac:dyDescent="0.25">
      <c r="B4799" s="2" t="s">
        <v>33</v>
      </c>
      <c r="C4799" s="2">
        <v>1189833</v>
      </c>
      <c r="D4799" s="3">
        <v>44242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10">
        <v>48</v>
      </c>
      <c r="J4799" s="7">
        <v>1560</v>
      </c>
      <c r="K4799" s="10">
        <v>7488</v>
      </c>
      <c r="L4799" s="10">
        <v>3294.72</v>
      </c>
      <c r="M4799" s="5">
        <v>0.44</v>
      </c>
      <c r="N4799" s="2" t="s">
        <v>82</v>
      </c>
    </row>
    <row r="4800" spans="2:14" ht="14.25" customHeight="1" x14ac:dyDescent="0.25">
      <c r="B4800" s="2" t="s">
        <v>33</v>
      </c>
      <c r="C4800" s="2">
        <v>1189833</v>
      </c>
      <c r="D4800" s="3">
        <v>44243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10">
        <v>42</v>
      </c>
      <c r="J4800" s="7">
        <v>1170</v>
      </c>
      <c r="K4800" s="10">
        <v>4914</v>
      </c>
      <c r="L4800" s="10">
        <v>2751.84</v>
      </c>
      <c r="M4800" s="5">
        <v>0.56000000000000005</v>
      </c>
      <c r="N4800" s="2" t="s">
        <v>82</v>
      </c>
    </row>
    <row r="4801" spans="2:14" ht="14.25" customHeight="1" x14ac:dyDescent="0.25">
      <c r="B4801" s="2" t="s">
        <v>33</v>
      </c>
      <c r="C4801" s="2">
        <v>1189833</v>
      </c>
      <c r="D4801" s="3">
        <v>44244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10">
        <v>41</v>
      </c>
      <c r="J4801" s="7">
        <v>1160</v>
      </c>
      <c r="K4801" s="10">
        <v>4756</v>
      </c>
      <c r="L4801" s="10">
        <v>2615.7999999999997</v>
      </c>
      <c r="M4801" s="5">
        <v>0.54999999999999993</v>
      </c>
      <c r="N4801" s="2" t="s">
        <v>82</v>
      </c>
    </row>
    <row r="4802" spans="2:14" ht="14.25" customHeight="1" x14ac:dyDescent="0.25">
      <c r="B4802" s="2" t="s">
        <v>33</v>
      </c>
      <c r="C4802" s="2">
        <v>1189833</v>
      </c>
      <c r="D4802" s="3">
        <v>44245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10">
        <v>50</v>
      </c>
      <c r="J4802" s="7">
        <v>1000</v>
      </c>
      <c r="K4802" s="10">
        <v>5000</v>
      </c>
      <c r="L4802" s="10">
        <v>3650.0000000000005</v>
      </c>
      <c r="M4802" s="5">
        <v>0.73000000000000009</v>
      </c>
      <c r="N4802" s="2" t="s">
        <v>82</v>
      </c>
    </row>
    <row r="4803" spans="2:14" ht="14.25" customHeight="1" x14ac:dyDescent="0.25">
      <c r="B4803" s="2" t="s">
        <v>33</v>
      </c>
      <c r="C4803" s="2">
        <v>1189833</v>
      </c>
      <c r="D4803" s="3">
        <v>44246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10">
        <v>59</v>
      </c>
      <c r="J4803" s="7">
        <v>1220</v>
      </c>
      <c r="K4803" s="10">
        <v>7198</v>
      </c>
      <c r="L4803" s="10">
        <v>2879.2000000000003</v>
      </c>
      <c r="M4803" s="5">
        <v>0.4</v>
      </c>
      <c r="N4803" s="2" t="s">
        <v>82</v>
      </c>
    </row>
    <row r="4804" spans="2:14" ht="14.25" customHeight="1" x14ac:dyDescent="0.25">
      <c r="B4804" s="2" t="s">
        <v>33</v>
      </c>
      <c r="C4804" s="2">
        <v>1189833</v>
      </c>
      <c r="D4804" s="3">
        <v>44247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10">
        <v>44</v>
      </c>
      <c r="J4804" s="7">
        <v>1600</v>
      </c>
      <c r="K4804" s="10">
        <v>7040</v>
      </c>
      <c r="L4804" s="10">
        <v>3942.4000000000005</v>
      </c>
      <c r="M4804" s="5">
        <v>0.56000000000000005</v>
      </c>
      <c r="N4804" s="2" t="s">
        <v>82</v>
      </c>
    </row>
    <row r="4805" spans="2:14" ht="14.25" customHeight="1" x14ac:dyDescent="0.25">
      <c r="B4805" s="2" t="s">
        <v>33</v>
      </c>
      <c r="C4805" s="2">
        <v>1189833</v>
      </c>
      <c r="D4805" s="3">
        <v>44248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10">
        <v>49</v>
      </c>
      <c r="J4805" s="7">
        <v>1600</v>
      </c>
      <c r="K4805" s="10">
        <v>7840</v>
      </c>
      <c r="L4805" s="10">
        <v>3371.2</v>
      </c>
      <c r="M4805" s="5">
        <v>0.43</v>
      </c>
      <c r="N4805" s="2" t="s">
        <v>82</v>
      </c>
    </row>
    <row r="4806" spans="2:14" ht="14.25" customHeight="1" x14ac:dyDescent="0.25">
      <c r="B4806" s="2" t="s">
        <v>33</v>
      </c>
      <c r="C4806" s="2">
        <v>1189833</v>
      </c>
      <c r="D4806" s="3">
        <v>44249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10">
        <v>41</v>
      </c>
      <c r="J4806" s="7">
        <v>1160</v>
      </c>
      <c r="K4806" s="10">
        <v>4756</v>
      </c>
      <c r="L4806" s="10">
        <v>2710.92</v>
      </c>
      <c r="M4806" s="5">
        <v>0.57000000000000006</v>
      </c>
      <c r="N4806" s="2" t="s">
        <v>82</v>
      </c>
    </row>
    <row r="4807" spans="2:14" ht="14.25" customHeight="1" x14ac:dyDescent="0.25">
      <c r="B4807" s="2" t="s">
        <v>33</v>
      </c>
      <c r="C4807" s="2">
        <v>1189833</v>
      </c>
      <c r="D4807" s="3">
        <v>44250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10">
        <v>44</v>
      </c>
      <c r="J4807" s="7">
        <v>1050</v>
      </c>
      <c r="K4807" s="10">
        <v>4620</v>
      </c>
      <c r="L4807" s="10">
        <v>2402.4</v>
      </c>
      <c r="M4807" s="5">
        <v>0.52</v>
      </c>
      <c r="N4807" s="2" t="s">
        <v>82</v>
      </c>
    </row>
    <row r="4808" spans="2:14" ht="14.25" customHeight="1" x14ac:dyDescent="0.25">
      <c r="B4808" s="2" t="s">
        <v>33</v>
      </c>
      <c r="C4808" s="2">
        <v>1189833</v>
      </c>
      <c r="D4808" s="3">
        <v>44251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10">
        <v>54</v>
      </c>
      <c r="J4808" s="7">
        <v>980</v>
      </c>
      <c r="K4808" s="10">
        <v>5292</v>
      </c>
      <c r="L4808" s="10">
        <v>3969.0000000000005</v>
      </c>
      <c r="M4808" s="5">
        <v>0.75000000000000011</v>
      </c>
      <c r="N4808" s="2" t="s">
        <v>82</v>
      </c>
    </row>
    <row r="4809" spans="2:14" ht="14.25" customHeight="1" x14ac:dyDescent="0.25">
      <c r="B4809" s="2" t="s">
        <v>33</v>
      </c>
      <c r="C4809" s="2">
        <v>1189833</v>
      </c>
      <c r="D4809" s="3">
        <v>44252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10">
        <v>58</v>
      </c>
      <c r="J4809" s="7">
        <v>1080</v>
      </c>
      <c r="K4809" s="10">
        <v>6264</v>
      </c>
      <c r="L4809" s="10">
        <v>2442.96</v>
      </c>
      <c r="M4809" s="5">
        <v>0.39</v>
      </c>
      <c r="N4809" s="2" t="s">
        <v>82</v>
      </c>
    </row>
    <row r="4810" spans="2:14" ht="14.25" customHeight="1" x14ac:dyDescent="0.25">
      <c r="B4810" s="2" t="s">
        <v>33</v>
      </c>
      <c r="C4810" s="2">
        <v>1189833</v>
      </c>
      <c r="D4810" s="3">
        <v>44253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10">
        <v>38</v>
      </c>
      <c r="J4810" s="7">
        <v>1670</v>
      </c>
      <c r="K4810" s="10">
        <v>6346</v>
      </c>
      <c r="L4810" s="10">
        <v>3744.1400000000003</v>
      </c>
      <c r="M4810" s="5">
        <v>0.59000000000000008</v>
      </c>
      <c r="N4810" s="2" t="s">
        <v>82</v>
      </c>
    </row>
    <row r="4811" spans="2:14" ht="14.25" customHeight="1" x14ac:dyDescent="0.25">
      <c r="B4811" s="2" t="s">
        <v>33</v>
      </c>
      <c r="C4811" s="2">
        <v>1189833</v>
      </c>
      <c r="D4811" s="3">
        <v>44254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10">
        <v>42</v>
      </c>
      <c r="J4811" s="7">
        <v>1730</v>
      </c>
      <c r="K4811" s="10">
        <v>7266</v>
      </c>
      <c r="L4811" s="10">
        <v>2979.06</v>
      </c>
      <c r="M4811" s="5">
        <v>0.41</v>
      </c>
      <c r="N4811" s="2" t="s">
        <v>82</v>
      </c>
    </row>
    <row r="4812" spans="2:14" ht="14.25" customHeight="1" x14ac:dyDescent="0.25">
      <c r="B4812" s="2" t="s">
        <v>33</v>
      </c>
      <c r="C4812" s="2">
        <v>1189833</v>
      </c>
      <c r="D4812" s="3">
        <v>44255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10">
        <v>37</v>
      </c>
      <c r="J4812" s="7">
        <v>1230</v>
      </c>
      <c r="K4812" s="10">
        <v>4551</v>
      </c>
      <c r="L4812" s="10">
        <v>2594.0700000000002</v>
      </c>
      <c r="M4812" s="5">
        <v>0.57000000000000006</v>
      </c>
      <c r="N4812" s="2" t="s">
        <v>82</v>
      </c>
    </row>
    <row r="4813" spans="2:14" ht="14.25" customHeight="1" x14ac:dyDescent="0.25">
      <c r="B4813" s="2" t="s">
        <v>33</v>
      </c>
      <c r="C4813" s="2">
        <v>1189833</v>
      </c>
      <c r="D4813" s="3">
        <v>44256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10">
        <v>39</v>
      </c>
      <c r="J4813" s="7">
        <v>1190</v>
      </c>
      <c r="K4813" s="10">
        <v>4641</v>
      </c>
      <c r="L4813" s="10">
        <v>2552.5499999999997</v>
      </c>
      <c r="M4813" s="5">
        <v>0.54999999999999993</v>
      </c>
      <c r="N4813" s="2" t="s">
        <v>82</v>
      </c>
    </row>
    <row r="4814" spans="2:14" ht="14.25" customHeight="1" x14ac:dyDescent="0.25">
      <c r="B4814" s="2" t="s">
        <v>33</v>
      </c>
      <c r="C4814" s="2">
        <v>1189833</v>
      </c>
      <c r="D4814" s="3">
        <v>44257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10">
        <v>51</v>
      </c>
      <c r="J4814" s="7">
        <v>1130</v>
      </c>
      <c r="K4814" s="10">
        <v>5763</v>
      </c>
      <c r="L4814" s="10">
        <v>4264.6200000000008</v>
      </c>
      <c r="M4814" s="5">
        <v>0.7400000000000001</v>
      </c>
      <c r="N4814" s="2" t="s">
        <v>82</v>
      </c>
    </row>
    <row r="4815" spans="2:14" ht="14.25" customHeight="1" x14ac:dyDescent="0.25">
      <c r="B4815" s="2" t="s">
        <v>33</v>
      </c>
      <c r="C4815" s="2">
        <v>1189833</v>
      </c>
      <c r="D4815" s="3">
        <v>44258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10">
        <v>56</v>
      </c>
      <c r="J4815" s="7">
        <v>1330</v>
      </c>
      <c r="K4815" s="10">
        <v>7448</v>
      </c>
      <c r="L4815" s="10">
        <v>2830.2400000000002</v>
      </c>
      <c r="M4815" s="5">
        <v>0.38</v>
      </c>
      <c r="N4815" s="2" t="s">
        <v>82</v>
      </c>
    </row>
    <row r="4816" spans="2:14" ht="14.25" customHeight="1" x14ac:dyDescent="0.25">
      <c r="B4816" s="2" t="s">
        <v>33</v>
      </c>
      <c r="C4816" s="2">
        <v>1189833</v>
      </c>
      <c r="D4816" s="3">
        <v>44259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10">
        <v>41</v>
      </c>
      <c r="J4816" s="7">
        <v>1960</v>
      </c>
      <c r="K4816" s="10">
        <v>8036</v>
      </c>
      <c r="L4816" s="10">
        <v>4500.1600000000008</v>
      </c>
      <c r="M4816" s="5">
        <v>0.56000000000000005</v>
      </c>
      <c r="N4816" s="2" t="s">
        <v>82</v>
      </c>
    </row>
    <row r="4817" spans="2:14" ht="14.25" customHeight="1" x14ac:dyDescent="0.25">
      <c r="B4817" s="2" t="s">
        <v>33</v>
      </c>
      <c r="C4817" s="2">
        <v>1189833</v>
      </c>
      <c r="D4817" s="3">
        <v>44260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10">
        <v>45</v>
      </c>
      <c r="J4817" s="7">
        <v>1820</v>
      </c>
      <c r="K4817" s="10">
        <v>8190</v>
      </c>
      <c r="L4817" s="10">
        <v>3521.7</v>
      </c>
      <c r="M4817" s="5">
        <v>0.43</v>
      </c>
      <c r="N4817" s="2" t="s">
        <v>82</v>
      </c>
    </row>
    <row r="4818" spans="2:14" ht="14.25" customHeight="1" x14ac:dyDescent="0.25">
      <c r="B4818" s="2" t="s">
        <v>33</v>
      </c>
      <c r="C4818" s="2">
        <v>1189833</v>
      </c>
      <c r="D4818" s="3">
        <v>44261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10">
        <v>42</v>
      </c>
      <c r="J4818" s="7">
        <v>1330</v>
      </c>
      <c r="K4818" s="10">
        <v>5586</v>
      </c>
      <c r="L4818" s="10">
        <v>3351.6</v>
      </c>
      <c r="M4818" s="5">
        <v>0.6</v>
      </c>
      <c r="N4818" s="2" t="s">
        <v>82</v>
      </c>
    </row>
    <row r="4819" spans="2:14" ht="14.25" customHeight="1" x14ac:dyDescent="0.25">
      <c r="B4819" s="2" t="s">
        <v>33</v>
      </c>
      <c r="C4819" s="2">
        <v>1189833</v>
      </c>
      <c r="D4819" s="3">
        <v>44262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10">
        <v>43</v>
      </c>
      <c r="J4819" s="7">
        <v>1430</v>
      </c>
      <c r="K4819" s="10">
        <v>6149</v>
      </c>
      <c r="L4819" s="10">
        <v>3135.9900000000002</v>
      </c>
      <c r="M4819" s="5">
        <v>0.51</v>
      </c>
      <c r="N4819" s="2" t="s">
        <v>82</v>
      </c>
    </row>
    <row r="4820" spans="2:14" ht="14.25" customHeight="1" x14ac:dyDescent="0.25">
      <c r="B4820" s="2" t="s">
        <v>33</v>
      </c>
      <c r="C4820" s="2">
        <v>1189833</v>
      </c>
      <c r="D4820" s="3">
        <v>44263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10">
        <v>53</v>
      </c>
      <c r="J4820" s="7">
        <v>1200</v>
      </c>
      <c r="K4820" s="10">
        <v>6360</v>
      </c>
      <c r="L4820" s="10">
        <v>4642.8</v>
      </c>
      <c r="M4820" s="5">
        <v>0.73000000000000009</v>
      </c>
      <c r="N4820" s="2" t="s">
        <v>82</v>
      </c>
    </row>
    <row r="4821" spans="2:14" ht="14.25" customHeight="1" x14ac:dyDescent="0.25">
      <c r="B4821" s="2" t="s">
        <v>33</v>
      </c>
      <c r="C4821" s="2">
        <v>1189833</v>
      </c>
      <c r="D4821" s="3">
        <v>44264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10">
        <v>55</v>
      </c>
      <c r="J4821" s="7">
        <v>1300</v>
      </c>
      <c r="K4821" s="10">
        <v>7150</v>
      </c>
      <c r="L4821" s="10">
        <v>2860</v>
      </c>
      <c r="M4821" s="5">
        <v>0.4</v>
      </c>
      <c r="N4821" s="2" t="s">
        <v>82</v>
      </c>
    </row>
    <row r="4822" spans="2:14" ht="14.25" customHeight="1" x14ac:dyDescent="0.25">
      <c r="B4822" s="2" t="s">
        <v>25</v>
      </c>
      <c r="C4822" s="2">
        <v>1197831</v>
      </c>
      <c r="D4822" s="3">
        <v>44265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10">
        <v>18</v>
      </c>
      <c r="J4822" s="7">
        <v>2100</v>
      </c>
      <c r="K4822" s="10">
        <v>3780</v>
      </c>
      <c r="L4822" s="10">
        <v>1890</v>
      </c>
      <c r="M4822" s="5">
        <v>0.5</v>
      </c>
      <c r="N4822" s="2" t="s">
        <v>82</v>
      </c>
    </row>
    <row r="4823" spans="2:14" ht="14.25" customHeight="1" x14ac:dyDescent="0.25">
      <c r="B4823" s="2" t="s">
        <v>25</v>
      </c>
      <c r="C4823" s="2">
        <v>1197831</v>
      </c>
      <c r="D4823" s="3">
        <v>44266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10">
        <v>29</v>
      </c>
      <c r="J4823" s="7">
        <v>1820</v>
      </c>
      <c r="K4823" s="10">
        <v>5278</v>
      </c>
      <c r="L4823" s="10">
        <v>2427.8799999999997</v>
      </c>
      <c r="M4823" s="5">
        <v>0.45999999999999996</v>
      </c>
      <c r="N4823" s="2" t="s">
        <v>82</v>
      </c>
    </row>
    <row r="4824" spans="2:14" ht="14.25" customHeight="1" x14ac:dyDescent="0.25">
      <c r="B4824" s="2" t="s">
        <v>25</v>
      </c>
      <c r="C4824" s="2">
        <v>1197831</v>
      </c>
      <c r="D4824" s="3">
        <v>44267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10">
        <v>27</v>
      </c>
      <c r="J4824" s="7">
        <v>1300</v>
      </c>
      <c r="K4824" s="10">
        <v>3510</v>
      </c>
      <c r="L4824" s="10">
        <v>1579.4999999999998</v>
      </c>
      <c r="M4824" s="5">
        <v>0.44999999999999996</v>
      </c>
      <c r="N4824" s="2" t="s">
        <v>82</v>
      </c>
    </row>
    <row r="4825" spans="2:14" ht="14.25" customHeight="1" x14ac:dyDescent="0.25">
      <c r="B4825" s="2" t="s">
        <v>25</v>
      </c>
      <c r="C4825" s="2">
        <v>1197831</v>
      </c>
      <c r="D4825" s="3">
        <v>44268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10">
        <v>32</v>
      </c>
      <c r="J4825" s="7">
        <v>1350</v>
      </c>
      <c r="K4825" s="10">
        <v>4320</v>
      </c>
      <c r="L4825" s="10">
        <v>2462.4</v>
      </c>
      <c r="M4825" s="5">
        <v>0.57000000000000006</v>
      </c>
      <c r="N4825" s="2" t="s">
        <v>82</v>
      </c>
    </row>
    <row r="4826" spans="2:14" ht="14.25" customHeight="1" x14ac:dyDescent="0.25">
      <c r="B4826" s="2" t="s">
        <v>25</v>
      </c>
      <c r="C4826" s="2">
        <v>1197831</v>
      </c>
      <c r="D4826" s="3">
        <v>44269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10">
        <v>39</v>
      </c>
      <c r="J4826" s="7">
        <v>950</v>
      </c>
      <c r="K4826" s="10">
        <v>3705</v>
      </c>
      <c r="L4826" s="10">
        <v>1482</v>
      </c>
      <c r="M4826" s="5">
        <v>0.4</v>
      </c>
      <c r="N4826" s="2" t="s">
        <v>82</v>
      </c>
    </row>
    <row r="4827" spans="2:14" ht="14.25" customHeight="1" x14ac:dyDescent="0.25">
      <c r="B4827" s="2" t="s">
        <v>25</v>
      </c>
      <c r="C4827" s="2">
        <v>1197831</v>
      </c>
      <c r="D4827" s="3">
        <v>44270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10">
        <v>33</v>
      </c>
      <c r="J4827" s="7">
        <v>1250</v>
      </c>
      <c r="K4827" s="10">
        <v>4125</v>
      </c>
      <c r="L4827" s="10">
        <v>2681.25</v>
      </c>
      <c r="M4827" s="5">
        <v>0.65</v>
      </c>
      <c r="N4827" s="2" t="s">
        <v>82</v>
      </c>
    </row>
    <row r="4828" spans="2:14" ht="14.25" customHeight="1" x14ac:dyDescent="0.25">
      <c r="B4828" s="2" t="s">
        <v>25</v>
      </c>
      <c r="C4828" s="2">
        <v>1197831</v>
      </c>
      <c r="D4828" s="3">
        <v>44271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10">
        <v>24</v>
      </c>
      <c r="J4828" s="7">
        <v>1690</v>
      </c>
      <c r="K4828" s="10">
        <v>4056</v>
      </c>
      <c r="L4828" s="10">
        <v>2028</v>
      </c>
      <c r="M4828" s="5">
        <v>0.5</v>
      </c>
      <c r="N4828" s="2" t="s">
        <v>82</v>
      </c>
    </row>
    <row r="4829" spans="2:14" ht="14.25" customHeight="1" x14ac:dyDescent="0.25">
      <c r="B4829" s="2" t="s">
        <v>25</v>
      </c>
      <c r="C4829" s="2">
        <v>1197831</v>
      </c>
      <c r="D4829" s="3">
        <v>44272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10">
        <v>33</v>
      </c>
      <c r="J4829" s="7">
        <v>1810</v>
      </c>
      <c r="K4829" s="10">
        <v>5973</v>
      </c>
      <c r="L4829" s="10">
        <v>2867.04</v>
      </c>
      <c r="M4829" s="5">
        <v>0.48</v>
      </c>
      <c r="N4829" s="2" t="s">
        <v>82</v>
      </c>
    </row>
    <row r="4830" spans="2:14" ht="14.25" customHeight="1" x14ac:dyDescent="0.25">
      <c r="B4830" s="2" t="s">
        <v>25</v>
      </c>
      <c r="C4830" s="2">
        <v>1197831</v>
      </c>
      <c r="D4830" s="3">
        <v>44273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10">
        <v>32</v>
      </c>
      <c r="J4830" s="7">
        <v>1220</v>
      </c>
      <c r="K4830" s="10">
        <v>3904</v>
      </c>
      <c r="L4830" s="10">
        <v>1873.9199999999998</v>
      </c>
      <c r="M4830" s="5">
        <v>0.48</v>
      </c>
      <c r="N4830" s="2" t="s">
        <v>82</v>
      </c>
    </row>
    <row r="4831" spans="2:14" ht="14.25" customHeight="1" x14ac:dyDescent="0.25">
      <c r="B4831" s="2" t="s">
        <v>25</v>
      </c>
      <c r="C4831" s="2">
        <v>1197831</v>
      </c>
      <c r="D4831" s="3">
        <v>44274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10">
        <v>33</v>
      </c>
      <c r="J4831" s="7">
        <v>1080</v>
      </c>
      <c r="K4831" s="10">
        <v>3564</v>
      </c>
      <c r="L4831" s="10">
        <v>2138.4</v>
      </c>
      <c r="M4831" s="5">
        <v>0.6</v>
      </c>
      <c r="N4831" s="2" t="s">
        <v>82</v>
      </c>
    </row>
    <row r="4832" spans="2:14" ht="14.25" customHeight="1" x14ac:dyDescent="0.25">
      <c r="B4832" s="2" t="s">
        <v>25</v>
      </c>
      <c r="C4832" s="2">
        <v>1197831</v>
      </c>
      <c r="D4832" s="3">
        <v>44275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10">
        <v>37</v>
      </c>
      <c r="J4832" s="7">
        <v>830</v>
      </c>
      <c r="K4832" s="10">
        <v>3071</v>
      </c>
      <c r="L4832" s="10">
        <v>1259.1099999999999</v>
      </c>
      <c r="M4832" s="5">
        <v>0.41</v>
      </c>
      <c r="N4832" s="2" t="s">
        <v>82</v>
      </c>
    </row>
    <row r="4833" spans="2:14" ht="14.25" customHeight="1" x14ac:dyDescent="0.25">
      <c r="B4833" s="2" t="s">
        <v>25</v>
      </c>
      <c r="C4833" s="2">
        <v>1197831</v>
      </c>
      <c r="D4833" s="3">
        <v>44276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10">
        <v>32</v>
      </c>
      <c r="J4833" s="7">
        <v>1330</v>
      </c>
      <c r="K4833" s="10">
        <v>4256</v>
      </c>
      <c r="L4833" s="10">
        <v>2723.84</v>
      </c>
      <c r="M4833" s="5">
        <v>0.64</v>
      </c>
      <c r="N4833" s="2" t="s">
        <v>82</v>
      </c>
    </row>
    <row r="4834" spans="2:14" ht="14.25" customHeight="1" x14ac:dyDescent="0.25">
      <c r="B4834" s="2" t="s">
        <v>25</v>
      </c>
      <c r="C4834" s="2">
        <v>1197831</v>
      </c>
      <c r="D4834" s="3">
        <v>44277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10">
        <v>27</v>
      </c>
      <c r="J4834" s="7">
        <v>1890</v>
      </c>
      <c r="K4834" s="10">
        <v>5103</v>
      </c>
      <c r="L4834" s="10">
        <v>2602.5300000000002</v>
      </c>
      <c r="M4834" s="5">
        <v>0.51</v>
      </c>
      <c r="N4834" s="2" t="s">
        <v>82</v>
      </c>
    </row>
    <row r="4835" spans="2:14" ht="14.25" customHeight="1" x14ac:dyDescent="0.25">
      <c r="B4835" s="2" t="s">
        <v>25</v>
      </c>
      <c r="C4835" s="2">
        <v>1197831</v>
      </c>
      <c r="D4835" s="3">
        <v>44278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10">
        <v>37</v>
      </c>
      <c r="J4835" s="7">
        <v>1630</v>
      </c>
      <c r="K4835" s="10">
        <v>6031</v>
      </c>
      <c r="L4835" s="10">
        <v>3136.12</v>
      </c>
      <c r="M4835" s="5">
        <v>0.52</v>
      </c>
      <c r="N4835" s="2" t="s">
        <v>82</v>
      </c>
    </row>
    <row r="4836" spans="2:14" ht="14.25" customHeight="1" x14ac:dyDescent="0.25">
      <c r="B4836" s="2" t="s">
        <v>25</v>
      </c>
      <c r="C4836" s="2">
        <v>1197831</v>
      </c>
      <c r="D4836" s="3">
        <v>44279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10">
        <v>28</v>
      </c>
      <c r="J4836" s="7">
        <v>1240</v>
      </c>
      <c r="K4836" s="10">
        <v>3472</v>
      </c>
      <c r="L4836" s="10">
        <v>1909.5999999999997</v>
      </c>
      <c r="M4836" s="5">
        <v>0.54999999999999993</v>
      </c>
      <c r="N4836" s="2" t="s">
        <v>82</v>
      </c>
    </row>
    <row r="4837" spans="2:14" ht="14.25" customHeight="1" x14ac:dyDescent="0.25">
      <c r="B4837" s="2" t="s">
        <v>25</v>
      </c>
      <c r="C4837" s="2">
        <v>1197831</v>
      </c>
      <c r="D4837" s="3">
        <v>44280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10">
        <v>33</v>
      </c>
      <c r="J4837" s="7">
        <v>1010</v>
      </c>
      <c r="K4837" s="10">
        <v>3333</v>
      </c>
      <c r="L4837" s="10">
        <v>2133.12</v>
      </c>
      <c r="M4837" s="5">
        <v>0.64</v>
      </c>
      <c r="N4837" s="2" t="s">
        <v>82</v>
      </c>
    </row>
    <row r="4838" spans="2:14" ht="14.25" customHeight="1" x14ac:dyDescent="0.25">
      <c r="B4838" s="2" t="s">
        <v>25</v>
      </c>
      <c r="C4838" s="2">
        <v>1197831</v>
      </c>
      <c r="D4838" s="3">
        <v>44281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10">
        <v>39</v>
      </c>
      <c r="J4838" s="7">
        <v>690</v>
      </c>
      <c r="K4838" s="10">
        <v>2691</v>
      </c>
      <c r="L4838" s="10">
        <v>1264.77</v>
      </c>
      <c r="M4838" s="5">
        <v>0.47</v>
      </c>
      <c r="N4838" s="2" t="s">
        <v>82</v>
      </c>
    </row>
    <row r="4839" spans="2:14" ht="14.25" customHeight="1" x14ac:dyDescent="0.25">
      <c r="B4839" s="2" t="s">
        <v>25</v>
      </c>
      <c r="C4839" s="2">
        <v>1197831</v>
      </c>
      <c r="D4839" s="3">
        <v>44282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10">
        <v>33</v>
      </c>
      <c r="J4839" s="7">
        <v>1110</v>
      </c>
      <c r="K4839" s="10">
        <v>3663</v>
      </c>
      <c r="L4839" s="10">
        <v>2417.58</v>
      </c>
      <c r="M4839" s="5">
        <v>0.66</v>
      </c>
      <c r="N4839" s="2" t="s">
        <v>82</v>
      </c>
    </row>
    <row r="4840" spans="2:14" ht="14.25" customHeight="1" x14ac:dyDescent="0.25">
      <c r="B4840" s="2" t="s">
        <v>25</v>
      </c>
      <c r="C4840" s="2">
        <v>1197831</v>
      </c>
      <c r="D4840" s="3">
        <v>44283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10">
        <v>19</v>
      </c>
      <c r="J4840" s="7">
        <v>1690</v>
      </c>
      <c r="K4840" s="10">
        <v>3211</v>
      </c>
      <c r="L4840" s="10">
        <v>1605.5</v>
      </c>
      <c r="M4840" s="5">
        <v>0.5</v>
      </c>
      <c r="N4840" s="2" t="s">
        <v>82</v>
      </c>
    </row>
    <row r="4841" spans="2:14" ht="14.25" customHeight="1" x14ac:dyDescent="0.25">
      <c r="B4841" s="2" t="s">
        <v>25</v>
      </c>
      <c r="C4841" s="2">
        <v>1197831</v>
      </c>
      <c r="D4841" s="3">
        <v>44284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10">
        <v>24</v>
      </c>
      <c r="J4841" s="7">
        <v>1760</v>
      </c>
      <c r="K4841" s="10">
        <v>4224</v>
      </c>
      <c r="L4841" s="10">
        <v>2154.2400000000002</v>
      </c>
      <c r="M4841" s="5">
        <v>0.51</v>
      </c>
      <c r="N4841" s="2" t="s">
        <v>82</v>
      </c>
    </row>
    <row r="4842" spans="2:14" ht="14.25" customHeight="1" x14ac:dyDescent="0.25">
      <c r="B4842" s="2" t="s">
        <v>25</v>
      </c>
      <c r="C4842" s="2">
        <v>1197831</v>
      </c>
      <c r="D4842" s="3">
        <v>44285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10">
        <v>19</v>
      </c>
      <c r="J4842" s="7">
        <v>1350</v>
      </c>
      <c r="K4842" s="10">
        <v>2565</v>
      </c>
      <c r="L4842" s="10">
        <v>1410.7499999999998</v>
      </c>
      <c r="M4842" s="5">
        <v>0.54999999999999993</v>
      </c>
      <c r="N4842" s="2" t="s">
        <v>82</v>
      </c>
    </row>
    <row r="4843" spans="2:14" ht="14.25" customHeight="1" x14ac:dyDescent="0.25">
      <c r="B4843" s="2" t="s">
        <v>25</v>
      </c>
      <c r="C4843" s="2">
        <v>1197831</v>
      </c>
      <c r="D4843" s="3">
        <v>44286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10">
        <v>23</v>
      </c>
      <c r="J4843" s="7">
        <v>1120</v>
      </c>
      <c r="K4843" s="10">
        <v>2576</v>
      </c>
      <c r="L4843" s="10">
        <v>1674.4</v>
      </c>
      <c r="M4843" s="5">
        <v>0.65</v>
      </c>
      <c r="N4843" s="2" t="s">
        <v>82</v>
      </c>
    </row>
    <row r="4844" spans="2:14" ht="14.25" customHeight="1" x14ac:dyDescent="0.25">
      <c r="B4844" s="2" t="s">
        <v>25</v>
      </c>
      <c r="C4844" s="2">
        <v>1197831</v>
      </c>
      <c r="D4844" s="3">
        <v>44287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10">
        <v>28</v>
      </c>
      <c r="J4844" s="7">
        <v>840</v>
      </c>
      <c r="K4844" s="10">
        <v>2352</v>
      </c>
      <c r="L4844" s="10">
        <v>1058.3999999999999</v>
      </c>
      <c r="M4844" s="5">
        <v>0.44999999999999996</v>
      </c>
      <c r="N4844" s="2" t="s">
        <v>82</v>
      </c>
    </row>
    <row r="4845" spans="2:14" ht="14.25" customHeight="1" x14ac:dyDescent="0.25">
      <c r="B4845" s="2" t="s">
        <v>25</v>
      </c>
      <c r="C4845" s="2">
        <v>1197831</v>
      </c>
      <c r="D4845" s="3">
        <v>44288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10">
        <v>24</v>
      </c>
      <c r="J4845" s="7">
        <v>1610</v>
      </c>
      <c r="K4845" s="10">
        <v>3864</v>
      </c>
      <c r="L4845" s="10">
        <v>2627.52</v>
      </c>
      <c r="M4845" s="5">
        <v>0.68</v>
      </c>
      <c r="N4845" s="2" t="s">
        <v>82</v>
      </c>
    </row>
    <row r="4846" spans="2:14" ht="14.25" customHeight="1" x14ac:dyDescent="0.25">
      <c r="B4846" s="2" t="s">
        <v>25</v>
      </c>
      <c r="C4846" s="2">
        <v>1197831</v>
      </c>
      <c r="D4846" s="3">
        <v>44289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10">
        <v>14</v>
      </c>
      <c r="J4846" s="7">
        <v>1890</v>
      </c>
      <c r="K4846" s="10">
        <v>2646</v>
      </c>
      <c r="L4846" s="10">
        <v>1323</v>
      </c>
      <c r="M4846" s="5">
        <v>0.5</v>
      </c>
      <c r="N4846" s="2" t="s">
        <v>82</v>
      </c>
    </row>
    <row r="4847" spans="2:14" ht="14.25" customHeight="1" x14ac:dyDescent="0.25">
      <c r="B4847" s="2" t="s">
        <v>25</v>
      </c>
      <c r="C4847" s="2">
        <v>1197831</v>
      </c>
      <c r="D4847" s="3">
        <v>44290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10">
        <v>23</v>
      </c>
      <c r="J4847" s="7">
        <v>2180</v>
      </c>
      <c r="K4847" s="10">
        <v>5014</v>
      </c>
      <c r="L4847" s="10">
        <v>2507</v>
      </c>
      <c r="M4847" s="5">
        <v>0.5</v>
      </c>
      <c r="N4847" s="2" t="s">
        <v>82</v>
      </c>
    </row>
    <row r="4848" spans="2:14" ht="14.25" customHeight="1" x14ac:dyDescent="0.25">
      <c r="B4848" s="2" t="s">
        <v>25</v>
      </c>
      <c r="C4848" s="2">
        <v>1197831</v>
      </c>
      <c r="D4848" s="3">
        <v>44291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10">
        <v>19</v>
      </c>
      <c r="J4848" s="7">
        <v>1800</v>
      </c>
      <c r="K4848" s="10">
        <v>3420</v>
      </c>
      <c r="L4848" s="10">
        <v>1846.8000000000002</v>
      </c>
      <c r="M4848" s="5">
        <v>0.54</v>
      </c>
      <c r="N4848" s="2" t="s">
        <v>82</v>
      </c>
    </row>
    <row r="4849" spans="2:14" ht="14.25" customHeight="1" x14ac:dyDescent="0.25">
      <c r="B4849" s="2" t="s">
        <v>25</v>
      </c>
      <c r="C4849" s="2">
        <v>1197831</v>
      </c>
      <c r="D4849" s="3">
        <v>44292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10">
        <v>27</v>
      </c>
      <c r="J4849" s="7">
        <v>1420</v>
      </c>
      <c r="K4849" s="10">
        <v>3834</v>
      </c>
      <c r="L4849" s="10">
        <v>2300.4</v>
      </c>
      <c r="M4849" s="5">
        <v>0.6</v>
      </c>
      <c r="N4849" s="2" t="s">
        <v>82</v>
      </c>
    </row>
    <row r="4850" spans="2:14" ht="14.25" customHeight="1" x14ac:dyDescent="0.25">
      <c r="B4850" s="2" t="s">
        <v>25</v>
      </c>
      <c r="C4850" s="2">
        <v>1197831</v>
      </c>
      <c r="D4850" s="3">
        <v>44293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10">
        <v>41</v>
      </c>
      <c r="J4850" s="7">
        <v>1060</v>
      </c>
      <c r="K4850" s="10">
        <v>4346</v>
      </c>
      <c r="L4850" s="10">
        <v>2129.54</v>
      </c>
      <c r="M4850" s="5">
        <v>0.49</v>
      </c>
      <c r="N4850" s="2" t="s">
        <v>82</v>
      </c>
    </row>
    <row r="4851" spans="2:14" ht="14.25" customHeight="1" x14ac:dyDescent="0.25">
      <c r="B4851" s="2" t="s">
        <v>25</v>
      </c>
      <c r="C4851" s="2">
        <v>1197831</v>
      </c>
      <c r="D4851" s="3">
        <v>44294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10">
        <v>38</v>
      </c>
      <c r="J4851" s="7">
        <v>2020</v>
      </c>
      <c r="K4851" s="10">
        <v>7676</v>
      </c>
      <c r="L4851" s="10">
        <v>5142.92</v>
      </c>
      <c r="M4851" s="5">
        <v>0.67</v>
      </c>
      <c r="N4851" s="2" t="s">
        <v>82</v>
      </c>
    </row>
    <row r="4852" spans="2:14" ht="14.25" customHeight="1" x14ac:dyDescent="0.25">
      <c r="B4852" s="2" t="s">
        <v>25</v>
      </c>
      <c r="C4852" s="2">
        <v>1197831</v>
      </c>
      <c r="D4852" s="3">
        <v>44295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10">
        <v>36</v>
      </c>
      <c r="J4852" s="7">
        <v>2170</v>
      </c>
      <c r="K4852" s="10">
        <v>7812</v>
      </c>
      <c r="L4852" s="10">
        <v>3984.12</v>
      </c>
      <c r="M4852" s="5">
        <v>0.51</v>
      </c>
      <c r="N4852" s="2" t="s">
        <v>82</v>
      </c>
    </row>
    <row r="4853" spans="2:14" ht="14.25" customHeight="1" x14ac:dyDescent="0.25">
      <c r="B4853" s="2" t="s">
        <v>25</v>
      </c>
      <c r="C4853" s="2">
        <v>1197831</v>
      </c>
      <c r="D4853" s="3">
        <v>44296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10">
        <v>42</v>
      </c>
      <c r="J4853" s="7">
        <v>2020</v>
      </c>
      <c r="K4853" s="10">
        <v>8484</v>
      </c>
      <c r="L4853" s="10">
        <v>4326.84</v>
      </c>
      <c r="M4853" s="5">
        <v>0.51</v>
      </c>
      <c r="N4853" s="2" t="s">
        <v>82</v>
      </c>
    </row>
    <row r="4854" spans="2:14" ht="14.25" customHeight="1" x14ac:dyDescent="0.25">
      <c r="B4854" s="2" t="s">
        <v>25</v>
      </c>
      <c r="C4854" s="2">
        <v>1197831</v>
      </c>
      <c r="D4854" s="3">
        <v>44297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10">
        <v>36</v>
      </c>
      <c r="J4854" s="7">
        <v>1690</v>
      </c>
      <c r="K4854" s="10">
        <v>6084</v>
      </c>
      <c r="L4854" s="10">
        <v>3102.84</v>
      </c>
      <c r="M4854" s="5">
        <v>0.51</v>
      </c>
      <c r="N4854" s="2" t="s">
        <v>82</v>
      </c>
    </row>
    <row r="4855" spans="2:14" ht="14.25" customHeight="1" x14ac:dyDescent="0.25">
      <c r="B4855" s="2" t="s">
        <v>25</v>
      </c>
      <c r="C4855" s="2">
        <v>1197831</v>
      </c>
      <c r="D4855" s="3">
        <v>44298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10">
        <v>36</v>
      </c>
      <c r="J4855" s="7">
        <v>1740</v>
      </c>
      <c r="K4855" s="10">
        <v>6264</v>
      </c>
      <c r="L4855" s="10">
        <v>3821.04</v>
      </c>
      <c r="M4855" s="5">
        <v>0.61</v>
      </c>
      <c r="N4855" s="2" t="s">
        <v>82</v>
      </c>
    </row>
    <row r="4856" spans="2:14" ht="14.25" customHeight="1" x14ac:dyDescent="0.25">
      <c r="B4856" s="2" t="s">
        <v>25</v>
      </c>
      <c r="C4856" s="2">
        <v>1197831</v>
      </c>
      <c r="D4856" s="3">
        <v>44299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10">
        <v>43</v>
      </c>
      <c r="J4856" s="7">
        <v>1450</v>
      </c>
      <c r="K4856" s="10">
        <v>6235</v>
      </c>
      <c r="L4856" s="10">
        <v>2992.7999999999997</v>
      </c>
      <c r="M4856" s="5">
        <v>0.48</v>
      </c>
      <c r="N4856" s="2" t="s">
        <v>82</v>
      </c>
    </row>
    <row r="4857" spans="2:14" ht="14.25" customHeight="1" x14ac:dyDescent="0.25">
      <c r="B4857" s="2" t="s">
        <v>25</v>
      </c>
      <c r="C4857" s="2">
        <v>1197831</v>
      </c>
      <c r="D4857" s="3">
        <v>44300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10">
        <v>49</v>
      </c>
      <c r="J4857" s="7">
        <v>2360</v>
      </c>
      <c r="K4857" s="10">
        <v>11564</v>
      </c>
      <c r="L4857" s="10">
        <v>7516.6</v>
      </c>
      <c r="M4857" s="5">
        <v>0.65</v>
      </c>
      <c r="N4857" s="2" t="s">
        <v>82</v>
      </c>
    </row>
    <row r="4858" spans="2:14" ht="14.25" customHeight="1" x14ac:dyDescent="0.25">
      <c r="B4858" s="2" t="s">
        <v>25</v>
      </c>
      <c r="C4858" s="2">
        <v>1197831</v>
      </c>
      <c r="D4858" s="3">
        <v>44301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10">
        <v>36</v>
      </c>
      <c r="J4858" s="7">
        <v>2150</v>
      </c>
      <c r="K4858" s="10">
        <v>7740</v>
      </c>
      <c r="L4858" s="10">
        <v>4411.7999999999993</v>
      </c>
      <c r="M4858" s="5">
        <v>0.56999999999999995</v>
      </c>
      <c r="N4858" s="2" t="s">
        <v>82</v>
      </c>
    </row>
    <row r="4859" spans="2:14" ht="14.25" customHeight="1" x14ac:dyDescent="0.25">
      <c r="B4859" s="2" t="s">
        <v>25</v>
      </c>
      <c r="C4859" s="2">
        <v>1197831</v>
      </c>
      <c r="D4859" s="3">
        <v>44302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10">
        <v>43</v>
      </c>
      <c r="J4859" s="7">
        <v>2060</v>
      </c>
      <c r="K4859" s="10">
        <v>8858</v>
      </c>
      <c r="L4859" s="10">
        <v>5137.6399999999994</v>
      </c>
      <c r="M4859" s="5">
        <v>0.57999999999999996</v>
      </c>
      <c r="N4859" s="2" t="s">
        <v>82</v>
      </c>
    </row>
    <row r="4860" spans="2:14" ht="14.25" customHeight="1" x14ac:dyDescent="0.25">
      <c r="B4860" s="2" t="s">
        <v>25</v>
      </c>
      <c r="C4860" s="2">
        <v>1197831</v>
      </c>
      <c r="D4860" s="3">
        <v>44303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10">
        <v>36</v>
      </c>
      <c r="J4860" s="7">
        <v>2630</v>
      </c>
      <c r="K4860" s="10">
        <v>9468</v>
      </c>
      <c r="L4860" s="10">
        <v>5680.8</v>
      </c>
      <c r="M4860" s="5">
        <v>0.6</v>
      </c>
      <c r="N4860" s="2" t="s">
        <v>82</v>
      </c>
    </row>
    <row r="4861" spans="2:14" ht="14.25" customHeight="1" x14ac:dyDescent="0.25">
      <c r="B4861" s="2" t="s">
        <v>25</v>
      </c>
      <c r="C4861" s="2">
        <v>1197831</v>
      </c>
      <c r="D4861" s="3">
        <v>44304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10">
        <v>37</v>
      </c>
      <c r="J4861" s="7">
        <v>1610</v>
      </c>
      <c r="K4861" s="10">
        <v>5957</v>
      </c>
      <c r="L4861" s="10">
        <v>3872.05</v>
      </c>
      <c r="M4861" s="5">
        <v>0.65</v>
      </c>
      <c r="N4861" s="2" t="s">
        <v>82</v>
      </c>
    </row>
    <row r="4862" spans="2:14" ht="14.25" customHeight="1" x14ac:dyDescent="0.25">
      <c r="B4862" s="2" t="s">
        <v>25</v>
      </c>
      <c r="C4862" s="2">
        <v>1197831</v>
      </c>
      <c r="D4862" s="3">
        <v>44305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10">
        <v>43</v>
      </c>
      <c r="J4862" s="7">
        <v>1650</v>
      </c>
      <c r="K4862" s="10">
        <v>7095</v>
      </c>
      <c r="L4862" s="10">
        <v>3760.3500000000004</v>
      </c>
      <c r="M4862" s="5">
        <v>0.53</v>
      </c>
      <c r="N4862" s="2" t="s">
        <v>82</v>
      </c>
    </row>
    <row r="4863" spans="2:14" ht="14.25" customHeight="1" x14ac:dyDescent="0.25">
      <c r="B4863" s="2" t="s">
        <v>25</v>
      </c>
      <c r="C4863" s="2">
        <v>1197831</v>
      </c>
      <c r="D4863" s="3">
        <v>44306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10">
        <v>52</v>
      </c>
      <c r="J4863" s="7">
        <v>2230</v>
      </c>
      <c r="K4863" s="10">
        <v>11596</v>
      </c>
      <c r="L4863" s="10">
        <v>8117.2000000000007</v>
      </c>
      <c r="M4863" s="5">
        <v>0.70000000000000007</v>
      </c>
      <c r="N4863" s="2" t="s">
        <v>82</v>
      </c>
    </row>
    <row r="4864" spans="2:14" ht="14.25" customHeight="1" x14ac:dyDescent="0.25">
      <c r="B4864" s="2" t="s">
        <v>25</v>
      </c>
      <c r="C4864" s="2">
        <v>1197831</v>
      </c>
      <c r="D4864" s="3">
        <v>44307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10">
        <v>41</v>
      </c>
      <c r="J4864" s="7">
        <v>2330</v>
      </c>
      <c r="K4864" s="10">
        <v>9553</v>
      </c>
      <c r="L4864" s="10">
        <v>5445.2099999999991</v>
      </c>
      <c r="M4864" s="5">
        <v>0.56999999999999995</v>
      </c>
      <c r="N4864" s="2" t="s">
        <v>82</v>
      </c>
    </row>
    <row r="4865" spans="2:14" ht="14.25" customHeight="1" x14ac:dyDescent="0.25">
      <c r="B4865" s="2" t="s">
        <v>25</v>
      </c>
      <c r="C4865" s="2">
        <v>1197831</v>
      </c>
      <c r="D4865" s="3">
        <v>44308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10">
        <v>54</v>
      </c>
      <c r="J4865" s="7">
        <v>2330</v>
      </c>
      <c r="K4865" s="10">
        <v>12582</v>
      </c>
      <c r="L4865" s="10">
        <v>7171.74</v>
      </c>
      <c r="M4865" s="5">
        <v>0.56999999999999995</v>
      </c>
      <c r="N4865" s="2" t="s">
        <v>82</v>
      </c>
    </row>
    <row r="4866" spans="2:14" ht="14.25" customHeight="1" x14ac:dyDescent="0.25">
      <c r="B4866" s="2" t="s">
        <v>25</v>
      </c>
      <c r="C4866" s="2">
        <v>1197831</v>
      </c>
      <c r="D4866" s="3">
        <v>44309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10">
        <v>46</v>
      </c>
      <c r="J4866" s="7">
        <v>2850</v>
      </c>
      <c r="K4866" s="10">
        <v>13110</v>
      </c>
      <c r="L4866" s="10">
        <v>7866</v>
      </c>
      <c r="M4866" s="5">
        <v>0.6</v>
      </c>
      <c r="N4866" s="2" t="s">
        <v>82</v>
      </c>
    </row>
    <row r="4867" spans="2:14" ht="14.25" customHeight="1" x14ac:dyDescent="0.25">
      <c r="B4867" s="2" t="s">
        <v>25</v>
      </c>
      <c r="C4867" s="2">
        <v>1197831</v>
      </c>
      <c r="D4867" s="3">
        <v>44310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10">
        <v>42</v>
      </c>
      <c r="J4867" s="7">
        <v>1330</v>
      </c>
      <c r="K4867" s="10">
        <v>5586</v>
      </c>
      <c r="L4867" s="10">
        <v>3854.34</v>
      </c>
      <c r="M4867" s="5">
        <v>0.69000000000000006</v>
      </c>
      <c r="N4867" s="2" t="s">
        <v>82</v>
      </c>
    </row>
    <row r="4868" spans="2:14" ht="14.25" customHeight="1" x14ac:dyDescent="0.25">
      <c r="B4868" s="2" t="s">
        <v>25</v>
      </c>
      <c r="C4868" s="2">
        <v>1197831</v>
      </c>
      <c r="D4868" s="3">
        <v>44311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10">
        <v>49</v>
      </c>
      <c r="J4868" s="7">
        <v>1330</v>
      </c>
      <c r="K4868" s="10">
        <v>6517</v>
      </c>
      <c r="L4868" s="10">
        <v>3454.01</v>
      </c>
      <c r="M4868" s="5">
        <v>0.53</v>
      </c>
      <c r="N4868" s="2" t="s">
        <v>82</v>
      </c>
    </row>
    <row r="4869" spans="2:14" ht="14.25" customHeight="1" x14ac:dyDescent="0.25">
      <c r="B4869" s="2" t="s">
        <v>25</v>
      </c>
      <c r="C4869" s="2">
        <v>1197831</v>
      </c>
      <c r="D4869" s="3">
        <v>44312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10">
        <v>53</v>
      </c>
      <c r="J4869" s="7">
        <v>1810</v>
      </c>
      <c r="K4869" s="10">
        <v>9593</v>
      </c>
      <c r="L4869" s="10">
        <v>6811.0300000000007</v>
      </c>
      <c r="M4869" s="5">
        <v>0.71000000000000008</v>
      </c>
      <c r="N4869" s="2" t="s">
        <v>82</v>
      </c>
    </row>
    <row r="4870" spans="2:14" ht="14.25" customHeight="1" x14ac:dyDescent="0.25">
      <c r="B4870" s="2" t="s">
        <v>25</v>
      </c>
      <c r="C4870" s="2">
        <v>1197831</v>
      </c>
      <c r="D4870" s="3">
        <v>44313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10">
        <v>49</v>
      </c>
      <c r="J4870" s="7">
        <v>1820</v>
      </c>
      <c r="K4870" s="10">
        <v>8918</v>
      </c>
      <c r="L4870" s="10">
        <v>5350.8</v>
      </c>
      <c r="M4870" s="5">
        <v>0.6</v>
      </c>
      <c r="N4870" s="2" t="s">
        <v>82</v>
      </c>
    </row>
    <row r="4871" spans="2:14" ht="14.25" customHeight="1" x14ac:dyDescent="0.25">
      <c r="B4871" s="2" t="s">
        <v>25</v>
      </c>
      <c r="C4871" s="2">
        <v>1197831</v>
      </c>
      <c r="D4871" s="3">
        <v>44314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10">
        <v>47</v>
      </c>
      <c r="J4871" s="7">
        <v>1690</v>
      </c>
      <c r="K4871" s="10">
        <v>7943</v>
      </c>
      <c r="L4871" s="10">
        <v>4765.8</v>
      </c>
      <c r="M4871" s="5">
        <v>0.6</v>
      </c>
      <c r="N4871" s="2" t="s">
        <v>82</v>
      </c>
    </row>
    <row r="4872" spans="2:14" ht="14.25" customHeight="1" x14ac:dyDescent="0.25">
      <c r="B4872" s="2" t="s">
        <v>25</v>
      </c>
      <c r="C4872" s="2">
        <v>1197831</v>
      </c>
      <c r="D4872" s="3">
        <v>44315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10">
        <v>54</v>
      </c>
      <c r="J4872" s="7">
        <v>1820</v>
      </c>
      <c r="K4872" s="10">
        <v>9828</v>
      </c>
      <c r="L4872" s="10">
        <v>5798.5199999999995</v>
      </c>
      <c r="M4872" s="5">
        <v>0.59</v>
      </c>
      <c r="N4872" s="2" t="s">
        <v>82</v>
      </c>
    </row>
    <row r="4873" spans="2:14" ht="14.25" customHeight="1" x14ac:dyDescent="0.25">
      <c r="B4873" s="2" t="s">
        <v>25</v>
      </c>
      <c r="C4873" s="2">
        <v>1197831</v>
      </c>
      <c r="D4873" s="3">
        <v>44316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10">
        <v>53</v>
      </c>
      <c r="J4873" s="7">
        <v>1000</v>
      </c>
      <c r="K4873" s="10">
        <v>5300</v>
      </c>
      <c r="L4873" s="10">
        <v>3710.0000000000005</v>
      </c>
      <c r="M4873" s="5">
        <v>0.70000000000000007</v>
      </c>
      <c r="N4873" s="2" t="s">
        <v>82</v>
      </c>
    </row>
    <row r="4874" spans="2:14" ht="14.25" customHeight="1" x14ac:dyDescent="0.25">
      <c r="B4874" s="2" t="s">
        <v>25</v>
      </c>
      <c r="C4874" s="2">
        <v>1197831</v>
      </c>
      <c r="D4874" s="3">
        <v>44317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10">
        <v>47</v>
      </c>
      <c r="J4874" s="7">
        <v>1200</v>
      </c>
      <c r="K4874" s="10">
        <v>5640</v>
      </c>
      <c r="L4874" s="10">
        <v>2876.4</v>
      </c>
      <c r="M4874" s="5">
        <v>0.51</v>
      </c>
      <c r="N4874" s="2" t="s">
        <v>82</v>
      </c>
    </row>
    <row r="4875" spans="2:14" ht="14.25" customHeight="1" x14ac:dyDescent="0.25">
      <c r="B4875" s="2" t="s">
        <v>25</v>
      </c>
      <c r="C4875" s="2">
        <v>1197831</v>
      </c>
      <c r="D4875" s="3">
        <v>44318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10">
        <v>42</v>
      </c>
      <c r="J4875" s="7">
        <v>1630</v>
      </c>
      <c r="K4875" s="10">
        <v>6846</v>
      </c>
      <c r="L4875" s="10">
        <v>5066.0400000000009</v>
      </c>
      <c r="M4875" s="5">
        <v>0.7400000000000001</v>
      </c>
      <c r="N4875" s="2" t="s">
        <v>82</v>
      </c>
    </row>
    <row r="4876" spans="2:14" ht="14.25" customHeight="1" x14ac:dyDescent="0.25">
      <c r="B4876" s="2" t="s">
        <v>25</v>
      </c>
      <c r="C4876" s="2">
        <v>1197831</v>
      </c>
      <c r="D4876" s="3">
        <v>44319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10">
        <v>33</v>
      </c>
      <c r="J4876" s="7">
        <v>1730</v>
      </c>
      <c r="K4876" s="10">
        <v>5709</v>
      </c>
      <c r="L4876" s="10">
        <v>3254.1299999999997</v>
      </c>
      <c r="M4876" s="5">
        <v>0.56999999999999995</v>
      </c>
      <c r="N4876" s="2" t="s">
        <v>82</v>
      </c>
    </row>
    <row r="4877" spans="2:14" ht="14.25" customHeight="1" x14ac:dyDescent="0.25">
      <c r="B4877" s="2" t="s">
        <v>25</v>
      </c>
      <c r="C4877" s="2">
        <v>1197831</v>
      </c>
      <c r="D4877" s="3">
        <v>44320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10">
        <v>32</v>
      </c>
      <c r="J4877" s="7">
        <v>1500</v>
      </c>
      <c r="K4877" s="10">
        <v>4800</v>
      </c>
      <c r="L4877" s="10">
        <v>2880</v>
      </c>
      <c r="M4877" s="5">
        <v>0.6</v>
      </c>
      <c r="N4877" s="2" t="s">
        <v>82</v>
      </c>
    </row>
    <row r="4878" spans="2:14" ht="14.25" customHeight="1" x14ac:dyDescent="0.25">
      <c r="B4878" s="2" t="s">
        <v>25</v>
      </c>
      <c r="C4878" s="2">
        <v>1197831</v>
      </c>
      <c r="D4878" s="3">
        <v>44321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10">
        <v>36</v>
      </c>
      <c r="J4878" s="7">
        <v>1470</v>
      </c>
      <c r="K4878" s="10">
        <v>5292</v>
      </c>
      <c r="L4878" s="10">
        <v>3069.3599999999997</v>
      </c>
      <c r="M4878" s="5">
        <v>0.57999999999999996</v>
      </c>
      <c r="N4878" s="2" t="s">
        <v>82</v>
      </c>
    </row>
    <row r="4879" spans="2:14" ht="14.25" customHeight="1" x14ac:dyDescent="0.25">
      <c r="B4879" s="2" t="s">
        <v>25</v>
      </c>
      <c r="C4879" s="2">
        <v>1197831</v>
      </c>
      <c r="D4879" s="3">
        <v>44322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10">
        <v>38</v>
      </c>
      <c r="J4879" s="7">
        <v>980</v>
      </c>
      <c r="K4879" s="10">
        <v>3724</v>
      </c>
      <c r="L4879" s="10">
        <v>2606.8000000000002</v>
      </c>
      <c r="M4879" s="5">
        <v>0.70000000000000007</v>
      </c>
      <c r="N4879" s="2" t="s">
        <v>82</v>
      </c>
    </row>
    <row r="4880" spans="2:14" ht="14.25" customHeight="1" x14ac:dyDescent="0.25">
      <c r="B4880" s="2" t="s">
        <v>25</v>
      </c>
      <c r="C4880" s="2">
        <v>1197831</v>
      </c>
      <c r="D4880" s="3">
        <v>44323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10">
        <v>32</v>
      </c>
      <c r="J4880" s="7">
        <v>880</v>
      </c>
      <c r="K4880" s="10">
        <v>2816</v>
      </c>
      <c r="L4880" s="10">
        <v>1436.16</v>
      </c>
      <c r="M4880" s="5">
        <v>0.51</v>
      </c>
      <c r="N4880" s="2" t="s">
        <v>82</v>
      </c>
    </row>
    <row r="4881" spans="2:14" ht="14.25" customHeight="1" x14ac:dyDescent="0.25">
      <c r="B4881" s="2" t="s">
        <v>25</v>
      </c>
      <c r="C4881" s="2">
        <v>1197831</v>
      </c>
      <c r="D4881" s="3">
        <v>44324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10">
        <v>43</v>
      </c>
      <c r="J4881" s="7">
        <v>1310</v>
      </c>
      <c r="K4881" s="10">
        <v>5633</v>
      </c>
      <c r="L4881" s="10">
        <v>3999.4300000000003</v>
      </c>
      <c r="M4881" s="5">
        <v>0.71000000000000008</v>
      </c>
      <c r="N4881" s="2" t="s">
        <v>82</v>
      </c>
    </row>
    <row r="4882" spans="2:14" ht="14.25" customHeight="1" x14ac:dyDescent="0.25">
      <c r="B4882" s="2" t="s">
        <v>25</v>
      </c>
      <c r="C4882" s="2">
        <v>1197831</v>
      </c>
      <c r="D4882" s="3">
        <v>44325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10">
        <v>29</v>
      </c>
      <c r="J4882" s="7">
        <v>1960</v>
      </c>
      <c r="K4882" s="10">
        <v>5684</v>
      </c>
      <c r="L4882" s="10">
        <v>3183.0399999999995</v>
      </c>
      <c r="M4882" s="5">
        <v>0.55999999999999994</v>
      </c>
      <c r="N4882" s="2" t="s">
        <v>82</v>
      </c>
    </row>
    <row r="4883" spans="2:14" ht="14.25" customHeight="1" x14ac:dyDescent="0.25">
      <c r="B4883" s="2" t="s">
        <v>25</v>
      </c>
      <c r="C4883" s="2">
        <v>1197831</v>
      </c>
      <c r="D4883" s="3">
        <v>44326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10">
        <v>29</v>
      </c>
      <c r="J4883" s="7">
        <v>1890</v>
      </c>
      <c r="K4883" s="10">
        <v>5481</v>
      </c>
      <c r="L4883" s="10">
        <v>3069.3599999999997</v>
      </c>
      <c r="M4883" s="5">
        <v>0.55999999999999994</v>
      </c>
      <c r="N4883" s="2" t="s">
        <v>82</v>
      </c>
    </row>
    <row r="4884" spans="2:14" ht="14.25" customHeight="1" x14ac:dyDescent="0.25">
      <c r="B4884" s="2" t="s">
        <v>25</v>
      </c>
      <c r="C4884" s="2">
        <v>1197831</v>
      </c>
      <c r="D4884" s="3">
        <v>44327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10">
        <v>50</v>
      </c>
      <c r="J4884" s="7">
        <v>1740</v>
      </c>
      <c r="K4884" s="10">
        <v>8700</v>
      </c>
      <c r="L4884" s="10">
        <v>4871.9999999999991</v>
      </c>
      <c r="M4884" s="5">
        <v>0.55999999999999994</v>
      </c>
      <c r="N4884" s="2" t="s">
        <v>82</v>
      </c>
    </row>
    <row r="4885" spans="2:14" ht="14.25" customHeight="1" x14ac:dyDescent="0.25">
      <c r="B4885" s="2" t="s">
        <v>25</v>
      </c>
      <c r="C4885" s="2">
        <v>1197831</v>
      </c>
      <c r="D4885" s="3">
        <v>44328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10">
        <v>52</v>
      </c>
      <c r="J4885" s="7">
        <v>1330</v>
      </c>
      <c r="K4885" s="10">
        <v>6916</v>
      </c>
      <c r="L4885" s="10">
        <v>4772.04</v>
      </c>
      <c r="M4885" s="5">
        <v>0.69000000000000006</v>
      </c>
      <c r="N4885" s="2" t="s">
        <v>82</v>
      </c>
    </row>
    <row r="4886" spans="2:14" ht="14.25" customHeight="1" x14ac:dyDescent="0.25">
      <c r="B4886" s="2" t="s">
        <v>25</v>
      </c>
      <c r="C4886" s="2">
        <v>1197831</v>
      </c>
      <c r="D4886" s="3">
        <v>44329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10">
        <v>51</v>
      </c>
      <c r="J4886" s="7">
        <v>1130</v>
      </c>
      <c r="K4886" s="10">
        <v>5763</v>
      </c>
      <c r="L4886" s="10">
        <v>3054.3900000000003</v>
      </c>
      <c r="M4886" s="5">
        <v>0.53</v>
      </c>
      <c r="N4886" s="2" t="s">
        <v>82</v>
      </c>
    </row>
    <row r="4887" spans="2:14" ht="14.25" customHeight="1" x14ac:dyDescent="0.25">
      <c r="B4887" s="2" t="s">
        <v>25</v>
      </c>
      <c r="C4887" s="2">
        <v>1197831</v>
      </c>
      <c r="D4887" s="3">
        <v>44330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10">
        <v>59</v>
      </c>
      <c r="J4887" s="7">
        <v>1690</v>
      </c>
      <c r="K4887" s="10">
        <v>9971</v>
      </c>
      <c r="L4887" s="10">
        <v>7079.4100000000008</v>
      </c>
      <c r="M4887" s="5">
        <v>0.71000000000000008</v>
      </c>
      <c r="N4887" s="2" t="s">
        <v>82</v>
      </c>
    </row>
    <row r="4888" spans="2:14" ht="14.25" customHeight="1" x14ac:dyDescent="0.25">
      <c r="B4888" s="2" t="s">
        <v>25</v>
      </c>
      <c r="C4888" s="2">
        <v>1197831</v>
      </c>
      <c r="D4888" s="3">
        <v>44331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10">
        <v>53</v>
      </c>
      <c r="J4888" s="7">
        <v>2000</v>
      </c>
      <c r="K4888" s="10">
        <v>10600</v>
      </c>
      <c r="L4888" s="10">
        <v>6148</v>
      </c>
      <c r="M4888" s="5">
        <v>0.57999999999999996</v>
      </c>
      <c r="N4888" s="2" t="s">
        <v>82</v>
      </c>
    </row>
    <row r="4889" spans="2:14" ht="14.25" customHeight="1" x14ac:dyDescent="0.25">
      <c r="B4889" s="2" t="s">
        <v>25</v>
      </c>
      <c r="C4889" s="2">
        <v>1197831</v>
      </c>
      <c r="D4889" s="3">
        <v>44332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10">
        <v>51</v>
      </c>
      <c r="J4889" s="7">
        <v>2400</v>
      </c>
      <c r="K4889" s="10">
        <v>12240</v>
      </c>
      <c r="L4889" s="10">
        <v>6731.9999999999991</v>
      </c>
      <c r="M4889" s="5">
        <v>0.54999999999999993</v>
      </c>
      <c r="N4889" s="2" t="s">
        <v>82</v>
      </c>
    </row>
    <row r="4890" spans="2:14" ht="14.25" customHeight="1" x14ac:dyDescent="0.25">
      <c r="B4890" s="2" t="s">
        <v>25</v>
      </c>
      <c r="C4890" s="2">
        <v>1197831</v>
      </c>
      <c r="D4890" s="3">
        <v>44333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10">
        <v>54</v>
      </c>
      <c r="J4890" s="7">
        <v>2100</v>
      </c>
      <c r="K4890" s="10">
        <v>11340</v>
      </c>
      <c r="L4890" s="10">
        <v>6236.9999999999991</v>
      </c>
      <c r="M4890" s="5">
        <v>0.54999999999999993</v>
      </c>
      <c r="N4890" s="2" t="s">
        <v>82</v>
      </c>
    </row>
    <row r="4891" spans="2:14" ht="14.25" customHeight="1" x14ac:dyDescent="0.25">
      <c r="B4891" s="2" t="s">
        <v>25</v>
      </c>
      <c r="C4891" s="2">
        <v>1197831</v>
      </c>
      <c r="D4891" s="3">
        <v>44334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10">
        <v>54</v>
      </c>
      <c r="J4891" s="7">
        <v>1490</v>
      </c>
      <c r="K4891" s="10">
        <v>8046</v>
      </c>
      <c r="L4891" s="10">
        <v>5551.7400000000007</v>
      </c>
      <c r="M4891" s="5">
        <v>0.69000000000000006</v>
      </c>
      <c r="N4891" s="2" t="s">
        <v>82</v>
      </c>
    </row>
    <row r="4892" spans="2:14" ht="14.25" customHeight="1" x14ac:dyDescent="0.25">
      <c r="B4892" s="2" t="s">
        <v>25</v>
      </c>
      <c r="C4892" s="2">
        <v>1197831</v>
      </c>
      <c r="D4892" s="3">
        <v>44335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10">
        <v>50</v>
      </c>
      <c r="J4892" s="7">
        <v>1400</v>
      </c>
      <c r="K4892" s="10">
        <v>7000</v>
      </c>
      <c r="L4892" s="10">
        <v>3500</v>
      </c>
      <c r="M4892" s="5">
        <v>0.5</v>
      </c>
      <c r="N4892" s="2" t="s">
        <v>82</v>
      </c>
    </row>
    <row r="4893" spans="2:14" ht="14.25" customHeight="1" x14ac:dyDescent="0.25">
      <c r="B4893" s="2" t="s">
        <v>25</v>
      </c>
      <c r="C4893" s="2">
        <v>1197831</v>
      </c>
      <c r="D4893" s="3">
        <v>44336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10">
        <v>61</v>
      </c>
      <c r="J4893" s="7">
        <v>2250</v>
      </c>
      <c r="K4893" s="10">
        <v>13725</v>
      </c>
      <c r="L4893" s="10">
        <v>10156.500000000002</v>
      </c>
      <c r="M4893" s="5">
        <v>0.7400000000000001</v>
      </c>
      <c r="N4893" s="2" t="s">
        <v>82</v>
      </c>
    </row>
    <row r="4894" spans="2:14" ht="14.25" customHeight="1" x14ac:dyDescent="0.25">
      <c r="B4894" s="2" t="s">
        <v>13</v>
      </c>
      <c r="C4894" s="2">
        <v>1185732</v>
      </c>
      <c r="D4894" s="3">
        <v>44337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10">
        <v>32</v>
      </c>
      <c r="J4894" s="7">
        <v>1190</v>
      </c>
      <c r="K4894" s="10">
        <v>3808</v>
      </c>
      <c r="L4894" s="10">
        <v>1904</v>
      </c>
      <c r="M4894" s="5">
        <v>0.5</v>
      </c>
      <c r="N4894" s="2" t="s">
        <v>82</v>
      </c>
    </row>
    <row r="4895" spans="2:14" ht="14.25" customHeight="1" x14ac:dyDescent="0.25">
      <c r="B4895" s="2" t="s">
        <v>13</v>
      </c>
      <c r="C4895" s="2">
        <v>1185732</v>
      </c>
      <c r="D4895" s="3">
        <v>44338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10">
        <v>32</v>
      </c>
      <c r="J4895" s="7">
        <v>560</v>
      </c>
      <c r="K4895" s="10">
        <v>1792</v>
      </c>
      <c r="L4895" s="10">
        <v>878.07999999999993</v>
      </c>
      <c r="M4895" s="5">
        <v>0.49</v>
      </c>
      <c r="N4895" s="2" t="s">
        <v>82</v>
      </c>
    </row>
    <row r="4896" spans="2:14" ht="14.25" customHeight="1" x14ac:dyDescent="0.25">
      <c r="B4896" s="2" t="s">
        <v>13</v>
      </c>
      <c r="C4896" s="2">
        <v>1185732</v>
      </c>
      <c r="D4896" s="3">
        <v>44339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10">
        <v>24</v>
      </c>
      <c r="J4896" s="7">
        <v>650</v>
      </c>
      <c r="K4896" s="10">
        <v>1560</v>
      </c>
      <c r="L4896" s="10">
        <v>748.8</v>
      </c>
      <c r="M4896" s="5">
        <v>0.48</v>
      </c>
      <c r="N4896" s="2" t="s">
        <v>82</v>
      </c>
    </row>
    <row r="4897" spans="2:14" ht="14.25" customHeight="1" x14ac:dyDescent="0.25">
      <c r="B4897" s="2" t="s">
        <v>13</v>
      </c>
      <c r="C4897" s="2">
        <v>1185732</v>
      </c>
      <c r="D4897" s="3">
        <v>44340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10">
        <v>27</v>
      </c>
      <c r="J4897" s="7">
        <v>190</v>
      </c>
      <c r="K4897" s="10">
        <v>513</v>
      </c>
      <c r="L4897" s="10">
        <v>271.89</v>
      </c>
      <c r="M4897" s="5">
        <v>0.53</v>
      </c>
      <c r="N4897" s="2" t="s">
        <v>82</v>
      </c>
    </row>
    <row r="4898" spans="2:14" ht="14.25" customHeight="1" x14ac:dyDescent="0.25">
      <c r="B4898" s="2" t="s">
        <v>13</v>
      </c>
      <c r="C4898" s="2">
        <v>1185732</v>
      </c>
      <c r="D4898" s="3">
        <v>44341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10">
        <v>43</v>
      </c>
      <c r="J4898" s="7">
        <v>350</v>
      </c>
      <c r="K4898" s="10">
        <v>1505</v>
      </c>
      <c r="L4898" s="10">
        <v>677.24999999999989</v>
      </c>
      <c r="M4898" s="5">
        <v>0.44999999999999996</v>
      </c>
      <c r="N4898" s="2" t="s">
        <v>82</v>
      </c>
    </row>
    <row r="4899" spans="2:14" ht="14.25" customHeight="1" x14ac:dyDescent="0.25">
      <c r="B4899" s="2" t="s">
        <v>13</v>
      </c>
      <c r="C4899" s="2">
        <v>1185732</v>
      </c>
      <c r="D4899" s="3">
        <v>44342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10">
        <v>32</v>
      </c>
      <c r="J4899" s="7">
        <v>680</v>
      </c>
      <c r="K4899" s="10">
        <v>2176</v>
      </c>
      <c r="L4899" s="10">
        <v>1327.36</v>
      </c>
      <c r="M4899" s="5">
        <v>0.61</v>
      </c>
      <c r="N4899" s="2" t="s">
        <v>82</v>
      </c>
    </row>
    <row r="4900" spans="2:14" ht="14.25" customHeight="1" x14ac:dyDescent="0.25">
      <c r="B4900" s="2" t="s">
        <v>13</v>
      </c>
      <c r="C4900" s="2">
        <v>1185732</v>
      </c>
      <c r="D4900" s="3">
        <v>44343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10">
        <v>32</v>
      </c>
      <c r="J4900" s="7">
        <v>1190</v>
      </c>
      <c r="K4900" s="10">
        <v>3808</v>
      </c>
      <c r="L4900" s="10">
        <v>2056.3200000000002</v>
      </c>
      <c r="M4900" s="5">
        <v>0.54</v>
      </c>
      <c r="N4900" s="2" t="s">
        <v>82</v>
      </c>
    </row>
    <row r="4901" spans="2:14" ht="14.25" customHeight="1" x14ac:dyDescent="0.25">
      <c r="B4901" s="2" t="s">
        <v>13</v>
      </c>
      <c r="C4901" s="2">
        <v>1185732</v>
      </c>
      <c r="D4901" s="3">
        <v>44344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10">
        <v>33</v>
      </c>
      <c r="J4901" s="7">
        <v>380</v>
      </c>
      <c r="K4901" s="10">
        <v>1254</v>
      </c>
      <c r="L4901" s="10">
        <v>627</v>
      </c>
      <c r="M4901" s="5">
        <v>0.5</v>
      </c>
      <c r="N4901" s="2" t="s">
        <v>82</v>
      </c>
    </row>
    <row r="4902" spans="2:14" ht="14.25" customHeight="1" x14ac:dyDescent="0.25">
      <c r="B4902" s="2" t="s">
        <v>13</v>
      </c>
      <c r="C4902" s="2">
        <v>1185732</v>
      </c>
      <c r="D4902" s="3">
        <v>44345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10">
        <v>23</v>
      </c>
      <c r="J4902" s="7">
        <v>470</v>
      </c>
      <c r="K4902" s="10">
        <v>1081</v>
      </c>
      <c r="L4902" s="10">
        <v>540.5</v>
      </c>
      <c r="M4902" s="5">
        <v>0.5</v>
      </c>
      <c r="N4902" s="2" t="s">
        <v>82</v>
      </c>
    </row>
    <row r="4903" spans="2:14" ht="14.25" customHeight="1" x14ac:dyDescent="0.25">
      <c r="B4903" s="2" t="s">
        <v>13</v>
      </c>
      <c r="C4903" s="2">
        <v>1185732</v>
      </c>
      <c r="D4903" s="3">
        <v>44346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10">
        <v>29</v>
      </c>
      <c r="J4903" s="7">
        <v>140</v>
      </c>
      <c r="K4903" s="10">
        <v>406</v>
      </c>
      <c r="L4903" s="10">
        <v>203</v>
      </c>
      <c r="M4903" s="5">
        <v>0.5</v>
      </c>
      <c r="N4903" s="2" t="s">
        <v>82</v>
      </c>
    </row>
    <row r="4904" spans="2:14" ht="14.25" customHeight="1" x14ac:dyDescent="0.25">
      <c r="B4904" s="2" t="s">
        <v>13</v>
      </c>
      <c r="C4904" s="2">
        <v>1185732</v>
      </c>
      <c r="D4904" s="3">
        <v>44347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10">
        <v>41</v>
      </c>
      <c r="J4904" s="7">
        <v>310</v>
      </c>
      <c r="K4904" s="10">
        <v>1271</v>
      </c>
      <c r="L4904" s="10">
        <v>622.79</v>
      </c>
      <c r="M4904" s="5">
        <v>0.49</v>
      </c>
      <c r="N4904" s="2" t="s">
        <v>82</v>
      </c>
    </row>
    <row r="4905" spans="2:14" ht="14.25" customHeight="1" x14ac:dyDescent="0.25">
      <c r="B4905" s="2" t="s">
        <v>13</v>
      </c>
      <c r="C4905" s="2">
        <v>1185732</v>
      </c>
      <c r="D4905" s="3">
        <v>44348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10">
        <v>32</v>
      </c>
      <c r="J4905" s="7">
        <v>600</v>
      </c>
      <c r="K4905" s="10">
        <v>1920</v>
      </c>
      <c r="L4905" s="10">
        <v>1190.4000000000001</v>
      </c>
      <c r="M4905" s="5">
        <v>0.62</v>
      </c>
      <c r="N4905" s="2" t="s">
        <v>82</v>
      </c>
    </row>
    <row r="4906" spans="2:14" ht="14.25" customHeight="1" x14ac:dyDescent="0.25">
      <c r="B4906" s="2" t="s">
        <v>13</v>
      </c>
      <c r="C4906" s="2">
        <v>1185732</v>
      </c>
      <c r="D4906" s="3">
        <v>44349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10">
        <v>38</v>
      </c>
      <c r="J4906" s="7">
        <v>1220</v>
      </c>
      <c r="K4906" s="10">
        <v>4636</v>
      </c>
      <c r="L4906" s="10">
        <v>2503.44</v>
      </c>
      <c r="M4906" s="5">
        <v>0.54</v>
      </c>
      <c r="N4906" s="2" t="s">
        <v>82</v>
      </c>
    </row>
    <row r="4907" spans="2:14" ht="14.25" customHeight="1" x14ac:dyDescent="0.25">
      <c r="B4907" s="2" t="s">
        <v>13</v>
      </c>
      <c r="C4907" s="2">
        <v>1185732</v>
      </c>
      <c r="D4907" s="3">
        <v>44350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10">
        <v>39</v>
      </c>
      <c r="J4907" s="7">
        <v>260</v>
      </c>
      <c r="K4907" s="10">
        <v>1014</v>
      </c>
      <c r="L4907" s="10">
        <v>466.43999999999994</v>
      </c>
      <c r="M4907" s="5">
        <v>0.45999999999999996</v>
      </c>
      <c r="N4907" s="2" t="s">
        <v>82</v>
      </c>
    </row>
    <row r="4908" spans="2:14" ht="14.25" customHeight="1" x14ac:dyDescent="0.25">
      <c r="B4908" s="2" t="s">
        <v>13</v>
      </c>
      <c r="C4908" s="2">
        <v>1185732</v>
      </c>
      <c r="D4908" s="3">
        <v>44351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10">
        <v>29</v>
      </c>
      <c r="J4908" s="7">
        <v>390</v>
      </c>
      <c r="K4908" s="10">
        <v>1131</v>
      </c>
      <c r="L4908" s="10">
        <v>565.5</v>
      </c>
      <c r="M4908" s="5">
        <v>0.5</v>
      </c>
      <c r="N4908" s="2" t="s">
        <v>82</v>
      </c>
    </row>
    <row r="4909" spans="2:14" ht="14.25" customHeight="1" x14ac:dyDescent="0.25">
      <c r="B4909" s="2" t="s">
        <v>13</v>
      </c>
      <c r="C4909" s="2">
        <v>1185732</v>
      </c>
      <c r="D4909" s="3">
        <v>44352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10">
        <v>33</v>
      </c>
      <c r="J4909" s="7">
        <v>0</v>
      </c>
      <c r="K4909" s="10">
        <v>0</v>
      </c>
      <c r="L4909" s="10">
        <v>0</v>
      </c>
      <c r="M4909" s="5">
        <v>0.55000000000000004</v>
      </c>
      <c r="N4909" s="2" t="s">
        <v>82</v>
      </c>
    </row>
    <row r="4910" spans="2:14" ht="14.25" customHeight="1" x14ac:dyDescent="0.25">
      <c r="B4910" s="2" t="s">
        <v>13</v>
      </c>
      <c r="C4910" s="2">
        <v>1185732</v>
      </c>
      <c r="D4910" s="3">
        <v>44353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10">
        <v>45</v>
      </c>
      <c r="J4910" s="7">
        <v>130</v>
      </c>
      <c r="K4910" s="10">
        <v>585</v>
      </c>
      <c r="L4910" s="10">
        <v>274.95</v>
      </c>
      <c r="M4910" s="5">
        <v>0.47</v>
      </c>
      <c r="N4910" s="2" t="s">
        <v>82</v>
      </c>
    </row>
    <row r="4911" spans="2:14" ht="14.25" customHeight="1" x14ac:dyDescent="0.25">
      <c r="B4911" s="2" t="s">
        <v>13</v>
      </c>
      <c r="C4911" s="2">
        <v>1185732</v>
      </c>
      <c r="D4911" s="3">
        <v>44354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10">
        <v>37</v>
      </c>
      <c r="J4911" s="7">
        <v>380</v>
      </c>
      <c r="K4911" s="10">
        <v>1406</v>
      </c>
      <c r="L4911" s="10">
        <v>857.66</v>
      </c>
      <c r="M4911" s="5">
        <v>0.61</v>
      </c>
      <c r="N4911" s="2" t="s">
        <v>82</v>
      </c>
    </row>
    <row r="4912" spans="2:14" ht="14.25" customHeight="1" x14ac:dyDescent="0.25">
      <c r="B4912" s="2" t="s">
        <v>13</v>
      </c>
      <c r="C4912" s="2">
        <v>1185732</v>
      </c>
      <c r="D4912" s="3">
        <v>44355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10">
        <v>38</v>
      </c>
      <c r="J4912" s="7">
        <v>1050</v>
      </c>
      <c r="K4912" s="10">
        <v>3990</v>
      </c>
      <c r="L4912" s="10">
        <v>2114.7000000000003</v>
      </c>
      <c r="M4912" s="5">
        <v>0.53</v>
      </c>
      <c r="N4912" s="2" t="s">
        <v>82</v>
      </c>
    </row>
    <row r="4913" spans="2:14" ht="14.25" customHeight="1" x14ac:dyDescent="0.25">
      <c r="B4913" s="2" t="s">
        <v>13</v>
      </c>
      <c r="C4913" s="2">
        <v>1185732</v>
      </c>
      <c r="D4913" s="3">
        <v>44356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10">
        <v>32</v>
      </c>
      <c r="J4913" s="7">
        <v>230</v>
      </c>
      <c r="K4913" s="10">
        <v>736</v>
      </c>
      <c r="L4913" s="10">
        <v>331.2</v>
      </c>
      <c r="M4913" s="5">
        <v>0.44999999999999996</v>
      </c>
      <c r="N4913" s="2" t="s">
        <v>82</v>
      </c>
    </row>
    <row r="4914" spans="2:14" ht="14.25" customHeight="1" x14ac:dyDescent="0.25">
      <c r="B4914" s="2" t="s">
        <v>13</v>
      </c>
      <c r="C4914" s="2">
        <v>1185732</v>
      </c>
      <c r="D4914" s="3">
        <v>44357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10">
        <v>23</v>
      </c>
      <c r="J4914" s="7">
        <v>210</v>
      </c>
      <c r="K4914" s="10">
        <v>483</v>
      </c>
      <c r="L4914" s="10">
        <v>217.34999999999997</v>
      </c>
      <c r="M4914" s="5">
        <v>0.44999999999999996</v>
      </c>
      <c r="N4914" s="2" t="s">
        <v>82</v>
      </c>
    </row>
    <row r="4915" spans="2:14" ht="14.25" customHeight="1" x14ac:dyDescent="0.25">
      <c r="B4915" s="2" t="s">
        <v>13</v>
      </c>
      <c r="C4915" s="2">
        <v>1185732</v>
      </c>
      <c r="D4915" s="3">
        <v>44358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10">
        <v>27</v>
      </c>
      <c r="J4915" s="7">
        <v>0</v>
      </c>
      <c r="K4915" s="10">
        <v>0</v>
      </c>
      <c r="L4915" s="10">
        <v>0</v>
      </c>
      <c r="M4915" s="5">
        <v>0.53</v>
      </c>
      <c r="N4915" s="2" t="s">
        <v>82</v>
      </c>
    </row>
    <row r="4916" spans="2:14" ht="14.25" customHeight="1" x14ac:dyDescent="0.25">
      <c r="B4916" s="2" t="s">
        <v>13</v>
      </c>
      <c r="C4916" s="2">
        <v>1185732</v>
      </c>
      <c r="D4916" s="3">
        <v>44359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10">
        <v>42</v>
      </c>
      <c r="J4916" s="7">
        <v>60</v>
      </c>
      <c r="K4916" s="10">
        <v>252</v>
      </c>
      <c r="L4916" s="10">
        <v>120.96</v>
      </c>
      <c r="M4916" s="5">
        <v>0.48</v>
      </c>
      <c r="N4916" s="2" t="s">
        <v>82</v>
      </c>
    </row>
    <row r="4917" spans="2:14" ht="14.25" customHeight="1" x14ac:dyDescent="0.25">
      <c r="B4917" s="2" t="s">
        <v>13</v>
      </c>
      <c r="C4917" s="2">
        <v>1185732</v>
      </c>
      <c r="D4917" s="3">
        <v>44360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10">
        <v>34</v>
      </c>
      <c r="J4917" s="7">
        <v>390</v>
      </c>
      <c r="K4917" s="10">
        <v>1326</v>
      </c>
      <c r="L4917" s="10">
        <v>822.12</v>
      </c>
      <c r="M4917" s="5">
        <v>0.62</v>
      </c>
      <c r="N4917" s="2" t="s">
        <v>82</v>
      </c>
    </row>
    <row r="4918" spans="2:14" ht="14.25" customHeight="1" x14ac:dyDescent="0.25">
      <c r="B4918" s="2" t="s">
        <v>13</v>
      </c>
      <c r="C4918" s="2">
        <v>1185732</v>
      </c>
      <c r="D4918" s="3">
        <v>44361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10">
        <v>44</v>
      </c>
      <c r="J4918" s="7">
        <v>1180</v>
      </c>
      <c r="K4918" s="10">
        <v>5192</v>
      </c>
      <c r="L4918" s="10">
        <v>2803.6800000000003</v>
      </c>
      <c r="M4918" s="5">
        <v>0.54</v>
      </c>
      <c r="N4918" s="2" t="s">
        <v>82</v>
      </c>
    </row>
    <row r="4919" spans="2:14" ht="14.25" customHeight="1" x14ac:dyDescent="0.25">
      <c r="B4919" s="2" t="s">
        <v>13</v>
      </c>
      <c r="C4919" s="2">
        <v>1185732</v>
      </c>
      <c r="D4919" s="3">
        <v>44362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10">
        <v>38</v>
      </c>
      <c r="J4919" s="7">
        <v>330</v>
      </c>
      <c r="K4919" s="10">
        <v>1254</v>
      </c>
      <c r="L4919" s="10">
        <v>627</v>
      </c>
      <c r="M4919" s="5">
        <v>0.5</v>
      </c>
      <c r="N4919" s="2" t="s">
        <v>82</v>
      </c>
    </row>
    <row r="4920" spans="2:14" ht="14.25" customHeight="1" x14ac:dyDescent="0.25">
      <c r="B4920" s="2" t="s">
        <v>13</v>
      </c>
      <c r="C4920" s="2">
        <v>1185732</v>
      </c>
      <c r="D4920" s="3">
        <v>44363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10">
        <v>32</v>
      </c>
      <c r="J4920" s="7">
        <v>300</v>
      </c>
      <c r="K4920" s="10">
        <v>960</v>
      </c>
      <c r="L4920" s="10">
        <v>460.79999999999995</v>
      </c>
      <c r="M4920" s="5">
        <v>0.48</v>
      </c>
      <c r="N4920" s="2" t="s">
        <v>82</v>
      </c>
    </row>
    <row r="4921" spans="2:14" ht="14.25" customHeight="1" x14ac:dyDescent="0.25">
      <c r="B4921" s="2" t="s">
        <v>13</v>
      </c>
      <c r="C4921" s="2">
        <v>1185732</v>
      </c>
      <c r="D4921" s="3">
        <v>44364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10">
        <v>34</v>
      </c>
      <c r="J4921" s="7">
        <v>70</v>
      </c>
      <c r="K4921" s="10">
        <v>238</v>
      </c>
      <c r="L4921" s="10">
        <v>126.14</v>
      </c>
      <c r="M4921" s="5">
        <v>0.53</v>
      </c>
      <c r="N4921" s="2" t="s">
        <v>82</v>
      </c>
    </row>
    <row r="4922" spans="2:14" ht="14.25" customHeight="1" x14ac:dyDescent="0.25">
      <c r="B4922" s="2" t="s">
        <v>13</v>
      </c>
      <c r="C4922" s="2">
        <v>1185732</v>
      </c>
      <c r="D4922" s="3">
        <v>44365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10">
        <v>46</v>
      </c>
      <c r="J4922" s="7">
        <v>130</v>
      </c>
      <c r="K4922" s="10">
        <v>598</v>
      </c>
      <c r="L4922" s="10">
        <v>275.08</v>
      </c>
      <c r="M4922" s="5">
        <v>0.45999999999999996</v>
      </c>
      <c r="N4922" s="2" t="s">
        <v>82</v>
      </c>
    </row>
    <row r="4923" spans="2:14" ht="14.25" customHeight="1" x14ac:dyDescent="0.25">
      <c r="B4923" s="2" t="s">
        <v>13</v>
      </c>
      <c r="C4923" s="2">
        <v>1185732</v>
      </c>
      <c r="D4923" s="3">
        <v>44366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10">
        <v>51</v>
      </c>
      <c r="J4923" s="7">
        <v>410</v>
      </c>
      <c r="K4923" s="10">
        <v>2091</v>
      </c>
      <c r="L4923" s="10">
        <v>1296.42</v>
      </c>
      <c r="M4923" s="5">
        <v>0.62</v>
      </c>
      <c r="N4923" s="2" t="s">
        <v>82</v>
      </c>
    </row>
    <row r="4924" spans="2:14" ht="14.25" customHeight="1" x14ac:dyDescent="0.25">
      <c r="B4924" s="2" t="s">
        <v>13</v>
      </c>
      <c r="C4924" s="2">
        <v>1185732</v>
      </c>
      <c r="D4924" s="3">
        <v>44367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10">
        <v>36</v>
      </c>
      <c r="J4924" s="7">
        <v>1200</v>
      </c>
      <c r="K4924" s="10">
        <v>4320</v>
      </c>
      <c r="L4924" s="10">
        <v>2289.6</v>
      </c>
      <c r="M4924" s="5">
        <v>0.53</v>
      </c>
      <c r="N4924" s="2" t="s">
        <v>82</v>
      </c>
    </row>
    <row r="4925" spans="2:14" ht="14.25" customHeight="1" x14ac:dyDescent="0.25">
      <c r="B4925" s="2" t="s">
        <v>13</v>
      </c>
      <c r="C4925" s="2">
        <v>1185732</v>
      </c>
      <c r="D4925" s="3">
        <v>44368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10">
        <v>32</v>
      </c>
      <c r="J4925" s="7">
        <v>450</v>
      </c>
      <c r="K4925" s="10">
        <v>1440</v>
      </c>
      <c r="L4925" s="10">
        <v>720</v>
      </c>
      <c r="M4925" s="5">
        <v>0.5</v>
      </c>
      <c r="N4925" s="2" t="s">
        <v>82</v>
      </c>
    </row>
    <row r="4926" spans="2:14" ht="14.25" customHeight="1" x14ac:dyDescent="0.25">
      <c r="B4926" s="2" t="s">
        <v>13</v>
      </c>
      <c r="C4926" s="2">
        <v>1185732</v>
      </c>
      <c r="D4926" s="3">
        <v>44369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10">
        <v>27</v>
      </c>
      <c r="J4926" s="7">
        <v>460</v>
      </c>
      <c r="K4926" s="10">
        <v>1242</v>
      </c>
      <c r="L4926" s="10">
        <v>558.9</v>
      </c>
      <c r="M4926" s="5">
        <v>0.44999999999999996</v>
      </c>
      <c r="N4926" s="2" t="s">
        <v>82</v>
      </c>
    </row>
    <row r="4927" spans="2:14" ht="14.25" customHeight="1" x14ac:dyDescent="0.25">
      <c r="B4927" s="2" t="s">
        <v>13</v>
      </c>
      <c r="C4927" s="2">
        <v>1185732</v>
      </c>
      <c r="D4927" s="3">
        <v>44370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10">
        <v>27</v>
      </c>
      <c r="J4927" s="7">
        <v>390</v>
      </c>
      <c r="K4927" s="10">
        <v>1053</v>
      </c>
      <c r="L4927" s="10">
        <v>568.62</v>
      </c>
      <c r="M4927" s="5">
        <v>0.54</v>
      </c>
      <c r="N4927" s="2" t="s">
        <v>82</v>
      </c>
    </row>
    <row r="4928" spans="2:14" ht="14.25" customHeight="1" x14ac:dyDescent="0.25">
      <c r="B4928" s="2" t="s">
        <v>13</v>
      </c>
      <c r="C4928" s="2">
        <v>1185732</v>
      </c>
      <c r="D4928" s="3">
        <v>44371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10">
        <v>42</v>
      </c>
      <c r="J4928" s="7">
        <v>420</v>
      </c>
      <c r="K4928" s="10">
        <v>1764</v>
      </c>
      <c r="L4928" s="10">
        <v>882</v>
      </c>
      <c r="M4928" s="5">
        <v>0.5</v>
      </c>
      <c r="N4928" s="2" t="s">
        <v>82</v>
      </c>
    </row>
    <row r="4929" spans="2:14" ht="14.25" customHeight="1" x14ac:dyDescent="0.25">
      <c r="B4929" s="2" t="s">
        <v>13</v>
      </c>
      <c r="C4929" s="2">
        <v>1185732</v>
      </c>
      <c r="D4929" s="3">
        <v>44372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10">
        <v>49</v>
      </c>
      <c r="J4929" s="7">
        <v>850</v>
      </c>
      <c r="K4929" s="10">
        <v>4165</v>
      </c>
      <c r="L4929" s="10">
        <v>2582.3000000000002</v>
      </c>
      <c r="M4929" s="5">
        <v>0.62</v>
      </c>
      <c r="N4929" s="2" t="s">
        <v>82</v>
      </c>
    </row>
    <row r="4930" spans="2:14" ht="14.25" customHeight="1" x14ac:dyDescent="0.25">
      <c r="B4930" s="2" t="s">
        <v>13</v>
      </c>
      <c r="C4930" s="2">
        <v>1185732</v>
      </c>
      <c r="D4930" s="3">
        <v>44373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10">
        <v>43</v>
      </c>
      <c r="J4930" s="7">
        <v>1650</v>
      </c>
      <c r="K4930" s="10">
        <v>7095</v>
      </c>
      <c r="L4930" s="10">
        <v>3618.4500000000003</v>
      </c>
      <c r="M4930" s="5">
        <v>0.51</v>
      </c>
      <c r="N4930" s="2" t="s">
        <v>82</v>
      </c>
    </row>
    <row r="4931" spans="2:14" ht="14.25" customHeight="1" x14ac:dyDescent="0.25">
      <c r="B4931" s="2" t="s">
        <v>13</v>
      </c>
      <c r="C4931" s="2">
        <v>1185732</v>
      </c>
      <c r="D4931" s="3">
        <v>44374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10">
        <v>37</v>
      </c>
      <c r="J4931" s="7">
        <v>810</v>
      </c>
      <c r="K4931" s="10">
        <v>2997</v>
      </c>
      <c r="L4931" s="10">
        <v>1348.6499999999999</v>
      </c>
      <c r="M4931" s="5">
        <v>0.44999999999999996</v>
      </c>
      <c r="N4931" s="2" t="s">
        <v>82</v>
      </c>
    </row>
    <row r="4932" spans="2:14" ht="14.25" customHeight="1" x14ac:dyDescent="0.25">
      <c r="B4932" s="2" t="s">
        <v>13</v>
      </c>
      <c r="C4932" s="2">
        <v>1185732</v>
      </c>
      <c r="D4932" s="3">
        <v>44375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10">
        <v>34</v>
      </c>
      <c r="J4932" s="7">
        <v>630</v>
      </c>
      <c r="K4932" s="10">
        <v>2142</v>
      </c>
      <c r="L4932" s="10">
        <v>963.89999999999986</v>
      </c>
      <c r="M4932" s="5">
        <v>0.44999999999999996</v>
      </c>
      <c r="N4932" s="2" t="s">
        <v>82</v>
      </c>
    </row>
    <row r="4933" spans="2:14" ht="14.25" customHeight="1" x14ac:dyDescent="0.25">
      <c r="B4933" s="2" t="s">
        <v>13</v>
      </c>
      <c r="C4933" s="2">
        <v>1185732</v>
      </c>
      <c r="D4933" s="3">
        <v>44376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10">
        <v>33</v>
      </c>
      <c r="J4933" s="7">
        <v>460</v>
      </c>
      <c r="K4933" s="10">
        <v>1518</v>
      </c>
      <c r="L4933" s="10">
        <v>789.36</v>
      </c>
      <c r="M4933" s="5">
        <v>0.52</v>
      </c>
      <c r="N4933" s="2" t="s">
        <v>82</v>
      </c>
    </row>
    <row r="4934" spans="2:14" ht="14.25" customHeight="1" x14ac:dyDescent="0.25">
      <c r="B4934" s="2" t="s">
        <v>13</v>
      </c>
      <c r="C4934" s="2">
        <v>1185732</v>
      </c>
      <c r="D4934" s="3">
        <v>44377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10">
        <v>41</v>
      </c>
      <c r="J4934" s="7">
        <v>440</v>
      </c>
      <c r="K4934" s="10">
        <v>1804</v>
      </c>
      <c r="L4934" s="10">
        <v>883.96</v>
      </c>
      <c r="M4934" s="5">
        <v>0.49</v>
      </c>
      <c r="N4934" s="2" t="s">
        <v>82</v>
      </c>
    </row>
    <row r="4935" spans="2:14" ht="14.25" customHeight="1" x14ac:dyDescent="0.25">
      <c r="B4935" s="2" t="s">
        <v>13</v>
      </c>
      <c r="C4935" s="2">
        <v>1185732</v>
      </c>
      <c r="D4935" s="3">
        <v>44378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10">
        <v>49</v>
      </c>
      <c r="J4935" s="7">
        <v>910</v>
      </c>
      <c r="K4935" s="10">
        <v>4459</v>
      </c>
      <c r="L4935" s="10">
        <v>2809.17</v>
      </c>
      <c r="M4935" s="5">
        <v>0.63</v>
      </c>
      <c r="N4935" s="2" t="s">
        <v>82</v>
      </c>
    </row>
    <row r="4936" spans="2:14" ht="14.25" customHeight="1" x14ac:dyDescent="0.25">
      <c r="B4936" s="2" t="s">
        <v>13</v>
      </c>
      <c r="C4936" s="2">
        <v>1185732</v>
      </c>
      <c r="D4936" s="3">
        <v>44379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10">
        <v>41</v>
      </c>
      <c r="J4936" s="7">
        <v>1450</v>
      </c>
      <c r="K4936" s="10">
        <v>5945</v>
      </c>
      <c r="L4936" s="10">
        <v>3150.8500000000004</v>
      </c>
      <c r="M4936" s="5">
        <v>0.53</v>
      </c>
      <c r="N4936" s="2" t="s">
        <v>82</v>
      </c>
    </row>
    <row r="4937" spans="2:14" ht="14.25" customHeight="1" x14ac:dyDescent="0.25">
      <c r="B4937" s="2" t="s">
        <v>13</v>
      </c>
      <c r="C4937" s="2">
        <v>1185732</v>
      </c>
      <c r="D4937" s="3">
        <v>44380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10">
        <v>42</v>
      </c>
      <c r="J4937" s="7">
        <v>800</v>
      </c>
      <c r="K4937" s="10">
        <v>3360</v>
      </c>
      <c r="L4937" s="10">
        <v>1646.3999999999999</v>
      </c>
      <c r="M4937" s="5">
        <v>0.49</v>
      </c>
      <c r="N4937" s="2" t="s">
        <v>82</v>
      </c>
    </row>
    <row r="4938" spans="2:14" ht="14.25" customHeight="1" x14ac:dyDescent="0.25">
      <c r="B4938" s="2" t="s">
        <v>13</v>
      </c>
      <c r="C4938" s="2">
        <v>1185732</v>
      </c>
      <c r="D4938" s="3">
        <v>44381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10">
        <v>36</v>
      </c>
      <c r="J4938" s="7">
        <v>520</v>
      </c>
      <c r="K4938" s="10">
        <v>1872</v>
      </c>
      <c r="L4938" s="10">
        <v>898.56</v>
      </c>
      <c r="M4938" s="5">
        <v>0.48</v>
      </c>
      <c r="N4938" s="2" t="s">
        <v>82</v>
      </c>
    </row>
    <row r="4939" spans="2:14" ht="14.25" customHeight="1" x14ac:dyDescent="0.25">
      <c r="B4939" s="2" t="s">
        <v>13</v>
      </c>
      <c r="C4939" s="2">
        <v>1185732</v>
      </c>
      <c r="D4939" s="3">
        <v>44382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10">
        <v>29</v>
      </c>
      <c r="J4939" s="7">
        <v>380</v>
      </c>
      <c r="K4939" s="10">
        <v>1102</v>
      </c>
      <c r="L4939" s="10">
        <v>562.02</v>
      </c>
      <c r="M4939" s="5">
        <v>0.51</v>
      </c>
      <c r="N4939" s="2" t="s">
        <v>82</v>
      </c>
    </row>
    <row r="4940" spans="2:14" ht="14.25" customHeight="1" x14ac:dyDescent="0.25">
      <c r="B4940" s="2" t="s">
        <v>13</v>
      </c>
      <c r="C4940" s="2">
        <v>1185732</v>
      </c>
      <c r="D4940" s="3">
        <v>44383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10">
        <v>37</v>
      </c>
      <c r="J4940" s="7">
        <v>270</v>
      </c>
      <c r="K4940" s="10">
        <v>999</v>
      </c>
      <c r="L4940" s="10">
        <v>479.52</v>
      </c>
      <c r="M4940" s="5">
        <v>0.48</v>
      </c>
      <c r="N4940" s="2" t="s">
        <v>82</v>
      </c>
    </row>
    <row r="4941" spans="2:14" ht="14.25" customHeight="1" x14ac:dyDescent="0.25">
      <c r="B4941" s="2" t="s">
        <v>13</v>
      </c>
      <c r="C4941" s="2">
        <v>1185732</v>
      </c>
      <c r="D4941" s="3">
        <v>44384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10">
        <v>44</v>
      </c>
      <c r="J4941" s="7">
        <v>690</v>
      </c>
      <c r="K4941" s="10">
        <v>3036</v>
      </c>
      <c r="L4941" s="10">
        <v>1821.6</v>
      </c>
      <c r="M4941" s="5">
        <v>0.6</v>
      </c>
      <c r="N4941" s="2" t="s">
        <v>82</v>
      </c>
    </row>
    <row r="4942" spans="2:14" ht="14.25" customHeight="1" x14ac:dyDescent="0.25">
      <c r="B4942" s="2" t="s">
        <v>13</v>
      </c>
      <c r="C4942" s="2">
        <v>1185732</v>
      </c>
      <c r="D4942" s="3">
        <v>44385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10">
        <v>38</v>
      </c>
      <c r="J4942" s="7">
        <v>1120</v>
      </c>
      <c r="K4942" s="10">
        <v>4256</v>
      </c>
      <c r="L4942" s="10">
        <v>2298.2400000000002</v>
      </c>
      <c r="M4942" s="5">
        <v>0.54</v>
      </c>
      <c r="N4942" s="2" t="s">
        <v>82</v>
      </c>
    </row>
    <row r="4943" spans="2:14" ht="14.25" customHeight="1" x14ac:dyDescent="0.25">
      <c r="B4943" s="2" t="s">
        <v>13</v>
      </c>
      <c r="C4943" s="2">
        <v>1185732</v>
      </c>
      <c r="D4943" s="3">
        <v>44386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10">
        <v>33</v>
      </c>
      <c r="J4943" s="7">
        <v>560</v>
      </c>
      <c r="K4943" s="10">
        <v>1848</v>
      </c>
      <c r="L4943" s="10">
        <v>850.07999999999993</v>
      </c>
      <c r="M4943" s="5">
        <v>0.45999999999999996</v>
      </c>
      <c r="N4943" s="2" t="s">
        <v>82</v>
      </c>
    </row>
    <row r="4944" spans="2:14" ht="14.25" customHeight="1" x14ac:dyDescent="0.25">
      <c r="B4944" s="2" t="s">
        <v>13</v>
      </c>
      <c r="C4944" s="2">
        <v>1185732</v>
      </c>
      <c r="D4944" s="3">
        <v>44387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10">
        <v>18</v>
      </c>
      <c r="J4944" s="7">
        <v>250</v>
      </c>
      <c r="K4944" s="10">
        <v>450</v>
      </c>
      <c r="L4944" s="10">
        <v>216</v>
      </c>
      <c r="M4944" s="5">
        <v>0.48</v>
      </c>
      <c r="N4944" s="2" t="s">
        <v>82</v>
      </c>
    </row>
    <row r="4945" spans="2:14" ht="14.25" customHeight="1" x14ac:dyDescent="0.25">
      <c r="B4945" s="2" t="s">
        <v>13</v>
      </c>
      <c r="C4945" s="2">
        <v>1185732</v>
      </c>
      <c r="D4945" s="3">
        <v>44388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10">
        <v>19</v>
      </c>
      <c r="J4945" s="7">
        <v>230</v>
      </c>
      <c r="K4945" s="10">
        <v>437</v>
      </c>
      <c r="L4945" s="10">
        <v>227.24</v>
      </c>
      <c r="M4945" s="5">
        <v>0.52</v>
      </c>
      <c r="N4945" s="2" t="s">
        <v>82</v>
      </c>
    </row>
    <row r="4946" spans="2:14" ht="14.25" customHeight="1" x14ac:dyDescent="0.25">
      <c r="B4946" s="2" t="s">
        <v>13</v>
      </c>
      <c r="C4946" s="2">
        <v>1185732</v>
      </c>
      <c r="D4946" s="3">
        <v>44389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10">
        <v>29</v>
      </c>
      <c r="J4946" s="7">
        <v>210</v>
      </c>
      <c r="K4946" s="10">
        <v>609</v>
      </c>
      <c r="L4946" s="10">
        <v>292.32</v>
      </c>
      <c r="M4946" s="5">
        <v>0.48</v>
      </c>
      <c r="N4946" s="2" t="s">
        <v>82</v>
      </c>
    </row>
    <row r="4947" spans="2:14" ht="14.25" customHeight="1" x14ac:dyDescent="0.25">
      <c r="B4947" s="2" t="s">
        <v>13</v>
      </c>
      <c r="C4947" s="2">
        <v>1185732</v>
      </c>
      <c r="D4947" s="3">
        <v>44390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10">
        <v>34</v>
      </c>
      <c r="J4947" s="7">
        <v>390</v>
      </c>
      <c r="K4947" s="10">
        <v>1326</v>
      </c>
      <c r="L4947" s="10">
        <v>822.12</v>
      </c>
      <c r="M4947" s="5">
        <v>0.62</v>
      </c>
      <c r="N4947" s="2" t="s">
        <v>82</v>
      </c>
    </row>
    <row r="4948" spans="2:14" ht="14.25" customHeight="1" x14ac:dyDescent="0.25">
      <c r="B4948" s="2" t="s">
        <v>13</v>
      </c>
      <c r="C4948" s="2">
        <v>1185732</v>
      </c>
      <c r="D4948" s="3">
        <v>44391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10">
        <v>36</v>
      </c>
      <c r="J4948" s="7">
        <v>940</v>
      </c>
      <c r="K4948" s="10">
        <v>3384</v>
      </c>
      <c r="L4948" s="10">
        <v>1827.3600000000001</v>
      </c>
      <c r="M4948" s="5">
        <v>0.54</v>
      </c>
      <c r="N4948" s="2" t="s">
        <v>82</v>
      </c>
    </row>
    <row r="4949" spans="2:14" ht="14.25" customHeight="1" x14ac:dyDescent="0.25">
      <c r="B4949" s="2" t="s">
        <v>13</v>
      </c>
      <c r="C4949" s="2">
        <v>1185732</v>
      </c>
      <c r="D4949" s="3">
        <v>44392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10">
        <v>29</v>
      </c>
      <c r="J4949" s="7">
        <v>410</v>
      </c>
      <c r="K4949" s="10">
        <v>1189</v>
      </c>
      <c r="L4949" s="10">
        <v>546.93999999999994</v>
      </c>
      <c r="M4949" s="5">
        <v>0.45999999999999996</v>
      </c>
      <c r="N4949" s="2" t="s">
        <v>82</v>
      </c>
    </row>
    <row r="4950" spans="2:14" ht="14.25" customHeight="1" x14ac:dyDescent="0.25">
      <c r="B4950" s="2" t="s">
        <v>13</v>
      </c>
      <c r="C4950" s="2">
        <v>1185732</v>
      </c>
      <c r="D4950" s="3">
        <v>44393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10">
        <v>29</v>
      </c>
      <c r="J4950" s="7">
        <v>140</v>
      </c>
      <c r="K4950" s="10">
        <v>406</v>
      </c>
      <c r="L4950" s="10">
        <v>203</v>
      </c>
      <c r="M4950" s="5">
        <v>0.5</v>
      </c>
      <c r="N4950" s="2" t="s">
        <v>82</v>
      </c>
    </row>
    <row r="4951" spans="2:14" ht="14.25" customHeight="1" x14ac:dyDescent="0.25">
      <c r="B4951" s="2" t="s">
        <v>13</v>
      </c>
      <c r="C4951" s="2">
        <v>1185732</v>
      </c>
      <c r="D4951" s="3">
        <v>44394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10">
        <v>29</v>
      </c>
      <c r="J4951" s="7">
        <v>70</v>
      </c>
      <c r="K4951" s="10">
        <v>203</v>
      </c>
      <c r="L4951" s="10">
        <v>107.59</v>
      </c>
      <c r="M4951" s="5">
        <v>0.53</v>
      </c>
      <c r="N4951" s="2" t="s">
        <v>82</v>
      </c>
    </row>
    <row r="4952" spans="2:14" ht="14.25" customHeight="1" x14ac:dyDescent="0.25">
      <c r="B4952" s="2" t="s">
        <v>13</v>
      </c>
      <c r="C4952" s="2">
        <v>1185732</v>
      </c>
      <c r="D4952" s="3">
        <v>44395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10">
        <v>37</v>
      </c>
      <c r="J4952" s="7">
        <v>70</v>
      </c>
      <c r="K4952" s="10">
        <v>259</v>
      </c>
      <c r="L4952" s="10">
        <v>124.32</v>
      </c>
      <c r="M4952" s="5">
        <v>0.48</v>
      </c>
      <c r="N4952" s="2" t="s">
        <v>82</v>
      </c>
    </row>
    <row r="4953" spans="2:14" ht="14.25" customHeight="1" x14ac:dyDescent="0.25">
      <c r="B4953" s="2" t="s">
        <v>13</v>
      </c>
      <c r="C4953" s="2">
        <v>1185732</v>
      </c>
      <c r="D4953" s="3">
        <v>44396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10">
        <v>44</v>
      </c>
      <c r="J4953" s="7">
        <v>380</v>
      </c>
      <c r="K4953" s="10">
        <v>1672</v>
      </c>
      <c r="L4953" s="10">
        <v>1053.3599999999999</v>
      </c>
      <c r="M4953" s="5">
        <v>0.63</v>
      </c>
      <c r="N4953" s="2" t="s">
        <v>82</v>
      </c>
    </row>
    <row r="4954" spans="2:14" ht="14.25" customHeight="1" x14ac:dyDescent="0.25">
      <c r="B4954" s="2" t="s">
        <v>13</v>
      </c>
      <c r="C4954" s="2">
        <v>1185732</v>
      </c>
      <c r="D4954" s="3">
        <v>44397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10">
        <v>37</v>
      </c>
      <c r="J4954" s="7">
        <v>840</v>
      </c>
      <c r="K4954" s="10">
        <v>3108</v>
      </c>
      <c r="L4954" s="10">
        <v>1678.3200000000002</v>
      </c>
      <c r="M4954" s="5">
        <v>0.54</v>
      </c>
      <c r="N4954" s="2" t="s">
        <v>82</v>
      </c>
    </row>
    <row r="4955" spans="2:14" ht="14.25" customHeight="1" x14ac:dyDescent="0.25">
      <c r="B4955" s="2" t="s">
        <v>13</v>
      </c>
      <c r="C4955" s="2">
        <v>1185732</v>
      </c>
      <c r="D4955" s="3">
        <v>44398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10">
        <v>29</v>
      </c>
      <c r="J4955" s="7">
        <v>410</v>
      </c>
      <c r="K4955" s="10">
        <v>1189</v>
      </c>
      <c r="L4955" s="10">
        <v>546.93999999999994</v>
      </c>
      <c r="M4955" s="5">
        <v>0.45999999999999996</v>
      </c>
      <c r="N4955" s="2" t="s">
        <v>82</v>
      </c>
    </row>
    <row r="4956" spans="2:14" ht="14.25" customHeight="1" x14ac:dyDescent="0.25">
      <c r="B4956" s="2" t="s">
        <v>13</v>
      </c>
      <c r="C4956" s="2">
        <v>1185732</v>
      </c>
      <c r="D4956" s="3">
        <v>44399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10">
        <v>29</v>
      </c>
      <c r="J4956" s="7">
        <v>250</v>
      </c>
      <c r="K4956" s="10">
        <v>725</v>
      </c>
      <c r="L4956" s="10">
        <v>340.75</v>
      </c>
      <c r="M4956" s="5">
        <v>0.47</v>
      </c>
      <c r="N4956" s="2" t="s">
        <v>82</v>
      </c>
    </row>
    <row r="4957" spans="2:14" ht="14.25" customHeight="1" x14ac:dyDescent="0.25">
      <c r="B4957" s="2" t="s">
        <v>13</v>
      </c>
      <c r="C4957" s="2">
        <v>1185732</v>
      </c>
      <c r="D4957" s="3">
        <v>44400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10">
        <v>27</v>
      </c>
      <c r="J4957" s="7">
        <v>360</v>
      </c>
      <c r="K4957" s="10">
        <v>972</v>
      </c>
      <c r="L4957" s="10">
        <v>534.6</v>
      </c>
      <c r="M4957" s="5">
        <v>0.55000000000000004</v>
      </c>
      <c r="N4957" s="2" t="s">
        <v>82</v>
      </c>
    </row>
    <row r="4958" spans="2:14" ht="14.25" customHeight="1" x14ac:dyDescent="0.25">
      <c r="B4958" s="2" t="s">
        <v>13</v>
      </c>
      <c r="C4958" s="2">
        <v>1185732</v>
      </c>
      <c r="D4958" s="3">
        <v>44401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10">
        <v>48</v>
      </c>
      <c r="J4958" s="7">
        <v>270</v>
      </c>
      <c r="K4958" s="10">
        <v>1296</v>
      </c>
      <c r="L4958" s="10">
        <v>583.19999999999993</v>
      </c>
      <c r="M4958" s="5">
        <v>0.44999999999999996</v>
      </c>
      <c r="N4958" s="2" t="s">
        <v>82</v>
      </c>
    </row>
    <row r="4959" spans="2:14" ht="14.25" customHeight="1" x14ac:dyDescent="0.25">
      <c r="B4959" s="2" t="s">
        <v>13</v>
      </c>
      <c r="C4959" s="2">
        <v>1185732</v>
      </c>
      <c r="D4959" s="3">
        <v>44402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10">
        <v>53</v>
      </c>
      <c r="J4959" s="7">
        <v>580</v>
      </c>
      <c r="K4959" s="10">
        <v>3074</v>
      </c>
      <c r="L4959" s="10">
        <v>1905.8799999999999</v>
      </c>
      <c r="M4959" s="5">
        <v>0.62</v>
      </c>
      <c r="N4959" s="2" t="s">
        <v>82</v>
      </c>
    </row>
    <row r="4960" spans="2:14" ht="14.25" customHeight="1" x14ac:dyDescent="0.25">
      <c r="B4960" s="2" t="s">
        <v>13</v>
      </c>
      <c r="C4960" s="2">
        <v>1185732</v>
      </c>
      <c r="D4960" s="3">
        <v>44403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10">
        <v>49</v>
      </c>
      <c r="J4960" s="7">
        <v>1170</v>
      </c>
      <c r="K4960" s="10">
        <v>5733</v>
      </c>
      <c r="L4960" s="10">
        <v>2866.5</v>
      </c>
      <c r="M4960" s="5">
        <v>0.5</v>
      </c>
      <c r="N4960" s="2" t="s">
        <v>82</v>
      </c>
    </row>
    <row r="4961" spans="2:14" ht="14.25" customHeight="1" x14ac:dyDescent="0.25">
      <c r="B4961" s="2" t="s">
        <v>13</v>
      </c>
      <c r="C4961" s="2">
        <v>1185732</v>
      </c>
      <c r="D4961" s="3">
        <v>44404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10">
        <v>36</v>
      </c>
      <c r="J4961" s="7">
        <v>630</v>
      </c>
      <c r="K4961" s="10">
        <v>2268</v>
      </c>
      <c r="L4961" s="10">
        <v>1134</v>
      </c>
      <c r="M4961" s="5">
        <v>0.5</v>
      </c>
      <c r="N4961" s="2" t="s">
        <v>82</v>
      </c>
    </row>
    <row r="4962" spans="2:14" ht="14.25" customHeight="1" x14ac:dyDescent="0.25">
      <c r="B4962" s="2" t="s">
        <v>13</v>
      </c>
      <c r="C4962" s="2">
        <v>1185732</v>
      </c>
      <c r="D4962" s="3">
        <v>44405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10">
        <v>39</v>
      </c>
      <c r="J4962" s="7">
        <v>600</v>
      </c>
      <c r="K4962" s="10">
        <v>2340</v>
      </c>
      <c r="L4962" s="10">
        <v>1146.5999999999999</v>
      </c>
      <c r="M4962" s="5">
        <v>0.49</v>
      </c>
      <c r="N4962" s="2" t="s">
        <v>82</v>
      </c>
    </row>
    <row r="4963" spans="2:14" ht="14.25" customHeight="1" x14ac:dyDescent="0.25">
      <c r="B4963" s="2" t="s">
        <v>13</v>
      </c>
      <c r="C4963" s="2">
        <v>1185732</v>
      </c>
      <c r="D4963" s="3">
        <v>44406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10">
        <v>38</v>
      </c>
      <c r="J4963" s="7">
        <v>380</v>
      </c>
      <c r="K4963" s="10">
        <v>1444</v>
      </c>
      <c r="L4963" s="10">
        <v>794.2</v>
      </c>
      <c r="M4963" s="5">
        <v>0.55000000000000004</v>
      </c>
      <c r="N4963" s="2" t="s">
        <v>82</v>
      </c>
    </row>
    <row r="4964" spans="2:14" ht="14.25" customHeight="1" x14ac:dyDescent="0.25">
      <c r="B4964" s="2" t="s">
        <v>13</v>
      </c>
      <c r="C4964" s="2">
        <v>1185732</v>
      </c>
      <c r="D4964" s="3">
        <v>44407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10">
        <v>45</v>
      </c>
      <c r="J4964" s="7">
        <v>390</v>
      </c>
      <c r="K4964" s="10">
        <v>1755</v>
      </c>
      <c r="L4964" s="10">
        <v>842.4</v>
      </c>
      <c r="M4964" s="5">
        <v>0.48</v>
      </c>
      <c r="N4964" s="2" t="s">
        <v>82</v>
      </c>
    </row>
    <row r="4965" spans="2:14" ht="14.25" customHeight="1" x14ac:dyDescent="0.25">
      <c r="B4965" s="2" t="s">
        <v>13</v>
      </c>
      <c r="C4965" s="2">
        <v>1185732</v>
      </c>
      <c r="D4965" s="3">
        <v>44408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10">
        <v>54</v>
      </c>
      <c r="J4965" s="7">
        <v>650</v>
      </c>
      <c r="K4965" s="10">
        <v>3510</v>
      </c>
      <c r="L4965" s="10">
        <v>2176.1999999999998</v>
      </c>
      <c r="M4965" s="5">
        <v>0.62</v>
      </c>
      <c r="N4965" s="2" t="s">
        <v>82</v>
      </c>
    </row>
    <row r="4966" spans="2:14" ht="14.25" customHeight="1" x14ac:dyDescent="0.25">
      <c r="B4966" s="2" t="s">
        <v>25</v>
      </c>
      <c r="C4966" s="2">
        <v>1197831</v>
      </c>
      <c r="D4966" s="3">
        <v>44409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10">
        <v>19</v>
      </c>
      <c r="J4966" s="7">
        <v>2030</v>
      </c>
      <c r="K4966" s="10">
        <v>3857</v>
      </c>
      <c r="L4966" s="10">
        <v>2044.21</v>
      </c>
      <c r="M4966" s="5">
        <v>0.53</v>
      </c>
      <c r="N4966" s="2" t="s">
        <v>82</v>
      </c>
    </row>
    <row r="4967" spans="2:14" ht="14.25" customHeight="1" x14ac:dyDescent="0.25">
      <c r="B4967" s="2" t="s">
        <v>25</v>
      </c>
      <c r="C4967" s="2">
        <v>1197831</v>
      </c>
      <c r="D4967" s="3">
        <v>44410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10">
        <v>29</v>
      </c>
      <c r="J4967" s="7">
        <v>1960</v>
      </c>
      <c r="K4967" s="10">
        <v>5684</v>
      </c>
      <c r="L4967" s="10">
        <v>3069.36</v>
      </c>
      <c r="M4967" s="5">
        <v>0.54</v>
      </c>
      <c r="N4967" s="2" t="s">
        <v>82</v>
      </c>
    </row>
    <row r="4968" spans="2:14" ht="14.25" customHeight="1" x14ac:dyDescent="0.25">
      <c r="B4968" s="2" t="s">
        <v>25</v>
      </c>
      <c r="C4968" s="2">
        <v>1197831</v>
      </c>
      <c r="D4968" s="3">
        <v>44411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10">
        <v>28</v>
      </c>
      <c r="J4968" s="7">
        <v>1380</v>
      </c>
      <c r="K4968" s="10">
        <v>3864</v>
      </c>
      <c r="L4968" s="10">
        <v>2125.1999999999998</v>
      </c>
      <c r="M4968" s="5">
        <v>0.54999999999999993</v>
      </c>
      <c r="N4968" s="2" t="s">
        <v>82</v>
      </c>
    </row>
    <row r="4969" spans="2:14" ht="14.25" customHeight="1" x14ac:dyDescent="0.25">
      <c r="B4969" s="2" t="s">
        <v>25</v>
      </c>
      <c r="C4969" s="2">
        <v>1197831</v>
      </c>
      <c r="D4969" s="3">
        <v>44412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10">
        <v>33</v>
      </c>
      <c r="J4969" s="7">
        <v>1380</v>
      </c>
      <c r="K4969" s="10">
        <v>4554</v>
      </c>
      <c r="L4969" s="10">
        <v>2914.56</v>
      </c>
      <c r="M4969" s="5">
        <v>0.64</v>
      </c>
      <c r="N4969" s="2" t="s">
        <v>82</v>
      </c>
    </row>
    <row r="4970" spans="2:14" ht="14.25" customHeight="1" x14ac:dyDescent="0.25">
      <c r="B4970" s="2" t="s">
        <v>25</v>
      </c>
      <c r="C4970" s="2">
        <v>1197831</v>
      </c>
      <c r="D4970" s="3">
        <v>44413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10">
        <v>37</v>
      </c>
      <c r="J4970" s="7">
        <v>880</v>
      </c>
      <c r="K4970" s="10">
        <v>3256</v>
      </c>
      <c r="L4970" s="10">
        <v>1562.8799999999999</v>
      </c>
      <c r="M4970" s="5">
        <v>0.48</v>
      </c>
      <c r="N4970" s="2" t="s">
        <v>82</v>
      </c>
    </row>
    <row r="4971" spans="2:14" ht="14.25" customHeight="1" x14ac:dyDescent="0.25">
      <c r="B4971" s="2" t="s">
        <v>25</v>
      </c>
      <c r="C4971" s="2">
        <v>1197831</v>
      </c>
      <c r="D4971" s="3">
        <v>44414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10">
        <v>32</v>
      </c>
      <c r="J4971" s="7">
        <v>1380</v>
      </c>
      <c r="K4971" s="10">
        <v>4416</v>
      </c>
      <c r="L4971" s="10">
        <v>3091.2000000000003</v>
      </c>
      <c r="M4971" s="5">
        <v>0.70000000000000007</v>
      </c>
      <c r="N4971" s="2" t="s">
        <v>82</v>
      </c>
    </row>
    <row r="4972" spans="2:14" ht="14.25" customHeight="1" x14ac:dyDescent="0.25">
      <c r="B4972" s="2" t="s">
        <v>25</v>
      </c>
      <c r="C4972" s="2">
        <v>1197831</v>
      </c>
      <c r="D4972" s="3">
        <v>44415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10">
        <v>24</v>
      </c>
      <c r="J4972" s="7">
        <v>1560</v>
      </c>
      <c r="K4972" s="10">
        <v>3744</v>
      </c>
      <c r="L4972" s="10">
        <v>2021.7600000000002</v>
      </c>
      <c r="M4972" s="5">
        <v>0.54</v>
      </c>
      <c r="N4972" s="2" t="s">
        <v>82</v>
      </c>
    </row>
    <row r="4973" spans="2:14" ht="14.25" customHeight="1" x14ac:dyDescent="0.25">
      <c r="B4973" s="2" t="s">
        <v>25</v>
      </c>
      <c r="C4973" s="2">
        <v>1197831</v>
      </c>
      <c r="D4973" s="3">
        <v>44416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10">
        <v>33</v>
      </c>
      <c r="J4973" s="7">
        <v>1740</v>
      </c>
      <c r="K4973" s="10">
        <v>5742</v>
      </c>
      <c r="L4973" s="10">
        <v>3100.6800000000003</v>
      </c>
      <c r="M4973" s="5">
        <v>0.54</v>
      </c>
      <c r="N4973" s="2" t="s">
        <v>82</v>
      </c>
    </row>
    <row r="4974" spans="2:14" ht="14.25" customHeight="1" x14ac:dyDescent="0.25">
      <c r="B4974" s="2" t="s">
        <v>25</v>
      </c>
      <c r="C4974" s="2">
        <v>1197831</v>
      </c>
      <c r="D4974" s="3">
        <v>44417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10">
        <v>32</v>
      </c>
      <c r="J4974" s="7">
        <v>1280</v>
      </c>
      <c r="K4974" s="10">
        <v>4096</v>
      </c>
      <c r="L4974" s="10">
        <v>2129.92</v>
      </c>
      <c r="M4974" s="5">
        <v>0.52</v>
      </c>
      <c r="N4974" s="2" t="s">
        <v>82</v>
      </c>
    </row>
    <row r="4975" spans="2:14" ht="14.25" customHeight="1" x14ac:dyDescent="0.25">
      <c r="B4975" s="2" t="s">
        <v>25</v>
      </c>
      <c r="C4975" s="2">
        <v>1197831</v>
      </c>
      <c r="D4975" s="3">
        <v>44418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10">
        <v>32</v>
      </c>
      <c r="J4975" s="7">
        <v>980</v>
      </c>
      <c r="K4975" s="10">
        <v>3136</v>
      </c>
      <c r="L4975" s="10">
        <v>1944.32</v>
      </c>
      <c r="M4975" s="5">
        <v>0.62</v>
      </c>
      <c r="N4975" s="2" t="s">
        <v>82</v>
      </c>
    </row>
    <row r="4976" spans="2:14" ht="14.25" customHeight="1" x14ac:dyDescent="0.25">
      <c r="B4976" s="2" t="s">
        <v>25</v>
      </c>
      <c r="C4976" s="2">
        <v>1197831</v>
      </c>
      <c r="D4976" s="3">
        <v>44419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10">
        <v>38</v>
      </c>
      <c r="J4976" s="7">
        <v>680</v>
      </c>
      <c r="K4976" s="10">
        <v>2584</v>
      </c>
      <c r="L4976" s="10">
        <v>1240.32</v>
      </c>
      <c r="M4976" s="5">
        <v>0.48</v>
      </c>
      <c r="N4976" s="2" t="s">
        <v>82</v>
      </c>
    </row>
    <row r="4977" spans="2:14" ht="14.25" customHeight="1" x14ac:dyDescent="0.25">
      <c r="B4977" s="2" t="s">
        <v>25</v>
      </c>
      <c r="C4977" s="2">
        <v>1197831</v>
      </c>
      <c r="D4977" s="3">
        <v>44420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10">
        <v>33</v>
      </c>
      <c r="J4977" s="7">
        <v>1260</v>
      </c>
      <c r="K4977" s="10">
        <v>4158</v>
      </c>
      <c r="L4977" s="10">
        <v>2785.86</v>
      </c>
      <c r="M4977" s="5">
        <v>0.67</v>
      </c>
      <c r="N4977" s="2" t="s">
        <v>82</v>
      </c>
    </row>
    <row r="4978" spans="2:14" ht="14.25" customHeight="1" x14ac:dyDescent="0.25">
      <c r="B4978" s="2" t="s">
        <v>25</v>
      </c>
      <c r="C4978" s="2">
        <v>1197831</v>
      </c>
      <c r="D4978" s="3">
        <v>44421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10">
        <v>28</v>
      </c>
      <c r="J4978" s="7">
        <v>1630</v>
      </c>
      <c r="K4978" s="10">
        <v>4564</v>
      </c>
      <c r="L4978" s="10">
        <v>2510.1999999999998</v>
      </c>
      <c r="M4978" s="5">
        <v>0.54999999999999993</v>
      </c>
      <c r="N4978" s="2" t="s">
        <v>82</v>
      </c>
    </row>
    <row r="4979" spans="2:14" ht="14.25" customHeight="1" x14ac:dyDescent="0.25">
      <c r="B4979" s="2" t="s">
        <v>25</v>
      </c>
      <c r="C4979" s="2">
        <v>1197831</v>
      </c>
      <c r="D4979" s="3">
        <v>44422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10">
        <v>36</v>
      </c>
      <c r="J4979" s="7">
        <v>1880</v>
      </c>
      <c r="K4979" s="10">
        <v>6768</v>
      </c>
      <c r="L4979" s="10">
        <v>3722.3999999999996</v>
      </c>
      <c r="M4979" s="5">
        <v>0.54999999999999993</v>
      </c>
      <c r="N4979" s="2" t="s">
        <v>82</v>
      </c>
    </row>
    <row r="4980" spans="2:14" ht="14.25" customHeight="1" x14ac:dyDescent="0.25">
      <c r="B4980" s="2" t="s">
        <v>25</v>
      </c>
      <c r="C4980" s="2">
        <v>1197831</v>
      </c>
      <c r="D4980" s="3">
        <v>44423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10">
        <v>27</v>
      </c>
      <c r="J4980" s="7">
        <v>1170</v>
      </c>
      <c r="K4980" s="10">
        <v>3159</v>
      </c>
      <c r="L4980" s="10">
        <v>1832.2199999999998</v>
      </c>
      <c r="M4980" s="5">
        <v>0.57999999999999996</v>
      </c>
      <c r="N4980" s="2" t="s">
        <v>82</v>
      </c>
    </row>
    <row r="4981" spans="2:14" ht="14.25" customHeight="1" x14ac:dyDescent="0.25">
      <c r="B4981" s="2" t="s">
        <v>25</v>
      </c>
      <c r="C4981" s="2">
        <v>1197831</v>
      </c>
      <c r="D4981" s="3">
        <v>44424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10">
        <v>33</v>
      </c>
      <c r="J4981" s="7">
        <v>1050</v>
      </c>
      <c r="K4981" s="10">
        <v>3465</v>
      </c>
      <c r="L4981" s="10">
        <v>2356.2000000000003</v>
      </c>
      <c r="M4981" s="5">
        <v>0.68</v>
      </c>
      <c r="N4981" s="2" t="s">
        <v>82</v>
      </c>
    </row>
    <row r="4982" spans="2:14" ht="14.25" customHeight="1" x14ac:dyDescent="0.25">
      <c r="B4982" s="2" t="s">
        <v>25</v>
      </c>
      <c r="C4982" s="2">
        <v>1197831</v>
      </c>
      <c r="D4982" s="3">
        <v>44425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10">
        <v>37</v>
      </c>
      <c r="J4982" s="7">
        <v>730</v>
      </c>
      <c r="K4982" s="10">
        <v>2701</v>
      </c>
      <c r="L4982" s="10">
        <v>1350.5</v>
      </c>
      <c r="M4982" s="5">
        <v>0.5</v>
      </c>
      <c r="N4982" s="2" t="s">
        <v>82</v>
      </c>
    </row>
    <row r="4983" spans="2:14" ht="14.25" customHeight="1" x14ac:dyDescent="0.25">
      <c r="B4983" s="2" t="s">
        <v>25</v>
      </c>
      <c r="C4983" s="2">
        <v>1197831</v>
      </c>
      <c r="D4983" s="3">
        <v>44426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10">
        <v>34</v>
      </c>
      <c r="J4983" s="7">
        <v>1040</v>
      </c>
      <c r="K4983" s="10">
        <v>3536</v>
      </c>
      <c r="L4983" s="10">
        <v>2652.0000000000005</v>
      </c>
      <c r="M4983" s="5">
        <v>0.75000000000000011</v>
      </c>
      <c r="N4983" s="2" t="s">
        <v>82</v>
      </c>
    </row>
    <row r="4984" spans="2:14" ht="14.25" customHeight="1" x14ac:dyDescent="0.25">
      <c r="B4984" s="2" t="s">
        <v>25</v>
      </c>
      <c r="C4984" s="2">
        <v>1197831</v>
      </c>
      <c r="D4984" s="3">
        <v>44427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10">
        <v>19</v>
      </c>
      <c r="J4984" s="7">
        <v>1950</v>
      </c>
      <c r="K4984" s="10">
        <v>3705</v>
      </c>
      <c r="L4984" s="10">
        <v>2148.8999999999996</v>
      </c>
      <c r="M4984" s="5">
        <v>0.57999999999999996</v>
      </c>
      <c r="N4984" s="2" t="s">
        <v>82</v>
      </c>
    </row>
    <row r="4985" spans="2:14" ht="14.25" customHeight="1" x14ac:dyDescent="0.25">
      <c r="B4985" s="2" t="s">
        <v>25</v>
      </c>
      <c r="C4985" s="2">
        <v>1197831</v>
      </c>
      <c r="D4985" s="3">
        <v>44428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10">
        <v>19</v>
      </c>
      <c r="J4985" s="7">
        <v>1890</v>
      </c>
      <c r="K4985" s="10">
        <v>3591</v>
      </c>
      <c r="L4985" s="10">
        <v>2082.7799999999997</v>
      </c>
      <c r="M4985" s="5">
        <v>0.57999999999999996</v>
      </c>
      <c r="N4985" s="2" t="s">
        <v>82</v>
      </c>
    </row>
    <row r="4986" spans="2:14" ht="14.25" customHeight="1" x14ac:dyDescent="0.25">
      <c r="B4986" s="2" t="s">
        <v>25</v>
      </c>
      <c r="C4986" s="2">
        <v>1197831</v>
      </c>
      <c r="D4986" s="3">
        <v>44429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10">
        <v>14</v>
      </c>
      <c r="J4986" s="7">
        <v>1190</v>
      </c>
      <c r="K4986" s="10">
        <v>1666</v>
      </c>
      <c r="L4986" s="10">
        <v>982.93999999999994</v>
      </c>
      <c r="M4986" s="5">
        <v>0.59</v>
      </c>
      <c r="N4986" s="2" t="s">
        <v>82</v>
      </c>
    </row>
    <row r="4987" spans="2:14" ht="14.25" customHeight="1" x14ac:dyDescent="0.25">
      <c r="B4987" s="2" t="s">
        <v>25</v>
      </c>
      <c r="C4987" s="2">
        <v>1197831</v>
      </c>
      <c r="D4987" s="3">
        <v>44430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10">
        <v>18</v>
      </c>
      <c r="J4987" s="7">
        <v>1130</v>
      </c>
      <c r="K4987" s="10">
        <v>2034</v>
      </c>
      <c r="L4987" s="10">
        <v>1342.44</v>
      </c>
      <c r="M4987" s="5">
        <v>0.66</v>
      </c>
      <c r="N4987" s="2" t="s">
        <v>82</v>
      </c>
    </row>
    <row r="4988" spans="2:14" ht="14.25" customHeight="1" x14ac:dyDescent="0.25">
      <c r="B4988" s="2" t="s">
        <v>25</v>
      </c>
      <c r="C4988" s="2">
        <v>1197831</v>
      </c>
      <c r="D4988" s="3">
        <v>44431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10">
        <v>23</v>
      </c>
      <c r="J4988" s="7">
        <v>740</v>
      </c>
      <c r="K4988" s="10">
        <v>1702</v>
      </c>
      <c r="L4988" s="10">
        <v>902.06000000000006</v>
      </c>
      <c r="M4988" s="5">
        <v>0.53</v>
      </c>
      <c r="N4988" s="2" t="s">
        <v>82</v>
      </c>
    </row>
    <row r="4989" spans="2:14" ht="14.25" customHeight="1" x14ac:dyDescent="0.25">
      <c r="B4989" s="2" t="s">
        <v>25</v>
      </c>
      <c r="C4989" s="2">
        <v>1197831</v>
      </c>
      <c r="D4989" s="3">
        <v>44432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10">
        <v>20</v>
      </c>
      <c r="J4989" s="7">
        <v>1490</v>
      </c>
      <c r="K4989" s="10">
        <v>2980</v>
      </c>
      <c r="L4989" s="10">
        <v>2235.0000000000005</v>
      </c>
      <c r="M4989" s="5">
        <v>0.75000000000000011</v>
      </c>
      <c r="N4989" s="2" t="s">
        <v>82</v>
      </c>
    </row>
    <row r="4990" spans="2:14" ht="14.25" customHeight="1" x14ac:dyDescent="0.25">
      <c r="B4990" s="2" t="s">
        <v>25</v>
      </c>
      <c r="C4990" s="2">
        <v>1197831</v>
      </c>
      <c r="D4990" s="3">
        <v>44433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10">
        <v>9</v>
      </c>
      <c r="J4990" s="7">
        <v>2030</v>
      </c>
      <c r="K4990" s="10">
        <v>1827</v>
      </c>
      <c r="L4990" s="10">
        <v>1077.9299999999998</v>
      </c>
      <c r="M4990" s="5">
        <v>0.59</v>
      </c>
      <c r="N4990" s="2" t="s">
        <v>82</v>
      </c>
    </row>
    <row r="4991" spans="2:14" ht="14.25" customHeight="1" x14ac:dyDescent="0.25">
      <c r="B4991" s="2" t="s">
        <v>25</v>
      </c>
      <c r="C4991" s="2">
        <v>1197831</v>
      </c>
      <c r="D4991" s="3">
        <v>44434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10">
        <v>19</v>
      </c>
      <c r="J4991" s="7">
        <v>1890</v>
      </c>
      <c r="K4991" s="10">
        <v>3591</v>
      </c>
      <c r="L4991" s="10">
        <v>2118.69</v>
      </c>
      <c r="M4991" s="5">
        <v>0.59</v>
      </c>
      <c r="N4991" s="2" t="s">
        <v>82</v>
      </c>
    </row>
    <row r="4992" spans="2:14" ht="14.25" customHeight="1" x14ac:dyDescent="0.25">
      <c r="B4992" s="2" t="s">
        <v>25</v>
      </c>
      <c r="C4992" s="2">
        <v>1197831</v>
      </c>
      <c r="D4992" s="3">
        <v>44435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10">
        <v>15</v>
      </c>
      <c r="J4992" s="7">
        <v>1730</v>
      </c>
      <c r="K4992" s="10">
        <v>2595</v>
      </c>
      <c r="L4992" s="10">
        <v>1453.1999999999998</v>
      </c>
      <c r="M4992" s="5">
        <v>0.55999999999999994</v>
      </c>
      <c r="N4992" s="2" t="s">
        <v>82</v>
      </c>
    </row>
    <row r="4993" spans="2:14" ht="14.25" customHeight="1" x14ac:dyDescent="0.25">
      <c r="B4993" s="2" t="s">
        <v>25</v>
      </c>
      <c r="C4993" s="2">
        <v>1197831</v>
      </c>
      <c r="D4993" s="3">
        <v>44436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10">
        <v>34</v>
      </c>
      <c r="J4993" s="7">
        <v>1350</v>
      </c>
      <c r="K4993" s="10">
        <v>4590</v>
      </c>
      <c r="L4993" s="10">
        <v>3121.2000000000003</v>
      </c>
      <c r="M4993" s="5">
        <v>0.68</v>
      </c>
      <c r="N4993" s="2" t="s">
        <v>82</v>
      </c>
    </row>
    <row r="4994" spans="2:14" ht="14.25" customHeight="1" x14ac:dyDescent="0.25">
      <c r="B4994" s="2" t="s">
        <v>25</v>
      </c>
      <c r="C4994" s="2">
        <v>1197831</v>
      </c>
      <c r="D4994" s="3">
        <v>44437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10">
        <v>49</v>
      </c>
      <c r="J4994" s="7">
        <v>1200</v>
      </c>
      <c r="K4994" s="10">
        <v>5880</v>
      </c>
      <c r="L4994" s="10">
        <v>3175.2000000000003</v>
      </c>
      <c r="M4994" s="5">
        <v>0.54</v>
      </c>
      <c r="N4994" s="2" t="s">
        <v>82</v>
      </c>
    </row>
    <row r="4995" spans="2:14" ht="14.25" customHeight="1" x14ac:dyDescent="0.25">
      <c r="B4995" s="2" t="s">
        <v>25</v>
      </c>
      <c r="C4995" s="2">
        <v>1197831</v>
      </c>
      <c r="D4995" s="3">
        <v>44438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10">
        <v>43</v>
      </c>
      <c r="J4995" s="7">
        <v>2030</v>
      </c>
      <c r="K4995" s="10">
        <v>8729</v>
      </c>
      <c r="L4995" s="10">
        <v>6284.880000000001</v>
      </c>
      <c r="M4995" s="5">
        <v>0.72000000000000008</v>
      </c>
      <c r="N4995" s="2" t="s">
        <v>82</v>
      </c>
    </row>
    <row r="4996" spans="2:14" ht="14.25" customHeight="1" x14ac:dyDescent="0.25">
      <c r="B4996" s="2" t="s">
        <v>25</v>
      </c>
      <c r="C4996" s="2">
        <v>1197831</v>
      </c>
      <c r="D4996" s="3">
        <v>44439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10">
        <v>43</v>
      </c>
      <c r="J4996" s="7">
        <v>2030</v>
      </c>
      <c r="K4996" s="10">
        <v>8729</v>
      </c>
      <c r="L4996" s="10">
        <v>4800.95</v>
      </c>
      <c r="M4996" s="5">
        <v>0.54999999999999993</v>
      </c>
      <c r="N4996" s="2" t="s">
        <v>82</v>
      </c>
    </row>
    <row r="4997" spans="2:14" ht="14.25" customHeight="1" x14ac:dyDescent="0.25">
      <c r="B4997" s="2" t="s">
        <v>25</v>
      </c>
      <c r="C4997" s="2">
        <v>1197831</v>
      </c>
      <c r="D4997" s="3">
        <v>44440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10">
        <v>49</v>
      </c>
      <c r="J4997" s="7">
        <v>2030</v>
      </c>
      <c r="K4997" s="10">
        <v>9947</v>
      </c>
      <c r="L4997" s="10">
        <v>5570.32</v>
      </c>
      <c r="M4997" s="5">
        <v>0.55999999999999994</v>
      </c>
      <c r="N4997" s="2" t="s">
        <v>82</v>
      </c>
    </row>
    <row r="4998" spans="2:14" ht="14.25" customHeight="1" x14ac:dyDescent="0.25">
      <c r="B4998" s="2" t="s">
        <v>25</v>
      </c>
      <c r="C4998" s="2">
        <v>1197831</v>
      </c>
      <c r="D4998" s="3">
        <v>44441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10">
        <v>44</v>
      </c>
      <c r="J4998" s="7">
        <v>1890</v>
      </c>
      <c r="K4998" s="10">
        <v>8316</v>
      </c>
      <c r="L4998" s="10">
        <v>4906.4399999999996</v>
      </c>
      <c r="M4998" s="5">
        <v>0.59</v>
      </c>
      <c r="N4998" s="2" t="s">
        <v>82</v>
      </c>
    </row>
    <row r="4999" spans="2:14" ht="14.25" customHeight="1" x14ac:dyDescent="0.25">
      <c r="B4999" s="2" t="s">
        <v>25</v>
      </c>
      <c r="C4999" s="2">
        <v>1197831</v>
      </c>
      <c r="D4999" s="3">
        <v>44442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10">
        <v>41</v>
      </c>
      <c r="J4999" s="7">
        <v>1800</v>
      </c>
      <c r="K4999" s="10">
        <v>7380</v>
      </c>
      <c r="L4999" s="10">
        <v>5092.2000000000007</v>
      </c>
      <c r="M4999" s="5">
        <v>0.69000000000000006</v>
      </c>
      <c r="N4999" s="2" t="s">
        <v>82</v>
      </c>
    </row>
    <row r="5000" spans="2:14" ht="14.25" customHeight="1" x14ac:dyDescent="0.25">
      <c r="B5000" s="2" t="s">
        <v>25</v>
      </c>
      <c r="C5000" s="2">
        <v>1197831</v>
      </c>
      <c r="D5000" s="3">
        <v>44443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10">
        <v>49</v>
      </c>
      <c r="J5000" s="7">
        <v>1450</v>
      </c>
      <c r="K5000" s="10">
        <v>7105</v>
      </c>
      <c r="L5000" s="10">
        <v>3907.7499999999995</v>
      </c>
      <c r="M5000" s="5">
        <v>0.54999999999999993</v>
      </c>
      <c r="N5000" s="2" t="s">
        <v>82</v>
      </c>
    </row>
    <row r="5001" spans="2:14" ht="14.25" customHeight="1" x14ac:dyDescent="0.25">
      <c r="B5001" s="2" t="s">
        <v>25</v>
      </c>
      <c r="C5001" s="2">
        <v>1197831</v>
      </c>
      <c r="D5001" s="3">
        <v>44444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10">
        <v>50</v>
      </c>
      <c r="J5001" s="7">
        <v>2450</v>
      </c>
      <c r="K5001" s="10">
        <v>12250</v>
      </c>
      <c r="L5001" s="10">
        <v>8820.0000000000018</v>
      </c>
      <c r="M5001" s="5">
        <v>0.72000000000000008</v>
      </c>
      <c r="N5001" s="2" t="s">
        <v>82</v>
      </c>
    </row>
    <row r="5002" spans="2:14" ht="14.25" customHeight="1" x14ac:dyDescent="0.25">
      <c r="B5002" s="2" t="s">
        <v>25</v>
      </c>
      <c r="C5002" s="2">
        <v>1197831</v>
      </c>
      <c r="D5002" s="3">
        <v>44445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10">
        <v>44</v>
      </c>
      <c r="J5002" s="7">
        <v>2060</v>
      </c>
      <c r="K5002" s="10">
        <v>9064</v>
      </c>
      <c r="L5002" s="10">
        <v>5800.9599999999991</v>
      </c>
      <c r="M5002" s="5">
        <v>0.6399999999999999</v>
      </c>
      <c r="N5002" s="2" t="s">
        <v>82</v>
      </c>
    </row>
    <row r="5003" spans="2:14" ht="14.25" customHeight="1" x14ac:dyDescent="0.25">
      <c r="B5003" s="2" t="s">
        <v>25</v>
      </c>
      <c r="C5003" s="2">
        <v>1197831</v>
      </c>
      <c r="D5003" s="3">
        <v>44446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10">
        <v>49</v>
      </c>
      <c r="J5003" s="7">
        <v>2150</v>
      </c>
      <c r="K5003" s="10">
        <v>10535</v>
      </c>
      <c r="L5003" s="10">
        <v>6742.3999999999987</v>
      </c>
      <c r="M5003" s="5">
        <v>0.6399999999999999</v>
      </c>
      <c r="N5003" s="2" t="s">
        <v>82</v>
      </c>
    </row>
    <row r="5004" spans="2:14" ht="14.25" customHeight="1" x14ac:dyDescent="0.25">
      <c r="B5004" s="2" t="s">
        <v>25</v>
      </c>
      <c r="C5004" s="2">
        <v>1197831</v>
      </c>
      <c r="D5004" s="3">
        <v>44447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10">
        <v>41</v>
      </c>
      <c r="J5004" s="7">
        <v>2540</v>
      </c>
      <c r="K5004" s="10">
        <v>10414</v>
      </c>
      <c r="L5004" s="10">
        <v>6560.8199999999988</v>
      </c>
      <c r="M5004" s="5">
        <v>0.62999999999999989</v>
      </c>
      <c r="N5004" s="2" t="s">
        <v>82</v>
      </c>
    </row>
    <row r="5005" spans="2:14" ht="14.25" customHeight="1" x14ac:dyDescent="0.25">
      <c r="B5005" s="2" t="s">
        <v>25</v>
      </c>
      <c r="C5005" s="2">
        <v>1197831</v>
      </c>
      <c r="D5005" s="3">
        <v>44448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10">
        <v>44</v>
      </c>
      <c r="J5005" s="7">
        <v>1730</v>
      </c>
      <c r="K5005" s="10">
        <v>7612</v>
      </c>
      <c r="L5005" s="10">
        <v>5632.880000000001</v>
      </c>
      <c r="M5005" s="5">
        <v>0.7400000000000001</v>
      </c>
      <c r="N5005" s="2" t="s">
        <v>82</v>
      </c>
    </row>
    <row r="5006" spans="2:14" ht="14.25" customHeight="1" x14ac:dyDescent="0.25">
      <c r="B5006" s="2" t="s">
        <v>25</v>
      </c>
      <c r="C5006" s="2">
        <v>1197831</v>
      </c>
      <c r="D5006" s="3">
        <v>44449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10">
        <v>45</v>
      </c>
      <c r="J5006" s="7">
        <v>1310</v>
      </c>
      <c r="K5006" s="10">
        <v>5895</v>
      </c>
      <c r="L5006" s="10">
        <v>3419.1</v>
      </c>
      <c r="M5006" s="5">
        <v>0.57999999999999996</v>
      </c>
      <c r="N5006" s="2" t="s">
        <v>82</v>
      </c>
    </row>
    <row r="5007" spans="2:14" ht="14.25" customHeight="1" x14ac:dyDescent="0.25">
      <c r="B5007" s="2" t="s">
        <v>25</v>
      </c>
      <c r="C5007" s="2">
        <v>1197831</v>
      </c>
      <c r="D5007" s="3">
        <v>44450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10">
        <v>56</v>
      </c>
      <c r="J5007" s="7">
        <v>2400</v>
      </c>
      <c r="K5007" s="10">
        <v>13440</v>
      </c>
      <c r="L5007" s="10">
        <v>10752.000000000002</v>
      </c>
      <c r="M5007" s="5">
        <v>0.80000000000000016</v>
      </c>
      <c r="N5007" s="2" t="s">
        <v>82</v>
      </c>
    </row>
    <row r="5008" spans="2:14" ht="14.25" customHeight="1" x14ac:dyDescent="0.25">
      <c r="B5008" s="2" t="s">
        <v>25</v>
      </c>
      <c r="C5008" s="2">
        <v>1197831</v>
      </c>
      <c r="D5008" s="3">
        <v>44451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10">
        <v>38</v>
      </c>
      <c r="J5008" s="7">
        <v>2250</v>
      </c>
      <c r="K5008" s="10">
        <v>8550</v>
      </c>
      <c r="L5008" s="10">
        <v>5215.5</v>
      </c>
      <c r="M5008" s="5">
        <v>0.61</v>
      </c>
      <c r="N5008" s="2" t="s">
        <v>82</v>
      </c>
    </row>
    <row r="5009" spans="2:14" ht="14.25" customHeight="1" x14ac:dyDescent="0.25">
      <c r="B5009" s="2" t="s">
        <v>25</v>
      </c>
      <c r="C5009" s="2">
        <v>1197831</v>
      </c>
      <c r="D5009" s="3">
        <v>44452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10">
        <v>52</v>
      </c>
      <c r="J5009" s="7">
        <v>2100</v>
      </c>
      <c r="K5009" s="10">
        <v>10920</v>
      </c>
      <c r="L5009" s="10">
        <v>7097.9999999999991</v>
      </c>
      <c r="M5009" s="5">
        <v>0.64999999999999991</v>
      </c>
      <c r="N5009" s="2" t="s">
        <v>82</v>
      </c>
    </row>
    <row r="5010" spans="2:14" ht="14.25" customHeight="1" x14ac:dyDescent="0.25">
      <c r="B5010" s="2" t="s">
        <v>25</v>
      </c>
      <c r="C5010" s="2">
        <v>1197831</v>
      </c>
      <c r="D5010" s="3">
        <v>44453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10">
        <v>51</v>
      </c>
      <c r="J5010" s="7">
        <v>2680</v>
      </c>
      <c r="K5010" s="10">
        <v>13668</v>
      </c>
      <c r="L5010" s="10">
        <v>8200.7999999999993</v>
      </c>
      <c r="M5010" s="5">
        <v>0.6</v>
      </c>
      <c r="N5010" s="2" t="s">
        <v>82</v>
      </c>
    </row>
    <row r="5011" spans="2:14" ht="14.25" customHeight="1" x14ac:dyDescent="0.25">
      <c r="B5011" s="2" t="s">
        <v>25</v>
      </c>
      <c r="C5011" s="2">
        <v>1197831</v>
      </c>
      <c r="D5011" s="3">
        <v>44454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10">
        <v>46</v>
      </c>
      <c r="J5011" s="7">
        <v>1190</v>
      </c>
      <c r="K5011" s="10">
        <v>5474</v>
      </c>
      <c r="L5011" s="10">
        <v>3886.5400000000004</v>
      </c>
      <c r="M5011" s="5">
        <v>0.71000000000000008</v>
      </c>
      <c r="N5011" s="2" t="s">
        <v>82</v>
      </c>
    </row>
    <row r="5012" spans="2:14" ht="14.25" customHeight="1" x14ac:dyDescent="0.25">
      <c r="B5012" s="2" t="s">
        <v>25</v>
      </c>
      <c r="C5012" s="2">
        <v>1197831</v>
      </c>
      <c r="D5012" s="3">
        <v>44455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10">
        <v>50</v>
      </c>
      <c r="J5012" s="7">
        <v>1230</v>
      </c>
      <c r="K5012" s="10">
        <v>6150</v>
      </c>
      <c r="L5012" s="10">
        <v>3628.5</v>
      </c>
      <c r="M5012" s="5">
        <v>0.59</v>
      </c>
      <c r="N5012" s="2" t="s">
        <v>82</v>
      </c>
    </row>
    <row r="5013" spans="2:14" ht="14.25" customHeight="1" x14ac:dyDescent="0.25">
      <c r="B5013" s="2" t="s">
        <v>25</v>
      </c>
      <c r="C5013" s="2">
        <v>1197831</v>
      </c>
      <c r="D5013" s="3">
        <v>44456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10">
        <v>59</v>
      </c>
      <c r="J5013" s="7">
        <v>1820</v>
      </c>
      <c r="K5013" s="10">
        <v>10738</v>
      </c>
      <c r="L5013" s="10">
        <v>8268.260000000002</v>
      </c>
      <c r="M5013" s="5">
        <v>0.77000000000000013</v>
      </c>
      <c r="N5013" s="2" t="s">
        <v>82</v>
      </c>
    </row>
    <row r="5014" spans="2:14" ht="14.25" customHeight="1" x14ac:dyDescent="0.25">
      <c r="B5014" s="2" t="s">
        <v>25</v>
      </c>
      <c r="C5014" s="2">
        <v>1197831</v>
      </c>
      <c r="D5014" s="3">
        <v>44457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10">
        <v>51</v>
      </c>
      <c r="J5014" s="7">
        <v>1750</v>
      </c>
      <c r="K5014" s="10">
        <v>8925</v>
      </c>
      <c r="L5014" s="10">
        <v>5355</v>
      </c>
      <c r="M5014" s="5">
        <v>0.6</v>
      </c>
      <c r="N5014" s="2" t="s">
        <v>82</v>
      </c>
    </row>
    <row r="5015" spans="2:14" ht="14.25" customHeight="1" x14ac:dyDescent="0.25">
      <c r="B5015" s="2" t="s">
        <v>25</v>
      </c>
      <c r="C5015" s="2">
        <v>1197831</v>
      </c>
      <c r="D5015" s="3">
        <v>44458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10">
        <v>50</v>
      </c>
      <c r="J5015" s="7">
        <v>1440</v>
      </c>
      <c r="K5015" s="10">
        <v>7200</v>
      </c>
      <c r="L5015" s="10">
        <v>4535.9999999999991</v>
      </c>
      <c r="M5015" s="5">
        <v>0.62999999999999989</v>
      </c>
      <c r="N5015" s="2" t="s">
        <v>82</v>
      </c>
    </row>
    <row r="5016" spans="2:14" ht="14.25" customHeight="1" x14ac:dyDescent="0.25">
      <c r="B5016" s="2" t="s">
        <v>25</v>
      </c>
      <c r="C5016" s="2">
        <v>1197831</v>
      </c>
      <c r="D5016" s="3">
        <v>44459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10">
        <v>59</v>
      </c>
      <c r="J5016" s="7">
        <v>1880</v>
      </c>
      <c r="K5016" s="10">
        <v>11092</v>
      </c>
      <c r="L5016" s="10">
        <v>6987.9599999999991</v>
      </c>
      <c r="M5016" s="5">
        <v>0.62999999999999989</v>
      </c>
      <c r="N5016" s="2" t="s">
        <v>82</v>
      </c>
    </row>
    <row r="5017" spans="2:14" ht="14.25" customHeight="1" x14ac:dyDescent="0.25">
      <c r="B5017" s="2" t="s">
        <v>25</v>
      </c>
      <c r="C5017" s="2">
        <v>1197831</v>
      </c>
      <c r="D5017" s="3">
        <v>44460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10">
        <v>58</v>
      </c>
      <c r="J5017" s="7">
        <v>950</v>
      </c>
      <c r="K5017" s="10">
        <v>5510</v>
      </c>
      <c r="L5017" s="10">
        <v>3912.1000000000004</v>
      </c>
      <c r="M5017" s="5">
        <v>0.71000000000000008</v>
      </c>
      <c r="N5017" s="2" t="s">
        <v>82</v>
      </c>
    </row>
    <row r="5018" spans="2:14" ht="14.25" customHeight="1" x14ac:dyDescent="0.25">
      <c r="B5018" s="2" t="s">
        <v>25</v>
      </c>
      <c r="C5018" s="2">
        <v>1197831</v>
      </c>
      <c r="D5018" s="3">
        <v>44461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10">
        <v>41</v>
      </c>
      <c r="J5018" s="7">
        <v>880</v>
      </c>
      <c r="K5018" s="10">
        <v>3608</v>
      </c>
      <c r="L5018" s="10">
        <v>2056.56</v>
      </c>
      <c r="M5018" s="5">
        <v>0.56999999999999995</v>
      </c>
      <c r="N5018" s="2" t="s">
        <v>82</v>
      </c>
    </row>
    <row r="5019" spans="2:14" ht="14.25" customHeight="1" x14ac:dyDescent="0.25">
      <c r="B5019" s="2" t="s">
        <v>25</v>
      </c>
      <c r="C5019" s="2">
        <v>1197831</v>
      </c>
      <c r="D5019" s="3">
        <v>44462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10">
        <v>37</v>
      </c>
      <c r="J5019" s="7">
        <v>1500</v>
      </c>
      <c r="K5019" s="10">
        <v>5550</v>
      </c>
      <c r="L5019" s="10">
        <v>4273.5000000000009</v>
      </c>
      <c r="M5019" s="5">
        <v>0.77000000000000013</v>
      </c>
      <c r="N5019" s="2" t="s">
        <v>82</v>
      </c>
    </row>
    <row r="5020" spans="2:14" ht="14.25" customHeight="1" x14ac:dyDescent="0.25">
      <c r="B5020" s="2" t="s">
        <v>25</v>
      </c>
      <c r="C5020" s="2">
        <v>1197831</v>
      </c>
      <c r="D5020" s="3">
        <v>44463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10">
        <v>29</v>
      </c>
      <c r="J5020" s="7">
        <v>1310</v>
      </c>
      <c r="K5020" s="10">
        <v>3799</v>
      </c>
      <c r="L5020" s="10">
        <v>2279.4</v>
      </c>
      <c r="M5020" s="5">
        <v>0.6</v>
      </c>
      <c r="N5020" s="2" t="s">
        <v>82</v>
      </c>
    </row>
    <row r="5021" spans="2:14" ht="14.25" customHeight="1" x14ac:dyDescent="0.25">
      <c r="B5021" s="2" t="s">
        <v>25</v>
      </c>
      <c r="C5021" s="2">
        <v>1197831</v>
      </c>
      <c r="D5021" s="3">
        <v>44464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10">
        <v>29</v>
      </c>
      <c r="J5021" s="7">
        <v>1580</v>
      </c>
      <c r="K5021" s="10">
        <v>4582</v>
      </c>
      <c r="L5021" s="10">
        <v>2886.6599999999994</v>
      </c>
      <c r="M5021" s="5">
        <v>0.62999999999999989</v>
      </c>
      <c r="N5021" s="2" t="s">
        <v>82</v>
      </c>
    </row>
    <row r="5022" spans="2:14" ht="14.25" customHeight="1" x14ac:dyDescent="0.25">
      <c r="B5022" s="2" t="s">
        <v>25</v>
      </c>
      <c r="C5022" s="2">
        <v>1197831</v>
      </c>
      <c r="D5022" s="3">
        <v>44465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10">
        <v>32</v>
      </c>
      <c r="J5022" s="7">
        <v>1240</v>
      </c>
      <c r="K5022" s="10">
        <v>3968</v>
      </c>
      <c r="L5022" s="10">
        <v>2380.7999999999997</v>
      </c>
      <c r="M5022" s="5">
        <v>0.6</v>
      </c>
      <c r="N5022" s="2" t="s">
        <v>82</v>
      </c>
    </row>
    <row r="5023" spans="2:14" ht="14.25" customHeight="1" x14ac:dyDescent="0.25">
      <c r="B5023" s="2" t="s">
        <v>25</v>
      </c>
      <c r="C5023" s="2">
        <v>1197831</v>
      </c>
      <c r="D5023" s="3">
        <v>44466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10">
        <v>32</v>
      </c>
      <c r="J5023" s="7">
        <v>910</v>
      </c>
      <c r="K5023" s="10">
        <v>2912</v>
      </c>
      <c r="L5023" s="10">
        <v>2125.7600000000002</v>
      </c>
      <c r="M5023" s="5">
        <v>0.73000000000000009</v>
      </c>
      <c r="N5023" s="2" t="s">
        <v>82</v>
      </c>
    </row>
    <row r="5024" spans="2:14" ht="14.25" customHeight="1" x14ac:dyDescent="0.25">
      <c r="B5024" s="2" t="s">
        <v>25</v>
      </c>
      <c r="C5024" s="2">
        <v>1197831</v>
      </c>
      <c r="D5024" s="3">
        <v>44467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10">
        <v>29</v>
      </c>
      <c r="J5024" s="7">
        <v>780</v>
      </c>
      <c r="K5024" s="10">
        <v>2262</v>
      </c>
      <c r="L5024" s="10">
        <v>1357.2</v>
      </c>
      <c r="M5024" s="5">
        <v>0.6</v>
      </c>
      <c r="N5024" s="2" t="s">
        <v>82</v>
      </c>
    </row>
    <row r="5025" spans="2:14" ht="14.25" customHeight="1" x14ac:dyDescent="0.25">
      <c r="B5025" s="2" t="s">
        <v>25</v>
      </c>
      <c r="C5025" s="2">
        <v>1197831</v>
      </c>
      <c r="D5025" s="3">
        <v>44468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10">
        <v>36</v>
      </c>
      <c r="J5025" s="7">
        <v>1430</v>
      </c>
      <c r="K5025" s="10">
        <v>5148</v>
      </c>
      <c r="L5025" s="10">
        <v>3861.0000000000005</v>
      </c>
      <c r="M5025" s="5">
        <v>0.75000000000000011</v>
      </c>
      <c r="N5025" s="2" t="s">
        <v>82</v>
      </c>
    </row>
    <row r="5026" spans="2:14" ht="14.25" customHeight="1" x14ac:dyDescent="0.25">
      <c r="B5026" s="2" t="s">
        <v>25</v>
      </c>
      <c r="C5026" s="2">
        <v>1197831</v>
      </c>
      <c r="D5026" s="3">
        <v>44469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10">
        <v>18</v>
      </c>
      <c r="J5026" s="7">
        <v>1690</v>
      </c>
      <c r="K5026" s="10">
        <v>3042</v>
      </c>
      <c r="L5026" s="10">
        <v>1946.8799999999997</v>
      </c>
      <c r="M5026" s="5">
        <v>0.6399999999999999</v>
      </c>
      <c r="N5026" s="2" t="s">
        <v>82</v>
      </c>
    </row>
    <row r="5027" spans="2:14" ht="14.25" customHeight="1" x14ac:dyDescent="0.25">
      <c r="B5027" s="2" t="s">
        <v>25</v>
      </c>
      <c r="C5027" s="2">
        <v>1197831</v>
      </c>
      <c r="D5027" s="3">
        <v>44470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10">
        <v>19</v>
      </c>
      <c r="J5027" s="7">
        <v>1690</v>
      </c>
      <c r="K5027" s="10">
        <v>3211</v>
      </c>
      <c r="L5027" s="10">
        <v>1958.71</v>
      </c>
      <c r="M5027" s="5">
        <v>0.61</v>
      </c>
      <c r="N5027" s="2" t="s">
        <v>82</v>
      </c>
    </row>
    <row r="5028" spans="2:14" ht="14.25" customHeight="1" x14ac:dyDescent="0.25">
      <c r="B5028" s="2" t="s">
        <v>25</v>
      </c>
      <c r="C5028" s="2">
        <v>1197831</v>
      </c>
      <c r="D5028" s="3">
        <v>44471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10">
        <v>43</v>
      </c>
      <c r="J5028" s="7">
        <v>1440</v>
      </c>
      <c r="K5028" s="10">
        <v>6192</v>
      </c>
      <c r="L5028" s="10">
        <v>3962.8799999999992</v>
      </c>
      <c r="M5028" s="5">
        <v>0.6399999999999999</v>
      </c>
      <c r="N5028" s="2" t="s">
        <v>82</v>
      </c>
    </row>
    <row r="5029" spans="2:14" ht="14.25" customHeight="1" x14ac:dyDescent="0.25">
      <c r="B5029" s="2" t="s">
        <v>25</v>
      </c>
      <c r="C5029" s="2">
        <v>1197831</v>
      </c>
      <c r="D5029" s="3">
        <v>44472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10">
        <v>44</v>
      </c>
      <c r="J5029" s="7">
        <v>1310</v>
      </c>
      <c r="K5029" s="10">
        <v>5764</v>
      </c>
      <c r="L5029" s="10">
        <v>4207.72</v>
      </c>
      <c r="M5029" s="5">
        <v>0.73000000000000009</v>
      </c>
      <c r="N5029" s="2" t="s">
        <v>82</v>
      </c>
    </row>
    <row r="5030" spans="2:14" ht="14.25" customHeight="1" x14ac:dyDescent="0.25">
      <c r="B5030" s="2" t="s">
        <v>25</v>
      </c>
      <c r="C5030" s="2">
        <v>1197831</v>
      </c>
      <c r="D5030" s="3">
        <v>44473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10">
        <v>48</v>
      </c>
      <c r="J5030" s="7">
        <v>1110</v>
      </c>
      <c r="K5030" s="10">
        <v>5328</v>
      </c>
      <c r="L5030" s="10">
        <v>3143.52</v>
      </c>
      <c r="M5030" s="5">
        <v>0.59</v>
      </c>
      <c r="N5030" s="2" t="s">
        <v>82</v>
      </c>
    </row>
    <row r="5031" spans="2:14" ht="14.25" customHeight="1" x14ac:dyDescent="0.25">
      <c r="B5031" s="2" t="s">
        <v>25</v>
      </c>
      <c r="C5031" s="2">
        <v>1197831</v>
      </c>
      <c r="D5031" s="3">
        <v>44474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10">
        <v>56</v>
      </c>
      <c r="J5031" s="7">
        <v>1880</v>
      </c>
      <c r="K5031" s="10">
        <v>10528</v>
      </c>
      <c r="L5031" s="10">
        <v>8317.1200000000008</v>
      </c>
      <c r="M5031" s="5">
        <v>0.79000000000000015</v>
      </c>
      <c r="N5031" s="2" t="s">
        <v>82</v>
      </c>
    </row>
    <row r="5032" spans="2:14" ht="14.25" customHeight="1" x14ac:dyDescent="0.25">
      <c r="B5032" s="2" t="s">
        <v>25</v>
      </c>
      <c r="C5032" s="2">
        <v>1197831</v>
      </c>
      <c r="D5032" s="3">
        <v>44475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10">
        <v>56</v>
      </c>
      <c r="J5032" s="7">
        <v>2330</v>
      </c>
      <c r="K5032" s="10">
        <v>13048</v>
      </c>
      <c r="L5032" s="10">
        <v>8220.239999999998</v>
      </c>
      <c r="M5032" s="5">
        <v>0.62999999999999989</v>
      </c>
      <c r="N5032" s="2" t="s">
        <v>82</v>
      </c>
    </row>
    <row r="5033" spans="2:14" ht="14.25" customHeight="1" x14ac:dyDescent="0.25">
      <c r="B5033" s="2" t="s">
        <v>25</v>
      </c>
      <c r="C5033" s="2">
        <v>1197831</v>
      </c>
      <c r="D5033" s="3">
        <v>44476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10">
        <v>58</v>
      </c>
      <c r="J5033" s="7">
        <v>2250</v>
      </c>
      <c r="K5033" s="10">
        <v>13050</v>
      </c>
      <c r="L5033" s="10">
        <v>8351.9999999999982</v>
      </c>
      <c r="M5033" s="5">
        <v>0.6399999999999999</v>
      </c>
      <c r="N5033" s="2" t="s">
        <v>82</v>
      </c>
    </row>
    <row r="5034" spans="2:14" ht="14.25" customHeight="1" x14ac:dyDescent="0.25">
      <c r="B5034" s="2" t="s">
        <v>25</v>
      </c>
      <c r="C5034" s="2">
        <v>1197831</v>
      </c>
      <c r="D5034" s="3">
        <v>44477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10">
        <v>64</v>
      </c>
      <c r="J5034" s="7">
        <v>1750</v>
      </c>
      <c r="K5034" s="10">
        <v>11200</v>
      </c>
      <c r="L5034" s="10">
        <v>6943.9999999999991</v>
      </c>
      <c r="M5034" s="5">
        <v>0.61999999999999988</v>
      </c>
      <c r="N5034" s="2" t="s">
        <v>82</v>
      </c>
    </row>
    <row r="5035" spans="2:14" ht="14.25" customHeight="1" x14ac:dyDescent="0.25">
      <c r="B5035" s="2" t="s">
        <v>25</v>
      </c>
      <c r="C5035" s="2">
        <v>1197831</v>
      </c>
      <c r="D5035" s="3">
        <v>44478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10">
        <v>63</v>
      </c>
      <c r="J5035" s="7">
        <v>1430</v>
      </c>
      <c r="K5035" s="10">
        <v>9009</v>
      </c>
      <c r="L5035" s="10">
        <v>6756.7500000000009</v>
      </c>
      <c r="M5035" s="5">
        <v>0.75000000000000011</v>
      </c>
      <c r="N5035" s="2" t="s">
        <v>82</v>
      </c>
    </row>
    <row r="5036" spans="2:14" ht="14.25" customHeight="1" x14ac:dyDescent="0.25">
      <c r="B5036" s="2" t="s">
        <v>25</v>
      </c>
      <c r="C5036" s="2">
        <v>1197831</v>
      </c>
      <c r="D5036" s="3">
        <v>44479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10">
        <v>58</v>
      </c>
      <c r="J5036" s="7">
        <v>1450</v>
      </c>
      <c r="K5036" s="10">
        <v>8410</v>
      </c>
      <c r="L5036" s="10">
        <v>4709.5999999999995</v>
      </c>
      <c r="M5036" s="5">
        <v>0.55999999999999994</v>
      </c>
      <c r="N5036" s="2" t="s">
        <v>82</v>
      </c>
    </row>
    <row r="5037" spans="2:14" ht="14.25" customHeight="1" x14ac:dyDescent="0.25">
      <c r="B5037" s="2" t="s">
        <v>25</v>
      </c>
      <c r="C5037" s="2">
        <v>1197831</v>
      </c>
      <c r="D5037" s="3">
        <v>44480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10">
        <v>68</v>
      </c>
      <c r="J5037" s="7">
        <v>2030</v>
      </c>
      <c r="K5037" s="10">
        <v>13804</v>
      </c>
      <c r="L5037" s="10">
        <v>11043.200000000003</v>
      </c>
      <c r="M5037" s="5">
        <v>0.80000000000000016</v>
      </c>
      <c r="N5037" s="2" t="s">
        <v>82</v>
      </c>
    </row>
    <row r="5038" spans="2:14" ht="14.25" customHeight="1" x14ac:dyDescent="0.25">
      <c r="B5038" s="2" t="s">
        <v>60</v>
      </c>
      <c r="C5038" s="2">
        <v>1185732</v>
      </c>
      <c r="D5038" s="3">
        <v>44481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10">
        <v>38</v>
      </c>
      <c r="J5038" s="7">
        <v>1170</v>
      </c>
      <c r="K5038" s="10">
        <v>4446</v>
      </c>
      <c r="L5038" s="10">
        <v>2223</v>
      </c>
      <c r="M5038" s="5">
        <v>0.5</v>
      </c>
      <c r="N5038" s="2" t="s">
        <v>82</v>
      </c>
    </row>
    <row r="5039" spans="2:14" ht="14.25" customHeight="1" x14ac:dyDescent="0.25">
      <c r="B5039" s="2" t="s">
        <v>60</v>
      </c>
      <c r="C5039" s="2">
        <v>1185732</v>
      </c>
      <c r="D5039" s="3">
        <v>44482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10">
        <v>38</v>
      </c>
      <c r="J5039" s="7">
        <v>750</v>
      </c>
      <c r="K5039" s="10">
        <v>2850</v>
      </c>
      <c r="L5039" s="10">
        <v>1311</v>
      </c>
      <c r="M5039" s="5">
        <v>0.45999999999999996</v>
      </c>
      <c r="N5039" s="2" t="s">
        <v>82</v>
      </c>
    </row>
    <row r="5040" spans="2:14" ht="14.25" customHeight="1" x14ac:dyDescent="0.25">
      <c r="B5040" s="2" t="s">
        <v>60</v>
      </c>
      <c r="C5040" s="2">
        <v>1185732</v>
      </c>
      <c r="D5040" s="3">
        <v>44483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10">
        <v>28</v>
      </c>
      <c r="J5040" s="7">
        <v>630</v>
      </c>
      <c r="K5040" s="10">
        <v>1764</v>
      </c>
      <c r="L5040" s="10">
        <v>917.28000000000009</v>
      </c>
      <c r="M5040" s="5">
        <v>0.52</v>
      </c>
      <c r="N5040" s="2" t="s">
        <v>82</v>
      </c>
    </row>
    <row r="5041" spans="2:14" ht="14.25" customHeight="1" x14ac:dyDescent="0.25">
      <c r="B5041" s="2" t="s">
        <v>60</v>
      </c>
      <c r="C5041" s="2">
        <v>1185732</v>
      </c>
      <c r="D5041" s="3">
        <v>44484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10">
        <v>34</v>
      </c>
      <c r="J5041" s="7">
        <v>280</v>
      </c>
      <c r="K5041" s="10">
        <v>952</v>
      </c>
      <c r="L5041" s="10">
        <v>390.32</v>
      </c>
      <c r="M5041" s="5">
        <v>0.41</v>
      </c>
      <c r="N5041" s="2" t="s">
        <v>82</v>
      </c>
    </row>
    <row r="5042" spans="2:14" ht="14.25" customHeight="1" x14ac:dyDescent="0.25">
      <c r="B5042" s="2" t="s">
        <v>60</v>
      </c>
      <c r="C5042" s="2">
        <v>1185732</v>
      </c>
      <c r="D5042" s="3">
        <v>44485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10">
        <v>47</v>
      </c>
      <c r="J5042" s="7">
        <v>420</v>
      </c>
      <c r="K5042" s="10">
        <v>1974</v>
      </c>
      <c r="L5042" s="10">
        <v>769.86</v>
      </c>
      <c r="M5042" s="5">
        <v>0.39</v>
      </c>
      <c r="N5042" s="2" t="s">
        <v>82</v>
      </c>
    </row>
    <row r="5043" spans="2:14" ht="14.25" customHeight="1" x14ac:dyDescent="0.25">
      <c r="B5043" s="2" t="s">
        <v>60</v>
      </c>
      <c r="C5043" s="2">
        <v>1185732</v>
      </c>
      <c r="D5043" s="3">
        <v>44486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10">
        <v>38</v>
      </c>
      <c r="J5043" s="7">
        <v>680</v>
      </c>
      <c r="K5043" s="10">
        <v>2584</v>
      </c>
      <c r="L5043" s="10">
        <v>1343.68</v>
      </c>
      <c r="M5043" s="5">
        <v>0.52</v>
      </c>
      <c r="N5043" s="2" t="s">
        <v>82</v>
      </c>
    </row>
    <row r="5044" spans="2:14" ht="14.25" customHeight="1" x14ac:dyDescent="0.25">
      <c r="B5044" s="2" t="s">
        <v>60</v>
      </c>
      <c r="C5044" s="2">
        <v>1185732</v>
      </c>
      <c r="D5044" s="3">
        <v>44487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10">
        <v>38</v>
      </c>
      <c r="J5044" s="7">
        <v>1400</v>
      </c>
      <c r="K5044" s="10">
        <v>5320</v>
      </c>
      <c r="L5044" s="10">
        <v>2606.7999999999997</v>
      </c>
      <c r="M5044" s="5">
        <v>0.49</v>
      </c>
      <c r="N5044" s="2" t="s">
        <v>82</v>
      </c>
    </row>
    <row r="5045" spans="2:14" ht="14.25" customHeight="1" x14ac:dyDescent="0.25">
      <c r="B5045" s="2" t="s">
        <v>60</v>
      </c>
      <c r="C5045" s="2">
        <v>1185732</v>
      </c>
      <c r="D5045" s="3">
        <v>44488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10">
        <v>38</v>
      </c>
      <c r="J5045" s="7">
        <v>450</v>
      </c>
      <c r="K5045" s="10">
        <v>1710</v>
      </c>
      <c r="L5045" s="10">
        <v>803.69999999999993</v>
      </c>
      <c r="M5045" s="5">
        <v>0.47</v>
      </c>
      <c r="N5045" s="2" t="s">
        <v>82</v>
      </c>
    </row>
    <row r="5046" spans="2:14" ht="14.25" customHeight="1" x14ac:dyDescent="0.25">
      <c r="B5046" s="2" t="s">
        <v>60</v>
      </c>
      <c r="C5046" s="2">
        <v>1185732</v>
      </c>
      <c r="D5046" s="3">
        <v>44489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10">
        <v>29</v>
      </c>
      <c r="J5046" s="7">
        <v>600</v>
      </c>
      <c r="K5046" s="10">
        <v>1740</v>
      </c>
      <c r="L5046" s="10">
        <v>922.2</v>
      </c>
      <c r="M5046" s="5">
        <v>0.53</v>
      </c>
      <c r="N5046" s="2" t="s">
        <v>82</v>
      </c>
    </row>
    <row r="5047" spans="2:14" ht="14.25" customHeight="1" x14ac:dyDescent="0.25">
      <c r="B5047" s="2" t="s">
        <v>60</v>
      </c>
      <c r="C5047" s="2">
        <v>1185732</v>
      </c>
      <c r="D5047" s="3">
        <v>44490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10">
        <v>34</v>
      </c>
      <c r="J5047" s="7">
        <v>190</v>
      </c>
      <c r="K5047" s="10">
        <v>646</v>
      </c>
      <c r="L5047" s="10">
        <v>271.32</v>
      </c>
      <c r="M5047" s="5">
        <v>0.42</v>
      </c>
      <c r="N5047" s="2" t="s">
        <v>82</v>
      </c>
    </row>
    <row r="5048" spans="2:14" ht="14.25" customHeight="1" x14ac:dyDescent="0.25">
      <c r="B5048" s="2" t="s">
        <v>60</v>
      </c>
      <c r="C5048" s="2">
        <v>1185732</v>
      </c>
      <c r="D5048" s="3">
        <v>44491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10">
        <v>46</v>
      </c>
      <c r="J5048" s="7">
        <v>450</v>
      </c>
      <c r="K5048" s="10">
        <v>2070</v>
      </c>
      <c r="L5048" s="10">
        <v>807.30000000000007</v>
      </c>
      <c r="M5048" s="5">
        <v>0.39</v>
      </c>
      <c r="N5048" s="2" t="s">
        <v>82</v>
      </c>
    </row>
    <row r="5049" spans="2:14" ht="14.25" customHeight="1" x14ac:dyDescent="0.25">
      <c r="B5049" s="2" t="s">
        <v>60</v>
      </c>
      <c r="C5049" s="2">
        <v>1185732</v>
      </c>
      <c r="D5049" s="3">
        <v>44492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10">
        <v>37</v>
      </c>
      <c r="J5049" s="7">
        <v>630</v>
      </c>
      <c r="K5049" s="10">
        <v>2331</v>
      </c>
      <c r="L5049" s="10">
        <v>1188.81</v>
      </c>
      <c r="M5049" s="5">
        <v>0.51</v>
      </c>
      <c r="N5049" s="2" t="s">
        <v>82</v>
      </c>
    </row>
    <row r="5050" spans="2:14" ht="14.25" customHeight="1" x14ac:dyDescent="0.25">
      <c r="B5050" s="2" t="s">
        <v>60</v>
      </c>
      <c r="C5050" s="2">
        <v>1185732</v>
      </c>
      <c r="D5050" s="3">
        <v>44493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10">
        <v>39</v>
      </c>
      <c r="J5050" s="7">
        <v>1270</v>
      </c>
      <c r="K5050" s="10">
        <v>4953</v>
      </c>
      <c r="L5050" s="10">
        <v>2426.9699999999998</v>
      </c>
      <c r="M5050" s="5">
        <v>0.49</v>
      </c>
      <c r="N5050" s="2" t="s">
        <v>82</v>
      </c>
    </row>
    <row r="5051" spans="2:14" ht="14.25" customHeight="1" x14ac:dyDescent="0.25">
      <c r="B5051" s="2" t="s">
        <v>60</v>
      </c>
      <c r="C5051" s="2">
        <v>1185732</v>
      </c>
      <c r="D5051" s="3">
        <v>44494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10">
        <v>39</v>
      </c>
      <c r="J5051" s="7">
        <v>460</v>
      </c>
      <c r="K5051" s="10">
        <v>1794</v>
      </c>
      <c r="L5051" s="10">
        <v>879.06</v>
      </c>
      <c r="M5051" s="5">
        <v>0.49</v>
      </c>
      <c r="N5051" s="2" t="s">
        <v>82</v>
      </c>
    </row>
    <row r="5052" spans="2:14" ht="14.25" customHeight="1" x14ac:dyDescent="0.25">
      <c r="B5052" s="2" t="s">
        <v>60</v>
      </c>
      <c r="C5052" s="2">
        <v>1185732</v>
      </c>
      <c r="D5052" s="3">
        <v>44495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10">
        <v>27</v>
      </c>
      <c r="J5052" s="7">
        <v>520</v>
      </c>
      <c r="K5052" s="10">
        <v>1404</v>
      </c>
      <c r="L5052" s="10">
        <v>772.19999999999993</v>
      </c>
      <c r="M5052" s="5">
        <v>0.54999999999999993</v>
      </c>
      <c r="N5052" s="2" t="s">
        <v>82</v>
      </c>
    </row>
    <row r="5053" spans="2:14" ht="14.25" customHeight="1" x14ac:dyDescent="0.25">
      <c r="B5053" s="2" t="s">
        <v>60</v>
      </c>
      <c r="C5053" s="2">
        <v>1185732</v>
      </c>
      <c r="D5053" s="3">
        <v>44496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10">
        <v>32</v>
      </c>
      <c r="J5053" s="7">
        <v>130</v>
      </c>
      <c r="K5053" s="10">
        <v>416</v>
      </c>
      <c r="L5053" s="10">
        <v>166.4</v>
      </c>
      <c r="M5053" s="5">
        <v>0.4</v>
      </c>
      <c r="N5053" s="2" t="s">
        <v>82</v>
      </c>
    </row>
    <row r="5054" spans="2:14" ht="14.25" customHeight="1" x14ac:dyDescent="0.25">
      <c r="B5054" s="2" t="s">
        <v>60</v>
      </c>
      <c r="C5054" s="2">
        <v>1185732</v>
      </c>
      <c r="D5054" s="3">
        <v>44497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10">
        <v>49</v>
      </c>
      <c r="J5054" s="7">
        <v>290</v>
      </c>
      <c r="K5054" s="10">
        <v>1421</v>
      </c>
      <c r="L5054" s="10">
        <v>511.56</v>
      </c>
      <c r="M5054" s="5">
        <v>0.36</v>
      </c>
      <c r="N5054" s="2" t="s">
        <v>82</v>
      </c>
    </row>
    <row r="5055" spans="2:14" ht="14.25" customHeight="1" x14ac:dyDescent="0.25">
      <c r="B5055" s="2" t="s">
        <v>60</v>
      </c>
      <c r="C5055" s="2">
        <v>1185732</v>
      </c>
      <c r="D5055" s="3">
        <v>44498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10">
        <v>36</v>
      </c>
      <c r="J5055" s="7">
        <v>500</v>
      </c>
      <c r="K5055" s="10">
        <v>1800</v>
      </c>
      <c r="L5055" s="10">
        <v>990.00000000000011</v>
      </c>
      <c r="M5055" s="5">
        <v>0.55000000000000004</v>
      </c>
      <c r="N5055" s="2" t="s">
        <v>82</v>
      </c>
    </row>
    <row r="5056" spans="2:14" ht="14.25" customHeight="1" x14ac:dyDescent="0.25">
      <c r="B5056" s="2" t="s">
        <v>60</v>
      </c>
      <c r="C5056" s="2">
        <v>1185732</v>
      </c>
      <c r="D5056" s="3">
        <v>44499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10">
        <v>37</v>
      </c>
      <c r="J5056" s="7">
        <v>1220</v>
      </c>
      <c r="K5056" s="10">
        <v>4514</v>
      </c>
      <c r="L5056" s="10">
        <v>2166.7199999999998</v>
      </c>
      <c r="M5056" s="5">
        <v>0.48</v>
      </c>
      <c r="N5056" s="2" t="s">
        <v>82</v>
      </c>
    </row>
    <row r="5057" spans="2:14" ht="14.25" customHeight="1" x14ac:dyDescent="0.25">
      <c r="B5057" s="2" t="s">
        <v>60</v>
      </c>
      <c r="C5057" s="2">
        <v>1185732</v>
      </c>
      <c r="D5057" s="3">
        <v>44500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10">
        <v>37</v>
      </c>
      <c r="J5057" s="7">
        <v>440</v>
      </c>
      <c r="K5057" s="10">
        <v>1628</v>
      </c>
      <c r="L5057" s="10">
        <v>765.16</v>
      </c>
      <c r="M5057" s="5">
        <v>0.47</v>
      </c>
      <c r="N5057" s="2" t="s">
        <v>82</v>
      </c>
    </row>
    <row r="5058" spans="2:14" ht="14.25" customHeight="1" x14ac:dyDescent="0.25">
      <c r="B5058" s="2" t="s">
        <v>60</v>
      </c>
      <c r="C5058" s="2">
        <v>1185732</v>
      </c>
      <c r="D5058" s="3">
        <v>44501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10">
        <v>27</v>
      </c>
      <c r="J5058" s="7">
        <v>440</v>
      </c>
      <c r="K5058" s="10">
        <v>1188</v>
      </c>
      <c r="L5058" s="10">
        <v>641.5200000000001</v>
      </c>
      <c r="M5058" s="5">
        <v>0.54</v>
      </c>
      <c r="N5058" s="2" t="s">
        <v>82</v>
      </c>
    </row>
    <row r="5059" spans="2:14" ht="14.25" customHeight="1" x14ac:dyDescent="0.25">
      <c r="B5059" s="2" t="s">
        <v>60</v>
      </c>
      <c r="C5059" s="2">
        <v>1185732</v>
      </c>
      <c r="D5059" s="3">
        <v>44502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10">
        <v>33</v>
      </c>
      <c r="J5059" s="7">
        <v>210</v>
      </c>
      <c r="K5059" s="10">
        <v>693</v>
      </c>
      <c r="L5059" s="10">
        <v>277.2</v>
      </c>
      <c r="M5059" s="5">
        <v>0.4</v>
      </c>
      <c r="N5059" s="2" t="s">
        <v>82</v>
      </c>
    </row>
    <row r="5060" spans="2:14" ht="14.25" customHeight="1" x14ac:dyDescent="0.25">
      <c r="B5060" s="2" t="s">
        <v>60</v>
      </c>
      <c r="C5060" s="2">
        <v>1185732</v>
      </c>
      <c r="D5060" s="3">
        <v>44503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10">
        <v>47</v>
      </c>
      <c r="J5060" s="7">
        <v>200</v>
      </c>
      <c r="K5060" s="10">
        <v>940</v>
      </c>
      <c r="L5060" s="10">
        <v>357.2</v>
      </c>
      <c r="M5060" s="5">
        <v>0.38</v>
      </c>
      <c r="N5060" s="2" t="s">
        <v>82</v>
      </c>
    </row>
    <row r="5061" spans="2:14" ht="14.25" customHeight="1" x14ac:dyDescent="0.25">
      <c r="B5061" s="2" t="s">
        <v>60</v>
      </c>
      <c r="C5061" s="2">
        <v>1185732</v>
      </c>
      <c r="D5061" s="3">
        <v>44504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10">
        <v>39</v>
      </c>
      <c r="J5061" s="7">
        <v>630</v>
      </c>
      <c r="K5061" s="10">
        <v>2457</v>
      </c>
      <c r="L5061" s="10">
        <v>1253.07</v>
      </c>
      <c r="M5061" s="5">
        <v>0.51</v>
      </c>
      <c r="N5061" s="2" t="s">
        <v>82</v>
      </c>
    </row>
    <row r="5062" spans="2:14" ht="14.25" customHeight="1" x14ac:dyDescent="0.25">
      <c r="B5062" s="2" t="s">
        <v>60</v>
      </c>
      <c r="C5062" s="2">
        <v>1185732</v>
      </c>
      <c r="D5062" s="3">
        <v>44505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10">
        <v>52</v>
      </c>
      <c r="J5062" s="7">
        <v>1440</v>
      </c>
      <c r="K5062" s="10">
        <v>7488</v>
      </c>
      <c r="L5062" s="10">
        <v>3369.5999999999995</v>
      </c>
      <c r="M5062" s="5">
        <v>0.44999999999999996</v>
      </c>
      <c r="N5062" s="2" t="s">
        <v>82</v>
      </c>
    </row>
    <row r="5063" spans="2:14" ht="14.25" customHeight="1" x14ac:dyDescent="0.25">
      <c r="B5063" s="2" t="s">
        <v>60</v>
      </c>
      <c r="C5063" s="2">
        <v>1185732</v>
      </c>
      <c r="D5063" s="3">
        <v>44506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10">
        <v>48</v>
      </c>
      <c r="J5063" s="7">
        <v>600</v>
      </c>
      <c r="K5063" s="10">
        <v>2880</v>
      </c>
      <c r="L5063" s="10">
        <v>1440</v>
      </c>
      <c r="M5063" s="5">
        <v>0.5</v>
      </c>
      <c r="N5063" s="2" t="s">
        <v>82</v>
      </c>
    </row>
    <row r="5064" spans="2:14" ht="14.25" customHeight="1" x14ac:dyDescent="0.25">
      <c r="B5064" s="2" t="s">
        <v>60</v>
      </c>
      <c r="C5064" s="2">
        <v>1185732</v>
      </c>
      <c r="D5064" s="3">
        <v>44507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10">
        <v>42</v>
      </c>
      <c r="J5064" s="7">
        <v>470</v>
      </c>
      <c r="K5064" s="10">
        <v>1974</v>
      </c>
      <c r="L5064" s="10">
        <v>1065.96</v>
      </c>
      <c r="M5064" s="5">
        <v>0.54</v>
      </c>
      <c r="N5064" s="2" t="s">
        <v>82</v>
      </c>
    </row>
    <row r="5065" spans="2:14" ht="14.25" customHeight="1" x14ac:dyDescent="0.25">
      <c r="B5065" s="2" t="s">
        <v>60</v>
      </c>
      <c r="C5065" s="2">
        <v>1185732</v>
      </c>
      <c r="D5065" s="3">
        <v>44508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10">
        <v>41</v>
      </c>
      <c r="J5065" s="7">
        <v>340</v>
      </c>
      <c r="K5065" s="10">
        <v>1394</v>
      </c>
      <c r="L5065" s="10">
        <v>557.6</v>
      </c>
      <c r="M5065" s="5">
        <v>0.4</v>
      </c>
      <c r="N5065" s="2" t="s">
        <v>82</v>
      </c>
    </row>
    <row r="5066" spans="2:14" ht="14.25" customHeight="1" x14ac:dyDescent="0.25">
      <c r="B5066" s="2" t="s">
        <v>60</v>
      </c>
      <c r="C5066" s="2">
        <v>1185732</v>
      </c>
      <c r="D5066" s="3">
        <v>44509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10">
        <v>51</v>
      </c>
      <c r="J5066" s="7">
        <v>420</v>
      </c>
      <c r="K5066" s="10">
        <v>2142</v>
      </c>
      <c r="L5066" s="10">
        <v>792.54</v>
      </c>
      <c r="M5066" s="5">
        <v>0.37</v>
      </c>
      <c r="N5066" s="2" t="s">
        <v>82</v>
      </c>
    </row>
    <row r="5067" spans="2:14" ht="14.25" customHeight="1" x14ac:dyDescent="0.25">
      <c r="B5067" s="2" t="s">
        <v>60</v>
      </c>
      <c r="C5067" s="2">
        <v>1185732</v>
      </c>
      <c r="D5067" s="3">
        <v>44510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10">
        <v>56</v>
      </c>
      <c r="J5067" s="7">
        <v>720</v>
      </c>
      <c r="K5067" s="10">
        <v>4032</v>
      </c>
      <c r="L5067" s="10">
        <v>2136.96</v>
      </c>
      <c r="M5067" s="5">
        <v>0.53</v>
      </c>
      <c r="N5067" s="2" t="s">
        <v>82</v>
      </c>
    </row>
    <row r="5068" spans="2:14" ht="14.25" customHeight="1" x14ac:dyDescent="0.25">
      <c r="B5068" s="2" t="s">
        <v>60</v>
      </c>
      <c r="C5068" s="2">
        <v>1185732</v>
      </c>
      <c r="D5068" s="3">
        <v>44511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10">
        <v>54</v>
      </c>
      <c r="J5068" s="7">
        <v>1580</v>
      </c>
      <c r="K5068" s="10">
        <v>8532</v>
      </c>
      <c r="L5068" s="10">
        <v>4010.04</v>
      </c>
      <c r="M5068" s="5">
        <v>0.47</v>
      </c>
      <c r="N5068" s="2" t="s">
        <v>82</v>
      </c>
    </row>
    <row r="5069" spans="2:14" ht="14.25" customHeight="1" x14ac:dyDescent="0.25">
      <c r="B5069" s="2" t="s">
        <v>60</v>
      </c>
      <c r="C5069" s="2">
        <v>1185732</v>
      </c>
      <c r="D5069" s="3">
        <v>44512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10">
        <v>48</v>
      </c>
      <c r="J5069" s="7">
        <v>770</v>
      </c>
      <c r="K5069" s="10">
        <v>3696</v>
      </c>
      <c r="L5069" s="10">
        <v>1811.04</v>
      </c>
      <c r="M5069" s="5">
        <v>0.49</v>
      </c>
      <c r="N5069" s="2" t="s">
        <v>82</v>
      </c>
    </row>
    <row r="5070" spans="2:14" ht="14.25" customHeight="1" x14ac:dyDescent="0.25">
      <c r="B5070" s="2" t="s">
        <v>60</v>
      </c>
      <c r="C5070" s="2">
        <v>1185732</v>
      </c>
      <c r="D5070" s="3">
        <v>44513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10">
        <v>42</v>
      </c>
      <c r="J5070" s="7">
        <v>580</v>
      </c>
      <c r="K5070" s="10">
        <v>2436</v>
      </c>
      <c r="L5070" s="10">
        <v>1242.3600000000001</v>
      </c>
      <c r="M5070" s="5">
        <v>0.51</v>
      </c>
      <c r="N5070" s="2" t="s">
        <v>82</v>
      </c>
    </row>
    <row r="5071" spans="2:14" ht="14.25" customHeight="1" x14ac:dyDescent="0.25">
      <c r="B5071" s="2" t="s">
        <v>60</v>
      </c>
      <c r="C5071" s="2">
        <v>1185732</v>
      </c>
      <c r="D5071" s="3">
        <v>44514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10">
        <v>41</v>
      </c>
      <c r="J5071" s="7">
        <v>510</v>
      </c>
      <c r="K5071" s="10">
        <v>2091</v>
      </c>
      <c r="L5071" s="10">
        <v>878.21999999999991</v>
      </c>
      <c r="M5071" s="5">
        <v>0.42</v>
      </c>
      <c r="N5071" s="2" t="s">
        <v>82</v>
      </c>
    </row>
    <row r="5072" spans="2:14" ht="14.25" customHeight="1" x14ac:dyDescent="0.25">
      <c r="B5072" s="2" t="s">
        <v>60</v>
      </c>
      <c r="C5072" s="2">
        <v>1185732</v>
      </c>
      <c r="D5072" s="3">
        <v>44515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10">
        <v>50</v>
      </c>
      <c r="J5072" s="7">
        <v>530</v>
      </c>
      <c r="K5072" s="10">
        <v>2650</v>
      </c>
      <c r="L5072" s="10">
        <v>954</v>
      </c>
      <c r="M5072" s="5">
        <v>0.36</v>
      </c>
      <c r="N5072" s="2" t="s">
        <v>82</v>
      </c>
    </row>
    <row r="5073" spans="2:14" ht="14.25" customHeight="1" x14ac:dyDescent="0.25">
      <c r="B5073" s="2" t="s">
        <v>60</v>
      </c>
      <c r="C5073" s="2">
        <v>1185732</v>
      </c>
      <c r="D5073" s="3">
        <v>44516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10">
        <v>56</v>
      </c>
      <c r="J5073" s="7">
        <v>850</v>
      </c>
      <c r="K5073" s="10">
        <v>4760</v>
      </c>
      <c r="L5073" s="10">
        <v>2427.6</v>
      </c>
      <c r="M5073" s="5">
        <v>0.51</v>
      </c>
      <c r="N5073" s="2" t="s">
        <v>82</v>
      </c>
    </row>
    <row r="5074" spans="2:14" ht="14.25" customHeight="1" x14ac:dyDescent="0.25">
      <c r="B5074" s="2" t="s">
        <v>60</v>
      </c>
      <c r="C5074" s="2">
        <v>1185732</v>
      </c>
      <c r="D5074" s="3">
        <v>44517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10">
        <v>51</v>
      </c>
      <c r="J5074" s="7">
        <v>1430</v>
      </c>
      <c r="K5074" s="10">
        <v>7293</v>
      </c>
      <c r="L5074" s="10">
        <v>3573.5699999999997</v>
      </c>
      <c r="M5074" s="5">
        <v>0.49</v>
      </c>
      <c r="N5074" s="2" t="s">
        <v>82</v>
      </c>
    </row>
    <row r="5075" spans="2:14" ht="14.25" customHeight="1" x14ac:dyDescent="0.25">
      <c r="B5075" s="2" t="s">
        <v>60</v>
      </c>
      <c r="C5075" s="2">
        <v>1185732</v>
      </c>
      <c r="D5075" s="3">
        <v>44518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10">
        <v>46</v>
      </c>
      <c r="J5075" s="7">
        <v>840</v>
      </c>
      <c r="K5075" s="10">
        <v>3864</v>
      </c>
      <c r="L5075" s="10">
        <v>1854.72</v>
      </c>
      <c r="M5075" s="5">
        <v>0.48</v>
      </c>
      <c r="N5075" s="2" t="s">
        <v>82</v>
      </c>
    </row>
    <row r="5076" spans="2:14" ht="14.25" customHeight="1" x14ac:dyDescent="0.25">
      <c r="B5076" s="2" t="s">
        <v>60</v>
      </c>
      <c r="C5076" s="2">
        <v>1185732</v>
      </c>
      <c r="D5076" s="3">
        <v>44519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10">
        <v>43</v>
      </c>
      <c r="J5076" s="7">
        <v>630</v>
      </c>
      <c r="K5076" s="10">
        <v>2709</v>
      </c>
      <c r="L5076" s="10">
        <v>1489.9499999999998</v>
      </c>
      <c r="M5076" s="5">
        <v>0.54999999999999993</v>
      </c>
      <c r="N5076" s="2" t="s">
        <v>82</v>
      </c>
    </row>
    <row r="5077" spans="2:14" ht="14.25" customHeight="1" x14ac:dyDescent="0.25">
      <c r="B5077" s="2" t="s">
        <v>60</v>
      </c>
      <c r="C5077" s="2">
        <v>1185732</v>
      </c>
      <c r="D5077" s="3">
        <v>44520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10">
        <v>43</v>
      </c>
      <c r="J5077" s="7">
        <v>440</v>
      </c>
      <c r="K5077" s="10">
        <v>1892</v>
      </c>
      <c r="L5077" s="10">
        <v>775.71999999999991</v>
      </c>
      <c r="M5077" s="5">
        <v>0.41</v>
      </c>
      <c r="N5077" s="2" t="s">
        <v>82</v>
      </c>
    </row>
    <row r="5078" spans="2:14" ht="14.25" customHeight="1" x14ac:dyDescent="0.25">
      <c r="B5078" s="2" t="s">
        <v>60</v>
      </c>
      <c r="C5078" s="2">
        <v>1185732</v>
      </c>
      <c r="D5078" s="3">
        <v>44521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10">
        <v>53</v>
      </c>
      <c r="J5078" s="7">
        <v>600</v>
      </c>
      <c r="K5078" s="10">
        <v>3180</v>
      </c>
      <c r="L5078" s="10">
        <v>1208.4000000000001</v>
      </c>
      <c r="M5078" s="5">
        <v>0.38</v>
      </c>
      <c r="N5078" s="2" t="s">
        <v>82</v>
      </c>
    </row>
    <row r="5079" spans="2:14" ht="14.25" customHeight="1" x14ac:dyDescent="0.25">
      <c r="B5079" s="2" t="s">
        <v>60</v>
      </c>
      <c r="C5079" s="2">
        <v>1185732</v>
      </c>
      <c r="D5079" s="3">
        <v>44550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10">
        <v>58</v>
      </c>
      <c r="J5079" s="7">
        <v>1130</v>
      </c>
      <c r="K5079" s="10">
        <v>6554</v>
      </c>
      <c r="L5079" s="10">
        <v>3539.1600000000003</v>
      </c>
      <c r="M5079" s="5">
        <v>0.54</v>
      </c>
      <c r="N5079" s="2" t="s">
        <v>82</v>
      </c>
    </row>
    <row r="5080" spans="2:14" ht="14.25" customHeight="1" x14ac:dyDescent="0.25">
      <c r="B5080" s="2" t="s">
        <v>60</v>
      </c>
      <c r="C5080" s="2">
        <v>1185732</v>
      </c>
      <c r="D5080" s="3">
        <v>44551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10">
        <v>50</v>
      </c>
      <c r="J5080" s="7">
        <v>1470</v>
      </c>
      <c r="K5080" s="10">
        <v>7350</v>
      </c>
      <c r="L5080" s="10">
        <v>3380.9999999999995</v>
      </c>
      <c r="M5080" s="5">
        <v>0.45999999999999996</v>
      </c>
      <c r="N5080" s="2" t="s">
        <v>82</v>
      </c>
    </row>
    <row r="5081" spans="2:14" ht="14.25" customHeight="1" x14ac:dyDescent="0.25">
      <c r="B5081" s="2" t="s">
        <v>60</v>
      </c>
      <c r="C5081" s="2">
        <v>1185732</v>
      </c>
      <c r="D5081" s="3">
        <v>44552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10">
        <v>49</v>
      </c>
      <c r="J5081" s="7">
        <v>900</v>
      </c>
      <c r="K5081" s="10">
        <v>4410</v>
      </c>
      <c r="L5081" s="10">
        <v>2072.6999999999998</v>
      </c>
      <c r="M5081" s="5">
        <v>0.47</v>
      </c>
      <c r="N5081" s="2" t="s">
        <v>82</v>
      </c>
    </row>
    <row r="5082" spans="2:14" ht="14.25" customHeight="1" x14ac:dyDescent="0.25">
      <c r="B5082" s="2" t="s">
        <v>60</v>
      </c>
      <c r="C5082" s="2">
        <v>1185732</v>
      </c>
      <c r="D5082" s="3">
        <v>44553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10">
        <v>41</v>
      </c>
      <c r="J5082" s="7">
        <v>680</v>
      </c>
      <c r="K5082" s="10">
        <v>2788</v>
      </c>
      <c r="L5082" s="10">
        <v>1394</v>
      </c>
      <c r="M5082" s="5">
        <v>0.5</v>
      </c>
      <c r="N5082" s="2" t="s">
        <v>82</v>
      </c>
    </row>
    <row r="5083" spans="2:14" ht="14.25" customHeight="1" x14ac:dyDescent="0.25">
      <c r="B5083" s="2" t="s">
        <v>60</v>
      </c>
      <c r="C5083" s="2">
        <v>1185732</v>
      </c>
      <c r="D5083" s="3">
        <v>44554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10">
        <v>41</v>
      </c>
      <c r="J5083" s="7">
        <v>510</v>
      </c>
      <c r="K5083" s="10">
        <v>2091</v>
      </c>
      <c r="L5083" s="10">
        <v>857.31</v>
      </c>
      <c r="M5083" s="5">
        <v>0.41</v>
      </c>
      <c r="N5083" s="2" t="s">
        <v>82</v>
      </c>
    </row>
    <row r="5084" spans="2:14" ht="14.25" customHeight="1" x14ac:dyDescent="0.25">
      <c r="B5084" s="2" t="s">
        <v>60</v>
      </c>
      <c r="C5084" s="2">
        <v>1185732</v>
      </c>
      <c r="D5084" s="3">
        <v>44555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10">
        <v>54</v>
      </c>
      <c r="J5084" s="7">
        <v>410</v>
      </c>
      <c r="K5084" s="10">
        <v>2214</v>
      </c>
      <c r="L5084" s="10">
        <v>819.18</v>
      </c>
      <c r="M5084" s="5">
        <v>0.37</v>
      </c>
      <c r="N5084" s="2" t="s">
        <v>82</v>
      </c>
    </row>
    <row r="5085" spans="2:14" ht="14.25" customHeight="1" x14ac:dyDescent="0.25">
      <c r="B5085" s="2" t="s">
        <v>60</v>
      </c>
      <c r="C5085" s="2">
        <v>1185732</v>
      </c>
      <c r="D5085" s="3">
        <v>44556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10">
        <v>54</v>
      </c>
      <c r="J5085" s="7">
        <v>910</v>
      </c>
      <c r="K5085" s="10">
        <v>4914</v>
      </c>
      <c r="L5085" s="10">
        <v>2653.5600000000004</v>
      </c>
      <c r="M5085" s="5">
        <v>0.54</v>
      </c>
      <c r="N5085" s="2" t="s">
        <v>82</v>
      </c>
    </row>
    <row r="5086" spans="2:14" ht="14.25" customHeight="1" x14ac:dyDescent="0.25">
      <c r="B5086" s="2" t="s">
        <v>60</v>
      </c>
      <c r="C5086" s="2">
        <v>1185732</v>
      </c>
      <c r="D5086" s="3">
        <v>44557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10">
        <v>53</v>
      </c>
      <c r="J5086" s="7">
        <v>1220</v>
      </c>
      <c r="K5086" s="10">
        <v>6466</v>
      </c>
      <c r="L5086" s="10">
        <v>3103.68</v>
      </c>
      <c r="M5086" s="5">
        <v>0.48</v>
      </c>
      <c r="N5086" s="2" t="s">
        <v>82</v>
      </c>
    </row>
    <row r="5087" spans="2:14" ht="14.25" customHeight="1" x14ac:dyDescent="0.25">
      <c r="B5087" s="2" t="s">
        <v>60</v>
      </c>
      <c r="C5087" s="2">
        <v>1185732</v>
      </c>
      <c r="D5087" s="3">
        <v>44558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10">
        <v>46</v>
      </c>
      <c r="J5087" s="7">
        <v>700</v>
      </c>
      <c r="K5087" s="10">
        <v>3220</v>
      </c>
      <c r="L5087" s="10">
        <v>1513.3999999999999</v>
      </c>
      <c r="M5087" s="5">
        <v>0.47</v>
      </c>
      <c r="N5087" s="2" t="s">
        <v>82</v>
      </c>
    </row>
    <row r="5088" spans="2:14" ht="14.25" customHeight="1" x14ac:dyDescent="0.25">
      <c r="B5088" s="2" t="s">
        <v>60</v>
      </c>
      <c r="C5088" s="2">
        <v>1185732</v>
      </c>
      <c r="D5088" s="3">
        <v>44559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10">
        <v>41</v>
      </c>
      <c r="J5088" s="7">
        <v>380</v>
      </c>
      <c r="K5088" s="10">
        <v>1558</v>
      </c>
      <c r="L5088" s="10">
        <v>856.89999999999986</v>
      </c>
      <c r="M5088" s="5">
        <v>0.54999999999999993</v>
      </c>
      <c r="N5088" s="2" t="s">
        <v>82</v>
      </c>
    </row>
    <row r="5089" spans="2:14" ht="14.25" customHeight="1" x14ac:dyDescent="0.25">
      <c r="B5089" s="2" t="s">
        <v>60</v>
      </c>
      <c r="C5089" s="2">
        <v>1185732</v>
      </c>
      <c r="D5089" s="3">
        <v>44560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10">
        <v>42</v>
      </c>
      <c r="J5089" s="7">
        <v>360</v>
      </c>
      <c r="K5089" s="10">
        <v>1512</v>
      </c>
      <c r="L5089" s="10">
        <v>680.4</v>
      </c>
      <c r="M5089" s="5">
        <v>0.44999999999999996</v>
      </c>
      <c r="N5089" s="2" t="s">
        <v>82</v>
      </c>
    </row>
    <row r="5090" spans="2:14" ht="14.25" customHeight="1" x14ac:dyDescent="0.25">
      <c r="B5090" s="2" t="s">
        <v>60</v>
      </c>
      <c r="C5090" s="2">
        <v>1185732</v>
      </c>
      <c r="D5090" s="3">
        <v>44561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10">
        <v>52</v>
      </c>
      <c r="J5090" s="7">
        <v>360</v>
      </c>
      <c r="K5090" s="10">
        <v>1872</v>
      </c>
      <c r="L5090" s="10">
        <v>692.64</v>
      </c>
      <c r="M5090" s="5">
        <v>0.37</v>
      </c>
      <c r="N5090" s="2" t="s">
        <v>82</v>
      </c>
    </row>
    <row r="5091" spans="2:14" ht="14.25" customHeight="1" x14ac:dyDescent="0.25">
      <c r="B5091" s="2" t="s">
        <v>60</v>
      </c>
      <c r="C5091" s="2">
        <v>1185732</v>
      </c>
      <c r="D5091" s="3">
        <v>44456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10">
        <v>57</v>
      </c>
      <c r="J5091" s="7">
        <v>590</v>
      </c>
      <c r="K5091" s="10">
        <v>3363</v>
      </c>
      <c r="L5091" s="10">
        <v>1748.76</v>
      </c>
      <c r="M5091" s="5">
        <v>0.52</v>
      </c>
      <c r="N5091" s="2" t="s">
        <v>82</v>
      </c>
    </row>
    <row r="5092" spans="2:14" ht="14.25" customHeight="1" x14ac:dyDescent="0.25">
      <c r="B5092" s="2" t="s">
        <v>60</v>
      </c>
      <c r="C5092" s="2">
        <v>1185732</v>
      </c>
      <c r="D5092" s="3">
        <v>44488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10">
        <v>55</v>
      </c>
      <c r="J5092" s="7">
        <v>1200</v>
      </c>
      <c r="K5092" s="10">
        <v>6600</v>
      </c>
      <c r="L5092" s="10">
        <v>3300</v>
      </c>
      <c r="M5092" s="5">
        <v>0.5</v>
      </c>
      <c r="N5092" s="2" t="s">
        <v>82</v>
      </c>
    </row>
    <row r="5093" spans="2:14" ht="14.25" customHeight="1" x14ac:dyDescent="0.25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10">
        <v>54</v>
      </c>
      <c r="J5093" s="7">
        <v>590</v>
      </c>
      <c r="K5093" s="10">
        <v>3186</v>
      </c>
      <c r="L5093" s="10">
        <v>1561.1399999999999</v>
      </c>
      <c r="M5093" s="5">
        <v>0.49</v>
      </c>
      <c r="N5093" s="2" t="s">
        <v>82</v>
      </c>
    </row>
    <row r="5094" spans="2:14" ht="14.25" customHeight="1" x14ac:dyDescent="0.25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10">
        <v>52</v>
      </c>
      <c r="J5094" s="7">
        <v>310</v>
      </c>
      <c r="K5094" s="10">
        <v>1612</v>
      </c>
      <c r="L5094" s="10">
        <v>886.59999999999991</v>
      </c>
      <c r="M5094" s="5">
        <v>0.54999999999999993</v>
      </c>
      <c r="N5094" s="2" t="s">
        <v>82</v>
      </c>
    </row>
    <row r="5095" spans="2:14" ht="14.25" customHeight="1" x14ac:dyDescent="0.25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10">
        <v>50</v>
      </c>
      <c r="J5095" s="7">
        <v>260</v>
      </c>
      <c r="K5095" s="10">
        <v>1300</v>
      </c>
      <c r="L5095" s="10">
        <v>520</v>
      </c>
      <c r="M5095" s="5">
        <v>0.4</v>
      </c>
      <c r="N5095" s="2" t="s">
        <v>82</v>
      </c>
    </row>
    <row r="5096" spans="2:14" ht="14.25" customHeight="1" x14ac:dyDescent="0.25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10">
        <v>61</v>
      </c>
      <c r="J5096" s="7">
        <v>270</v>
      </c>
      <c r="K5096" s="10">
        <v>1647</v>
      </c>
      <c r="L5096" s="10">
        <v>625.86</v>
      </c>
      <c r="M5096" s="5">
        <v>0.38</v>
      </c>
      <c r="N5096" s="2" t="s">
        <v>82</v>
      </c>
    </row>
    <row r="5097" spans="2:14" ht="14.25" customHeight="1" x14ac:dyDescent="0.25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10">
        <v>68</v>
      </c>
      <c r="J5097" s="7">
        <v>560</v>
      </c>
      <c r="K5097" s="10">
        <v>3808</v>
      </c>
      <c r="L5097" s="10">
        <v>2018.24</v>
      </c>
      <c r="M5097" s="5">
        <v>0.53</v>
      </c>
      <c r="N5097" s="2" t="s">
        <v>82</v>
      </c>
    </row>
    <row r="5098" spans="2:14" ht="14.25" customHeight="1" x14ac:dyDescent="0.25">
      <c r="B5098" s="2" t="s">
        <v>60</v>
      </c>
      <c r="C5098" s="2">
        <v>1185732</v>
      </c>
      <c r="D5098" s="3">
        <v>44518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10">
        <v>62</v>
      </c>
      <c r="J5098" s="7">
        <v>980</v>
      </c>
      <c r="K5098" s="10">
        <v>6076</v>
      </c>
      <c r="L5098" s="10">
        <v>2977.24</v>
      </c>
      <c r="M5098" s="5">
        <v>0.49</v>
      </c>
      <c r="N5098" s="2" t="s">
        <v>82</v>
      </c>
    </row>
    <row r="5099" spans="2:14" ht="14.25" customHeight="1" x14ac:dyDescent="0.25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10">
        <v>52</v>
      </c>
      <c r="J5099" s="7">
        <v>520</v>
      </c>
      <c r="K5099" s="10">
        <v>2704</v>
      </c>
      <c r="L5099" s="10">
        <v>1352</v>
      </c>
      <c r="M5099" s="5">
        <v>0.5</v>
      </c>
      <c r="N5099" s="2" t="s">
        <v>82</v>
      </c>
    </row>
    <row r="5100" spans="2:14" ht="14.25" customHeight="1" x14ac:dyDescent="0.25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10">
        <v>52</v>
      </c>
      <c r="J5100" s="7">
        <v>550</v>
      </c>
      <c r="K5100" s="10">
        <v>2860</v>
      </c>
      <c r="L5100" s="10">
        <v>1487.2</v>
      </c>
      <c r="M5100" s="5">
        <v>0.52</v>
      </c>
      <c r="N5100" s="2" t="s">
        <v>82</v>
      </c>
    </row>
    <row r="5101" spans="2:14" ht="14.25" customHeight="1" x14ac:dyDescent="0.25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10">
        <v>54</v>
      </c>
      <c r="J5101" s="7">
        <v>460</v>
      </c>
      <c r="K5101" s="10">
        <v>2484</v>
      </c>
      <c r="L5101" s="10">
        <v>1068.1199999999999</v>
      </c>
      <c r="M5101" s="5">
        <v>0.43</v>
      </c>
      <c r="N5101" s="2" t="s">
        <v>82</v>
      </c>
    </row>
    <row r="5102" spans="2:14" ht="14.25" customHeight="1" x14ac:dyDescent="0.25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10">
        <v>60</v>
      </c>
      <c r="J5102" s="7">
        <v>410</v>
      </c>
      <c r="K5102" s="10">
        <v>2460</v>
      </c>
      <c r="L5102" s="10">
        <v>885.6</v>
      </c>
      <c r="M5102" s="5">
        <v>0.36</v>
      </c>
      <c r="N5102" s="2" t="s">
        <v>82</v>
      </c>
    </row>
    <row r="5103" spans="2:14" ht="14.25" customHeight="1" x14ac:dyDescent="0.25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10">
        <v>67</v>
      </c>
      <c r="J5103" s="7">
        <v>630</v>
      </c>
      <c r="K5103" s="10">
        <v>4221</v>
      </c>
      <c r="L5103" s="10">
        <v>2279.34</v>
      </c>
      <c r="M5103" s="5">
        <v>0.54</v>
      </c>
      <c r="N5103" s="2" t="s">
        <v>82</v>
      </c>
    </row>
    <row r="5104" spans="2:14" ht="14.25" customHeight="1" x14ac:dyDescent="0.25">
      <c r="B5104" s="2" t="s">
        <v>60</v>
      </c>
      <c r="C5104" s="2">
        <v>1185732</v>
      </c>
      <c r="D5104" s="3">
        <v>44547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10">
        <v>62</v>
      </c>
      <c r="J5104" s="7">
        <v>1380</v>
      </c>
      <c r="K5104" s="10">
        <v>8556</v>
      </c>
      <c r="L5104" s="10">
        <v>4106.88</v>
      </c>
      <c r="M5104" s="5">
        <v>0.48</v>
      </c>
      <c r="N5104" s="2" t="s">
        <v>82</v>
      </c>
    </row>
    <row r="5105" spans="2:14" ht="14.25" customHeight="1" x14ac:dyDescent="0.25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10">
        <v>53</v>
      </c>
      <c r="J5105" s="7">
        <v>740</v>
      </c>
      <c r="K5105" s="10">
        <v>3922</v>
      </c>
      <c r="L5105" s="10">
        <v>1961</v>
      </c>
      <c r="M5105" s="5">
        <v>0.5</v>
      </c>
      <c r="N5105" s="2" t="s">
        <v>82</v>
      </c>
    </row>
    <row r="5106" spans="2:14" ht="14.25" customHeight="1" x14ac:dyDescent="0.25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10">
        <v>52</v>
      </c>
      <c r="J5106" s="7">
        <v>680</v>
      </c>
      <c r="K5106" s="10">
        <v>3536</v>
      </c>
      <c r="L5106" s="10">
        <v>1768</v>
      </c>
      <c r="M5106" s="5">
        <v>0.5</v>
      </c>
      <c r="N5106" s="2" t="s">
        <v>82</v>
      </c>
    </row>
    <row r="5107" spans="2:14" ht="14.25" customHeight="1" x14ac:dyDescent="0.25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10">
        <v>52</v>
      </c>
      <c r="J5107" s="7">
        <v>500</v>
      </c>
      <c r="K5107" s="10">
        <v>2600</v>
      </c>
      <c r="L5107" s="10">
        <v>1118</v>
      </c>
      <c r="M5107" s="5">
        <v>0.43</v>
      </c>
      <c r="N5107" s="2" t="s">
        <v>82</v>
      </c>
    </row>
    <row r="5108" spans="2:14" ht="14.25" customHeight="1" x14ac:dyDescent="0.25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10">
        <v>60</v>
      </c>
      <c r="J5108" s="7">
        <v>540</v>
      </c>
      <c r="K5108" s="10">
        <v>3240</v>
      </c>
      <c r="L5108" s="10">
        <v>1166.3999999999999</v>
      </c>
      <c r="M5108" s="5">
        <v>0.36</v>
      </c>
      <c r="N5108" s="2" t="s">
        <v>82</v>
      </c>
    </row>
    <row r="5109" spans="2:14" ht="14.25" customHeight="1" x14ac:dyDescent="0.25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10">
        <v>69</v>
      </c>
      <c r="J5109" s="7">
        <v>750</v>
      </c>
      <c r="K5109" s="10">
        <v>5175</v>
      </c>
      <c r="L5109" s="10">
        <v>2742.75</v>
      </c>
      <c r="M5109" s="5">
        <v>0.53</v>
      </c>
      <c r="N5109" s="2" t="s">
        <v>82</v>
      </c>
    </row>
    <row r="5110" spans="2:14" ht="14.25" customHeight="1" x14ac:dyDescent="0.25">
      <c r="B5110" s="2" t="s">
        <v>29</v>
      </c>
      <c r="C5110" s="2">
        <v>1128299</v>
      </c>
      <c r="D5110" s="3">
        <v>44206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10">
        <v>33</v>
      </c>
      <c r="J5110" s="7">
        <v>980</v>
      </c>
      <c r="K5110" s="10">
        <v>3234</v>
      </c>
      <c r="L5110" s="10">
        <v>1131.8999999999999</v>
      </c>
      <c r="M5110" s="5">
        <v>0.35</v>
      </c>
      <c r="N5110" s="2" t="s">
        <v>82</v>
      </c>
    </row>
    <row r="5111" spans="2:14" ht="14.25" customHeight="1" x14ac:dyDescent="0.25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10">
        <v>41</v>
      </c>
      <c r="J5111" s="7">
        <v>1090</v>
      </c>
      <c r="K5111" s="10">
        <v>4469</v>
      </c>
      <c r="L5111" s="10">
        <v>1474.77</v>
      </c>
      <c r="M5111" s="5">
        <v>0.33</v>
      </c>
      <c r="N5111" s="2" t="s">
        <v>82</v>
      </c>
    </row>
    <row r="5112" spans="2:14" ht="14.25" customHeight="1" x14ac:dyDescent="0.25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10">
        <v>43</v>
      </c>
      <c r="J5112" s="7">
        <v>1010</v>
      </c>
      <c r="K5112" s="10">
        <v>4343</v>
      </c>
      <c r="L5112" s="10">
        <v>1737.2</v>
      </c>
      <c r="M5112" s="5">
        <v>0.4</v>
      </c>
      <c r="N5112" s="2" t="s">
        <v>82</v>
      </c>
    </row>
    <row r="5113" spans="2:14" ht="14.25" customHeight="1" x14ac:dyDescent="0.25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10">
        <v>43</v>
      </c>
      <c r="J5113" s="7">
        <v>590</v>
      </c>
      <c r="K5113" s="10">
        <v>2537</v>
      </c>
      <c r="L5113" s="10">
        <v>989.43000000000006</v>
      </c>
      <c r="M5113" s="5">
        <v>0.39</v>
      </c>
      <c r="N5113" s="2" t="s">
        <v>82</v>
      </c>
    </row>
    <row r="5114" spans="2:14" ht="14.25" customHeight="1" x14ac:dyDescent="0.25">
      <c r="B5114" s="2" t="s">
        <v>60</v>
      </c>
      <c r="C5114" s="2">
        <v>1185732</v>
      </c>
      <c r="D5114" s="3">
        <v>44220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10">
        <v>52</v>
      </c>
      <c r="J5114" s="7">
        <v>840</v>
      </c>
      <c r="K5114" s="10">
        <v>4368</v>
      </c>
      <c r="L5114" s="10">
        <v>1790.8799999999999</v>
      </c>
      <c r="M5114" s="5">
        <v>0.41</v>
      </c>
      <c r="N5114" s="2" t="s">
        <v>82</v>
      </c>
    </row>
    <row r="5115" spans="2:14" ht="14.25" customHeight="1" x14ac:dyDescent="0.25">
      <c r="B5115" s="2" t="s">
        <v>60</v>
      </c>
      <c r="C5115" s="2">
        <v>1185732</v>
      </c>
      <c r="D5115" s="3">
        <v>44249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10">
        <v>51</v>
      </c>
      <c r="J5115" s="7">
        <v>1730</v>
      </c>
      <c r="K5115" s="10">
        <v>8823</v>
      </c>
      <c r="L5115" s="10">
        <v>4146.8100000000004</v>
      </c>
      <c r="M5115" s="5">
        <v>0.47000000000000003</v>
      </c>
      <c r="N5115" s="2" t="s">
        <v>82</v>
      </c>
    </row>
    <row r="5116" spans="2:14" ht="14.25" customHeight="1" x14ac:dyDescent="0.25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10">
        <v>53</v>
      </c>
      <c r="J5116" s="7">
        <v>650</v>
      </c>
      <c r="K5116" s="10">
        <v>3445</v>
      </c>
      <c r="L5116" s="10">
        <v>1653.6000000000001</v>
      </c>
      <c r="M5116" s="5">
        <v>0.48000000000000004</v>
      </c>
      <c r="N5116" s="2" t="s">
        <v>82</v>
      </c>
    </row>
    <row r="5117" spans="2:14" ht="14.25" customHeight="1" x14ac:dyDescent="0.25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10">
        <v>43</v>
      </c>
      <c r="J5117" s="7">
        <v>770</v>
      </c>
      <c r="K5117" s="10">
        <v>3311</v>
      </c>
      <c r="L5117" s="10">
        <v>1225.07</v>
      </c>
      <c r="M5117" s="5">
        <v>0.37</v>
      </c>
      <c r="N5117" s="2" t="s">
        <v>82</v>
      </c>
    </row>
    <row r="5118" spans="2:14" ht="14.25" customHeight="1" x14ac:dyDescent="0.25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10">
        <v>49</v>
      </c>
      <c r="J5118" s="7">
        <v>460</v>
      </c>
      <c r="K5118" s="10">
        <v>2254</v>
      </c>
      <c r="L5118" s="10">
        <v>879.06000000000006</v>
      </c>
      <c r="M5118" s="5">
        <v>0.39</v>
      </c>
      <c r="N5118" s="2" t="s">
        <v>82</v>
      </c>
    </row>
    <row r="5119" spans="2:14" ht="14.25" customHeight="1" x14ac:dyDescent="0.25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10">
        <v>60</v>
      </c>
      <c r="J5119" s="7">
        <v>750</v>
      </c>
      <c r="K5119" s="10">
        <v>4500</v>
      </c>
      <c r="L5119" s="10">
        <v>1710</v>
      </c>
      <c r="M5119" s="5">
        <v>0.38</v>
      </c>
      <c r="N5119" s="2" t="s">
        <v>82</v>
      </c>
    </row>
    <row r="5120" spans="2:14" ht="14.25" customHeight="1" x14ac:dyDescent="0.25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10">
        <v>52</v>
      </c>
      <c r="J5120" s="7">
        <v>1020</v>
      </c>
      <c r="K5120" s="10">
        <v>5304</v>
      </c>
      <c r="L5120" s="10">
        <v>2333.7600000000002</v>
      </c>
      <c r="M5120" s="5">
        <v>0.44</v>
      </c>
      <c r="N5120" s="2" t="s">
        <v>82</v>
      </c>
    </row>
    <row r="5121" spans="2:14" ht="14.25" customHeight="1" x14ac:dyDescent="0.25">
      <c r="B5121" s="2" t="s">
        <v>60</v>
      </c>
      <c r="C5121" s="2">
        <v>1185732</v>
      </c>
      <c r="D5121" s="3">
        <v>44275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10">
        <v>53</v>
      </c>
      <c r="J5121" s="7">
        <v>1530</v>
      </c>
      <c r="K5121" s="10">
        <v>8109</v>
      </c>
      <c r="L5121" s="10">
        <v>3973.4100000000003</v>
      </c>
      <c r="M5121" s="5">
        <v>0.49000000000000005</v>
      </c>
      <c r="N5121" s="2" t="s">
        <v>82</v>
      </c>
    </row>
    <row r="5122" spans="2:14" ht="14.25" customHeight="1" x14ac:dyDescent="0.25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10">
        <v>52</v>
      </c>
      <c r="J5122" s="7">
        <v>650</v>
      </c>
      <c r="K5122" s="10">
        <v>3380</v>
      </c>
      <c r="L5122" s="10">
        <v>1690</v>
      </c>
      <c r="M5122" s="5">
        <v>0.5</v>
      </c>
      <c r="N5122" s="2" t="s">
        <v>82</v>
      </c>
    </row>
    <row r="5123" spans="2:14" ht="14.25" customHeight="1" x14ac:dyDescent="0.25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10">
        <v>41</v>
      </c>
      <c r="J5123" s="7">
        <v>690</v>
      </c>
      <c r="K5123" s="10">
        <v>2829</v>
      </c>
      <c r="L5123" s="10">
        <v>1046.73</v>
      </c>
      <c r="M5123" s="5">
        <v>0.37</v>
      </c>
      <c r="N5123" s="2" t="s">
        <v>82</v>
      </c>
    </row>
    <row r="5124" spans="2:14" ht="14.25" customHeight="1" x14ac:dyDescent="0.25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10">
        <v>49</v>
      </c>
      <c r="J5124" s="7">
        <v>360</v>
      </c>
      <c r="K5124" s="10">
        <v>1764</v>
      </c>
      <c r="L5124" s="10">
        <v>670.32</v>
      </c>
      <c r="M5124" s="5">
        <v>0.38</v>
      </c>
      <c r="N5124" s="2" t="s">
        <v>82</v>
      </c>
    </row>
    <row r="5125" spans="2:14" ht="14.25" customHeight="1" x14ac:dyDescent="0.25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10">
        <v>64</v>
      </c>
      <c r="J5125" s="7">
        <v>530</v>
      </c>
      <c r="K5125" s="10">
        <v>3392</v>
      </c>
      <c r="L5125" s="10">
        <v>1322.88</v>
      </c>
      <c r="M5125" s="5">
        <v>0.39</v>
      </c>
      <c r="N5125" s="2" t="s">
        <v>82</v>
      </c>
    </row>
    <row r="5126" spans="2:14" ht="14.25" customHeight="1" x14ac:dyDescent="0.25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10">
        <v>53</v>
      </c>
      <c r="J5126" s="7">
        <v>720</v>
      </c>
      <c r="K5126" s="10">
        <v>3816</v>
      </c>
      <c r="L5126" s="10">
        <v>1526.4</v>
      </c>
      <c r="M5126" s="5">
        <v>0.4</v>
      </c>
      <c r="N5126" s="2" t="s">
        <v>82</v>
      </c>
    </row>
    <row r="5127" spans="2:14" ht="14.25" customHeight="1" x14ac:dyDescent="0.25">
      <c r="B5127" s="2" t="s">
        <v>60</v>
      </c>
      <c r="C5127" s="2">
        <v>1185732</v>
      </c>
      <c r="D5127" s="3">
        <v>44307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10">
        <v>54</v>
      </c>
      <c r="J5127" s="7">
        <v>1310</v>
      </c>
      <c r="K5127" s="10">
        <v>7074</v>
      </c>
      <c r="L5127" s="10">
        <v>3254.04</v>
      </c>
      <c r="M5127" s="5">
        <v>0.46</v>
      </c>
      <c r="N5127" s="2" t="s">
        <v>82</v>
      </c>
    </row>
    <row r="5128" spans="2:14" ht="14.25" customHeight="1" x14ac:dyDescent="0.25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10">
        <v>50</v>
      </c>
      <c r="J5128" s="7">
        <v>610</v>
      </c>
      <c r="K5128" s="10">
        <v>3050</v>
      </c>
      <c r="L5128" s="10">
        <v>1525</v>
      </c>
      <c r="M5128" s="5">
        <v>0.5</v>
      </c>
      <c r="N5128" s="2" t="s">
        <v>82</v>
      </c>
    </row>
    <row r="5129" spans="2:14" ht="14.25" customHeight="1" x14ac:dyDescent="0.25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10">
        <v>44</v>
      </c>
      <c r="J5129" s="7">
        <v>610</v>
      </c>
      <c r="K5129" s="10">
        <v>2684</v>
      </c>
      <c r="L5129" s="10">
        <v>1073.6000000000001</v>
      </c>
      <c r="M5129" s="5">
        <v>0.4</v>
      </c>
      <c r="N5129" s="2" t="s">
        <v>82</v>
      </c>
    </row>
    <row r="5130" spans="2:14" ht="14.25" customHeight="1" x14ac:dyDescent="0.25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10">
        <v>47</v>
      </c>
      <c r="J5130" s="7">
        <v>440</v>
      </c>
      <c r="K5130" s="10">
        <v>2068</v>
      </c>
      <c r="L5130" s="10">
        <v>765.16</v>
      </c>
      <c r="M5130" s="5">
        <v>0.37</v>
      </c>
      <c r="N5130" s="2" t="s">
        <v>82</v>
      </c>
    </row>
    <row r="5131" spans="2:14" ht="14.25" customHeight="1" x14ac:dyDescent="0.25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10">
        <v>56</v>
      </c>
      <c r="J5131" s="7">
        <v>410</v>
      </c>
      <c r="K5131" s="10">
        <v>2296</v>
      </c>
      <c r="L5131" s="10">
        <v>849.52</v>
      </c>
      <c r="M5131" s="5">
        <v>0.37</v>
      </c>
      <c r="N5131" s="2" t="s">
        <v>82</v>
      </c>
    </row>
    <row r="5132" spans="2:14" ht="14.25" customHeight="1" x14ac:dyDescent="0.25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10">
        <v>49</v>
      </c>
      <c r="J5132" s="7">
        <v>840</v>
      </c>
      <c r="K5132" s="10">
        <v>4116</v>
      </c>
      <c r="L5132" s="10">
        <v>1811.04</v>
      </c>
      <c r="M5132" s="5">
        <v>0.44</v>
      </c>
      <c r="N5132" s="2" t="s">
        <v>82</v>
      </c>
    </row>
    <row r="5133" spans="2:14" ht="14.25" customHeight="1" x14ac:dyDescent="0.25">
      <c r="B5133" s="2" t="s">
        <v>60</v>
      </c>
      <c r="C5133" s="2">
        <v>1185732</v>
      </c>
      <c r="D5133" s="3">
        <v>44336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10">
        <v>59</v>
      </c>
      <c r="J5133" s="7">
        <v>1600</v>
      </c>
      <c r="K5133" s="10">
        <v>9440</v>
      </c>
      <c r="L5133" s="10">
        <v>4720</v>
      </c>
      <c r="M5133" s="5">
        <v>0.5</v>
      </c>
      <c r="N5133" s="2" t="s">
        <v>82</v>
      </c>
    </row>
    <row r="5134" spans="2:14" ht="14.25" customHeight="1" x14ac:dyDescent="0.25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10">
        <v>56</v>
      </c>
      <c r="J5134" s="7">
        <v>720</v>
      </c>
      <c r="K5134" s="10">
        <v>4032</v>
      </c>
      <c r="L5134" s="10">
        <v>1814.4000000000003</v>
      </c>
      <c r="M5134" s="5">
        <v>0.45000000000000007</v>
      </c>
      <c r="N5134" s="2" t="s">
        <v>82</v>
      </c>
    </row>
    <row r="5135" spans="2:14" ht="14.25" customHeight="1" x14ac:dyDescent="0.25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10">
        <v>53</v>
      </c>
      <c r="J5135" s="7">
        <v>840</v>
      </c>
      <c r="K5135" s="10">
        <v>4452</v>
      </c>
      <c r="L5135" s="10">
        <v>1780.8000000000002</v>
      </c>
      <c r="M5135" s="5">
        <v>0.4</v>
      </c>
      <c r="N5135" s="2" t="s">
        <v>82</v>
      </c>
    </row>
    <row r="5136" spans="2:14" ht="14.25" customHeight="1" x14ac:dyDescent="0.25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10">
        <v>51</v>
      </c>
      <c r="J5136" s="7">
        <v>630</v>
      </c>
      <c r="K5136" s="10">
        <v>3213</v>
      </c>
      <c r="L5136" s="10">
        <v>1220.94</v>
      </c>
      <c r="M5136" s="5">
        <v>0.38</v>
      </c>
      <c r="N5136" s="2" t="s">
        <v>82</v>
      </c>
    </row>
    <row r="5137" spans="2:14" ht="14.25" customHeight="1" x14ac:dyDescent="0.25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10">
        <v>62</v>
      </c>
      <c r="J5137" s="7">
        <v>690</v>
      </c>
      <c r="K5137" s="10">
        <v>4278</v>
      </c>
      <c r="L5137" s="10">
        <v>1625.64</v>
      </c>
      <c r="M5137" s="5">
        <v>0.38</v>
      </c>
      <c r="N5137" s="2" t="s">
        <v>82</v>
      </c>
    </row>
    <row r="5138" spans="2:14" ht="14.25" customHeight="1" x14ac:dyDescent="0.25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10">
        <v>67</v>
      </c>
      <c r="J5138" s="7">
        <v>1000</v>
      </c>
      <c r="K5138" s="10">
        <v>6700</v>
      </c>
      <c r="L5138" s="10">
        <v>2747</v>
      </c>
      <c r="M5138" s="5">
        <v>0.41</v>
      </c>
      <c r="N5138" s="2" t="s">
        <v>82</v>
      </c>
    </row>
    <row r="5139" spans="2:14" ht="14.25" customHeight="1" x14ac:dyDescent="0.25">
      <c r="B5139" s="2" t="s">
        <v>60</v>
      </c>
      <c r="C5139" s="2">
        <v>1185732</v>
      </c>
      <c r="D5139" s="3">
        <v>44369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10">
        <v>59</v>
      </c>
      <c r="J5139" s="7">
        <v>1890</v>
      </c>
      <c r="K5139" s="10">
        <v>11151</v>
      </c>
      <c r="L5139" s="10">
        <v>5129.46</v>
      </c>
      <c r="M5139" s="5">
        <v>0.46</v>
      </c>
      <c r="N5139" s="2" t="s">
        <v>82</v>
      </c>
    </row>
    <row r="5140" spans="2:14" ht="14.25" customHeight="1" x14ac:dyDescent="0.25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10">
        <v>55</v>
      </c>
      <c r="J5140" s="7">
        <v>1120</v>
      </c>
      <c r="K5140" s="10">
        <v>6160</v>
      </c>
      <c r="L5140" s="10">
        <v>3080</v>
      </c>
      <c r="M5140" s="5">
        <v>0.5</v>
      </c>
      <c r="N5140" s="2" t="s">
        <v>82</v>
      </c>
    </row>
    <row r="5141" spans="2:14" ht="14.25" customHeight="1" x14ac:dyDescent="0.25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10">
        <v>53</v>
      </c>
      <c r="J5141" s="7">
        <v>810</v>
      </c>
      <c r="K5141" s="10">
        <v>4293</v>
      </c>
      <c r="L5141" s="10">
        <v>1545.48</v>
      </c>
      <c r="M5141" s="5">
        <v>0.36</v>
      </c>
      <c r="N5141" s="2" t="s">
        <v>82</v>
      </c>
    </row>
    <row r="5142" spans="2:14" ht="14.25" customHeight="1" x14ac:dyDescent="0.25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10">
        <v>53</v>
      </c>
      <c r="J5142" s="7">
        <v>900</v>
      </c>
      <c r="K5142" s="10">
        <v>4770</v>
      </c>
      <c r="L5142" s="10">
        <v>1717.2</v>
      </c>
      <c r="M5142" s="5">
        <v>0.36</v>
      </c>
      <c r="N5142" s="2" t="s">
        <v>82</v>
      </c>
    </row>
    <row r="5143" spans="2:14" ht="14.25" customHeight="1" x14ac:dyDescent="0.25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10">
        <v>60</v>
      </c>
      <c r="J5143" s="7">
        <v>840</v>
      </c>
      <c r="K5143" s="10">
        <v>5040</v>
      </c>
      <c r="L5143" s="10">
        <v>1814.3999999999999</v>
      </c>
      <c r="M5143" s="5">
        <v>0.36</v>
      </c>
      <c r="N5143" s="2" t="s">
        <v>82</v>
      </c>
    </row>
    <row r="5144" spans="2:14" ht="14.25" customHeight="1" x14ac:dyDescent="0.25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10">
        <v>67</v>
      </c>
      <c r="J5144" s="7">
        <v>1260</v>
      </c>
      <c r="K5144" s="10">
        <v>8442</v>
      </c>
      <c r="L5144" s="10">
        <v>3545.64</v>
      </c>
      <c r="M5144" s="5">
        <v>0.42</v>
      </c>
      <c r="N5144" s="2" t="s">
        <v>82</v>
      </c>
    </row>
    <row r="5145" spans="2:14" ht="14.25" customHeight="1" x14ac:dyDescent="0.25">
      <c r="B5145" s="2" t="s">
        <v>60</v>
      </c>
      <c r="C5145" s="2">
        <v>1185732</v>
      </c>
      <c r="D5145" s="3">
        <v>44397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10">
        <v>63</v>
      </c>
      <c r="J5145" s="7">
        <v>1820</v>
      </c>
      <c r="K5145" s="10">
        <v>11466</v>
      </c>
      <c r="L5145" s="10">
        <v>5274.3600000000006</v>
      </c>
      <c r="M5145" s="5">
        <v>0.46</v>
      </c>
      <c r="N5145" s="2" t="s">
        <v>82</v>
      </c>
    </row>
    <row r="5146" spans="2:14" ht="14.25" customHeight="1" x14ac:dyDescent="0.25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10">
        <v>59</v>
      </c>
      <c r="J5146" s="7">
        <v>1110</v>
      </c>
      <c r="K5146" s="10">
        <v>6549</v>
      </c>
      <c r="L5146" s="10">
        <v>3078.03</v>
      </c>
      <c r="M5146" s="5">
        <v>0.47000000000000003</v>
      </c>
      <c r="N5146" s="2" t="s">
        <v>82</v>
      </c>
    </row>
    <row r="5147" spans="2:14" ht="14.25" customHeight="1" x14ac:dyDescent="0.25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10">
        <v>53</v>
      </c>
      <c r="J5147" s="7">
        <v>1020</v>
      </c>
      <c r="K5147" s="10">
        <v>5406</v>
      </c>
      <c r="L5147" s="10">
        <v>1946.1599999999999</v>
      </c>
      <c r="M5147" s="5">
        <v>0.36</v>
      </c>
      <c r="N5147" s="2" t="s">
        <v>82</v>
      </c>
    </row>
    <row r="5148" spans="2:14" ht="14.25" customHeight="1" x14ac:dyDescent="0.25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10">
        <v>51</v>
      </c>
      <c r="J5148" s="7">
        <v>750</v>
      </c>
      <c r="K5148" s="10">
        <v>3825</v>
      </c>
      <c r="L5148" s="10">
        <v>1453.5</v>
      </c>
      <c r="M5148" s="5">
        <v>0.38</v>
      </c>
      <c r="N5148" s="2" t="s">
        <v>82</v>
      </c>
    </row>
    <row r="5149" spans="2:14" ht="14.25" customHeight="1" x14ac:dyDescent="0.25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10">
        <v>61</v>
      </c>
      <c r="J5149" s="7">
        <v>910</v>
      </c>
      <c r="K5149" s="10">
        <v>5551</v>
      </c>
      <c r="L5149" s="10">
        <v>2164.89</v>
      </c>
      <c r="M5149" s="5">
        <v>0.39</v>
      </c>
      <c r="N5149" s="2" t="s">
        <v>82</v>
      </c>
    </row>
    <row r="5150" spans="2:14" ht="14.25" customHeight="1" x14ac:dyDescent="0.25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10">
        <v>67</v>
      </c>
      <c r="J5150" s="7">
        <v>1300</v>
      </c>
      <c r="K5150" s="10">
        <v>8710</v>
      </c>
      <c r="L5150" s="10">
        <v>3919.4999999999995</v>
      </c>
      <c r="M5150" s="5">
        <v>0.44999999999999996</v>
      </c>
      <c r="N5150" s="2" t="s">
        <v>82</v>
      </c>
    </row>
    <row r="5151" spans="2:14" ht="14.25" customHeight="1" x14ac:dyDescent="0.25">
      <c r="B5151" s="2" t="s">
        <v>60</v>
      </c>
      <c r="C5151" s="2">
        <v>1185732</v>
      </c>
      <c r="D5151" s="3">
        <v>44429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10">
        <v>59</v>
      </c>
      <c r="J5151" s="7">
        <v>1630</v>
      </c>
      <c r="K5151" s="10">
        <v>9617</v>
      </c>
      <c r="L5151" s="10">
        <v>4327.6500000000005</v>
      </c>
      <c r="M5151" s="5">
        <v>0.45000000000000007</v>
      </c>
      <c r="N5151" s="2" t="s">
        <v>82</v>
      </c>
    </row>
    <row r="5152" spans="2:14" ht="14.25" customHeight="1" x14ac:dyDescent="0.25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10">
        <v>56</v>
      </c>
      <c r="J5152" s="7">
        <v>1060</v>
      </c>
      <c r="K5152" s="10">
        <v>5936</v>
      </c>
      <c r="L5152" s="10">
        <v>2671.2000000000003</v>
      </c>
      <c r="M5152" s="5">
        <v>0.45000000000000007</v>
      </c>
      <c r="N5152" s="2" t="s">
        <v>82</v>
      </c>
    </row>
    <row r="5153" spans="2:14" ht="14.25" customHeight="1" x14ac:dyDescent="0.25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10">
        <v>54</v>
      </c>
      <c r="J5153" s="7">
        <v>1020</v>
      </c>
      <c r="K5153" s="10">
        <v>5508</v>
      </c>
      <c r="L5153" s="10">
        <v>1982.8799999999999</v>
      </c>
      <c r="M5153" s="5">
        <v>0.36</v>
      </c>
      <c r="N5153" s="2" t="s">
        <v>82</v>
      </c>
    </row>
    <row r="5154" spans="2:14" ht="14.25" customHeight="1" x14ac:dyDescent="0.25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10">
        <v>53</v>
      </c>
      <c r="J5154" s="7">
        <v>680</v>
      </c>
      <c r="K5154" s="10">
        <v>3604</v>
      </c>
      <c r="L5154" s="10">
        <v>1441.6000000000001</v>
      </c>
      <c r="M5154" s="5">
        <v>0.4</v>
      </c>
      <c r="N5154" s="2" t="s">
        <v>82</v>
      </c>
    </row>
    <row r="5155" spans="2:14" ht="14.25" customHeight="1" x14ac:dyDescent="0.25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10">
        <v>62</v>
      </c>
      <c r="J5155" s="7">
        <v>650</v>
      </c>
      <c r="K5155" s="10">
        <v>4030</v>
      </c>
      <c r="L5155" s="10">
        <v>1531.4</v>
      </c>
      <c r="M5155" s="5">
        <v>0.38</v>
      </c>
      <c r="N5155" s="2" t="s">
        <v>82</v>
      </c>
    </row>
    <row r="5156" spans="2:14" ht="14.25" customHeight="1" x14ac:dyDescent="0.25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10">
        <v>67</v>
      </c>
      <c r="J5156" s="7">
        <v>1040</v>
      </c>
      <c r="K5156" s="10">
        <v>6968</v>
      </c>
      <c r="L5156" s="10">
        <v>2926.56</v>
      </c>
      <c r="M5156" s="5">
        <v>0.42</v>
      </c>
      <c r="N5156" s="2" t="s">
        <v>82</v>
      </c>
    </row>
    <row r="5157" spans="2:14" ht="14.25" customHeight="1" x14ac:dyDescent="0.25">
      <c r="B5157" s="2" t="s">
        <v>60</v>
      </c>
      <c r="C5157" s="2">
        <v>1185732</v>
      </c>
      <c r="D5157" s="3">
        <v>44459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10">
        <v>64</v>
      </c>
      <c r="J5157" s="7">
        <v>1310</v>
      </c>
      <c r="K5157" s="10">
        <v>8384</v>
      </c>
      <c r="L5157" s="10">
        <v>4024.32</v>
      </c>
      <c r="M5157" s="5">
        <v>0.48000000000000004</v>
      </c>
      <c r="N5157" s="2" t="s">
        <v>82</v>
      </c>
    </row>
    <row r="5158" spans="2:14" ht="14.25" customHeight="1" x14ac:dyDescent="0.25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10">
        <v>55</v>
      </c>
      <c r="J5158" s="7">
        <v>910</v>
      </c>
      <c r="K5158" s="10">
        <v>5005</v>
      </c>
      <c r="L5158" s="10">
        <v>2402.4</v>
      </c>
      <c r="M5158" s="5">
        <v>0.48000000000000004</v>
      </c>
      <c r="N5158" s="2" t="s">
        <v>82</v>
      </c>
    </row>
    <row r="5159" spans="2:14" ht="14.25" customHeight="1" x14ac:dyDescent="0.25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10">
        <v>50</v>
      </c>
      <c r="J5159" s="7">
        <v>590</v>
      </c>
      <c r="K5159" s="10">
        <v>2950</v>
      </c>
      <c r="L5159" s="10">
        <v>1121</v>
      </c>
      <c r="M5159" s="5">
        <v>0.38</v>
      </c>
      <c r="N5159" s="2" t="s">
        <v>82</v>
      </c>
    </row>
    <row r="5160" spans="2:14" ht="14.25" customHeight="1" x14ac:dyDescent="0.25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10">
        <v>50</v>
      </c>
      <c r="J5160" s="7">
        <v>560</v>
      </c>
      <c r="K5160" s="10">
        <v>2800</v>
      </c>
      <c r="L5160" s="10">
        <v>1092</v>
      </c>
      <c r="M5160" s="5">
        <v>0.39</v>
      </c>
      <c r="N5160" s="2" t="s">
        <v>82</v>
      </c>
    </row>
    <row r="5161" spans="2:14" ht="14.25" customHeight="1" x14ac:dyDescent="0.25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10">
        <v>62</v>
      </c>
      <c r="J5161" s="7">
        <v>600</v>
      </c>
      <c r="K5161" s="10">
        <v>3720</v>
      </c>
      <c r="L5161" s="10">
        <v>1488</v>
      </c>
      <c r="M5161" s="5">
        <v>0.4</v>
      </c>
      <c r="N5161" s="2" t="s">
        <v>82</v>
      </c>
    </row>
    <row r="5162" spans="2:14" ht="14.25" customHeight="1" x14ac:dyDescent="0.25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10">
        <v>64</v>
      </c>
      <c r="J5162" s="7">
        <v>840</v>
      </c>
      <c r="K5162" s="10">
        <v>5376</v>
      </c>
      <c r="L5162" s="10">
        <v>2204.16</v>
      </c>
      <c r="M5162" s="5">
        <v>0.41</v>
      </c>
      <c r="N5162" s="2" t="s">
        <v>82</v>
      </c>
    </row>
    <row r="5163" spans="2:14" ht="14.25" customHeight="1" x14ac:dyDescent="0.25">
      <c r="B5163" s="2" t="s">
        <v>60</v>
      </c>
      <c r="C5163" s="2">
        <v>1185732</v>
      </c>
      <c r="D5163" s="3">
        <v>44491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10">
        <v>68</v>
      </c>
      <c r="J5163" s="7">
        <v>1130</v>
      </c>
      <c r="K5163" s="10">
        <v>7684</v>
      </c>
      <c r="L5163" s="10">
        <v>3611.48</v>
      </c>
      <c r="M5163" s="5">
        <v>0.47000000000000003</v>
      </c>
      <c r="N5163" s="2" t="s">
        <v>82</v>
      </c>
    </row>
    <row r="5164" spans="2:14" ht="14.25" customHeight="1" x14ac:dyDescent="0.25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10">
        <v>60</v>
      </c>
      <c r="J5164" s="7">
        <v>770</v>
      </c>
      <c r="K5164" s="10">
        <v>4620</v>
      </c>
      <c r="L5164" s="10">
        <v>2217.6000000000004</v>
      </c>
      <c r="M5164" s="5">
        <v>0.48000000000000004</v>
      </c>
      <c r="N5164" s="2" t="s">
        <v>82</v>
      </c>
    </row>
    <row r="5165" spans="2:14" ht="14.25" customHeight="1" x14ac:dyDescent="0.25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10">
        <v>59</v>
      </c>
      <c r="J5165" s="7">
        <v>460</v>
      </c>
      <c r="K5165" s="10">
        <v>2714</v>
      </c>
      <c r="L5165" s="10">
        <v>1085.6000000000001</v>
      </c>
      <c r="M5165" s="5">
        <v>0.4</v>
      </c>
      <c r="N5165" s="2" t="s">
        <v>82</v>
      </c>
    </row>
    <row r="5166" spans="2:14" ht="14.25" customHeight="1" x14ac:dyDescent="0.25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10">
        <v>59</v>
      </c>
      <c r="J5166" s="7">
        <v>420</v>
      </c>
      <c r="K5166" s="10">
        <v>2478</v>
      </c>
      <c r="L5166" s="10">
        <v>892.07999999999993</v>
      </c>
      <c r="M5166" s="5">
        <v>0.36</v>
      </c>
      <c r="N5166" s="2" t="s">
        <v>82</v>
      </c>
    </row>
    <row r="5167" spans="2:14" ht="14.25" customHeight="1" x14ac:dyDescent="0.25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10">
        <v>71</v>
      </c>
      <c r="J5167" s="7">
        <v>440</v>
      </c>
      <c r="K5167" s="10">
        <v>3124</v>
      </c>
      <c r="L5167" s="10">
        <v>1093.3999999999999</v>
      </c>
      <c r="M5167" s="5">
        <v>0.35</v>
      </c>
      <c r="N5167" s="2" t="s">
        <v>82</v>
      </c>
    </row>
    <row r="5168" spans="2:14" ht="14.25" customHeight="1" x14ac:dyDescent="0.25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10">
        <v>73</v>
      </c>
      <c r="J5168" s="7">
        <v>830</v>
      </c>
      <c r="K5168" s="10">
        <v>6059</v>
      </c>
      <c r="L5168" s="10">
        <v>2423.6</v>
      </c>
      <c r="M5168" s="5">
        <v>0.4</v>
      </c>
      <c r="N5168" s="2" t="s">
        <v>82</v>
      </c>
    </row>
    <row r="5169" spans="2:14" ht="14.25" customHeight="1" x14ac:dyDescent="0.25">
      <c r="B5169" s="2" t="s">
        <v>60</v>
      </c>
      <c r="C5169" s="2">
        <v>1185732</v>
      </c>
      <c r="D5169" s="3">
        <v>44521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10">
        <v>68</v>
      </c>
      <c r="J5169" s="7">
        <v>1230</v>
      </c>
      <c r="K5169" s="10">
        <v>8364</v>
      </c>
      <c r="L5169" s="10">
        <v>4014.7200000000003</v>
      </c>
      <c r="M5169" s="5">
        <v>0.48000000000000004</v>
      </c>
      <c r="N5169" s="2" t="s">
        <v>82</v>
      </c>
    </row>
    <row r="5170" spans="2:14" ht="14.25" customHeight="1" x14ac:dyDescent="0.25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10">
        <v>59</v>
      </c>
      <c r="J5170" s="7">
        <v>810</v>
      </c>
      <c r="K5170" s="10">
        <v>4779</v>
      </c>
      <c r="L5170" s="10">
        <v>2198.34</v>
      </c>
      <c r="M5170" s="5">
        <v>0.46</v>
      </c>
      <c r="N5170" s="2" t="s">
        <v>82</v>
      </c>
    </row>
    <row r="5171" spans="2:14" ht="14.25" customHeight="1" x14ac:dyDescent="0.25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10">
        <v>59</v>
      </c>
      <c r="J5171" s="7">
        <v>930</v>
      </c>
      <c r="K5171" s="10">
        <v>5487</v>
      </c>
      <c r="L5171" s="10">
        <v>2139.9300000000003</v>
      </c>
      <c r="M5171" s="5">
        <v>0.39</v>
      </c>
      <c r="N5171" s="2" t="s">
        <v>82</v>
      </c>
    </row>
    <row r="5172" spans="2:14" ht="14.25" customHeight="1" x14ac:dyDescent="0.25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10">
        <v>62</v>
      </c>
      <c r="J5172" s="7">
        <v>900</v>
      </c>
      <c r="K5172" s="10">
        <v>5580</v>
      </c>
      <c r="L5172" s="10">
        <v>2120.4</v>
      </c>
      <c r="M5172" s="5">
        <v>0.38</v>
      </c>
      <c r="N5172" s="2" t="s">
        <v>82</v>
      </c>
    </row>
    <row r="5173" spans="2:14" ht="14.25" customHeight="1" x14ac:dyDescent="0.25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10">
        <v>69</v>
      </c>
      <c r="J5173" s="7">
        <v>830</v>
      </c>
      <c r="K5173" s="10">
        <v>5727</v>
      </c>
      <c r="L5173" s="10">
        <v>2004.4499999999998</v>
      </c>
      <c r="M5173" s="5">
        <v>0.35</v>
      </c>
      <c r="N5173" s="2" t="s">
        <v>82</v>
      </c>
    </row>
    <row r="5174" spans="2:14" ht="14.25" customHeight="1" x14ac:dyDescent="0.25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10">
        <v>74</v>
      </c>
      <c r="J5174" s="7">
        <v>1010</v>
      </c>
      <c r="K5174" s="10">
        <v>7474</v>
      </c>
      <c r="L5174" s="10">
        <v>3139.08</v>
      </c>
      <c r="M5174" s="5">
        <v>0.42</v>
      </c>
      <c r="N5174" s="2" t="s">
        <v>82</v>
      </c>
    </row>
    <row r="5175" spans="2:14" ht="14.25" customHeight="1" x14ac:dyDescent="0.25">
      <c r="B5175" s="2" t="s">
        <v>60</v>
      </c>
      <c r="C5175" s="2">
        <v>1185732</v>
      </c>
      <c r="D5175" s="3">
        <v>44550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10">
        <v>69</v>
      </c>
      <c r="J5175" s="7">
        <v>1740</v>
      </c>
      <c r="K5175" s="10">
        <v>12006</v>
      </c>
      <c r="L5175" s="10">
        <v>5642.8200000000006</v>
      </c>
      <c r="M5175" s="5">
        <v>0.47000000000000003</v>
      </c>
      <c r="N5175" s="2" t="s">
        <v>82</v>
      </c>
    </row>
    <row r="5176" spans="2:14" ht="14.25" customHeight="1" x14ac:dyDescent="0.25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10">
        <v>60</v>
      </c>
      <c r="J5176" s="7">
        <v>1120</v>
      </c>
      <c r="K5176" s="10">
        <v>6720</v>
      </c>
      <c r="L5176" s="10">
        <v>3158.4</v>
      </c>
      <c r="M5176" s="5">
        <v>0.47000000000000003</v>
      </c>
      <c r="N5176" s="2" t="s">
        <v>82</v>
      </c>
    </row>
    <row r="5177" spans="2:14" ht="14.25" customHeight="1" x14ac:dyDescent="0.25">
      <c r="B5177" s="2" t="s">
        <v>13</v>
      </c>
      <c r="C5177" s="2">
        <v>1128299</v>
      </c>
      <c r="D5177" s="3">
        <v>44206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10">
        <v>33</v>
      </c>
      <c r="J5177" s="7">
        <v>1090</v>
      </c>
      <c r="K5177" s="10">
        <v>3597</v>
      </c>
      <c r="L5177" s="10">
        <v>1366.8600000000001</v>
      </c>
      <c r="M5177" s="5">
        <v>0.38</v>
      </c>
      <c r="N5177" s="2" t="s">
        <v>82</v>
      </c>
    </row>
    <row r="5178" spans="2:14" ht="14.25" customHeight="1" x14ac:dyDescent="0.25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10">
        <v>43</v>
      </c>
      <c r="J5178" s="7">
        <v>1090</v>
      </c>
      <c r="K5178" s="10">
        <v>4687</v>
      </c>
      <c r="L5178" s="10">
        <v>1546.71</v>
      </c>
      <c r="M5178" s="5">
        <v>0.33</v>
      </c>
      <c r="N5178" s="2" t="s">
        <v>82</v>
      </c>
    </row>
    <row r="5179" spans="2:14" ht="14.25" customHeight="1" x14ac:dyDescent="0.25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10">
        <v>41</v>
      </c>
      <c r="J5179" s="7">
        <v>1130</v>
      </c>
      <c r="K5179" s="10">
        <v>4633</v>
      </c>
      <c r="L5179" s="10">
        <v>1667.8799999999999</v>
      </c>
      <c r="M5179" s="5">
        <v>0.36</v>
      </c>
      <c r="N5179" s="2" t="s">
        <v>82</v>
      </c>
    </row>
    <row r="5180" spans="2:14" ht="14.25" customHeight="1" x14ac:dyDescent="0.25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10">
        <v>43</v>
      </c>
      <c r="J5180" s="7">
        <v>560</v>
      </c>
      <c r="K5180" s="10">
        <v>2408</v>
      </c>
      <c r="L5180" s="10">
        <v>842.8</v>
      </c>
      <c r="M5180" s="5">
        <v>0.35</v>
      </c>
      <c r="N5180" s="2" t="s">
        <v>82</v>
      </c>
    </row>
    <row r="5181" spans="2:14" ht="14.25" customHeight="1" x14ac:dyDescent="0.25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10">
        <v>46</v>
      </c>
      <c r="J5181" s="7">
        <v>460</v>
      </c>
      <c r="K5181" s="10">
        <v>2116</v>
      </c>
      <c r="L5181" s="10">
        <v>634.79999999999995</v>
      </c>
      <c r="M5181" s="5">
        <v>0.3</v>
      </c>
      <c r="N5181" s="2" t="s">
        <v>82</v>
      </c>
    </row>
    <row r="5182" spans="2:14" ht="14.25" customHeight="1" x14ac:dyDescent="0.25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10">
        <v>42</v>
      </c>
      <c r="J5182" s="7">
        <v>1230</v>
      </c>
      <c r="K5182" s="10">
        <v>5166</v>
      </c>
      <c r="L5182" s="10">
        <v>2789.6400000000003</v>
      </c>
      <c r="M5182" s="5">
        <v>0.54</v>
      </c>
      <c r="N5182" s="2" t="s">
        <v>82</v>
      </c>
    </row>
    <row r="5183" spans="2:14" ht="14.25" customHeight="1" x14ac:dyDescent="0.25">
      <c r="B5183" s="2" t="s">
        <v>13</v>
      </c>
      <c r="C5183" s="2">
        <v>1128299</v>
      </c>
      <c r="D5183" s="3">
        <v>44237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10">
        <v>33</v>
      </c>
      <c r="J5183" s="7">
        <v>1430</v>
      </c>
      <c r="K5183" s="10">
        <v>4719</v>
      </c>
      <c r="L5183" s="10">
        <v>1698.84</v>
      </c>
      <c r="M5183" s="5">
        <v>0.36</v>
      </c>
      <c r="N5183" s="2" t="s">
        <v>82</v>
      </c>
    </row>
    <row r="5184" spans="2:14" ht="14.25" customHeight="1" x14ac:dyDescent="0.25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10">
        <v>42</v>
      </c>
      <c r="J5184" s="7">
        <v>980</v>
      </c>
      <c r="K5184" s="10">
        <v>4116</v>
      </c>
      <c r="L5184" s="10">
        <v>1317.1200000000001</v>
      </c>
      <c r="M5184" s="5">
        <v>0.32</v>
      </c>
      <c r="N5184" s="2" t="s">
        <v>82</v>
      </c>
    </row>
    <row r="5185" spans="2:14" ht="14.25" customHeight="1" x14ac:dyDescent="0.25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10">
        <v>44</v>
      </c>
      <c r="J5185" s="7">
        <v>940</v>
      </c>
      <c r="K5185" s="10">
        <v>4136</v>
      </c>
      <c r="L5185" s="10">
        <v>1488.96</v>
      </c>
      <c r="M5185" s="5">
        <v>0.36</v>
      </c>
      <c r="N5185" s="2" t="s">
        <v>82</v>
      </c>
    </row>
    <row r="5186" spans="2:14" ht="14.25" customHeight="1" x14ac:dyDescent="0.25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10">
        <v>41</v>
      </c>
      <c r="J5186" s="7">
        <v>560</v>
      </c>
      <c r="K5186" s="10">
        <v>2296</v>
      </c>
      <c r="L5186" s="10">
        <v>895.44</v>
      </c>
      <c r="M5186" s="5">
        <v>0.39</v>
      </c>
      <c r="N5186" s="2" t="s">
        <v>82</v>
      </c>
    </row>
    <row r="5187" spans="2:14" ht="14.25" customHeight="1" x14ac:dyDescent="0.25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10">
        <v>47</v>
      </c>
      <c r="J5187" s="7">
        <v>380</v>
      </c>
      <c r="K5187" s="10">
        <v>1786</v>
      </c>
      <c r="L5187" s="10">
        <v>535.79999999999995</v>
      </c>
      <c r="M5187" s="5">
        <v>0.3</v>
      </c>
      <c r="N5187" s="2" t="s">
        <v>82</v>
      </c>
    </row>
    <row r="5188" spans="2:14" ht="14.25" customHeight="1" x14ac:dyDescent="0.25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10">
        <v>44</v>
      </c>
      <c r="J5188" s="7">
        <v>1020</v>
      </c>
      <c r="K5188" s="10">
        <v>4488</v>
      </c>
      <c r="L5188" s="10">
        <v>2468.4</v>
      </c>
      <c r="M5188" s="5">
        <v>0.55000000000000004</v>
      </c>
      <c r="N5188" s="2" t="s">
        <v>82</v>
      </c>
    </row>
    <row r="5189" spans="2:14" ht="14.25" customHeight="1" x14ac:dyDescent="0.25">
      <c r="B5189" s="2" t="s">
        <v>13</v>
      </c>
      <c r="C5189" s="2">
        <v>1128299</v>
      </c>
      <c r="D5189" s="3">
        <v>44264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10">
        <v>44</v>
      </c>
      <c r="J5189" s="7">
        <v>1350</v>
      </c>
      <c r="K5189" s="10">
        <v>5940</v>
      </c>
      <c r="L5189" s="10">
        <v>2376</v>
      </c>
      <c r="M5189" s="5">
        <v>0.4</v>
      </c>
      <c r="N5189" s="2" t="s">
        <v>82</v>
      </c>
    </row>
    <row r="5190" spans="2:14" ht="14.25" customHeight="1" x14ac:dyDescent="0.25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10">
        <v>54</v>
      </c>
      <c r="J5190" s="7">
        <v>910</v>
      </c>
      <c r="K5190" s="10">
        <v>4914</v>
      </c>
      <c r="L5190" s="10">
        <v>1523.34</v>
      </c>
      <c r="M5190" s="5">
        <v>0.31</v>
      </c>
      <c r="N5190" s="2" t="s">
        <v>82</v>
      </c>
    </row>
    <row r="5191" spans="2:14" ht="14.25" customHeight="1" x14ac:dyDescent="0.25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10">
        <v>57</v>
      </c>
      <c r="J5191" s="7">
        <v>1010</v>
      </c>
      <c r="K5191" s="10">
        <v>5757</v>
      </c>
      <c r="L5191" s="10">
        <v>2245.23</v>
      </c>
      <c r="M5191" s="5">
        <v>0.39</v>
      </c>
      <c r="N5191" s="2" t="s">
        <v>82</v>
      </c>
    </row>
    <row r="5192" spans="2:14" ht="14.25" customHeight="1" x14ac:dyDescent="0.25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10">
        <v>52</v>
      </c>
      <c r="J5192" s="7">
        <v>690</v>
      </c>
      <c r="K5192" s="10">
        <v>3588</v>
      </c>
      <c r="L5192" s="10">
        <v>1291.68</v>
      </c>
      <c r="M5192" s="5">
        <v>0.36</v>
      </c>
      <c r="N5192" s="2" t="s">
        <v>82</v>
      </c>
    </row>
    <row r="5193" spans="2:14" ht="14.25" customHeight="1" x14ac:dyDescent="0.25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10">
        <v>55</v>
      </c>
      <c r="J5193" s="7">
        <v>360</v>
      </c>
      <c r="K5193" s="10">
        <v>1980</v>
      </c>
      <c r="L5193" s="10">
        <v>514.80000000000007</v>
      </c>
      <c r="M5193" s="5">
        <v>0.26</v>
      </c>
      <c r="N5193" s="2" t="s">
        <v>82</v>
      </c>
    </row>
    <row r="5194" spans="2:14" ht="14.25" customHeight="1" x14ac:dyDescent="0.25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10">
        <v>50</v>
      </c>
      <c r="J5194" s="7">
        <v>850</v>
      </c>
      <c r="K5194" s="10">
        <v>4250</v>
      </c>
      <c r="L5194" s="10">
        <v>2337.5</v>
      </c>
      <c r="M5194" s="5">
        <v>0.55000000000000004</v>
      </c>
      <c r="N5194" s="2" t="s">
        <v>82</v>
      </c>
    </row>
    <row r="5195" spans="2:14" ht="14.25" customHeight="1" x14ac:dyDescent="0.25">
      <c r="B5195" s="2" t="s">
        <v>13</v>
      </c>
      <c r="C5195" s="2">
        <v>1128299</v>
      </c>
      <c r="D5195" s="3">
        <v>44296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10">
        <v>59</v>
      </c>
      <c r="J5195" s="7">
        <v>1300</v>
      </c>
      <c r="K5195" s="10">
        <v>7670</v>
      </c>
      <c r="L5195" s="10">
        <v>2761.2</v>
      </c>
      <c r="M5195" s="5">
        <v>0.36</v>
      </c>
      <c r="N5195" s="2" t="s">
        <v>82</v>
      </c>
    </row>
    <row r="5196" spans="2:14" ht="14.25" customHeight="1" x14ac:dyDescent="0.25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10">
        <v>61</v>
      </c>
      <c r="J5196" s="7">
        <v>810</v>
      </c>
      <c r="K5196" s="10">
        <v>4941</v>
      </c>
      <c r="L5196" s="10">
        <v>1729.35</v>
      </c>
      <c r="M5196" s="5">
        <v>0.35</v>
      </c>
      <c r="N5196" s="2" t="s">
        <v>82</v>
      </c>
    </row>
    <row r="5197" spans="2:14" ht="14.25" customHeight="1" x14ac:dyDescent="0.25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10">
        <v>60</v>
      </c>
      <c r="J5197" s="7">
        <v>910</v>
      </c>
      <c r="K5197" s="10">
        <v>5460</v>
      </c>
      <c r="L5197" s="10">
        <v>2074.8000000000002</v>
      </c>
      <c r="M5197" s="5">
        <v>0.38</v>
      </c>
      <c r="N5197" s="2" t="s">
        <v>82</v>
      </c>
    </row>
    <row r="5198" spans="2:14" ht="14.25" customHeight="1" x14ac:dyDescent="0.25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10">
        <v>48</v>
      </c>
      <c r="J5198" s="7">
        <v>730</v>
      </c>
      <c r="K5198" s="10">
        <v>3504</v>
      </c>
      <c r="L5198" s="10">
        <v>1226.3999999999999</v>
      </c>
      <c r="M5198" s="5">
        <v>0.35</v>
      </c>
      <c r="N5198" s="2" t="s">
        <v>82</v>
      </c>
    </row>
    <row r="5199" spans="2:14" ht="14.25" customHeight="1" x14ac:dyDescent="0.25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10">
        <v>52</v>
      </c>
      <c r="J5199" s="7">
        <v>420</v>
      </c>
      <c r="K5199" s="10">
        <v>2184</v>
      </c>
      <c r="L5199" s="10">
        <v>589.68000000000006</v>
      </c>
      <c r="M5199" s="5">
        <v>0.27</v>
      </c>
      <c r="N5199" s="2" t="s">
        <v>82</v>
      </c>
    </row>
    <row r="5200" spans="2:14" ht="14.25" customHeight="1" x14ac:dyDescent="0.25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10">
        <v>66</v>
      </c>
      <c r="J5200" s="7">
        <v>940</v>
      </c>
      <c r="K5200" s="10">
        <v>6204</v>
      </c>
      <c r="L5200" s="10">
        <v>3102</v>
      </c>
      <c r="M5200" s="5">
        <v>0.5</v>
      </c>
      <c r="N5200" s="2" t="s">
        <v>82</v>
      </c>
    </row>
    <row r="5201" spans="2:14" ht="14.25" customHeight="1" x14ac:dyDescent="0.25">
      <c r="B5201" s="2" t="s">
        <v>13</v>
      </c>
      <c r="C5201" s="2">
        <v>1128299</v>
      </c>
      <c r="D5201" s="3">
        <v>44327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10">
        <v>51</v>
      </c>
      <c r="J5201" s="7">
        <v>1580</v>
      </c>
      <c r="K5201" s="10">
        <v>8058</v>
      </c>
      <c r="L5201" s="10">
        <v>2981.46</v>
      </c>
      <c r="M5201" s="5">
        <v>0.37</v>
      </c>
      <c r="N5201" s="2" t="s">
        <v>82</v>
      </c>
    </row>
    <row r="5202" spans="2:14" ht="14.25" customHeight="1" x14ac:dyDescent="0.25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10">
        <v>58</v>
      </c>
      <c r="J5202" s="7">
        <v>980</v>
      </c>
      <c r="K5202" s="10">
        <v>5684</v>
      </c>
      <c r="L5202" s="10">
        <v>1875.72</v>
      </c>
      <c r="M5202" s="5">
        <v>0.33</v>
      </c>
      <c r="N5202" s="2" t="s">
        <v>82</v>
      </c>
    </row>
    <row r="5203" spans="2:14" ht="14.25" customHeight="1" x14ac:dyDescent="0.25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10">
        <v>56</v>
      </c>
      <c r="J5203" s="7">
        <v>980</v>
      </c>
      <c r="K5203" s="10">
        <v>5488</v>
      </c>
      <c r="L5203" s="10">
        <v>2195.2000000000003</v>
      </c>
      <c r="M5203" s="5">
        <v>0.4</v>
      </c>
      <c r="N5203" s="2" t="s">
        <v>82</v>
      </c>
    </row>
    <row r="5204" spans="2:14" ht="14.25" customHeight="1" x14ac:dyDescent="0.25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10">
        <v>52</v>
      </c>
      <c r="J5204" s="7">
        <v>800</v>
      </c>
      <c r="K5204" s="10">
        <v>4160</v>
      </c>
      <c r="L5204" s="10">
        <v>1664</v>
      </c>
      <c r="M5204" s="5">
        <v>0.4</v>
      </c>
      <c r="N5204" s="2" t="s">
        <v>82</v>
      </c>
    </row>
    <row r="5205" spans="2:14" ht="14.25" customHeight="1" x14ac:dyDescent="0.25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10">
        <v>55</v>
      </c>
      <c r="J5205" s="7">
        <v>460</v>
      </c>
      <c r="K5205" s="10">
        <v>2530</v>
      </c>
      <c r="L5205" s="10">
        <v>708.40000000000009</v>
      </c>
      <c r="M5205" s="5">
        <v>0.28000000000000003</v>
      </c>
      <c r="N5205" s="2" t="s">
        <v>82</v>
      </c>
    </row>
    <row r="5206" spans="2:14" ht="14.25" customHeight="1" x14ac:dyDescent="0.25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10">
        <v>69</v>
      </c>
      <c r="J5206" s="7">
        <v>1430</v>
      </c>
      <c r="K5206" s="10">
        <v>9867</v>
      </c>
      <c r="L5206" s="10">
        <v>5426.85</v>
      </c>
      <c r="M5206" s="5">
        <v>0.55000000000000004</v>
      </c>
      <c r="N5206" s="2" t="s">
        <v>82</v>
      </c>
    </row>
    <row r="5207" spans="2:14" ht="14.25" customHeight="1" x14ac:dyDescent="0.25">
      <c r="B5207" s="2" t="s">
        <v>13</v>
      </c>
      <c r="C5207" s="2">
        <v>1128299</v>
      </c>
      <c r="D5207" s="3">
        <v>44357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10">
        <v>67</v>
      </c>
      <c r="J5207" s="7">
        <v>2100</v>
      </c>
      <c r="K5207" s="10">
        <v>14070</v>
      </c>
      <c r="L5207" s="10">
        <v>5628</v>
      </c>
      <c r="M5207" s="5">
        <v>0.4</v>
      </c>
      <c r="N5207" s="2" t="s">
        <v>82</v>
      </c>
    </row>
    <row r="5208" spans="2:14" ht="14.25" customHeight="1" x14ac:dyDescent="0.25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10">
        <v>72</v>
      </c>
      <c r="J5208" s="7">
        <v>1560</v>
      </c>
      <c r="K5208" s="10">
        <v>11232</v>
      </c>
      <c r="L5208" s="10">
        <v>3481.92</v>
      </c>
      <c r="M5208" s="5">
        <v>0.31</v>
      </c>
      <c r="N5208" s="2" t="s">
        <v>82</v>
      </c>
    </row>
    <row r="5209" spans="2:14" ht="14.25" customHeight="1" x14ac:dyDescent="0.25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10">
        <v>71</v>
      </c>
      <c r="J5209" s="7">
        <v>1800</v>
      </c>
      <c r="K5209" s="10">
        <v>12780</v>
      </c>
      <c r="L5209" s="10">
        <v>4600.8</v>
      </c>
      <c r="M5209" s="5">
        <v>0.36</v>
      </c>
      <c r="N5209" s="2" t="s">
        <v>82</v>
      </c>
    </row>
    <row r="5210" spans="2:14" ht="14.25" customHeight="1" x14ac:dyDescent="0.25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10">
        <v>74</v>
      </c>
      <c r="J5210" s="7">
        <v>1330</v>
      </c>
      <c r="K5210" s="10">
        <v>9842</v>
      </c>
      <c r="L5210" s="10">
        <v>3739.96</v>
      </c>
      <c r="M5210" s="5">
        <v>0.38</v>
      </c>
      <c r="N5210" s="2" t="s">
        <v>82</v>
      </c>
    </row>
    <row r="5211" spans="2:14" ht="14.25" customHeight="1" x14ac:dyDescent="0.25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10">
        <v>83</v>
      </c>
      <c r="J5211" s="7">
        <v>880</v>
      </c>
      <c r="K5211" s="10">
        <v>7304</v>
      </c>
      <c r="L5211" s="10">
        <v>2191.1999999999998</v>
      </c>
      <c r="M5211" s="5">
        <v>0.3</v>
      </c>
      <c r="N5211" s="2" t="s">
        <v>82</v>
      </c>
    </row>
    <row r="5212" spans="2:14" ht="14.25" customHeight="1" x14ac:dyDescent="0.25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10">
        <v>97</v>
      </c>
      <c r="J5212" s="7">
        <v>1690</v>
      </c>
      <c r="K5212" s="10">
        <v>16393</v>
      </c>
      <c r="L5212" s="10">
        <v>8524.36</v>
      </c>
      <c r="M5212" s="5">
        <v>0.52</v>
      </c>
      <c r="N5212" s="2" t="s">
        <v>82</v>
      </c>
    </row>
    <row r="5213" spans="2:14" ht="14.25" customHeight="1" x14ac:dyDescent="0.25">
      <c r="B5213" s="2" t="s">
        <v>13</v>
      </c>
      <c r="C5213" s="2">
        <v>1128299</v>
      </c>
      <c r="D5213" s="3">
        <v>44386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10">
        <v>74</v>
      </c>
      <c r="J5213" s="7">
        <v>2080</v>
      </c>
      <c r="K5213" s="10">
        <v>15392</v>
      </c>
      <c r="L5213" s="10">
        <v>5695.04</v>
      </c>
      <c r="M5213" s="5">
        <v>0.37</v>
      </c>
      <c r="N5213" s="2" t="s">
        <v>82</v>
      </c>
    </row>
    <row r="5214" spans="2:14" ht="14.25" customHeight="1" x14ac:dyDescent="0.25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10">
        <v>81</v>
      </c>
      <c r="J5214" s="7">
        <v>1820</v>
      </c>
      <c r="K5214" s="10">
        <v>14742</v>
      </c>
      <c r="L5214" s="10">
        <v>5012.2800000000007</v>
      </c>
      <c r="M5214" s="5">
        <v>0.34</v>
      </c>
      <c r="N5214" s="2" t="s">
        <v>82</v>
      </c>
    </row>
    <row r="5215" spans="2:14" ht="14.25" customHeight="1" x14ac:dyDescent="0.25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10">
        <v>79</v>
      </c>
      <c r="J5215" s="7">
        <v>1500</v>
      </c>
      <c r="K5215" s="10">
        <v>11850</v>
      </c>
      <c r="L5215" s="10">
        <v>4266</v>
      </c>
      <c r="M5215" s="5">
        <v>0.36</v>
      </c>
      <c r="N5215" s="2" t="s">
        <v>82</v>
      </c>
    </row>
    <row r="5216" spans="2:14" ht="14.25" customHeight="1" x14ac:dyDescent="0.25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10">
        <v>73</v>
      </c>
      <c r="J5216" s="7">
        <v>1300</v>
      </c>
      <c r="K5216" s="10">
        <v>9490</v>
      </c>
      <c r="L5216" s="10">
        <v>3796</v>
      </c>
      <c r="M5216" s="5">
        <v>0.4</v>
      </c>
      <c r="N5216" s="2" t="s">
        <v>82</v>
      </c>
    </row>
    <row r="5217" spans="2:14" ht="14.25" customHeight="1" x14ac:dyDescent="0.25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10">
        <v>80</v>
      </c>
      <c r="J5217" s="7">
        <v>1490</v>
      </c>
      <c r="K5217" s="10">
        <v>11920</v>
      </c>
      <c r="L5217" s="10">
        <v>3576</v>
      </c>
      <c r="M5217" s="5">
        <v>0.3</v>
      </c>
      <c r="N5217" s="2" t="s">
        <v>82</v>
      </c>
    </row>
    <row r="5218" spans="2:14" ht="14.25" customHeight="1" x14ac:dyDescent="0.25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10">
        <v>96</v>
      </c>
      <c r="J5218" s="7">
        <v>1540</v>
      </c>
      <c r="K5218" s="10">
        <v>14784</v>
      </c>
      <c r="L5218" s="10">
        <v>7687.68</v>
      </c>
      <c r="M5218" s="5">
        <v>0.52</v>
      </c>
      <c r="N5218" s="2" t="s">
        <v>82</v>
      </c>
    </row>
    <row r="5219" spans="2:14" ht="14.25" customHeight="1" x14ac:dyDescent="0.25">
      <c r="B5219" s="2" t="s">
        <v>13</v>
      </c>
      <c r="C5219" s="2">
        <v>1128299</v>
      </c>
      <c r="D5219" s="3">
        <v>44418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10">
        <v>79</v>
      </c>
      <c r="J5219" s="7">
        <v>2100</v>
      </c>
      <c r="K5219" s="10">
        <v>16590</v>
      </c>
      <c r="L5219" s="10">
        <v>6138.3</v>
      </c>
      <c r="M5219" s="5">
        <v>0.37</v>
      </c>
      <c r="N5219" s="2" t="s">
        <v>82</v>
      </c>
    </row>
    <row r="5220" spans="2:14" ht="14.25" customHeight="1" x14ac:dyDescent="0.25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10">
        <v>71</v>
      </c>
      <c r="J5220" s="7">
        <v>2180</v>
      </c>
      <c r="K5220" s="10">
        <v>15478</v>
      </c>
      <c r="L5220" s="10">
        <v>5262.52</v>
      </c>
      <c r="M5220" s="5">
        <v>0.34</v>
      </c>
      <c r="N5220" s="2" t="s">
        <v>82</v>
      </c>
    </row>
    <row r="5221" spans="2:14" ht="14.25" customHeight="1" x14ac:dyDescent="0.25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10">
        <v>64</v>
      </c>
      <c r="J5221" s="7">
        <v>1620</v>
      </c>
      <c r="K5221" s="10">
        <v>10368</v>
      </c>
      <c r="L5221" s="10">
        <v>4043.52</v>
      </c>
      <c r="M5221" s="5">
        <v>0.39</v>
      </c>
      <c r="N5221" s="2" t="s">
        <v>82</v>
      </c>
    </row>
    <row r="5222" spans="2:14" ht="14.25" customHeight="1" x14ac:dyDescent="0.25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10">
        <v>67</v>
      </c>
      <c r="J5222" s="7">
        <v>1420</v>
      </c>
      <c r="K5222" s="10">
        <v>9514</v>
      </c>
      <c r="L5222" s="10">
        <v>3615.32</v>
      </c>
      <c r="M5222" s="5">
        <v>0.38</v>
      </c>
      <c r="N5222" s="2" t="s">
        <v>82</v>
      </c>
    </row>
    <row r="5223" spans="2:14" ht="14.25" customHeight="1" x14ac:dyDescent="0.25">
      <c r="B5223" s="2" t="s">
        <v>24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10">
        <v>69</v>
      </c>
      <c r="J5223" s="7">
        <v>1470</v>
      </c>
      <c r="K5223" s="10">
        <v>10143</v>
      </c>
      <c r="L5223" s="10">
        <v>2738.61</v>
      </c>
      <c r="M5223" s="5">
        <v>0.27</v>
      </c>
      <c r="N5223" s="2" t="s">
        <v>82</v>
      </c>
    </row>
    <row r="5224" spans="2:14" ht="14.25" customHeight="1" x14ac:dyDescent="0.25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10">
        <v>72</v>
      </c>
      <c r="J5224" s="7">
        <v>880</v>
      </c>
      <c r="K5224" s="10">
        <v>6336</v>
      </c>
      <c r="L5224" s="10">
        <v>3358.0800000000004</v>
      </c>
      <c r="M5224" s="5">
        <v>0.53</v>
      </c>
      <c r="N5224" s="2" t="s">
        <v>82</v>
      </c>
    </row>
    <row r="5225" spans="2:14" ht="14.25" customHeight="1" x14ac:dyDescent="0.25">
      <c r="B5225" s="2" t="s">
        <v>24</v>
      </c>
      <c r="C5225" s="2">
        <v>1128299</v>
      </c>
      <c r="D5225" s="3">
        <v>44450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10">
        <v>62</v>
      </c>
      <c r="J5225" s="7">
        <v>1490</v>
      </c>
      <c r="K5225" s="10">
        <v>9238</v>
      </c>
      <c r="L5225" s="10">
        <v>3325.68</v>
      </c>
      <c r="M5225" s="5">
        <v>0.36</v>
      </c>
      <c r="N5225" s="2" t="s">
        <v>82</v>
      </c>
    </row>
    <row r="5226" spans="2:14" ht="14.25" customHeight="1" x14ac:dyDescent="0.25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10">
        <v>69</v>
      </c>
      <c r="J5226" s="7">
        <v>1490</v>
      </c>
      <c r="K5226" s="10">
        <v>10281</v>
      </c>
      <c r="L5226" s="10">
        <v>3392.73</v>
      </c>
      <c r="M5226" s="5">
        <v>0.33</v>
      </c>
      <c r="N5226" s="2" t="s">
        <v>82</v>
      </c>
    </row>
    <row r="5227" spans="2:14" ht="14.25" customHeight="1" x14ac:dyDescent="0.25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10">
        <v>64</v>
      </c>
      <c r="J5227" s="7">
        <v>1050</v>
      </c>
      <c r="K5227" s="10">
        <v>6720</v>
      </c>
      <c r="L5227" s="10">
        <v>2620.8000000000002</v>
      </c>
      <c r="M5227" s="5">
        <v>0.39</v>
      </c>
      <c r="N5227" s="2" t="s">
        <v>82</v>
      </c>
    </row>
    <row r="5228" spans="2:14" ht="14.25" customHeight="1" x14ac:dyDescent="0.25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10">
        <v>62</v>
      </c>
      <c r="J5228" s="7">
        <v>850</v>
      </c>
      <c r="K5228" s="10">
        <v>5270</v>
      </c>
      <c r="L5228" s="10">
        <v>2108</v>
      </c>
      <c r="M5228" s="5">
        <v>0.4</v>
      </c>
      <c r="N5228" s="2" t="s">
        <v>82</v>
      </c>
    </row>
    <row r="5229" spans="2:14" ht="14.25" customHeight="1" x14ac:dyDescent="0.25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10">
        <v>71</v>
      </c>
      <c r="J5229" s="7">
        <v>910</v>
      </c>
      <c r="K5229" s="10">
        <v>6461</v>
      </c>
      <c r="L5229" s="10">
        <v>1938.3</v>
      </c>
      <c r="M5229" s="5">
        <v>0.3</v>
      </c>
      <c r="N5229" s="2" t="s">
        <v>82</v>
      </c>
    </row>
    <row r="5230" spans="2:14" ht="14.25" customHeight="1" x14ac:dyDescent="0.25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10">
        <v>56</v>
      </c>
      <c r="J5230" s="7">
        <v>1050</v>
      </c>
      <c r="K5230" s="10">
        <v>5880</v>
      </c>
      <c r="L5230" s="10">
        <v>3116.4</v>
      </c>
      <c r="M5230" s="5">
        <v>0.53</v>
      </c>
      <c r="N5230" s="2" t="s">
        <v>82</v>
      </c>
    </row>
    <row r="5231" spans="2:14" ht="14.25" customHeight="1" x14ac:dyDescent="0.25">
      <c r="B5231" s="2" t="s">
        <v>24</v>
      </c>
      <c r="C5231" s="2">
        <v>1128299</v>
      </c>
      <c r="D5231" s="3">
        <v>44479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10">
        <v>52</v>
      </c>
      <c r="J5231" s="7">
        <v>1240</v>
      </c>
      <c r="K5231" s="10">
        <v>6448</v>
      </c>
      <c r="L5231" s="10">
        <v>2579.2000000000003</v>
      </c>
      <c r="M5231" s="5">
        <v>0.4</v>
      </c>
      <c r="N5231" s="2" t="s">
        <v>82</v>
      </c>
    </row>
    <row r="5232" spans="2:14" ht="14.25" customHeight="1" x14ac:dyDescent="0.25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10">
        <v>61</v>
      </c>
      <c r="J5232" s="7">
        <v>1380</v>
      </c>
      <c r="K5232" s="10">
        <v>8418</v>
      </c>
      <c r="L5232" s="10">
        <v>2525.4000000000005</v>
      </c>
      <c r="M5232" s="5">
        <v>0.30000000000000004</v>
      </c>
      <c r="N5232" s="2" t="s">
        <v>82</v>
      </c>
    </row>
    <row r="5233" spans="2:14" ht="14.25" customHeight="1" x14ac:dyDescent="0.25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10">
        <v>56</v>
      </c>
      <c r="J5233" s="7">
        <v>870</v>
      </c>
      <c r="K5233" s="10">
        <v>4872</v>
      </c>
      <c r="L5233" s="10">
        <v>1705.1999999999998</v>
      </c>
      <c r="M5233" s="5">
        <v>0.35</v>
      </c>
      <c r="N5233" s="2" t="s">
        <v>82</v>
      </c>
    </row>
    <row r="5234" spans="2:14" ht="14.25" customHeight="1" x14ac:dyDescent="0.25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10">
        <v>50</v>
      </c>
      <c r="J5234" s="7">
        <v>830</v>
      </c>
      <c r="K5234" s="10">
        <v>4150</v>
      </c>
      <c r="L5234" s="10">
        <v>1535.5</v>
      </c>
      <c r="M5234" s="5">
        <v>0.37</v>
      </c>
      <c r="N5234" s="2" t="s">
        <v>82</v>
      </c>
    </row>
    <row r="5235" spans="2:14" ht="14.25" customHeight="1" x14ac:dyDescent="0.25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10">
        <v>63</v>
      </c>
      <c r="J5235" s="7">
        <v>700</v>
      </c>
      <c r="K5235" s="10">
        <v>4410</v>
      </c>
      <c r="L5235" s="10">
        <v>1234.8000000000002</v>
      </c>
      <c r="M5235" s="5">
        <v>0.28000000000000003</v>
      </c>
      <c r="N5235" s="2" t="s">
        <v>82</v>
      </c>
    </row>
    <row r="5236" spans="2:14" ht="14.25" customHeight="1" x14ac:dyDescent="0.25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10">
        <v>64</v>
      </c>
      <c r="J5236" s="7">
        <v>750</v>
      </c>
      <c r="K5236" s="10">
        <v>4800</v>
      </c>
      <c r="L5236" s="10">
        <v>2448</v>
      </c>
      <c r="M5236" s="5">
        <v>0.51</v>
      </c>
      <c r="N5236" s="2" t="s">
        <v>82</v>
      </c>
    </row>
    <row r="5237" spans="2:14" ht="14.25" customHeight="1" x14ac:dyDescent="0.25">
      <c r="B5237" s="2" t="s">
        <v>24</v>
      </c>
      <c r="C5237" s="2">
        <v>1128299</v>
      </c>
      <c r="D5237" s="3">
        <v>44510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10">
        <v>51</v>
      </c>
      <c r="J5237" s="7">
        <v>1580</v>
      </c>
      <c r="K5237" s="10">
        <v>8058</v>
      </c>
      <c r="L5237" s="10">
        <v>2981.46</v>
      </c>
      <c r="M5237" s="5">
        <v>0.37</v>
      </c>
      <c r="N5237" s="2" t="s">
        <v>82</v>
      </c>
    </row>
    <row r="5238" spans="2:14" ht="14.25" customHeight="1" x14ac:dyDescent="0.25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10">
        <v>56</v>
      </c>
      <c r="J5238" s="7">
        <v>1680</v>
      </c>
      <c r="K5238" s="10">
        <v>9408</v>
      </c>
      <c r="L5238" s="10">
        <v>3010.56</v>
      </c>
      <c r="M5238" s="5">
        <v>0.32</v>
      </c>
      <c r="N5238" s="2" t="s">
        <v>82</v>
      </c>
    </row>
    <row r="5239" spans="2:14" ht="14.25" customHeight="1" x14ac:dyDescent="0.25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10">
        <v>50</v>
      </c>
      <c r="J5239" s="7">
        <v>1230</v>
      </c>
      <c r="K5239" s="10">
        <v>6150</v>
      </c>
      <c r="L5239" s="10">
        <v>2460</v>
      </c>
      <c r="M5239" s="5">
        <v>0.4</v>
      </c>
      <c r="N5239" s="2" t="s">
        <v>82</v>
      </c>
    </row>
    <row r="5240" spans="2:14" ht="14.25" customHeight="1" x14ac:dyDescent="0.25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10">
        <v>60</v>
      </c>
      <c r="J5240" s="7">
        <v>1040</v>
      </c>
      <c r="K5240" s="10">
        <v>6240</v>
      </c>
      <c r="L5240" s="10">
        <v>2433.6</v>
      </c>
      <c r="M5240" s="5">
        <v>0.39</v>
      </c>
      <c r="N5240" s="2" t="s">
        <v>82</v>
      </c>
    </row>
    <row r="5241" spans="2:14" ht="14.25" customHeight="1" x14ac:dyDescent="0.25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10">
        <v>83</v>
      </c>
      <c r="J5241" s="7">
        <v>1130</v>
      </c>
      <c r="K5241" s="10">
        <v>9379</v>
      </c>
      <c r="L5241" s="10">
        <v>2813.7</v>
      </c>
      <c r="M5241" s="5">
        <v>0.3</v>
      </c>
      <c r="N5241" s="2" t="s">
        <v>82</v>
      </c>
    </row>
    <row r="5242" spans="2:14" ht="14.25" customHeight="1" x14ac:dyDescent="0.25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10">
        <v>82</v>
      </c>
      <c r="J5242" s="7">
        <v>1400</v>
      </c>
      <c r="K5242" s="10">
        <v>11480</v>
      </c>
      <c r="L5242" s="10">
        <v>5969.6</v>
      </c>
      <c r="M5242" s="5">
        <v>0.52</v>
      </c>
      <c r="N5242" s="2" t="s">
        <v>82</v>
      </c>
    </row>
    <row r="5243" spans="2:14" ht="14.25" customHeight="1" x14ac:dyDescent="0.25">
      <c r="B5243" s="2" t="s">
        <v>24</v>
      </c>
      <c r="C5243" s="2">
        <v>1128299</v>
      </c>
      <c r="D5243" s="3">
        <v>44539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10">
        <v>68</v>
      </c>
      <c r="J5243" s="7">
        <v>1890</v>
      </c>
      <c r="K5243" s="10">
        <v>12852</v>
      </c>
      <c r="L5243" s="10">
        <v>5140.8</v>
      </c>
      <c r="M5243" s="5">
        <v>0.4</v>
      </c>
      <c r="N5243" s="2" t="s">
        <v>82</v>
      </c>
    </row>
    <row r="5244" spans="2:14" ht="14.25" customHeight="1" x14ac:dyDescent="0.25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10">
        <v>77</v>
      </c>
      <c r="J5244" s="7">
        <v>1820</v>
      </c>
      <c r="K5244" s="10">
        <v>14014</v>
      </c>
      <c r="L5244" s="10">
        <v>4204.2000000000007</v>
      </c>
      <c r="M5244" s="5">
        <v>0.30000000000000004</v>
      </c>
      <c r="N5244" s="2" t="s">
        <v>82</v>
      </c>
    </row>
    <row r="5245" spans="2:14" ht="14.25" customHeight="1" x14ac:dyDescent="0.25">
      <c r="B5245" s="2" t="s">
        <v>25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10">
        <v>74</v>
      </c>
      <c r="J5245" s="7">
        <v>1350</v>
      </c>
      <c r="K5245" s="10">
        <v>9990</v>
      </c>
      <c r="L5245" s="10">
        <v>3496.5</v>
      </c>
      <c r="M5245" s="5">
        <v>0.35</v>
      </c>
      <c r="N5245" s="2" t="s">
        <v>82</v>
      </c>
    </row>
    <row r="5246" spans="2:14" ht="14.25" customHeight="1" x14ac:dyDescent="0.25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10">
        <v>73</v>
      </c>
      <c r="J5246" s="7">
        <v>1450</v>
      </c>
      <c r="K5246" s="10">
        <v>10585</v>
      </c>
      <c r="L5246" s="10">
        <v>3704.7499999999995</v>
      </c>
      <c r="M5246" s="5">
        <v>0.35</v>
      </c>
      <c r="N5246" s="2" t="s">
        <v>82</v>
      </c>
    </row>
    <row r="5247" spans="2:14" ht="14.25" customHeight="1" x14ac:dyDescent="0.25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10">
        <v>84</v>
      </c>
      <c r="J5247" s="7">
        <v>1280</v>
      </c>
      <c r="K5247" s="10">
        <v>10752</v>
      </c>
      <c r="L5247" s="10">
        <v>2795.52</v>
      </c>
      <c r="M5247" s="5">
        <v>0.26</v>
      </c>
      <c r="N5247" s="2" t="s">
        <v>82</v>
      </c>
    </row>
    <row r="5248" spans="2:14" ht="14.25" customHeight="1" x14ac:dyDescent="0.25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10">
        <v>89</v>
      </c>
      <c r="J5248" s="7">
        <v>1420</v>
      </c>
      <c r="K5248" s="10">
        <v>12638</v>
      </c>
      <c r="L5248" s="10">
        <v>6319</v>
      </c>
      <c r="M5248" s="5">
        <v>0.5</v>
      </c>
      <c r="N5248" s="2" t="s">
        <v>82</v>
      </c>
    </row>
    <row r="5249" spans="2:14" ht="14.25" customHeight="1" x14ac:dyDescent="0.25">
      <c r="B5249" s="2" t="s">
        <v>25</v>
      </c>
      <c r="C5249" s="2">
        <v>1128299</v>
      </c>
      <c r="D5249" s="3">
        <v>44213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10">
        <v>38</v>
      </c>
      <c r="J5249" s="7">
        <v>1150</v>
      </c>
      <c r="K5249" s="10">
        <v>4370</v>
      </c>
      <c r="L5249" s="10">
        <v>1879.1</v>
      </c>
      <c r="M5249" s="5">
        <v>0.43</v>
      </c>
      <c r="N5249" s="2" t="s">
        <v>82</v>
      </c>
    </row>
    <row r="5250" spans="2:14" ht="14.25" customHeight="1" x14ac:dyDescent="0.25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10">
        <v>48</v>
      </c>
      <c r="J5250" s="7">
        <v>1230</v>
      </c>
      <c r="K5250" s="10">
        <v>5904</v>
      </c>
      <c r="L5250" s="10">
        <v>2066.4</v>
      </c>
      <c r="M5250" s="5">
        <v>0.35</v>
      </c>
      <c r="N5250" s="2" t="s">
        <v>82</v>
      </c>
    </row>
    <row r="5251" spans="2:14" ht="14.25" customHeight="1" x14ac:dyDescent="0.25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10">
        <v>45</v>
      </c>
      <c r="J5251" s="7">
        <v>1230</v>
      </c>
      <c r="K5251" s="10">
        <v>5535</v>
      </c>
      <c r="L5251" s="10">
        <v>2269.35</v>
      </c>
      <c r="M5251" s="5">
        <v>0.41</v>
      </c>
      <c r="N5251" s="2" t="s">
        <v>82</v>
      </c>
    </row>
    <row r="5252" spans="2:14" ht="14.25" customHeight="1" x14ac:dyDescent="0.25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10">
        <v>47</v>
      </c>
      <c r="J5252" s="7">
        <v>770</v>
      </c>
      <c r="K5252" s="10">
        <v>3619</v>
      </c>
      <c r="L5252" s="10">
        <v>1628.5499999999997</v>
      </c>
      <c r="M5252" s="5">
        <v>0.44999999999999996</v>
      </c>
      <c r="N5252" s="2" t="s">
        <v>82</v>
      </c>
    </row>
    <row r="5253" spans="2:14" ht="14.25" customHeight="1" x14ac:dyDescent="0.25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10">
        <v>54</v>
      </c>
      <c r="J5253" s="7">
        <v>680</v>
      </c>
      <c r="K5253" s="10">
        <v>3672</v>
      </c>
      <c r="L5253" s="10">
        <v>1101.6000000000001</v>
      </c>
      <c r="M5253" s="5">
        <v>0.30000000000000004</v>
      </c>
      <c r="N5253" s="2" t="s">
        <v>82</v>
      </c>
    </row>
    <row r="5254" spans="2:14" ht="14.25" customHeight="1" x14ac:dyDescent="0.25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10">
        <v>49</v>
      </c>
      <c r="J5254" s="7">
        <v>1240</v>
      </c>
      <c r="K5254" s="10">
        <v>6076</v>
      </c>
      <c r="L5254" s="10">
        <v>3584.8400000000006</v>
      </c>
      <c r="M5254" s="5">
        <v>0.59000000000000008</v>
      </c>
      <c r="N5254" s="2" t="s">
        <v>82</v>
      </c>
    </row>
    <row r="5255" spans="2:14" ht="14.25" customHeight="1" x14ac:dyDescent="0.25">
      <c r="B5255" s="2" t="s">
        <v>25</v>
      </c>
      <c r="C5255" s="2">
        <v>1128299</v>
      </c>
      <c r="D5255" s="3">
        <v>44244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10">
        <v>36</v>
      </c>
      <c r="J5255" s="7">
        <v>1370</v>
      </c>
      <c r="K5255" s="10">
        <v>4932</v>
      </c>
      <c r="L5255" s="10">
        <v>2071.44</v>
      </c>
      <c r="M5255" s="5">
        <v>0.42</v>
      </c>
      <c r="N5255" s="2" t="s">
        <v>82</v>
      </c>
    </row>
    <row r="5256" spans="2:14" ht="14.25" customHeight="1" x14ac:dyDescent="0.25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10">
        <v>49</v>
      </c>
      <c r="J5256" s="7">
        <v>1110</v>
      </c>
      <c r="K5256" s="10">
        <v>5439</v>
      </c>
      <c r="L5256" s="10">
        <v>1903.6499999999999</v>
      </c>
      <c r="M5256" s="5">
        <v>0.35</v>
      </c>
      <c r="N5256" s="2" t="s">
        <v>82</v>
      </c>
    </row>
    <row r="5257" spans="2:14" ht="14.25" customHeight="1" x14ac:dyDescent="0.25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10">
        <v>49</v>
      </c>
      <c r="J5257" s="7">
        <v>1110</v>
      </c>
      <c r="K5257" s="10">
        <v>5439</v>
      </c>
      <c r="L5257" s="10">
        <v>2175.6</v>
      </c>
      <c r="M5257" s="5">
        <v>0.4</v>
      </c>
      <c r="N5257" s="2" t="s">
        <v>82</v>
      </c>
    </row>
    <row r="5258" spans="2:14" ht="14.25" customHeight="1" x14ac:dyDescent="0.25">
      <c r="B5258" s="2" t="s">
        <v>25</v>
      </c>
      <c r="C5258" s="2">
        <v>1128299</v>
      </c>
      <c r="D5258" s="3">
        <v>44244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10">
        <v>45</v>
      </c>
      <c r="J5258" s="7">
        <v>740</v>
      </c>
      <c r="K5258" s="10">
        <v>3330</v>
      </c>
      <c r="L5258" s="10">
        <v>1465.2</v>
      </c>
      <c r="M5258" s="5">
        <v>0.44</v>
      </c>
      <c r="N5258" s="2" t="s">
        <v>82</v>
      </c>
    </row>
    <row r="5259" spans="2:14" ht="14.25" customHeight="1" x14ac:dyDescent="0.25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10">
        <v>52</v>
      </c>
      <c r="J5259" s="7">
        <v>600</v>
      </c>
      <c r="K5259" s="10">
        <v>3120</v>
      </c>
      <c r="L5259" s="10">
        <v>998.4</v>
      </c>
      <c r="M5259" s="5">
        <v>0.32</v>
      </c>
      <c r="N5259" s="2" t="s">
        <v>82</v>
      </c>
    </row>
    <row r="5260" spans="2:14" ht="14.25" customHeight="1" x14ac:dyDescent="0.25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10">
        <v>47</v>
      </c>
      <c r="J5260" s="7">
        <v>1080</v>
      </c>
      <c r="K5260" s="10">
        <v>5076</v>
      </c>
      <c r="L5260" s="10">
        <v>2944.0800000000004</v>
      </c>
      <c r="M5260" s="5">
        <v>0.58000000000000007</v>
      </c>
      <c r="N5260" s="2" t="s">
        <v>82</v>
      </c>
    </row>
    <row r="5261" spans="2:14" ht="14.25" customHeight="1" x14ac:dyDescent="0.25">
      <c r="B5261" s="2" t="s">
        <v>25</v>
      </c>
      <c r="C5261" s="2">
        <v>1128299</v>
      </c>
      <c r="D5261" s="3">
        <v>44271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10">
        <v>46</v>
      </c>
      <c r="J5261" s="7">
        <v>1600</v>
      </c>
      <c r="K5261" s="10">
        <v>7360</v>
      </c>
      <c r="L5261" s="10">
        <v>3017.6</v>
      </c>
      <c r="M5261" s="5">
        <v>0.41</v>
      </c>
      <c r="N5261" s="2" t="s">
        <v>82</v>
      </c>
    </row>
    <row r="5262" spans="2:14" ht="14.25" customHeight="1" x14ac:dyDescent="0.25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10">
        <v>58</v>
      </c>
      <c r="J5262" s="7">
        <v>1000</v>
      </c>
      <c r="K5262" s="10">
        <v>5800</v>
      </c>
      <c r="L5262" s="10">
        <v>2204</v>
      </c>
      <c r="M5262" s="5">
        <v>0.38</v>
      </c>
      <c r="N5262" s="2" t="s">
        <v>82</v>
      </c>
    </row>
    <row r="5263" spans="2:14" ht="14.25" customHeight="1" x14ac:dyDescent="0.25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10">
        <v>59</v>
      </c>
      <c r="J5263" s="7">
        <v>1150</v>
      </c>
      <c r="K5263" s="10">
        <v>6785</v>
      </c>
      <c r="L5263" s="10">
        <v>2917.55</v>
      </c>
      <c r="M5263" s="5">
        <v>0.43</v>
      </c>
      <c r="N5263" s="2" t="s">
        <v>82</v>
      </c>
    </row>
    <row r="5264" spans="2:14" ht="14.25" customHeight="1" x14ac:dyDescent="0.25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10">
        <v>58</v>
      </c>
      <c r="J5264" s="7">
        <v>910</v>
      </c>
      <c r="K5264" s="10">
        <v>5278</v>
      </c>
      <c r="L5264" s="10">
        <v>2216.7599999999998</v>
      </c>
      <c r="M5264" s="5">
        <v>0.42</v>
      </c>
      <c r="N5264" s="2" t="s">
        <v>82</v>
      </c>
    </row>
    <row r="5265" spans="2:14" ht="14.25" customHeight="1" x14ac:dyDescent="0.25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10">
        <v>61</v>
      </c>
      <c r="J5265" s="7">
        <v>440</v>
      </c>
      <c r="K5265" s="10">
        <v>2684</v>
      </c>
      <c r="L5265" s="10">
        <v>885.72</v>
      </c>
      <c r="M5265" s="5">
        <v>0.33</v>
      </c>
      <c r="N5265" s="2" t="s">
        <v>82</v>
      </c>
    </row>
    <row r="5266" spans="2:14" ht="14.25" customHeight="1" x14ac:dyDescent="0.25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10">
        <v>54</v>
      </c>
      <c r="J5266" s="7">
        <v>1010</v>
      </c>
      <c r="K5266" s="10">
        <v>5454</v>
      </c>
      <c r="L5266" s="10">
        <v>3272.4</v>
      </c>
      <c r="M5266" s="5">
        <v>0.6</v>
      </c>
      <c r="N5266" s="2" t="s">
        <v>82</v>
      </c>
    </row>
    <row r="5267" spans="2:14" ht="14.25" customHeight="1" x14ac:dyDescent="0.25">
      <c r="B5267" s="2" t="s">
        <v>24</v>
      </c>
      <c r="C5267" s="2">
        <v>1128299</v>
      </c>
      <c r="D5267" s="3">
        <v>44303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10">
        <v>62</v>
      </c>
      <c r="J5267" s="7">
        <v>1380</v>
      </c>
      <c r="K5267" s="10">
        <v>8556</v>
      </c>
      <c r="L5267" s="10">
        <v>3593.52</v>
      </c>
      <c r="M5267" s="5">
        <v>0.42</v>
      </c>
      <c r="N5267" s="2" t="s">
        <v>82</v>
      </c>
    </row>
    <row r="5268" spans="2:14" ht="14.25" customHeight="1" x14ac:dyDescent="0.25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10">
        <v>66</v>
      </c>
      <c r="J5268" s="7">
        <v>980</v>
      </c>
      <c r="K5268" s="10">
        <v>6468</v>
      </c>
      <c r="L5268" s="10">
        <v>2263.7999999999997</v>
      </c>
      <c r="M5268" s="5">
        <v>0.35</v>
      </c>
      <c r="N5268" s="2" t="s">
        <v>82</v>
      </c>
    </row>
    <row r="5269" spans="2:14" ht="14.25" customHeight="1" x14ac:dyDescent="0.25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10">
        <v>66</v>
      </c>
      <c r="J5269" s="7">
        <v>1200</v>
      </c>
      <c r="K5269" s="10">
        <v>7920</v>
      </c>
      <c r="L5269" s="10">
        <v>3247.2</v>
      </c>
      <c r="M5269" s="5">
        <v>0.41</v>
      </c>
      <c r="N5269" s="2" t="s">
        <v>82</v>
      </c>
    </row>
    <row r="5270" spans="2:14" ht="14.25" customHeight="1" x14ac:dyDescent="0.25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10">
        <v>52</v>
      </c>
      <c r="J5270" s="7">
        <v>840</v>
      </c>
      <c r="K5270" s="10">
        <v>4368</v>
      </c>
      <c r="L5270" s="10">
        <v>1965.6</v>
      </c>
      <c r="M5270" s="5">
        <v>0.44999999999999996</v>
      </c>
      <c r="N5270" s="2" t="s">
        <v>82</v>
      </c>
    </row>
    <row r="5271" spans="2:14" ht="14.25" customHeight="1" x14ac:dyDescent="0.25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10">
        <v>59</v>
      </c>
      <c r="J5271" s="7">
        <v>580</v>
      </c>
      <c r="K5271" s="10">
        <v>3422</v>
      </c>
      <c r="L5271" s="10">
        <v>1197.6999999999998</v>
      </c>
      <c r="M5271" s="5">
        <v>0.35</v>
      </c>
      <c r="N5271" s="2" t="s">
        <v>82</v>
      </c>
    </row>
    <row r="5272" spans="2:14" ht="14.25" customHeight="1" x14ac:dyDescent="0.25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10">
        <v>72</v>
      </c>
      <c r="J5272" s="7">
        <v>1090</v>
      </c>
      <c r="K5272" s="10">
        <v>7848</v>
      </c>
      <c r="L5272" s="10">
        <v>4708.8</v>
      </c>
      <c r="M5272" s="5">
        <v>0.6</v>
      </c>
      <c r="N5272" s="2" t="s">
        <v>82</v>
      </c>
    </row>
    <row r="5273" spans="2:14" ht="14.25" customHeight="1" x14ac:dyDescent="0.25">
      <c r="B5273" s="2" t="s">
        <v>24</v>
      </c>
      <c r="C5273" s="2">
        <v>1128299</v>
      </c>
      <c r="D5273" s="3">
        <v>44334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10">
        <v>58</v>
      </c>
      <c r="J5273" s="7">
        <v>1550</v>
      </c>
      <c r="K5273" s="10">
        <v>8990</v>
      </c>
      <c r="L5273" s="10">
        <v>3865.7</v>
      </c>
      <c r="M5273" s="5">
        <v>0.43</v>
      </c>
      <c r="N5273" s="2" t="s">
        <v>82</v>
      </c>
    </row>
    <row r="5274" spans="2:14" ht="14.25" customHeight="1" x14ac:dyDescent="0.25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10">
        <v>60</v>
      </c>
      <c r="J5274" s="7">
        <v>1280</v>
      </c>
      <c r="K5274" s="10">
        <v>7680</v>
      </c>
      <c r="L5274" s="10">
        <v>3072</v>
      </c>
      <c r="M5274" s="5">
        <v>0.4</v>
      </c>
      <c r="N5274" s="2" t="s">
        <v>82</v>
      </c>
    </row>
    <row r="5275" spans="2:14" ht="14.25" customHeight="1" x14ac:dyDescent="0.25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10">
        <v>59</v>
      </c>
      <c r="J5275" s="7">
        <v>1190</v>
      </c>
      <c r="K5275" s="10">
        <v>7021</v>
      </c>
      <c r="L5275" s="10">
        <v>3159.45</v>
      </c>
      <c r="M5275" s="5">
        <v>0.44999999999999996</v>
      </c>
      <c r="N5275" s="2" t="s">
        <v>82</v>
      </c>
    </row>
    <row r="5276" spans="2:14" ht="14.25" customHeight="1" x14ac:dyDescent="0.25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10">
        <v>59</v>
      </c>
      <c r="J5276" s="7">
        <v>880</v>
      </c>
      <c r="K5276" s="10">
        <v>5192</v>
      </c>
      <c r="L5276" s="10">
        <v>2232.56</v>
      </c>
      <c r="M5276" s="5">
        <v>0.43</v>
      </c>
      <c r="N5276" s="2" t="s">
        <v>82</v>
      </c>
    </row>
    <row r="5277" spans="2:14" ht="14.25" customHeight="1" x14ac:dyDescent="0.25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10">
        <v>52</v>
      </c>
      <c r="J5277" s="7">
        <v>680</v>
      </c>
      <c r="K5277" s="10">
        <v>3536</v>
      </c>
      <c r="L5277" s="10">
        <v>1131.52</v>
      </c>
      <c r="M5277" s="5">
        <v>0.32</v>
      </c>
      <c r="N5277" s="2" t="s">
        <v>82</v>
      </c>
    </row>
    <row r="5278" spans="2:14" ht="14.25" customHeight="1" x14ac:dyDescent="0.25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10">
        <v>67</v>
      </c>
      <c r="J5278" s="7">
        <v>1730</v>
      </c>
      <c r="K5278" s="10">
        <v>11591</v>
      </c>
      <c r="L5278" s="10">
        <v>6722.7800000000007</v>
      </c>
      <c r="M5278" s="5">
        <v>0.58000000000000007</v>
      </c>
      <c r="N5278" s="2" t="s">
        <v>82</v>
      </c>
    </row>
    <row r="5279" spans="2:14" ht="14.25" customHeight="1" x14ac:dyDescent="0.25">
      <c r="B5279" s="2" t="s">
        <v>24</v>
      </c>
      <c r="C5279" s="2">
        <v>1128299</v>
      </c>
      <c r="D5279" s="3">
        <v>44364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10">
        <v>61</v>
      </c>
      <c r="J5279" s="7">
        <v>2230</v>
      </c>
      <c r="K5279" s="10">
        <v>13603</v>
      </c>
      <c r="L5279" s="10">
        <v>6121.3499999999995</v>
      </c>
      <c r="M5279" s="5">
        <v>0.44999999999999996</v>
      </c>
      <c r="N5279" s="2" t="s">
        <v>82</v>
      </c>
    </row>
    <row r="5280" spans="2:14" ht="14.25" customHeight="1" x14ac:dyDescent="0.25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10">
        <v>64</v>
      </c>
      <c r="J5280" s="7">
        <v>2030</v>
      </c>
      <c r="K5280" s="10">
        <v>12992</v>
      </c>
      <c r="L5280" s="10">
        <v>4547.2</v>
      </c>
      <c r="M5280" s="5">
        <v>0.35</v>
      </c>
      <c r="N5280" s="2" t="s">
        <v>82</v>
      </c>
    </row>
    <row r="5281" spans="2:14" ht="14.25" customHeight="1" x14ac:dyDescent="0.25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10">
        <v>80</v>
      </c>
      <c r="J5281" s="7">
        <v>2100</v>
      </c>
      <c r="K5281" s="10">
        <v>16800</v>
      </c>
      <c r="L5281" s="10">
        <v>7224</v>
      </c>
      <c r="M5281" s="5">
        <v>0.43</v>
      </c>
      <c r="N5281" s="2" t="s">
        <v>82</v>
      </c>
    </row>
    <row r="5282" spans="2:14" ht="14.25" customHeight="1" x14ac:dyDescent="0.25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10">
        <v>77</v>
      </c>
      <c r="J5282" s="7">
        <v>1550</v>
      </c>
      <c r="K5282" s="10">
        <v>11935</v>
      </c>
      <c r="L5282" s="10">
        <v>5012.7</v>
      </c>
      <c r="M5282" s="5">
        <v>0.42</v>
      </c>
      <c r="N5282" s="2" t="s">
        <v>82</v>
      </c>
    </row>
    <row r="5283" spans="2:14" ht="14.25" customHeight="1" x14ac:dyDescent="0.25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10">
        <v>89</v>
      </c>
      <c r="J5283" s="7">
        <v>1260</v>
      </c>
      <c r="K5283" s="10">
        <v>11214</v>
      </c>
      <c r="L5283" s="10">
        <v>3588.48</v>
      </c>
      <c r="M5283" s="5">
        <v>0.32</v>
      </c>
      <c r="N5283" s="2" t="s">
        <v>82</v>
      </c>
    </row>
    <row r="5284" spans="2:14" ht="14.25" customHeight="1" x14ac:dyDescent="0.25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10">
        <v>103</v>
      </c>
      <c r="J5284" s="7">
        <v>2180</v>
      </c>
      <c r="K5284" s="10">
        <v>22454</v>
      </c>
      <c r="L5284" s="10">
        <v>12574.240000000002</v>
      </c>
      <c r="M5284" s="5">
        <v>0.56000000000000005</v>
      </c>
      <c r="N5284" s="2" t="s">
        <v>82</v>
      </c>
    </row>
    <row r="5285" spans="2:14" ht="14.25" customHeight="1" x14ac:dyDescent="0.25">
      <c r="B5285" s="2" t="s">
        <v>24</v>
      </c>
      <c r="C5285" s="2">
        <v>1128299</v>
      </c>
      <c r="D5285" s="3">
        <v>44393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10">
        <v>83</v>
      </c>
      <c r="J5285" s="7">
        <v>2610</v>
      </c>
      <c r="K5285" s="10">
        <v>21663</v>
      </c>
      <c r="L5285" s="10">
        <v>9531.7199999999993</v>
      </c>
      <c r="M5285" s="5">
        <v>0.44</v>
      </c>
      <c r="N5285" s="2" t="s">
        <v>82</v>
      </c>
    </row>
    <row r="5286" spans="2:14" ht="14.25" customHeight="1" x14ac:dyDescent="0.25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10">
        <v>88</v>
      </c>
      <c r="J5286" s="7">
        <v>2250</v>
      </c>
      <c r="K5286" s="10">
        <v>19800</v>
      </c>
      <c r="L5286" s="10">
        <v>7920</v>
      </c>
      <c r="M5286" s="5">
        <v>0.4</v>
      </c>
      <c r="N5286" s="2" t="s">
        <v>82</v>
      </c>
    </row>
    <row r="5287" spans="2:14" ht="14.25" customHeight="1" x14ac:dyDescent="0.25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10">
        <v>86</v>
      </c>
      <c r="J5287" s="7">
        <v>1890</v>
      </c>
      <c r="K5287" s="10">
        <v>16254</v>
      </c>
      <c r="L5287" s="10">
        <v>7151.76</v>
      </c>
      <c r="M5287" s="5">
        <v>0.44</v>
      </c>
      <c r="N5287" s="2" t="s">
        <v>82</v>
      </c>
    </row>
    <row r="5288" spans="2:14" ht="14.25" customHeight="1" x14ac:dyDescent="0.25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10">
        <v>82</v>
      </c>
      <c r="J5288" s="7">
        <v>1800</v>
      </c>
      <c r="K5288" s="10">
        <v>14760</v>
      </c>
      <c r="L5288" s="10">
        <v>6346.8</v>
      </c>
      <c r="M5288" s="5">
        <v>0.43</v>
      </c>
      <c r="N5288" s="2" t="s">
        <v>82</v>
      </c>
    </row>
    <row r="5289" spans="2:14" ht="14.25" customHeight="1" x14ac:dyDescent="0.25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10">
        <v>89</v>
      </c>
      <c r="J5289" s="7">
        <v>1950</v>
      </c>
      <c r="K5289" s="10">
        <v>17355</v>
      </c>
      <c r="L5289" s="10">
        <v>5553.6</v>
      </c>
      <c r="M5289" s="5">
        <v>0.32</v>
      </c>
      <c r="N5289" s="2" t="s">
        <v>82</v>
      </c>
    </row>
    <row r="5290" spans="2:14" ht="14.25" customHeight="1" x14ac:dyDescent="0.25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10">
        <v>101</v>
      </c>
      <c r="J5290" s="7">
        <v>1630</v>
      </c>
      <c r="K5290" s="10">
        <v>16463</v>
      </c>
      <c r="L5290" s="10">
        <v>9383.9100000000017</v>
      </c>
      <c r="M5290" s="5">
        <v>0.57000000000000006</v>
      </c>
      <c r="N5290" s="2" t="s">
        <v>82</v>
      </c>
    </row>
    <row r="5291" spans="2:14" ht="14.25" customHeight="1" x14ac:dyDescent="0.25">
      <c r="B5291" s="2" t="s">
        <v>24</v>
      </c>
      <c r="C5291" s="2">
        <v>1128299</v>
      </c>
      <c r="D5291" s="3">
        <v>44425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10">
        <v>87</v>
      </c>
      <c r="J5291" s="7">
        <v>2130</v>
      </c>
      <c r="K5291" s="10">
        <v>18531</v>
      </c>
      <c r="L5291" s="10">
        <v>7597.7099999999991</v>
      </c>
      <c r="M5291" s="5">
        <v>0.41</v>
      </c>
      <c r="N5291" s="2" t="s">
        <v>82</v>
      </c>
    </row>
    <row r="5292" spans="2:14" ht="14.25" customHeight="1" x14ac:dyDescent="0.25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10">
        <v>77</v>
      </c>
      <c r="J5292" s="7">
        <v>2060</v>
      </c>
      <c r="K5292" s="10">
        <v>15862</v>
      </c>
      <c r="L5292" s="10">
        <v>5551.7</v>
      </c>
      <c r="M5292" s="5">
        <v>0.35</v>
      </c>
      <c r="N5292" s="2" t="s">
        <v>82</v>
      </c>
    </row>
    <row r="5293" spans="2:14" ht="14.25" customHeight="1" x14ac:dyDescent="0.25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10">
        <v>78</v>
      </c>
      <c r="J5293" s="7">
        <v>1890</v>
      </c>
      <c r="K5293" s="10">
        <v>14742</v>
      </c>
      <c r="L5293" s="10">
        <v>6339.0599999999995</v>
      </c>
      <c r="M5293" s="5">
        <v>0.43</v>
      </c>
      <c r="N5293" s="2" t="s">
        <v>82</v>
      </c>
    </row>
    <row r="5294" spans="2:14" ht="14.25" customHeight="1" x14ac:dyDescent="0.25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10">
        <v>77</v>
      </c>
      <c r="J5294" s="7">
        <v>1430</v>
      </c>
      <c r="K5294" s="10">
        <v>11011</v>
      </c>
      <c r="L5294" s="10">
        <v>4624.62</v>
      </c>
      <c r="M5294" s="5">
        <v>0.42</v>
      </c>
      <c r="N5294" s="2" t="s">
        <v>82</v>
      </c>
    </row>
    <row r="5295" spans="2:14" ht="14.25" customHeight="1" x14ac:dyDescent="0.25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10">
        <v>74</v>
      </c>
      <c r="J5295" s="7">
        <v>1430</v>
      </c>
      <c r="K5295" s="10">
        <v>10582</v>
      </c>
      <c r="L5295" s="10">
        <v>3280.42</v>
      </c>
      <c r="M5295" s="5">
        <v>0.31</v>
      </c>
      <c r="N5295" s="2" t="s">
        <v>82</v>
      </c>
    </row>
    <row r="5296" spans="2:14" ht="14.25" customHeight="1" x14ac:dyDescent="0.25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10">
        <v>81</v>
      </c>
      <c r="J5296" s="7">
        <v>870</v>
      </c>
      <c r="K5296" s="10">
        <v>7047</v>
      </c>
      <c r="L5296" s="10">
        <v>4087.2600000000007</v>
      </c>
      <c r="M5296" s="5">
        <v>0.58000000000000007</v>
      </c>
      <c r="N5296" s="2" t="s">
        <v>82</v>
      </c>
    </row>
    <row r="5297" spans="2:14" ht="14.25" customHeight="1" x14ac:dyDescent="0.25">
      <c r="B5297" s="2" t="s">
        <v>24</v>
      </c>
      <c r="C5297" s="2">
        <v>1128299</v>
      </c>
      <c r="D5297" s="3">
        <v>44457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10">
        <v>58</v>
      </c>
      <c r="J5297" s="7">
        <v>1400</v>
      </c>
      <c r="K5297" s="10">
        <v>8120</v>
      </c>
      <c r="L5297" s="10">
        <v>3248</v>
      </c>
      <c r="M5297" s="5">
        <v>0.4</v>
      </c>
      <c r="N5297" s="2" t="s">
        <v>82</v>
      </c>
    </row>
    <row r="5298" spans="2:14" ht="14.25" customHeight="1" x14ac:dyDescent="0.25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10">
        <v>60</v>
      </c>
      <c r="J5298" s="7">
        <v>1350</v>
      </c>
      <c r="K5298" s="10">
        <v>8100</v>
      </c>
      <c r="L5298" s="10">
        <v>2997</v>
      </c>
      <c r="M5298" s="5">
        <v>0.37</v>
      </c>
      <c r="N5298" s="2" t="s">
        <v>82</v>
      </c>
    </row>
    <row r="5299" spans="2:14" ht="14.25" customHeight="1" x14ac:dyDescent="0.25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10">
        <v>54</v>
      </c>
      <c r="J5299" s="7">
        <v>750</v>
      </c>
      <c r="K5299" s="10">
        <v>4050</v>
      </c>
      <c r="L5299" s="10">
        <v>1822.4999999999998</v>
      </c>
      <c r="M5299" s="5">
        <v>0.44999999999999996</v>
      </c>
      <c r="N5299" s="2" t="s">
        <v>82</v>
      </c>
    </row>
    <row r="5300" spans="2:14" ht="14.25" customHeight="1" x14ac:dyDescent="0.25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10">
        <v>54</v>
      </c>
      <c r="J5300" s="7">
        <v>650</v>
      </c>
      <c r="K5300" s="10">
        <v>3510</v>
      </c>
      <c r="L5300" s="10">
        <v>1544.4</v>
      </c>
      <c r="M5300" s="5">
        <v>0.44</v>
      </c>
      <c r="N5300" s="2" t="s">
        <v>82</v>
      </c>
    </row>
    <row r="5301" spans="2:14" ht="14.25" customHeight="1" x14ac:dyDescent="0.25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10">
        <v>64</v>
      </c>
      <c r="J5301" s="7">
        <v>740</v>
      </c>
      <c r="K5301" s="10">
        <v>4736</v>
      </c>
      <c r="L5301" s="10">
        <v>1468.16</v>
      </c>
      <c r="M5301" s="5">
        <v>0.31</v>
      </c>
      <c r="N5301" s="2" t="s">
        <v>82</v>
      </c>
    </row>
    <row r="5302" spans="2:14" ht="14.25" customHeight="1" x14ac:dyDescent="0.25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10">
        <v>51</v>
      </c>
      <c r="J5302" s="7">
        <v>750</v>
      </c>
      <c r="K5302" s="10">
        <v>3825</v>
      </c>
      <c r="L5302" s="10">
        <v>2103.75</v>
      </c>
      <c r="M5302" s="5">
        <v>0.55000000000000004</v>
      </c>
      <c r="N5302" s="2" t="s">
        <v>82</v>
      </c>
    </row>
    <row r="5303" spans="2:14" ht="14.25" customHeight="1" x14ac:dyDescent="0.25">
      <c r="B5303" s="2" t="s">
        <v>24</v>
      </c>
      <c r="C5303" s="2">
        <v>1128299</v>
      </c>
      <c r="D5303" s="3">
        <v>44486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10">
        <v>47</v>
      </c>
      <c r="J5303" s="7">
        <v>1000</v>
      </c>
      <c r="K5303" s="10">
        <v>4700</v>
      </c>
      <c r="L5303" s="10">
        <v>2068</v>
      </c>
      <c r="M5303" s="5">
        <v>0.44</v>
      </c>
      <c r="N5303" s="2" t="s">
        <v>82</v>
      </c>
    </row>
    <row r="5304" spans="2:14" ht="14.25" customHeight="1" x14ac:dyDescent="0.25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10">
        <v>59</v>
      </c>
      <c r="J5304" s="7">
        <v>1440</v>
      </c>
      <c r="K5304" s="10">
        <v>8496</v>
      </c>
      <c r="L5304" s="10">
        <v>3228.48</v>
      </c>
      <c r="M5304" s="5">
        <v>0.38</v>
      </c>
      <c r="N5304" s="2" t="s">
        <v>82</v>
      </c>
    </row>
    <row r="5305" spans="2:14" ht="14.25" customHeight="1" x14ac:dyDescent="0.25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10">
        <v>55</v>
      </c>
      <c r="J5305" s="7">
        <v>1120</v>
      </c>
      <c r="K5305" s="10">
        <v>6160</v>
      </c>
      <c r="L5305" s="10">
        <v>2525.6</v>
      </c>
      <c r="M5305" s="5">
        <v>0.41</v>
      </c>
      <c r="N5305" s="2" t="s">
        <v>82</v>
      </c>
    </row>
    <row r="5306" spans="2:14" ht="14.25" customHeight="1" x14ac:dyDescent="0.25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10">
        <v>51</v>
      </c>
      <c r="J5306" s="7">
        <v>1130</v>
      </c>
      <c r="K5306" s="10">
        <v>5763</v>
      </c>
      <c r="L5306" s="10">
        <v>2362.83</v>
      </c>
      <c r="M5306" s="5">
        <v>0.41</v>
      </c>
      <c r="N5306" s="2" t="s">
        <v>82</v>
      </c>
    </row>
    <row r="5307" spans="2:14" ht="14.25" customHeight="1" x14ac:dyDescent="0.25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10">
        <v>59</v>
      </c>
      <c r="J5307" s="7">
        <v>980</v>
      </c>
      <c r="K5307" s="10">
        <v>5782</v>
      </c>
      <c r="L5307" s="10">
        <v>1792.42</v>
      </c>
      <c r="M5307" s="5">
        <v>0.31</v>
      </c>
      <c r="N5307" s="2" t="s">
        <v>82</v>
      </c>
    </row>
    <row r="5308" spans="2:14" ht="14.25" customHeight="1" x14ac:dyDescent="0.25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10">
        <v>65</v>
      </c>
      <c r="J5308" s="7">
        <v>1040</v>
      </c>
      <c r="K5308" s="10">
        <v>6760</v>
      </c>
      <c r="L5308" s="10">
        <v>3920.8000000000006</v>
      </c>
      <c r="M5308" s="5">
        <v>0.58000000000000007</v>
      </c>
      <c r="N5308" s="2" t="s">
        <v>82</v>
      </c>
    </row>
    <row r="5309" spans="2:14" ht="14.25" customHeight="1" x14ac:dyDescent="0.25">
      <c r="B5309" s="2" t="s">
        <v>24</v>
      </c>
      <c r="C5309" s="2">
        <v>1128299</v>
      </c>
      <c r="D5309" s="3">
        <v>44517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10">
        <v>52</v>
      </c>
      <c r="J5309" s="7">
        <v>1690</v>
      </c>
      <c r="K5309" s="10">
        <v>8788</v>
      </c>
      <c r="L5309" s="10">
        <v>3515.2000000000003</v>
      </c>
      <c r="M5309" s="5">
        <v>0.4</v>
      </c>
      <c r="N5309" s="2" t="s">
        <v>82</v>
      </c>
    </row>
    <row r="5310" spans="2:14" ht="14.25" customHeight="1" x14ac:dyDescent="0.25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10">
        <v>54</v>
      </c>
      <c r="J5310" s="7">
        <v>1750</v>
      </c>
      <c r="K5310" s="10">
        <v>9450</v>
      </c>
      <c r="L5310" s="10">
        <v>3591</v>
      </c>
      <c r="M5310" s="5">
        <v>0.38</v>
      </c>
      <c r="N5310" s="2" t="s">
        <v>82</v>
      </c>
    </row>
    <row r="5311" spans="2:14" ht="14.25" customHeight="1" x14ac:dyDescent="0.25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10">
        <v>53</v>
      </c>
      <c r="J5311" s="7">
        <v>1470</v>
      </c>
      <c r="K5311" s="10">
        <v>7791</v>
      </c>
      <c r="L5311" s="10">
        <v>3194.31</v>
      </c>
      <c r="M5311" s="5">
        <v>0.41</v>
      </c>
      <c r="N5311" s="2" t="s">
        <v>82</v>
      </c>
    </row>
    <row r="5312" spans="2:14" ht="14.25" customHeight="1" x14ac:dyDescent="0.25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10">
        <v>64</v>
      </c>
      <c r="J5312" s="7">
        <v>1500</v>
      </c>
      <c r="K5312" s="10">
        <v>9600</v>
      </c>
      <c r="L5312" s="10">
        <v>4128</v>
      </c>
      <c r="M5312" s="5">
        <v>0.43</v>
      </c>
      <c r="N5312" s="2" t="s">
        <v>82</v>
      </c>
    </row>
    <row r="5313" spans="2:14" ht="14.25" customHeight="1" x14ac:dyDescent="0.25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10">
        <v>77</v>
      </c>
      <c r="J5313" s="7">
        <v>1240</v>
      </c>
      <c r="K5313" s="10">
        <v>9548</v>
      </c>
      <c r="L5313" s="10">
        <v>2864.4000000000005</v>
      </c>
      <c r="M5313" s="5">
        <v>0.30000000000000004</v>
      </c>
      <c r="N5313" s="2" t="s">
        <v>82</v>
      </c>
    </row>
    <row r="5314" spans="2:14" ht="14.25" customHeight="1" x14ac:dyDescent="0.25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10">
        <v>86</v>
      </c>
      <c r="J5314" s="7">
        <v>1620</v>
      </c>
      <c r="K5314" s="10">
        <v>13932</v>
      </c>
      <c r="L5314" s="10">
        <v>8219.880000000001</v>
      </c>
      <c r="M5314" s="5">
        <v>0.59000000000000008</v>
      </c>
      <c r="N5314" s="2" t="s">
        <v>82</v>
      </c>
    </row>
    <row r="5315" spans="2:14" ht="14.25" customHeight="1" x14ac:dyDescent="0.25">
      <c r="B5315" s="2" t="s">
        <v>24</v>
      </c>
      <c r="C5315" s="2">
        <v>1128299</v>
      </c>
      <c r="D5315" s="3">
        <v>44546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10">
        <v>72</v>
      </c>
      <c r="J5315" s="7">
        <v>2160</v>
      </c>
      <c r="K5315" s="10">
        <v>15552</v>
      </c>
      <c r="L5315" s="10">
        <v>6220.8</v>
      </c>
      <c r="M5315" s="5">
        <v>0.4</v>
      </c>
      <c r="N5315" s="2" t="s">
        <v>82</v>
      </c>
    </row>
    <row r="5316" spans="2:14" ht="14.25" customHeight="1" x14ac:dyDescent="0.25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10">
        <v>82</v>
      </c>
      <c r="J5316" s="7">
        <v>2000</v>
      </c>
      <c r="K5316" s="10">
        <v>16400</v>
      </c>
      <c r="L5316" s="10">
        <v>5740</v>
      </c>
      <c r="M5316" s="5">
        <v>0.35</v>
      </c>
      <c r="N5316" s="2" t="s">
        <v>82</v>
      </c>
    </row>
    <row r="5317" spans="2:14" ht="14.25" customHeight="1" x14ac:dyDescent="0.25">
      <c r="B5317" s="2" t="s">
        <v>29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10">
        <v>75</v>
      </c>
      <c r="J5317" s="7">
        <v>1740</v>
      </c>
      <c r="K5317" s="10">
        <v>13050</v>
      </c>
      <c r="L5317" s="10">
        <v>5220</v>
      </c>
      <c r="M5317" s="5">
        <v>0.4</v>
      </c>
      <c r="N5317" s="2" t="s">
        <v>82</v>
      </c>
    </row>
    <row r="5318" spans="2:14" ht="14.25" customHeight="1" x14ac:dyDescent="0.25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10">
        <v>78</v>
      </c>
      <c r="J5318" s="7">
        <v>1800</v>
      </c>
      <c r="K5318" s="10">
        <v>14040</v>
      </c>
      <c r="L5318" s="10">
        <v>5756.4</v>
      </c>
      <c r="M5318" s="5">
        <v>0.41</v>
      </c>
      <c r="N5318" s="2" t="s">
        <v>82</v>
      </c>
    </row>
    <row r="5319" spans="2:14" ht="14.25" customHeight="1" x14ac:dyDescent="0.25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10">
        <v>86</v>
      </c>
      <c r="J5319" s="7">
        <v>1470</v>
      </c>
      <c r="K5319" s="10">
        <v>12642</v>
      </c>
      <c r="L5319" s="10">
        <v>4424.7</v>
      </c>
      <c r="M5319" s="5">
        <v>0.35</v>
      </c>
      <c r="N5319" s="2" t="s">
        <v>82</v>
      </c>
    </row>
    <row r="5320" spans="2:14" ht="14.25" customHeight="1" x14ac:dyDescent="0.25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10">
        <v>87</v>
      </c>
      <c r="J5320" s="7">
        <v>1560</v>
      </c>
      <c r="K5320" s="10">
        <v>13572</v>
      </c>
      <c r="L5320" s="10">
        <v>7464.6</v>
      </c>
      <c r="M5320" s="5">
        <v>0.55000000000000004</v>
      </c>
      <c r="N5320" s="2" t="s">
        <v>82</v>
      </c>
    </row>
    <row r="5321" spans="2:14" ht="14.25" customHeight="1" x14ac:dyDescent="0.25">
      <c r="B5321" s="2" t="s">
        <v>29</v>
      </c>
      <c r="C5321" s="2">
        <v>1185732</v>
      </c>
      <c r="D5321" s="3">
        <v>44208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10">
        <v>41</v>
      </c>
      <c r="J5321" s="7">
        <v>2550</v>
      </c>
      <c r="K5321" s="10">
        <v>10455</v>
      </c>
      <c r="L5321" s="10">
        <v>5750.2500000000009</v>
      </c>
      <c r="M5321" s="5">
        <v>0.55000000000000004</v>
      </c>
      <c r="N5321" s="2" t="s">
        <v>82</v>
      </c>
    </row>
    <row r="5322" spans="2:14" ht="14.25" customHeight="1" x14ac:dyDescent="0.25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10">
        <v>44</v>
      </c>
      <c r="J5322" s="7">
        <v>1890</v>
      </c>
      <c r="K5322" s="10">
        <v>8316</v>
      </c>
      <c r="L5322" s="10">
        <v>3908.52</v>
      </c>
      <c r="M5322" s="5">
        <v>0.47</v>
      </c>
      <c r="N5322" s="2" t="s">
        <v>82</v>
      </c>
    </row>
    <row r="5323" spans="2:14" ht="14.25" customHeight="1" x14ac:dyDescent="0.25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10">
        <v>32</v>
      </c>
      <c r="J5323" s="7">
        <v>1690</v>
      </c>
      <c r="K5323" s="10">
        <v>5408</v>
      </c>
      <c r="L5323" s="10">
        <v>2055.04</v>
      </c>
      <c r="M5323" s="5">
        <v>0.38</v>
      </c>
      <c r="N5323" s="2" t="s">
        <v>82</v>
      </c>
    </row>
    <row r="5324" spans="2:14" ht="14.25" customHeight="1" x14ac:dyDescent="0.25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10">
        <v>37</v>
      </c>
      <c r="J5324" s="7">
        <v>1450</v>
      </c>
      <c r="K5324" s="10">
        <v>5365</v>
      </c>
      <c r="L5324" s="10">
        <v>2199.65</v>
      </c>
      <c r="M5324" s="5">
        <v>0.41</v>
      </c>
      <c r="N5324" s="2" t="s">
        <v>82</v>
      </c>
    </row>
    <row r="5325" spans="2:14" ht="14.25" customHeight="1" x14ac:dyDescent="0.25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10">
        <v>51</v>
      </c>
      <c r="J5325" s="7">
        <v>1650</v>
      </c>
      <c r="K5325" s="10">
        <v>8415</v>
      </c>
      <c r="L5325" s="10">
        <v>3786.7499999999995</v>
      </c>
      <c r="M5325" s="5">
        <v>0.44999999999999996</v>
      </c>
      <c r="N5325" s="2" t="s">
        <v>82</v>
      </c>
    </row>
    <row r="5326" spans="2:14" ht="14.25" customHeight="1" x14ac:dyDescent="0.25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10">
        <v>44</v>
      </c>
      <c r="J5326" s="7">
        <v>1760</v>
      </c>
      <c r="K5326" s="10">
        <v>7744</v>
      </c>
      <c r="L5326" s="10">
        <v>5033.6000000000004</v>
      </c>
      <c r="M5326" s="5">
        <v>0.65</v>
      </c>
      <c r="N5326" s="2" t="s">
        <v>82</v>
      </c>
    </row>
    <row r="5327" spans="2:14" ht="14.25" customHeight="1" x14ac:dyDescent="0.25">
      <c r="B5327" s="2" t="s">
        <v>29</v>
      </c>
      <c r="C5327" s="2">
        <v>1185732</v>
      </c>
      <c r="D5327" s="3">
        <v>44237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10">
        <v>44</v>
      </c>
      <c r="J5327" s="7">
        <v>2340</v>
      </c>
      <c r="K5327" s="10">
        <v>10296</v>
      </c>
      <c r="L5327" s="10">
        <v>5662.8</v>
      </c>
      <c r="M5327" s="5">
        <v>0.55000000000000004</v>
      </c>
      <c r="N5327" s="2" t="s">
        <v>82</v>
      </c>
    </row>
    <row r="5328" spans="2:14" ht="14.25" customHeight="1" x14ac:dyDescent="0.25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10">
        <v>42</v>
      </c>
      <c r="J5328" s="7">
        <v>1380</v>
      </c>
      <c r="K5328" s="10">
        <v>5796</v>
      </c>
      <c r="L5328" s="10">
        <v>2840.04</v>
      </c>
      <c r="M5328" s="5">
        <v>0.49</v>
      </c>
      <c r="N5328" s="2" t="s">
        <v>82</v>
      </c>
    </row>
    <row r="5329" spans="2:14" ht="14.25" customHeight="1" x14ac:dyDescent="0.25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10">
        <v>33</v>
      </c>
      <c r="J5329" s="7">
        <v>1740</v>
      </c>
      <c r="K5329" s="10">
        <v>5742</v>
      </c>
      <c r="L5329" s="10">
        <v>2124.54</v>
      </c>
      <c r="M5329" s="5">
        <v>0.37</v>
      </c>
      <c r="N5329" s="2" t="s">
        <v>82</v>
      </c>
    </row>
    <row r="5330" spans="2:14" ht="14.25" customHeight="1" x14ac:dyDescent="0.25">
      <c r="B5330" s="2" t="s">
        <v>29</v>
      </c>
      <c r="C5330" s="2">
        <v>1185732</v>
      </c>
      <c r="D5330" s="3">
        <v>44237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10">
        <v>37</v>
      </c>
      <c r="J5330" s="7">
        <v>1330</v>
      </c>
      <c r="K5330" s="10">
        <v>4921</v>
      </c>
      <c r="L5330" s="10">
        <v>2066.8199999999997</v>
      </c>
      <c r="M5330" s="5">
        <v>0.42</v>
      </c>
      <c r="N5330" s="2" t="s">
        <v>82</v>
      </c>
    </row>
    <row r="5331" spans="2:14" ht="14.25" customHeight="1" x14ac:dyDescent="0.25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10">
        <v>50</v>
      </c>
      <c r="J5331" s="7">
        <v>1540</v>
      </c>
      <c r="K5331" s="10">
        <v>7700</v>
      </c>
      <c r="L5331" s="10">
        <v>3541.9999999999995</v>
      </c>
      <c r="M5331" s="5">
        <v>0.45999999999999996</v>
      </c>
      <c r="N5331" s="2" t="s">
        <v>82</v>
      </c>
    </row>
    <row r="5332" spans="2:14" ht="14.25" customHeight="1" x14ac:dyDescent="0.25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10">
        <v>42</v>
      </c>
      <c r="J5332" s="7">
        <v>1820</v>
      </c>
      <c r="K5332" s="10">
        <v>7644</v>
      </c>
      <c r="L5332" s="10">
        <v>4892.16</v>
      </c>
      <c r="M5332" s="5">
        <v>0.64</v>
      </c>
      <c r="N5332" s="2" t="s">
        <v>82</v>
      </c>
    </row>
    <row r="5333" spans="2:14" ht="14.25" customHeight="1" x14ac:dyDescent="0.25">
      <c r="B5333" s="2" t="s">
        <v>29</v>
      </c>
      <c r="C5333" s="2">
        <v>1185732</v>
      </c>
      <c r="D5333" s="3">
        <v>44263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10">
        <v>44</v>
      </c>
      <c r="J5333" s="7">
        <v>2520</v>
      </c>
      <c r="K5333" s="10">
        <v>11088</v>
      </c>
      <c r="L5333" s="10">
        <v>6541.920000000001</v>
      </c>
      <c r="M5333" s="5">
        <v>0.59000000000000008</v>
      </c>
      <c r="N5333" s="2" t="s">
        <v>82</v>
      </c>
    </row>
    <row r="5334" spans="2:14" ht="14.25" customHeight="1" x14ac:dyDescent="0.25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10">
        <v>44</v>
      </c>
      <c r="J5334" s="7">
        <v>1650</v>
      </c>
      <c r="K5334" s="10">
        <v>7260</v>
      </c>
      <c r="L5334" s="10">
        <v>3339.6</v>
      </c>
      <c r="M5334" s="5">
        <v>0.45999999999999996</v>
      </c>
      <c r="N5334" s="2" t="s">
        <v>82</v>
      </c>
    </row>
    <row r="5335" spans="2:14" ht="14.25" customHeight="1" x14ac:dyDescent="0.25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10">
        <v>33</v>
      </c>
      <c r="J5335" s="7">
        <v>1610</v>
      </c>
      <c r="K5335" s="10">
        <v>5313</v>
      </c>
      <c r="L5335" s="10">
        <v>1912.6799999999998</v>
      </c>
      <c r="M5335" s="5">
        <v>0.36</v>
      </c>
      <c r="N5335" s="2" t="s">
        <v>82</v>
      </c>
    </row>
    <row r="5336" spans="2:14" ht="14.25" customHeight="1" x14ac:dyDescent="0.25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10">
        <v>39</v>
      </c>
      <c r="J5336" s="7">
        <v>1060</v>
      </c>
      <c r="K5336" s="10">
        <v>4134</v>
      </c>
      <c r="L5336" s="10">
        <v>1694.9399999999998</v>
      </c>
      <c r="M5336" s="5">
        <v>0.41</v>
      </c>
      <c r="N5336" s="2" t="s">
        <v>82</v>
      </c>
    </row>
    <row r="5337" spans="2:14" ht="14.25" customHeight="1" x14ac:dyDescent="0.25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10">
        <v>51</v>
      </c>
      <c r="J5337" s="7">
        <v>1330</v>
      </c>
      <c r="K5337" s="10">
        <v>6783</v>
      </c>
      <c r="L5337" s="10">
        <v>3323.67</v>
      </c>
      <c r="M5337" s="5">
        <v>0.49</v>
      </c>
      <c r="N5337" s="2" t="s">
        <v>82</v>
      </c>
    </row>
    <row r="5338" spans="2:14" ht="14.25" customHeight="1" x14ac:dyDescent="0.25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10">
        <v>43</v>
      </c>
      <c r="J5338" s="7">
        <v>1610</v>
      </c>
      <c r="K5338" s="10">
        <v>6923</v>
      </c>
      <c r="L5338" s="10">
        <v>4153.8</v>
      </c>
      <c r="M5338" s="5">
        <v>0.6</v>
      </c>
      <c r="N5338" s="2" t="s">
        <v>82</v>
      </c>
    </row>
    <row r="5339" spans="2:14" ht="14.25" customHeight="1" x14ac:dyDescent="0.25">
      <c r="B5339" s="2" t="s">
        <v>29</v>
      </c>
      <c r="C5339" s="2">
        <v>1185732</v>
      </c>
      <c r="D5339" s="3">
        <v>44295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10">
        <v>42</v>
      </c>
      <c r="J5339" s="7">
        <v>2480</v>
      </c>
      <c r="K5339" s="10">
        <v>10416</v>
      </c>
      <c r="L5339" s="10">
        <v>5832.9600000000009</v>
      </c>
      <c r="M5339" s="5">
        <v>0.56000000000000005</v>
      </c>
      <c r="N5339" s="2" t="s">
        <v>82</v>
      </c>
    </row>
    <row r="5340" spans="2:14" ht="14.25" customHeight="1" x14ac:dyDescent="0.25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10">
        <v>43</v>
      </c>
      <c r="J5340" s="7">
        <v>1470</v>
      </c>
      <c r="K5340" s="10">
        <v>6321</v>
      </c>
      <c r="L5340" s="10">
        <v>2844.45</v>
      </c>
      <c r="M5340" s="5">
        <v>0.44999999999999996</v>
      </c>
      <c r="N5340" s="2" t="s">
        <v>82</v>
      </c>
    </row>
    <row r="5341" spans="2:14" ht="14.25" customHeight="1" x14ac:dyDescent="0.25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10">
        <v>34</v>
      </c>
      <c r="J5341" s="7">
        <v>1520</v>
      </c>
      <c r="K5341" s="10">
        <v>5168</v>
      </c>
      <c r="L5341" s="10">
        <v>1860.48</v>
      </c>
      <c r="M5341" s="5">
        <v>0.36</v>
      </c>
      <c r="N5341" s="2" t="s">
        <v>82</v>
      </c>
    </row>
    <row r="5342" spans="2:14" ht="14.25" customHeight="1" x14ac:dyDescent="0.25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10">
        <v>37</v>
      </c>
      <c r="J5342" s="7">
        <v>1350</v>
      </c>
      <c r="K5342" s="10">
        <v>4995</v>
      </c>
      <c r="L5342" s="10">
        <v>2047.9499999999998</v>
      </c>
      <c r="M5342" s="5">
        <v>0.41</v>
      </c>
      <c r="N5342" s="2" t="s">
        <v>82</v>
      </c>
    </row>
    <row r="5343" spans="2:14" ht="14.25" customHeight="1" x14ac:dyDescent="0.25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10">
        <v>50</v>
      </c>
      <c r="J5343" s="7">
        <v>1240</v>
      </c>
      <c r="K5343" s="10">
        <v>6200</v>
      </c>
      <c r="L5343" s="10">
        <v>2914</v>
      </c>
      <c r="M5343" s="5">
        <v>0.47</v>
      </c>
      <c r="N5343" s="2" t="s">
        <v>82</v>
      </c>
    </row>
    <row r="5344" spans="2:14" ht="14.25" customHeight="1" x14ac:dyDescent="0.25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10">
        <v>41</v>
      </c>
      <c r="J5344" s="7">
        <v>1560</v>
      </c>
      <c r="K5344" s="10">
        <v>6396</v>
      </c>
      <c r="L5344" s="10">
        <v>4157.4000000000005</v>
      </c>
      <c r="M5344" s="5">
        <v>0.65</v>
      </c>
      <c r="N5344" s="2" t="s">
        <v>82</v>
      </c>
    </row>
    <row r="5345" spans="2:14" ht="14.25" customHeight="1" x14ac:dyDescent="0.25">
      <c r="B5345" s="2" t="s">
        <v>29</v>
      </c>
      <c r="C5345" s="2">
        <v>1185732</v>
      </c>
      <c r="D5345" s="3">
        <v>44324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10">
        <v>50</v>
      </c>
      <c r="J5345" s="7">
        <v>2610</v>
      </c>
      <c r="K5345" s="10">
        <v>13050</v>
      </c>
      <c r="L5345" s="10">
        <v>7830</v>
      </c>
      <c r="M5345" s="5">
        <v>0.6</v>
      </c>
      <c r="N5345" s="2" t="s">
        <v>82</v>
      </c>
    </row>
    <row r="5346" spans="2:14" ht="14.25" customHeight="1" x14ac:dyDescent="0.25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10">
        <v>53</v>
      </c>
      <c r="J5346" s="7">
        <v>1610</v>
      </c>
      <c r="K5346" s="10">
        <v>8533</v>
      </c>
      <c r="L5346" s="10">
        <v>4010.5099999999998</v>
      </c>
      <c r="M5346" s="5">
        <v>0.47</v>
      </c>
      <c r="N5346" s="2" t="s">
        <v>82</v>
      </c>
    </row>
    <row r="5347" spans="2:14" ht="14.25" customHeight="1" x14ac:dyDescent="0.25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10">
        <v>49</v>
      </c>
      <c r="J5347" s="7">
        <v>1600</v>
      </c>
      <c r="K5347" s="10">
        <v>7840</v>
      </c>
      <c r="L5347" s="10">
        <v>2822.4</v>
      </c>
      <c r="M5347" s="5">
        <v>0.36</v>
      </c>
      <c r="N5347" s="2" t="s">
        <v>82</v>
      </c>
    </row>
    <row r="5348" spans="2:14" ht="14.25" customHeight="1" x14ac:dyDescent="0.25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10">
        <v>47</v>
      </c>
      <c r="J5348" s="7">
        <v>1300</v>
      </c>
      <c r="K5348" s="10">
        <v>6110</v>
      </c>
      <c r="L5348" s="10">
        <v>2444</v>
      </c>
      <c r="M5348" s="5">
        <v>0.4</v>
      </c>
      <c r="N5348" s="2" t="s">
        <v>82</v>
      </c>
    </row>
    <row r="5349" spans="2:14" ht="14.25" customHeight="1" x14ac:dyDescent="0.25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10">
        <v>56</v>
      </c>
      <c r="J5349" s="7">
        <v>1370</v>
      </c>
      <c r="K5349" s="10">
        <v>7672</v>
      </c>
      <c r="L5349" s="10">
        <v>3759.2799999999997</v>
      </c>
      <c r="M5349" s="5">
        <v>0.49</v>
      </c>
      <c r="N5349" s="2" t="s">
        <v>82</v>
      </c>
    </row>
    <row r="5350" spans="2:14" ht="14.25" customHeight="1" x14ac:dyDescent="0.25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10">
        <v>59</v>
      </c>
      <c r="J5350" s="7">
        <v>1690</v>
      </c>
      <c r="K5350" s="10">
        <v>9971</v>
      </c>
      <c r="L5350" s="10">
        <v>6281.7300000000005</v>
      </c>
      <c r="M5350" s="5">
        <v>0.63</v>
      </c>
      <c r="N5350" s="2" t="s">
        <v>82</v>
      </c>
    </row>
    <row r="5351" spans="2:14" ht="14.25" customHeight="1" x14ac:dyDescent="0.25">
      <c r="B5351" s="2" t="s">
        <v>29</v>
      </c>
      <c r="C5351" s="2">
        <v>1185732</v>
      </c>
      <c r="D5351" s="3">
        <v>44357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10">
        <v>59</v>
      </c>
      <c r="J5351" s="7">
        <v>2630</v>
      </c>
      <c r="K5351" s="10">
        <v>15517</v>
      </c>
      <c r="L5351" s="10">
        <v>8689.52</v>
      </c>
      <c r="M5351" s="5">
        <v>0.56000000000000005</v>
      </c>
      <c r="N5351" s="2" t="s">
        <v>82</v>
      </c>
    </row>
    <row r="5352" spans="2:14" ht="14.25" customHeight="1" x14ac:dyDescent="0.25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10">
        <v>54</v>
      </c>
      <c r="J5352" s="7">
        <v>1750</v>
      </c>
      <c r="K5352" s="10">
        <v>9450</v>
      </c>
      <c r="L5352" s="10">
        <v>4536</v>
      </c>
      <c r="M5352" s="5">
        <v>0.48</v>
      </c>
      <c r="N5352" s="2" t="s">
        <v>82</v>
      </c>
    </row>
    <row r="5353" spans="2:14" ht="14.25" customHeight="1" x14ac:dyDescent="0.25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10">
        <v>48</v>
      </c>
      <c r="J5353" s="7">
        <v>1500</v>
      </c>
      <c r="K5353" s="10">
        <v>7200</v>
      </c>
      <c r="L5353" s="10">
        <v>2736</v>
      </c>
      <c r="M5353" s="5">
        <v>0.38</v>
      </c>
      <c r="N5353" s="2" t="s">
        <v>82</v>
      </c>
    </row>
    <row r="5354" spans="2:14" ht="14.25" customHeight="1" x14ac:dyDescent="0.25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10">
        <v>49</v>
      </c>
      <c r="J5354" s="7">
        <v>1440</v>
      </c>
      <c r="K5354" s="10">
        <v>7056</v>
      </c>
      <c r="L5354" s="10">
        <v>2892.96</v>
      </c>
      <c r="M5354" s="5">
        <v>0.41</v>
      </c>
      <c r="N5354" s="2" t="s">
        <v>82</v>
      </c>
    </row>
    <row r="5355" spans="2:14" ht="14.25" customHeight="1" x14ac:dyDescent="0.25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10">
        <v>62</v>
      </c>
      <c r="J5355" s="7">
        <v>1500</v>
      </c>
      <c r="K5355" s="10">
        <v>9300</v>
      </c>
      <c r="L5355" s="10">
        <v>4557</v>
      </c>
      <c r="M5355" s="5">
        <v>0.49</v>
      </c>
      <c r="N5355" s="2" t="s">
        <v>82</v>
      </c>
    </row>
    <row r="5356" spans="2:14" ht="14.25" customHeight="1" x14ac:dyDescent="0.25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10">
        <v>69</v>
      </c>
      <c r="J5356" s="7">
        <v>1810</v>
      </c>
      <c r="K5356" s="10">
        <v>12489</v>
      </c>
      <c r="L5356" s="10">
        <v>7743.18</v>
      </c>
      <c r="M5356" s="5">
        <v>0.62</v>
      </c>
      <c r="N5356" s="2" t="s">
        <v>82</v>
      </c>
    </row>
    <row r="5357" spans="2:14" ht="14.25" customHeight="1" x14ac:dyDescent="0.25">
      <c r="B5357" s="2" t="s">
        <v>29</v>
      </c>
      <c r="C5357" s="2">
        <v>1185732</v>
      </c>
      <c r="D5357" s="3">
        <v>44385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10">
        <v>59</v>
      </c>
      <c r="J5357" s="7">
        <v>2470</v>
      </c>
      <c r="K5357" s="10">
        <v>14573</v>
      </c>
      <c r="L5357" s="10">
        <v>8015.1500000000005</v>
      </c>
      <c r="M5357" s="5">
        <v>0.55000000000000004</v>
      </c>
      <c r="N5357" s="2" t="s">
        <v>82</v>
      </c>
    </row>
    <row r="5358" spans="2:14" ht="14.25" customHeight="1" x14ac:dyDescent="0.25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10">
        <v>56</v>
      </c>
      <c r="J5358" s="7">
        <v>1960</v>
      </c>
      <c r="K5358" s="10">
        <v>10976</v>
      </c>
      <c r="L5358" s="10">
        <v>4939.2</v>
      </c>
      <c r="M5358" s="5">
        <v>0.44999999999999996</v>
      </c>
      <c r="N5358" s="2" t="s">
        <v>82</v>
      </c>
    </row>
    <row r="5359" spans="2:14" ht="14.25" customHeight="1" x14ac:dyDescent="0.25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10">
        <v>51</v>
      </c>
      <c r="J5359" s="7">
        <v>1690</v>
      </c>
      <c r="K5359" s="10">
        <v>8619</v>
      </c>
      <c r="L5359" s="10">
        <v>3016.6499999999996</v>
      </c>
      <c r="M5359" s="5">
        <v>0.35</v>
      </c>
      <c r="N5359" s="2" t="s">
        <v>82</v>
      </c>
    </row>
    <row r="5360" spans="2:14" ht="14.25" customHeight="1" x14ac:dyDescent="0.25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10">
        <v>53</v>
      </c>
      <c r="J5360" s="7">
        <v>1500</v>
      </c>
      <c r="K5360" s="10">
        <v>7950</v>
      </c>
      <c r="L5360" s="10">
        <v>3418.5</v>
      </c>
      <c r="M5360" s="5">
        <v>0.43</v>
      </c>
      <c r="N5360" s="2" t="s">
        <v>82</v>
      </c>
    </row>
    <row r="5361" spans="2:14" ht="14.25" customHeight="1" x14ac:dyDescent="0.25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10">
        <v>62</v>
      </c>
      <c r="J5361" s="7">
        <v>1680</v>
      </c>
      <c r="K5361" s="10">
        <v>10416</v>
      </c>
      <c r="L5361" s="10">
        <v>4791.3599999999997</v>
      </c>
      <c r="M5361" s="5">
        <v>0.45999999999999996</v>
      </c>
      <c r="N5361" s="2" t="s">
        <v>82</v>
      </c>
    </row>
    <row r="5362" spans="2:14" ht="14.25" customHeight="1" x14ac:dyDescent="0.25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10">
        <v>66</v>
      </c>
      <c r="J5362" s="7">
        <v>1940</v>
      </c>
      <c r="K5362" s="10">
        <v>12804</v>
      </c>
      <c r="L5362" s="10">
        <v>8322.6</v>
      </c>
      <c r="M5362" s="5">
        <v>0.65</v>
      </c>
      <c r="N5362" s="2" t="s">
        <v>82</v>
      </c>
    </row>
    <row r="5363" spans="2:14" ht="14.25" customHeight="1" x14ac:dyDescent="0.25">
      <c r="B5363" s="2" t="s">
        <v>29</v>
      </c>
      <c r="C5363" s="2">
        <v>1185732</v>
      </c>
      <c r="D5363" s="3">
        <v>44417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10">
        <v>62</v>
      </c>
      <c r="J5363" s="7">
        <v>2500</v>
      </c>
      <c r="K5363" s="10">
        <v>15500</v>
      </c>
      <c r="L5363" s="10">
        <v>8680</v>
      </c>
      <c r="M5363" s="5">
        <v>0.56000000000000005</v>
      </c>
      <c r="N5363" s="2" t="s">
        <v>82</v>
      </c>
    </row>
    <row r="5364" spans="2:14" ht="14.25" customHeight="1" x14ac:dyDescent="0.25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10">
        <v>55</v>
      </c>
      <c r="J5364" s="7">
        <v>2100</v>
      </c>
      <c r="K5364" s="10">
        <v>11550</v>
      </c>
      <c r="L5364" s="10">
        <v>5197.4999999999991</v>
      </c>
      <c r="M5364" s="5">
        <v>0.44999999999999996</v>
      </c>
      <c r="N5364" s="2" t="s">
        <v>82</v>
      </c>
    </row>
    <row r="5365" spans="2:14" ht="14.25" customHeight="1" x14ac:dyDescent="0.25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10">
        <v>51</v>
      </c>
      <c r="J5365" s="7">
        <v>1880</v>
      </c>
      <c r="K5365" s="10">
        <v>9588</v>
      </c>
      <c r="L5365" s="10">
        <v>3451.68</v>
      </c>
      <c r="M5365" s="5">
        <v>0.36</v>
      </c>
      <c r="N5365" s="2" t="s">
        <v>82</v>
      </c>
    </row>
    <row r="5366" spans="2:14" ht="14.25" customHeight="1" x14ac:dyDescent="0.25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10">
        <v>41</v>
      </c>
      <c r="J5366" s="7">
        <v>1500</v>
      </c>
      <c r="K5366" s="10">
        <v>6150</v>
      </c>
      <c r="L5366" s="10">
        <v>2460</v>
      </c>
      <c r="M5366" s="5">
        <v>0.4</v>
      </c>
      <c r="N5366" s="2" t="s">
        <v>82</v>
      </c>
    </row>
    <row r="5367" spans="2:14" ht="14.25" customHeight="1" x14ac:dyDescent="0.25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10">
        <v>52</v>
      </c>
      <c r="J5367" s="7">
        <v>1490</v>
      </c>
      <c r="K5367" s="10">
        <v>7748</v>
      </c>
      <c r="L5367" s="10">
        <v>3719.04</v>
      </c>
      <c r="M5367" s="5">
        <v>0.48</v>
      </c>
      <c r="N5367" s="2" t="s">
        <v>82</v>
      </c>
    </row>
    <row r="5368" spans="2:14" ht="14.25" customHeight="1" x14ac:dyDescent="0.25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10">
        <v>55</v>
      </c>
      <c r="J5368" s="7">
        <v>2180</v>
      </c>
      <c r="K5368" s="10">
        <v>11990</v>
      </c>
      <c r="L5368" s="10">
        <v>7194</v>
      </c>
      <c r="M5368" s="5">
        <v>0.6</v>
      </c>
      <c r="N5368" s="2" t="s">
        <v>82</v>
      </c>
    </row>
    <row r="5369" spans="2:14" ht="14.25" customHeight="1" x14ac:dyDescent="0.25">
      <c r="B5369" s="2" t="s">
        <v>29</v>
      </c>
      <c r="C5369" s="2">
        <v>1185732</v>
      </c>
      <c r="D5369" s="3">
        <v>44447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10">
        <v>50</v>
      </c>
      <c r="J5369" s="7">
        <v>2380</v>
      </c>
      <c r="K5369" s="10">
        <v>11900</v>
      </c>
      <c r="L5369" s="10">
        <v>7021.0000000000009</v>
      </c>
      <c r="M5369" s="5">
        <v>0.59000000000000008</v>
      </c>
      <c r="N5369" s="2" t="s">
        <v>82</v>
      </c>
    </row>
    <row r="5370" spans="2:14" ht="14.25" customHeight="1" x14ac:dyDescent="0.25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10">
        <v>48</v>
      </c>
      <c r="J5370" s="7">
        <v>1630</v>
      </c>
      <c r="K5370" s="10">
        <v>7824</v>
      </c>
      <c r="L5370" s="10">
        <v>3520.7999999999997</v>
      </c>
      <c r="M5370" s="5">
        <v>0.44999999999999996</v>
      </c>
      <c r="N5370" s="2" t="s">
        <v>82</v>
      </c>
    </row>
    <row r="5371" spans="2:14" ht="14.25" customHeight="1" x14ac:dyDescent="0.25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10">
        <v>41</v>
      </c>
      <c r="J5371" s="7">
        <v>1380</v>
      </c>
      <c r="K5371" s="10">
        <v>5658</v>
      </c>
      <c r="L5371" s="10">
        <v>1980.3</v>
      </c>
      <c r="M5371" s="5">
        <v>0.35</v>
      </c>
      <c r="N5371" s="2" t="s">
        <v>82</v>
      </c>
    </row>
    <row r="5372" spans="2:14" ht="14.25" customHeight="1" x14ac:dyDescent="0.25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10">
        <v>44</v>
      </c>
      <c r="J5372" s="7">
        <v>1370</v>
      </c>
      <c r="K5372" s="10">
        <v>6028</v>
      </c>
      <c r="L5372" s="10">
        <v>2471.48</v>
      </c>
      <c r="M5372" s="5">
        <v>0.41</v>
      </c>
      <c r="N5372" s="2" t="s">
        <v>82</v>
      </c>
    </row>
    <row r="5373" spans="2:14" ht="14.25" customHeight="1" x14ac:dyDescent="0.25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10">
        <v>51</v>
      </c>
      <c r="J5373" s="7">
        <v>1310</v>
      </c>
      <c r="K5373" s="10">
        <v>6681</v>
      </c>
      <c r="L5373" s="10">
        <v>3206.8799999999997</v>
      </c>
      <c r="M5373" s="5">
        <v>0.48</v>
      </c>
      <c r="N5373" s="2" t="s">
        <v>82</v>
      </c>
    </row>
    <row r="5374" spans="2:14" ht="14.25" customHeight="1" x14ac:dyDescent="0.25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10">
        <v>59</v>
      </c>
      <c r="J5374" s="7">
        <v>1560</v>
      </c>
      <c r="K5374" s="10">
        <v>9204</v>
      </c>
      <c r="L5374" s="10">
        <v>5522.4</v>
      </c>
      <c r="M5374" s="5">
        <v>0.6</v>
      </c>
      <c r="N5374" s="2" t="s">
        <v>82</v>
      </c>
    </row>
    <row r="5375" spans="2:14" ht="14.25" customHeight="1" x14ac:dyDescent="0.25">
      <c r="B5375" s="2" t="s">
        <v>29</v>
      </c>
      <c r="C5375" s="2">
        <v>1185732</v>
      </c>
      <c r="D5375" s="3">
        <v>44479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10">
        <v>57</v>
      </c>
      <c r="J5375" s="7">
        <v>2080</v>
      </c>
      <c r="K5375" s="10">
        <v>11856</v>
      </c>
      <c r="L5375" s="10">
        <v>6757.920000000001</v>
      </c>
      <c r="M5375" s="5">
        <v>0.57000000000000006</v>
      </c>
      <c r="N5375" s="2" t="s">
        <v>82</v>
      </c>
    </row>
    <row r="5376" spans="2:14" ht="14.25" customHeight="1" x14ac:dyDescent="0.25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10">
        <v>46</v>
      </c>
      <c r="J5376" s="7">
        <v>1560</v>
      </c>
      <c r="K5376" s="10">
        <v>7176</v>
      </c>
      <c r="L5376" s="10">
        <v>3300.9599999999996</v>
      </c>
      <c r="M5376" s="5">
        <v>0.45999999999999996</v>
      </c>
      <c r="N5376" s="2" t="s">
        <v>82</v>
      </c>
    </row>
    <row r="5377" spans="2:14" ht="14.25" customHeight="1" x14ac:dyDescent="0.25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10">
        <v>46</v>
      </c>
      <c r="J5377" s="7">
        <v>1370</v>
      </c>
      <c r="K5377" s="10">
        <v>6302</v>
      </c>
      <c r="L5377" s="10">
        <v>2520.8000000000002</v>
      </c>
      <c r="M5377" s="5">
        <v>0.4</v>
      </c>
      <c r="N5377" s="2" t="s">
        <v>82</v>
      </c>
    </row>
    <row r="5378" spans="2:14" ht="14.25" customHeight="1" x14ac:dyDescent="0.25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10">
        <v>45</v>
      </c>
      <c r="J5378" s="7">
        <v>1350</v>
      </c>
      <c r="K5378" s="10">
        <v>6075</v>
      </c>
      <c r="L5378" s="10">
        <v>2490.75</v>
      </c>
      <c r="M5378" s="5">
        <v>0.41</v>
      </c>
      <c r="N5378" s="2" t="s">
        <v>82</v>
      </c>
    </row>
    <row r="5379" spans="2:14" ht="14.25" customHeight="1" x14ac:dyDescent="0.25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10">
        <v>59</v>
      </c>
      <c r="J5379" s="7">
        <v>1500</v>
      </c>
      <c r="K5379" s="10">
        <v>8850</v>
      </c>
      <c r="L5379" s="10">
        <v>4159.5</v>
      </c>
      <c r="M5379" s="5">
        <v>0.47</v>
      </c>
      <c r="N5379" s="2" t="s">
        <v>82</v>
      </c>
    </row>
    <row r="5380" spans="2:14" ht="14.25" customHeight="1" x14ac:dyDescent="0.25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10">
        <v>64</v>
      </c>
      <c r="J5380" s="7">
        <v>1560</v>
      </c>
      <c r="K5380" s="10">
        <v>9984</v>
      </c>
      <c r="L5380" s="10">
        <v>6190.08</v>
      </c>
      <c r="M5380" s="5">
        <v>0.62</v>
      </c>
      <c r="N5380" s="2" t="s">
        <v>82</v>
      </c>
    </row>
    <row r="5381" spans="2:14" ht="14.25" customHeight="1" x14ac:dyDescent="0.25">
      <c r="B5381" s="2" t="s">
        <v>29</v>
      </c>
      <c r="C5381" s="2">
        <v>1185732</v>
      </c>
      <c r="D5381" s="3">
        <v>44509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10">
        <v>56</v>
      </c>
      <c r="J5381" s="7">
        <v>2170</v>
      </c>
      <c r="K5381" s="10">
        <v>12152</v>
      </c>
      <c r="L5381" s="10">
        <v>6683.6</v>
      </c>
      <c r="M5381" s="5">
        <v>0.55000000000000004</v>
      </c>
      <c r="N5381" s="2" t="s">
        <v>82</v>
      </c>
    </row>
    <row r="5382" spans="2:14" ht="14.25" customHeight="1" x14ac:dyDescent="0.25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10">
        <v>49</v>
      </c>
      <c r="J5382" s="7">
        <v>1620</v>
      </c>
      <c r="K5382" s="10">
        <v>7938</v>
      </c>
      <c r="L5382" s="10">
        <v>3889.62</v>
      </c>
      <c r="M5382" s="5">
        <v>0.49</v>
      </c>
      <c r="N5382" s="2" t="s">
        <v>82</v>
      </c>
    </row>
    <row r="5383" spans="2:14" ht="14.25" customHeight="1" x14ac:dyDescent="0.25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10">
        <v>45</v>
      </c>
      <c r="J5383" s="7">
        <v>1470</v>
      </c>
      <c r="K5383" s="10">
        <v>6615</v>
      </c>
      <c r="L5383" s="10">
        <v>2381.4</v>
      </c>
      <c r="M5383" s="5">
        <v>0.36</v>
      </c>
      <c r="N5383" s="2" t="s">
        <v>82</v>
      </c>
    </row>
    <row r="5384" spans="2:14" ht="14.25" customHeight="1" x14ac:dyDescent="0.25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10">
        <v>47</v>
      </c>
      <c r="J5384" s="7">
        <v>1440</v>
      </c>
      <c r="K5384" s="10">
        <v>6768</v>
      </c>
      <c r="L5384" s="10">
        <v>2707.2000000000003</v>
      </c>
      <c r="M5384" s="5">
        <v>0.4</v>
      </c>
      <c r="N5384" s="2" t="s">
        <v>82</v>
      </c>
    </row>
    <row r="5385" spans="2:14" ht="14.25" customHeight="1" x14ac:dyDescent="0.25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10">
        <v>62</v>
      </c>
      <c r="J5385" s="7">
        <v>1540</v>
      </c>
      <c r="K5385" s="10">
        <v>9548</v>
      </c>
      <c r="L5385" s="10">
        <v>4296.5999999999995</v>
      </c>
      <c r="M5385" s="5">
        <v>0.44999999999999996</v>
      </c>
      <c r="N5385" s="2" t="s">
        <v>82</v>
      </c>
    </row>
    <row r="5386" spans="2:14" ht="14.25" customHeight="1" x14ac:dyDescent="0.25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10">
        <v>68</v>
      </c>
      <c r="J5386" s="7">
        <v>1760</v>
      </c>
      <c r="K5386" s="10">
        <v>11968</v>
      </c>
      <c r="L5386" s="10">
        <v>7659.52</v>
      </c>
      <c r="M5386" s="5">
        <v>0.64</v>
      </c>
      <c r="N5386" s="2" t="s">
        <v>82</v>
      </c>
    </row>
    <row r="5387" spans="2:14" ht="14.25" customHeight="1" x14ac:dyDescent="0.25">
      <c r="B5387" s="2" t="s">
        <v>29</v>
      </c>
      <c r="C5387" s="2">
        <v>1185732</v>
      </c>
      <c r="D5387" s="3">
        <v>44538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10">
        <v>59</v>
      </c>
      <c r="J5387" s="7">
        <v>2450</v>
      </c>
      <c r="K5387" s="10">
        <v>14455</v>
      </c>
      <c r="L5387" s="10">
        <v>8383.9000000000015</v>
      </c>
      <c r="M5387" s="5">
        <v>0.58000000000000007</v>
      </c>
      <c r="N5387" s="2" t="s">
        <v>82</v>
      </c>
    </row>
    <row r="5388" spans="2:14" ht="14.25" customHeight="1" x14ac:dyDescent="0.25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10">
        <v>51</v>
      </c>
      <c r="J5388" s="7">
        <v>1690</v>
      </c>
      <c r="K5388" s="10">
        <v>8619</v>
      </c>
      <c r="L5388" s="10">
        <v>4309.5</v>
      </c>
      <c r="M5388" s="5">
        <v>0.5</v>
      </c>
      <c r="N5388" s="2" t="s">
        <v>82</v>
      </c>
    </row>
    <row r="5389" spans="2:14" ht="14.25" customHeight="1" x14ac:dyDescent="0.25">
      <c r="B5389" s="2" t="s">
        <v>33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10">
        <v>52</v>
      </c>
      <c r="J5389" s="7">
        <v>1630</v>
      </c>
      <c r="K5389" s="10">
        <v>8476</v>
      </c>
      <c r="L5389" s="10">
        <v>3305.6400000000003</v>
      </c>
      <c r="M5389" s="5">
        <v>0.39</v>
      </c>
      <c r="N5389" s="2" t="s">
        <v>82</v>
      </c>
    </row>
    <row r="5390" spans="2:14" ht="14.25" customHeight="1" x14ac:dyDescent="0.25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10">
        <v>54</v>
      </c>
      <c r="J5390" s="7">
        <v>1550</v>
      </c>
      <c r="K5390" s="10">
        <v>8370</v>
      </c>
      <c r="L5390" s="10">
        <v>3431.7</v>
      </c>
      <c r="M5390" s="5">
        <v>0.41</v>
      </c>
      <c r="N5390" s="2" t="s">
        <v>82</v>
      </c>
    </row>
    <row r="5391" spans="2:14" ht="14.25" customHeight="1" x14ac:dyDescent="0.25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10">
        <v>60</v>
      </c>
      <c r="J5391" s="7">
        <v>1550</v>
      </c>
      <c r="K5391" s="10">
        <v>9300</v>
      </c>
      <c r="L5391" s="10">
        <v>4278</v>
      </c>
      <c r="M5391" s="5">
        <v>0.45999999999999996</v>
      </c>
      <c r="N5391" s="2" t="s">
        <v>82</v>
      </c>
    </row>
    <row r="5392" spans="2:14" ht="14.25" customHeight="1" x14ac:dyDescent="0.25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10">
        <v>69</v>
      </c>
      <c r="J5392" s="7">
        <v>1820</v>
      </c>
      <c r="K5392" s="10">
        <v>12558</v>
      </c>
      <c r="L5392" s="10">
        <v>8037.12</v>
      </c>
      <c r="M5392" s="5">
        <v>0.64</v>
      </c>
      <c r="N5392" s="2" t="s">
        <v>82</v>
      </c>
    </row>
    <row r="5393" spans="2:14" ht="14.25" customHeight="1" x14ac:dyDescent="0.25">
      <c r="B5393" s="2" t="s">
        <v>33</v>
      </c>
      <c r="C5393" s="2">
        <v>1185732</v>
      </c>
      <c r="D5393" s="3">
        <v>44210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10">
        <v>39</v>
      </c>
      <c r="J5393" s="7">
        <v>2160</v>
      </c>
      <c r="K5393" s="10">
        <v>8424</v>
      </c>
      <c r="L5393" s="10">
        <v>5307.12</v>
      </c>
      <c r="M5393" s="5">
        <v>0.63</v>
      </c>
      <c r="N5393" s="2" t="s">
        <v>82</v>
      </c>
    </row>
    <row r="5394" spans="2:14" ht="14.25" customHeight="1" x14ac:dyDescent="0.25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10">
        <v>39</v>
      </c>
      <c r="J5394" s="7">
        <v>1560</v>
      </c>
      <c r="K5394" s="10">
        <v>6084</v>
      </c>
      <c r="L5394" s="10">
        <v>2737.7999999999997</v>
      </c>
      <c r="M5394" s="5">
        <v>0.44999999999999996</v>
      </c>
      <c r="N5394" s="2" t="s">
        <v>82</v>
      </c>
    </row>
    <row r="5395" spans="2:14" ht="14.25" customHeight="1" x14ac:dyDescent="0.25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10">
        <v>29</v>
      </c>
      <c r="J5395" s="7">
        <v>1680</v>
      </c>
      <c r="K5395" s="10">
        <v>4872</v>
      </c>
      <c r="L5395" s="10">
        <v>2338.56</v>
      </c>
      <c r="M5395" s="5">
        <v>0.48</v>
      </c>
      <c r="N5395" s="2" t="s">
        <v>82</v>
      </c>
    </row>
    <row r="5396" spans="2:14" ht="14.25" customHeight="1" x14ac:dyDescent="0.25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10">
        <v>34</v>
      </c>
      <c r="J5396" s="7">
        <v>1310</v>
      </c>
      <c r="K5396" s="10">
        <v>4454</v>
      </c>
      <c r="L5396" s="10">
        <v>2093.3799999999997</v>
      </c>
      <c r="M5396" s="5">
        <v>0.47</v>
      </c>
      <c r="N5396" s="2" t="s">
        <v>82</v>
      </c>
    </row>
    <row r="5397" spans="2:14" ht="14.25" customHeight="1" x14ac:dyDescent="0.25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10">
        <v>49</v>
      </c>
      <c r="J5397" s="7">
        <v>1450</v>
      </c>
      <c r="K5397" s="10">
        <v>7105</v>
      </c>
      <c r="L5397" s="10">
        <v>3197.2499999999995</v>
      </c>
      <c r="M5397" s="5">
        <v>0.44999999999999996</v>
      </c>
      <c r="N5397" s="2" t="s">
        <v>82</v>
      </c>
    </row>
    <row r="5398" spans="2:14" ht="14.25" customHeight="1" x14ac:dyDescent="0.25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10">
        <v>38</v>
      </c>
      <c r="J5398" s="7">
        <v>1560</v>
      </c>
      <c r="K5398" s="10">
        <v>5928</v>
      </c>
      <c r="L5398" s="10">
        <v>2371.2000000000003</v>
      </c>
      <c r="M5398" s="5">
        <v>0.4</v>
      </c>
      <c r="N5398" s="2" t="s">
        <v>82</v>
      </c>
    </row>
    <row r="5399" spans="2:14" ht="14.25" customHeight="1" x14ac:dyDescent="0.25">
      <c r="B5399" s="2" t="s">
        <v>33</v>
      </c>
      <c r="C5399" s="2">
        <v>1185732</v>
      </c>
      <c r="D5399" s="3">
        <v>44239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10">
        <v>37</v>
      </c>
      <c r="J5399" s="7">
        <v>2380</v>
      </c>
      <c r="K5399" s="10">
        <v>8806</v>
      </c>
      <c r="L5399" s="10">
        <v>5371.66</v>
      </c>
      <c r="M5399" s="5">
        <v>0.61</v>
      </c>
      <c r="N5399" s="2" t="s">
        <v>82</v>
      </c>
    </row>
    <row r="5400" spans="2:14" ht="14.25" customHeight="1" x14ac:dyDescent="0.25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10">
        <v>37</v>
      </c>
      <c r="J5400" s="7">
        <v>1450</v>
      </c>
      <c r="K5400" s="10">
        <v>5365</v>
      </c>
      <c r="L5400" s="10">
        <v>2199.65</v>
      </c>
      <c r="M5400" s="5">
        <v>0.41</v>
      </c>
      <c r="N5400" s="2" t="s">
        <v>82</v>
      </c>
    </row>
    <row r="5401" spans="2:14" ht="14.25" customHeight="1" x14ac:dyDescent="0.25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10">
        <v>29</v>
      </c>
      <c r="J5401" s="7">
        <v>1430</v>
      </c>
      <c r="K5401" s="10">
        <v>4147</v>
      </c>
      <c r="L5401" s="10">
        <v>2032.03</v>
      </c>
      <c r="M5401" s="5">
        <v>0.49</v>
      </c>
      <c r="N5401" s="2" t="s">
        <v>82</v>
      </c>
    </row>
    <row r="5402" spans="2:14" ht="14.25" customHeight="1" x14ac:dyDescent="0.25">
      <c r="B5402" s="2" t="s">
        <v>33</v>
      </c>
      <c r="C5402" s="2">
        <v>1185732</v>
      </c>
      <c r="D5402" s="3">
        <v>44239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10">
        <v>32</v>
      </c>
      <c r="J5402" s="7">
        <v>1230</v>
      </c>
      <c r="K5402" s="10">
        <v>3936</v>
      </c>
      <c r="L5402" s="10">
        <v>1889.28</v>
      </c>
      <c r="M5402" s="5">
        <v>0.48</v>
      </c>
      <c r="N5402" s="2" t="s">
        <v>82</v>
      </c>
    </row>
    <row r="5403" spans="2:14" ht="14.25" customHeight="1" x14ac:dyDescent="0.25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10">
        <v>47</v>
      </c>
      <c r="J5403" s="7">
        <v>1450</v>
      </c>
      <c r="K5403" s="10">
        <v>6815</v>
      </c>
      <c r="L5403" s="10">
        <v>2794.1499999999996</v>
      </c>
      <c r="M5403" s="5">
        <v>0.41</v>
      </c>
      <c r="N5403" s="2" t="s">
        <v>82</v>
      </c>
    </row>
    <row r="5404" spans="2:14" ht="14.25" customHeight="1" x14ac:dyDescent="0.25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10">
        <v>38</v>
      </c>
      <c r="J5404" s="7">
        <v>1740</v>
      </c>
      <c r="K5404" s="10">
        <v>6612</v>
      </c>
      <c r="L5404" s="10">
        <v>2578.6800000000003</v>
      </c>
      <c r="M5404" s="5">
        <v>0.39</v>
      </c>
      <c r="N5404" s="2" t="s">
        <v>82</v>
      </c>
    </row>
    <row r="5405" spans="2:14" ht="14.25" customHeight="1" x14ac:dyDescent="0.25">
      <c r="B5405" s="2" t="s">
        <v>33</v>
      </c>
      <c r="C5405" s="2">
        <v>1185732</v>
      </c>
      <c r="D5405" s="3">
        <v>44265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10">
        <v>38</v>
      </c>
      <c r="J5405" s="7">
        <v>2460</v>
      </c>
      <c r="K5405" s="10">
        <v>9348</v>
      </c>
      <c r="L5405" s="10">
        <v>5608.8</v>
      </c>
      <c r="M5405" s="5">
        <v>0.6</v>
      </c>
      <c r="N5405" s="2" t="s">
        <v>82</v>
      </c>
    </row>
    <row r="5406" spans="2:14" ht="14.25" customHeight="1" x14ac:dyDescent="0.25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10">
        <v>37</v>
      </c>
      <c r="J5406" s="7">
        <v>1310</v>
      </c>
      <c r="K5406" s="10">
        <v>4847</v>
      </c>
      <c r="L5406" s="10">
        <v>2132.6799999999998</v>
      </c>
      <c r="M5406" s="5">
        <v>0.44</v>
      </c>
      <c r="N5406" s="2" t="s">
        <v>82</v>
      </c>
    </row>
    <row r="5407" spans="2:14" ht="14.25" customHeight="1" x14ac:dyDescent="0.25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10">
        <v>27</v>
      </c>
      <c r="J5407" s="7">
        <v>1490</v>
      </c>
      <c r="K5407" s="10">
        <v>4023</v>
      </c>
      <c r="L5407" s="10">
        <v>1810.35</v>
      </c>
      <c r="M5407" s="5">
        <v>0.44999999999999996</v>
      </c>
      <c r="N5407" s="2" t="s">
        <v>82</v>
      </c>
    </row>
    <row r="5408" spans="2:14" ht="14.25" customHeight="1" x14ac:dyDescent="0.25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10">
        <v>33</v>
      </c>
      <c r="J5408" s="7">
        <v>1120</v>
      </c>
      <c r="K5408" s="10">
        <v>3696</v>
      </c>
      <c r="L5408" s="10">
        <v>1737.12</v>
      </c>
      <c r="M5408" s="5">
        <v>0.47</v>
      </c>
      <c r="N5408" s="2" t="s">
        <v>82</v>
      </c>
    </row>
    <row r="5409" spans="2:14" ht="14.25" customHeight="1" x14ac:dyDescent="0.25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10">
        <v>47</v>
      </c>
      <c r="J5409" s="7">
        <v>1260</v>
      </c>
      <c r="K5409" s="10">
        <v>5922</v>
      </c>
      <c r="L5409" s="10">
        <v>2664.8999999999996</v>
      </c>
      <c r="M5409" s="5">
        <v>0.44999999999999996</v>
      </c>
      <c r="N5409" s="2" t="s">
        <v>82</v>
      </c>
    </row>
    <row r="5410" spans="2:14" ht="14.25" customHeight="1" x14ac:dyDescent="0.25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10">
        <v>37</v>
      </c>
      <c r="J5410" s="7">
        <v>1650</v>
      </c>
      <c r="K5410" s="10">
        <v>6105</v>
      </c>
      <c r="L5410" s="10">
        <v>2258.85</v>
      </c>
      <c r="M5410" s="5">
        <v>0.37</v>
      </c>
      <c r="N5410" s="2" t="s">
        <v>82</v>
      </c>
    </row>
    <row r="5411" spans="2:14" ht="14.25" customHeight="1" x14ac:dyDescent="0.25">
      <c r="B5411" s="2" t="s">
        <v>33</v>
      </c>
      <c r="C5411" s="2">
        <v>1185732</v>
      </c>
      <c r="D5411" s="3">
        <v>44297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10">
        <v>39</v>
      </c>
      <c r="J5411" s="7">
        <v>2080</v>
      </c>
      <c r="K5411" s="10">
        <v>8112</v>
      </c>
      <c r="L5411" s="10">
        <v>5029.4399999999996</v>
      </c>
      <c r="M5411" s="5">
        <v>0.62</v>
      </c>
      <c r="N5411" s="2" t="s">
        <v>82</v>
      </c>
    </row>
    <row r="5412" spans="2:14" ht="14.25" customHeight="1" x14ac:dyDescent="0.25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10">
        <v>39</v>
      </c>
      <c r="J5412" s="7">
        <v>1400</v>
      </c>
      <c r="K5412" s="10">
        <v>5460</v>
      </c>
      <c r="L5412" s="10">
        <v>2456.9999999999995</v>
      </c>
      <c r="M5412" s="5">
        <v>0.44999999999999996</v>
      </c>
      <c r="N5412" s="2" t="s">
        <v>82</v>
      </c>
    </row>
    <row r="5413" spans="2:14" ht="14.25" customHeight="1" x14ac:dyDescent="0.25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10">
        <v>28</v>
      </c>
      <c r="J5413" s="7">
        <v>1450</v>
      </c>
      <c r="K5413" s="10">
        <v>4060</v>
      </c>
      <c r="L5413" s="10">
        <v>1867.6</v>
      </c>
      <c r="M5413" s="5">
        <v>0.45999999999999996</v>
      </c>
      <c r="N5413" s="2" t="s">
        <v>82</v>
      </c>
    </row>
    <row r="5414" spans="2:14" ht="14.25" customHeight="1" x14ac:dyDescent="0.25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10">
        <v>33</v>
      </c>
      <c r="J5414" s="7">
        <v>1190</v>
      </c>
      <c r="K5414" s="10">
        <v>3927</v>
      </c>
      <c r="L5414" s="10">
        <v>1845.6899999999998</v>
      </c>
      <c r="M5414" s="5">
        <v>0.47</v>
      </c>
      <c r="N5414" s="2" t="s">
        <v>82</v>
      </c>
    </row>
    <row r="5415" spans="2:14" ht="14.25" customHeight="1" x14ac:dyDescent="0.25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10">
        <v>47</v>
      </c>
      <c r="J5415" s="7">
        <v>1060</v>
      </c>
      <c r="K5415" s="10">
        <v>4982</v>
      </c>
      <c r="L5415" s="10">
        <v>2092.44</v>
      </c>
      <c r="M5415" s="5">
        <v>0.42</v>
      </c>
      <c r="N5415" s="2" t="s">
        <v>82</v>
      </c>
    </row>
    <row r="5416" spans="2:14" ht="14.25" customHeight="1" x14ac:dyDescent="0.25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10">
        <v>36</v>
      </c>
      <c r="J5416" s="7">
        <v>1490</v>
      </c>
      <c r="K5416" s="10">
        <v>5364</v>
      </c>
      <c r="L5416" s="10">
        <v>1877.3999999999999</v>
      </c>
      <c r="M5416" s="5">
        <v>0.35</v>
      </c>
      <c r="N5416" s="2" t="s">
        <v>82</v>
      </c>
    </row>
    <row r="5417" spans="2:14" ht="14.25" customHeight="1" x14ac:dyDescent="0.25">
      <c r="B5417" s="2" t="s">
        <v>33</v>
      </c>
      <c r="C5417" s="2">
        <v>1185732</v>
      </c>
      <c r="D5417" s="3">
        <v>44326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10">
        <v>45</v>
      </c>
      <c r="J5417" s="7">
        <v>2460</v>
      </c>
      <c r="K5417" s="10">
        <v>11070</v>
      </c>
      <c r="L5417" s="10">
        <v>7195.5</v>
      </c>
      <c r="M5417" s="5">
        <v>0.65</v>
      </c>
      <c r="N5417" s="2" t="s">
        <v>82</v>
      </c>
    </row>
    <row r="5418" spans="2:14" ht="14.25" customHeight="1" x14ac:dyDescent="0.25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10">
        <v>41</v>
      </c>
      <c r="J5418" s="7">
        <v>1520</v>
      </c>
      <c r="K5418" s="10">
        <v>6232</v>
      </c>
      <c r="L5418" s="10">
        <v>2492.8000000000002</v>
      </c>
      <c r="M5418" s="5">
        <v>0.4</v>
      </c>
      <c r="N5418" s="2" t="s">
        <v>82</v>
      </c>
    </row>
    <row r="5419" spans="2:14" ht="14.25" customHeight="1" x14ac:dyDescent="0.25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10">
        <v>39</v>
      </c>
      <c r="J5419" s="7">
        <v>1450</v>
      </c>
      <c r="K5419" s="10">
        <v>5655</v>
      </c>
      <c r="L5419" s="10">
        <v>2770.95</v>
      </c>
      <c r="M5419" s="5">
        <v>0.49</v>
      </c>
      <c r="N5419" s="2" t="s">
        <v>82</v>
      </c>
    </row>
    <row r="5420" spans="2:14" ht="14.25" customHeight="1" x14ac:dyDescent="0.25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10">
        <v>39</v>
      </c>
      <c r="J5420" s="7">
        <v>1310</v>
      </c>
      <c r="K5420" s="10">
        <v>5109</v>
      </c>
      <c r="L5420" s="10">
        <v>2554.5</v>
      </c>
      <c r="M5420" s="5">
        <v>0.5</v>
      </c>
      <c r="N5420" s="2" t="s">
        <v>82</v>
      </c>
    </row>
    <row r="5421" spans="2:14" ht="14.25" customHeight="1" x14ac:dyDescent="0.25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10">
        <v>45</v>
      </c>
      <c r="J5421" s="7">
        <v>1330</v>
      </c>
      <c r="K5421" s="10">
        <v>5985</v>
      </c>
      <c r="L5421" s="10">
        <v>2513.6999999999998</v>
      </c>
      <c r="M5421" s="5">
        <v>0.42</v>
      </c>
      <c r="N5421" s="2" t="s">
        <v>82</v>
      </c>
    </row>
    <row r="5422" spans="2:14" ht="14.25" customHeight="1" x14ac:dyDescent="0.25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10">
        <v>52</v>
      </c>
      <c r="J5422" s="7">
        <v>1560</v>
      </c>
      <c r="K5422" s="10">
        <v>8112</v>
      </c>
      <c r="L5422" s="10">
        <v>3244.8</v>
      </c>
      <c r="M5422" s="5">
        <v>0.4</v>
      </c>
      <c r="N5422" s="2" t="s">
        <v>82</v>
      </c>
    </row>
    <row r="5423" spans="2:14" ht="14.25" customHeight="1" x14ac:dyDescent="0.25">
      <c r="B5423" s="2" t="s">
        <v>33</v>
      </c>
      <c r="C5423" s="2">
        <v>1185732</v>
      </c>
      <c r="D5423" s="3">
        <v>44359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10">
        <v>46</v>
      </c>
      <c r="J5423" s="7">
        <v>2470</v>
      </c>
      <c r="K5423" s="10">
        <v>11362</v>
      </c>
      <c r="L5423" s="10">
        <v>7158.06</v>
      </c>
      <c r="M5423" s="5">
        <v>0.63</v>
      </c>
      <c r="N5423" s="2" t="s">
        <v>82</v>
      </c>
    </row>
    <row r="5424" spans="2:14" ht="14.25" customHeight="1" x14ac:dyDescent="0.25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10">
        <v>42</v>
      </c>
      <c r="J5424" s="7">
        <v>1680</v>
      </c>
      <c r="K5424" s="10">
        <v>7056</v>
      </c>
      <c r="L5424" s="10">
        <v>2892.96</v>
      </c>
      <c r="M5424" s="5">
        <v>0.41</v>
      </c>
      <c r="N5424" s="2" t="s">
        <v>82</v>
      </c>
    </row>
    <row r="5425" spans="2:14" ht="14.25" customHeight="1" x14ac:dyDescent="0.25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10">
        <v>38</v>
      </c>
      <c r="J5425" s="7">
        <v>1310</v>
      </c>
      <c r="K5425" s="10">
        <v>4978</v>
      </c>
      <c r="L5425" s="10">
        <v>2240.1</v>
      </c>
      <c r="M5425" s="5">
        <v>0.44999999999999996</v>
      </c>
      <c r="N5425" s="2" t="s">
        <v>82</v>
      </c>
    </row>
    <row r="5426" spans="2:14" ht="14.25" customHeight="1" x14ac:dyDescent="0.25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10">
        <v>38</v>
      </c>
      <c r="J5426" s="7">
        <v>1400</v>
      </c>
      <c r="K5426" s="10">
        <v>5320</v>
      </c>
      <c r="L5426" s="10">
        <v>2500.3999999999996</v>
      </c>
      <c r="M5426" s="5">
        <v>0.47</v>
      </c>
      <c r="N5426" s="2" t="s">
        <v>82</v>
      </c>
    </row>
    <row r="5427" spans="2:14" ht="14.25" customHeight="1" x14ac:dyDescent="0.25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10">
        <v>49</v>
      </c>
      <c r="J5427" s="7">
        <v>1350</v>
      </c>
      <c r="K5427" s="10">
        <v>6615</v>
      </c>
      <c r="L5427" s="10">
        <v>2910.6</v>
      </c>
      <c r="M5427" s="5">
        <v>0.44</v>
      </c>
      <c r="N5427" s="2" t="s">
        <v>82</v>
      </c>
    </row>
    <row r="5428" spans="2:14" ht="14.25" customHeight="1" x14ac:dyDescent="0.25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10">
        <v>50</v>
      </c>
      <c r="J5428" s="7">
        <v>1630</v>
      </c>
      <c r="K5428" s="10">
        <v>8150</v>
      </c>
      <c r="L5428" s="10">
        <v>3015.5</v>
      </c>
      <c r="M5428" s="5">
        <v>0.37</v>
      </c>
      <c r="N5428" s="2" t="s">
        <v>82</v>
      </c>
    </row>
    <row r="5429" spans="2:14" ht="14.25" customHeight="1" x14ac:dyDescent="0.25">
      <c r="B5429" s="2" t="s">
        <v>33</v>
      </c>
      <c r="C5429" s="2">
        <v>1185732</v>
      </c>
      <c r="D5429" s="3">
        <v>44387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10">
        <v>48</v>
      </c>
      <c r="J5429" s="7">
        <v>2280</v>
      </c>
      <c r="K5429" s="10">
        <v>10944</v>
      </c>
      <c r="L5429" s="10">
        <v>7004.16</v>
      </c>
      <c r="M5429" s="5">
        <v>0.64</v>
      </c>
      <c r="N5429" s="2" t="s">
        <v>82</v>
      </c>
    </row>
    <row r="5430" spans="2:14" ht="14.25" customHeight="1" x14ac:dyDescent="0.25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10">
        <v>44</v>
      </c>
      <c r="J5430" s="7">
        <v>1630</v>
      </c>
      <c r="K5430" s="10">
        <v>7172</v>
      </c>
      <c r="L5430" s="10">
        <v>3083.96</v>
      </c>
      <c r="M5430" s="5">
        <v>0.43</v>
      </c>
      <c r="N5430" s="2" t="s">
        <v>82</v>
      </c>
    </row>
    <row r="5431" spans="2:14" ht="14.25" customHeight="1" x14ac:dyDescent="0.25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10">
        <v>38</v>
      </c>
      <c r="J5431" s="7">
        <v>1490</v>
      </c>
      <c r="K5431" s="10">
        <v>5662</v>
      </c>
      <c r="L5431" s="10">
        <v>2717.7599999999998</v>
      </c>
      <c r="M5431" s="5">
        <v>0.48</v>
      </c>
      <c r="N5431" s="2" t="s">
        <v>82</v>
      </c>
    </row>
    <row r="5432" spans="2:14" ht="14.25" customHeight="1" x14ac:dyDescent="0.25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10">
        <v>39</v>
      </c>
      <c r="J5432" s="7">
        <v>1500</v>
      </c>
      <c r="K5432" s="10">
        <v>5850</v>
      </c>
      <c r="L5432" s="10">
        <v>2749.5</v>
      </c>
      <c r="M5432" s="5">
        <v>0.47</v>
      </c>
      <c r="N5432" s="2" t="s">
        <v>82</v>
      </c>
    </row>
    <row r="5433" spans="2:14" ht="14.25" customHeight="1" x14ac:dyDescent="0.25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10">
        <v>48</v>
      </c>
      <c r="J5433" s="7">
        <v>1370</v>
      </c>
      <c r="K5433" s="10">
        <v>6576</v>
      </c>
      <c r="L5433" s="10">
        <v>2761.92</v>
      </c>
      <c r="M5433" s="5">
        <v>0.42</v>
      </c>
      <c r="N5433" s="2" t="s">
        <v>82</v>
      </c>
    </row>
    <row r="5434" spans="2:14" ht="14.25" customHeight="1" x14ac:dyDescent="0.25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10">
        <v>51</v>
      </c>
      <c r="J5434" s="7">
        <v>1960</v>
      </c>
      <c r="K5434" s="10">
        <v>9996</v>
      </c>
      <c r="L5434" s="10">
        <v>3598.56</v>
      </c>
      <c r="M5434" s="5">
        <v>0.36</v>
      </c>
      <c r="N5434" s="2" t="s">
        <v>82</v>
      </c>
    </row>
    <row r="5435" spans="2:14" ht="14.25" customHeight="1" x14ac:dyDescent="0.25">
      <c r="B5435" s="2" t="s">
        <v>33</v>
      </c>
      <c r="C5435" s="2">
        <v>1185732</v>
      </c>
      <c r="D5435" s="3">
        <v>44419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10">
        <v>47</v>
      </c>
      <c r="J5435" s="7">
        <v>2550</v>
      </c>
      <c r="K5435" s="10">
        <v>11985</v>
      </c>
      <c r="L5435" s="10">
        <v>7670.4000000000005</v>
      </c>
      <c r="M5435" s="5">
        <v>0.64</v>
      </c>
      <c r="N5435" s="2" t="s">
        <v>82</v>
      </c>
    </row>
    <row r="5436" spans="2:14" ht="14.25" customHeight="1" x14ac:dyDescent="0.25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10">
        <v>43</v>
      </c>
      <c r="J5436" s="7">
        <v>1630</v>
      </c>
      <c r="K5436" s="10">
        <v>7009</v>
      </c>
      <c r="L5436" s="10">
        <v>2873.69</v>
      </c>
      <c r="M5436" s="5">
        <v>0.41</v>
      </c>
      <c r="N5436" s="2" t="s">
        <v>82</v>
      </c>
    </row>
    <row r="5437" spans="2:14" ht="14.25" customHeight="1" x14ac:dyDescent="0.25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10">
        <v>38</v>
      </c>
      <c r="J5437" s="7">
        <v>1430</v>
      </c>
      <c r="K5437" s="10">
        <v>5434</v>
      </c>
      <c r="L5437" s="10">
        <v>2445.2999999999997</v>
      </c>
      <c r="M5437" s="5">
        <v>0.44999999999999996</v>
      </c>
      <c r="N5437" s="2" t="s">
        <v>82</v>
      </c>
    </row>
    <row r="5438" spans="2:14" ht="14.25" customHeight="1" x14ac:dyDescent="0.25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10">
        <v>38</v>
      </c>
      <c r="J5438" s="7">
        <v>1470</v>
      </c>
      <c r="K5438" s="10">
        <v>5586</v>
      </c>
      <c r="L5438" s="10">
        <v>2737.14</v>
      </c>
      <c r="M5438" s="5">
        <v>0.49</v>
      </c>
      <c r="N5438" s="2" t="s">
        <v>82</v>
      </c>
    </row>
    <row r="5439" spans="2:14" ht="14.25" customHeight="1" x14ac:dyDescent="0.25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10">
        <v>47</v>
      </c>
      <c r="J5439" s="7">
        <v>1400</v>
      </c>
      <c r="K5439" s="10">
        <v>6580</v>
      </c>
      <c r="L5439" s="10">
        <v>2697.7999999999997</v>
      </c>
      <c r="M5439" s="5">
        <v>0.41</v>
      </c>
      <c r="N5439" s="2" t="s">
        <v>82</v>
      </c>
    </row>
    <row r="5440" spans="2:14" ht="14.25" customHeight="1" x14ac:dyDescent="0.25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10">
        <v>52</v>
      </c>
      <c r="J5440" s="7">
        <v>1960</v>
      </c>
      <c r="K5440" s="10">
        <v>10192</v>
      </c>
      <c r="L5440" s="10">
        <v>4076.8</v>
      </c>
      <c r="M5440" s="5">
        <v>0.4</v>
      </c>
      <c r="N5440" s="2" t="s">
        <v>82</v>
      </c>
    </row>
    <row r="5441" spans="2:14" ht="14.25" customHeight="1" x14ac:dyDescent="0.25">
      <c r="B5441" s="2" t="s">
        <v>33</v>
      </c>
      <c r="C5441" s="2">
        <v>1185732</v>
      </c>
      <c r="D5441" s="3">
        <v>44449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10">
        <v>48</v>
      </c>
      <c r="J5441" s="7">
        <v>2080</v>
      </c>
      <c r="K5441" s="10">
        <v>9984</v>
      </c>
      <c r="L5441" s="10">
        <v>6389.76</v>
      </c>
      <c r="M5441" s="5">
        <v>0.64</v>
      </c>
      <c r="N5441" s="2" t="s">
        <v>82</v>
      </c>
    </row>
    <row r="5442" spans="2:14" ht="14.25" customHeight="1" x14ac:dyDescent="0.25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10">
        <v>44</v>
      </c>
      <c r="J5442" s="7">
        <v>1500</v>
      </c>
      <c r="K5442" s="10">
        <v>6600</v>
      </c>
      <c r="L5442" s="10">
        <v>2838</v>
      </c>
      <c r="M5442" s="5">
        <v>0.43</v>
      </c>
      <c r="N5442" s="2" t="s">
        <v>82</v>
      </c>
    </row>
    <row r="5443" spans="2:14" ht="14.25" customHeight="1" x14ac:dyDescent="0.25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10">
        <v>38</v>
      </c>
      <c r="J5443" s="7">
        <v>1370</v>
      </c>
      <c r="K5443" s="10">
        <v>5206</v>
      </c>
      <c r="L5443" s="10">
        <v>2394.7599999999998</v>
      </c>
      <c r="M5443" s="5">
        <v>0.45999999999999996</v>
      </c>
      <c r="N5443" s="2" t="s">
        <v>82</v>
      </c>
    </row>
    <row r="5444" spans="2:14" ht="14.25" customHeight="1" x14ac:dyDescent="0.25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10">
        <v>38</v>
      </c>
      <c r="J5444" s="7">
        <v>1350</v>
      </c>
      <c r="K5444" s="10">
        <v>5130</v>
      </c>
      <c r="L5444" s="10">
        <v>2513.6999999999998</v>
      </c>
      <c r="M5444" s="5">
        <v>0.49</v>
      </c>
      <c r="N5444" s="2" t="s">
        <v>82</v>
      </c>
    </row>
    <row r="5445" spans="2:14" ht="14.25" customHeight="1" x14ac:dyDescent="0.25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10">
        <v>48</v>
      </c>
      <c r="J5445" s="7">
        <v>1250</v>
      </c>
      <c r="K5445" s="10">
        <v>6000</v>
      </c>
      <c r="L5445" s="10">
        <v>2580</v>
      </c>
      <c r="M5445" s="5">
        <v>0.43</v>
      </c>
      <c r="N5445" s="2" t="s">
        <v>82</v>
      </c>
    </row>
    <row r="5446" spans="2:14" ht="14.25" customHeight="1" x14ac:dyDescent="0.25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10">
        <v>52</v>
      </c>
      <c r="J5446" s="7">
        <v>1740</v>
      </c>
      <c r="K5446" s="10">
        <v>9048</v>
      </c>
      <c r="L5446" s="10">
        <v>3619.2000000000003</v>
      </c>
      <c r="M5446" s="5">
        <v>0.4</v>
      </c>
      <c r="N5446" s="2" t="s">
        <v>82</v>
      </c>
    </row>
    <row r="5447" spans="2:14" ht="14.25" customHeight="1" x14ac:dyDescent="0.25">
      <c r="B5447" s="2" t="s">
        <v>33</v>
      </c>
      <c r="C5447" s="2">
        <v>1185732</v>
      </c>
      <c r="D5447" s="3">
        <v>44481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10">
        <v>50</v>
      </c>
      <c r="J5447" s="7">
        <v>2020</v>
      </c>
      <c r="K5447" s="10">
        <v>10100</v>
      </c>
      <c r="L5447" s="10">
        <v>6464</v>
      </c>
      <c r="M5447" s="5">
        <v>0.64</v>
      </c>
      <c r="N5447" s="2" t="s">
        <v>82</v>
      </c>
    </row>
    <row r="5448" spans="2:14" ht="14.25" customHeight="1" x14ac:dyDescent="0.25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10">
        <v>44</v>
      </c>
      <c r="J5448" s="7">
        <v>1740</v>
      </c>
      <c r="K5448" s="10">
        <v>7656</v>
      </c>
      <c r="L5448" s="10">
        <v>3062.4</v>
      </c>
      <c r="M5448" s="5">
        <v>0.4</v>
      </c>
      <c r="N5448" s="2" t="s">
        <v>82</v>
      </c>
    </row>
    <row r="5449" spans="2:14" ht="14.25" customHeight="1" x14ac:dyDescent="0.25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10">
        <v>42</v>
      </c>
      <c r="J5449" s="7">
        <v>1250</v>
      </c>
      <c r="K5449" s="10">
        <v>5250</v>
      </c>
      <c r="L5449" s="10">
        <v>2415</v>
      </c>
      <c r="M5449" s="5">
        <v>0.45999999999999996</v>
      </c>
      <c r="N5449" s="2" t="s">
        <v>82</v>
      </c>
    </row>
    <row r="5450" spans="2:14" ht="14.25" customHeight="1" x14ac:dyDescent="0.25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10">
        <v>41</v>
      </c>
      <c r="J5450" s="7">
        <v>1190</v>
      </c>
      <c r="K5450" s="10">
        <v>4879</v>
      </c>
      <c r="L5450" s="10">
        <v>2244.3399999999997</v>
      </c>
      <c r="M5450" s="5">
        <v>0.45999999999999996</v>
      </c>
      <c r="N5450" s="2" t="s">
        <v>82</v>
      </c>
    </row>
    <row r="5451" spans="2:14" ht="14.25" customHeight="1" x14ac:dyDescent="0.25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10">
        <v>54</v>
      </c>
      <c r="J5451" s="7">
        <v>1280</v>
      </c>
      <c r="K5451" s="10">
        <v>6912</v>
      </c>
      <c r="L5451" s="10">
        <v>3041.28</v>
      </c>
      <c r="M5451" s="5">
        <v>0.44</v>
      </c>
      <c r="N5451" s="2" t="s">
        <v>82</v>
      </c>
    </row>
    <row r="5452" spans="2:14" ht="14.25" customHeight="1" x14ac:dyDescent="0.25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10">
        <v>55</v>
      </c>
      <c r="J5452" s="7">
        <v>1500</v>
      </c>
      <c r="K5452" s="10">
        <v>8250</v>
      </c>
      <c r="L5452" s="10">
        <v>3052.5</v>
      </c>
      <c r="M5452" s="5">
        <v>0.37</v>
      </c>
      <c r="N5452" s="2" t="s">
        <v>82</v>
      </c>
    </row>
    <row r="5453" spans="2:14" ht="14.25" customHeight="1" x14ac:dyDescent="0.25">
      <c r="B5453" s="2" t="s">
        <v>33</v>
      </c>
      <c r="C5453" s="2">
        <v>1185732</v>
      </c>
      <c r="D5453" s="3">
        <v>44511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10">
        <v>53</v>
      </c>
      <c r="J5453" s="7">
        <v>2180</v>
      </c>
      <c r="K5453" s="10">
        <v>11554</v>
      </c>
      <c r="L5453" s="10">
        <v>7047.94</v>
      </c>
      <c r="M5453" s="5">
        <v>0.61</v>
      </c>
      <c r="N5453" s="2" t="s">
        <v>82</v>
      </c>
    </row>
    <row r="5454" spans="2:14" ht="14.25" customHeight="1" x14ac:dyDescent="0.25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10">
        <v>42</v>
      </c>
      <c r="J5454" s="7">
        <v>1670</v>
      </c>
      <c r="K5454" s="10">
        <v>7014</v>
      </c>
      <c r="L5454" s="10">
        <v>3016.02</v>
      </c>
      <c r="M5454" s="5">
        <v>0.43</v>
      </c>
      <c r="N5454" s="2" t="s">
        <v>82</v>
      </c>
    </row>
    <row r="5455" spans="2:14" ht="14.25" customHeight="1" x14ac:dyDescent="0.25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10">
        <v>42</v>
      </c>
      <c r="J5455" s="7">
        <v>1460</v>
      </c>
      <c r="K5455" s="10">
        <v>6132</v>
      </c>
      <c r="L5455" s="10">
        <v>3066</v>
      </c>
      <c r="M5455" s="5">
        <v>0.5</v>
      </c>
      <c r="N5455" s="2" t="s">
        <v>82</v>
      </c>
    </row>
    <row r="5456" spans="2:14" ht="14.25" customHeight="1" x14ac:dyDescent="0.25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10">
        <v>42</v>
      </c>
      <c r="J5456" s="7">
        <v>1350</v>
      </c>
      <c r="K5456" s="10">
        <v>5670</v>
      </c>
      <c r="L5456" s="10">
        <v>2778.2999999999997</v>
      </c>
      <c r="M5456" s="5">
        <v>0.49</v>
      </c>
      <c r="N5456" s="2" t="s">
        <v>82</v>
      </c>
    </row>
    <row r="5457" spans="2:14" ht="14.25" customHeight="1" x14ac:dyDescent="0.25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10">
        <v>51</v>
      </c>
      <c r="J5457" s="7">
        <v>1430</v>
      </c>
      <c r="K5457" s="10">
        <v>7293</v>
      </c>
      <c r="L5457" s="10">
        <v>2990.1299999999997</v>
      </c>
      <c r="M5457" s="5">
        <v>0.41</v>
      </c>
      <c r="N5457" s="2" t="s">
        <v>82</v>
      </c>
    </row>
    <row r="5458" spans="2:14" ht="14.25" customHeight="1" x14ac:dyDescent="0.25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10">
        <v>55</v>
      </c>
      <c r="J5458" s="7">
        <v>1610</v>
      </c>
      <c r="K5458" s="10">
        <v>8855</v>
      </c>
      <c r="L5458" s="10">
        <v>3453.4500000000003</v>
      </c>
      <c r="M5458" s="5">
        <v>0.39</v>
      </c>
      <c r="N5458" s="2" t="s">
        <v>82</v>
      </c>
    </row>
    <row r="5459" spans="2:14" ht="14.25" customHeight="1" x14ac:dyDescent="0.25">
      <c r="B5459" s="2" t="s">
        <v>33</v>
      </c>
      <c r="C5459" s="2">
        <v>1185732</v>
      </c>
      <c r="D5459" s="3">
        <v>44540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10">
        <v>52</v>
      </c>
      <c r="J5459" s="7">
        <v>2240</v>
      </c>
      <c r="K5459" s="10">
        <v>11648</v>
      </c>
      <c r="L5459" s="10">
        <v>7105.28</v>
      </c>
      <c r="M5459" s="5">
        <v>0.61</v>
      </c>
      <c r="N5459" s="2" t="s">
        <v>82</v>
      </c>
    </row>
    <row r="5460" spans="2:14" ht="14.25" customHeight="1" x14ac:dyDescent="0.25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10">
        <v>44</v>
      </c>
      <c r="J5460" s="7">
        <v>1680</v>
      </c>
      <c r="K5460" s="10">
        <v>7392</v>
      </c>
      <c r="L5460" s="10">
        <v>3030.72</v>
      </c>
      <c r="M5460" s="5">
        <v>0.41</v>
      </c>
      <c r="N5460" s="2" t="s">
        <v>82</v>
      </c>
    </row>
    <row r="5461" spans="2:14" ht="14.25" customHeight="1" x14ac:dyDescent="0.25">
      <c r="B5461" s="2" t="s">
        <v>13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10">
        <v>44</v>
      </c>
      <c r="J5461" s="7">
        <v>1650</v>
      </c>
      <c r="K5461" s="10">
        <v>7260</v>
      </c>
      <c r="L5461" s="10">
        <v>3339.6</v>
      </c>
      <c r="M5461" s="5">
        <v>0.45999999999999996</v>
      </c>
      <c r="N5461" s="2" t="s">
        <v>82</v>
      </c>
    </row>
    <row r="5462" spans="2:14" ht="14.25" customHeight="1" x14ac:dyDescent="0.25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10">
        <v>44</v>
      </c>
      <c r="J5462" s="7">
        <v>1350</v>
      </c>
      <c r="K5462" s="10">
        <v>5940</v>
      </c>
      <c r="L5462" s="10">
        <v>2910.6</v>
      </c>
      <c r="M5462" s="5">
        <v>0.49</v>
      </c>
      <c r="N5462" s="2" t="s">
        <v>82</v>
      </c>
    </row>
    <row r="5463" spans="2:14" ht="14.25" customHeight="1" x14ac:dyDescent="0.25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10">
        <v>54</v>
      </c>
      <c r="J5463" s="7">
        <v>1450</v>
      </c>
      <c r="K5463" s="10">
        <v>7830</v>
      </c>
      <c r="L5463" s="10">
        <v>3523.4999999999995</v>
      </c>
      <c r="M5463" s="5">
        <v>0.44999999999999996</v>
      </c>
      <c r="N5463" s="2" t="s">
        <v>82</v>
      </c>
    </row>
    <row r="5464" spans="2:14" ht="14.25" customHeight="1" x14ac:dyDescent="0.25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10">
        <v>56</v>
      </c>
      <c r="J5464" s="7">
        <v>1740</v>
      </c>
      <c r="K5464" s="10">
        <v>9744</v>
      </c>
      <c r="L5464" s="10">
        <v>3507.8399999999997</v>
      </c>
      <c r="M5464" s="5">
        <v>0.36</v>
      </c>
      <c r="N5464" s="2" t="s">
        <v>82</v>
      </c>
    </row>
    <row r="5465" spans="2:14" ht="14.25" customHeight="1" x14ac:dyDescent="0.25">
      <c r="B5465" s="2" t="s">
        <v>13</v>
      </c>
      <c r="C5465" s="2">
        <v>1128299</v>
      </c>
      <c r="D5465" s="3">
        <v>44220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10">
        <v>29</v>
      </c>
      <c r="J5465" s="7">
        <v>910</v>
      </c>
      <c r="K5465" s="10">
        <v>2639</v>
      </c>
      <c r="L5465" s="10">
        <v>1213.9399999999998</v>
      </c>
      <c r="M5465" s="5">
        <v>0.45999999999999996</v>
      </c>
      <c r="N5465" s="2" t="s">
        <v>82</v>
      </c>
    </row>
    <row r="5466" spans="2:14" ht="14.25" customHeight="1" x14ac:dyDescent="0.25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10">
        <v>36</v>
      </c>
      <c r="J5466" s="7">
        <v>1050</v>
      </c>
      <c r="K5466" s="10">
        <v>3780</v>
      </c>
      <c r="L5466" s="10">
        <v>1738.8</v>
      </c>
      <c r="M5466" s="5">
        <v>0.45999999999999996</v>
      </c>
      <c r="N5466" s="2" t="s">
        <v>82</v>
      </c>
    </row>
    <row r="5467" spans="2:14" ht="14.25" customHeight="1" x14ac:dyDescent="0.25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10">
        <v>39</v>
      </c>
      <c r="J5467" s="7">
        <v>910</v>
      </c>
      <c r="K5467" s="10">
        <v>3549</v>
      </c>
      <c r="L5467" s="10">
        <v>1597.05</v>
      </c>
      <c r="M5467" s="5">
        <v>0.44999999999999996</v>
      </c>
      <c r="N5467" s="2" t="s">
        <v>82</v>
      </c>
    </row>
    <row r="5468" spans="2:14" ht="14.25" customHeight="1" x14ac:dyDescent="0.25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10">
        <v>38</v>
      </c>
      <c r="J5468" s="7">
        <v>540</v>
      </c>
      <c r="K5468" s="10">
        <v>2052</v>
      </c>
      <c r="L5468" s="10">
        <v>964.43999999999994</v>
      </c>
      <c r="M5468" s="5">
        <v>0.47</v>
      </c>
      <c r="N5468" s="2" t="s">
        <v>82</v>
      </c>
    </row>
    <row r="5469" spans="2:14" ht="14.25" customHeight="1" x14ac:dyDescent="0.25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10">
        <v>42</v>
      </c>
      <c r="J5469" s="7">
        <v>450</v>
      </c>
      <c r="K5469" s="10">
        <v>1890</v>
      </c>
      <c r="L5469" s="10">
        <v>963.9</v>
      </c>
      <c r="M5469" s="5">
        <v>0.51</v>
      </c>
      <c r="N5469" s="2" t="s">
        <v>82</v>
      </c>
    </row>
    <row r="5470" spans="2:14" ht="14.25" customHeight="1" x14ac:dyDescent="0.25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10">
        <v>38</v>
      </c>
      <c r="J5470" s="7">
        <v>1160</v>
      </c>
      <c r="K5470" s="10">
        <v>4408</v>
      </c>
      <c r="L5470" s="10">
        <v>1983.6</v>
      </c>
      <c r="M5470" s="5">
        <v>0.44999999999999996</v>
      </c>
      <c r="N5470" s="2" t="s">
        <v>82</v>
      </c>
    </row>
    <row r="5471" spans="2:14" ht="14.25" customHeight="1" x14ac:dyDescent="0.25">
      <c r="B5471" s="2" t="s">
        <v>13</v>
      </c>
      <c r="C5471" s="2">
        <v>1128299</v>
      </c>
      <c r="D5471" s="3">
        <v>44251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10">
        <v>27</v>
      </c>
      <c r="J5471" s="7">
        <v>1130</v>
      </c>
      <c r="K5471" s="10">
        <v>3051</v>
      </c>
      <c r="L5471" s="10">
        <v>1403.4599999999998</v>
      </c>
      <c r="M5471" s="5">
        <v>0.45999999999999996</v>
      </c>
      <c r="N5471" s="2" t="s">
        <v>82</v>
      </c>
    </row>
    <row r="5472" spans="2:14" ht="14.25" customHeight="1" x14ac:dyDescent="0.25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10">
        <v>36</v>
      </c>
      <c r="J5472" s="7">
        <v>1050</v>
      </c>
      <c r="K5472" s="10">
        <v>3780</v>
      </c>
      <c r="L5472" s="10">
        <v>1700.9999999999998</v>
      </c>
      <c r="M5472" s="5">
        <v>0.44999999999999996</v>
      </c>
      <c r="N5472" s="2" t="s">
        <v>82</v>
      </c>
    </row>
    <row r="5473" spans="2:14" ht="14.25" customHeight="1" x14ac:dyDescent="0.25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10">
        <v>39</v>
      </c>
      <c r="J5473" s="7">
        <v>880</v>
      </c>
      <c r="K5473" s="10">
        <v>3432</v>
      </c>
      <c r="L5473" s="10">
        <v>1544.3999999999999</v>
      </c>
      <c r="M5473" s="5">
        <v>0.44999999999999996</v>
      </c>
      <c r="N5473" s="2" t="s">
        <v>82</v>
      </c>
    </row>
    <row r="5474" spans="2:14" ht="14.25" customHeight="1" x14ac:dyDescent="0.25">
      <c r="B5474" s="2" t="s">
        <v>13</v>
      </c>
      <c r="C5474" s="2">
        <v>1128299</v>
      </c>
      <c r="D5474" s="3">
        <v>44251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10">
        <v>38</v>
      </c>
      <c r="J5474" s="7">
        <v>580</v>
      </c>
      <c r="K5474" s="10">
        <v>2204</v>
      </c>
      <c r="L5474" s="10">
        <v>1102</v>
      </c>
      <c r="M5474" s="5">
        <v>0.5</v>
      </c>
      <c r="N5474" s="2" t="s">
        <v>82</v>
      </c>
    </row>
    <row r="5475" spans="2:14" ht="14.25" customHeight="1" x14ac:dyDescent="0.25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10">
        <v>42</v>
      </c>
      <c r="J5475" s="7">
        <v>380</v>
      </c>
      <c r="K5475" s="10">
        <v>1596</v>
      </c>
      <c r="L5475" s="10">
        <v>877.80000000000007</v>
      </c>
      <c r="M5475" s="5">
        <v>0.55000000000000004</v>
      </c>
      <c r="N5475" s="2" t="s">
        <v>82</v>
      </c>
    </row>
    <row r="5476" spans="2:14" ht="14.25" customHeight="1" x14ac:dyDescent="0.25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10">
        <v>38</v>
      </c>
      <c r="J5476" s="7">
        <v>810</v>
      </c>
      <c r="K5476" s="10">
        <v>3078</v>
      </c>
      <c r="L5476" s="10">
        <v>1323.54</v>
      </c>
      <c r="M5476" s="5">
        <v>0.43</v>
      </c>
      <c r="N5476" s="2" t="s">
        <v>82</v>
      </c>
    </row>
    <row r="5477" spans="2:14" ht="14.25" customHeight="1" x14ac:dyDescent="0.25">
      <c r="B5477" s="2" t="s">
        <v>13</v>
      </c>
      <c r="C5477" s="2">
        <v>1128299</v>
      </c>
      <c r="D5477" s="3">
        <v>44278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10">
        <v>38</v>
      </c>
      <c r="J5477" s="7">
        <v>1430</v>
      </c>
      <c r="K5477" s="10">
        <v>5434</v>
      </c>
      <c r="L5477" s="10">
        <v>2553.98</v>
      </c>
      <c r="M5477" s="5">
        <v>0.47</v>
      </c>
      <c r="N5477" s="2" t="s">
        <v>82</v>
      </c>
    </row>
    <row r="5478" spans="2:14" ht="14.25" customHeight="1" x14ac:dyDescent="0.25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10">
        <v>45</v>
      </c>
      <c r="J5478" s="7">
        <v>850</v>
      </c>
      <c r="K5478" s="10">
        <v>3825</v>
      </c>
      <c r="L5478" s="10">
        <v>1797.75</v>
      </c>
      <c r="M5478" s="5">
        <v>0.47</v>
      </c>
      <c r="N5478" s="2" t="s">
        <v>82</v>
      </c>
    </row>
    <row r="5479" spans="2:14" ht="14.25" customHeight="1" x14ac:dyDescent="0.25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10">
        <v>52</v>
      </c>
      <c r="J5479" s="7">
        <v>910</v>
      </c>
      <c r="K5479" s="10">
        <v>4732</v>
      </c>
      <c r="L5479" s="10">
        <v>2271.36</v>
      </c>
      <c r="M5479" s="5">
        <v>0.48</v>
      </c>
      <c r="N5479" s="2" t="s">
        <v>82</v>
      </c>
    </row>
    <row r="5480" spans="2:14" ht="14.25" customHeight="1" x14ac:dyDescent="0.25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10">
        <v>48</v>
      </c>
      <c r="J5480" s="7">
        <v>650</v>
      </c>
      <c r="K5480" s="10">
        <v>3120</v>
      </c>
      <c r="L5480" s="10">
        <v>1435.1999999999998</v>
      </c>
      <c r="M5480" s="5">
        <v>0.45999999999999996</v>
      </c>
      <c r="N5480" s="2" t="s">
        <v>82</v>
      </c>
    </row>
    <row r="5481" spans="2:14" ht="14.25" customHeight="1" x14ac:dyDescent="0.25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10">
        <v>51</v>
      </c>
      <c r="J5481" s="7">
        <v>300</v>
      </c>
      <c r="K5481" s="10">
        <v>1530</v>
      </c>
      <c r="L5481" s="10">
        <v>795.6</v>
      </c>
      <c r="M5481" s="5">
        <v>0.52</v>
      </c>
      <c r="N5481" s="2" t="s">
        <v>82</v>
      </c>
    </row>
    <row r="5482" spans="2:14" ht="14.25" customHeight="1" x14ac:dyDescent="0.25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10">
        <v>49</v>
      </c>
      <c r="J5482" s="7">
        <v>780</v>
      </c>
      <c r="K5482" s="10">
        <v>3822</v>
      </c>
      <c r="L5482" s="10">
        <v>1605.24</v>
      </c>
      <c r="M5482" s="5">
        <v>0.42</v>
      </c>
      <c r="N5482" s="2" t="s">
        <v>82</v>
      </c>
    </row>
    <row r="5483" spans="2:14" ht="14.25" customHeight="1" x14ac:dyDescent="0.25">
      <c r="B5483" s="2" t="s">
        <v>13</v>
      </c>
      <c r="C5483" s="2">
        <v>1128299</v>
      </c>
      <c r="D5483" s="3">
        <v>44310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10">
        <v>52</v>
      </c>
      <c r="J5483" s="7">
        <v>1240</v>
      </c>
      <c r="K5483" s="10">
        <v>6448</v>
      </c>
      <c r="L5483" s="10">
        <v>3095.04</v>
      </c>
      <c r="M5483" s="5">
        <v>0.48</v>
      </c>
      <c r="N5483" s="2" t="s">
        <v>82</v>
      </c>
    </row>
    <row r="5484" spans="2:14" ht="14.25" customHeight="1" x14ac:dyDescent="0.25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10">
        <v>59</v>
      </c>
      <c r="J5484" s="7">
        <v>690</v>
      </c>
      <c r="K5484" s="10">
        <v>4071</v>
      </c>
      <c r="L5484" s="10">
        <v>1954.08</v>
      </c>
      <c r="M5484" s="5">
        <v>0.48</v>
      </c>
      <c r="N5484" s="2" t="s">
        <v>82</v>
      </c>
    </row>
    <row r="5485" spans="2:14" ht="14.25" customHeight="1" x14ac:dyDescent="0.25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10">
        <v>57</v>
      </c>
      <c r="J5485" s="7">
        <v>850</v>
      </c>
      <c r="K5485" s="10">
        <v>4845</v>
      </c>
      <c r="L5485" s="10">
        <v>2374.0500000000002</v>
      </c>
      <c r="M5485" s="5">
        <v>0.49</v>
      </c>
      <c r="N5485" s="2" t="s">
        <v>82</v>
      </c>
    </row>
    <row r="5486" spans="2:14" ht="14.25" customHeight="1" x14ac:dyDescent="0.25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10">
        <v>42</v>
      </c>
      <c r="J5486" s="7">
        <v>560</v>
      </c>
      <c r="K5486" s="10">
        <v>2352</v>
      </c>
      <c r="L5486" s="10">
        <v>1105.4399999999998</v>
      </c>
      <c r="M5486" s="5">
        <v>0.47</v>
      </c>
      <c r="N5486" s="2" t="s">
        <v>82</v>
      </c>
    </row>
    <row r="5487" spans="2:14" ht="14.25" customHeight="1" x14ac:dyDescent="0.25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10">
        <v>49</v>
      </c>
      <c r="J5487" s="7">
        <v>350</v>
      </c>
      <c r="K5487" s="10">
        <v>1715</v>
      </c>
      <c r="L5487" s="10">
        <v>874.65</v>
      </c>
      <c r="M5487" s="5">
        <v>0.51</v>
      </c>
      <c r="N5487" s="2" t="s">
        <v>82</v>
      </c>
    </row>
    <row r="5488" spans="2:14" ht="14.25" customHeight="1" x14ac:dyDescent="0.25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10">
        <v>64</v>
      </c>
      <c r="J5488" s="7">
        <v>780</v>
      </c>
      <c r="K5488" s="10">
        <v>4992</v>
      </c>
      <c r="L5488" s="10">
        <v>2196.48</v>
      </c>
      <c r="M5488" s="5">
        <v>0.44</v>
      </c>
      <c r="N5488" s="2" t="s">
        <v>82</v>
      </c>
    </row>
    <row r="5489" spans="2:14" ht="14.25" customHeight="1" x14ac:dyDescent="0.25">
      <c r="B5489" s="2" t="s">
        <v>13</v>
      </c>
      <c r="C5489" s="2">
        <v>1128299</v>
      </c>
      <c r="D5489" s="3">
        <v>44341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10">
        <v>46</v>
      </c>
      <c r="J5489" s="7">
        <v>1250</v>
      </c>
      <c r="K5489" s="10">
        <v>5750</v>
      </c>
      <c r="L5489" s="10">
        <v>2645</v>
      </c>
      <c r="M5489" s="5">
        <v>0.45999999999999996</v>
      </c>
      <c r="N5489" s="2" t="s">
        <v>82</v>
      </c>
    </row>
    <row r="5490" spans="2:14" ht="14.25" customHeight="1" x14ac:dyDescent="0.25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10">
        <v>51</v>
      </c>
      <c r="J5490" s="7">
        <v>980</v>
      </c>
      <c r="K5490" s="10">
        <v>4998</v>
      </c>
      <c r="L5490" s="10">
        <v>2249.1</v>
      </c>
      <c r="M5490" s="5">
        <v>0.44999999999999996</v>
      </c>
      <c r="N5490" s="2" t="s">
        <v>82</v>
      </c>
    </row>
    <row r="5491" spans="2:14" ht="14.25" customHeight="1" x14ac:dyDescent="0.25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10">
        <v>50</v>
      </c>
      <c r="J5491" s="7">
        <v>880</v>
      </c>
      <c r="K5491" s="10">
        <v>4400</v>
      </c>
      <c r="L5491" s="10">
        <v>2200</v>
      </c>
      <c r="M5491" s="5">
        <v>0.5</v>
      </c>
      <c r="N5491" s="2" t="s">
        <v>82</v>
      </c>
    </row>
    <row r="5492" spans="2:14" ht="14.25" customHeight="1" x14ac:dyDescent="0.25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10">
        <v>47</v>
      </c>
      <c r="J5492" s="7">
        <v>690</v>
      </c>
      <c r="K5492" s="10">
        <v>3243</v>
      </c>
      <c r="L5492" s="10">
        <v>1621.5</v>
      </c>
      <c r="M5492" s="5">
        <v>0.5</v>
      </c>
      <c r="N5492" s="2" t="s">
        <v>82</v>
      </c>
    </row>
    <row r="5493" spans="2:14" ht="14.25" customHeight="1" x14ac:dyDescent="0.25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10">
        <v>44</v>
      </c>
      <c r="J5493" s="7">
        <v>490</v>
      </c>
      <c r="K5493" s="10">
        <v>2156</v>
      </c>
      <c r="L5493" s="10">
        <v>1164.24</v>
      </c>
      <c r="M5493" s="5">
        <v>0.54</v>
      </c>
      <c r="N5493" s="2" t="s">
        <v>82</v>
      </c>
    </row>
    <row r="5494" spans="2:14" ht="14.25" customHeight="1" x14ac:dyDescent="0.25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10">
        <v>56</v>
      </c>
      <c r="J5494" s="7">
        <v>1520</v>
      </c>
      <c r="K5494" s="10">
        <v>8512</v>
      </c>
      <c r="L5494" s="10">
        <v>3660.16</v>
      </c>
      <c r="M5494" s="5">
        <v>0.43</v>
      </c>
      <c r="N5494" s="2" t="s">
        <v>82</v>
      </c>
    </row>
    <row r="5495" spans="2:14" ht="14.25" customHeight="1" x14ac:dyDescent="0.25">
      <c r="B5495" s="2" t="s">
        <v>13</v>
      </c>
      <c r="C5495" s="2">
        <v>1128299</v>
      </c>
      <c r="D5495" s="3">
        <v>44371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10">
        <v>53</v>
      </c>
      <c r="J5495" s="7">
        <v>2330</v>
      </c>
      <c r="K5495" s="10">
        <v>12349</v>
      </c>
      <c r="L5495" s="10">
        <v>5804.03</v>
      </c>
      <c r="M5495" s="5">
        <v>0.47</v>
      </c>
      <c r="N5495" s="2" t="s">
        <v>82</v>
      </c>
    </row>
    <row r="5496" spans="2:14" ht="14.25" customHeight="1" x14ac:dyDescent="0.25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10">
        <v>62</v>
      </c>
      <c r="J5496" s="7">
        <v>1760</v>
      </c>
      <c r="K5496" s="10">
        <v>10912</v>
      </c>
      <c r="L5496" s="10">
        <v>5019.5199999999995</v>
      </c>
      <c r="M5496" s="5">
        <v>0.45999999999999996</v>
      </c>
      <c r="N5496" s="2" t="s">
        <v>82</v>
      </c>
    </row>
    <row r="5497" spans="2:14" ht="14.25" customHeight="1" x14ac:dyDescent="0.25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10">
        <v>73</v>
      </c>
      <c r="J5497" s="7">
        <v>1950</v>
      </c>
      <c r="K5497" s="10">
        <v>14235</v>
      </c>
      <c r="L5497" s="10">
        <v>6832.8</v>
      </c>
      <c r="M5497" s="5">
        <v>0.48</v>
      </c>
      <c r="N5497" s="2" t="s">
        <v>82</v>
      </c>
    </row>
    <row r="5498" spans="2:14" ht="14.25" customHeight="1" x14ac:dyDescent="0.25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10">
        <v>72</v>
      </c>
      <c r="J5498" s="7">
        <v>1420</v>
      </c>
      <c r="K5498" s="10">
        <v>10224</v>
      </c>
      <c r="L5498" s="10">
        <v>5009.76</v>
      </c>
      <c r="M5498" s="5">
        <v>0.49</v>
      </c>
      <c r="N5498" s="2" t="s">
        <v>82</v>
      </c>
    </row>
    <row r="5499" spans="2:14" ht="14.25" customHeight="1" x14ac:dyDescent="0.25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10">
        <v>81</v>
      </c>
      <c r="J5499" s="7">
        <v>1040</v>
      </c>
      <c r="K5499" s="10">
        <v>8424</v>
      </c>
      <c r="L5499" s="10">
        <v>4296.24</v>
      </c>
      <c r="M5499" s="5">
        <v>0.51</v>
      </c>
      <c r="N5499" s="2" t="s">
        <v>82</v>
      </c>
    </row>
    <row r="5500" spans="2:14" ht="14.25" customHeight="1" x14ac:dyDescent="0.25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10">
        <v>96</v>
      </c>
      <c r="J5500" s="7">
        <v>1820</v>
      </c>
      <c r="K5500" s="10">
        <v>17472</v>
      </c>
      <c r="L5500" s="10">
        <v>6988.8</v>
      </c>
      <c r="M5500" s="5">
        <v>0.4</v>
      </c>
      <c r="N5500" s="2" t="s">
        <v>82</v>
      </c>
    </row>
    <row r="5501" spans="2:14" ht="14.25" customHeight="1" x14ac:dyDescent="0.25">
      <c r="B5501" s="2" t="s">
        <v>13</v>
      </c>
      <c r="C5501" s="2">
        <v>1128299</v>
      </c>
      <c r="D5501" s="3">
        <v>44400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10">
        <v>79</v>
      </c>
      <c r="J5501" s="7">
        <v>2550</v>
      </c>
      <c r="K5501" s="10">
        <v>20145</v>
      </c>
      <c r="L5501" s="10">
        <v>10072.5</v>
      </c>
      <c r="M5501" s="5">
        <v>0.5</v>
      </c>
      <c r="N5501" s="2" t="s">
        <v>82</v>
      </c>
    </row>
    <row r="5502" spans="2:14" ht="14.25" customHeight="1" x14ac:dyDescent="0.25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10">
        <v>81</v>
      </c>
      <c r="J5502" s="7">
        <v>2030</v>
      </c>
      <c r="K5502" s="10">
        <v>16443</v>
      </c>
      <c r="L5502" s="10">
        <v>8221.5</v>
      </c>
      <c r="M5502" s="5">
        <v>0.5</v>
      </c>
      <c r="N5502" s="2" t="s">
        <v>82</v>
      </c>
    </row>
    <row r="5503" spans="2:14" ht="14.25" customHeight="1" x14ac:dyDescent="0.25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10">
        <v>86</v>
      </c>
      <c r="J5503" s="7">
        <v>1820</v>
      </c>
      <c r="K5503" s="10">
        <v>15652</v>
      </c>
      <c r="L5503" s="10">
        <v>7043.4</v>
      </c>
      <c r="M5503" s="5">
        <v>0.44999999999999996</v>
      </c>
      <c r="N5503" s="2" t="s">
        <v>82</v>
      </c>
    </row>
    <row r="5504" spans="2:14" ht="14.25" customHeight="1" x14ac:dyDescent="0.25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10">
        <v>82</v>
      </c>
      <c r="J5504" s="7">
        <v>1490</v>
      </c>
      <c r="K5504" s="10">
        <v>12218</v>
      </c>
      <c r="L5504" s="10">
        <v>5620.28</v>
      </c>
      <c r="M5504" s="5">
        <v>0.45999999999999996</v>
      </c>
      <c r="N5504" s="2" t="s">
        <v>82</v>
      </c>
    </row>
    <row r="5505" spans="2:14" ht="14.25" customHeight="1" x14ac:dyDescent="0.25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10">
        <v>85</v>
      </c>
      <c r="J5505" s="7">
        <v>1620</v>
      </c>
      <c r="K5505" s="10">
        <v>13770</v>
      </c>
      <c r="L5505" s="10">
        <v>7573.5000000000009</v>
      </c>
      <c r="M5505" s="5">
        <v>0.55000000000000004</v>
      </c>
      <c r="N5505" s="2" t="s">
        <v>82</v>
      </c>
    </row>
    <row r="5506" spans="2:14" ht="14.25" customHeight="1" x14ac:dyDescent="0.25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10">
        <v>96</v>
      </c>
      <c r="J5506" s="7">
        <v>1800</v>
      </c>
      <c r="K5506" s="10">
        <v>17280</v>
      </c>
      <c r="L5506" s="10">
        <v>6912</v>
      </c>
      <c r="M5506" s="5">
        <v>0.4</v>
      </c>
      <c r="N5506" s="2" t="s">
        <v>82</v>
      </c>
    </row>
    <row r="5507" spans="2:14" ht="14.25" customHeight="1" x14ac:dyDescent="0.25">
      <c r="B5507" s="2" t="s">
        <v>13</v>
      </c>
      <c r="C5507" s="2">
        <v>1128299</v>
      </c>
      <c r="D5507" s="3">
        <v>44432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10">
        <v>83</v>
      </c>
      <c r="J5507" s="7">
        <v>2400</v>
      </c>
      <c r="K5507" s="10">
        <v>19920</v>
      </c>
      <c r="L5507" s="10">
        <v>8964</v>
      </c>
      <c r="M5507" s="5">
        <v>0.44999999999999996</v>
      </c>
      <c r="N5507" s="2" t="s">
        <v>82</v>
      </c>
    </row>
    <row r="5508" spans="2:14" ht="14.25" customHeight="1" x14ac:dyDescent="0.25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10">
        <v>76</v>
      </c>
      <c r="J5508" s="7">
        <v>2020</v>
      </c>
      <c r="K5508" s="10">
        <v>15352</v>
      </c>
      <c r="L5508" s="10">
        <v>7368.96</v>
      </c>
      <c r="M5508" s="5">
        <v>0.48</v>
      </c>
      <c r="N5508" s="2" t="s">
        <v>82</v>
      </c>
    </row>
    <row r="5509" spans="2:14" ht="14.25" customHeight="1" x14ac:dyDescent="0.25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10">
        <v>69</v>
      </c>
      <c r="J5509" s="7">
        <v>1890</v>
      </c>
      <c r="K5509" s="10">
        <v>13041</v>
      </c>
      <c r="L5509" s="10">
        <v>6259.6799999999994</v>
      </c>
      <c r="M5509" s="5">
        <v>0.48</v>
      </c>
      <c r="N5509" s="2" t="s">
        <v>82</v>
      </c>
    </row>
    <row r="5510" spans="2:14" ht="14.25" customHeight="1" x14ac:dyDescent="0.25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10">
        <v>66</v>
      </c>
      <c r="J5510" s="7">
        <v>1110</v>
      </c>
      <c r="K5510" s="10">
        <v>7326</v>
      </c>
      <c r="L5510" s="10">
        <v>3589.74</v>
      </c>
      <c r="M5510" s="5">
        <v>0.49</v>
      </c>
      <c r="N5510" s="2" t="s">
        <v>82</v>
      </c>
    </row>
    <row r="5511" spans="2:14" ht="14.25" customHeight="1" x14ac:dyDescent="0.25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10">
        <v>64</v>
      </c>
      <c r="J5511" s="7">
        <v>1060</v>
      </c>
      <c r="K5511" s="10">
        <v>6784</v>
      </c>
      <c r="L5511" s="10">
        <v>3459.84</v>
      </c>
      <c r="M5511" s="5">
        <v>0.51</v>
      </c>
      <c r="N5511" s="2" t="s">
        <v>82</v>
      </c>
    </row>
    <row r="5512" spans="2:14" ht="14.25" customHeight="1" x14ac:dyDescent="0.25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10">
        <v>73</v>
      </c>
      <c r="J5512" s="7">
        <v>750</v>
      </c>
      <c r="K5512" s="10">
        <v>5475</v>
      </c>
      <c r="L5512" s="10">
        <v>2299.5</v>
      </c>
      <c r="M5512" s="5">
        <v>0.42</v>
      </c>
      <c r="N5512" s="2" t="s">
        <v>82</v>
      </c>
    </row>
    <row r="5513" spans="2:14" ht="14.25" customHeight="1" x14ac:dyDescent="0.25">
      <c r="B5513" s="2" t="s">
        <v>13</v>
      </c>
      <c r="C5513" s="2">
        <v>1128299</v>
      </c>
      <c r="D5513" s="3">
        <v>44464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10">
        <v>46</v>
      </c>
      <c r="J5513" s="7">
        <v>1130</v>
      </c>
      <c r="K5513" s="10">
        <v>5198</v>
      </c>
      <c r="L5513" s="10">
        <v>2599</v>
      </c>
      <c r="M5513" s="5">
        <v>0.5</v>
      </c>
      <c r="N5513" s="2" t="s">
        <v>82</v>
      </c>
    </row>
    <row r="5514" spans="2:14" ht="14.25" customHeight="1" x14ac:dyDescent="0.25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10">
        <v>52</v>
      </c>
      <c r="J5514" s="7">
        <v>1130</v>
      </c>
      <c r="K5514" s="10">
        <v>5876</v>
      </c>
      <c r="L5514" s="10">
        <v>2702.9599999999996</v>
      </c>
      <c r="M5514" s="5">
        <v>0.45999999999999996</v>
      </c>
      <c r="N5514" s="2" t="s">
        <v>82</v>
      </c>
    </row>
    <row r="5515" spans="2:14" ht="14.25" customHeight="1" x14ac:dyDescent="0.25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10">
        <v>47</v>
      </c>
      <c r="J5515" s="7">
        <v>650</v>
      </c>
      <c r="K5515" s="10">
        <v>3055</v>
      </c>
      <c r="L5515" s="10">
        <v>1435.85</v>
      </c>
      <c r="M5515" s="5">
        <v>0.47</v>
      </c>
      <c r="N5515" s="2" t="s">
        <v>82</v>
      </c>
    </row>
    <row r="5516" spans="2:14" ht="14.25" customHeight="1" x14ac:dyDescent="0.25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10">
        <v>45</v>
      </c>
      <c r="J5516" s="7">
        <v>540</v>
      </c>
      <c r="K5516" s="10">
        <v>2430</v>
      </c>
      <c r="L5516" s="10">
        <v>1190.7</v>
      </c>
      <c r="M5516" s="5">
        <v>0.49</v>
      </c>
      <c r="N5516" s="2" t="s">
        <v>82</v>
      </c>
    </row>
    <row r="5517" spans="2:14" ht="14.25" customHeight="1" x14ac:dyDescent="0.25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10">
        <v>58</v>
      </c>
      <c r="J5517" s="7">
        <v>560</v>
      </c>
      <c r="K5517" s="10">
        <v>3248</v>
      </c>
      <c r="L5517" s="10">
        <v>1624</v>
      </c>
      <c r="M5517" s="5">
        <v>0.5</v>
      </c>
      <c r="N5517" s="2" t="s">
        <v>82</v>
      </c>
    </row>
    <row r="5518" spans="2:14" ht="14.25" customHeight="1" x14ac:dyDescent="0.25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10">
        <v>42</v>
      </c>
      <c r="J5518" s="7">
        <v>700</v>
      </c>
      <c r="K5518" s="10">
        <v>2940</v>
      </c>
      <c r="L5518" s="10">
        <v>1264.2</v>
      </c>
      <c r="M5518" s="5">
        <v>0.43</v>
      </c>
      <c r="N5518" s="2" t="s">
        <v>82</v>
      </c>
    </row>
    <row r="5519" spans="2:14" ht="14.25" customHeight="1" x14ac:dyDescent="0.25">
      <c r="B5519" s="2" t="s">
        <v>13</v>
      </c>
      <c r="C5519" s="2">
        <v>1128299</v>
      </c>
      <c r="D5519" s="3">
        <v>44493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10">
        <v>38</v>
      </c>
      <c r="J5519" s="7">
        <v>1020</v>
      </c>
      <c r="K5519" s="10">
        <v>3876</v>
      </c>
      <c r="L5519" s="10">
        <v>1744.1999999999998</v>
      </c>
      <c r="M5519" s="5">
        <v>0.44999999999999996</v>
      </c>
      <c r="N5519" s="2" t="s">
        <v>82</v>
      </c>
    </row>
    <row r="5520" spans="2:14" ht="14.25" customHeight="1" x14ac:dyDescent="0.25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10">
        <v>51</v>
      </c>
      <c r="J5520" s="7">
        <v>1420</v>
      </c>
      <c r="K5520" s="10">
        <v>7242</v>
      </c>
      <c r="L5520" s="10">
        <v>3548.58</v>
      </c>
      <c r="M5520" s="5">
        <v>0.49</v>
      </c>
      <c r="N5520" s="2" t="s">
        <v>82</v>
      </c>
    </row>
    <row r="5521" spans="2:14" ht="14.25" customHeight="1" x14ac:dyDescent="0.25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10">
        <v>46</v>
      </c>
      <c r="J5521" s="7">
        <v>950</v>
      </c>
      <c r="K5521" s="10">
        <v>4370</v>
      </c>
      <c r="L5521" s="10">
        <v>2010.1999999999998</v>
      </c>
      <c r="M5521" s="5">
        <v>0.45999999999999996</v>
      </c>
      <c r="N5521" s="2" t="s">
        <v>82</v>
      </c>
    </row>
    <row r="5522" spans="2:14" ht="14.25" customHeight="1" x14ac:dyDescent="0.25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10">
        <v>41</v>
      </c>
      <c r="J5522" s="7">
        <v>980</v>
      </c>
      <c r="K5522" s="10">
        <v>4018</v>
      </c>
      <c r="L5522" s="10">
        <v>1968.82</v>
      </c>
      <c r="M5522" s="5">
        <v>0.49</v>
      </c>
      <c r="N5522" s="2" t="s">
        <v>82</v>
      </c>
    </row>
    <row r="5523" spans="2:14" ht="14.25" customHeight="1" x14ac:dyDescent="0.25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10">
        <v>53</v>
      </c>
      <c r="J5523" s="7">
        <v>870</v>
      </c>
      <c r="K5523" s="10">
        <v>4611</v>
      </c>
      <c r="L5523" s="10">
        <v>2489.94</v>
      </c>
      <c r="M5523" s="5">
        <v>0.54</v>
      </c>
      <c r="N5523" s="2" t="s">
        <v>82</v>
      </c>
    </row>
    <row r="5524" spans="2:14" ht="14.25" customHeight="1" x14ac:dyDescent="0.25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10">
        <v>59</v>
      </c>
      <c r="J5524" s="7">
        <v>1020</v>
      </c>
      <c r="K5524" s="10">
        <v>6018</v>
      </c>
      <c r="L5524" s="10">
        <v>2647.92</v>
      </c>
      <c r="M5524" s="5">
        <v>0.44</v>
      </c>
      <c r="N5524" s="2" t="s">
        <v>82</v>
      </c>
    </row>
    <row r="5525" spans="2:14" ht="14.25" customHeight="1" x14ac:dyDescent="0.25">
      <c r="B5525" s="2" t="s">
        <v>13</v>
      </c>
      <c r="C5525" s="2">
        <v>1128299</v>
      </c>
      <c r="D5525" s="3">
        <v>44524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10">
        <v>42</v>
      </c>
      <c r="J5525" s="7">
        <v>1550</v>
      </c>
      <c r="K5525" s="10">
        <v>6510</v>
      </c>
      <c r="L5525" s="10">
        <v>3059.7</v>
      </c>
      <c r="M5525" s="5">
        <v>0.47</v>
      </c>
      <c r="N5525" s="2" t="s">
        <v>82</v>
      </c>
    </row>
    <row r="5526" spans="2:14" ht="14.25" customHeight="1" x14ac:dyDescent="0.25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10">
        <v>47</v>
      </c>
      <c r="J5526" s="7">
        <v>1690</v>
      </c>
      <c r="K5526" s="10">
        <v>7943</v>
      </c>
      <c r="L5526" s="10">
        <v>3892.0699999999997</v>
      </c>
      <c r="M5526" s="5">
        <v>0.49</v>
      </c>
      <c r="N5526" s="2" t="s">
        <v>82</v>
      </c>
    </row>
    <row r="5527" spans="2:14" ht="14.25" customHeight="1" x14ac:dyDescent="0.25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10">
        <v>43</v>
      </c>
      <c r="J5527" s="7">
        <v>1380</v>
      </c>
      <c r="K5527" s="10">
        <v>5934</v>
      </c>
      <c r="L5527" s="10">
        <v>2848.3199999999997</v>
      </c>
      <c r="M5527" s="5">
        <v>0.48</v>
      </c>
      <c r="N5527" s="2" t="s">
        <v>82</v>
      </c>
    </row>
    <row r="5528" spans="2:14" ht="14.25" customHeight="1" x14ac:dyDescent="0.25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10">
        <v>52</v>
      </c>
      <c r="J5528" s="7">
        <v>1130</v>
      </c>
      <c r="K5528" s="10">
        <v>5876</v>
      </c>
      <c r="L5528" s="10">
        <v>2820.48</v>
      </c>
      <c r="M5528" s="5">
        <v>0.48</v>
      </c>
      <c r="N5528" s="2" t="s">
        <v>82</v>
      </c>
    </row>
    <row r="5529" spans="2:14" ht="14.25" customHeight="1" x14ac:dyDescent="0.25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10">
        <v>73</v>
      </c>
      <c r="J5529" s="7">
        <v>1110</v>
      </c>
      <c r="K5529" s="10">
        <v>8103</v>
      </c>
      <c r="L5529" s="10">
        <v>4456.6500000000005</v>
      </c>
      <c r="M5529" s="5">
        <v>0.55000000000000004</v>
      </c>
      <c r="N5529" s="2" t="s">
        <v>82</v>
      </c>
    </row>
    <row r="5530" spans="2:14" ht="14.25" customHeight="1" x14ac:dyDescent="0.25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10">
        <v>74</v>
      </c>
      <c r="J5530" s="7">
        <v>1490</v>
      </c>
      <c r="K5530" s="10">
        <v>11026</v>
      </c>
      <c r="L5530" s="10">
        <v>4410.4000000000005</v>
      </c>
      <c r="M5530" s="5">
        <v>0.4</v>
      </c>
      <c r="N5530" s="2" t="s">
        <v>82</v>
      </c>
    </row>
    <row r="5531" spans="2:14" ht="14.25" customHeight="1" x14ac:dyDescent="0.25">
      <c r="B5531" s="2" t="s">
        <v>13</v>
      </c>
      <c r="C5531" s="2">
        <v>1128299</v>
      </c>
      <c r="D5531" s="3">
        <v>44553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10">
        <v>60</v>
      </c>
      <c r="J5531" s="7">
        <v>2250</v>
      </c>
      <c r="K5531" s="10">
        <v>13500</v>
      </c>
      <c r="L5531" s="10">
        <v>6345</v>
      </c>
      <c r="M5531" s="5">
        <v>0.47</v>
      </c>
      <c r="N5531" s="2" t="s">
        <v>82</v>
      </c>
    </row>
    <row r="5532" spans="2:14" ht="14.25" customHeight="1" x14ac:dyDescent="0.25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10">
        <v>74</v>
      </c>
      <c r="J5532" s="7">
        <v>2250</v>
      </c>
      <c r="K5532" s="10">
        <v>16650</v>
      </c>
      <c r="L5532" s="10">
        <v>7492.4999999999991</v>
      </c>
      <c r="M5532" s="5">
        <v>0.44999999999999996</v>
      </c>
      <c r="N5532" s="2" t="s">
        <v>82</v>
      </c>
    </row>
    <row r="5533" spans="2:14" ht="14.25" customHeight="1" x14ac:dyDescent="0.25">
      <c r="B5533" s="2" t="s">
        <v>25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10">
        <v>64</v>
      </c>
      <c r="J5533" s="7">
        <v>1540</v>
      </c>
      <c r="K5533" s="10">
        <v>9856</v>
      </c>
      <c r="L5533" s="10">
        <v>4730.88</v>
      </c>
      <c r="M5533" s="5">
        <v>0.48</v>
      </c>
      <c r="N5533" s="2" t="s">
        <v>82</v>
      </c>
    </row>
    <row r="5534" spans="2:14" ht="14.25" customHeight="1" x14ac:dyDescent="0.25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10">
        <v>67</v>
      </c>
      <c r="J5534" s="7">
        <v>1600</v>
      </c>
      <c r="K5534" s="10">
        <v>10720</v>
      </c>
      <c r="L5534" s="10">
        <v>5360</v>
      </c>
      <c r="M5534" s="5">
        <v>0.5</v>
      </c>
      <c r="N5534" s="2" t="s">
        <v>82</v>
      </c>
    </row>
    <row r="5535" spans="2:14" ht="14.25" customHeight="1" x14ac:dyDescent="0.25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10">
        <v>72</v>
      </c>
      <c r="J5535" s="7">
        <v>1330</v>
      </c>
      <c r="K5535" s="10">
        <v>9576</v>
      </c>
      <c r="L5535" s="10">
        <v>4883.76</v>
      </c>
      <c r="M5535" s="5">
        <v>0.51</v>
      </c>
      <c r="N5535" s="2" t="s">
        <v>82</v>
      </c>
    </row>
    <row r="5536" spans="2:14" ht="14.25" customHeight="1" x14ac:dyDescent="0.25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10">
        <v>82</v>
      </c>
      <c r="J5536" s="7">
        <v>1500</v>
      </c>
      <c r="K5536" s="10">
        <v>12300</v>
      </c>
      <c r="L5536" s="10">
        <v>5289</v>
      </c>
      <c r="M5536" s="5">
        <v>0.43</v>
      </c>
      <c r="N5536" s="2" t="s">
        <v>82</v>
      </c>
    </row>
    <row r="5537" spans="2:14" ht="14.25" customHeight="1" x14ac:dyDescent="0.25">
      <c r="B5537" s="2" t="s">
        <v>25</v>
      </c>
      <c r="C5537" s="2">
        <v>1185732</v>
      </c>
      <c r="D5537" s="3">
        <v>44215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10">
        <v>34</v>
      </c>
      <c r="J5537" s="7">
        <v>2030</v>
      </c>
      <c r="K5537" s="10">
        <v>6902</v>
      </c>
      <c r="L5537" s="10">
        <v>4210.22</v>
      </c>
      <c r="M5537" s="5">
        <v>0.61</v>
      </c>
      <c r="N5537" s="2" t="s">
        <v>82</v>
      </c>
    </row>
    <row r="5538" spans="2:14" ht="14.25" customHeight="1" x14ac:dyDescent="0.25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10">
        <v>34</v>
      </c>
      <c r="J5538" s="7">
        <v>1540</v>
      </c>
      <c r="K5538" s="10">
        <v>5236</v>
      </c>
      <c r="L5538" s="10">
        <v>2670.36</v>
      </c>
      <c r="M5538" s="5">
        <v>0.51</v>
      </c>
      <c r="N5538" s="2" t="s">
        <v>82</v>
      </c>
    </row>
    <row r="5539" spans="2:14" ht="14.25" customHeight="1" x14ac:dyDescent="0.25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10">
        <v>23</v>
      </c>
      <c r="J5539" s="7">
        <v>1490</v>
      </c>
      <c r="K5539" s="10">
        <v>3427</v>
      </c>
      <c r="L5539" s="10">
        <v>1370.8000000000002</v>
      </c>
      <c r="M5539" s="5">
        <v>0.4</v>
      </c>
      <c r="N5539" s="2" t="s">
        <v>82</v>
      </c>
    </row>
    <row r="5540" spans="2:14" ht="14.25" customHeight="1" x14ac:dyDescent="0.25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10">
        <v>29</v>
      </c>
      <c r="J5540" s="7">
        <v>1160</v>
      </c>
      <c r="K5540" s="10">
        <v>3364</v>
      </c>
      <c r="L5540" s="10">
        <v>1682</v>
      </c>
      <c r="M5540" s="5">
        <v>0.5</v>
      </c>
      <c r="N5540" s="2" t="s">
        <v>82</v>
      </c>
    </row>
    <row r="5541" spans="2:14" ht="14.25" customHeight="1" x14ac:dyDescent="0.25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10">
        <v>43</v>
      </c>
      <c r="J5541" s="7">
        <v>1220</v>
      </c>
      <c r="K5541" s="10">
        <v>5246</v>
      </c>
      <c r="L5541" s="10">
        <v>2727.92</v>
      </c>
      <c r="M5541" s="5">
        <v>0.52</v>
      </c>
      <c r="N5541" s="2" t="s">
        <v>82</v>
      </c>
    </row>
    <row r="5542" spans="2:14" ht="14.25" customHeight="1" x14ac:dyDescent="0.25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10">
        <v>33</v>
      </c>
      <c r="J5542" s="7">
        <v>1380</v>
      </c>
      <c r="K5542" s="10">
        <v>4554</v>
      </c>
      <c r="L5542" s="10">
        <v>3096.7200000000003</v>
      </c>
      <c r="M5542" s="5">
        <v>0.68</v>
      </c>
      <c r="N5542" s="2" t="s">
        <v>82</v>
      </c>
    </row>
    <row r="5543" spans="2:14" ht="14.25" customHeight="1" x14ac:dyDescent="0.25">
      <c r="B5543" s="2" t="s">
        <v>25</v>
      </c>
      <c r="C5543" s="2">
        <v>1185732</v>
      </c>
      <c r="D5543" s="3">
        <v>44244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10">
        <v>34</v>
      </c>
      <c r="J5543" s="7">
        <v>2000</v>
      </c>
      <c r="K5543" s="10">
        <v>6800</v>
      </c>
      <c r="L5543" s="10">
        <v>4284</v>
      </c>
      <c r="M5543" s="5">
        <v>0.63</v>
      </c>
      <c r="N5543" s="2" t="s">
        <v>82</v>
      </c>
    </row>
    <row r="5544" spans="2:14" ht="14.25" customHeight="1" x14ac:dyDescent="0.25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10">
        <v>33</v>
      </c>
      <c r="J5544" s="7">
        <v>1170</v>
      </c>
      <c r="K5544" s="10">
        <v>3861</v>
      </c>
      <c r="L5544" s="10">
        <v>2007.72</v>
      </c>
      <c r="M5544" s="5">
        <v>0.52</v>
      </c>
      <c r="N5544" s="2" t="s">
        <v>82</v>
      </c>
    </row>
    <row r="5545" spans="2:14" ht="14.25" customHeight="1" x14ac:dyDescent="0.25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10">
        <v>23</v>
      </c>
      <c r="J5545" s="7">
        <v>1500</v>
      </c>
      <c r="K5545" s="10">
        <v>3450</v>
      </c>
      <c r="L5545" s="10">
        <v>1483.5</v>
      </c>
      <c r="M5545" s="5">
        <v>0.43</v>
      </c>
      <c r="N5545" s="2" t="s">
        <v>82</v>
      </c>
    </row>
    <row r="5546" spans="2:14" ht="14.25" customHeight="1" x14ac:dyDescent="0.25">
      <c r="B5546" s="2" t="s">
        <v>25</v>
      </c>
      <c r="C5546" s="2">
        <v>1185732</v>
      </c>
      <c r="D5546" s="3">
        <v>44244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10">
        <v>28</v>
      </c>
      <c r="J5546" s="7">
        <v>1090</v>
      </c>
      <c r="K5546" s="10">
        <v>3052</v>
      </c>
      <c r="L5546" s="10">
        <v>1495.48</v>
      </c>
      <c r="M5546" s="5">
        <v>0.49</v>
      </c>
      <c r="N5546" s="2" t="s">
        <v>82</v>
      </c>
    </row>
    <row r="5547" spans="2:14" ht="14.25" customHeight="1" x14ac:dyDescent="0.25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10">
        <v>41</v>
      </c>
      <c r="J5547" s="7">
        <v>1260</v>
      </c>
      <c r="K5547" s="10">
        <v>5166</v>
      </c>
      <c r="L5547" s="10">
        <v>2841.2999999999997</v>
      </c>
      <c r="M5547" s="5">
        <v>0.54999999999999993</v>
      </c>
      <c r="N5547" s="2" t="s">
        <v>82</v>
      </c>
    </row>
    <row r="5548" spans="2:14" ht="14.25" customHeight="1" x14ac:dyDescent="0.25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10">
        <v>33</v>
      </c>
      <c r="J5548" s="7">
        <v>1380</v>
      </c>
      <c r="K5548" s="10">
        <v>4554</v>
      </c>
      <c r="L5548" s="10">
        <v>3051.1800000000003</v>
      </c>
      <c r="M5548" s="5">
        <v>0.67</v>
      </c>
      <c r="N5548" s="2" t="s">
        <v>82</v>
      </c>
    </row>
    <row r="5549" spans="2:14" ht="14.25" customHeight="1" x14ac:dyDescent="0.25">
      <c r="B5549" s="2" t="s">
        <v>25</v>
      </c>
      <c r="C5549" s="2">
        <v>1185732</v>
      </c>
      <c r="D5549" s="3">
        <v>44270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10">
        <v>34</v>
      </c>
      <c r="J5549" s="7">
        <v>2160</v>
      </c>
      <c r="K5549" s="10">
        <v>7344</v>
      </c>
      <c r="L5549" s="10">
        <v>4479.84</v>
      </c>
      <c r="M5549" s="5">
        <v>0.61</v>
      </c>
      <c r="N5549" s="2" t="s">
        <v>82</v>
      </c>
    </row>
    <row r="5550" spans="2:14" ht="14.25" customHeight="1" x14ac:dyDescent="0.25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10">
        <v>32</v>
      </c>
      <c r="J5550" s="7">
        <v>1260</v>
      </c>
      <c r="K5550" s="10">
        <v>4032</v>
      </c>
      <c r="L5550" s="10">
        <v>2177.2800000000002</v>
      </c>
      <c r="M5550" s="5">
        <v>0.54</v>
      </c>
      <c r="N5550" s="2" t="s">
        <v>82</v>
      </c>
    </row>
    <row r="5551" spans="2:14" ht="14.25" customHeight="1" x14ac:dyDescent="0.25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10">
        <v>25</v>
      </c>
      <c r="J5551" s="7">
        <v>1240</v>
      </c>
      <c r="K5551" s="10">
        <v>3100</v>
      </c>
      <c r="L5551" s="10">
        <v>1240</v>
      </c>
      <c r="M5551" s="5">
        <v>0.4</v>
      </c>
      <c r="N5551" s="2" t="s">
        <v>82</v>
      </c>
    </row>
    <row r="5552" spans="2:14" ht="14.25" customHeight="1" x14ac:dyDescent="0.25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10">
        <v>29</v>
      </c>
      <c r="J5552" s="7">
        <v>910</v>
      </c>
      <c r="K5552" s="10">
        <v>2639</v>
      </c>
      <c r="L5552" s="10">
        <v>1266.72</v>
      </c>
      <c r="M5552" s="5">
        <v>0.48</v>
      </c>
      <c r="N5552" s="2" t="s">
        <v>82</v>
      </c>
    </row>
    <row r="5553" spans="2:14" ht="14.25" customHeight="1" x14ac:dyDescent="0.25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10">
        <v>43</v>
      </c>
      <c r="J5553" s="7">
        <v>940</v>
      </c>
      <c r="K5553" s="10">
        <v>4042</v>
      </c>
      <c r="L5553" s="10">
        <v>2101.84</v>
      </c>
      <c r="M5553" s="5">
        <v>0.52</v>
      </c>
      <c r="N5553" s="2" t="s">
        <v>82</v>
      </c>
    </row>
    <row r="5554" spans="2:14" ht="14.25" customHeight="1" x14ac:dyDescent="0.25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10">
        <v>33</v>
      </c>
      <c r="J5554" s="7">
        <v>1430</v>
      </c>
      <c r="K5554" s="10">
        <v>4719</v>
      </c>
      <c r="L5554" s="10">
        <v>3256.11</v>
      </c>
      <c r="M5554" s="5">
        <v>0.69000000000000006</v>
      </c>
      <c r="N5554" s="2" t="s">
        <v>82</v>
      </c>
    </row>
    <row r="5555" spans="2:14" ht="14.25" customHeight="1" x14ac:dyDescent="0.25">
      <c r="B5555" s="2" t="s">
        <v>25</v>
      </c>
      <c r="C5555" s="2">
        <v>1185732</v>
      </c>
      <c r="D5555" s="3">
        <v>44302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10">
        <v>32</v>
      </c>
      <c r="J5555" s="7">
        <v>1810</v>
      </c>
      <c r="K5555" s="10">
        <v>5792</v>
      </c>
      <c r="L5555" s="10">
        <v>3475.2</v>
      </c>
      <c r="M5555" s="5">
        <v>0.6</v>
      </c>
      <c r="N5555" s="2" t="s">
        <v>82</v>
      </c>
    </row>
    <row r="5556" spans="2:14" ht="14.25" customHeight="1" x14ac:dyDescent="0.25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10">
        <v>38</v>
      </c>
      <c r="J5556" s="7">
        <v>1110</v>
      </c>
      <c r="K5556" s="10">
        <v>4218</v>
      </c>
      <c r="L5556" s="10">
        <v>2235.54</v>
      </c>
      <c r="M5556" s="5">
        <v>0.53</v>
      </c>
      <c r="N5556" s="2" t="s">
        <v>82</v>
      </c>
    </row>
    <row r="5557" spans="2:14" ht="14.25" customHeight="1" x14ac:dyDescent="0.25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10">
        <v>27</v>
      </c>
      <c r="J5557" s="7">
        <v>1350</v>
      </c>
      <c r="K5557" s="10">
        <v>3645</v>
      </c>
      <c r="L5557" s="10">
        <v>1530.8999999999999</v>
      </c>
      <c r="M5557" s="5">
        <v>0.42</v>
      </c>
      <c r="N5557" s="2" t="s">
        <v>82</v>
      </c>
    </row>
    <row r="5558" spans="2:14" ht="14.25" customHeight="1" x14ac:dyDescent="0.25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10">
        <v>32</v>
      </c>
      <c r="J5558" s="7">
        <v>1090</v>
      </c>
      <c r="K5558" s="10">
        <v>3488</v>
      </c>
      <c r="L5558" s="10">
        <v>1604.4799999999998</v>
      </c>
      <c r="M5558" s="5">
        <v>0.45999999999999996</v>
      </c>
      <c r="N5558" s="2" t="s">
        <v>82</v>
      </c>
    </row>
    <row r="5559" spans="2:14" ht="14.25" customHeight="1" x14ac:dyDescent="0.25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10">
        <v>45</v>
      </c>
      <c r="J5559" s="7">
        <v>1200</v>
      </c>
      <c r="K5559" s="10">
        <v>5400</v>
      </c>
      <c r="L5559" s="10">
        <v>2700</v>
      </c>
      <c r="M5559" s="5">
        <v>0.5</v>
      </c>
      <c r="N5559" s="2" t="s">
        <v>82</v>
      </c>
    </row>
    <row r="5560" spans="2:14" ht="14.25" customHeight="1" x14ac:dyDescent="0.25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10">
        <v>37</v>
      </c>
      <c r="J5560" s="7">
        <v>1520</v>
      </c>
      <c r="K5560" s="10">
        <v>5624</v>
      </c>
      <c r="L5560" s="10">
        <v>3880.5600000000004</v>
      </c>
      <c r="M5560" s="5">
        <v>0.69000000000000006</v>
      </c>
      <c r="N5560" s="2" t="s">
        <v>82</v>
      </c>
    </row>
    <row r="5561" spans="2:14" ht="14.25" customHeight="1" x14ac:dyDescent="0.25">
      <c r="B5561" s="2" t="s">
        <v>25</v>
      </c>
      <c r="C5561" s="2">
        <v>1185732</v>
      </c>
      <c r="D5561" s="3">
        <v>44331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10">
        <v>48</v>
      </c>
      <c r="J5561" s="7">
        <v>2070</v>
      </c>
      <c r="K5561" s="10">
        <v>9936</v>
      </c>
      <c r="L5561" s="10">
        <v>6060.96</v>
      </c>
      <c r="M5561" s="5">
        <v>0.61</v>
      </c>
      <c r="N5561" s="2" t="s">
        <v>82</v>
      </c>
    </row>
    <row r="5562" spans="2:14" ht="14.25" customHeight="1" x14ac:dyDescent="0.25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10">
        <v>47</v>
      </c>
      <c r="J5562" s="7">
        <v>1500</v>
      </c>
      <c r="K5562" s="10">
        <v>7050</v>
      </c>
      <c r="L5562" s="10">
        <v>3877.4999999999995</v>
      </c>
      <c r="M5562" s="5">
        <v>0.54999999999999993</v>
      </c>
      <c r="N5562" s="2" t="s">
        <v>82</v>
      </c>
    </row>
    <row r="5563" spans="2:14" ht="14.25" customHeight="1" x14ac:dyDescent="0.25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10">
        <v>44</v>
      </c>
      <c r="J5563" s="7">
        <v>1330</v>
      </c>
      <c r="K5563" s="10">
        <v>5852</v>
      </c>
      <c r="L5563" s="10">
        <v>2340.8000000000002</v>
      </c>
      <c r="M5563" s="5">
        <v>0.4</v>
      </c>
      <c r="N5563" s="2" t="s">
        <v>82</v>
      </c>
    </row>
    <row r="5564" spans="2:14" ht="14.25" customHeight="1" x14ac:dyDescent="0.25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10">
        <v>42</v>
      </c>
      <c r="J5564" s="7">
        <v>1260</v>
      </c>
      <c r="K5564" s="10">
        <v>5292</v>
      </c>
      <c r="L5564" s="10">
        <v>2646</v>
      </c>
      <c r="M5564" s="5">
        <v>0.5</v>
      </c>
      <c r="N5564" s="2" t="s">
        <v>82</v>
      </c>
    </row>
    <row r="5565" spans="2:14" ht="14.25" customHeight="1" x14ac:dyDescent="0.25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10">
        <v>52</v>
      </c>
      <c r="J5565" s="7">
        <v>1240</v>
      </c>
      <c r="K5565" s="10">
        <v>6448</v>
      </c>
      <c r="L5565" s="10">
        <v>3417.44</v>
      </c>
      <c r="M5565" s="5">
        <v>0.53</v>
      </c>
      <c r="N5565" s="2" t="s">
        <v>82</v>
      </c>
    </row>
    <row r="5566" spans="2:14" ht="14.25" customHeight="1" x14ac:dyDescent="0.25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10">
        <v>55</v>
      </c>
      <c r="J5566" s="7">
        <v>1500</v>
      </c>
      <c r="K5566" s="10">
        <v>8250</v>
      </c>
      <c r="L5566" s="10">
        <v>5775.0000000000009</v>
      </c>
      <c r="M5566" s="5">
        <v>0.70000000000000007</v>
      </c>
      <c r="N5566" s="2" t="s">
        <v>82</v>
      </c>
    </row>
    <row r="5567" spans="2:14" ht="14.25" customHeight="1" x14ac:dyDescent="0.25">
      <c r="B5567" s="2" t="s">
        <v>25</v>
      </c>
      <c r="C5567" s="2">
        <v>1185732</v>
      </c>
      <c r="D5567" s="3">
        <v>44364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10">
        <v>52</v>
      </c>
      <c r="J5567" s="7">
        <v>2060</v>
      </c>
      <c r="K5567" s="10">
        <v>10712</v>
      </c>
      <c r="L5567" s="10">
        <v>6641.44</v>
      </c>
      <c r="M5567" s="5">
        <v>0.62</v>
      </c>
      <c r="N5567" s="2" t="s">
        <v>82</v>
      </c>
    </row>
    <row r="5568" spans="2:14" ht="14.25" customHeight="1" x14ac:dyDescent="0.25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10">
        <v>46</v>
      </c>
      <c r="J5568" s="7">
        <v>1670</v>
      </c>
      <c r="K5568" s="10">
        <v>7682</v>
      </c>
      <c r="L5568" s="10">
        <v>4148.2800000000007</v>
      </c>
      <c r="M5568" s="5">
        <v>0.54</v>
      </c>
      <c r="N5568" s="2" t="s">
        <v>82</v>
      </c>
    </row>
    <row r="5569" spans="2:14" ht="14.25" customHeight="1" x14ac:dyDescent="0.25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10">
        <v>41</v>
      </c>
      <c r="J5569" s="7">
        <v>1380</v>
      </c>
      <c r="K5569" s="10">
        <v>5658</v>
      </c>
      <c r="L5569" s="10">
        <v>2489.52</v>
      </c>
      <c r="M5569" s="5">
        <v>0.44</v>
      </c>
      <c r="N5569" s="2" t="s">
        <v>82</v>
      </c>
    </row>
    <row r="5570" spans="2:14" ht="14.25" customHeight="1" x14ac:dyDescent="0.25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10">
        <v>43</v>
      </c>
      <c r="J5570" s="7">
        <v>1580</v>
      </c>
      <c r="K5570" s="10">
        <v>6794</v>
      </c>
      <c r="L5570" s="10">
        <v>3261.12</v>
      </c>
      <c r="M5570" s="5">
        <v>0.48</v>
      </c>
      <c r="N5570" s="2" t="s">
        <v>82</v>
      </c>
    </row>
    <row r="5571" spans="2:14" ht="14.25" customHeight="1" x14ac:dyDescent="0.25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10">
        <v>57</v>
      </c>
      <c r="J5571" s="7">
        <v>1520</v>
      </c>
      <c r="K5571" s="10">
        <v>8664</v>
      </c>
      <c r="L5571" s="10">
        <v>4765.2</v>
      </c>
      <c r="M5571" s="5">
        <v>0.54999999999999993</v>
      </c>
      <c r="N5571" s="2" t="s">
        <v>82</v>
      </c>
    </row>
    <row r="5572" spans="2:14" ht="14.25" customHeight="1" x14ac:dyDescent="0.25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10">
        <v>60</v>
      </c>
      <c r="J5572" s="7">
        <v>1690</v>
      </c>
      <c r="K5572" s="10">
        <v>10140</v>
      </c>
      <c r="L5572" s="10">
        <v>6591</v>
      </c>
      <c r="M5572" s="5">
        <v>0.65</v>
      </c>
      <c r="N5572" s="2" t="s">
        <v>82</v>
      </c>
    </row>
    <row r="5573" spans="2:14" ht="14.25" customHeight="1" x14ac:dyDescent="0.25">
      <c r="B5573" s="2" t="s">
        <v>25</v>
      </c>
      <c r="C5573" s="2">
        <v>1185732</v>
      </c>
      <c r="D5573" s="3">
        <v>44392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10">
        <v>57</v>
      </c>
      <c r="J5573" s="7">
        <v>2250</v>
      </c>
      <c r="K5573" s="10">
        <v>12825</v>
      </c>
      <c r="L5573" s="10">
        <v>7695</v>
      </c>
      <c r="M5573" s="5">
        <v>0.6</v>
      </c>
      <c r="N5573" s="2" t="s">
        <v>82</v>
      </c>
    </row>
    <row r="5574" spans="2:14" ht="14.25" customHeight="1" x14ac:dyDescent="0.25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10">
        <v>53</v>
      </c>
      <c r="J5574" s="7">
        <v>1890</v>
      </c>
      <c r="K5574" s="10">
        <v>10017</v>
      </c>
      <c r="L5574" s="10">
        <v>5108.67</v>
      </c>
      <c r="M5574" s="5">
        <v>0.51</v>
      </c>
      <c r="N5574" s="2" t="s">
        <v>82</v>
      </c>
    </row>
    <row r="5575" spans="2:14" ht="14.25" customHeight="1" x14ac:dyDescent="0.25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10">
        <v>46</v>
      </c>
      <c r="J5575" s="7">
        <v>1730</v>
      </c>
      <c r="K5575" s="10">
        <v>7958</v>
      </c>
      <c r="L5575" s="10">
        <v>3581.0999999999995</v>
      </c>
      <c r="M5575" s="5">
        <v>0.44999999999999996</v>
      </c>
      <c r="N5575" s="2" t="s">
        <v>82</v>
      </c>
    </row>
    <row r="5576" spans="2:14" ht="14.25" customHeight="1" x14ac:dyDescent="0.25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10">
        <v>47</v>
      </c>
      <c r="J5576" s="7">
        <v>1580</v>
      </c>
      <c r="K5576" s="10">
        <v>7426</v>
      </c>
      <c r="L5576" s="10">
        <v>3341.7</v>
      </c>
      <c r="M5576" s="5">
        <v>0.44999999999999996</v>
      </c>
      <c r="N5576" s="2" t="s">
        <v>82</v>
      </c>
    </row>
    <row r="5577" spans="2:14" ht="14.25" customHeight="1" x14ac:dyDescent="0.25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10">
        <v>54</v>
      </c>
      <c r="J5577" s="7">
        <v>1430</v>
      </c>
      <c r="K5577" s="10">
        <v>7722</v>
      </c>
      <c r="L5577" s="10">
        <v>3938.2200000000003</v>
      </c>
      <c r="M5577" s="5">
        <v>0.51</v>
      </c>
      <c r="N5577" s="2" t="s">
        <v>82</v>
      </c>
    </row>
    <row r="5578" spans="2:14" ht="14.25" customHeight="1" x14ac:dyDescent="0.25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10">
        <v>62</v>
      </c>
      <c r="J5578" s="7">
        <v>2100</v>
      </c>
      <c r="K5578" s="10">
        <v>13020</v>
      </c>
      <c r="L5578" s="10">
        <v>8983.8000000000011</v>
      </c>
      <c r="M5578" s="5">
        <v>0.69000000000000006</v>
      </c>
      <c r="N5578" s="2" t="s">
        <v>82</v>
      </c>
    </row>
    <row r="5579" spans="2:14" ht="14.25" customHeight="1" x14ac:dyDescent="0.25">
      <c r="B5579" s="2" t="s">
        <v>25</v>
      </c>
      <c r="C5579" s="2">
        <v>1185732</v>
      </c>
      <c r="D5579" s="3">
        <v>44424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10">
        <v>55</v>
      </c>
      <c r="J5579" s="7">
        <v>2630</v>
      </c>
      <c r="K5579" s="10">
        <v>14465</v>
      </c>
      <c r="L5579" s="10">
        <v>9257.6</v>
      </c>
      <c r="M5579" s="5">
        <v>0.64</v>
      </c>
      <c r="N5579" s="2" t="s">
        <v>82</v>
      </c>
    </row>
    <row r="5580" spans="2:14" ht="14.25" customHeight="1" x14ac:dyDescent="0.25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10">
        <v>50</v>
      </c>
      <c r="J5580" s="7">
        <v>1950</v>
      </c>
      <c r="K5580" s="10">
        <v>9750</v>
      </c>
      <c r="L5580" s="10">
        <v>4875</v>
      </c>
      <c r="M5580" s="5">
        <v>0.5</v>
      </c>
      <c r="N5580" s="2" t="s">
        <v>82</v>
      </c>
    </row>
    <row r="5581" spans="2:14" ht="14.25" customHeight="1" x14ac:dyDescent="0.25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10">
        <v>42</v>
      </c>
      <c r="J5581" s="7">
        <v>1440</v>
      </c>
      <c r="K5581" s="10">
        <v>6048</v>
      </c>
      <c r="L5581" s="10">
        <v>2540.16</v>
      </c>
      <c r="M5581" s="5">
        <v>0.42</v>
      </c>
      <c r="N5581" s="2" t="s">
        <v>82</v>
      </c>
    </row>
    <row r="5582" spans="2:14" ht="14.25" customHeight="1" x14ac:dyDescent="0.25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10">
        <v>34</v>
      </c>
      <c r="J5582" s="7">
        <v>1420</v>
      </c>
      <c r="K5582" s="10">
        <v>4828</v>
      </c>
      <c r="L5582" s="10">
        <v>2172.6</v>
      </c>
      <c r="M5582" s="5">
        <v>0.44999999999999996</v>
      </c>
      <c r="N5582" s="2" t="s">
        <v>82</v>
      </c>
    </row>
    <row r="5583" spans="2:14" ht="14.25" customHeight="1" x14ac:dyDescent="0.25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10">
        <v>42</v>
      </c>
      <c r="J5583" s="7">
        <v>1350</v>
      </c>
      <c r="K5583" s="10">
        <v>5670</v>
      </c>
      <c r="L5583" s="10">
        <v>3005.1000000000004</v>
      </c>
      <c r="M5583" s="5">
        <v>0.53</v>
      </c>
      <c r="N5583" s="2" t="s">
        <v>82</v>
      </c>
    </row>
    <row r="5584" spans="2:14" ht="14.25" customHeight="1" x14ac:dyDescent="0.25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10">
        <v>45</v>
      </c>
      <c r="J5584" s="7">
        <v>1760</v>
      </c>
      <c r="K5584" s="10">
        <v>7920</v>
      </c>
      <c r="L5584" s="10">
        <v>5385.6</v>
      </c>
      <c r="M5584" s="5">
        <v>0.68</v>
      </c>
      <c r="N5584" s="2" t="s">
        <v>82</v>
      </c>
    </row>
    <row r="5585" spans="2:14" ht="14.25" customHeight="1" x14ac:dyDescent="0.25">
      <c r="B5585" s="2" t="s">
        <v>25</v>
      </c>
      <c r="C5585" s="2">
        <v>1185732</v>
      </c>
      <c r="D5585" s="3">
        <v>44454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10">
        <v>42</v>
      </c>
      <c r="J5585" s="7">
        <v>2320</v>
      </c>
      <c r="K5585" s="10">
        <v>9744</v>
      </c>
      <c r="L5585" s="10">
        <v>6138.72</v>
      </c>
      <c r="M5585" s="5">
        <v>0.63</v>
      </c>
      <c r="N5585" s="2" t="s">
        <v>82</v>
      </c>
    </row>
    <row r="5586" spans="2:14" ht="14.25" customHeight="1" x14ac:dyDescent="0.25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10">
        <v>37</v>
      </c>
      <c r="J5586" s="7">
        <v>1740</v>
      </c>
      <c r="K5586" s="10">
        <v>6438</v>
      </c>
      <c r="L5586" s="10">
        <v>3283.38</v>
      </c>
      <c r="M5586" s="5">
        <v>0.51</v>
      </c>
      <c r="N5586" s="2" t="s">
        <v>82</v>
      </c>
    </row>
    <row r="5587" spans="2:14" ht="14.25" customHeight="1" x14ac:dyDescent="0.25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10">
        <v>34</v>
      </c>
      <c r="J5587" s="7">
        <v>1450</v>
      </c>
      <c r="K5587" s="10">
        <v>4930</v>
      </c>
      <c r="L5587" s="10">
        <v>2070.6</v>
      </c>
      <c r="M5587" s="5">
        <v>0.42</v>
      </c>
      <c r="N5587" s="2" t="s">
        <v>82</v>
      </c>
    </row>
    <row r="5588" spans="2:14" ht="14.25" customHeight="1" x14ac:dyDescent="0.25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10">
        <v>34</v>
      </c>
      <c r="J5588" s="7">
        <v>1190</v>
      </c>
      <c r="K5588" s="10">
        <v>4046</v>
      </c>
      <c r="L5588" s="10">
        <v>1820.6999999999998</v>
      </c>
      <c r="M5588" s="5">
        <v>0.44999999999999996</v>
      </c>
      <c r="N5588" s="2" t="s">
        <v>82</v>
      </c>
    </row>
    <row r="5589" spans="2:14" ht="14.25" customHeight="1" x14ac:dyDescent="0.25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10">
        <v>41</v>
      </c>
      <c r="J5589" s="7">
        <v>1280</v>
      </c>
      <c r="K5589" s="10">
        <v>5248</v>
      </c>
      <c r="L5589" s="10">
        <v>2624</v>
      </c>
      <c r="M5589" s="5">
        <v>0.5</v>
      </c>
      <c r="N5589" s="2" t="s">
        <v>82</v>
      </c>
    </row>
    <row r="5590" spans="2:14" ht="14.25" customHeight="1" x14ac:dyDescent="0.25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10">
        <v>48</v>
      </c>
      <c r="J5590" s="7">
        <v>1730</v>
      </c>
      <c r="K5590" s="10">
        <v>8304</v>
      </c>
      <c r="L5590" s="10">
        <v>5397.6</v>
      </c>
      <c r="M5590" s="5">
        <v>0.65</v>
      </c>
      <c r="N5590" s="2" t="s">
        <v>82</v>
      </c>
    </row>
    <row r="5591" spans="2:14" ht="14.25" customHeight="1" x14ac:dyDescent="0.25">
      <c r="B5591" s="2" t="s">
        <v>25</v>
      </c>
      <c r="C5591" s="2">
        <v>1185732</v>
      </c>
      <c r="D5591" s="3">
        <v>44486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10">
        <v>49</v>
      </c>
      <c r="J5591" s="7">
        <v>2250</v>
      </c>
      <c r="K5591" s="10">
        <v>11025</v>
      </c>
      <c r="L5591" s="10">
        <v>6725.25</v>
      </c>
      <c r="M5591" s="5">
        <v>0.61</v>
      </c>
      <c r="N5591" s="2" t="s">
        <v>82</v>
      </c>
    </row>
    <row r="5592" spans="2:14" ht="14.25" customHeight="1" x14ac:dyDescent="0.25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10">
        <v>37</v>
      </c>
      <c r="J5592" s="7">
        <v>1670</v>
      </c>
      <c r="K5592" s="10">
        <v>6179</v>
      </c>
      <c r="L5592" s="10">
        <v>3151.29</v>
      </c>
      <c r="M5592" s="5">
        <v>0.51</v>
      </c>
      <c r="N5592" s="2" t="s">
        <v>82</v>
      </c>
    </row>
    <row r="5593" spans="2:14" ht="14.25" customHeight="1" x14ac:dyDescent="0.25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10">
        <v>37</v>
      </c>
      <c r="J5593" s="7">
        <v>1230</v>
      </c>
      <c r="K5593" s="10">
        <v>4551</v>
      </c>
      <c r="L5593" s="10">
        <v>2047.9499999999998</v>
      </c>
      <c r="M5593" s="5">
        <v>0.44999999999999996</v>
      </c>
      <c r="N5593" s="2" t="s">
        <v>82</v>
      </c>
    </row>
    <row r="5594" spans="2:14" ht="14.25" customHeight="1" x14ac:dyDescent="0.25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10">
        <v>38</v>
      </c>
      <c r="J5594" s="7">
        <v>1160</v>
      </c>
      <c r="K5594" s="10">
        <v>4408</v>
      </c>
      <c r="L5594" s="10">
        <v>2204</v>
      </c>
      <c r="M5594" s="5">
        <v>0.5</v>
      </c>
      <c r="N5594" s="2" t="s">
        <v>82</v>
      </c>
    </row>
    <row r="5595" spans="2:14" ht="14.25" customHeight="1" x14ac:dyDescent="0.25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10">
        <v>48</v>
      </c>
      <c r="J5595" s="7">
        <v>1120</v>
      </c>
      <c r="K5595" s="10">
        <v>5376</v>
      </c>
      <c r="L5595" s="10">
        <v>2956.7999999999997</v>
      </c>
      <c r="M5595" s="5">
        <v>0.54999999999999993</v>
      </c>
      <c r="N5595" s="2" t="s">
        <v>82</v>
      </c>
    </row>
    <row r="5596" spans="2:14" ht="14.25" customHeight="1" x14ac:dyDescent="0.25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10">
        <v>52</v>
      </c>
      <c r="J5596" s="7">
        <v>1370</v>
      </c>
      <c r="K5596" s="10">
        <v>7124</v>
      </c>
      <c r="L5596" s="10">
        <v>4986.8</v>
      </c>
      <c r="M5596" s="5">
        <v>0.70000000000000007</v>
      </c>
      <c r="N5596" s="2" t="s">
        <v>82</v>
      </c>
    </row>
    <row r="5597" spans="2:14" ht="14.25" customHeight="1" x14ac:dyDescent="0.25">
      <c r="B5597" s="2" t="s">
        <v>25</v>
      </c>
      <c r="C5597" s="2">
        <v>1185732</v>
      </c>
      <c r="D5597" s="3">
        <v>44516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10">
        <v>49</v>
      </c>
      <c r="J5597" s="7">
        <v>1960</v>
      </c>
      <c r="K5597" s="10">
        <v>9604</v>
      </c>
      <c r="L5597" s="10">
        <v>6050.52</v>
      </c>
      <c r="M5597" s="5">
        <v>0.63</v>
      </c>
      <c r="N5597" s="2" t="s">
        <v>82</v>
      </c>
    </row>
    <row r="5598" spans="2:14" ht="14.25" customHeight="1" x14ac:dyDescent="0.25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10">
        <v>42</v>
      </c>
      <c r="J5598" s="7">
        <v>1450</v>
      </c>
      <c r="K5598" s="10">
        <v>6090</v>
      </c>
      <c r="L5598" s="10">
        <v>3349.4999999999995</v>
      </c>
      <c r="M5598" s="5">
        <v>0.54999999999999993</v>
      </c>
      <c r="N5598" s="2" t="s">
        <v>82</v>
      </c>
    </row>
    <row r="5599" spans="2:14" ht="14.25" customHeight="1" x14ac:dyDescent="0.25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10">
        <v>43</v>
      </c>
      <c r="J5599" s="7">
        <v>1200</v>
      </c>
      <c r="K5599" s="10">
        <v>5160</v>
      </c>
      <c r="L5599" s="10">
        <v>2321.9999999999995</v>
      </c>
      <c r="M5599" s="5">
        <v>0.44999999999999996</v>
      </c>
      <c r="N5599" s="2" t="s">
        <v>82</v>
      </c>
    </row>
    <row r="5600" spans="2:14" ht="14.25" customHeight="1" x14ac:dyDescent="0.25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10">
        <v>41</v>
      </c>
      <c r="J5600" s="7">
        <v>1380</v>
      </c>
      <c r="K5600" s="10">
        <v>5658</v>
      </c>
      <c r="L5600" s="10">
        <v>2772.42</v>
      </c>
      <c r="M5600" s="5">
        <v>0.49</v>
      </c>
      <c r="N5600" s="2" t="s">
        <v>82</v>
      </c>
    </row>
    <row r="5601" spans="2:14" ht="14.25" customHeight="1" x14ac:dyDescent="0.25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10">
        <v>59</v>
      </c>
      <c r="J5601" s="7">
        <v>1260</v>
      </c>
      <c r="K5601" s="10">
        <v>7434</v>
      </c>
      <c r="L5601" s="10">
        <v>4088.6999999999994</v>
      </c>
      <c r="M5601" s="5">
        <v>0.54999999999999993</v>
      </c>
      <c r="N5601" s="2" t="s">
        <v>82</v>
      </c>
    </row>
    <row r="5602" spans="2:14" ht="14.25" customHeight="1" x14ac:dyDescent="0.25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10">
        <v>59</v>
      </c>
      <c r="J5602" s="7">
        <v>1690</v>
      </c>
      <c r="K5602" s="10">
        <v>9971</v>
      </c>
      <c r="L5602" s="10">
        <v>6879.9900000000007</v>
      </c>
      <c r="M5602" s="5">
        <v>0.69000000000000006</v>
      </c>
      <c r="N5602" s="2" t="s">
        <v>82</v>
      </c>
    </row>
    <row r="5603" spans="2:14" ht="14.25" customHeight="1" x14ac:dyDescent="0.25">
      <c r="B5603" s="2" t="s">
        <v>25</v>
      </c>
      <c r="C5603" s="2">
        <v>1185732</v>
      </c>
      <c r="D5603" s="3">
        <v>44545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10">
        <v>55</v>
      </c>
      <c r="J5603" s="7">
        <v>2550</v>
      </c>
      <c r="K5603" s="10">
        <v>14025</v>
      </c>
      <c r="L5603" s="10">
        <v>8555.25</v>
      </c>
      <c r="M5603" s="5">
        <v>0.61</v>
      </c>
      <c r="N5603" s="2" t="s">
        <v>82</v>
      </c>
    </row>
    <row r="5604" spans="2:14" ht="14.25" customHeight="1" x14ac:dyDescent="0.25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10">
        <v>46</v>
      </c>
      <c r="J5604" s="7">
        <v>1760</v>
      </c>
      <c r="K5604" s="10">
        <v>8096</v>
      </c>
      <c r="L5604" s="10">
        <v>4290.88</v>
      </c>
      <c r="M5604" s="5">
        <v>0.53</v>
      </c>
      <c r="N5604" s="2" t="s">
        <v>82</v>
      </c>
    </row>
    <row r="5605" spans="2:14" ht="14.25" customHeight="1" x14ac:dyDescent="0.25">
      <c r="B5605" s="2" t="s">
        <v>13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10">
        <v>48</v>
      </c>
      <c r="J5605" s="7">
        <v>1680</v>
      </c>
      <c r="K5605" s="10">
        <v>8064</v>
      </c>
      <c r="L5605" s="10">
        <v>3628.7999999999997</v>
      </c>
      <c r="M5605" s="5">
        <v>0.44999999999999996</v>
      </c>
      <c r="N5605" s="2" t="s">
        <v>82</v>
      </c>
    </row>
    <row r="5606" spans="2:14" ht="14.25" customHeight="1" x14ac:dyDescent="0.25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10">
        <v>48</v>
      </c>
      <c r="J5606" s="7">
        <v>1380</v>
      </c>
      <c r="K5606" s="10">
        <v>6624</v>
      </c>
      <c r="L5606" s="10">
        <v>3179.52</v>
      </c>
      <c r="M5606" s="5">
        <v>0.48</v>
      </c>
      <c r="N5606" s="2" t="s">
        <v>82</v>
      </c>
    </row>
    <row r="5607" spans="2:14" ht="14.25" customHeight="1" x14ac:dyDescent="0.25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10">
        <v>55</v>
      </c>
      <c r="J5607" s="7">
        <v>1430</v>
      </c>
      <c r="K5607" s="10">
        <v>7865</v>
      </c>
      <c r="L5607" s="10">
        <v>4089.8</v>
      </c>
      <c r="M5607" s="5">
        <v>0.52</v>
      </c>
      <c r="N5607" s="2" t="s">
        <v>82</v>
      </c>
    </row>
    <row r="5608" spans="2:14" ht="14.25" customHeight="1" x14ac:dyDescent="0.25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10">
        <v>59</v>
      </c>
      <c r="J5608" s="7">
        <v>1630</v>
      </c>
      <c r="K5608" s="10">
        <v>9617</v>
      </c>
      <c r="L5608" s="10">
        <v>6251.05</v>
      </c>
      <c r="M5608" s="5">
        <v>0.65</v>
      </c>
      <c r="N5608" s="2" t="s">
        <v>82</v>
      </c>
    </row>
    <row r="5609" spans="2:14" ht="14.25" customHeight="1" x14ac:dyDescent="0.25">
      <c r="B5609" s="2" t="s">
        <v>13</v>
      </c>
      <c r="C5609" s="2">
        <v>1185732</v>
      </c>
      <c r="D5609" s="3">
        <v>44214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10">
        <v>27</v>
      </c>
      <c r="J5609" s="7">
        <v>1560</v>
      </c>
      <c r="K5609" s="10">
        <v>4212</v>
      </c>
      <c r="L5609" s="10">
        <v>2106</v>
      </c>
      <c r="M5609" s="5">
        <v>0.5</v>
      </c>
      <c r="N5609" s="2" t="s">
        <v>82</v>
      </c>
    </row>
    <row r="5610" spans="2:14" ht="14.25" customHeight="1" x14ac:dyDescent="0.25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10">
        <v>29</v>
      </c>
      <c r="J5610" s="7">
        <v>1230</v>
      </c>
      <c r="K5610" s="10">
        <v>3567</v>
      </c>
      <c r="L5610" s="10">
        <v>1676.49</v>
      </c>
      <c r="M5610" s="5">
        <v>0.47</v>
      </c>
      <c r="N5610" s="2" t="s">
        <v>82</v>
      </c>
    </row>
    <row r="5611" spans="2:14" ht="14.25" customHeight="1" x14ac:dyDescent="0.25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10">
        <v>19</v>
      </c>
      <c r="J5611" s="7">
        <v>1230</v>
      </c>
      <c r="K5611" s="10">
        <v>2337</v>
      </c>
      <c r="L5611" s="10">
        <v>1051.6499999999999</v>
      </c>
      <c r="M5611" s="5">
        <v>0.44999999999999996</v>
      </c>
      <c r="N5611" s="2" t="s">
        <v>82</v>
      </c>
    </row>
    <row r="5612" spans="2:14" ht="14.25" customHeight="1" x14ac:dyDescent="0.25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10">
        <v>24</v>
      </c>
      <c r="J5612" s="7">
        <v>770</v>
      </c>
      <c r="K5612" s="10">
        <v>1848</v>
      </c>
      <c r="L5612" s="10">
        <v>960.96</v>
      </c>
      <c r="M5612" s="5">
        <v>0.52</v>
      </c>
      <c r="N5612" s="2" t="s">
        <v>82</v>
      </c>
    </row>
    <row r="5613" spans="2:14" ht="14.25" customHeight="1" x14ac:dyDescent="0.25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10">
        <v>39</v>
      </c>
      <c r="J5613" s="7">
        <v>980</v>
      </c>
      <c r="K5613" s="10">
        <v>3822</v>
      </c>
      <c r="L5613" s="10">
        <v>1872.78</v>
      </c>
      <c r="M5613" s="5">
        <v>0.49</v>
      </c>
      <c r="N5613" s="2" t="s">
        <v>82</v>
      </c>
    </row>
    <row r="5614" spans="2:14" ht="14.25" customHeight="1" x14ac:dyDescent="0.25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10">
        <v>29</v>
      </c>
      <c r="J5614" s="7">
        <v>1230</v>
      </c>
      <c r="K5614" s="10">
        <v>3567</v>
      </c>
      <c r="L5614" s="10">
        <v>2247.21</v>
      </c>
      <c r="M5614" s="5">
        <v>0.63</v>
      </c>
      <c r="N5614" s="2" t="s">
        <v>82</v>
      </c>
    </row>
    <row r="5615" spans="2:14" ht="14.25" customHeight="1" x14ac:dyDescent="0.25">
      <c r="B5615" s="2" t="s">
        <v>13</v>
      </c>
      <c r="C5615" s="2">
        <v>1185732</v>
      </c>
      <c r="D5615" s="3">
        <v>44245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10">
        <v>29</v>
      </c>
      <c r="J5615" s="7">
        <v>1820</v>
      </c>
      <c r="K5615" s="10">
        <v>5278</v>
      </c>
      <c r="L5615" s="10">
        <v>2797.34</v>
      </c>
      <c r="M5615" s="5">
        <v>0.53</v>
      </c>
      <c r="N5615" s="2" t="s">
        <v>82</v>
      </c>
    </row>
    <row r="5616" spans="2:14" ht="14.25" customHeight="1" x14ac:dyDescent="0.25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10">
        <v>28</v>
      </c>
      <c r="J5616" s="7">
        <v>940</v>
      </c>
      <c r="K5616" s="10">
        <v>2632</v>
      </c>
      <c r="L5616" s="10">
        <v>1289.68</v>
      </c>
      <c r="M5616" s="5">
        <v>0.49</v>
      </c>
      <c r="N5616" s="2" t="s">
        <v>82</v>
      </c>
    </row>
    <row r="5617" spans="2:14" ht="14.25" customHeight="1" x14ac:dyDescent="0.25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10">
        <v>19</v>
      </c>
      <c r="J5617" s="7">
        <v>1130</v>
      </c>
      <c r="K5617" s="10">
        <v>2147</v>
      </c>
      <c r="L5617" s="10">
        <v>966.14999999999986</v>
      </c>
      <c r="M5617" s="5">
        <v>0.44999999999999996</v>
      </c>
      <c r="N5617" s="2" t="s">
        <v>82</v>
      </c>
    </row>
    <row r="5618" spans="2:14" ht="14.25" customHeight="1" x14ac:dyDescent="0.25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10">
        <v>24</v>
      </c>
      <c r="J5618" s="7">
        <v>700</v>
      </c>
      <c r="K5618" s="10">
        <v>1680</v>
      </c>
      <c r="L5618" s="10">
        <v>873.6</v>
      </c>
      <c r="M5618" s="5">
        <v>0.52</v>
      </c>
      <c r="N5618" s="2" t="s">
        <v>82</v>
      </c>
    </row>
    <row r="5619" spans="2:14" ht="14.25" customHeight="1" x14ac:dyDescent="0.25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10">
        <v>38</v>
      </c>
      <c r="J5619" s="7">
        <v>880</v>
      </c>
      <c r="K5619" s="10">
        <v>3344</v>
      </c>
      <c r="L5619" s="10">
        <v>1504.8</v>
      </c>
      <c r="M5619" s="5">
        <v>0.44999999999999996</v>
      </c>
      <c r="N5619" s="2" t="s">
        <v>82</v>
      </c>
    </row>
    <row r="5620" spans="2:14" ht="14.25" customHeight="1" x14ac:dyDescent="0.25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10">
        <v>28</v>
      </c>
      <c r="J5620" s="7">
        <v>1200</v>
      </c>
      <c r="K5620" s="10">
        <v>3360</v>
      </c>
      <c r="L5620" s="10">
        <v>2116.8000000000002</v>
      </c>
      <c r="M5620" s="5">
        <v>0.63</v>
      </c>
      <c r="N5620" s="2" t="s">
        <v>82</v>
      </c>
    </row>
    <row r="5621" spans="2:14" ht="14.25" customHeight="1" x14ac:dyDescent="0.25">
      <c r="B5621" s="2" t="s">
        <v>13</v>
      </c>
      <c r="C5621" s="2">
        <v>1185732</v>
      </c>
      <c r="D5621" s="3">
        <v>44272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10">
        <v>34</v>
      </c>
      <c r="J5621" s="7">
        <v>1860</v>
      </c>
      <c r="K5621" s="10">
        <v>6324</v>
      </c>
      <c r="L5621" s="10">
        <v>3225.2400000000002</v>
      </c>
      <c r="M5621" s="5">
        <v>0.51</v>
      </c>
      <c r="N5621" s="2" t="s">
        <v>82</v>
      </c>
    </row>
    <row r="5622" spans="2:14" ht="14.25" customHeight="1" x14ac:dyDescent="0.25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10">
        <v>34</v>
      </c>
      <c r="J5622" s="7">
        <v>870</v>
      </c>
      <c r="K5622" s="10">
        <v>2958</v>
      </c>
      <c r="L5622" s="10">
        <v>1331.1</v>
      </c>
      <c r="M5622" s="5">
        <v>0.44999999999999996</v>
      </c>
      <c r="N5622" s="2" t="s">
        <v>82</v>
      </c>
    </row>
    <row r="5623" spans="2:14" ht="14.25" customHeight="1" x14ac:dyDescent="0.25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10">
        <v>23</v>
      </c>
      <c r="J5623" s="7">
        <v>950</v>
      </c>
      <c r="K5623" s="10">
        <v>2185</v>
      </c>
      <c r="L5623" s="10">
        <v>1005.0999999999999</v>
      </c>
      <c r="M5623" s="5">
        <v>0.45999999999999996</v>
      </c>
      <c r="N5623" s="2" t="s">
        <v>82</v>
      </c>
    </row>
    <row r="5624" spans="2:14" ht="14.25" customHeight="1" x14ac:dyDescent="0.25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10">
        <v>28</v>
      </c>
      <c r="J5624" s="7">
        <v>540</v>
      </c>
      <c r="K5624" s="10">
        <v>1512</v>
      </c>
      <c r="L5624" s="10">
        <v>771.12</v>
      </c>
      <c r="M5624" s="5">
        <v>0.51</v>
      </c>
      <c r="N5624" s="2" t="s">
        <v>82</v>
      </c>
    </row>
    <row r="5625" spans="2:14" ht="14.25" customHeight="1" x14ac:dyDescent="0.25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10">
        <v>41</v>
      </c>
      <c r="J5625" s="7">
        <v>750</v>
      </c>
      <c r="K5625" s="10">
        <v>3075</v>
      </c>
      <c r="L5625" s="10">
        <v>1506.75</v>
      </c>
      <c r="M5625" s="5">
        <v>0.49</v>
      </c>
      <c r="N5625" s="2" t="s">
        <v>82</v>
      </c>
    </row>
    <row r="5626" spans="2:14" ht="14.25" customHeight="1" x14ac:dyDescent="0.25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10">
        <v>34</v>
      </c>
      <c r="J5626" s="7">
        <v>1020</v>
      </c>
      <c r="K5626" s="10">
        <v>3468</v>
      </c>
      <c r="L5626" s="10">
        <v>2254.2000000000003</v>
      </c>
      <c r="M5626" s="5">
        <v>0.65</v>
      </c>
      <c r="N5626" s="2" t="s">
        <v>82</v>
      </c>
    </row>
    <row r="5627" spans="2:14" ht="14.25" customHeight="1" x14ac:dyDescent="0.25">
      <c r="B5627" s="2" t="s">
        <v>13</v>
      </c>
      <c r="C5627" s="2">
        <v>1185732</v>
      </c>
      <c r="D5627" s="3">
        <v>44304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10">
        <v>33</v>
      </c>
      <c r="J5627" s="7">
        <v>1440</v>
      </c>
      <c r="K5627" s="10">
        <v>4752</v>
      </c>
      <c r="L5627" s="10">
        <v>2471.04</v>
      </c>
      <c r="M5627" s="5">
        <v>0.52</v>
      </c>
      <c r="N5627" s="2" t="s">
        <v>82</v>
      </c>
    </row>
    <row r="5628" spans="2:14" ht="14.25" customHeight="1" x14ac:dyDescent="0.25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10">
        <v>27</v>
      </c>
      <c r="J5628" s="7">
        <v>720</v>
      </c>
      <c r="K5628" s="10">
        <v>1944</v>
      </c>
      <c r="L5628" s="10">
        <v>952.56</v>
      </c>
      <c r="M5628" s="5">
        <v>0.49</v>
      </c>
      <c r="N5628" s="2" t="s">
        <v>82</v>
      </c>
    </row>
    <row r="5629" spans="2:14" ht="14.25" customHeight="1" x14ac:dyDescent="0.25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10">
        <v>18</v>
      </c>
      <c r="J5629" s="7">
        <v>830</v>
      </c>
      <c r="K5629" s="10">
        <v>1494</v>
      </c>
      <c r="L5629" s="10">
        <v>732.06</v>
      </c>
      <c r="M5629" s="5">
        <v>0.49</v>
      </c>
      <c r="N5629" s="2" t="s">
        <v>82</v>
      </c>
    </row>
    <row r="5630" spans="2:14" ht="14.25" customHeight="1" x14ac:dyDescent="0.25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10">
        <v>23</v>
      </c>
      <c r="J5630" s="7">
        <v>520</v>
      </c>
      <c r="K5630" s="10">
        <v>1196</v>
      </c>
      <c r="L5630" s="10">
        <v>621.92000000000007</v>
      </c>
      <c r="M5630" s="5">
        <v>0.52</v>
      </c>
      <c r="N5630" s="2" t="s">
        <v>82</v>
      </c>
    </row>
    <row r="5631" spans="2:14" ht="14.25" customHeight="1" x14ac:dyDescent="0.25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10">
        <v>36</v>
      </c>
      <c r="J5631" s="7">
        <v>650</v>
      </c>
      <c r="K5631" s="10">
        <v>2340</v>
      </c>
      <c r="L5631" s="10">
        <v>1053</v>
      </c>
      <c r="M5631" s="5">
        <v>0.44999999999999996</v>
      </c>
      <c r="N5631" s="2" t="s">
        <v>82</v>
      </c>
    </row>
    <row r="5632" spans="2:14" ht="14.25" customHeight="1" x14ac:dyDescent="0.25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10">
        <v>28</v>
      </c>
      <c r="J5632" s="7">
        <v>1050</v>
      </c>
      <c r="K5632" s="10">
        <v>2940</v>
      </c>
      <c r="L5632" s="10">
        <v>1793.3999999999999</v>
      </c>
      <c r="M5632" s="5">
        <v>0.61</v>
      </c>
      <c r="N5632" s="2" t="s">
        <v>82</v>
      </c>
    </row>
    <row r="5633" spans="2:14" ht="14.25" customHeight="1" x14ac:dyDescent="0.25">
      <c r="B5633" s="2" t="s">
        <v>13</v>
      </c>
      <c r="C5633" s="2">
        <v>1185732</v>
      </c>
      <c r="D5633" s="3">
        <v>44335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10">
        <v>39</v>
      </c>
      <c r="J5633" s="7">
        <v>1800</v>
      </c>
      <c r="K5633" s="10">
        <v>7020</v>
      </c>
      <c r="L5633" s="10">
        <v>3580.2000000000003</v>
      </c>
      <c r="M5633" s="5">
        <v>0.51</v>
      </c>
      <c r="N5633" s="2" t="s">
        <v>82</v>
      </c>
    </row>
    <row r="5634" spans="2:14" ht="14.25" customHeight="1" x14ac:dyDescent="0.25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10">
        <v>34</v>
      </c>
      <c r="J5634" s="7">
        <v>880</v>
      </c>
      <c r="K5634" s="10">
        <v>2992</v>
      </c>
      <c r="L5634" s="10">
        <v>1406.24</v>
      </c>
      <c r="M5634" s="5">
        <v>0.47</v>
      </c>
      <c r="N5634" s="2" t="s">
        <v>82</v>
      </c>
    </row>
    <row r="5635" spans="2:14" ht="14.25" customHeight="1" x14ac:dyDescent="0.25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10">
        <v>29</v>
      </c>
      <c r="J5635" s="7">
        <v>870</v>
      </c>
      <c r="K5635" s="10">
        <v>2523</v>
      </c>
      <c r="L5635" s="10">
        <v>1160.58</v>
      </c>
      <c r="M5635" s="5">
        <v>0.45999999999999996</v>
      </c>
      <c r="N5635" s="2" t="s">
        <v>82</v>
      </c>
    </row>
    <row r="5636" spans="2:14" ht="14.25" customHeight="1" x14ac:dyDescent="0.25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10">
        <v>29</v>
      </c>
      <c r="J5636" s="7">
        <v>650</v>
      </c>
      <c r="K5636" s="10">
        <v>1885</v>
      </c>
      <c r="L5636" s="10">
        <v>1036.75</v>
      </c>
      <c r="M5636" s="5">
        <v>0.55000000000000004</v>
      </c>
      <c r="N5636" s="2" t="s">
        <v>82</v>
      </c>
    </row>
    <row r="5637" spans="2:14" ht="14.25" customHeight="1" x14ac:dyDescent="0.25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10">
        <v>44</v>
      </c>
      <c r="J5637" s="7">
        <v>700</v>
      </c>
      <c r="K5637" s="10">
        <v>3080</v>
      </c>
      <c r="L5637" s="10">
        <v>1478.3999999999999</v>
      </c>
      <c r="M5637" s="5">
        <v>0.48</v>
      </c>
      <c r="N5637" s="2" t="s">
        <v>82</v>
      </c>
    </row>
    <row r="5638" spans="2:14" ht="14.25" customHeight="1" x14ac:dyDescent="0.25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10">
        <v>45</v>
      </c>
      <c r="J5638" s="7">
        <v>1050</v>
      </c>
      <c r="K5638" s="10">
        <v>4725</v>
      </c>
      <c r="L5638" s="10">
        <v>2835</v>
      </c>
      <c r="M5638" s="5">
        <v>0.6</v>
      </c>
      <c r="N5638" s="2" t="s">
        <v>82</v>
      </c>
    </row>
    <row r="5639" spans="2:14" ht="14.25" customHeight="1" x14ac:dyDescent="0.25">
      <c r="B5639" s="2" t="s">
        <v>13</v>
      </c>
      <c r="C5639" s="2">
        <v>1185732</v>
      </c>
      <c r="D5639" s="3">
        <v>44365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10">
        <v>32</v>
      </c>
      <c r="J5639" s="7">
        <v>1680</v>
      </c>
      <c r="K5639" s="10">
        <v>5376</v>
      </c>
      <c r="L5639" s="10">
        <v>2903.04</v>
      </c>
      <c r="M5639" s="5">
        <v>0.54</v>
      </c>
      <c r="N5639" s="2" t="s">
        <v>82</v>
      </c>
    </row>
    <row r="5640" spans="2:14" ht="14.25" customHeight="1" x14ac:dyDescent="0.25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10">
        <v>27</v>
      </c>
      <c r="J5640" s="7">
        <v>910</v>
      </c>
      <c r="K5640" s="10">
        <v>2457</v>
      </c>
      <c r="L5640" s="10">
        <v>1130.2199999999998</v>
      </c>
      <c r="M5640" s="5">
        <v>0.45999999999999996</v>
      </c>
      <c r="N5640" s="2" t="s">
        <v>82</v>
      </c>
    </row>
    <row r="5641" spans="2:14" ht="14.25" customHeight="1" x14ac:dyDescent="0.25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10">
        <v>23</v>
      </c>
      <c r="J5641" s="7">
        <v>1130</v>
      </c>
      <c r="K5641" s="10">
        <v>2599</v>
      </c>
      <c r="L5641" s="10">
        <v>1273.51</v>
      </c>
      <c r="M5641" s="5">
        <v>0.49</v>
      </c>
      <c r="N5641" s="2" t="s">
        <v>82</v>
      </c>
    </row>
    <row r="5642" spans="2:14" ht="14.25" customHeight="1" x14ac:dyDescent="0.25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10">
        <v>23</v>
      </c>
      <c r="J5642" s="7">
        <v>910</v>
      </c>
      <c r="K5642" s="10">
        <v>2093</v>
      </c>
      <c r="L5642" s="10">
        <v>1046.5</v>
      </c>
      <c r="M5642" s="5">
        <v>0.5</v>
      </c>
      <c r="N5642" s="2" t="s">
        <v>82</v>
      </c>
    </row>
    <row r="5643" spans="2:14" ht="14.25" customHeight="1" x14ac:dyDescent="0.25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10">
        <v>38</v>
      </c>
      <c r="J5643" s="7">
        <v>1020</v>
      </c>
      <c r="K5643" s="10">
        <v>3876</v>
      </c>
      <c r="L5643" s="10">
        <v>1744.1999999999998</v>
      </c>
      <c r="M5643" s="5">
        <v>0.44999999999999996</v>
      </c>
      <c r="N5643" s="2" t="s">
        <v>82</v>
      </c>
    </row>
    <row r="5644" spans="2:14" ht="14.25" customHeight="1" x14ac:dyDescent="0.25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10">
        <v>42</v>
      </c>
      <c r="J5644" s="7">
        <v>1420</v>
      </c>
      <c r="K5644" s="10">
        <v>5964</v>
      </c>
      <c r="L5644" s="10">
        <v>3876.6</v>
      </c>
      <c r="M5644" s="5">
        <v>0.65</v>
      </c>
      <c r="N5644" s="2" t="s">
        <v>82</v>
      </c>
    </row>
    <row r="5645" spans="2:14" ht="14.25" customHeight="1" x14ac:dyDescent="0.25">
      <c r="B5645" s="2" t="s">
        <v>13</v>
      </c>
      <c r="C5645" s="2">
        <v>1185732</v>
      </c>
      <c r="D5645" s="3">
        <v>44394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10">
        <v>36</v>
      </c>
      <c r="J5645" s="7">
        <v>2030</v>
      </c>
      <c r="K5645" s="10">
        <v>7308</v>
      </c>
      <c r="L5645" s="10">
        <v>4019.4000000000005</v>
      </c>
      <c r="M5645" s="5">
        <v>0.55000000000000004</v>
      </c>
      <c r="N5645" s="2" t="s">
        <v>82</v>
      </c>
    </row>
    <row r="5646" spans="2:14" ht="14.25" customHeight="1" x14ac:dyDescent="0.25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10">
        <v>33</v>
      </c>
      <c r="J5646" s="7">
        <v>1300</v>
      </c>
      <c r="K5646" s="10">
        <v>4290</v>
      </c>
      <c r="L5646" s="10">
        <v>2016.3</v>
      </c>
      <c r="M5646" s="5">
        <v>0.47</v>
      </c>
      <c r="N5646" s="2" t="s">
        <v>82</v>
      </c>
    </row>
    <row r="5647" spans="2:14" ht="14.25" customHeight="1" x14ac:dyDescent="0.25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10">
        <v>29</v>
      </c>
      <c r="J5647" s="7">
        <v>1280</v>
      </c>
      <c r="K5647" s="10">
        <v>3712</v>
      </c>
      <c r="L5647" s="10">
        <v>1707.52</v>
      </c>
      <c r="M5647" s="5">
        <v>0.45999999999999996</v>
      </c>
      <c r="N5647" s="2" t="s">
        <v>82</v>
      </c>
    </row>
    <row r="5648" spans="2:14" ht="14.25" customHeight="1" x14ac:dyDescent="0.25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10">
        <v>29</v>
      </c>
      <c r="J5648" s="7">
        <v>1010</v>
      </c>
      <c r="K5648" s="10">
        <v>2929</v>
      </c>
      <c r="L5648" s="10">
        <v>1552.3700000000001</v>
      </c>
      <c r="M5648" s="5">
        <v>0.53</v>
      </c>
      <c r="N5648" s="2" t="s">
        <v>82</v>
      </c>
    </row>
    <row r="5649" spans="2:14" ht="14.25" customHeight="1" x14ac:dyDescent="0.25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10">
        <v>37</v>
      </c>
      <c r="J5649" s="7">
        <v>940</v>
      </c>
      <c r="K5649" s="10">
        <v>3478</v>
      </c>
      <c r="L5649" s="10">
        <v>1704.22</v>
      </c>
      <c r="M5649" s="5">
        <v>0.49</v>
      </c>
      <c r="N5649" s="2" t="s">
        <v>82</v>
      </c>
    </row>
    <row r="5650" spans="2:14" ht="14.25" customHeight="1" x14ac:dyDescent="0.25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10">
        <v>41</v>
      </c>
      <c r="J5650" s="7">
        <v>1600</v>
      </c>
      <c r="K5650" s="10">
        <v>6560</v>
      </c>
      <c r="L5650" s="10">
        <v>4001.6</v>
      </c>
      <c r="M5650" s="5">
        <v>0.61</v>
      </c>
      <c r="N5650" s="2" t="s">
        <v>82</v>
      </c>
    </row>
    <row r="5651" spans="2:14" ht="14.25" customHeight="1" x14ac:dyDescent="0.25">
      <c r="B5651" s="2" t="s">
        <v>13</v>
      </c>
      <c r="C5651" s="2">
        <v>1185732</v>
      </c>
      <c r="D5651" s="3">
        <v>44426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10">
        <v>38</v>
      </c>
      <c r="J5651" s="7">
        <v>2030</v>
      </c>
      <c r="K5651" s="10">
        <v>7714</v>
      </c>
      <c r="L5651" s="10">
        <v>3857</v>
      </c>
      <c r="M5651" s="5">
        <v>0.5</v>
      </c>
      <c r="N5651" s="2" t="s">
        <v>82</v>
      </c>
    </row>
    <row r="5652" spans="2:14" ht="14.25" customHeight="1" x14ac:dyDescent="0.25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10">
        <v>38</v>
      </c>
      <c r="J5652" s="7">
        <v>1430</v>
      </c>
      <c r="K5652" s="10">
        <v>5434</v>
      </c>
      <c r="L5652" s="10">
        <v>2499.64</v>
      </c>
      <c r="M5652" s="5">
        <v>0.45999999999999996</v>
      </c>
      <c r="N5652" s="2" t="s">
        <v>82</v>
      </c>
    </row>
    <row r="5653" spans="2:14" ht="14.25" customHeight="1" x14ac:dyDescent="0.25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10">
        <v>32</v>
      </c>
      <c r="J5653" s="7">
        <v>1200</v>
      </c>
      <c r="K5653" s="10">
        <v>3840</v>
      </c>
      <c r="L5653" s="10">
        <v>1766.3999999999999</v>
      </c>
      <c r="M5653" s="5">
        <v>0.45999999999999996</v>
      </c>
      <c r="N5653" s="2" t="s">
        <v>82</v>
      </c>
    </row>
    <row r="5654" spans="2:14" ht="14.25" customHeight="1" x14ac:dyDescent="0.25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10">
        <v>24</v>
      </c>
      <c r="J5654" s="7">
        <v>910</v>
      </c>
      <c r="K5654" s="10">
        <v>2184</v>
      </c>
      <c r="L5654" s="10">
        <v>1201.2</v>
      </c>
      <c r="M5654" s="5">
        <v>0.55000000000000004</v>
      </c>
      <c r="N5654" s="2" t="s">
        <v>82</v>
      </c>
    </row>
    <row r="5655" spans="2:14" ht="14.25" customHeight="1" x14ac:dyDescent="0.25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10">
        <v>34</v>
      </c>
      <c r="J5655" s="7">
        <v>810</v>
      </c>
      <c r="K5655" s="10">
        <v>2754</v>
      </c>
      <c r="L5655" s="10">
        <v>1294.3799999999999</v>
      </c>
      <c r="M5655" s="5">
        <v>0.47</v>
      </c>
      <c r="N5655" s="2" t="s">
        <v>82</v>
      </c>
    </row>
    <row r="5656" spans="2:14" ht="14.25" customHeight="1" x14ac:dyDescent="0.25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10">
        <v>36</v>
      </c>
      <c r="J5656" s="7">
        <v>1280</v>
      </c>
      <c r="K5656" s="10">
        <v>4608</v>
      </c>
      <c r="L5656" s="10">
        <v>2995.2000000000003</v>
      </c>
      <c r="M5656" s="5">
        <v>0.65</v>
      </c>
      <c r="N5656" s="2" t="s">
        <v>82</v>
      </c>
    </row>
    <row r="5657" spans="2:14" ht="14.25" customHeight="1" x14ac:dyDescent="0.25">
      <c r="B5657" s="2" t="s">
        <v>13</v>
      </c>
      <c r="C5657" s="2">
        <v>1185732</v>
      </c>
      <c r="D5657" s="3">
        <v>44458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10">
        <v>32</v>
      </c>
      <c r="J5657" s="7">
        <v>1740</v>
      </c>
      <c r="K5657" s="10">
        <v>5568</v>
      </c>
      <c r="L5657" s="10">
        <v>2784</v>
      </c>
      <c r="M5657" s="5">
        <v>0.5</v>
      </c>
      <c r="N5657" s="2" t="s">
        <v>82</v>
      </c>
    </row>
    <row r="5658" spans="2:14" ht="14.25" customHeight="1" x14ac:dyDescent="0.25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10">
        <v>28</v>
      </c>
      <c r="J5658" s="7">
        <v>1000</v>
      </c>
      <c r="K5658" s="10">
        <v>2800</v>
      </c>
      <c r="L5658" s="10">
        <v>1316</v>
      </c>
      <c r="M5658" s="5">
        <v>0.47</v>
      </c>
      <c r="N5658" s="2" t="s">
        <v>82</v>
      </c>
    </row>
    <row r="5659" spans="2:14" ht="14.25" customHeight="1" x14ac:dyDescent="0.25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10">
        <v>14</v>
      </c>
      <c r="J5659" s="7">
        <v>750</v>
      </c>
      <c r="K5659" s="10">
        <v>1050</v>
      </c>
      <c r="L5659" s="10">
        <v>514.5</v>
      </c>
      <c r="M5659" s="5">
        <v>0.49</v>
      </c>
      <c r="N5659" s="2" t="s">
        <v>82</v>
      </c>
    </row>
    <row r="5660" spans="2:14" ht="14.25" customHeight="1" x14ac:dyDescent="0.25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10">
        <v>14</v>
      </c>
      <c r="J5660" s="7">
        <v>830</v>
      </c>
      <c r="K5660" s="10">
        <v>1162</v>
      </c>
      <c r="L5660" s="10">
        <v>615.86</v>
      </c>
      <c r="M5660" s="5">
        <v>0.53</v>
      </c>
      <c r="N5660" s="2" t="s">
        <v>82</v>
      </c>
    </row>
    <row r="5661" spans="2:14" ht="14.25" customHeight="1" x14ac:dyDescent="0.25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10">
        <v>23</v>
      </c>
      <c r="J5661" s="7">
        <v>770</v>
      </c>
      <c r="K5661" s="10">
        <v>1771</v>
      </c>
      <c r="L5661" s="10">
        <v>832.37</v>
      </c>
      <c r="M5661" s="5">
        <v>0.47</v>
      </c>
      <c r="N5661" s="2" t="s">
        <v>82</v>
      </c>
    </row>
    <row r="5662" spans="2:14" ht="14.25" customHeight="1" x14ac:dyDescent="0.25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10">
        <v>28</v>
      </c>
      <c r="J5662" s="7">
        <v>950</v>
      </c>
      <c r="K5662" s="10">
        <v>2660</v>
      </c>
      <c r="L5662" s="10">
        <v>1702.4</v>
      </c>
      <c r="M5662" s="5">
        <v>0.64</v>
      </c>
      <c r="N5662" s="2" t="s">
        <v>82</v>
      </c>
    </row>
    <row r="5663" spans="2:14" ht="14.25" customHeight="1" x14ac:dyDescent="0.25">
      <c r="B5663" s="2" t="s">
        <v>13</v>
      </c>
      <c r="C5663" s="2">
        <v>1185732</v>
      </c>
      <c r="D5663" s="3">
        <v>44487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10">
        <v>34</v>
      </c>
      <c r="J5663" s="7">
        <v>1310</v>
      </c>
      <c r="K5663" s="10">
        <v>4454</v>
      </c>
      <c r="L5663" s="10">
        <v>2271.54</v>
      </c>
      <c r="M5663" s="5">
        <v>0.51</v>
      </c>
      <c r="N5663" s="2" t="s">
        <v>82</v>
      </c>
    </row>
    <row r="5664" spans="2:14" ht="14.25" customHeight="1" x14ac:dyDescent="0.25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10">
        <v>24</v>
      </c>
      <c r="J5664" s="7">
        <v>910</v>
      </c>
      <c r="K5664" s="10">
        <v>2184</v>
      </c>
      <c r="L5664" s="10">
        <v>1092</v>
      </c>
      <c r="M5664" s="5">
        <v>0.5</v>
      </c>
      <c r="N5664" s="2" t="s">
        <v>82</v>
      </c>
    </row>
    <row r="5665" spans="2:14" ht="14.25" customHeight="1" x14ac:dyDescent="0.25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10">
        <v>23</v>
      </c>
      <c r="J5665" s="7">
        <v>730</v>
      </c>
      <c r="K5665" s="10">
        <v>1679</v>
      </c>
      <c r="L5665" s="10">
        <v>805.92</v>
      </c>
      <c r="M5665" s="5">
        <v>0.48</v>
      </c>
      <c r="N5665" s="2" t="s">
        <v>82</v>
      </c>
    </row>
    <row r="5666" spans="2:14" ht="14.25" customHeight="1" x14ac:dyDescent="0.25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10">
        <v>23</v>
      </c>
      <c r="J5666" s="7">
        <v>590</v>
      </c>
      <c r="K5666" s="10">
        <v>1357</v>
      </c>
      <c r="L5666" s="10">
        <v>678.5</v>
      </c>
      <c r="M5666" s="5">
        <v>0.5</v>
      </c>
      <c r="N5666" s="2" t="s">
        <v>82</v>
      </c>
    </row>
    <row r="5667" spans="2:14" ht="14.25" customHeight="1" x14ac:dyDescent="0.25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10">
        <v>32</v>
      </c>
      <c r="J5667" s="7">
        <v>680</v>
      </c>
      <c r="K5667" s="10">
        <v>2176</v>
      </c>
      <c r="L5667" s="10">
        <v>1022.7199999999999</v>
      </c>
      <c r="M5667" s="5">
        <v>0.47</v>
      </c>
      <c r="N5667" s="2" t="s">
        <v>82</v>
      </c>
    </row>
    <row r="5668" spans="2:14" ht="14.25" customHeight="1" x14ac:dyDescent="0.25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10">
        <v>38</v>
      </c>
      <c r="J5668" s="7">
        <v>880</v>
      </c>
      <c r="K5668" s="10">
        <v>3344</v>
      </c>
      <c r="L5668" s="10">
        <v>2140.16</v>
      </c>
      <c r="M5668" s="5">
        <v>0.64</v>
      </c>
      <c r="N5668" s="2" t="s">
        <v>82</v>
      </c>
    </row>
    <row r="5669" spans="2:14" ht="14.25" customHeight="1" x14ac:dyDescent="0.25">
      <c r="B5669" s="2" t="s">
        <v>13</v>
      </c>
      <c r="C5669" s="2">
        <v>1185732</v>
      </c>
      <c r="D5669" s="3">
        <v>44518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10">
        <v>34</v>
      </c>
      <c r="J5669" s="7">
        <v>1500</v>
      </c>
      <c r="K5669" s="10">
        <v>5100</v>
      </c>
      <c r="L5669" s="10">
        <v>2601</v>
      </c>
      <c r="M5669" s="5">
        <v>0.51</v>
      </c>
      <c r="N5669" s="2" t="s">
        <v>82</v>
      </c>
    </row>
    <row r="5670" spans="2:14" ht="14.25" customHeight="1" x14ac:dyDescent="0.25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10">
        <v>23</v>
      </c>
      <c r="J5670" s="7">
        <v>880</v>
      </c>
      <c r="K5670" s="10">
        <v>2024</v>
      </c>
      <c r="L5670" s="10">
        <v>910.8</v>
      </c>
      <c r="M5670" s="5">
        <v>0.44999999999999996</v>
      </c>
      <c r="N5670" s="2" t="s">
        <v>82</v>
      </c>
    </row>
    <row r="5671" spans="2:14" ht="14.25" customHeight="1" x14ac:dyDescent="0.25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10">
        <v>23</v>
      </c>
      <c r="J5671" s="7">
        <v>800</v>
      </c>
      <c r="K5671" s="10">
        <v>1840</v>
      </c>
      <c r="L5671" s="10">
        <v>901.6</v>
      </c>
      <c r="M5671" s="5">
        <v>0.49</v>
      </c>
      <c r="N5671" s="2" t="s">
        <v>82</v>
      </c>
    </row>
    <row r="5672" spans="2:14" ht="14.25" customHeight="1" x14ac:dyDescent="0.25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10">
        <v>23</v>
      </c>
      <c r="J5672" s="7">
        <v>880</v>
      </c>
      <c r="K5672" s="10">
        <v>2024</v>
      </c>
      <c r="L5672" s="10">
        <v>1052.48</v>
      </c>
      <c r="M5672" s="5">
        <v>0.52</v>
      </c>
      <c r="N5672" s="2" t="s">
        <v>82</v>
      </c>
    </row>
    <row r="5673" spans="2:14" ht="14.25" customHeight="1" x14ac:dyDescent="0.25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10">
        <v>43</v>
      </c>
      <c r="J5673" s="7">
        <v>810</v>
      </c>
      <c r="K5673" s="10">
        <v>3483</v>
      </c>
      <c r="L5673" s="10">
        <v>1671.84</v>
      </c>
      <c r="M5673" s="5">
        <v>0.48</v>
      </c>
      <c r="N5673" s="2" t="s">
        <v>82</v>
      </c>
    </row>
    <row r="5674" spans="2:14" ht="14.25" customHeight="1" x14ac:dyDescent="0.25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10">
        <v>48</v>
      </c>
      <c r="J5674" s="7">
        <v>1080</v>
      </c>
      <c r="K5674" s="10">
        <v>5184</v>
      </c>
      <c r="L5674" s="10">
        <v>3265.92</v>
      </c>
      <c r="M5674" s="5">
        <v>0.63</v>
      </c>
      <c r="N5674" s="2" t="s">
        <v>82</v>
      </c>
    </row>
    <row r="5675" spans="2:14" ht="14.25" customHeight="1" x14ac:dyDescent="0.25">
      <c r="B5675" s="2" t="s">
        <v>13</v>
      </c>
      <c r="C5675" s="2">
        <v>1185732</v>
      </c>
      <c r="D5675" s="3">
        <v>44547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10">
        <v>41</v>
      </c>
      <c r="J5675" s="7">
        <v>1630</v>
      </c>
      <c r="K5675" s="10">
        <v>6683</v>
      </c>
      <c r="L5675" s="10">
        <v>3475.1600000000003</v>
      </c>
      <c r="M5675" s="5">
        <v>0.52</v>
      </c>
      <c r="N5675" s="2" t="s">
        <v>82</v>
      </c>
    </row>
    <row r="5676" spans="2:14" ht="14.25" customHeight="1" x14ac:dyDescent="0.25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10">
        <v>32</v>
      </c>
      <c r="J5676" s="7">
        <v>1130</v>
      </c>
      <c r="K5676" s="10">
        <v>3616</v>
      </c>
      <c r="L5676" s="10">
        <v>1735.6799999999998</v>
      </c>
      <c r="M5676" s="5">
        <v>0.48</v>
      </c>
      <c r="N5676" s="2" t="s">
        <v>82</v>
      </c>
    </row>
    <row r="5677" spans="2:14" ht="14.25" customHeight="1" x14ac:dyDescent="0.25">
      <c r="B5677" s="2" t="s">
        <v>29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10">
        <v>32</v>
      </c>
      <c r="J5677" s="7">
        <v>1200</v>
      </c>
      <c r="K5677" s="10">
        <v>3840</v>
      </c>
      <c r="L5677" s="10">
        <v>1804.8</v>
      </c>
      <c r="M5677" s="5">
        <v>0.47</v>
      </c>
      <c r="N5677" s="2" t="s">
        <v>82</v>
      </c>
    </row>
    <row r="5678" spans="2:14" ht="14.25" customHeight="1" x14ac:dyDescent="0.25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10">
        <v>34</v>
      </c>
      <c r="J5678" s="7">
        <v>880</v>
      </c>
      <c r="K5678" s="10">
        <v>2992</v>
      </c>
      <c r="L5678" s="10">
        <v>1555.8400000000001</v>
      </c>
      <c r="M5678" s="5">
        <v>0.52</v>
      </c>
      <c r="N5678" s="2" t="s">
        <v>82</v>
      </c>
    </row>
    <row r="5679" spans="2:14" ht="14.25" customHeight="1" x14ac:dyDescent="0.25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10">
        <v>42</v>
      </c>
      <c r="J5679" s="7">
        <v>880</v>
      </c>
      <c r="K5679" s="10">
        <v>3696</v>
      </c>
      <c r="L5679" s="10">
        <v>1848</v>
      </c>
      <c r="M5679" s="5">
        <v>0.5</v>
      </c>
      <c r="N5679" s="2" t="s">
        <v>82</v>
      </c>
    </row>
    <row r="5680" spans="2:14" ht="14.25" customHeight="1" x14ac:dyDescent="0.25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10">
        <v>47</v>
      </c>
      <c r="J5680" s="7">
        <v>1260</v>
      </c>
      <c r="K5680" s="10">
        <v>5922</v>
      </c>
      <c r="L5680" s="10">
        <v>3612.42</v>
      </c>
      <c r="M5680" s="5">
        <v>0.61</v>
      </c>
      <c r="N5680" s="2" t="s">
        <v>82</v>
      </c>
    </row>
    <row r="5681" spans="2:14" ht="14.25" customHeight="1" x14ac:dyDescent="0.25">
      <c r="B5681" s="2" t="s">
        <v>29</v>
      </c>
      <c r="C5681" s="2">
        <v>1185732</v>
      </c>
      <c r="D5681" s="3">
        <v>44207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10">
        <v>23</v>
      </c>
      <c r="J5681" s="7">
        <v>1960</v>
      </c>
      <c r="K5681" s="10">
        <v>4508</v>
      </c>
      <c r="L5681" s="10">
        <v>2479.4</v>
      </c>
      <c r="M5681" s="5">
        <v>0.55000000000000004</v>
      </c>
      <c r="N5681" s="2" t="s">
        <v>82</v>
      </c>
    </row>
    <row r="5682" spans="2:14" ht="14.25" customHeight="1" x14ac:dyDescent="0.25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10">
        <v>23</v>
      </c>
      <c r="J5682" s="7">
        <v>1330</v>
      </c>
      <c r="K5682" s="10">
        <v>3059</v>
      </c>
      <c r="L5682" s="10">
        <v>1437.73</v>
      </c>
      <c r="M5682" s="5">
        <v>0.47</v>
      </c>
      <c r="N5682" s="2" t="s">
        <v>82</v>
      </c>
    </row>
    <row r="5683" spans="2:14" ht="14.25" customHeight="1" x14ac:dyDescent="0.25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10">
        <v>14</v>
      </c>
      <c r="J5683" s="7">
        <v>1430</v>
      </c>
      <c r="K5683" s="10">
        <v>2002</v>
      </c>
      <c r="L5683" s="10">
        <v>940.93999999999994</v>
      </c>
      <c r="M5683" s="5">
        <v>0.47</v>
      </c>
      <c r="N5683" s="2" t="s">
        <v>82</v>
      </c>
    </row>
    <row r="5684" spans="2:14" ht="14.25" customHeight="1" x14ac:dyDescent="0.25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10">
        <v>18</v>
      </c>
      <c r="J5684" s="7">
        <v>880</v>
      </c>
      <c r="K5684" s="10">
        <v>1584</v>
      </c>
      <c r="L5684" s="10">
        <v>823.68000000000006</v>
      </c>
      <c r="M5684" s="5">
        <v>0.52</v>
      </c>
      <c r="N5684" s="2" t="s">
        <v>82</v>
      </c>
    </row>
    <row r="5685" spans="2:14" ht="14.25" customHeight="1" x14ac:dyDescent="0.25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10">
        <v>33</v>
      </c>
      <c r="J5685" s="7">
        <v>980</v>
      </c>
      <c r="K5685" s="10">
        <v>3234</v>
      </c>
      <c r="L5685" s="10">
        <v>1519.98</v>
      </c>
      <c r="M5685" s="5">
        <v>0.47</v>
      </c>
      <c r="N5685" s="2" t="s">
        <v>82</v>
      </c>
    </row>
    <row r="5686" spans="2:14" ht="14.25" customHeight="1" x14ac:dyDescent="0.25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10">
        <v>24</v>
      </c>
      <c r="J5686" s="7">
        <v>1380</v>
      </c>
      <c r="K5686" s="10">
        <v>3312</v>
      </c>
      <c r="L5686" s="10">
        <v>2119.6799999999998</v>
      </c>
      <c r="M5686" s="5">
        <v>0.64</v>
      </c>
      <c r="N5686" s="2" t="s">
        <v>82</v>
      </c>
    </row>
    <row r="5687" spans="2:14" ht="14.25" customHeight="1" x14ac:dyDescent="0.25">
      <c r="B5687" s="2" t="s">
        <v>29</v>
      </c>
      <c r="C5687" s="2">
        <v>1185732</v>
      </c>
      <c r="D5687" s="3">
        <v>44238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10">
        <v>25</v>
      </c>
      <c r="J5687" s="7">
        <v>2180</v>
      </c>
      <c r="K5687" s="10">
        <v>5450</v>
      </c>
      <c r="L5687" s="10">
        <v>2888.5</v>
      </c>
      <c r="M5687" s="5">
        <v>0.53</v>
      </c>
      <c r="N5687" s="2" t="s">
        <v>82</v>
      </c>
    </row>
    <row r="5688" spans="2:14" ht="14.25" customHeight="1" x14ac:dyDescent="0.25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10">
        <v>24</v>
      </c>
      <c r="J5688" s="7">
        <v>1010</v>
      </c>
      <c r="K5688" s="10">
        <v>2424</v>
      </c>
      <c r="L5688" s="10">
        <v>1139.28</v>
      </c>
      <c r="M5688" s="5">
        <v>0.47</v>
      </c>
      <c r="N5688" s="2" t="s">
        <v>82</v>
      </c>
    </row>
    <row r="5689" spans="2:14" ht="14.25" customHeight="1" x14ac:dyDescent="0.25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10">
        <v>14</v>
      </c>
      <c r="J5689" s="7">
        <v>1150</v>
      </c>
      <c r="K5689" s="10">
        <v>1610</v>
      </c>
      <c r="L5689" s="10">
        <v>724.49999999999989</v>
      </c>
      <c r="M5689" s="5">
        <v>0.44999999999999996</v>
      </c>
      <c r="N5689" s="2" t="s">
        <v>82</v>
      </c>
    </row>
    <row r="5690" spans="2:14" ht="14.25" customHeight="1" x14ac:dyDescent="0.25">
      <c r="B5690" s="2" t="s">
        <v>29</v>
      </c>
      <c r="C5690" s="2">
        <v>1185732</v>
      </c>
      <c r="D5690" s="3">
        <v>44238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10">
        <v>19</v>
      </c>
      <c r="J5690" s="7">
        <v>870</v>
      </c>
      <c r="K5690" s="10">
        <v>1653</v>
      </c>
      <c r="L5690" s="10">
        <v>826.5</v>
      </c>
      <c r="M5690" s="5">
        <v>0.5</v>
      </c>
      <c r="N5690" s="2" t="s">
        <v>82</v>
      </c>
    </row>
    <row r="5691" spans="2:14" ht="14.25" customHeight="1" x14ac:dyDescent="0.25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10">
        <v>32</v>
      </c>
      <c r="J5691" s="7">
        <v>1010</v>
      </c>
      <c r="K5691" s="10">
        <v>3232</v>
      </c>
      <c r="L5691" s="10">
        <v>1454.3999999999999</v>
      </c>
      <c r="M5691" s="5">
        <v>0.44999999999999996</v>
      </c>
      <c r="N5691" s="2" t="s">
        <v>82</v>
      </c>
    </row>
    <row r="5692" spans="2:14" ht="14.25" customHeight="1" x14ac:dyDescent="0.25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10">
        <v>24</v>
      </c>
      <c r="J5692" s="7">
        <v>1310</v>
      </c>
      <c r="K5692" s="10">
        <v>3144</v>
      </c>
      <c r="L5692" s="10">
        <v>1949.28</v>
      </c>
      <c r="M5692" s="5">
        <v>0.62</v>
      </c>
      <c r="N5692" s="2" t="s">
        <v>82</v>
      </c>
    </row>
    <row r="5693" spans="2:14" ht="14.25" customHeight="1" x14ac:dyDescent="0.25">
      <c r="B5693" s="2" t="s">
        <v>29</v>
      </c>
      <c r="C5693" s="2">
        <v>1185732</v>
      </c>
      <c r="D5693" s="3">
        <v>44265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10">
        <v>29</v>
      </c>
      <c r="J5693" s="7">
        <v>1680</v>
      </c>
      <c r="K5693" s="10">
        <v>4872</v>
      </c>
      <c r="L5693" s="10">
        <v>2533.44</v>
      </c>
      <c r="M5693" s="5">
        <v>0.52</v>
      </c>
      <c r="N5693" s="2" t="s">
        <v>82</v>
      </c>
    </row>
    <row r="5694" spans="2:14" ht="14.25" customHeight="1" x14ac:dyDescent="0.25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10">
        <v>28</v>
      </c>
      <c r="J5694" s="7">
        <v>1020</v>
      </c>
      <c r="K5694" s="10">
        <v>2856</v>
      </c>
      <c r="L5694" s="10">
        <v>1428</v>
      </c>
      <c r="M5694" s="5">
        <v>0.5</v>
      </c>
      <c r="N5694" s="2" t="s">
        <v>82</v>
      </c>
    </row>
    <row r="5695" spans="2:14" ht="14.25" customHeight="1" x14ac:dyDescent="0.25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10">
        <v>18</v>
      </c>
      <c r="J5695" s="7">
        <v>1120</v>
      </c>
      <c r="K5695" s="10">
        <v>2016</v>
      </c>
      <c r="L5695" s="10">
        <v>1008</v>
      </c>
      <c r="M5695" s="5">
        <v>0.5</v>
      </c>
      <c r="N5695" s="2" t="s">
        <v>82</v>
      </c>
    </row>
    <row r="5696" spans="2:14" ht="14.25" customHeight="1" x14ac:dyDescent="0.25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10">
        <v>23</v>
      </c>
      <c r="J5696" s="7">
        <v>730</v>
      </c>
      <c r="K5696" s="10">
        <v>1679</v>
      </c>
      <c r="L5696" s="10">
        <v>889.87</v>
      </c>
      <c r="M5696" s="5">
        <v>0.53</v>
      </c>
      <c r="N5696" s="2" t="s">
        <v>82</v>
      </c>
    </row>
    <row r="5697" spans="2:14" ht="14.25" customHeight="1" x14ac:dyDescent="0.25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10">
        <v>38</v>
      </c>
      <c r="J5697" s="7">
        <v>750</v>
      </c>
      <c r="K5697" s="10">
        <v>2850</v>
      </c>
      <c r="L5697" s="10">
        <v>1425</v>
      </c>
      <c r="M5697" s="5">
        <v>0.5</v>
      </c>
      <c r="N5697" s="2" t="s">
        <v>82</v>
      </c>
    </row>
    <row r="5698" spans="2:14" ht="14.25" customHeight="1" x14ac:dyDescent="0.25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10">
        <v>29</v>
      </c>
      <c r="J5698" s="7">
        <v>1000</v>
      </c>
      <c r="K5698" s="10">
        <v>2900</v>
      </c>
      <c r="L5698" s="10">
        <v>1856</v>
      </c>
      <c r="M5698" s="5">
        <v>0.64</v>
      </c>
      <c r="N5698" s="2" t="s">
        <v>82</v>
      </c>
    </row>
    <row r="5699" spans="2:14" ht="14.25" customHeight="1" x14ac:dyDescent="0.25">
      <c r="B5699" s="2" t="s">
        <v>29</v>
      </c>
      <c r="C5699" s="2">
        <v>1185732</v>
      </c>
      <c r="D5699" s="3">
        <v>44297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10">
        <v>27</v>
      </c>
      <c r="J5699" s="7">
        <v>1810</v>
      </c>
      <c r="K5699" s="10">
        <v>4887</v>
      </c>
      <c r="L5699" s="10">
        <v>2443.5</v>
      </c>
      <c r="M5699" s="5">
        <v>0.5</v>
      </c>
      <c r="N5699" s="2" t="s">
        <v>82</v>
      </c>
    </row>
    <row r="5700" spans="2:14" ht="14.25" customHeight="1" x14ac:dyDescent="0.25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10">
        <v>25</v>
      </c>
      <c r="J5700" s="7">
        <v>940</v>
      </c>
      <c r="K5700" s="10">
        <v>2350</v>
      </c>
      <c r="L5700" s="10">
        <v>1057.5</v>
      </c>
      <c r="M5700" s="5">
        <v>0.44999999999999996</v>
      </c>
      <c r="N5700" s="2" t="s">
        <v>82</v>
      </c>
    </row>
    <row r="5701" spans="2:14" ht="14.25" customHeight="1" x14ac:dyDescent="0.25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10">
        <v>14</v>
      </c>
      <c r="J5701" s="7">
        <v>980</v>
      </c>
      <c r="K5701" s="10">
        <v>1372</v>
      </c>
      <c r="L5701" s="10">
        <v>631.12</v>
      </c>
      <c r="M5701" s="5">
        <v>0.45999999999999996</v>
      </c>
      <c r="N5701" s="2" t="s">
        <v>82</v>
      </c>
    </row>
    <row r="5702" spans="2:14" ht="14.25" customHeight="1" x14ac:dyDescent="0.25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10">
        <v>18</v>
      </c>
      <c r="J5702" s="7">
        <v>700</v>
      </c>
      <c r="K5702" s="10">
        <v>1260</v>
      </c>
      <c r="L5702" s="10">
        <v>667.80000000000007</v>
      </c>
      <c r="M5702" s="5">
        <v>0.53</v>
      </c>
      <c r="N5702" s="2" t="s">
        <v>82</v>
      </c>
    </row>
    <row r="5703" spans="2:14" ht="14.25" customHeight="1" x14ac:dyDescent="0.25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10">
        <v>33</v>
      </c>
      <c r="J5703" s="7">
        <v>740</v>
      </c>
      <c r="K5703" s="10">
        <v>2442</v>
      </c>
      <c r="L5703" s="10">
        <v>1123.32</v>
      </c>
      <c r="M5703" s="5">
        <v>0.45999999999999996</v>
      </c>
      <c r="N5703" s="2" t="s">
        <v>82</v>
      </c>
    </row>
    <row r="5704" spans="2:14" ht="14.25" customHeight="1" x14ac:dyDescent="0.25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10">
        <v>24</v>
      </c>
      <c r="J5704" s="7">
        <v>1120</v>
      </c>
      <c r="K5704" s="10">
        <v>2688</v>
      </c>
      <c r="L5704" s="10">
        <v>1612.8</v>
      </c>
      <c r="M5704" s="5">
        <v>0.6</v>
      </c>
      <c r="N5704" s="2" t="s">
        <v>82</v>
      </c>
    </row>
    <row r="5705" spans="2:14" ht="14.25" customHeight="1" x14ac:dyDescent="0.25">
      <c r="B5705" s="2" t="s">
        <v>29</v>
      </c>
      <c r="C5705" s="2">
        <v>1185732</v>
      </c>
      <c r="D5705" s="3">
        <v>44328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10">
        <v>32</v>
      </c>
      <c r="J5705" s="7">
        <v>1740</v>
      </c>
      <c r="K5705" s="10">
        <v>5568</v>
      </c>
      <c r="L5705" s="10">
        <v>2839.68</v>
      </c>
      <c r="M5705" s="5">
        <v>0.51</v>
      </c>
      <c r="N5705" s="2" t="s">
        <v>82</v>
      </c>
    </row>
    <row r="5706" spans="2:14" ht="14.25" customHeight="1" x14ac:dyDescent="0.25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10">
        <v>29</v>
      </c>
      <c r="J5706" s="7">
        <v>1010</v>
      </c>
      <c r="K5706" s="10">
        <v>2929</v>
      </c>
      <c r="L5706" s="10">
        <v>1435.21</v>
      </c>
      <c r="M5706" s="5">
        <v>0.49</v>
      </c>
      <c r="N5706" s="2" t="s">
        <v>82</v>
      </c>
    </row>
    <row r="5707" spans="2:14" ht="14.25" customHeight="1" x14ac:dyDescent="0.25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10">
        <v>25</v>
      </c>
      <c r="J5707" s="7">
        <v>980</v>
      </c>
      <c r="K5707" s="10">
        <v>2450</v>
      </c>
      <c r="L5707" s="10">
        <v>1225</v>
      </c>
      <c r="M5707" s="5">
        <v>0.5</v>
      </c>
      <c r="N5707" s="2" t="s">
        <v>82</v>
      </c>
    </row>
    <row r="5708" spans="2:14" ht="14.25" customHeight="1" x14ac:dyDescent="0.25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10">
        <v>23</v>
      </c>
      <c r="J5708" s="7">
        <v>720</v>
      </c>
      <c r="K5708" s="10">
        <v>1656</v>
      </c>
      <c r="L5708" s="10">
        <v>910.80000000000007</v>
      </c>
      <c r="M5708" s="5">
        <v>0.55000000000000004</v>
      </c>
      <c r="N5708" s="2" t="s">
        <v>82</v>
      </c>
    </row>
    <row r="5709" spans="2:14" ht="14.25" customHeight="1" x14ac:dyDescent="0.25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10">
        <v>39</v>
      </c>
      <c r="J5709" s="7">
        <v>750</v>
      </c>
      <c r="K5709" s="10">
        <v>2925</v>
      </c>
      <c r="L5709" s="10">
        <v>1462.5</v>
      </c>
      <c r="M5709" s="5">
        <v>0.5</v>
      </c>
      <c r="N5709" s="2" t="s">
        <v>82</v>
      </c>
    </row>
    <row r="5710" spans="2:14" ht="14.25" customHeight="1" x14ac:dyDescent="0.25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10">
        <v>44</v>
      </c>
      <c r="J5710" s="7">
        <v>1200</v>
      </c>
      <c r="K5710" s="10">
        <v>5280</v>
      </c>
      <c r="L5710" s="10">
        <v>3432</v>
      </c>
      <c r="M5710" s="5">
        <v>0.65</v>
      </c>
      <c r="N5710" s="2" t="s">
        <v>82</v>
      </c>
    </row>
    <row r="5711" spans="2:14" ht="14.25" customHeight="1" x14ac:dyDescent="0.25">
      <c r="B5711" s="2" t="s">
        <v>29</v>
      </c>
      <c r="C5711" s="2">
        <v>1185732</v>
      </c>
      <c r="D5711" s="3">
        <v>44358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10">
        <v>28</v>
      </c>
      <c r="J5711" s="7">
        <v>1820</v>
      </c>
      <c r="K5711" s="10">
        <v>5096</v>
      </c>
      <c r="L5711" s="10">
        <v>2598.96</v>
      </c>
      <c r="M5711" s="5">
        <v>0.51</v>
      </c>
      <c r="N5711" s="2" t="s">
        <v>82</v>
      </c>
    </row>
    <row r="5712" spans="2:14" ht="14.25" customHeight="1" x14ac:dyDescent="0.25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10">
        <v>24</v>
      </c>
      <c r="J5712" s="7">
        <v>1120</v>
      </c>
      <c r="K5712" s="10">
        <v>2688</v>
      </c>
      <c r="L5712" s="10">
        <v>1317.12</v>
      </c>
      <c r="M5712" s="5">
        <v>0.49</v>
      </c>
      <c r="N5712" s="2" t="s">
        <v>82</v>
      </c>
    </row>
    <row r="5713" spans="2:14" ht="14.25" customHeight="1" x14ac:dyDescent="0.25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10">
        <v>19</v>
      </c>
      <c r="J5713" s="7">
        <v>1150</v>
      </c>
      <c r="K5713" s="10">
        <v>2185</v>
      </c>
      <c r="L5713" s="10">
        <v>1070.6500000000001</v>
      </c>
      <c r="M5713" s="5">
        <v>0.49</v>
      </c>
      <c r="N5713" s="2" t="s">
        <v>82</v>
      </c>
    </row>
    <row r="5714" spans="2:14" ht="14.25" customHeight="1" x14ac:dyDescent="0.25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10">
        <v>19</v>
      </c>
      <c r="J5714" s="7">
        <v>1080</v>
      </c>
      <c r="K5714" s="10">
        <v>2052</v>
      </c>
      <c r="L5714" s="10">
        <v>1046.52</v>
      </c>
      <c r="M5714" s="5">
        <v>0.51</v>
      </c>
      <c r="N5714" s="2" t="s">
        <v>82</v>
      </c>
    </row>
    <row r="5715" spans="2:14" ht="14.25" customHeight="1" x14ac:dyDescent="0.25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10">
        <v>34</v>
      </c>
      <c r="J5715" s="7">
        <v>1080</v>
      </c>
      <c r="K5715" s="10">
        <v>3672</v>
      </c>
      <c r="L5715" s="10">
        <v>1652.3999999999999</v>
      </c>
      <c r="M5715" s="5">
        <v>0.44999999999999996</v>
      </c>
      <c r="N5715" s="2" t="s">
        <v>82</v>
      </c>
    </row>
    <row r="5716" spans="2:14" ht="14.25" customHeight="1" x14ac:dyDescent="0.25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10">
        <v>38</v>
      </c>
      <c r="J5716" s="7">
        <v>1500</v>
      </c>
      <c r="K5716" s="10">
        <v>5700</v>
      </c>
      <c r="L5716" s="10">
        <v>3420</v>
      </c>
      <c r="M5716" s="5">
        <v>0.6</v>
      </c>
      <c r="N5716" s="2" t="s">
        <v>82</v>
      </c>
    </row>
    <row r="5717" spans="2:14" ht="14.25" customHeight="1" x14ac:dyDescent="0.25">
      <c r="B5717" s="2" t="s">
        <v>29</v>
      </c>
      <c r="C5717" s="2">
        <v>1185732</v>
      </c>
      <c r="D5717" s="3">
        <v>44387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10">
        <v>34</v>
      </c>
      <c r="J5717" s="7">
        <v>2240</v>
      </c>
      <c r="K5717" s="10">
        <v>7616</v>
      </c>
      <c r="L5717" s="10">
        <v>3960.32</v>
      </c>
      <c r="M5717" s="5">
        <v>0.52</v>
      </c>
      <c r="N5717" s="2" t="s">
        <v>82</v>
      </c>
    </row>
    <row r="5718" spans="2:14" ht="14.25" customHeight="1" x14ac:dyDescent="0.25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10">
        <v>29</v>
      </c>
      <c r="J5718" s="7">
        <v>1600</v>
      </c>
      <c r="K5718" s="10">
        <v>4640</v>
      </c>
      <c r="L5718" s="10">
        <v>2227.1999999999998</v>
      </c>
      <c r="M5718" s="5">
        <v>0.48</v>
      </c>
      <c r="N5718" s="2" t="s">
        <v>82</v>
      </c>
    </row>
    <row r="5719" spans="2:14" ht="14.25" customHeight="1" x14ac:dyDescent="0.25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10">
        <v>24</v>
      </c>
      <c r="J5719" s="7">
        <v>1380</v>
      </c>
      <c r="K5719" s="10">
        <v>3312</v>
      </c>
      <c r="L5719" s="10">
        <v>1589.76</v>
      </c>
      <c r="M5719" s="5">
        <v>0.48</v>
      </c>
      <c r="N5719" s="2" t="s">
        <v>82</v>
      </c>
    </row>
    <row r="5720" spans="2:14" ht="14.25" customHeight="1" x14ac:dyDescent="0.25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10">
        <v>23</v>
      </c>
      <c r="J5720" s="7">
        <v>1150</v>
      </c>
      <c r="K5720" s="10">
        <v>2645</v>
      </c>
      <c r="L5720" s="10">
        <v>1322.5</v>
      </c>
      <c r="M5720" s="5">
        <v>0.5</v>
      </c>
      <c r="N5720" s="2" t="s">
        <v>82</v>
      </c>
    </row>
    <row r="5721" spans="2:14" ht="14.25" customHeight="1" x14ac:dyDescent="0.25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10">
        <v>32</v>
      </c>
      <c r="J5721" s="7">
        <v>1280</v>
      </c>
      <c r="K5721" s="10">
        <v>4096</v>
      </c>
      <c r="L5721" s="10">
        <v>1884.1599999999999</v>
      </c>
      <c r="M5721" s="5">
        <v>0.45999999999999996</v>
      </c>
      <c r="N5721" s="2" t="s">
        <v>82</v>
      </c>
    </row>
    <row r="5722" spans="2:14" ht="14.25" customHeight="1" x14ac:dyDescent="0.25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10">
        <v>38</v>
      </c>
      <c r="J5722" s="7">
        <v>1500</v>
      </c>
      <c r="K5722" s="10">
        <v>5700</v>
      </c>
      <c r="L5722" s="10">
        <v>3705</v>
      </c>
      <c r="M5722" s="5">
        <v>0.65</v>
      </c>
      <c r="N5722" s="2" t="s">
        <v>82</v>
      </c>
    </row>
    <row r="5723" spans="2:14" ht="14.25" customHeight="1" x14ac:dyDescent="0.25">
      <c r="B5723" s="2" t="s">
        <v>29</v>
      </c>
      <c r="C5723" s="2">
        <v>1185732</v>
      </c>
      <c r="D5723" s="3">
        <v>44419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10">
        <v>33</v>
      </c>
      <c r="J5723" s="7">
        <v>2030</v>
      </c>
      <c r="K5723" s="10">
        <v>6699</v>
      </c>
      <c r="L5723" s="10">
        <v>3349.5</v>
      </c>
      <c r="M5723" s="5">
        <v>0.5</v>
      </c>
      <c r="N5723" s="2" t="s">
        <v>82</v>
      </c>
    </row>
    <row r="5724" spans="2:14" ht="14.25" customHeight="1" x14ac:dyDescent="0.25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10">
        <v>34</v>
      </c>
      <c r="J5724" s="7">
        <v>1310</v>
      </c>
      <c r="K5724" s="10">
        <v>4454</v>
      </c>
      <c r="L5724" s="10">
        <v>2093.3799999999997</v>
      </c>
      <c r="M5724" s="5">
        <v>0.47</v>
      </c>
      <c r="N5724" s="2" t="s">
        <v>82</v>
      </c>
    </row>
    <row r="5725" spans="2:14" ht="14.25" customHeight="1" x14ac:dyDescent="0.25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10">
        <v>29</v>
      </c>
      <c r="J5725" s="7">
        <v>1130</v>
      </c>
      <c r="K5725" s="10">
        <v>3277</v>
      </c>
      <c r="L5725" s="10">
        <v>1605.73</v>
      </c>
      <c r="M5725" s="5">
        <v>0.49</v>
      </c>
      <c r="N5725" s="2" t="s">
        <v>82</v>
      </c>
    </row>
    <row r="5726" spans="2:14" ht="14.25" customHeight="1" x14ac:dyDescent="0.25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10">
        <v>19</v>
      </c>
      <c r="J5726" s="7">
        <v>1010</v>
      </c>
      <c r="K5726" s="10">
        <v>1919</v>
      </c>
      <c r="L5726" s="10">
        <v>1017.07</v>
      </c>
      <c r="M5726" s="5">
        <v>0.53</v>
      </c>
      <c r="N5726" s="2" t="s">
        <v>82</v>
      </c>
    </row>
    <row r="5727" spans="2:14" ht="14.25" customHeight="1" x14ac:dyDescent="0.25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10">
        <v>29</v>
      </c>
      <c r="J5727" s="7">
        <v>1050</v>
      </c>
      <c r="K5727" s="10">
        <v>3045</v>
      </c>
      <c r="L5727" s="10">
        <v>1400.6999999999998</v>
      </c>
      <c r="M5727" s="5">
        <v>0.45999999999999996</v>
      </c>
      <c r="N5727" s="2" t="s">
        <v>82</v>
      </c>
    </row>
    <row r="5728" spans="2:14" ht="14.25" customHeight="1" x14ac:dyDescent="0.25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10">
        <v>32</v>
      </c>
      <c r="J5728" s="7">
        <v>1520</v>
      </c>
      <c r="K5728" s="10">
        <v>4864</v>
      </c>
      <c r="L5728" s="10">
        <v>2918.4</v>
      </c>
      <c r="M5728" s="5">
        <v>0.6</v>
      </c>
      <c r="N5728" s="2" t="s">
        <v>82</v>
      </c>
    </row>
    <row r="5729" spans="2:14" ht="14.25" customHeight="1" x14ac:dyDescent="0.25">
      <c r="B5729" s="2" t="s">
        <v>29</v>
      </c>
      <c r="C5729" s="2">
        <v>1185732</v>
      </c>
      <c r="D5729" s="3">
        <v>44451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10">
        <v>29</v>
      </c>
      <c r="J5729" s="7">
        <v>1690</v>
      </c>
      <c r="K5729" s="10">
        <v>4901</v>
      </c>
      <c r="L5729" s="10">
        <v>2548.52</v>
      </c>
      <c r="M5729" s="5">
        <v>0.52</v>
      </c>
      <c r="N5729" s="2" t="s">
        <v>82</v>
      </c>
    </row>
    <row r="5730" spans="2:14" ht="14.25" customHeight="1" x14ac:dyDescent="0.25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10">
        <v>23</v>
      </c>
      <c r="J5730" s="7">
        <v>1220</v>
      </c>
      <c r="K5730" s="10">
        <v>2806</v>
      </c>
      <c r="L5730" s="10">
        <v>1262.6999999999998</v>
      </c>
      <c r="M5730" s="5">
        <v>0.44999999999999996</v>
      </c>
      <c r="N5730" s="2" t="s">
        <v>82</v>
      </c>
    </row>
    <row r="5731" spans="2:14" ht="14.25" customHeight="1" x14ac:dyDescent="0.25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10">
        <v>9</v>
      </c>
      <c r="J5731" s="7">
        <v>910</v>
      </c>
      <c r="K5731" s="10">
        <v>819</v>
      </c>
      <c r="L5731" s="10">
        <v>409.5</v>
      </c>
      <c r="M5731" s="5">
        <v>0.5</v>
      </c>
      <c r="N5731" s="2" t="s">
        <v>82</v>
      </c>
    </row>
    <row r="5732" spans="2:14" ht="14.25" customHeight="1" x14ac:dyDescent="0.25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10">
        <v>10</v>
      </c>
      <c r="J5732" s="7">
        <v>880</v>
      </c>
      <c r="K5732" s="10">
        <v>880</v>
      </c>
      <c r="L5732" s="10">
        <v>448.8</v>
      </c>
      <c r="M5732" s="5">
        <v>0.51</v>
      </c>
      <c r="N5732" s="2" t="s">
        <v>82</v>
      </c>
    </row>
    <row r="5733" spans="2:14" ht="14.25" customHeight="1" x14ac:dyDescent="0.25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10">
        <v>19</v>
      </c>
      <c r="J5733" s="7">
        <v>880</v>
      </c>
      <c r="K5733" s="10">
        <v>1672</v>
      </c>
      <c r="L5733" s="10">
        <v>836</v>
      </c>
      <c r="M5733" s="5">
        <v>0.5</v>
      </c>
      <c r="N5733" s="2" t="s">
        <v>82</v>
      </c>
    </row>
    <row r="5734" spans="2:14" ht="14.25" customHeight="1" x14ac:dyDescent="0.25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10">
        <v>24</v>
      </c>
      <c r="J5734" s="7">
        <v>1200</v>
      </c>
      <c r="K5734" s="10">
        <v>2880</v>
      </c>
      <c r="L5734" s="10">
        <v>1843.2</v>
      </c>
      <c r="M5734" s="5">
        <v>0.64</v>
      </c>
      <c r="N5734" s="2" t="s">
        <v>82</v>
      </c>
    </row>
    <row r="5735" spans="2:14" ht="14.25" customHeight="1" x14ac:dyDescent="0.25">
      <c r="B5735" s="2" t="s">
        <v>29</v>
      </c>
      <c r="C5735" s="2">
        <v>1185732</v>
      </c>
      <c r="D5735" s="3">
        <v>44480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10">
        <v>28</v>
      </c>
      <c r="J5735" s="7">
        <v>1730</v>
      </c>
      <c r="K5735" s="10">
        <v>4844</v>
      </c>
      <c r="L5735" s="10">
        <v>2470.44</v>
      </c>
      <c r="M5735" s="5">
        <v>0.51</v>
      </c>
      <c r="N5735" s="2" t="s">
        <v>82</v>
      </c>
    </row>
    <row r="5736" spans="2:14" ht="14.25" customHeight="1" x14ac:dyDescent="0.25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10">
        <v>19</v>
      </c>
      <c r="J5736" s="7">
        <v>1000</v>
      </c>
      <c r="K5736" s="10">
        <v>1900</v>
      </c>
      <c r="L5736" s="10">
        <v>950</v>
      </c>
      <c r="M5736" s="5">
        <v>0.5</v>
      </c>
      <c r="N5736" s="2" t="s">
        <v>82</v>
      </c>
    </row>
    <row r="5737" spans="2:14" ht="14.25" customHeight="1" x14ac:dyDescent="0.25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10">
        <v>19</v>
      </c>
      <c r="J5737" s="7">
        <v>870</v>
      </c>
      <c r="K5737" s="10">
        <v>1653</v>
      </c>
      <c r="L5737" s="10">
        <v>809.97</v>
      </c>
      <c r="M5737" s="5">
        <v>0.49</v>
      </c>
      <c r="N5737" s="2" t="s">
        <v>82</v>
      </c>
    </row>
    <row r="5738" spans="2:14" ht="14.25" customHeight="1" x14ac:dyDescent="0.25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10">
        <v>19</v>
      </c>
      <c r="J5738" s="7">
        <v>720</v>
      </c>
      <c r="K5738" s="10">
        <v>1368</v>
      </c>
      <c r="L5738" s="10">
        <v>752.40000000000009</v>
      </c>
      <c r="M5738" s="5">
        <v>0.55000000000000004</v>
      </c>
      <c r="N5738" s="2" t="s">
        <v>82</v>
      </c>
    </row>
    <row r="5739" spans="2:14" ht="14.25" customHeight="1" x14ac:dyDescent="0.25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10">
        <v>29</v>
      </c>
      <c r="J5739" s="7">
        <v>830</v>
      </c>
      <c r="K5739" s="10">
        <v>2407</v>
      </c>
      <c r="L5739" s="10">
        <v>1203.5</v>
      </c>
      <c r="M5739" s="5">
        <v>0.5</v>
      </c>
      <c r="N5739" s="2" t="s">
        <v>82</v>
      </c>
    </row>
    <row r="5740" spans="2:14" ht="14.25" customHeight="1" x14ac:dyDescent="0.25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10">
        <v>32</v>
      </c>
      <c r="J5740" s="7">
        <v>1040</v>
      </c>
      <c r="K5740" s="10">
        <v>3328</v>
      </c>
      <c r="L5740" s="10">
        <v>2063.36</v>
      </c>
      <c r="M5740" s="5">
        <v>0.62</v>
      </c>
      <c r="N5740" s="2" t="s">
        <v>82</v>
      </c>
    </row>
    <row r="5741" spans="2:14" ht="14.25" customHeight="1" x14ac:dyDescent="0.25">
      <c r="B5741" s="2" t="s">
        <v>29</v>
      </c>
      <c r="C5741" s="2">
        <v>1185732</v>
      </c>
      <c r="D5741" s="3">
        <v>44511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10">
        <v>29</v>
      </c>
      <c r="J5741" s="7">
        <v>1490</v>
      </c>
      <c r="K5741" s="10">
        <v>4321</v>
      </c>
      <c r="L5741" s="10">
        <v>2160.5</v>
      </c>
      <c r="M5741" s="5">
        <v>0.5</v>
      </c>
      <c r="N5741" s="2" t="s">
        <v>82</v>
      </c>
    </row>
    <row r="5742" spans="2:14" ht="14.25" customHeight="1" x14ac:dyDescent="0.25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10">
        <v>20</v>
      </c>
      <c r="J5742" s="7">
        <v>1080</v>
      </c>
      <c r="K5742" s="10">
        <v>2160</v>
      </c>
      <c r="L5742" s="10">
        <v>993.59999999999991</v>
      </c>
      <c r="M5742" s="5">
        <v>0.45999999999999996</v>
      </c>
      <c r="N5742" s="2" t="s">
        <v>82</v>
      </c>
    </row>
    <row r="5743" spans="2:14" ht="14.25" customHeight="1" x14ac:dyDescent="0.25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10">
        <v>19</v>
      </c>
      <c r="J5743" s="7">
        <v>930</v>
      </c>
      <c r="K5743" s="10">
        <v>1767</v>
      </c>
      <c r="L5743" s="10">
        <v>848.16</v>
      </c>
      <c r="M5743" s="5">
        <v>0.48</v>
      </c>
      <c r="N5743" s="2" t="s">
        <v>82</v>
      </c>
    </row>
    <row r="5744" spans="2:14" ht="14.25" customHeight="1" x14ac:dyDescent="0.25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10">
        <v>19</v>
      </c>
      <c r="J5744" s="7">
        <v>1130</v>
      </c>
      <c r="K5744" s="10">
        <v>2147</v>
      </c>
      <c r="L5744" s="10">
        <v>1094.97</v>
      </c>
      <c r="M5744" s="5">
        <v>0.51</v>
      </c>
      <c r="N5744" s="2" t="s">
        <v>82</v>
      </c>
    </row>
    <row r="5745" spans="2:14" ht="14.25" customHeight="1" x14ac:dyDescent="0.25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10">
        <v>39</v>
      </c>
      <c r="J5745" s="7">
        <v>910</v>
      </c>
      <c r="K5745" s="10">
        <v>3549</v>
      </c>
      <c r="L5745" s="10">
        <v>1739.01</v>
      </c>
      <c r="M5745" s="5">
        <v>0.49</v>
      </c>
      <c r="N5745" s="2" t="s">
        <v>82</v>
      </c>
    </row>
    <row r="5746" spans="2:14" ht="14.25" customHeight="1" x14ac:dyDescent="0.25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10">
        <v>43</v>
      </c>
      <c r="J5746" s="7">
        <v>1130</v>
      </c>
      <c r="K5746" s="10">
        <v>4859</v>
      </c>
      <c r="L5746" s="10">
        <v>3158.35</v>
      </c>
      <c r="M5746" s="5">
        <v>0.65</v>
      </c>
      <c r="N5746" s="2" t="s">
        <v>82</v>
      </c>
    </row>
    <row r="5747" spans="2:14" ht="14.25" customHeight="1" x14ac:dyDescent="0.25">
      <c r="B5747" s="2" t="s">
        <v>29</v>
      </c>
      <c r="C5747" s="2">
        <v>1185732</v>
      </c>
      <c r="D5747" s="3">
        <v>44540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10">
        <v>39</v>
      </c>
      <c r="J5747" s="7">
        <v>2030</v>
      </c>
      <c r="K5747" s="10">
        <v>7917</v>
      </c>
      <c r="L5747" s="10">
        <v>4354.3500000000004</v>
      </c>
      <c r="M5747" s="5">
        <v>0.55000000000000004</v>
      </c>
      <c r="N5747" s="2" t="s">
        <v>82</v>
      </c>
    </row>
    <row r="5748" spans="2:14" ht="14.25" customHeight="1" x14ac:dyDescent="0.25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10">
        <v>28</v>
      </c>
      <c r="J5748" s="7">
        <v>1450</v>
      </c>
      <c r="K5748" s="10">
        <v>4060</v>
      </c>
      <c r="L5748" s="10">
        <v>1989.3999999999999</v>
      </c>
      <c r="M5748" s="5">
        <v>0.49</v>
      </c>
      <c r="N5748" s="2" t="s">
        <v>82</v>
      </c>
    </row>
    <row r="5749" spans="2:14" ht="14.25" customHeight="1" x14ac:dyDescent="0.25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10">
        <v>29</v>
      </c>
      <c r="J5749" s="7">
        <v>1130</v>
      </c>
      <c r="K5749" s="10">
        <v>3277</v>
      </c>
      <c r="L5749" s="10">
        <v>1540.1899999999998</v>
      </c>
      <c r="M5749" s="5">
        <v>0.47</v>
      </c>
      <c r="N5749" s="2" t="s">
        <v>82</v>
      </c>
    </row>
    <row r="5750" spans="2:14" ht="14.25" customHeight="1" x14ac:dyDescent="0.25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10">
        <v>27</v>
      </c>
      <c r="J5750" s="7">
        <v>1120</v>
      </c>
      <c r="K5750" s="10">
        <v>3024</v>
      </c>
      <c r="L5750" s="10">
        <v>1542.24</v>
      </c>
      <c r="M5750" s="5">
        <v>0.51</v>
      </c>
      <c r="N5750" s="2" t="s">
        <v>82</v>
      </c>
    </row>
    <row r="5751" spans="2:14" ht="14.25" customHeight="1" x14ac:dyDescent="0.25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10">
        <v>38</v>
      </c>
      <c r="J5751" s="7">
        <v>1120</v>
      </c>
      <c r="K5751" s="10">
        <v>4256</v>
      </c>
      <c r="L5751" s="10">
        <v>2128</v>
      </c>
      <c r="M5751" s="5">
        <v>0.5</v>
      </c>
      <c r="N5751" s="2" t="s">
        <v>82</v>
      </c>
    </row>
    <row r="5752" spans="2:14" ht="14.25" customHeight="1" x14ac:dyDescent="0.25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10">
        <v>42</v>
      </c>
      <c r="J5752" s="7">
        <v>1250</v>
      </c>
      <c r="K5752" s="10">
        <v>5250</v>
      </c>
      <c r="L5752" s="10">
        <v>3202.5</v>
      </c>
      <c r="M5752" s="5">
        <v>0.61</v>
      </c>
      <c r="N5752" s="2" t="s">
        <v>82</v>
      </c>
    </row>
    <row r="5753" spans="2:14" ht="14.25" customHeight="1" x14ac:dyDescent="0.25">
      <c r="B5753" s="2" t="s">
        <v>29</v>
      </c>
      <c r="C5753" s="2">
        <v>1128299</v>
      </c>
      <c r="D5753" s="3">
        <v>44220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10">
        <v>27</v>
      </c>
      <c r="J5753" s="7">
        <v>980</v>
      </c>
      <c r="K5753" s="10">
        <v>2646</v>
      </c>
      <c r="L5753" s="10">
        <v>1270.08</v>
      </c>
      <c r="M5753" s="5">
        <v>0.48</v>
      </c>
      <c r="N5753" s="2" t="s">
        <v>82</v>
      </c>
    </row>
    <row r="5754" spans="2:14" ht="14.25" customHeight="1" x14ac:dyDescent="0.25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10">
        <v>39</v>
      </c>
      <c r="J5754" s="7">
        <v>1050</v>
      </c>
      <c r="K5754" s="10">
        <v>4095</v>
      </c>
      <c r="L5754" s="10">
        <v>2006.55</v>
      </c>
      <c r="M5754" s="5">
        <v>0.49</v>
      </c>
      <c r="N5754" s="2" t="s">
        <v>82</v>
      </c>
    </row>
    <row r="5755" spans="2:14" ht="14.25" customHeight="1" x14ac:dyDescent="0.25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10">
        <v>39</v>
      </c>
      <c r="J5755" s="7">
        <v>1050</v>
      </c>
      <c r="K5755" s="10">
        <v>4095</v>
      </c>
      <c r="L5755" s="10">
        <v>1965.6</v>
      </c>
      <c r="M5755" s="5">
        <v>0.48</v>
      </c>
      <c r="N5755" s="2" t="s">
        <v>82</v>
      </c>
    </row>
    <row r="5756" spans="2:14" ht="14.25" customHeight="1" x14ac:dyDescent="0.25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10">
        <v>39</v>
      </c>
      <c r="J5756" s="7">
        <v>580</v>
      </c>
      <c r="K5756" s="10">
        <v>2262</v>
      </c>
      <c r="L5756" s="10">
        <v>1040.52</v>
      </c>
      <c r="M5756" s="5">
        <v>0.45999999999999996</v>
      </c>
      <c r="N5756" s="2" t="s">
        <v>82</v>
      </c>
    </row>
    <row r="5757" spans="2:14" ht="14.25" customHeight="1" x14ac:dyDescent="0.25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10">
        <v>42</v>
      </c>
      <c r="J5757" s="7">
        <v>440</v>
      </c>
      <c r="K5757" s="10">
        <v>1848</v>
      </c>
      <c r="L5757" s="10">
        <v>1016.4000000000001</v>
      </c>
      <c r="M5757" s="5">
        <v>0.55000000000000004</v>
      </c>
      <c r="N5757" s="2" t="s">
        <v>82</v>
      </c>
    </row>
    <row r="5758" spans="2:14" ht="14.25" customHeight="1" x14ac:dyDescent="0.25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10">
        <v>39</v>
      </c>
      <c r="J5758" s="7">
        <v>1080</v>
      </c>
      <c r="K5758" s="10">
        <v>4212</v>
      </c>
      <c r="L5758" s="10">
        <v>1811.16</v>
      </c>
      <c r="M5758" s="5">
        <v>0.43</v>
      </c>
      <c r="N5758" s="2" t="s">
        <v>82</v>
      </c>
    </row>
    <row r="5759" spans="2:14" ht="14.25" customHeight="1" x14ac:dyDescent="0.25">
      <c r="B5759" s="2" t="s">
        <v>29</v>
      </c>
      <c r="C5759" s="2">
        <v>1128299</v>
      </c>
      <c r="D5759" s="3">
        <v>44251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10">
        <v>29</v>
      </c>
      <c r="J5759" s="7">
        <v>1170</v>
      </c>
      <c r="K5759" s="10">
        <v>3393</v>
      </c>
      <c r="L5759" s="10">
        <v>1526.85</v>
      </c>
      <c r="M5759" s="5">
        <v>0.44999999999999996</v>
      </c>
      <c r="N5759" s="2" t="s">
        <v>82</v>
      </c>
    </row>
    <row r="5760" spans="2:14" ht="14.25" customHeight="1" x14ac:dyDescent="0.25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10">
        <v>39</v>
      </c>
      <c r="J5760" s="7">
        <v>910</v>
      </c>
      <c r="K5760" s="10">
        <v>3549</v>
      </c>
      <c r="L5760" s="10">
        <v>1703.52</v>
      </c>
      <c r="M5760" s="5">
        <v>0.48</v>
      </c>
      <c r="N5760" s="2" t="s">
        <v>82</v>
      </c>
    </row>
    <row r="5761" spans="2:14" ht="14.25" customHeight="1" x14ac:dyDescent="0.25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10">
        <v>36</v>
      </c>
      <c r="J5761" s="7">
        <v>880</v>
      </c>
      <c r="K5761" s="10">
        <v>3168</v>
      </c>
      <c r="L5761" s="10">
        <v>1425.6</v>
      </c>
      <c r="M5761" s="5">
        <v>0.44999999999999996</v>
      </c>
      <c r="N5761" s="2" t="s">
        <v>82</v>
      </c>
    </row>
    <row r="5762" spans="2:14" ht="14.25" customHeight="1" x14ac:dyDescent="0.25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10">
        <v>39</v>
      </c>
      <c r="J5762" s="7">
        <v>580</v>
      </c>
      <c r="K5762" s="10">
        <v>2262</v>
      </c>
      <c r="L5762" s="10">
        <v>1085.76</v>
      </c>
      <c r="M5762" s="5">
        <v>0.48</v>
      </c>
      <c r="N5762" s="2" t="s">
        <v>82</v>
      </c>
    </row>
    <row r="5763" spans="2:14" ht="14.25" customHeight="1" x14ac:dyDescent="0.25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10">
        <v>42</v>
      </c>
      <c r="J5763" s="7">
        <v>380</v>
      </c>
      <c r="K5763" s="10">
        <v>1596</v>
      </c>
      <c r="L5763" s="10">
        <v>829.92000000000007</v>
      </c>
      <c r="M5763" s="5">
        <v>0.52</v>
      </c>
      <c r="N5763" s="2" t="s">
        <v>82</v>
      </c>
    </row>
    <row r="5764" spans="2:14" ht="14.25" customHeight="1" x14ac:dyDescent="0.25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10">
        <v>37</v>
      </c>
      <c r="J5764" s="7">
        <v>850</v>
      </c>
      <c r="K5764" s="10">
        <v>3145</v>
      </c>
      <c r="L5764" s="10">
        <v>1258</v>
      </c>
      <c r="M5764" s="5">
        <v>0.4</v>
      </c>
      <c r="N5764" s="2" t="s">
        <v>82</v>
      </c>
    </row>
    <row r="5765" spans="2:14" ht="14.25" customHeight="1" x14ac:dyDescent="0.25">
      <c r="B5765" s="2" t="s">
        <v>29</v>
      </c>
      <c r="C5765" s="2">
        <v>1128299</v>
      </c>
      <c r="D5765" s="3">
        <v>44278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10">
        <v>38</v>
      </c>
      <c r="J5765" s="7">
        <v>1280</v>
      </c>
      <c r="K5765" s="10">
        <v>4864</v>
      </c>
      <c r="L5765" s="10">
        <v>2383.36</v>
      </c>
      <c r="M5765" s="5">
        <v>0.49</v>
      </c>
      <c r="N5765" s="2" t="s">
        <v>82</v>
      </c>
    </row>
    <row r="5766" spans="2:14" ht="14.25" customHeight="1" x14ac:dyDescent="0.25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10">
        <v>45</v>
      </c>
      <c r="J5766" s="7">
        <v>850</v>
      </c>
      <c r="K5766" s="10">
        <v>3825</v>
      </c>
      <c r="L5766" s="10">
        <v>1836</v>
      </c>
      <c r="M5766" s="5">
        <v>0.48</v>
      </c>
      <c r="N5766" s="2" t="s">
        <v>82</v>
      </c>
    </row>
    <row r="5767" spans="2:14" ht="14.25" customHeight="1" x14ac:dyDescent="0.25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10">
        <v>54</v>
      </c>
      <c r="J5767" s="7">
        <v>880</v>
      </c>
      <c r="K5767" s="10">
        <v>4752</v>
      </c>
      <c r="L5767" s="10">
        <v>2138.3999999999996</v>
      </c>
      <c r="M5767" s="5">
        <v>0.44999999999999996</v>
      </c>
      <c r="N5767" s="2" t="s">
        <v>82</v>
      </c>
    </row>
    <row r="5768" spans="2:14" ht="14.25" customHeight="1" x14ac:dyDescent="0.25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10">
        <v>49</v>
      </c>
      <c r="J5768" s="7">
        <v>650</v>
      </c>
      <c r="K5768" s="10">
        <v>3185</v>
      </c>
      <c r="L5768" s="10">
        <v>1528.8</v>
      </c>
      <c r="M5768" s="5">
        <v>0.48</v>
      </c>
      <c r="N5768" s="2" t="s">
        <v>82</v>
      </c>
    </row>
    <row r="5769" spans="2:14" ht="14.25" customHeight="1" x14ac:dyDescent="0.25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10">
        <v>54</v>
      </c>
      <c r="J5769" s="7">
        <v>260</v>
      </c>
      <c r="K5769" s="10">
        <v>1404</v>
      </c>
      <c r="L5769" s="10">
        <v>744.12</v>
      </c>
      <c r="M5769" s="5">
        <v>0.53</v>
      </c>
      <c r="N5769" s="2" t="s">
        <v>82</v>
      </c>
    </row>
    <row r="5770" spans="2:14" ht="14.25" customHeight="1" x14ac:dyDescent="0.25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10">
        <v>49</v>
      </c>
      <c r="J5770" s="7">
        <v>870</v>
      </c>
      <c r="K5770" s="10">
        <v>4263</v>
      </c>
      <c r="L5770" s="10">
        <v>1790.46</v>
      </c>
      <c r="M5770" s="5">
        <v>0.42</v>
      </c>
      <c r="N5770" s="2" t="s">
        <v>82</v>
      </c>
    </row>
    <row r="5771" spans="2:14" ht="14.25" customHeight="1" x14ac:dyDescent="0.25">
      <c r="B5771" s="2" t="s">
        <v>29</v>
      </c>
      <c r="C5771" s="2">
        <v>1128299</v>
      </c>
      <c r="D5771" s="3">
        <v>44310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10">
        <v>51</v>
      </c>
      <c r="J5771" s="7">
        <v>1240</v>
      </c>
      <c r="K5771" s="10">
        <v>6324</v>
      </c>
      <c r="L5771" s="10">
        <v>2909.04</v>
      </c>
      <c r="M5771" s="5">
        <v>0.45999999999999996</v>
      </c>
      <c r="N5771" s="2" t="s">
        <v>82</v>
      </c>
    </row>
    <row r="5772" spans="2:14" ht="14.25" customHeight="1" x14ac:dyDescent="0.25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10">
        <v>54</v>
      </c>
      <c r="J5772" s="7">
        <v>830</v>
      </c>
      <c r="K5772" s="10">
        <v>4482</v>
      </c>
      <c r="L5772" s="10">
        <v>2196.1799999999998</v>
      </c>
      <c r="M5772" s="5">
        <v>0.49</v>
      </c>
      <c r="N5772" s="2" t="s">
        <v>82</v>
      </c>
    </row>
    <row r="5773" spans="2:14" ht="14.25" customHeight="1" x14ac:dyDescent="0.25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10">
        <v>55</v>
      </c>
      <c r="J5773" s="7">
        <v>850</v>
      </c>
      <c r="K5773" s="10">
        <v>4675</v>
      </c>
      <c r="L5773" s="10">
        <v>2244</v>
      </c>
      <c r="M5773" s="5">
        <v>0.48</v>
      </c>
      <c r="N5773" s="2" t="s">
        <v>82</v>
      </c>
    </row>
    <row r="5774" spans="2:14" ht="14.25" customHeight="1" x14ac:dyDescent="0.25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10">
        <v>41</v>
      </c>
      <c r="J5774" s="7">
        <v>630</v>
      </c>
      <c r="K5774" s="10">
        <v>2583</v>
      </c>
      <c r="L5774" s="10">
        <v>1291.5</v>
      </c>
      <c r="M5774" s="5">
        <v>0.5</v>
      </c>
      <c r="N5774" s="2" t="s">
        <v>82</v>
      </c>
    </row>
    <row r="5775" spans="2:14" ht="14.25" customHeight="1" x14ac:dyDescent="0.25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10">
        <v>48</v>
      </c>
      <c r="J5775" s="7">
        <v>360</v>
      </c>
      <c r="K5775" s="10">
        <v>1728</v>
      </c>
      <c r="L5775" s="10">
        <v>864</v>
      </c>
      <c r="M5775" s="5">
        <v>0.5</v>
      </c>
      <c r="N5775" s="2" t="s">
        <v>82</v>
      </c>
    </row>
    <row r="5776" spans="2:14" ht="14.25" customHeight="1" x14ac:dyDescent="0.25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10">
        <v>59</v>
      </c>
      <c r="J5776" s="7">
        <v>840</v>
      </c>
      <c r="K5776" s="10">
        <v>4956</v>
      </c>
      <c r="L5776" s="10">
        <v>2230.1999999999998</v>
      </c>
      <c r="M5776" s="5">
        <v>0.44999999999999996</v>
      </c>
      <c r="N5776" s="2" t="s">
        <v>82</v>
      </c>
    </row>
    <row r="5777" spans="2:14" ht="14.25" customHeight="1" x14ac:dyDescent="0.25">
      <c r="B5777" s="2" t="s">
        <v>29</v>
      </c>
      <c r="C5777" s="2">
        <v>1128299</v>
      </c>
      <c r="D5777" s="3">
        <v>44341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10">
        <v>48</v>
      </c>
      <c r="J5777" s="7">
        <v>1450</v>
      </c>
      <c r="K5777" s="10">
        <v>6960</v>
      </c>
      <c r="L5777" s="10">
        <v>3131.9999999999995</v>
      </c>
      <c r="M5777" s="5">
        <v>0.44999999999999996</v>
      </c>
      <c r="N5777" s="2" t="s">
        <v>82</v>
      </c>
    </row>
    <row r="5778" spans="2:14" ht="14.25" customHeight="1" x14ac:dyDescent="0.25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10">
        <v>50</v>
      </c>
      <c r="J5778" s="7">
        <v>1050</v>
      </c>
      <c r="K5778" s="10">
        <v>5250</v>
      </c>
      <c r="L5778" s="10">
        <v>2415</v>
      </c>
      <c r="M5778" s="5">
        <v>0.45999999999999996</v>
      </c>
      <c r="N5778" s="2" t="s">
        <v>82</v>
      </c>
    </row>
    <row r="5779" spans="2:14" ht="14.25" customHeight="1" x14ac:dyDescent="0.25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10">
        <v>50</v>
      </c>
      <c r="J5779" s="7">
        <v>950</v>
      </c>
      <c r="K5779" s="10">
        <v>4750</v>
      </c>
      <c r="L5779" s="10">
        <v>2375</v>
      </c>
      <c r="M5779" s="5">
        <v>0.5</v>
      </c>
      <c r="N5779" s="2" t="s">
        <v>82</v>
      </c>
    </row>
    <row r="5780" spans="2:14" ht="14.25" customHeight="1" x14ac:dyDescent="0.25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10">
        <v>49</v>
      </c>
      <c r="J5780" s="7">
        <v>830</v>
      </c>
      <c r="K5780" s="10">
        <v>4067</v>
      </c>
      <c r="L5780" s="10">
        <v>1952.1599999999999</v>
      </c>
      <c r="M5780" s="5">
        <v>0.48</v>
      </c>
      <c r="N5780" s="2" t="s">
        <v>82</v>
      </c>
    </row>
    <row r="5781" spans="2:14" ht="14.25" customHeight="1" x14ac:dyDescent="0.25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10">
        <v>41</v>
      </c>
      <c r="J5781" s="7">
        <v>440</v>
      </c>
      <c r="K5781" s="10">
        <v>1804</v>
      </c>
      <c r="L5781" s="10">
        <v>992.2</v>
      </c>
      <c r="M5781" s="5">
        <v>0.55000000000000004</v>
      </c>
      <c r="N5781" s="2" t="s">
        <v>82</v>
      </c>
    </row>
    <row r="5782" spans="2:14" ht="14.25" customHeight="1" x14ac:dyDescent="0.25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10">
        <v>54</v>
      </c>
      <c r="J5782" s="7">
        <v>1580</v>
      </c>
      <c r="K5782" s="10">
        <v>8532</v>
      </c>
      <c r="L5782" s="10">
        <v>3839.3999999999996</v>
      </c>
      <c r="M5782" s="5">
        <v>0.44999999999999996</v>
      </c>
      <c r="N5782" s="2" t="s">
        <v>82</v>
      </c>
    </row>
    <row r="5783" spans="2:14" ht="14.25" customHeight="1" x14ac:dyDescent="0.25">
      <c r="B5783" s="2" t="s">
        <v>29</v>
      </c>
      <c r="C5783" s="2">
        <v>1128299</v>
      </c>
      <c r="D5783" s="3">
        <v>44371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10">
        <v>51</v>
      </c>
      <c r="J5783" s="7">
        <v>2250</v>
      </c>
      <c r="K5783" s="10">
        <v>11475</v>
      </c>
      <c r="L5783" s="10">
        <v>5622.75</v>
      </c>
      <c r="M5783" s="5">
        <v>0.49</v>
      </c>
      <c r="N5783" s="2" t="s">
        <v>82</v>
      </c>
    </row>
    <row r="5784" spans="2:14" ht="14.25" customHeight="1" x14ac:dyDescent="0.25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10">
        <v>62</v>
      </c>
      <c r="J5784" s="7">
        <v>1690</v>
      </c>
      <c r="K5784" s="10">
        <v>10478</v>
      </c>
      <c r="L5784" s="10">
        <v>5134.22</v>
      </c>
      <c r="M5784" s="5">
        <v>0.49</v>
      </c>
      <c r="N5784" s="2" t="s">
        <v>82</v>
      </c>
    </row>
    <row r="5785" spans="2:14" ht="14.25" customHeight="1" x14ac:dyDescent="0.25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10">
        <v>78</v>
      </c>
      <c r="J5785" s="7">
        <v>1890</v>
      </c>
      <c r="K5785" s="10">
        <v>14742</v>
      </c>
      <c r="L5785" s="10">
        <v>6781.32</v>
      </c>
      <c r="M5785" s="5">
        <v>0.45999999999999996</v>
      </c>
      <c r="N5785" s="2" t="s">
        <v>82</v>
      </c>
    </row>
    <row r="5786" spans="2:14" ht="14.25" customHeight="1" x14ac:dyDescent="0.25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10">
        <v>74</v>
      </c>
      <c r="J5786" s="7">
        <v>1580</v>
      </c>
      <c r="K5786" s="10">
        <v>11692</v>
      </c>
      <c r="L5786" s="10">
        <v>5846</v>
      </c>
      <c r="M5786" s="5">
        <v>0.5</v>
      </c>
      <c r="N5786" s="2" t="s">
        <v>82</v>
      </c>
    </row>
    <row r="5787" spans="2:14" ht="14.25" customHeight="1" x14ac:dyDescent="0.25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10">
        <v>86</v>
      </c>
      <c r="J5787" s="7">
        <v>1080</v>
      </c>
      <c r="K5787" s="10">
        <v>9288</v>
      </c>
      <c r="L5787" s="10">
        <v>4922.6400000000003</v>
      </c>
      <c r="M5787" s="5">
        <v>0.53</v>
      </c>
      <c r="N5787" s="2" t="s">
        <v>82</v>
      </c>
    </row>
    <row r="5788" spans="2:14" ht="14.25" customHeight="1" x14ac:dyDescent="0.25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10">
        <v>95</v>
      </c>
      <c r="J5788" s="7">
        <v>1890</v>
      </c>
      <c r="K5788" s="10">
        <v>17955</v>
      </c>
      <c r="L5788" s="10">
        <v>8079.7499999999991</v>
      </c>
      <c r="M5788" s="5">
        <v>0.44999999999999996</v>
      </c>
      <c r="N5788" s="2" t="s">
        <v>82</v>
      </c>
    </row>
    <row r="5789" spans="2:14" ht="14.25" customHeight="1" x14ac:dyDescent="0.25">
      <c r="B5789" s="2" t="s">
        <v>29</v>
      </c>
      <c r="C5789" s="2">
        <v>1128299</v>
      </c>
      <c r="D5789" s="3">
        <v>44400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10">
        <v>79</v>
      </c>
      <c r="J5789" s="7">
        <v>2550</v>
      </c>
      <c r="K5789" s="10">
        <v>20145</v>
      </c>
      <c r="L5789" s="10">
        <v>9669.6</v>
      </c>
      <c r="M5789" s="5">
        <v>0.48</v>
      </c>
      <c r="N5789" s="2" t="s">
        <v>82</v>
      </c>
    </row>
    <row r="5790" spans="2:14" ht="14.25" customHeight="1" x14ac:dyDescent="0.25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10">
        <v>85</v>
      </c>
      <c r="J5790" s="7">
        <v>1960</v>
      </c>
      <c r="K5790" s="10">
        <v>16660</v>
      </c>
      <c r="L5790" s="10">
        <v>7830.2</v>
      </c>
      <c r="M5790" s="5">
        <v>0.47</v>
      </c>
      <c r="N5790" s="2" t="s">
        <v>82</v>
      </c>
    </row>
    <row r="5791" spans="2:14" ht="14.25" customHeight="1" x14ac:dyDescent="0.25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10">
        <v>86</v>
      </c>
      <c r="J5791" s="7">
        <v>1630</v>
      </c>
      <c r="K5791" s="10">
        <v>14018</v>
      </c>
      <c r="L5791" s="10">
        <v>6588.46</v>
      </c>
      <c r="M5791" s="5">
        <v>0.47</v>
      </c>
      <c r="N5791" s="2" t="s">
        <v>82</v>
      </c>
    </row>
    <row r="5792" spans="2:14" ht="14.25" customHeight="1" x14ac:dyDescent="0.25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10">
        <v>82</v>
      </c>
      <c r="J5792" s="7">
        <v>1650</v>
      </c>
      <c r="K5792" s="10">
        <v>13530</v>
      </c>
      <c r="L5792" s="10">
        <v>6494.4</v>
      </c>
      <c r="M5792" s="5">
        <v>0.48</v>
      </c>
      <c r="N5792" s="2" t="s">
        <v>82</v>
      </c>
    </row>
    <row r="5793" spans="2:14" ht="14.25" customHeight="1" x14ac:dyDescent="0.25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10">
        <v>84</v>
      </c>
      <c r="J5793" s="7">
        <v>1560</v>
      </c>
      <c r="K5793" s="10">
        <v>13104</v>
      </c>
      <c r="L5793" s="10">
        <v>6552</v>
      </c>
      <c r="M5793" s="5">
        <v>0.5</v>
      </c>
      <c r="N5793" s="2" t="s">
        <v>82</v>
      </c>
    </row>
    <row r="5794" spans="2:14" ht="14.25" customHeight="1" x14ac:dyDescent="0.25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10">
        <v>97</v>
      </c>
      <c r="J5794" s="7">
        <v>1500</v>
      </c>
      <c r="K5794" s="10">
        <v>14550</v>
      </c>
      <c r="L5794" s="10">
        <v>6111</v>
      </c>
      <c r="M5794" s="5">
        <v>0.42</v>
      </c>
      <c r="N5794" s="2" t="s">
        <v>82</v>
      </c>
    </row>
    <row r="5795" spans="2:14" ht="14.25" customHeight="1" x14ac:dyDescent="0.25">
      <c r="B5795" s="2" t="s">
        <v>29</v>
      </c>
      <c r="C5795" s="2">
        <v>1128299</v>
      </c>
      <c r="D5795" s="3">
        <v>44432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10">
        <v>81</v>
      </c>
      <c r="J5795" s="7">
        <v>2000</v>
      </c>
      <c r="K5795" s="10">
        <v>16200</v>
      </c>
      <c r="L5795" s="10">
        <v>7776</v>
      </c>
      <c r="M5795" s="5">
        <v>0.48</v>
      </c>
      <c r="N5795" s="2" t="s">
        <v>82</v>
      </c>
    </row>
    <row r="5796" spans="2:14" ht="14.25" customHeight="1" x14ac:dyDescent="0.25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10">
        <v>76</v>
      </c>
      <c r="J5796" s="7">
        <v>2330</v>
      </c>
      <c r="K5796" s="10">
        <v>17708</v>
      </c>
      <c r="L5796" s="10">
        <v>8676.92</v>
      </c>
      <c r="M5796" s="5">
        <v>0.49</v>
      </c>
      <c r="N5796" s="2" t="s">
        <v>82</v>
      </c>
    </row>
    <row r="5797" spans="2:14" ht="14.25" customHeight="1" x14ac:dyDescent="0.25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10">
        <v>68</v>
      </c>
      <c r="J5797" s="7">
        <v>1950</v>
      </c>
      <c r="K5797" s="10">
        <v>13260</v>
      </c>
      <c r="L5797" s="10">
        <v>6497.4</v>
      </c>
      <c r="M5797" s="5">
        <v>0.49</v>
      </c>
      <c r="N5797" s="2" t="s">
        <v>82</v>
      </c>
    </row>
    <row r="5798" spans="2:14" ht="14.25" customHeight="1" x14ac:dyDescent="0.25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10">
        <v>68</v>
      </c>
      <c r="J5798" s="7">
        <v>1190</v>
      </c>
      <c r="K5798" s="10">
        <v>8092</v>
      </c>
      <c r="L5798" s="10">
        <v>3722.3199999999997</v>
      </c>
      <c r="M5798" s="5">
        <v>0.45999999999999996</v>
      </c>
      <c r="N5798" s="2" t="s">
        <v>82</v>
      </c>
    </row>
    <row r="5799" spans="2:14" ht="14.25" customHeight="1" x14ac:dyDescent="0.25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10">
        <v>65</v>
      </c>
      <c r="J5799" s="7">
        <v>1280</v>
      </c>
      <c r="K5799" s="10">
        <v>8320</v>
      </c>
      <c r="L5799" s="10">
        <v>4409.6000000000004</v>
      </c>
      <c r="M5799" s="5">
        <v>0.53</v>
      </c>
      <c r="N5799" s="2" t="s">
        <v>82</v>
      </c>
    </row>
    <row r="5800" spans="2:14" ht="14.25" customHeight="1" x14ac:dyDescent="0.25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10">
        <v>69</v>
      </c>
      <c r="J5800" s="7">
        <v>730</v>
      </c>
      <c r="K5800" s="10">
        <v>5037</v>
      </c>
      <c r="L5800" s="10">
        <v>2216.2800000000002</v>
      </c>
      <c r="M5800" s="5">
        <v>0.44</v>
      </c>
      <c r="N5800" s="2" t="s">
        <v>82</v>
      </c>
    </row>
    <row r="5801" spans="2:14" ht="14.25" customHeight="1" x14ac:dyDescent="0.25">
      <c r="B5801" s="2" t="s">
        <v>29</v>
      </c>
      <c r="C5801" s="2">
        <v>1128299</v>
      </c>
      <c r="D5801" s="3">
        <v>44464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10">
        <v>46</v>
      </c>
      <c r="J5801" s="7">
        <v>1220</v>
      </c>
      <c r="K5801" s="10">
        <v>5612</v>
      </c>
      <c r="L5801" s="10">
        <v>2525.3999999999996</v>
      </c>
      <c r="M5801" s="5">
        <v>0.44999999999999996</v>
      </c>
      <c r="N5801" s="2" t="s">
        <v>82</v>
      </c>
    </row>
    <row r="5802" spans="2:14" ht="14.25" customHeight="1" x14ac:dyDescent="0.25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10">
        <v>51</v>
      </c>
      <c r="J5802" s="7">
        <v>1220</v>
      </c>
      <c r="K5802" s="10">
        <v>6222</v>
      </c>
      <c r="L5802" s="10">
        <v>2862.12</v>
      </c>
      <c r="M5802" s="5">
        <v>0.45999999999999996</v>
      </c>
      <c r="N5802" s="2" t="s">
        <v>82</v>
      </c>
    </row>
    <row r="5803" spans="2:14" ht="14.25" customHeight="1" x14ac:dyDescent="0.25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10">
        <v>49</v>
      </c>
      <c r="J5803" s="7">
        <v>750</v>
      </c>
      <c r="K5803" s="10">
        <v>3675</v>
      </c>
      <c r="L5803" s="10">
        <v>1653.7499999999998</v>
      </c>
      <c r="M5803" s="5">
        <v>0.44999999999999996</v>
      </c>
      <c r="N5803" s="2" t="s">
        <v>82</v>
      </c>
    </row>
    <row r="5804" spans="2:14" ht="14.25" customHeight="1" x14ac:dyDescent="0.25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10">
        <v>49</v>
      </c>
      <c r="J5804" s="7">
        <v>520</v>
      </c>
      <c r="K5804" s="10">
        <v>2548</v>
      </c>
      <c r="L5804" s="10">
        <v>1172.08</v>
      </c>
      <c r="M5804" s="5">
        <v>0.45999999999999996</v>
      </c>
      <c r="N5804" s="2" t="s">
        <v>82</v>
      </c>
    </row>
    <row r="5805" spans="2:14" ht="14.25" customHeight="1" x14ac:dyDescent="0.25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10">
        <v>58</v>
      </c>
      <c r="J5805" s="7">
        <v>590</v>
      </c>
      <c r="K5805" s="10">
        <v>3422</v>
      </c>
      <c r="L5805" s="10">
        <v>1813.66</v>
      </c>
      <c r="M5805" s="5">
        <v>0.53</v>
      </c>
      <c r="N5805" s="2" t="s">
        <v>82</v>
      </c>
    </row>
    <row r="5806" spans="2:14" ht="14.25" customHeight="1" x14ac:dyDescent="0.25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10">
        <v>41</v>
      </c>
      <c r="J5806" s="7">
        <v>730</v>
      </c>
      <c r="K5806" s="10">
        <v>2993</v>
      </c>
      <c r="L5806" s="10">
        <v>1257.06</v>
      </c>
      <c r="M5806" s="5">
        <v>0.42</v>
      </c>
      <c r="N5806" s="2" t="s">
        <v>82</v>
      </c>
    </row>
    <row r="5807" spans="2:14" ht="14.25" customHeight="1" x14ac:dyDescent="0.25">
      <c r="B5807" s="2" t="s">
        <v>29</v>
      </c>
      <c r="C5807" s="2">
        <v>1128299</v>
      </c>
      <c r="D5807" s="3">
        <v>44493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10">
        <v>38</v>
      </c>
      <c r="J5807" s="7">
        <v>1020</v>
      </c>
      <c r="K5807" s="10">
        <v>3876</v>
      </c>
      <c r="L5807" s="10">
        <v>1821.7199999999998</v>
      </c>
      <c r="M5807" s="5">
        <v>0.47</v>
      </c>
      <c r="N5807" s="2" t="s">
        <v>82</v>
      </c>
    </row>
    <row r="5808" spans="2:14" ht="14.25" customHeight="1" x14ac:dyDescent="0.25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10">
        <v>50</v>
      </c>
      <c r="J5808" s="7">
        <v>1420</v>
      </c>
      <c r="K5808" s="10">
        <v>7100</v>
      </c>
      <c r="L5808" s="10">
        <v>3265.9999999999995</v>
      </c>
      <c r="M5808" s="5">
        <v>0.45999999999999996</v>
      </c>
      <c r="N5808" s="2" t="s">
        <v>82</v>
      </c>
    </row>
    <row r="5809" spans="2:14" ht="14.25" customHeight="1" x14ac:dyDescent="0.25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10">
        <v>46</v>
      </c>
      <c r="J5809" s="7">
        <v>910</v>
      </c>
      <c r="K5809" s="10">
        <v>4186</v>
      </c>
      <c r="L5809" s="10">
        <v>2051.14</v>
      </c>
      <c r="M5809" s="5">
        <v>0.49</v>
      </c>
      <c r="N5809" s="2" t="s">
        <v>82</v>
      </c>
    </row>
    <row r="5810" spans="2:14" ht="14.25" customHeight="1" x14ac:dyDescent="0.25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10">
        <v>44</v>
      </c>
      <c r="J5810" s="7">
        <v>810</v>
      </c>
      <c r="K5810" s="10">
        <v>3564</v>
      </c>
      <c r="L5810" s="10">
        <v>1710.72</v>
      </c>
      <c r="M5810" s="5">
        <v>0.48</v>
      </c>
      <c r="N5810" s="2" t="s">
        <v>82</v>
      </c>
    </row>
    <row r="5811" spans="2:14" ht="14.25" customHeight="1" x14ac:dyDescent="0.25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10">
        <v>51</v>
      </c>
      <c r="J5811" s="7">
        <v>750</v>
      </c>
      <c r="K5811" s="10">
        <v>3825</v>
      </c>
      <c r="L5811" s="10">
        <v>2065.5</v>
      </c>
      <c r="M5811" s="5">
        <v>0.54</v>
      </c>
      <c r="N5811" s="2" t="s">
        <v>82</v>
      </c>
    </row>
    <row r="5812" spans="2:14" ht="14.25" customHeight="1" x14ac:dyDescent="0.25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10">
        <v>58</v>
      </c>
      <c r="J5812" s="7">
        <v>1050</v>
      </c>
      <c r="K5812" s="10">
        <v>6090</v>
      </c>
      <c r="L5812" s="10">
        <v>2618.6999999999998</v>
      </c>
      <c r="M5812" s="5">
        <v>0.43</v>
      </c>
      <c r="N5812" s="2" t="s">
        <v>82</v>
      </c>
    </row>
    <row r="5813" spans="2:14" ht="14.25" customHeight="1" x14ac:dyDescent="0.25">
      <c r="B5813" s="2" t="s">
        <v>29</v>
      </c>
      <c r="C5813" s="2">
        <v>1128299</v>
      </c>
      <c r="D5813" s="3">
        <v>44524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10">
        <v>44</v>
      </c>
      <c r="J5813" s="7">
        <v>1730</v>
      </c>
      <c r="K5813" s="10">
        <v>7612</v>
      </c>
      <c r="L5813" s="10">
        <v>3501.5199999999995</v>
      </c>
      <c r="M5813" s="5">
        <v>0.45999999999999996</v>
      </c>
      <c r="N5813" s="2" t="s">
        <v>82</v>
      </c>
    </row>
    <row r="5814" spans="2:14" ht="14.25" customHeight="1" x14ac:dyDescent="0.25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10">
        <v>48</v>
      </c>
      <c r="J5814" s="7">
        <v>1950</v>
      </c>
      <c r="K5814" s="10">
        <v>9360</v>
      </c>
      <c r="L5814" s="10">
        <v>4680</v>
      </c>
      <c r="M5814" s="5">
        <v>0.5</v>
      </c>
      <c r="N5814" s="2" t="s">
        <v>82</v>
      </c>
    </row>
    <row r="5815" spans="2:14" ht="14.25" customHeight="1" x14ac:dyDescent="0.25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10">
        <v>42</v>
      </c>
      <c r="J5815" s="7">
        <v>1280</v>
      </c>
      <c r="K5815" s="10">
        <v>5376</v>
      </c>
      <c r="L5815" s="10">
        <v>2688</v>
      </c>
      <c r="M5815" s="5">
        <v>0.5</v>
      </c>
      <c r="N5815" s="2" t="s">
        <v>82</v>
      </c>
    </row>
    <row r="5816" spans="2:14" ht="14.25" customHeight="1" x14ac:dyDescent="0.25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10">
        <v>51</v>
      </c>
      <c r="J5816" s="7">
        <v>1310</v>
      </c>
      <c r="K5816" s="10">
        <v>6681</v>
      </c>
      <c r="L5816" s="10">
        <v>3073.2599999999998</v>
      </c>
      <c r="M5816" s="5">
        <v>0.45999999999999996</v>
      </c>
      <c r="N5816" s="2" t="s">
        <v>82</v>
      </c>
    </row>
    <row r="5817" spans="2:14" ht="14.25" customHeight="1" x14ac:dyDescent="0.25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10">
        <v>68</v>
      </c>
      <c r="J5817" s="7">
        <v>1110</v>
      </c>
      <c r="K5817" s="10">
        <v>7548</v>
      </c>
      <c r="L5817" s="10">
        <v>4075.92</v>
      </c>
      <c r="M5817" s="5">
        <v>0.54</v>
      </c>
      <c r="N5817" s="2" t="s">
        <v>82</v>
      </c>
    </row>
    <row r="5818" spans="2:14" ht="14.25" customHeight="1" x14ac:dyDescent="0.25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10">
        <v>76</v>
      </c>
      <c r="J5818" s="7">
        <v>1490</v>
      </c>
      <c r="K5818" s="10">
        <v>11324</v>
      </c>
      <c r="L5818" s="10">
        <v>4756.08</v>
      </c>
      <c r="M5818" s="5">
        <v>0.42</v>
      </c>
      <c r="N5818" s="2" t="s">
        <v>82</v>
      </c>
    </row>
    <row r="5819" spans="2:14" ht="14.25" customHeight="1" x14ac:dyDescent="0.25">
      <c r="B5819" s="2" t="s">
        <v>29</v>
      </c>
      <c r="C5819" s="2">
        <v>1128299</v>
      </c>
      <c r="D5819" s="3">
        <v>44553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10">
        <v>61</v>
      </c>
      <c r="J5819" s="7">
        <v>1880</v>
      </c>
      <c r="K5819" s="10">
        <v>11468</v>
      </c>
      <c r="L5819" s="10">
        <v>5504.6399999999994</v>
      </c>
      <c r="M5819" s="5">
        <v>0.48</v>
      </c>
      <c r="N5819" s="2" t="s">
        <v>82</v>
      </c>
    </row>
    <row r="5820" spans="2:14" ht="14.25" customHeight="1" x14ac:dyDescent="0.25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10">
        <v>72</v>
      </c>
      <c r="J5820" s="7">
        <v>2180</v>
      </c>
      <c r="K5820" s="10">
        <v>15696</v>
      </c>
      <c r="L5820" s="10">
        <v>7377.12</v>
      </c>
      <c r="M5820" s="5">
        <v>0.47</v>
      </c>
      <c r="N5820" s="2" t="s">
        <v>82</v>
      </c>
    </row>
    <row r="5821" spans="2:14" ht="14.25" customHeight="1" x14ac:dyDescent="0.25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10">
        <v>67</v>
      </c>
      <c r="J5821" s="7">
        <v>1650</v>
      </c>
      <c r="K5821" s="10">
        <v>11055</v>
      </c>
      <c r="L5821" s="10">
        <v>4974.7499999999991</v>
      </c>
      <c r="M5821" s="5">
        <v>0.44999999999999996</v>
      </c>
      <c r="N5821" s="2" t="s">
        <v>82</v>
      </c>
    </row>
    <row r="5822" spans="2:14" ht="14.25" customHeight="1" x14ac:dyDescent="0.25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10">
        <v>67</v>
      </c>
      <c r="J5822" s="7">
        <v>1430</v>
      </c>
      <c r="K5822" s="10">
        <v>9581</v>
      </c>
      <c r="L5822" s="10">
        <v>4311.45</v>
      </c>
      <c r="M5822" s="5">
        <v>0.44999999999999996</v>
      </c>
      <c r="N5822" s="2" t="s">
        <v>82</v>
      </c>
    </row>
    <row r="5823" spans="2:14" ht="14.25" customHeight="1" x14ac:dyDescent="0.25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10">
        <v>72</v>
      </c>
      <c r="J5823" s="7">
        <v>1330</v>
      </c>
      <c r="K5823" s="10">
        <v>9576</v>
      </c>
      <c r="L5823" s="10">
        <v>4788</v>
      </c>
      <c r="M5823" s="5">
        <v>0.5</v>
      </c>
      <c r="N5823" s="2" t="s">
        <v>82</v>
      </c>
    </row>
    <row r="5824" spans="2:14" ht="14.25" customHeight="1" x14ac:dyDescent="0.25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10">
        <v>77</v>
      </c>
      <c r="J5824" s="7">
        <v>1730</v>
      </c>
      <c r="K5824" s="10">
        <v>13321</v>
      </c>
      <c r="L5824" s="10">
        <v>5328.4000000000005</v>
      </c>
      <c r="M5824" s="5">
        <v>0.4</v>
      </c>
      <c r="N5824" s="2" t="s">
        <v>82</v>
      </c>
    </row>
    <row r="5825" spans="2:14" ht="14.25" customHeight="1" x14ac:dyDescent="0.25">
      <c r="B5825" s="2" t="s">
        <v>29</v>
      </c>
      <c r="C5825" s="2">
        <v>1128299</v>
      </c>
      <c r="D5825" s="3">
        <v>44213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10">
        <v>33</v>
      </c>
      <c r="J5825" s="7">
        <v>1000</v>
      </c>
      <c r="K5825" s="10">
        <v>3300</v>
      </c>
      <c r="L5825" s="10">
        <v>1683</v>
      </c>
      <c r="M5825" s="5">
        <v>0.51</v>
      </c>
      <c r="N5825" s="2" t="s">
        <v>82</v>
      </c>
    </row>
    <row r="5826" spans="2:14" ht="14.25" customHeight="1" x14ac:dyDescent="0.25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10">
        <v>42</v>
      </c>
      <c r="J5826" s="7">
        <v>1000</v>
      </c>
      <c r="K5826" s="10">
        <v>4200</v>
      </c>
      <c r="L5826" s="10">
        <v>2268</v>
      </c>
      <c r="M5826" s="5">
        <v>0.54</v>
      </c>
      <c r="N5826" s="2" t="s">
        <v>82</v>
      </c>
    </row>
    <row r="5827" spans="2:14" ht="14.25" customHeight="1" x14ac:dyDescent="0.25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10">
        <v>43</v>
      </c>
      <c r="J5827" s="7">
        <v>1120</v>
      </c>
      <c r="K5827" s="10">
        <v>4816</v>
      </c>
      <c r="L5827" s="10">
        <v>2600.6400000000003</v>
      </c>
      <c r="M5827" s="5">
        <v>0.54</v>
      </c>
      <c r="N5827" s="2" t="s">
        <v>82</v>
      </c>
    </row>
    <row r="5828" spans="2:14" ht="14.25" customHeight="1" x14ac:dyDescent="0.25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10">
        <v>41</v>
      </c>
      <c r="J5828" s="7">
        <v>680</v>
      </c>
      <c r="K5828" s="10">
        <v>2788</v>
      </c>
      <c r="L5828" s="10">
        <v>1533.3999999999999</v>
      </c>
      <c r="M5828" s="5">
        <v>0.54999999999999993</v>
      </c>
      <c r="N5828" s="2" t="s">
        <v>82</v>
      </c>
    </row>
    <row r="5829" spans="2:14" ht="14.25" customHeight="1" x14ac:dyDescent="0.25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10">
        <v>46</v>
      </c>
      <c r="J5829" s="7">
        <v>580</v>
      </c>
      <c r="K5829" s="10">
        <v>2668</v>
      </c>
      <c r="L5829" s="10">
        <v>1574.1200000000001</v>
      </c>
      <c r="M5829" s="5">
        <v>0.59000000000000008</v>
      </c>
      <c r="N5829" s="2" t="s">
        <v>82</v>
      </c>
    </row>
    <row r="5830" spans="2:14" ht="14.25" customHeight="1" x14ac:dyDescent="0.25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10">
        <v>41</v>
      </c>
      <c r="J5830" s="7">
        <v>1220</v>
      </c>
      <c r="K5830" s="10">
        <v>5002</v>
      </c>
      <c r="L5830" s="10">
        <v>2400.96</v>
      </c>
      <c r="M5830" s="5">
        <v>0.48</v>
      </c>
      <c r="N5830" s="2" t="s">
        <v>82</v>
      </c>
    </row>
    <row r="5831" spans="2:14" ht="14.25" customHeight="1" x14ac:dyDescent="0.25">
      <c r="B5831" s="2" t="s">
        <v>29</v>
      </c>
      <c r="C5831" s="2">
        <v>1128299</v>
      </c>
      <c r="D5831" s="3">
        <v>44244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10">
        <v>33</v>
      </c>
      <c r="J5831" s="7">
        <v>1400</v>
      </c>
      <c r="K5831" s="10">
        <v>4620</v>
      </c>
      <c r="L5831" s="10">
        <v>2448.6</v>
      </c>
      <c r="M5831" s="5">
        <v>0.53</v>
      </c>
      <c r="N5831" s="2" t="s">
        <v>82</v>
      </c>
    </row>
    <row r="5832" spans="2:14" ht="14.25" customHeight="1" x14ac:dyDescent="0.25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10">
        <v>41</v>
      </c>
      <c r="J5832" s="7">
        <v>1160</v>
      </c>
      <c r="K5832" s="10">
        <v>4756</v>
      </c>
      <c r="L5832" s="10">
        <v>2425.56</v>
      </c>
      <c r="M5832" s="5">
        <v>0.51</v>
      </c>
      <c r="N5832" s="2" t="s">
        <v>82</v>
      </c>
    </row>
    <row r="5833" spans="2:14" ht="14.25" customHeight="1" x14ac:dyDescent="0.25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10">
        <v>41</v>
      </c>
      <c r="J5833" s="7">
        <v>1200</v>
      </c>
      <c r="K5833" s="10">
        <v>4920</v>
      </c>
      <c r="L5833" s="10">
        <v>2558.4</v>
      </c>
      <c r="M5833" s="5">
        <v>0.52</v>
      </c>
      <c r="N5833" s="2" t="s">
        <v>82</v>
      </c>
    </row>
    <row r="5834" spans="2:14" ht="14.25" customHeight="1" x14ac:dyDescent="0.25">
      <c r="B5834" s="2" t="s">
        <v>29</v>
      </c>
      <c r="C5834" s="2">
        <v>1128299</v>
      </c>
      <c r="D5834" s="3">
        <v>44244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10">
        <v>44</v>
      </c>
      <c r="J5834" s="7">
        <v>730</v>
      </c>
      <c r="K5834" s="10">
        <v>3212</v>
      </c>
      <c r="L5834" s="10">
        <v>1766.5999999999997</v>
      </c>
      <c r="M5834" s="5">
        <v>0.54999999999999993</v>
      </c>
      <c r="N5834" s="2" t="s">
        <v>82</v>
      </c>
    </row>
    <row r="5835" spans="2:14" ht="14.25" customHeight="1" x14ac:dyDescent="0.25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10">
        <v>48</v>
      </c>
      <c r="J5835" s="7">
        <v>510</v>
      </c>
      <c r="K5835" s="10">
        <v>2448</v>
      </c>
      <c r="L5835" s="10">
        <v>1468.8</v>
      </c>
      <c r="M5835" s="5">
        <v>0.6</v>
      </c>
      <c r="N5835" s="2" t="s">
        <v>82</v>
      </c>
    </row>
    <row r="5836" spans="2:14" ht="14.25" customHeight="1" x14ac:dyDescent="0.25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10">
        <v>44</v>
      </c>
      <c r="J5836" s="7">
        <v>1050</v>
      </c>
      <c r="K5836" s="10">
        <v>4620</v>
      </c>
      <c r="L5836" s="10">
        <v>2217.6</v>
      </c>
      <c r="M5836" s="5">
        <v>0.48</v>
      </c>
      <c r="N5836" s="2" t="s">
        <v>82</v>
      </c>
    </row>
    <row r="5837" spans="2:14" ht="14.25" customHeight="1" x14ac:dyDescent="0.25">
      <c r="B5837" s="2" t="s">
        <v>29</v>
      </c>
      <c r="C5837" s="2">
        <v>1128299</v>
      </c>
      <c r="D5837" s="3">
        <v>44271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10">
        <v>44</v>
      </c>
      <c r="J5837" s="7">
        <v>1470</v>
      </c>
      <c r="K5837" s="10">
        <v>6468</v>
      </c>
      <c r="L5837" s="10">
        <v>3298.68</v>
      </c>
      <c r="M5837" s="5">
        <v>0.51</v>
      </c>
      <c r="N5837" s="2" t="s">
        <v>82</v>
      </c>
    </row>
    <row r="5838" spans="2:14" ht="14.25" customHeight="1" x14ac:dyDescent="0.25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10">
        <v>51</v>
      </c>
      <c r="J5838" s="7">
        <v>1010</v>
      </c>
      <c r="K5838" s="10">
        <v>5151</v>
      </c>
      <c r="L5838" s="10">
        <v>2833.0499999999997</v>
      </c>
      <c r="M5838" s="5">
        <v>0.54999999999999993</v>
      </c>
      <c r="N5838" s="2" t="s">
        <v>82</v>
      </c>
    </row>
    <row r="5839" spans="2:14" ht="14.25" customHeight="1" x14ac:dyDescent="0.25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10">
        <v>56</v>
      </c>
      <c r="J5839" s="7">
        <v>1160</v>
      </c>
      <c r="K5839" s="10">
        <v>6496</v>
      </c>
      <c r="L5839" s="10">
        <v>3572.7999999999997</v>
      </c>
      <c r="M5839" s="5">
        <v>0.54999999999999993</v>
      </c>
      <c r="N5839" s="2" t="s">
        <v>82</v>
      </c>
    </row>
    <row r="5840" spans="2:14" ht="14.25" customHeight="1" x14ac:dyDescent="0.25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10">
        <v>50</v>
      </c>
      <c r="J5840" s="7">
        <v>840</v>
      </c>
      <c r="K5840" s="10">
        <v>4200</v>
      </c>
      <c r="L5840" s="10">
        <v>2309.9999999999995</v>
      </c>
      <c r="M5840" s="5">
        <v>0.54999999999999993</v>
      </c>
      <c r="N5840" s="2" t="s">
        <v>82</v>
      </c>
    </row>
    <row r="5841" spans="2:14" ht="14.25" customHeight="1" x14ac:dyDescent="0.25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10">
        <v>56</v>
      </c>
      <c r="J5841" s="7">
        <v>390</v>
      </c>
      <c r="K5841" s="10">
        <v>2184</v>
      </c>
      <c r="L5841" s="10">
        <v>1310.3999999999999</v>
      </c>
      <c r="M5841" s="5">
        <v>0.6</v>
      </c>
      <c r="N5841" s="2" t="s">
        <v>82</v>
      </c>
    </row>
    <row r="5842" spans="2:14" ht="14.25" customHeight="1" x14ac:dyDescent="0.25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10">
        <v>41</v>
      </c>
      <c r="J5842" s="7">
        <v>950</v>
      </c>
      <c r="K5842" s="10">
        <v>3895</v>
      </c>
      <c r="L5842" s="10">
        <v>1752.7499999999998</v>
      </c>
      <c r="M5842" s="5">
        <v>0.44999999999999996</v>
      </c>
      <c r="N5842" s="2" t="s">
        <v>82</v>
      </c>
    </row>
    <row r="5843" spans="2:14" ht="14.25" customHeight="1" x14ac:dyDescent="0.25">
      <c r="B5843" s="2" t="s">
        <v>29</v>
      </c>
      <c r="C5843" s="2">
        <v>1128299</v>
      </c>
      <c r="D5843" s="3">
        <v>44303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10">
        <v>48</v>
      </c>
      <c r="J5843" s="7">
        <v>1420</v>
      </c>
      <c r="K5843" s="10">
        <v>6816</v>
      </c>
      <c r="L5843" s="10">
        <v>3544.32</v>
      </c>
      <c r="M5843" s="5">
        <v>0.52</v>
      </c>
      <c r="N5843" s="2" t="s">
        <v>82</v>
      </c>
    </row>
    <row r="5844" spans="2:14" ht="14.25" customHeight="1" x14ac:dyDescent="0.25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10">
        <v>52</v>
      </c>
      <c r="J5844" s="7">
        <v>880</v>
      </c>
      <c r="K5844" s="10">
        <v>4576</v>
      </c>
      <c r="L5844" s="10">
        <v>2288</v>
      </c>
      <c r="M5844" s="5">
        <v>0.5</v>
      </c>
      <c r="N5844" s="2" t="s">
        <v>82</v>
      </c>
    </row>
    <row r="5845" spans="2:14" ht="14.25" customHeight="1" x14ac:dyDescent="0.25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10">
        <v>52</v>
      </c>
      <c r="J5845" s="7">
        <v>1050</v>
      </c>
      <c r="K5845" s="10">
        <v>5460</v>
      </c>
      <c r="L5845" s="10">
        <v>2784.6</v>
      </c>
      <c r="M5845" s="5">
        <v>0.51</v>
      </c>
      <c r="N5845" s="2" t="s">
        <v>82</v>
      </c>
    </row>
    <row r="5846" spans="2:14" ht="14.25" customHeight="1" x14ac:dyDescent="0.25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10">
        <v>39</v>
      </c>
      <c r="J5846" s="7">
        <v>740</v>
      </c>
      <c r="K5846" s="10">
        <v>2886</v>
      </c>
      <c r="L5846" s="10">
        <v>1529.5800000000002</v>
      </c>
      <c r="M5846" s="5">
        <v>0.53</v>
      </c>
      <c r="N5846" s="2" t="s">
        <v>82</v>
      </c>
    </row>
    <row r="5847" spans="2:14" ht="14.25" customHeight="1" x14ac:dyDescent="0.25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10">
        <v>43</v>
      </c>
      <c r="J5847" s="7">
        <v>530</v>
      </c>
      <c r="K5847" s="10">
        <v>2279</v>
      </c>
      <c r="L5847" s="10">
        <v>1299.0300000000002</v>
      </c>
      <c r="M5847" s="5">
        <v>0.57000000000000006</v>
      </c>
      <c r="N5847" s="2" t="s">
        <v>82</v>
      </c>
    </row>
    <row r="5848" spans="2:14" ht="14.25" customHeight="1" x14ac:dyDescent="0.25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10">
        <v>55</v>
      </c>
      <c r="J5848" s="7">
        <v>1050</v>
      </c>
      <c r="K5848" s="10">
        <v>5775</v>
      </c>
      <c r="L5848" s="10">
        <v>2887.5</v>
      </c>
      <c r="M5848" s="5">
        <v>0.5</v>
      </c>
      <c r="N5848" s="2" t="s">
        <v>82</v>
      </c>
    </row>
    <row r="5849" spans="2:14" ht="14.25" customHeight="1" x14ac:dyDescent="0.25">
      <c r="B5849" s="2" t="s">
        <v>29</v>
      </c>
      <c r="C5849" s="2">
        <v>1128299</v>
      </c>
      <c r="D5849" s="3">
        <v>44334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10">
        <v>43</v>
      </c>
      <c r="J5849" s="7">
        <v>1600</v>
      </c>
      <c r="K5849" s="10">
        <v>6880</v>
      </c>
      <c r="L5849" s="10">
        <v>3646.4</v>
      </c>
      <c r="M5849" s="5">
        <v>0.53</v>
      </c>
      <c r="N5849" s="2" t="s">
        <v>82</v>
      </c>
    </row>
    <row r="5850" spans="2:14" ht="14.25" customHeight="1" x14ac:dyDescent="0.25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10">
        <v>47</v>
      </c>
      <c r="J5850" s="7">
        <v>1000</v>
      </c>
      <c r="K5850" s="10">
        <v>4700</v>
      </c>
      <c r="L5850" s="10">
        <v>2444</v>
      </c>
      <c r="M5850" s="5">
        <v>0.52</v>
      </c>
      <c r="N5850" s="2" t="s">
        <v>82</v>
      </c>
    </row>
    <row r="5851" spans="2:14" ht="14.25" customHeight="1" x14ac:dyDescent="0.25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10">
        <v>49</v>
      </c>
      <c r="J5851" s="7">
        <v>1120</v>
      </c>
      <c r="K5851" s="10">
        <v>5488</v>
      </c>
      <c r="L5851" s="10">
        <v>2798.88</v>
      </c>
      <c r="M5851" s="5">
        <v>0.51</v>
      </c>
      <c r="N5851" s="2" t="s">
        <v>82</v>
      </c>
    </row>
    <row r="5852" spans="2:14" ht="14.25" customHeight="1" x14ac:dyDescent="0.25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10">
        <v>44</v>
      </c>
      <c r="J5852" s="7">
        <v>850</v>
      </c>
      <c r="K5852" s="10">
        <v>3740</v>
      </c>
      <c r="L5852" s="10">
        <v>1907.4</v>
      </c>
      <c r="M5852" s="5">
        <v>0.51</v>
      </c>
      <c r="N5852" s="2" t="s">
        <v>82</v>
      </c>
    </row>
    <row r="5853" spans="2:14" ht="14.25" customHeight="1" x14ac:dyDescent="0.25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10">
        <v>36</v>
      </c>
      <c r="J5853" s="7">
        <v>650</v>
      </c>
      <c r="K5853" s="10">
        <v>2340</v>
      </c>
      <c r="L5853" s="10">
        <v>1380.6000000000001</v>
      </c>
      <c r="M5853" s="5">
        <v>0.59000000000000008</v>
      </c>
      <c r="N5853" s="2" t="s">
        <v>82</v>
      </c>
    </row>
    <row r="5854" spans="2:14" ht="14.25" customHeight="1" x14ac:dyDescent="0.25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10">
        <v>59</v>
      </c>
      <c r="J5854" s="7">
        <v>1670</v>
      </c>
      <c r="K5854" s="10">
        <v>9853</v>
      </c>
      <c r="L5854" s="10">
        <v>4433.8499999999995</v>
      </c>
      <c r="M5854" s="5">
        <v>0.44999999999999996</v>
      </c>
      <c r="N5854" s="2" t="s">
        <v>82</v>
      </c>
    </row>
    <row r="5855" spans="2:14" ht="14.25" customHeight="1" x14ac:dyDescent="0.25">
      <c r="B5855" s="2" t="s">
        <v>29</v>
      </c>
      <c r="C5855" s="2">
        <v>1128299</v>
      </c>
      <c r="D5855" s="3">
        <v>44364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10">
        <v>58</v>
      </c>
      <c r="J5855" s="7">
        <v>2480</v>
      </c>
      <c r="K5855" s="10">
        <v>14384</v>
      </c>
      <c r="L5855" s="10">
        <v>7335.84</v>
      </c>
      <c r="M5855" s="5">
        <v>0.51</v>
      </c>
      <c r="N5855" s="2" t="s">
        <v>82</v>
      </c>
    </row>
    <row r="5856" spans="2:14" ht="14.25" customHeight="1" x14ac:dyDescent="0.25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10">
        <v>65</v>
      </c>
      <c r="J5856" s="7">
        <v>2100</v>
      </c>
      <c r="K5856" s="10">
        <v>13650</v>
      </c>
      <c r="L5856" s="10">
        <v>7098</v>
      </c>
      <c r="M5856" s="5">
        <v>0.52</v>
      </c>
      <c r="N5856" s="2" t="s">
        <v>82</v>
      </c>
    </row>
    <row r="5857" spans="2:14" ht="14.25" customHeight="1" x14ac:dyDescent="0.25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10">
        <v>83</v>
      </c>
      <c r="J5857" s="7">
        <v>2030</v>
      </c>
      <c r="K5857" s="10">
        <v>16849</v>
      </c>
      <c r="L5857" s="10">
        <v>9266.9499999999989</v>
      </c>
      <c r="M5857" s="5">
        <v>0.54999999999999993</v>
      </c>
      <c r="N5857" s="2" t="s">
        <v>82</v>
      </c>
    </row>
    <row r="5858" spans="2:14" ht="14.25" customHeight="1" x14ac:dyDescent="0.25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10">
        <v>82</v>
      </c>
      <c r="J5858" s="7">
        <v>1610</v>
      </c>
      <c r="K5858" s="10">
        <v>13202</v>
      </c>
      <c r="L5858" s="10">
        <v>7261.0999999999995</v>
      </c>
      <c r="M5858" s="5">
        <v>0.54999999999999993</v>
      </c>
      <c r="N5858" s="2" t="s">
        <v>82</v>
      </c>
    </row>
    <row r="5859" spans="2:14" ht="14.25" customHeight="1" x14ac:dyDescent="0.25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10">
        <v>92</v>
      </c>
      <c r="J5859" s="7">
        <v>1170</v>
      </c>
      <c r="K5859" s="10">
        <v>10764</v>
      </c>
      <c r="L5859" s="10">
        <v>6135.4800000000005</v>
      </c>
      <c r="M5859" s="5">
        <v>0.57000000000000006</v>
      </c>
      <c r="N5859" s="2" t="s">
        <v>82</v>
      </c>
    </row>
    <row r="5860" spans="2:14" ht="14.25" customHeight="1" x14ac:dyDescent="0.25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10">
        <v>100</v>
      </c>
      <c r="J5860" s="7">
        <v>1950</v>
      </c>
      <c r="K5860" s="10">
        <v>19500</v>
      </c>
      <c r="L5860" s="10">
        <v>9360</v>
      </c>
      <c r="M5860" s="5">
        <v>0.48</v>
      </c>
      <c r="N5860" s="2" t="s">
        <v>82</v>
      </c>
    </row>
    <row r="5861" spans="2:14" ht="14.25" customHeight="1" x14ac:dyDescent="0.25">
      <c r="B5861" s="2" t="s">
        <v>29</v>
      </c>
      <c r="C5861" s="2">
        <v>1128299</v>
      </c>
      <c r="D5861" s="3">
        <v>44393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10">
        <v>86</v>
      </c>
      <c r="J5861" s="7">
        <v>2700</v>
      </c>
      <c r="K5861" s="10">
        <v>23220</v>
      </c>
      <c r="L5861" s="10">
        <v>12306.6</v>
      </c>
      <c r="M5861" s="5">
        <v>0.53</v>
      </c>
      <c r="N5861" s="2" t="s">
        <v>82</v>
      </c>
    </row>
    <row r="5862" spans="2:14" ht="14.25" customHeight="1" x14ac:dyDescent="0.25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10">
        <v>92</v>
      </c>
      <c r="J5862" s="7">
        <v>2030</v>
      </c>
      <c r="K5862" s="10">
        <v>18676</v>
      </c>
      <c r="L5862" s="10">
        <v>10271.799999999999</v>
      </c>
      <c r="M5862" s="5">
        <v>0.54999999999999993</v>
      </c>
      <c r="N5862" s="2" t="s">
        <v>82</v>
      </c>
    </row>
    <row r="5863" spans="2:14" ht="14.25" customHeight="1" x14ac:dyDescent="0.25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10">
        <v>90</v>
      </c>
      <c r="J5863" s="7">
        <v>1960</v>
      </c>
      <c r="K5863" s="10">
        <v>17640</v>
      </c>
      <c r="L5863" s="10">
        <v>9525.6</v>
      </c>
      <c r="M5863" s="5">
        <v>0.54</v>
      </c>
      <c r="N5863" s="2" t="s">
        <v>82</v>
      </c>
    </row>
    <row r="5864" spans="2:14" ht="14.25" customHeight="1" x14ac:dyDescent="0.25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10">
        <v>86</v>
      </c>
      <c r="J5864" s="7">
        <v>1680</v>
      </c>
      <c r="K5864" s="10">
        <v>14448</v>
      </c>
      <c r="L5864" s="10">
        <v>7801.92</v>
      </c>
      <c r="M5864" s="5">
        <v>0.54</v>
      </c>
      <c r="N5864" s="2" t="s">
        <v>82</v>
      </c>
    </row>
    <row r="5865" spans="2:14" ht="14.25" customHeight="1" x14ac:dyDescent="0.25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10">
        <v>86</v>
      </c>
      <c r="J5865" s="7">
        <v>1890</v>
      </c>
      <c r="K5865" s="10">
        <v>16254</v>
      </c>
      <c r="L5865" s="10">
        <v>9427.3200000000015</v>
      </c>
      <c r="M5865" s="5">
        <v>0.58000000000000007</v>
      </c>
      <c r="N5865" s="2" t="s">
        <v>82</v>
      </c>
    </row>
    <row r="5866" spans="2:14" ht="14.25" customHeight="1" x14ac:dyDescent="0.25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10">
        <v>103</v>
      </c>
      <c r="J5866" s="7">
        <v>1630</v>
      </c>
      <c r="K5866" s="10">
        <v>16789</v>
      </c>
      <c r="L5866" s="10">
        <v>8058.7199999999993</v>
      </c>
      <c r="M5866" s="5">
        <v>0.48</v>
      </c>
      <c r="N5866" s="2" t="s">
        <v>82</v>
      </c>
    </row>
    <row r="5867" spans="2:14" ht="14.25" customHeight="1" x14ac:dyDescent="0.25">
      <c r="B5867" s="2" t="s">
        <v>29</v>
      </c>
      <c r="C5867" s="2">
        <v>1128299</v>
      </c>
      <c r="D5867" s="3">
        <v>44425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10">
        <v>86</v>
      </c>
      <c r="J5867" s="7">
        <v>2550</v>
      </c>
      <c r="K5867" s="10">
        <v>21930</v>
      </c>
      <c r="L5867" s="10">
        <v>11184.300000000001</v>
      </c>
      <c r="M5867" s="5">
        <v>0.51</v>
      </c>
      <c r="N5867" s="2" t="s">
        <v>82</v>
      </c>
    </row>
    <row r="5868" spans="2:14" ht="14.25" customHeight="1" x14ac:dyDescent="0.25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10">
        <v>77</v>
      </c>
      <c r="J5868" s="7">
        <v>2390</v>
      </c>
      <c r="K5868" s="10">
        <v>18403</v>
      </c>
      <c r="L5868" s="10">
        <v>9385.5300000000007</v>
      </c>
      <c r="M5868" s="5">
        <v>0.51</v>
      </c>
      <c r="N5868" s="2" t="s">
        <v>82</v>
      </c>
    </row>
    <row r="5869" spans="2:14" ht="14.25" customHeight="1" x14ac:dyDescent="0.25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10">
        <v>70</v>
      </c>
      <c r="J5869" s="7">
        <v>1890</v>
      </c>
      <c r="K5869" s="10">
        <v>13230</v>
      </c>
      <c r="L5869" s="10">
        <v>7276.4999999999991</v>
      </c>
      <c r="M5869" s="5">
        <v>0.54999999999999993</v>
      </c>
      <c r="N5869" s="2" t="s">
        <v>82</v>
      </c>
    </row>
    <row r="5870" spans="2:14" ht="14.25" customHeight="1" x14ac:dyDescent="0.25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10">
        <v>74</v>
      </c>
      <c r="J5870" s="7">
        <v>1280</v>
      </c>
      <c r="K5870" s="10">
        <v>9472</v>
      </c>
      <c r="L5870" s="10">
        <v>5020.16</v>
      </c>
      <c r="M5870" s="5">
        <v>0.53</v>
      </c>
      <c r="N5870" s="2" t="s">
        <v>82</v>
      </c>
    </row>
    <row r="5871" spans="2:14" ht="14.25" customHeight="1" x14ac:dyDescent="0.25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10">
        <v>64</v>
      </c>
      <c r="J5871" s="7">
        <v>1380</v>
      </c>
      <c r="K5871" s="10">
        <v>8832</v>
      </c>
      <c r="L5871" s="10">
        <v>5210.880000000001</v>
      </c>
      <c r="M5871" s="5">
        <v>0.59000000000000008</v>
      </c>
      <c r="N5871" s="2" t="s">
        <v>82</v>
      </c>
    </row>
    <row r="5872" spans="2:14" ht="14.25" customHeight="1" x14ac:dyDescent="0.25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10">
        <v>63</v>
      </c>
      <c r="J5872" s="7">
        <v>900</v>
      </c>
      <c r="K5872" s="10">
        <v>5670</v>
      </c>
      <c r="L5872" s="10">
        <v>2778.2999999999997</v>
      </c>
      <c r="M5872" s="5">
        <v>0.49</v>
      </c>
      <c r="N5872" s="2" t="s">
        <v>82</v>
      </c>
    </row>
    <row r="5873" spans="2:14" ht="14.25" customHeight="1" x14ac:dyDescent="0.25">
      <c r="B5873" s="2" t="s">
        <v>29</v>
      </c>
      <c r="C5873" s="2">
        <v>1128299</v>
      </c>
      <c r="D5873" s="3">
        <v>44457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10">
        <v>43</v>
      </c>
      <c r="J5873" s="7">
        <v>1450</v>
      </c>
      <c r="K5873" s="10">
        <v>6235</v>
      </c>
      <c r="L5873" s="10">
        <v>3429.2499999999995</v>
      </c>
      <c r="M5873" s="5">
        <v>0.54999999999999993</v>
      </c>
      <c r="N5873" s="2" t="s">
        <v>82</v>
      </c>
    </row>
    <row r="5874" spans="2:14" ht="14.25" customHeight="1" x14ac:dyDescent="0.25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10">
        <v>46</v>
      </c>
      <c r="J5874" s="7">
        <v>1250</v>
      </c>
      <c r="K5874" s="10">
        <v>5750</v>
      </c>
      <c r="L5874" s="10">
        <v>2932.5</v>
      </c>
      <c r="M5874" s="5">
        <v>0.51</v>
      </c>
      <c r="N5874" s="2" t="s">
        <v>82</v>
      </c>
    </row>
    <row r="5875" spans="2:14" ht="14.25" customHeight="1" x14ac:dyDescent="0.25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10">
        <v>43</v>
      </c>
      <c r="J5875" s="7">
        <v>780</v>
      </c>
      <c r="K5875" s="10">
        <v>3354</v>
      </c>
      <c r="L5875" s="10">
        <v>1744.0800000000002</v>
      </c>
      <c r="M5875" s="5">
        <v>0.52</v>
      </c>
      <c r="N5875" s="2" t="s">
        <v>82</v>
      </c>
    </row>
    <row r="5876" spans="2:14" ht="14.25" customHeight="1" x14ac:dyDescent="0.25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10">
        <v>41</v>
      </c>
      <c r="J5876" s="7">
        <v>630</v>
      </c>
      <c r="K5876" s="10">
        <v>2583</v>
      </c>
      <c r="L5876" s="10">
        <v>1317.33</v>
      </c>
      <c r="M5876" s="5">
        <v>0.51</v>
      </c>
      <c r="N5876" s="2" t="s">
        <v>82</v>
      </c>
    </row>
    <row r="5877" spans="2:14" ht="14.25" customHeight="1" x14ac:dyDescent="0.25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10">
        <v>51</v>
      </c>
      <c r="J5877" s="7">
        <v>770</v>
      </c>
      <c r="K5877" s="10">
        <v>3927</v>
      </c>
      <c r="L5877" s="10">
        <v>2159.8500000000004</v>
      </c>
      <c r="M5877" s="5">
        <v>0.55000000000000004</v>
      </c>
      <c r="N5877" s="2" t="s">
        <v>82</v>
      </c>
    </row>
    <row r="5878" spans="2:14" ht="14.25" customHeight="1" x14ac:dyDescent="0.25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10">
        <v>39</v>
      </c>
      <c r="J5878" s="7">
        <v>750</v>
      </c>
      <c r="K5878" s="10">
        <v>2925</v>
      </c>
      <c r="L5878" s="10">
        <v>1462.5</v>
      </c>
      <c r="M5878" s="5">
        <v>0.5</v>
      </c>
      <c r="N5878" s="2" t="s">
        <v>82</v>
      </c>
    </row>
    <row r="5879" spans="2:14" ht="14.25" customHeight="1" x14ac:dyDescent="0.25">
      <c r="B5879" s="2" t="s">
        <v>29</v>
      </c>
      <c r="C5879" s="2">
        <v>1128299</v>
      </c>
      <c r="D5879" s="3">
        <v>44486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10">
        <v>34</v>
      </c>
      <c r="J5879" s="7">
        <v>1120</v>
      </c>
      <c r="K5879" s="10">
        <v>3808</v>
      </c>
      <c r="L5879" s="10">
        <v>2056.3200000000002</v>
      </c>
      <c r="M5879" s="5">
        <v>0.54</v>
      </c>
      <c r="N5879" s="2" t="s">
        <v>82</v>
      </c>
    </row>
    <row r="5880" spans="2:14" ht="14.25" customHeight="1" x14ac:dyDescent="0.25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10">
        <v>45</v>
      </c>
      <c r="J5880" s="7">
        <v>1550</v>
      </c>
      <c r="K5880" s="10">
        <v>6975</v>
      </c>
      <c r="L5880" s="10">
        <v>3836.2499999999995</v>
      </c>
      <c r="M5880" s="5">
        <v>0.54999999999999993</v>
      </c>
      <c r="N5880" s="2" t="s">
        <v>82</v>
      </c>
    </row>
    <row r="5881" spans="2:14" ht="14.25" customHeight="1" x14ac:dyDescent="0.25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10">
        <v>42</v>
      </c>
      <c r="J5881" s="7">
        <v>1000</v>
      </c>
      <c r="K5881" s="10">
        <v>4200</v>
      </c>
      <c r="L5881" s="10">
        <v>2100</v>
      </c>
      <c r="M5881" s="5">
        <v>0.5</v>
      </c>
      <c r="N5881" s="2" t="s">
        <v>82</v>
      </c>
    </row>
    <row r="5882" spans="2:14" ht="14.25" customHeight="1" x14ac:dyDescent="0.25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10">
        <v>36</v>
      </c>
      <c r="J5882" s="7">
        <v>1050</v>
      </c>
      <c r="K5882" s="10">
        <v>3780</v>
      </c>
      <c r="L5882" s="10">
        <v>1890</v>
      </c>
      <c r="M5882" s="5">
        <v>0.5</v>
      </c>
      <c r="N5882" s="2" t="s">
        <v>82</v>
      </c>
    </row>
    <row r="5883" spans="2:14" ht="14.25" customHeight="1" x14ac:dyDescent="0.25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10">
        <v>47</v>
      </c>
      <c r="J5883" s="7">
        <v>950</v>
      </c>
      <c r="K5883" s="10">
        <v>4465</v>
      </c>
      <c r="L5883" s="10">
        <v>2634.3500000000004</v>
      </c>
      <c r="M5883" s="5">
        <v>0.59000000000000008</v>
      </c>
      <c r="N5883" s="2" t="s">
        <v>82</v>
      </c>
    </row>
    <row r="5884" spans="2:14" ht="14.25" customHeight="1" x14ac:dyDescent="0.25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10">
        <v>50</v>
      </c>
      <c r="J5884" s="7">
        <v>1080</v>
      </c>
      <c r="K5884" s="10">
        <v>5400</v>
      </c>
      <c r="L5884" s="10">
        <v>2538</v>
      </c>
      <c r="M5884" s="5">
        <v>0.47</v>
      </c>
      <c r="N5884" s="2" t="s">
        <v>82</v>
      </c>
    </row>
    <row r="5885" spans="2:14" ht="14.25" customHeight="1" x14ac:dyDescent="0.25">
      <c r="B5885" s="2" t="s">
        <v>29</v>
      </c>
      <c r="C5885" s="2">
        <v>1128299</v>
      </c>
      <c r="D5885" s="3">
        <v>44517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10">
        <v>39</v>
      </c>
      <c r="J5885" s="7">
        <v>1880</v>
      </c>
      <c r="K5885" s="10">
        <v>7332</v>
      </c>
      <c r="L5885" s="10">
        <v>3666</v>
      </c>
      <c r="M5885" s="5">
        <v>0.5</v>
      </c>
      <c r="N5885" s="2" t="s">
        <v>82</v>
      </c>
    </row>
    <row r="5886" spans="2:14" ht="14.25" customHeight="1" x14ac:dyDescent="0.25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10">
        <v>42</v>
      </c>
      <c r="J5886" s="7">
        <v>2100</v>
      </c>
      <c r="K5886" s="10">
        <v>8820</v>
      </c>
      <c r="L5886" s="10">
        <v>4586.4000000000005</v>
      </c>
      <c r="M5886" s="5">
        <v>0.52</v>
      </c>
      <c r="N5886" s="2" t="s">
        <v>82</v>
      </c>
    </row>
    <row r="5887" spans="2:14" ht="14.25" customHeight="1" x14ac:dyDescent="0.25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10">
        <v>38</v>
      </c>
      <c r="J5887" s="7">
        <v>1370</v>
      </c>
      <c r="K5887" s="10">
        <v>5206</v>
      </c>
      <c r="L5887" s="10">
        <v>2707.12</v>
      </c>
      <c r="M5887" s="5">
        <v>0.52</v>
      </c>
      <c r="N5887" s="2" t="s">
        <v>82</v>
      </c>
    </row>
    <row r="5888" spans="2:14" ht="14.25" customHeight="1" x14ac:dyDescent="0.25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10">
        <v>48</v>
      </c>
      <c r="J5888" s="7">
        <v>1250</v>
      </c>
      <c r="K5888" s="10">
        <v>6000</v>
      </c>
      <c r="L5888" s="10">
        <v>3000</v>
      </c>
      <c r="M5888" s="5">
        <v>0.5</v>
      </c>
      <c r="N5888" s="2" t="s">
        <v>82</v>
      </c>
    </row>
    <row r="5889" spans="2:14" ht="14.25" customHeight="1" x14ac:dyDescent="0.25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10">
        <v>68</v>
      </c>
      <c r="J5889" s="7">
        <v>1190</v>
      </c>
      <c r="K5889" s="10">
        <v>8092</v>
      </c>
      <c r="L5889" s="10">
        <v>4450.6000000000004</v>
      </c>
      <c r="M5889" s="5">
        <v>0.55000000000000004</v>
      </c>
      <c r="N5889" s="2" t="s">
        <v>82</v>
      </c>
    </row>
    <row r="5890" spans="2:14" ht="14.25" customHeight="1" x14ac:dyDescent="0.25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10">
        <v>81</v>
      </c>
      <c r="J5890" s="7">
        <v>1740</v>
      </c>
      <c r="K5890" s="10">
        <v>14094</v>
      </c>
      <c r="L5890" s="10">
        <v>6765.12</v>
      </c>
      <c r="M5890" s="5">
        <v>0.48</v>
      </c>
      <c r="N5890" s="2" t="s">
        <v>82</v>
      </c>
    </row>
    <row r="5891" spans="2:14" ht="14.25" customHeight="1" x14ac:dyDescent="0.25">
      <c r="B5891" s="2" t="s">
        <v>29</v>
      </c>
      <c r="C5891" s="2">
        <v>1128299</v>
      </c>
      <c r="D5891" s="3">
        <v>44546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10">
        <v>69</v>
      </c>
      <c r="J5891" s="7">
        <v>2400</v>
      </c>
      <c r="K5891" s="10">
        <v>16560</v>
      </c>
      <c r="L5891" s="10">
        <v>8611.2000000000007</v>
      </c>
      <c r="M5891" s="5">
        <v>0.52</v>
      </c>
      <c r="N5891" s="2" t="s">
        <v>82</v>
      </c>
    </row>
    <row r="5892" spans="2:14" ht="14.25" customHeight="1" x14ac:dyDescent="0.25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10">
        <v>72</v>
      </c>
      <c r="J5892" s="7">
        <v>2160</v>
      </c>
      <c r="K5892" s="10">
        <v>15552</v>
      </c>
      <c r="L5892" s="10">
        <v>7776</v>
      </c>
      <c r="M5892" s="5">
        <v>0.5</v>
      </c>
      <c r="N5892" s="2" t="s">
        <v>82</v>
      </c>
    </row>
    <row r="5893" spans="2:14" ht="14.25" customHeight="1" x14ac:dyDescent="0.25">
      <c r="B5893" s="2" t="s">
        <v>13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10">
        <v>69</v>
      </c>
      <c r="J5893" s="7">
        <v>1620</v>
      </c>
      <c r="K5893" s="10">
        <v>11178</v>
      </c>
      <c r="L5893" s="10">
        <v>5812.56</v>
      </c>
      <c r="M5893" s="5">
        <v>0.52</v>
      </c>
      <c r="N5893" s="2" t="s">
        <v>82</v>
      </c>
    </row>
    <row r="5894" spans="2:14" ht="14.25" customHeight="1" x14ac:dyDescent="0.25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10">
        <v>72</v>
      </c>
      <c r="J5894" s="7">
        <v>1560</v>
      </c>
      <c r="K5894" s="10">
        <v>11232</v>
      </c>
      <c r="L5894" s="10">
        <v>6065.2800000000007</v>
      </c>
      <c r="M5894" s="5">
        <v>0.54</v>
      </c>
      <c r="N5894" s="2" t="s">
        <v>82</v>
      </c>
    </row>
    <row r="5895" spans="2:14" ht="14.25" customHeight="1" x14ac:dyDescent="0.25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10">
        <v>82</v>
      </c>
      <c r="J5895" s="7">
        <v>1310</v>
      </c>
      <c r="K5895" s="10">
        <v>10742</v>
      </c>
      <c r="L5895" s="10">
        <v>6230.3600000000006</v>
      </c>
      <c r="M5895" s="5">
        <v>0.58000000000000007</v>
      </c>
      <c r="N5895" s="2" t="s">
        <v>82</v>
      </c>
    </row>
    <row r="5896" spans="2:14" ht="14.25" customHeight="1" x14ac:dyDescent="0.25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10">
        <v>87</v>
      </c>
      <c r="J5896" s="7">
        <v>1750</v>
      </c>
      <c r="K5896" s="10">
        <v>15225</v>
      </c>
      <c r="L5896" s="10">
        <v>6851.2499999999991</v>
      </c>
      <c r="M5896" s="5">
        <v>0.44999999999999996</v>
      </c>
      <c r="N5896" s="2" t="s">
        <v>82</v>
      </c>
    </row>
    <row r="5897" spans="2:14" ht="14.25" customHeight="1" x14ac:dyDescent="0.25">
      <c r="B5897" s="2" t="s">
        <v>13</v>
      </c>
      <c r="C5897" s="2">
        <v>1197831</v>
      </c>
      <c r="D5897" s="3">
        <v>44201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10">
        <v>19</v>
      </c>
      <c r="J5897" s="7">
        <v>1820</v>
      </c>
      <c r="K5897" s="10">
        <v>3458</v>
      </c>
      <c r="L5897" s="10">
        <v>1486.94</v>
      </c>
      <c r="M5897" s="5">
        <v>0.43</v>
      </c>
      <c r="N5897" s="2" t="s">
        <v>82</v>
      </c>
    </row>
    <row r="5898" spans="2:14" ht="14.25" customHeight="1" x14ac:dyDescent="0.25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10">
        <v>28</v>
      </c>
      <c r="J5898" s="7">
        <v>1960</v>
      </c>
      <c r="K5898" s="10">
        <v>5488</v>
      </c>
      <c r="L5898" s="10">
        <v>2469.6</v>
      </c>
      <c r="M5898" s="5">
        <v>0.44999999999999996</v>
      </c>
      <c r="N5898" s="2" t="s">
        <v>82</v>
      </c>
    </row>
    <row r="5899" spans="2:14" ht="14.25" customHeight="1" x14ac:dyDescent="0.25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10">
        <v>28</v>
      </c>
      <c r="J5899" s="7">
        <v>1190</v>
      </c>
      <c r="K5899" s="10">
        <v>3332</v>
      </c>
      <c r="L5899" s="10">
        <v>1332.8000000000002</v>
      </c>
      <c r="M5899" s="5">
        <v>0.4</v>
      </c>
      <c r="N5899" s="2" t="s">
        <v>82</v>
      </c>
    </row>
    <row r="5900" spans="2:14" ht="14.25" customHeight="1" x14ac:dyDescent="0.25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10">
        <v>33</v>
      </c>
      <c r="J5900" s="7">
        <v>1330</v>
      </c>
      <c r="K5900" s="10">
        <v>4389</v>
      </c>
      <c r="L5900" s="10">
        <v>2326.17</v>
      </c>
      <c r="M5900" s="5">
        <v>0.53</v>
      </c>
      <c r="N5900" s="2" t="s">
        <v>82</v>
      </c>
    </row>
    <row r="5901" spans="2:14" ht="14.25" customHeight="1" x14ac:dyDescent="0.25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10">
        <v>36</v>
      </c>
      <c r="J5901" s="7">
        <v>850</v>
      </c>
      <c r="K5901" s="10">
        <v>3060</v>
      </c>
      <c r="L5901" s="10">
        <v>1132.2</v>
      </c>
      <c r="M5901" s="5">
        <v>0.37</v>
      </c>
      <c r="N5901" s="2" t="s">
        <v>82</v>
      </c>
    </row>
    <row r="5902" spans="2:14" ht="14.25" customHeight="1" x14ac:dyDescent="0.25">
      <c r="B5902" s="2" t="s">
        <v>29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10">
        <v>34</v>
      </c>
      <c r="J5902" s="7">
        <v>1430</v>
      </c>
      <c r="K5902" s="10">
        <v>4862</v>
      </c>
      <c r="L5902" s="10">
        <v>2917.2</v>
      </c>
      <c r="M5902" s="5">
        <v>0.6</v>
      </c>
      <c r="N5902" s="2" t="s">
        <v>82</v>
      </c>
    </row>
    <row r="5903" spans="2:14" ht="14.25" customHeight="1" x14ac:dyDescent="0.25">
      <c r="B5903" s="2" t="s">
        <v>13</v>
      </c>
      <c r="C5903" s="2">
        <v>1197831</v>
      </c>
      <c r="D5903" s="3">
        <v>44231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10">
        <v>23</v>
      </c>
      <c r="J5903" s="7">
        <v>1630</v>
      </c>
      <c r="K5903" s="10">
        <v>3749</v>
      </c>
      <c r="L5903" s="10">
        <v>1499.6000000000001</v>
      </c>
      <c r="M5903" s="5">
        <v>0.4</v>
      </c>
      <c r="N5903" s="2" t="s">
        <v>82</v>
      </c>
    </row>
    <row r="5904" spans="2:14" ht="14.25" customHeight="1" x14ac:dyDescent="0.25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10">
        <v>32</v>
      </c>
      <c r="J5904" s="7">
        <v>1740</v>
      </c>
      <c r="K5904" s="10">
        <v>5568</v>
      </c>
      <c r="L5904" s="10">
        <v>2338.56</v>
      </c>
      <c r="M5904" s="5">
        <v>0.42</v>
      </c>
      <c r="N5904" s="2" t="s">
        <v>82</v>
      </c>
    </row>
    <row r="5905" spans="2:14" ht="14.25" customHeight="1" x14ac:dyDescent="0.25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10">
        <v>34</v>
      </c>
      <c r="J5905" s="7">
        <v>1280</v>
      </c>
      <c r="K5905" s="10">
        <v>4352</v>
      </c>
      <c r="L5905" s="10">
        <v>1784.32</v>
      </c>
      <c r="M5905" s="5">
        <v>0.41</v>
      </c>
      <c r="N5905" s="2" t="s">
        <v>82</v>
      </c>
    </row>
    <row r="5906" spans="2:14" ht="14.25" customHeight="1" x14ac:dyDescent="0.25">
      <c r="B5906" s="2" t="s">
        <v>13</v>
      </c>
      <c r="C5906" s="2">
        <v>1197831</v>
      </c>
      <c r="D5906" s="3">
        <v>44231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10">
        <v>32</v>
      </c>
      <c r="J5906" s="7">
        <v>1090</v>
      </c>
      <c r="K5906" s="10">
        <v>3488</v>
      </c>
      <c r="L5906" s="10">
        <v>1883.5200000000002</v>
      </c>
      <c r="M5906" s="5">
        <v>0.54</v>
      </c>
      <c r="N5906" s="2" t="s">
        <v>82</v>
      </c>
    </row>
    <row r="5907" spans="2:14" ht="14.25" customHeight="1" x14ac:dyDescent="0.25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10">
        <v>39</v>
      </c>
      <c r="J5907" s="7">
        <v>700</v>
      </c>
      <c r="K5907" s="10">
        <v>2730</v>
      </c>
      <c r="L5907" s="10">
        <v>955.49999999999989</v>
      </c>
      <c r="M5907" s="5">
        <v>0.35</v>
      </c>
      <c r="N5907" s="2" t="s">
        <v>82</v>
      </c>
    </row>
    <row r="5908" spans="2:14" ht="14.25" customHeight="1" x14ac:dyDescent="0.25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10">
        <v>34</v>
      </c>
      <c r="J5908" s="7">
        <v>1310</v>
      </c>
      <c r="K5908" s="10">
        <v>4454</v>
      </c>
      <c r="L5908" s="10">
        <v>2449.7000000000003</v>
      </c>
      <c r="M5908" s="5">
        <v>0.55000000000000004</v>
      </c>
      <c r="N5908" s="2" t="s">
        <v>82</v>
      </c>
    </row>
    <row r="5909" spans="2:14" ht="14.25" customHeight="1" x14ac:dyDescent="0.25">
      <c r="B5909" s="2" t="s">
        <v>13</v>
      </c>
      <c r="C5909" s="2">
        <v>1197831</v>
      </c>
      <c r="D5909" s="3">
        <v>44261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10">
        <v>28</v>
      </c>
      <c r="J5909" s="7">
        <v>1560</v>
      </c>
      <c r="K5909" s="10">
        <v>4368</v>
      </c>
      <c r="L5909" s="10">
        <v>1965.6</v>
      </c>
      <c r="M5909" s="5">
        <v>0.44999999999999996</v>
      </c>
      <c r="N5909" s="2" t="s">
        <v>82</v>
      </c>
    </row>
    <row r="5910" spans="2:14" ht="14.25" customHeight="1" x14ac:dyDescent="0.25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10">
        <v>36</v>
      </c>
      <c r="J5910" s="7">
        <v>1690</v>
      </c>
      <c r="K5910" s="10">
        <v>6084</v>
      </c>
      <c r="L5910" s="10">
        <v>2798.64</v>
      </c>
      <c r="M5910" s="5">
        <v>0.45999999999999996</v>
      </c>
      <c r="N5910" s="2" t="s">
        <v>82</v>
      </c>
    </row>
    <row r="5911" spans="2:14" ht="14.25" customHeight="1" x14ac:dyDescent="0.25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10">
        <v>28</v>
      </c>
      <c r="J5911" s="7">
        <v>1130</v>
      </c>
      <c r="K5911" s="10">
        <v>3164</v>
      </c>
      <c r="L5911" s="10">
        <v>1550.36</v>
      </c>
      <c r="M5911" s="5">
        <v>0.49</v>
      </c>
      <c r="N5911" s="2" t="s">
        <v>82</v>
      </c>
    </row>
    <row r="5912" spans="2:14" ht="14.25" customHeight="1" x14ac:dyDescent="0.25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10">
        <v>33</v>
      </c>
      <c r="J5912" s="7">
        <v>1050</v>
      </c>
      <c r="K5912" s="10">
        <v>3465</v>
      </c>
      <c r="L5912" s="10">
        <v>2009.7000000000003</v>
      </c>
      <c r="M5912" s="5">
        <v>0.58000000000000007</v>
      </c>
      <c r="N5912" s="2" t="s">
        <v>82</v>
      </c>
    </row>
    <row r="5913" spans="2:14" ht="14.25" customHeight="1" x14ac:dyDescent="0.25">
      <c r="B5913" s="2" t="s">
        <v>29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10">
        <v>37</v>
      </c>
      <c r="J5913" s="7">
        <v>750</v>
      </c>
      <c r="K5913" s="10">
        <v>2775</v>
      </c>
      <c r="L5913" s="10">
        <v>1248.7499999999998</v>
      </c>
      <c r="M5913" s="5">
        <v>0.44999999999999996</v>
      </c>
      <c r="N5913" s="2" t="s">
        <v>82</v>
      </c>
    </row>
    <row r="5914" spans="2:14" ht="14.25" customHeight="1" x14ac:dyDescent="0.25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10">
        <v>33</v>
      </c>
      <c r="J5914" s="7">
        <v>1160</v>
      </c>
      <c r="K5914" s="10">
        <v>3828</v>
      </c>
      <c r="L5914" s="10">
        <v>2488.2000000000003</v>
      </c>
      <c r="M5914" s="5">
        <v>0.65</v>
      </c>
      <c r="N5914" s="2" t="s">
        <v>82</v>
      </c>
    </row>
    <row r="5915" spans="2:14" ht="14.25" customHeight="1" x14ac:dyDescent="0.25">
      <c r="B5915" s="2" t="s">
        <v>29</v>
      </c>
      <c r="C5915" s="2">
        <v>1197831</v>
      </c>
      <c r="D5915" s="3">
        <v>44291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10">
        <v>19</v>
      </c>
      <c r="J5915" s="7">
        <v>1950</v>
      </c>
      <c r="K5915" s="10">
        <v>3705</v>
      </c>
      <c r="L5915" s="10">
        <v>1741.35</v>
      </c>
      <c r="M5915" s="5">
        <v>0.47</v>
      </c>
      <c r="N5915" s="2" t="s">
        <v>82</v>
      </c>
    </row>
    <row r="5916" spans="2:14" ht="14.25" customHeight="1" x14ac:dyDescent="0.25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10">
        <v>29</v>
      </c>
      <c r="J5916" s="7">
        <v>1950</v>
      </c>
      <c r="K5916" s="10">
        <v>5655</v>
      </c>
      <c r="L5916" s="10">
        <v>2714.4</v>
      </c>
      <c r="M5916" s="5">
        <v>0.48</v>
      </c>
      <c r="N5916" s="2" t="s">
        <v>82</v>
      </c>
    </row>
    <row r="5917" spans="2:14" ht="14.25" customHeight="1" x14ac:dyDescent="0.25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10">
        <v>24</v>
      </c>
      <c r="J5917" s="7">
        <v>1380</v>
      </c>
      <c r="K5917" s="10">
        <v>3312</v>
      </c>
      <c r="L5917" s="10">
        <v>1556.6399999999999</v>
      </c>
      <c r="M5917" s="5">
        <v>0.47</v>
      </c>
      <c r="N5917" s="2" t="s">
        <v>82</v>
      </c>
    </row>
    <row r="5918" spans="2:14" ht="14.25" customHeight="1" x14ac:dyDescent="0.25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10">
        <v>29</v>
      </c>
      <c r="J5918" s="7">
        <v>1130</v>
      </c>
      <c r="K5918" s="10">
        <v>3277</v>
      </c>
      <c r="L5918" s="10">
        <v>1802.3500000000001</v>
      </c>
      <c r="M5918" s="5">
        <v>0.55000000000000004</v>
      </c>
      <c r="N5918" s="2" t="s">
        <v>82</v>
      </c>
    </row>
    <row r="5919" spans="2:14" ht="14.25" customHeight="1" x14ac:dyDescent="0.25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10">
        <v>34</v>
      </c>
      <c r="J5919" s="7">
        <v>720</v>
      </c>
      <c r="K5919" s="10">
        <v>2448</v>
      </c>
      <c r="L5919" s="10">
        <v>1052.6399999999999</v>
      </c>
      <c r="M5919" s="5">
        <v>0.43</v>
      </c>
      <c r="N5919" s="2" t="s">
        <v>82</v>
      </c>
    </row>
    <row r="5920" spans="2:14" ht="14.25" customHeight="1" x14ac:dyDescent="0.25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10">
        <v>28</v>
      </c>
      <c r="J5920" s="7">
        <v>1380</v>
      </c>
      <c r="K5920" s="10">
        <v>3864</v>
      </c>
      <c r="L5920" s="10">
        <v>2357.04</v>
      </c>
      <c r="M5920" s="5">
        <v>0.61</v>
      </c>
      <c r="N5920" s="2" t="s">
        <v>82</v>
      </c>
    </row>
    <row r="5921" spans="2:14" ht="14.25" customHeight="1" x14ac:dyDescent="0.25">
      <c r="B5921" s="2" t="s">
        <v>29</v>
      </c>
      <c r="C5921" s="2">
        <v>1197831</v>
      </c>
      <c r="D5921" s="3">
        <v>44321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10">
        <v>18</v>
      </c>
      <c r="J5921" s="7">
        <v>2030</v>
      </c>
      <c r="K5921" s="10">
        <v>3654</v>
      </c>
      <c r="L5921" s="10">
        <v>1827</v>
      </c>
      <c r="M5921" s="5">
        <v>0.5</v>
      </c>
      <c r="N5921" s="2" t="s">
        <v>82</v>
      </c>
    </row>
    <row r="5922" spans="2:14" ht="14.25" customHeight="1" x14ac:dyDescent="0.25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10">
        <v>28</v>
      </c>
      <c r="J5922" s="7">
        <v>1960</v>
      </c>
      <c r="K5922" s="10">
        <v>5488</v>
      </c>
      <c r="L5922" s="10">
        <v>2634.24</v>
      </c>
      <c r="M5922" s="5">
        <v>0.48</v>
      </c>
      <c r="N5922" s="2" t="s">
        <v>82</v>
      </c>
    </row>
    <row r="5923" spans="2:14" ht="14.25" customHeight="1" x14ac:dyDescent="0.25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10">
        <v>23</v>
      </c>
      <c r="J5923" s="7">
        <v>1670</v>
      </c>
      <c r="K5923" s="10">
        <v>3841</v>
      </c>
      <c r="L5923" s="10">
        <v>1805.27</v>
      </c>
      <c r="M5923" s="5">
        <v>0.47</v>
      </c>
      <c r="N5923" s="2" t="s">
        <v>82</v>
      </c>
    </row>
    <row r="5924" spans="2:14" ht="14.25" customHeight="1" x14ac:dyDescent="0.25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10">
        <v>33</v>
      </c>
      <c r="J5924" s="7">
        <v>1300</v>
      </c>
      <c r="K5924" s="10">
        <v>4290</v>
      </c>
      <c r="L5924" s="10">
        <v>2359.5</v>
      </c>
      <c r="M5924" s="5">
        <v>0.55000000000000004</v>
      </c>
      <c r="N5924" s="2" t="s">
        <v>82</v>
      </c>
    </row>
    <row r="5925" spans="2:14" ht="14.25" customHeight="1" x14ac:dyDescent="0.25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10">
        <v>47</v>
      </c>
      <c r="J5925" s="7">
        <v>1200</v>
      </c>
      <c r="K5925" s="10">
        <v>5640</v>
      </c>
      <c r="L5925" s="10">
        <v>2256</v>
      </c>
      <c r="M5925" s="5">
        <v>0.4</v>
      </c>
      <c r="N5925" s="2" t="s">
        <v>82</v>
      </c>
    </row>
    <row r="5926" spans="2:14" ht="14.25" customHeight="1" x14ac:dyDescent="0.25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10">
        <v>42</v>
      </c>
      <c r="J5926" s="7">
        <v>2180</v>
      </c>
      <c r="K5926" s="10">
        <v>9156</v>
      </c>
      <c r="L5926" s="10">
        <v>5768.28</v>
      </c>
      <c r="M5926" s="5">
        <v>0.63</v>
      </c>
      <c r="N5926" s="2" t="s">
        <v>82</v>
      </c>
    </row>
    <row r="5927" spans="2:14" ht="14.25" customHeight="1" x14ac:dyDescent="0.25">
      <c r="B5927" s="2" t="s">
        <v>29</v>
      </c>
      <c r="C5927" s="2">
        <v>1197831</v>
      </c>
      <c r="D5927" s="3">
        <v>44351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10">
        <v>42</v>
      </c>
      <c r="J5927" s="7">
        <v>1950</v>
      </c>
      <c r="K5927" s="10">
        <v>8190</v>
      </c>
      <c r="L5927" s="10">
        <v>4013.1</v>
      </c>
      <c r="M5927" s="5">
        <v>0.49</v>
      </c>
      <c r="N5927" s="2" t="s">
        <v>82</v>
      </c>
    </row>
    <row r="5928" spans="2:14" ht="14.25" customHeight="1" x14ac:dyDescent="0.25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10">
        <v>46</v>
      </c>
      <c r="J5928" s="7">
        <v>1880</v>
      </c>
      <c r="K5928" s="10">
        <v>8648</v>
      </c>
      <c r="L5928" s="10">
        <v>4151.04</v>
      </c>
      <c r="M5928" s="5">
        <v>0.48</v>
      </c>
      <c r="N5928" s="2" t="s">
        <v>82</v>
      </c>
    </row>
    <row r="5929" spans="2:14" ht="14.25" customHeight="1" x14ac:dyDescent="0.25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10">
        <v>47</v>
      </c>
      <c r="J5929" s="7">
        <v>1740</v>
      </c>
      <c r="K5929" s="10">
        <v>8178</v>
      </c>
      <c r="L5929" s="10">
        <v>3925.44</v>
      </c>
      <c r="M5929" s="5">
        <v>0.48</v>
      </c>
      <c r="N5929" s="2" t="s">
        <v>82</v>
      </c>
    </row>
    <row r="5930" spans="2:14" ht="14.25" customHeight="1" x14ac:dyDescent="0.25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10">
        <v>48</v>
      </c>
      <c r="J5930" s="7">
        <v>1430</v>
      </c>
      <c r="K5930" s="10">
        <v>6864</v>
      </c>
      <c r="L5930" s="10">
        <v>4049.7600000000007</v>
      </c>
      <c r="M5930" s="5">
        <v>0.59000000000000008</v>
      </c>
      <c r="N5930" s="2" t="s">
        <v>82</v>
      </c>
    </row>
    <row r="5931" spans="2:14" ht="14.25" customHeight="1" x14ac:dyDescent="0.25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10">
        <v>52</v>
      </c>
      <c r="J5931" s="7">
        <v>1170</v>
      </c>
      <c r="K5931" s="10">
        <v>6084</v>
      </c>
      <c r="L5931" s="10">
        <v>2616.12</v>
      </c>
      <c r="M5931" s="5">
        <v>0.43</v>
      </c>
      <c r="N5931" s="2" t="s">
        <v>82</v>
      </c>
    </row>
    <row r="5932" spans="2:14" ht="14.25" customHeight="1" x14ac:dyDescent="0.25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10">
        <v>55</v>
      </c>
      <c r="J5932" s="7">
        <v>2310</v>
      </c>
      <c r="K5932" s="10">
        <v>12705</v>
      </c>
      <c r="L5932" s="10">
        <v>7750.05</v>
      </c>
      <c r="M5932" s="5">
        <v>0.61</v>
      </c>
      <c r="N5932" s="2" t="s">
        <v>82</v>
      </c>
    </row>
    <row r="5933" spans="2:14" ht="14.25" customHeight="1" x14ac:dyDescent="0.25">
      <c r="B5933" s="2" t="s">
        <v>29</v>
      </c>
      <c r="C5933" s="2">
        <v>1197831</v>
      </c>
      <c r="D5933" s="3">
        <v>44383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10">
        <v>48</v>
      </c>
      <c r="J5933" s="7">
        <v>2170</v>
      </c>
      <c r="K5933" s="10">
        <v>10416</v>
      </c>
      <c r="L5933" s="10">
        <v>5208</v>
      </c>
      <c r="M5933" s="5">
        <v>0.5</v>
      </c>
      <c r="N5933" s="2" t="s">
        <v>82</v>
      </c>
    </row>
    <row r="5934" spans="2:14" ht="14.25" customHeight="1" x14ac:dyDescent="0.25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10">
        <v>52</v>
      </c>
      <c r="J5934" s="7">
        <v>2020</v>
      </c>
      <c r="K5934" s="10">
        <v>10504</v>
      </c>
      <c r="L5934" s="10">
        <v>5462.08</v>
      </c>
      <c r="M5934" s="5">
        <v>0.52</v>
      </c>
      <c r="N5934" s="2" t="s">
        <v>82</v>
      </c>
    </row>
    <row r="5935" spans="2:14" ht="14.25" customHeight="1" x14ac:dyDescent="0.25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10">
        <v>46</v>
      </c>
      <c r="J5935" s="7">
        <v>2410</v>
      </c>
      <c r="K5935" s="10">
        <v>11086</v>
      </c>
      <c r="L5935" s="10">
        <v>6097.2999999999993</v>
      </c>
      <c r="M5935" s="5">
        <v>0.54999999999999993</v>
      </c>
      <c r="N5935" s="2" t="s">
        <v>82</v>
      </c>
    </row>
    <row r="5936" spans="2:14" ht="14.25" customHeight="1" x14ac:dyDescent="0.25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10">
        <v>47</v>
      </c>
      <c r="J5936" s="7">
        <v>1370</v>
      </c>
      <c r="K5936" s="10">
        <v>6439</v>
      </c>
      <c r="L5936" s="10">
        <v>4120.96</v>
      </c>
      <c r="M5936" s="5">
        <v>0.64</v>
      </c>
      <c r="N5936" s="2" t="s">
        <v>82</v>
      </c>
    </row>
    <row r="5937" spans="2:14" ht="14.25" customHeight="1" x14ac:dyDescent="0.25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10">
        <v>53</v>
      </c>
      <c r="J5937" s="7">
        <v>1310</v>
      </c>
      <c r="K5937" s="10">
        <v>6943</v>
      </c>
      <c r="L5937" s="10">
        <v>3332.64</v>
      </c>
      <c r="M5937" s="5">
        <v>0.48</v>
      </c>
      <c r="N5937" s="2" t="s">
        <v>82</v>
      </c>
    </row>
    <row r="5938" spans="2:14" ht="14.25" customHeight="1" x14ac:dyDescent="0.25">
      <c r="B5938" s="2" t="s">
        <v>13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10">
        <v>64</v>
      </c>
      <c r="J5938" s="7">
        <v>2080</v>
      </c>
      <c r="K5938" s="10">
        <v>13312</v>
      </c>
      <c r="L5938" s="10">
        <v>9185.2800000000007</v>
      </c>
      <c r="M5938" s="5">
        <v>0.69000000000000006</v>
      </c>
      <c r="N5938" s="2" t="s">
        <v>82</v>
      </c>
    </row>
    <row r="5939" spans="2:14" ht="14.25" customHeight="1" x14ac:dyDescent="0.25">
      <c r="B5939" s="2" t="s">
        <v>13</v>
      </c>
      <c r="C5939" s="2">
        <v>1197831</v>
      </c>
      <c r="D5939" s="3">
        <v>44416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10">
        <v>46</v>
      </c>
      <c r="J5939" s="7">
        <v>2100</v>
      </c>
      <c r="K5939" s="10">
        <v>9660</v>
      </c>
      <c r="L5939" s="10">
        <v>5312.9999999999991</v>
      </c>
      <c r="M5939" s="5">
        <v>0.54999999999999993</v>
      </c>
      <c r="N5939" s="2" t="s">
        <v>82</v>
      </c>
    </row>
    <row r="5940" spans="2:14" ht="14.25" customHeight="1" x14ac:dyDescent="0.25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10">
        <v>53</v>
      </c>
      <c r="J5940" s="7">
        <v>1950</v>
      </c>
      <c r="K5940" s="10">
        <v>10335</v>
      </c>
      <c r="L5940" s="10">
        <v>5477.55</v>
      </c>
      <c r="M5940" s="5">
        <v>0.53</v>
      </c>
      <c r="N5940" s="2" t="s">
        <v>82</v>
      </c>
    </row>
    <row r="5941" spans="2:14" ht="14.25" customHeight="1" x14ac:dyDescent="0.25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10">
        <v>46</v>
      </c>
      <c r="J5941" s="7">
        <v>2500</v>
      </c>
      <c r="K5941" s="10">
        <v>11500</v>
      </c>
      <c r="L5941" s="10">
        <v>6095</v>
      </c>
      <c r="M5941" s="5">
        <v>0.53</v>
      </c>
      <c r="N5941" s="2" t="s">
        <v>82</v>
      </c>
    </row>
    <row r="5942" spans="2:14" ht="14.25" customHeight="1" x14ac:dyDescent="0.25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10">
        <v>48</v>
      </c>
      <c r="J5942" s="7">
        <v>1240</v>
      </c>
      <c r="K5942" s="10">
        <v>5952</v>
      </c>
      <c r="L5942" s="10">
        <v>3868.8</v>
      </c>
      <c r="M5942" s="5">
        <v>0.65</v>
      </c>
      <c r="N5942" s="2" t="s">
        <v>82</v>
      </c>
    </row>
    <row r="5943" spans="2:14" ht="14.25" customHeight="1" x14ac:dyDescent="0.25">
      <c r="B5943" s="2" t="s">
        <v>25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10">
        <v>52</v>
      </c>
      <c r="J5943" s="7">
        <v>1330</v>
      </c>
      <c r="K5943" s="10">
        <v>6916</v>
      </c>
      <c r="L5943" s="10">
        <v>3181.3599999999997</v>
      </c>
      <c r="M5943" s="5">
        <v>0.45999999999999996</v>
      </c>
      <c r="N5943" s="2" t="s">
        <v>82</v>
      </c>
    </row>
    <row r="5944" spans="2:14" ht="14.25" customHeight="1" x14ac:dyDescent="0.25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10">
        <v>54</v>
      </c>
      <c r="J5944" s="7">
        <v>1960</v>
      </c>
      <c r="K5944" s="10">
        <v>10584</v>
      </c>
      <c r="L5944" s="10">
        <v>7197.1200000000008</v>
      </c>
      <c r="M5944" s="5">
        <v>0.68</v>
      </c>
      <c r="N5944" s="2" t="s">
        <v>82</v>
      </c>
    </row>
    <row r="5945" spans="2:14" ht="14.25" customHeight="1" x14ac:dyDescent="0.25">
      <c r="B5945" s="2" t="s">
        <v>25</v>
      </c>
      <c r="C5945" s="2">
        <v>1197831</v>
      </c>
      <c r="D5945" s="3">
        <v>44444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10">
        <v>50</v>
      </c>
      <c r="J5945" s="7">
        <v>1760</v>
      </c>
      <c r="K5945" s="10">
        <v>8800</v>
      </c>
      <c r="L5945" s="10">
        <v>4400</v>
      </c>
      <c r="M5945" s="5">
        <v>0.5</v>
      </c>
      <c r="N5945" s="2" t="s">
        <v>82</v>
      </c>
    </row>
    <row r="5946" spans="2:14" ht="14.25" customHeight="1" x14ac:dyDescent="0.25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10">
        <v>50</v>
      </c>
      <c r="J5946" s="7">
        <v>1880</v>
      </c>
      <c r="K5946" s="10">
        <v>9400</v>
      </c>
      <c r="L5946" s="10">
        <v>4888</v>
      </c>
      <c r="M5946" s="5">
        <v>0.52</v>
      </c>
      <c r="N5946" s="2" t="s">
        <v>82</v>
      </c>
    </row>
    <row r="5947" spans="2:14" ht="14.25" customHeight="1" x14ac:dyDescent="0.25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10">
        <v>56</v>
      </c>
      <c r="J5947" s="7">
        <v>1820</v>
      </c>
      <c r="K5947" s="10">
        <v>10192</v>
      </c>
      <c r="L5947" s="10">
        <v>5299.84</v>
      </c>
      <c r="M5947" s="5">
        <v>0.52</v>
      </c>
      <c r="N5947" s="2" t="s">
        <v>82</v>
      </c>
    </row>
    <row r="5948" spans="2:14" ht="14.25" customHeight="1" x14ac:dyDescent="0.25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10">
        <v>55</v>
      </c>
      <c r="J5948" s="7">
        <v>1160</v>
      </c>
      <c r="K5948" s="10">
        <v>6380</v>
      </c>
      <c r="L5948" s="10">
        <v>4019.4</v>
      </c>
      <c r="M5948" s="5">
        <v>0.63</v>
      </c>
      <c r="N5948" s="2" t="s">
        <v>82</v>
      </c>
    </row>
    <row r="5949" spans="2:14" ht="14.25" customHeight="1" x14ac:dyDescent="0.25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10">
        <v>50</v>
      </c>
      <c r="J5949" s="7">
        <v>1040</v>
      </c>
      <c r="K5949" s="10">
        <v>5200</v>
      </c>
      <c r="L5949" s="10">
        <v>2392</v>
      </c>
      <c r="M5949" s="5">
        <v>0.45999999999999996</v>
      </c>
      <c r="N5949" s="2" t="s">
        <v>82</v>
      </c>
    </row>
    <row r="5950" spans="2:14" ht="14.25" customHeight="1" x14ac:dyDescent="0.25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10">
        <v>49</v>
      </c>
      <c r="J5950" s="7">
        <v>1810</v>
      </c>
      <c r="K5950" s="10">
        <v>8869</v>
      </c>
      <c r="L5950" s="10">
        <v>5942.2300000000005</v>
      </c>
      <c r="M5950" s="5">
        <v>0.67</v>
      </c>
      <c r="N5950" s="2" t="s">
        <v>82</v>
      </c>
    </row>
    <row r="5951" spans="2:14" ht="14.25" customHeight="1" x14ac:dyDescent="0.25">
      <c r="B5951" s="2" t="s">
        <v>25</v>
      </c>
      <c r="C5951" s="2">
        <v>1197831</v>
      </c>
      <c r="D5951" s="3">
        <v>44473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10">
        <v>36</v>
      </c>
      <c r="J5951" s="7">
        <v>1670</v>
      </c>
      <c r="K5951" s="10">
        <v>6012</v>
      </c>
      <c r="L5951" s="10">
        <v>3066.12</v>
      </c>
      <c r="M5951" s="5">
        <v>0.51</v>
      </c>
      <c r="N5951" s="2" t="s">
        <v>82</v>
      </c>
    </row>
    <row r="5952" spans="2:14" ht="14.25" customHeight="1" x14ac:dyDescent="0.25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10">
        <v>37</v>
      </c>
      <c r="J5952" s="7">
        <v>1730</v>
      </c>
      <c r="K5952" s="10">
        <v>6401</v>
      </c>
      <c r="L5952" s="10">
        <v>3456.5400000000004</v>
      </c>
      <c r="M5952" s="5">
        <v>0.54</v>
      </c>
      <c r="N5952" s="2" t="s">
        <v>82</v>
      </c>
    </row>
    <row r="5953" spans="2:14" ht="14.25" customHeight="1" x14ac:dyDescent="0.25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10">
        <v>41</v>
      </c>
      <c r="J5953" s="7">
        <v>1310</v>
      </c>
      <c r="K5953" s="10">
        <v>5371</v>
      </c>
      <c r="L5953" s="10">
        <v>2739.21</v>
      </c>
      <c r="M5953" s="5">
        <v>0.51</v>
      </c>
      <c r="N5953" s="2" t="s">
        <v>82</v>
      </c>
    </row>
    <row r="5954" spans="2:14" ht="14.25" customHeight="1" x14ac:dyDescent="0.25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10">
        <v>44</v>
      </c>
      <c r="J5954" s="7">
        <v>1010</v>
      </c>
      <c r="K5954" s="10">
        <v>4444</v>
      </c>
      <c r="L5954" s="10">
        <v>2888.6</v>
      </c>
      <c r="M5954" s="5">
        <v>0.65</v>
      </c>
      <c r="N5954" s="2" t="s">
        <v>82</v>
      </c>
    </row>
    <row r="5955" spans="2:14" ht="14.25" customHeight="1" x14ac:dyDescent="0.25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10">
        <v>32</v>
      </c>
      <c r="J5955" s="7">
        <v>910</v>
      </c>
      <c r="K5955" s="10">
        <v>2912</v>
      </c>
      <c r="L5955" s="10">
        <v>1397.76</v>
      </c>
      <c r="M5955" s="5">
        <v>0.48</v>
      </c>
      <c r="N5955" s="2" t="s">
        <v>82</v>
      </c>
    </row>
    <row r="5956" spans="2:14" ht="14.25" customHeight="1" x14ac:dyDescent="0.25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10">
        <v>42</v>
      </c>
      <c r="J5956" s="7">
        <v>1420</v>
      </c>
      <c r="K5956" s="10">
        <v>5964</v>
      </c>
      <c r="L5956" s="10">
        <v>3936.2400000000002</v>
      </c>
      <c r="M5956" s="5">
        <v>0.66</v>
      </c>
      <c r="N5956" s="2" t="s">
        <v>82</v>
      </c>
    </row>
    <row r="5957" spans="2:14" ht="14.25" customHeight="1" x14ac:dyDescent="0.25">
      <c r="B5957" s="2" t="s">
        <v>25</v>
      </c>
      <c r="C5957" s="2">
        <v>1197831</v>
      </c>
      <c r="D5957" s="3">
        <v>44505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10">
        <v>33</v>
      </c>
      <c r="J5957" s="7">
        <v>1820</v>
      </c>
      <c r="K5957" s="10">
        <v>6006</v>
      </c>
      <c r="L5957" s="10">
        <v>3303.2999999999997</v>
      </c>
      <c r="M5957" s="5">
        <v>0.54999999999999993</v>
      </c>
      <c r="N5957" s="2" t="s">
        <v>82</v>
      </c>
    </row>
    <row r="5958" spans="2:14" ht="14.25" customHeight="1" x14ac:dyDescent="0.25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10">
        <v>32</v>
      </c>
      <c r="J5958" s="7">
        <v>1890</v>
      </c>
      <c r="K5958" s="10">
        <v>6048</v>
      </c>
      <c r="L5958" s="10">
        <v>3144.96</v>
      </c>
      <c r="M5958" s="5">
        <v>0.52</v>
      </c>
      <c r="N5958" s="2" t="s">
        <v>82</v>
      </c>
    </row>
    <row r="5959" spans="2:14" ht="14.25" customHeight="1" x14ac:dyDescent="0.25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10">
        <v>58</v>
      </c>
      <c r="J5959" s="7">
        <v>1500</v>
      </c>
      <c r="K5959" s="10">
        <v>8700</v>
      </c>
      <c r="L5959" s="10">
        <v>4698</v>
      </c>
      <c r="M5959" s="5">
        <v>0.54</v>
      </c>
      <c r="N5959" s="2" t="s">
        <v>82</v>
      </c>
    </row>
    <row r="5960" spans="2:14" ht="14.25" customHeight="1" x14ac:dyDescent="0.25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10">
        <v>54</v>
      </c>
      <c r="J5960" s="7">
        <v>1220</v>
      </c>
      <c r="K5960" s="10">
        <v>6588</v>
      </c>
      <c r="L5960" s="10">
        <v>4018.68</v>
      </c>
      <c r="M5960" s="5">
        <v>0.61</v>
      </c>
      <c r="N5960" s="2" t="s">
        <v>82</v>
      </c>
    </row>
    <row r="5961" spans="2:14" ht="14.25" customHeight="1" x14ac:dyDescent="0.25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10">
        <v>54</v>
      </c>
      <c r="J5961" s="7">
        <v>1060</v>
      </c>
      <c r="K5961" s="10">
        <v>5724</v>
      </c>
      <c r="L5961" s="10">
        <v>2862</v>
      </c>
      <c r="M5961" s="5">
        <v>0.5</v>
      </c>
      <c r="N5961" s="2" t="s">
        <v>82</v>
      </c>
    </row>
    <row r="5962" spans="2:14" ht="14.25" customHeight="1" x14ac:dyDescent="0.25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10">
        <v>63</v>
      </c>
      <c r="J5962" s="7">
        <v>1630</v>
      </c>
      <c r="K5962" s="10">
        <v>10269</v>
      </c>
      <c r="L5962" s="10">
        <v>6880.2300000000005</v>
      </c>
      <c r="M5962" s="5">
        <v>0.67</v>
      </c>
      <c r="N5962" s="2" t="s">
        <v>82</v>
      </c>
    </row>
    <row r="5963" spans="2:14" ht="14.25" customHeight="1" x14ac:dyDescent="0.25">
      <c r="B5963" s="2" t="s">
        <v>13</v>
      </c>
      <c r="C5963" s="2">
        <v>1197831</v>
      </c>
      <c r="D5963" s="3">
        <v>44534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10">
        <v>54</v>
      </c>
      <c r="J5963" s="7">
        <v>2330</v>
      </c>
      <c r="K5963" s="10">
        <v>12582</v>
      </c>
      <c r="L5963" s="10">
        <v>6794.2800000000007</v>
      </c>
      <c r="M5963" s="5">
        <v>0.54</v>
      </c>
      <c r="N5963" s="2" t="s">
        <v>82</v>
      </c>
    </row>
    <row r="5964" spans="2:14" ht="14.25" customHeight="1" x14ac:dyDescent="0.25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10">
        <v>51</v>
      </c>
      <c r="J5964" s="7">
        <v>2090</v>
      </c>
      <c r="K5964" s="10">
        <v>10659</v>
      </c>
      <c r="L5964" s="10">
        <v>5755.8600000000006</v>
      </c>
      <c r="M5964" s="5">
        <v>0.54</v>
      </c>
      <c r="N5964" s="2" t="s">
        <v>82</v>
      </c>
    </row>
    <row r="5965" spans="2:14" ht="14.25" customHeight="1" x14ac:dyDescent="0.25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10">
        <v>56</v>
      </c>
      <c r="J5965" s="7">
        <v>1760</v>
      </c>
      <c r="K5965" s="10">
        <v>9856</v>
      </c>
      <c r="L5965" s="10">
        <v>5125.12</v>
      </c>
      <c r="M5965" s="5">
        <v>0.52</v>
      </c>
      <c r="N5965" s="2" t="s">
        <v>82</v>
      </c>
    </row>
    <row r="5966" spans="2:14" ht="14.25" customHeight="1" x14ac:dyDescent="0.25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10">
        <v>59</v>
      </c>
      <c r="J5966" s="7">
        <v>1420</v>
      </c>
      <c r="K5966" s="10">
        <v>8378</v>
      </c>
      <c r="L5966" s="10">
        <v>5445.7</v>
      </c>
      <c r="M5966" s="5">
        <v>0.65</v>
      </c>
      <c r="N5966" s="2" t="s">
        <v>82</v>
      </c>
    </row>
    <row r="5967" spans="2:14" ht="14.25" customHeight="1" x14ac:dyDescent="0.25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10">
        <v>50</v>
      </c>
      <c r="J5967" s="7">
        <v>1330</v>
      </c>
      <c r="K5967" s="10">
        <v>6650</v>
      </c>
      <c r="L5967" s="10">
        <v>3258.5</v>
      </c>
      <c r="M5967" s="5">
        <v>0.49</v>
      </c>
      <c r="N5967" s="2" t="s">
        <v>82</v>
      </c>
    </row>
    <row r="5968" spans="2:14" ht="14.25" customHeight="1" x14ac:dyDescent="0.25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10">
        <v>60</v>
      </c>
      <c r="J5968" s="7">
        <v>1960</v>
      </c>
      <c r="K5968" s="10">
        <v>11760</v>
      </c>
      <c r="L5968" s="10">
        <v>8114.4000000000005</v>
      </c>
      <c r="M5968" s="5">
        <v>0.69000000000000006</v>
      </c>
      <c r="N5968" s="2" t="s">
        <v>82</v>
      </c>
    </row>
    <row r="5969" spans="2:14" ht="14.25" customHeight="1" x14ac:dyDescent="0.25">
      <c r="B5969" s="2" t="s">
        <v>13</v>
      </c>
      <c r="C5969" s="2">
        <v>1128299</v>
      </c>
      <c r="D5969" s="3">
        <v>44219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10">
        <v>29</v>
      </c>
      <c r="J5969" s="7">
        <v>1190</v>
      </c>
      <c r="K5969" s="10">
        <v>3451</v>
      </c>
      <c r="L5969" s="10">
        <v>1656.48</v>
      </c>
      <c r="M5969" s="5">
        <v>0.48</v>
      </c>
      <c r="N5969" s="2" t="s">
        <v>82</v>
      </c>
    </row>
    <row r="5970" spans="2:14" ht="14.25" customHeight="1" x14ac:dyDescent="0.25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10">
        <v>37</v>
      </c>
      <c r="J5970" s="7">
        <v>1060</v>
      </c>
      <c r="K5970" s="10">
        <v>3922</v>
      </c>
      <c r="L5970" s="10">
        <v>2000.22</v>
      </c>
      <c r="M5970" s="5">
        <v>0.51</v>
      </c>
      <c r="N5970" s="2" t="s">
        <v>82</v>
      </c>
    </row>
    <row r="5971" spans="2:14" ht="14.25" customHeight="1" x14ac:dyDescent="0.25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10">
        <v>37</v>
      </c>
      <c r="J5971" s="7">
        <v>1060</v>
      </c>
      <c r="K5971" s="10">
        <v>3922</v>
      </c>
      <c r="L5971" s="10">
        <v>1921.78</v>
      </c>
      <c r="M5971" s="5">
        <v>0.49</v>
      </c>
      <c r="N5971" s="2" t="s">
        <v>82</v>
      </c>
    </row>
    <row r="5972" spans="2:14" ht="14.25" customHeight="1" x14ac:dyDescent="0.25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10">
        <v>38</v>
      </c>
      <c r="J5972" s="7">
        <v>770</v>
      </c>
      <c r="K5972" s="10">
        <v>2926</v>
      </c>
      <c r="L5972" s="10">
        <v>1345.9599999999998</v>
      </c>
      <c r="M5972" s="5">
        <v>0.45999999999999996</v>
      </c>
      <c r="N5972" s="2" t="s">
        <v>82</v>
      </c>
    </row>
    <row r="5973" spans="2:14" ht="14.25" customHeight="1" x14ac:dyDescent="0.25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10">
        <v>42</v>
      </c>
      <c r="J5973" s="7">
        <v>630</v>
      </c>
      <c r="K5973" s="10">
        <v>2646</v>
      </c>
      <c r="L5973" s="10">
        <v>1190.6999999999998</v>
      </c>
      <c r="M5973" s="5">
        <v>0.44999999999999996</v>
      </c>
      <c r="N5973" s="2" t="s">
        <v>82</v>
      </c>
    </row>
    <row r="5974" spans="2:14" ht="14.25" customHeight="1" x14ac:dyDescent="0.25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10">
        <v>36</v>
      </c>
      <c r="J5974" s="7">
        <v>1110</v>
      </c>
      <c r="K5974" s="10">
        <v>3996</v>
      </c>
      <c r="L5974" s="10">
        <v>1398.6</v>
      </c>
      <c r="M5974" s="5">
        <v>0.35</v>
      </c>
      <c r="N5974" s="2" t="s">
        <v>82</v>
      </c>
    </row>
    <row r="5975" spans="2:14" ht="14.25" customHeight="1" x14ac:dyDescent="0.25">
      <c r="B5975" s="2" t="s">
        <v>13</v>
      </c>
      <c r="C5975" s="2">
        <v>1128299</v>
      </c>
      <c r="D5975" s="3">
        <v>44250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10">
        <v>29</v>
      </c>
      <c r="J5975" s="7">
        <v>1430</v>
      </c>
      <c r="K5975" s="10">
        <v>4147</v>
      </c>
      <c r="L5975" s="10">
        <v>2073.5</v>
      </c>
      <c r="M5975" s="5">
        <v>0.5</v>
      </c>
      <c r="N5975" s="2" t="s">
        <v>82</v>
      </c>
    </row>
    <row r="5976" spans="2:14" ht="14.25" customHeight="1" x14ac:dyDescent="0.25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10">
        <v>38</v>
      </c>
      <c r="J5976" s="7">
        <v>1130</v>
      </c>
      <c r="K5976" s="10">
        <v>4294</v>
      </c>
      <c r="L5976" s="10">
        <v>2318.7600000000002</v>
      </c>
      <c r="M5976" s="5">
        <v>0.54</v>
      </c>
      <c r="N5976" s="2" t="s">
        <v>82</v>
      </c>
    </row>
    <row r="5977" spans="2:14" ht="14.25" customHeight="1" x14ac:dyDescent="0.25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10">
        <v>38</v>
      </c>
      <c r="J5977" s="7">
        <v>1050</v>
      </c>
      <c r="K5977" s="10">
        <v>3990</v>
      </c>
      <c r="L5977" s="10">
        <v>1875.3</v>
      </c>
      <c r="M5977" s="5">
        <v>0.47</v>
      </c>
      <c r="N5977" s="2" t="s">
        <v>82</v>
      </c>
    </row>
    <row r="5978" spans="2:14" ht="14.25" customHeight="1" x14ac:dyDescent="0.25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10">
        <v>38</v>
      </c>
      <c r="J5978" s="7">
        <v>630</v>
      </c>
      <c r="K5978" s="10">
        <v>2394</v>
      </c>
      <c r="L5978" s="10">
        <v>1149.1199999999999</v>
      </c>
      <c r="M5978" s="5">
        <v>0.48</v>
      </c>
      <c r="N5978" s="2" t="s">
        <v>82</v>
      </c>
    </row>
    <row r="5979" spans="2:14" ht="14.25" customHeight="1" x14ac:dyDescent="0.25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10">
        <v>42</v>
      </c>
      <c r="J5979" s="7">
        <v>440</v>
      </c>
      <c r="K5979" s="10">
        <v>1848</v>
      </c>
      <c r="L5979" s="10">
        <v>813.12</v>
      </c>
      <c r="M5979" s="5">
        <v>0.44</v>
      </c>
      <c r="N5979" s="2" t="s">
        <v>82</v>
      </c>
    </row>
    <row r="5980" spans="2:14" ht="14.25" customHeight="1" x14ac:dyDescent="0.25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10">
        <v>38</v>
      </c>
      <c r="J5980" s="7">
        <v>880</v>
      </c>
      <c r="K5980" s="10">
        <v>3344</v>
      </c>
      <c r="L5980" s="10">
        <v>1203.8399999999999</v>
      </c>
      <c r="M5980" s="5">
        <v>0.36</v>
      </c>
      <c r="N5980" s="2" t="s">
        <v>82</v>
      </c>
    </row>
    <row r="5981" spans="2:14" ht="14.25" customHeight="1" x14ac:dyDescent="0.25">
      <c r="B5981" s="2" t="s">
        <v>13</v>
      </c>
      <c r="C5981" s="2">
        <v>1128299</v>
      </c>
      <c r="D5981" s="3">
        <v>44277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10">
        <v>37</v>
      </c>
      <c r="J5981" s="7">
        <v>1450</v>
      </c>
      <c r="K5981" s="10">
        <v>5365</v>
      </c>
      <c r="L5981" s="10">
        <v>2521.5499999999997</v>
      </c>
      <c r="M5981" s="5">
        <v>0.47</v>
      </c>
      <c r="N5981" s="2" t="s">
        <v>82</v>
      </c>
    </row>
    <row r="5982" spans="2:14" ht="14.25" customHeight="1" x14ac:dyDescent="0.25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10">
        <v>48</v>
      </c>
      <c r="J5982" s="7">
        <v>950</v>
      </c>
      <c r="K5982" s="10">
        <v>4560</v>
      </c>
      <c r="L5982" s="10">
        <v>2508</v>
      </c>
      <c r="M5982" s="5">
        <v>0.55000000000000004</v>
      </c>
      <c r="N5982" s="2" t="s">
        <v>82</v>
      </c>
    </row>
    <row r="5983" spans="2:14" ht="14.25" customHeight="1" x14ac:dyDescent="0.25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10">
        <v>49</v>
      </c>
      <c r="J5983" s="7">
        <v>910</v>
      </c>
      <c r="K5983" s="10">
        <v>4459</v>
      </c>
      <c r="L5983" s="10">
        <v>2229.5</v>
      </c>
      <c r="M5983" s="5">
        <v>0.5</v>
      </c>
      <c r="N5983" s="2" t="s">
        <v>82</v>
      </c>
    </row>
    <row r="5984" spans="2:14" ht="14.25" customHeight="1" x14ac:dyDescent="0.25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10">
        <v>47</v>
      </c>
      <c r="J5984" s="7">
        <v>680</v>
      </c>
      <c r="K5984" s="10">
        <v>3196</v>
      </c>
      <c r="L5984" s="10">
        <v>1470.1599999999999</v>
      </c>
      <c r="M5984" s="5">
        <v>0.45999999999999996</v>
      </c>
      <c r="N5984" s="2" t="s">
        <v>82</v>
      </c>
    </row>
    <row r="5985" spans="2:14" ht="14.25" customHeight="1" x14ac:dyDescent="0.25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10">
        <v>54</v>
      </c>
      <c r="J5985" s="7">
        <v>310</v>
      </c>
      <c r="K5985" s="10">
        <v>1674</v>
      </c>
      <c r="L5985" s="10">
        <v>686.33999999999992</v>
      </c>
      <c r="M5985" s="5">
        <v>0.41</v>
      </c>
      <c r="N5985" s="2" t="s">
        <v>82</v>
      </c>
    </row>
    <row r="5986" spans="2:14" ht="14.25" customHeight="1" x14ac:dyDescent="0.25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10">
        <v>47</v>
      </c>
      <c r="J5986" s="7">
        <v>880</v>
      </c>
      <c r="K5986" s="10">
        <v>4136</v>
      </c>
      <c r="L5986" s="10">
        <v>1654.4</v>
      </c>
      <c r="M5986" s="5">
        <v>0.4</v>
      </c>
      <c r="N5986" s="2" t="s">
        <v>82</v>
      </c>
    </row>
    <row r="5987" spans="2:14" ht="14.25" customHeight="1" x14ac:dyDescent="0.25">
      <c r="B5987" s="2" t="s">
        <v>13</v>
      </c>
      <c r="C5987" s="2">
        <v>1128299</v>
      </c>
      <c r="D5987" s="3">
        <v>44309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10">
        <v>48</v>
      </c>
      <c r="J5987" s="7">
        <v>1300</v>
      </c>
      <c r="K5987" s="10">
        <v>6240</v>
      </c>
      <c r="L5987" s="10">
        <v>2807.9999999999995</v>
      </c>
      <c r="M5987" s="5">
        <v>0.44999999999999996</v>
      </c>
      <c r="N5987" s="2" t="s">
        <v>82</v>
      </c>
    </row>
    <row r="5988" spans="2:14" ht="14.25" customHeight="1" x14ac:dyDescent="0.25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10">
        <v>53</v>
      </c>
      <c r="J5988" s="7">
        <v>900</v>
      </c>
      <c r="K5988" s="10">
        <v>4770</v>
      </c>
      <c r="L5988" s="10">
        <v>2385</v>
      </c>
      <c r="M5988" s="5">
        <v>0.5</v>
      </c>
      <c r="N5988" s="2" t="s">
        <v>82</v>
      </c>
    </row>
    <row r="5989" spans="2:14" ht="14.25" customHeight="1" x14ac:dyDescent="0.25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10">
        <v>50</v>
      </c>
      <c r="J5989" s="7">
        <v>1020</v>
      </c>
      <c r="K5989" s="10">
        <v>5100</v>
      </c>
      <c r="L5989" s="10">
        <v>2550</v>
      </c>
      <c r="M5989" s="5">
        <v>0.5</v>
      </c>
      <c r="N5989" s="2" t="s">
        <v>82</v>
      </c>
    </row>
    <row r="5990" spans="2:14" ht="14.25" customHeight="1" x14ac:dyDescent="0.25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10">
        <v>46</v>
      </c>
      <c r="J5990" s="7">
        <v>750</v>
      </c>
      <c r="K5990" s="10">
        <v>3450</v>
      </c>
      <c r="L5990" s="10">
        <v>1725</v>
      </c>
      <c r="M5990" s="5">
        <v>0.5</v>
      </c>
      <c r="N5990" s="2" t="s">
        <v>82</v>
      </c>
    </row>
    <row r="5991" spans="2:14" ht="14.25" customHeight="1" x14ac:dyDescent="0.25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10">
        <v>50</v>
      </c>
      <c r="J5991" s="7">
        <v>390</v>
      </c>
      <c r="K5991" s="10">
        <v>1950</v>
      </c>
      <c r="L5991" s="10">
        <v>819</v>
      </c>
      <c r="M5991" s="5">
        <v>0.42</v>
      </c>
      <c r="N5991" s="2" t="s">
        <v>82</v>
      </c>
    </row>
    <row r="5992" spans="2:14" ht="14.25" customHeight="1" x14ac:dyDescent="0.25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10">
        <v>67</v>
      </c>
      <c r="J5992" s="7">
        <v>940</v>
      </c>
      <c r="K5992" s="10">
        <v>6298</v>
      </c>
      <c r="L5992" s="10">
        <v>2267.2799999999997</v>
      </c>
      <c r="M5992" s="5">
        <v>0.36</v>
      </c>
      <c r="N5992" s="2" t="s">
        <v>82</v>
      </c>
    </row>
    <row r="5993" spans="2:14" ht="14.25" customHeight="1" x14ac:dyDescent="0.25">
      <c r="B5993" s="2" t="s">
        <v>13</v>
      </c>
      <c r="C5993" s="2">
        <v>1128299</v>
      </c>
      <c r="D5993" s="3">
        <v>44340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10">
        <v>47</v>
      </c>
      <c r="J5993" s="7">
        <v>1470</v>
      </c>
      <c r="K5993" s="10">
        <v>6909</v>
      </c>
      <c r="L5993" s="10">
        <v>3247.23</v>
      </c>
      <c r="M5993" s="5">
        <v>0.47</v>
      </c>
      <c r="N5993" s="2" t="s">
        <v>82</v>
      </c>
    </row>
    <row r="5994" spans="2:14" ht="14.25" customHeight="1" x14ac:dyDescent="0.25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10">
        <v>53</v>
      </c>
      <c r="J5994" s="7">
        <v>1130</v>
      </c>
      <c r="K5994" s="10">
        <v>5989</v>
      </c>
      <c r="L5994" s="10">
        <v>3234.0600000000004</v>
      </c>
      <c r="M5994" s="5">
        <v>0.54</v>
      </c>
      <c r="N5994" s="2" t="s">
        <v>82</v>
      </c>
    </row>
    <row r="5995" spans="2:14" ht="14.25" customHeight="1" x14ac:dyDescent="0.25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10">
        <v>50</v>
      </c>
      <c r="J5995" s="7">
        <v>1200</v>
      </c>
      <c r="K5995" s="10">
        <v>6000</v>
      </c>
      <c r="L5995" s="10">
        <v>2820</v>
      </c>
      <c r="M5995" s="5">
        <v>0.47</v>
      </c>
      <c r="N5995" s="2" t="s">
        <v>82</v>
      </c>
    </row>
    <row r="5996" spans="2:14" ht="14.25" customHeight="1" x14ac:dyDescent="0.25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10">
        <v>49</v>
      </c>
      <c r="J5996" s="7">
        <v>900</v>
      </c>
      <c r="K5996" s="10">
        <v>4410</v>
      </c>
      <c r="L5996" s="10">
        <v>2205</v>
      </c>
      <c r="M5996" s="5">
        <v>0.5</v>
      </c>
      <c r="N5996" s="2" t="s">
        <v>82</v>
      </c>
    </row>
    <row r="5997" spans="2:14" ht="14.25" customHeight="1" x14ac:dyDescent="0.25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10">
        <v>51</v>
      </c>
      <c r="J5997" s="7">
        <v>580</v>
      </c>
      <c r="K5997" s="10">
        <v>2958</v>
      </c>
      <c r="L5997" s="10">
        <v>1212.78</v>
      </c>
      <c r="M5997" s="5">
        <v>0.41</v>
      </c>
      <c r="N5997" s="2" t="s">
        <v>82</v>
      </c>
    </row>
    <row r="5998" spans="2:14" ht="14.25" customHeight="1" x14ac:dyDescent="0.25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10">
        <v>64</v>
      </c>
      <c r="J5998" s="7">
        <v>980</v>
      </c>
      <c r="K5998" s="10">
        <v>6272</v>
      </c>
      <c r="L5998" s="10">
        <v>2257.92</v>
      </c>
      <c r="M5998" s="5">
        <v>0.36</v>
      </c>
      <c r="N5998" s="2" t="s">
        <v>82</v>
      </c>
    </row>
    <row r="5999" spans="2:14" ht="14.25" customHeight="1" x14ac:dyDescent="0.25">
      <c r="B5999" s="2" t="s">
        <v>13</v>
      </c>
      <c r="C5999" s="2">
        <v>1128299</v>
      </c>
      <c r="D5999" s="3">
        <v>44370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10">
        <v>48</v>
      </c>
      <c r="J5999" s="7">
        <v>1560</v>
      </c>
      <c r="K5999" s="10">
        <v>7488</v>
      </c>
      <c r="L5999" s="10">
        <v>3669.12</v>
      </c>
      <c r="M5999" s="5">
        <v>0.49</v>
      </c>
      <c r="N5999" s="2" t="s">
        <v>82</v>
      </c>
    </row>
    <row r="6000" spans="2:14" ht="14.25" customHeight="1" x14ac:dyDescent="0.25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10">
        <v>51</v>
      </c>
      <c r="J6000" s="7">
        <v>1380</v>
      </c>
      <c r="K6000" s="10">
        <v>7038</v>
      </c>
      <c r="L6000" s="10">
        <v>3659.76</v>
      </c>
      <c r="M6000" s="5">
        <v>0.52</v>
      </c>
      <c r="N6000" s="2" t="s">
        <v>82</v>
      </c>
    </row>
    <row r="6001" spans="2:14" ht="14.25" customHeight="1" x14ac:dyDescent="0.25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10">
        <v>51</v>
      </c>
      <c r="J6001" s="7">
        <v>1380</v>
      </c>
      <c r="K6001" s="10">
        <v>7038</v>
      </c>
      <c r="L6001" s="10">
        <v>3167.1</v>
      </c>
      <c r="M6001" s="5">
        <v>0.44999999999999996</v>
      </c>
      <c r="N6001" s="2" t="s">
        <v>82</v>
      </c>
    </row>
    <row r="6002" spans="2:14" ht="14.25" customHeight="1" x14ac:dyDescent="0.25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10">
        <v>46</v>
      </c>
      <c r="J6002" s="7">
        <v>950</v>
      </c>
      <c r="K6002" s="10">
        <v>4370</v>
      </c>
      <c r="L6002" s="10">
        <v>2185</v>
      </c>
      <c r="M6002" s="5">
        <v>0.5</v>
      </c>
      <c r="N6002" s="2" t="s">
        <v>82</v>
      </c>
    </row>
    <row r="6003" spans="2:14" ht="14.25" customHeight="1" x14ac:dyDescent="0.25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10">
        <v>51</v>
      </c>
      <c r="J6003" s="7">
        <v>680</v>
      </c>
      <c r="K6003" s="10">
        <v>3468</v>
      </c>
      <c r="L6003" s="10">
        <v>1456.56</v>
      </c>
      <c r="M6003" s="5">
        <v>0.42</v>
      </c>
      <c r="N6003" s="2" t="s">
        <v>82</v>
      </c>
    </row>
    <row r="6004" spans="2:14" ht="14.25" customHeight="1" x14ac:dyDescent="0.25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10">
        <v>69</v>
      </c>
      <c r="J6004" s="7">
        <v>1310</v>
      </c>
      <c r="K6004" s="10">
        <v>9039</v>
      </c>
      <c r="L6004" s="10">
        <v>3525.21</v>
      </c>
      <c r="M6004" s="5">
        <v>0.39</v>
      </c>
      <c r="N6004" s="2" t="s">
        <v>82</v>
      </c>
    </row>
    <row r="6005" spans="2:14" ht="14.25" customHeight="1" x14ac:dyDescent="0.25">
      <c r="B6005" s="2" t="s">
        <v>13</v>
      </c>
      <c r="C6005" s="2">
        <v>1128299</v>
      </c>
      <c r="D6005" s="3">
        <v>44399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10">
        <v>49</v>
      </c>
      <c r="J6005" s="7">
        <v>1960</v>
      </c>
      <c r="K6005" s="10">
        <v>9604</v>
      </c>
      <c r="L6005" s="10">
        <v>4705.96</v>
      </c>
      <c r="M6005" s="5">
        <v>0.49</v>
      </c>
      <c r="N6005" s="2" t="s">
        <v>82</v>
      </c>
    </row>
    <row r="6006" spans="2:14" ht="14.25" customHeight="1" x14ac:dyDescent="0.25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10">
        <v>50</v>
      </c>
      <c r="J6006" s="7">
        <v>1420</v>
      </c>
      <c r="K6006" s="10">
        <v>7100</v>
      </c>
      <c r="L6006" s="10">
        <v>3621</v>
      </c>
      <c r="M6006" s="5">
        <v>0.51</v>
      </c>
      <c r="N6006" s="2" t="s">
        <v>82</v>
      </c>
    </row>
    <row r="6007" spans="2:14" ht="14.25" customHeight="1" x14ac:dyDescent="0.25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10">
        <v>51</v>
      </c>
      <c r="J6007" s="7">
        <v>1330</v>
      </c>
      <c r="K6007" s="10">
        <v>6783</v>
      </c>
      <c r="L6007" s="10">
        <v>3188.0099999999998</v>
      </c>
      <c r="M6007" s="5">
        <v>0.47</v>
      </c>
      <c r="N6007" s="2" t="s">
        <v>82</v>
      </c>
    </row>
    <row r="6008" spans="2:14" ht="14.25" customHeight="1" x14ac:dyDescent="0.25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10">
        <v>48</v>
      </c>
      <c r="J6008" s="7">
        <v>1010</v>
      </c>
      <c r="K6008" s="10">
        <v>4848</v>
      </c>
      <c r="L6008" s="10">
        <v>2181.6</v>
      </c>
      <c r="M6008" s="5">
        <v>0.44999999999999996</v>
      </c>
      <c r="N6008" s="2" t="s">
        <v>82</v>
      </c>
    </row>
    <row r="6009" spans="2:14" ht="14.25" customHeight="1" x14ac:dyDescent="0.25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10">
        <v>52</v>
      </c>
      <c r="J6009" s="7">
        <v>1280</v>
      </c>
      <c r="K6009" s="10">
        <v>6656</v>
      </c>
      <c r="L6009" s="10">
        <v>2862.08</v>
      </c>
      <c r="M6009" s="5">
        <v>0.43</v>
      </c>
      <c r="N6009" s="2" t="s">
        <v>82</v>
      </c>
    </row>
    <row r="6010" spans="2:14" ht="14.25" customHeight="1" x14ac:dyDescent="0.25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10">
        <v>67</v>
      </c>
      <c r="J6010" s="7">
        <v>1230</v>
      </c>
      <c r="K6010" s="10">
        <v>8241</v>
      </c>
      <c r="L6010" s="10">
        <v>3131.58</v>
      </c>
      <c r="M6010" s="5">
        <v>0.38</v>
      </c>
      <c r="N6010" s="2" t="s">
        <v>82</v>
      </c>
    </row>
    <row r="6011" spans="2:14" ht="14.25" customHeight="1" x14ac:dyDescent="0.25">
      <c r="B6011" s="2" t="s">
        <v>13</v>
      </c>
      <c r="C6011" s="2">
        <v>1128299</v>
      </c>
      <c r="D6011" s="3">
        <v>44431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10">
        <v>50</v>
      </c>
      <c r="J6011" s="7">
        <v>1630</v>
      </c>
      <c r="K6011" s="10">
        <v>8150</v>
      </c>
      <c r="L6011" s="10">
        <v>4075</v>
      </c>
      <c r="M6011" s="5">
        <v>0.5</v>
      </c>
      <c r="N6011" s="2" t="s">
        <v>82</v>
      </c>
    </row>
    <row r="6012" spans="2:14" ht="14.25" customHeight="1" x14ac:dyDescent="0.25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10">
        <v>57</v>
      </c>
      <c r="J6012" s="7">
        <v>1610</v>
      </c>
      <c r="K6012" s="10">
        <v>9177</v>
      </c>
      <c r="L6012" s="10">
        <v>4588.5</v>
      </c>
      <c r="M6012" s="5">
        <v>0.5</v>
      </c>
      <c r="N6012" s="2" t="s">
        <v>82</v>
      </c>
    </row>
    <row r="6013" spans="2:14" ht="14.25" customHeight="1" x14ac:dyDescent="0.25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10">
        <v>54</v>
      </c>
      <c r="J6013" s="7">
        <v>1130</v>
      </c>
      <c r="K6013" s="10">
        <v>6102</v>
      </c>
      <c r="L6013" s="10">
        <v>2989.98</v>
      </c>
      <c r="M6013" s="5">
        <v>0.49</v>
      </c>
      <c r="N6013" s="2" t="s">
        <v>82</v>
      </c>
    </row>
    <row r="6014" spans="2:14" ht="14.25" customHeight="1" x14ac:dyDescent="0.25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10">
        <v>52</v>
      </c>
      <c r="J6014" s="7">
        <v>1120</v>
      </c>
      <c r="K6014" s="10">
        <v>5824</v>
      </c>
      <c r="L6014" s="10">
        <v>2853.7599999999998</v>
      </c>
      <c r="M6014" s="5">
        <v>0.49</v>
      </c>
      <c r="N6014" s="2" t="s">
        <v>82</v>
      </c>
    </row>
    <row r="6015" spans="2:14" ht="14.25" customHeight="1" x14ac:dyDescent="0.25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10">
        <v>59</v>
      </c>
      <c r="J6015" s="7">
        <v>1160</v>
      </c>
      <c r="K6015" s="10">
        <v>6844</v>
      </c>
      <c r="L6015" s="10">
        <v>2806.04</v>
      </c>
      <c r="M6015" s="5">
        <v>0.41</v>
      </c>
      <c r="N6015" s="2" t="s">
        <v>82</v>
      </c>
    </row>
    <row r="6016" spans="2:14" ht="14.25" customHeight="1" x14ac:dyDescent="0.25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10">
        <v>65</v>
      </c>
      <c r="J6016" s="7">
        <v>940</v>
      </c>
      <c r="K6016" s="10">
        <v>6110</v>
      </c>
      <c r="L6016" s="10">
        <v>2444</v>
      </c>
      <c r="M6016" s="5">
        <v>0.4</v>
      </c>
      <c r="N6016" s="2" t="s">
        <v>82</v>
      </c>
    </row>
    <row r="6017" spans="2:14" ht="14.25" customHeight="1" x14ac:dyDescent="0.25">
      <c r="B6017" s="2" t="s">
        <v>13</v>
      </c>
      <c r="C6017" s="2">
        <v>1128299</v>
      </c>
      <c r="D6017" s="3">
        <v>44463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10">
        <v>41</v>
      </c>
      <c r="J6017" s="7">
        <v>1670</v>
      </c>
      <c r="K6017" s="10">
        <v>6847</v>
      </c>
      <c r="L6017" s="10">
        <v>3355.0299999999997</v>
      </c>
      <c r="M6017" s="5">
        <v>0.49</v>
      </c>
      <c r="N6017" s="2" t="s">
        <v>82</v>
      </c>
    </row>
    <row r="6018" spans="2:14" ht="14.25" customHeight="1" x14ac:dyDescent="0.25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10">
        <v>45</v>
      </c>
      <c r="J6018" s="7">
        <v>1610</v>
      </c>
      <c r="K6018" s="10">
        <v>7245</v>
      </c>
      <c r="L6018" s="10">
        <v>3839.8500000000004</v>
      </c>
      <c r="M6018" s="5">
        <v>0.53</v>
      </c>
      <c r="N6018" s="2" t="s">
        <v>82</v>
      </c>
    </row>
    <row r="6019" spans="2:14" ht="14.25" customHeight="1" x14ac:dyDescent="0.25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10">
        <v>43</v>
      </c>
      <c r="J6019" s="7">
        <v>1280</v>
      </c>
      <c r="K6019" s="10">
        <v>5504</v>
      </c>
      <c r="L6019" s="10">
        <v>2476.7999999999997</v>
      </c>
      <c r="M6019" s="5">
        <v>0.44999999999999996</v>
      </c>
      <c r="N6019" s="2" t="s">
        <v>82</v>
      </c>
    </row>
    <row r="6020" spans="2:14" ht="14.25" customHeight="1" x14ac:dyDescent="0.25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10">
        <v>41</v>
      </c>
      <c r="J6020" s="7">
        <v>1130</v>
      </c>
      <c r="K6020" s="10">
        <v>4633</v>
      </c>
      <c r="L6020" s="10">
        <v>2177.5099999999998</v>
      </c>
      <c r="M6020" s="5">
        <v>0.47</v>
      </c>
      <c r="N6020" s="2" t="s">
        <v>82</v>
      </c>
    </row>
    <row r="6021" spans="2:14" ht="14.25" customHeight="1" x14ac:dyDescent="0.25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10">
        <v>54</v>
      </c>
      <c r="J6021" s="7">
        <v>1050</v>
      </c>
      <c r="K6021" s="10">
        <v>5670</v>
      </c>
      <c r="L6021" s="10">
        <v>2494.8000000000002</v>
      </c>
      <c r="M6021" s="5">
        <v>0.44</v>
      </c>
      <c r="N6021" s="2" t="s">
        <v>82</v>
      </c>
    </row>
    <row r="6022" spans="2:14" ht="14.25" customHeight="1" x14ac:dyDescent="0.25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10">
        <v>56</v>
      </c>
      <c r="J6022" s="7">
        <v>1190</v>
      </c>
      <c r="K6022" s="10">
        <v>6664</v>
      </c>
      <c r="L6022" s="10">
        <v>2465.6799999999998</v>
      </c>
      <c r="M6022" s="5">
        <v>0.37</v>
      </c>
      <c r="N6022" s="2" t="s">
        <v>82</v>
      </c>
    </row>
    <row r="6023" spans="2:14" ht="14.25" customHeight="1" x14ac:dyDescent="0.25">
      <c r="B6023" s="2" t="s">
        <v>13</v>
      </c>
      <c r="C6023" s="2">
        <v>1128299</v>
      </c>
      <c r="D6023" s="3">
        <v>44492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10">
        <v>41</v>
      </c>
      <c r="J6023" s="7">
        <v>1350</v>
      </c>
      <c r="K6023" s="10">
        <v>5535</v>
      </c>
      <c r="L6023" s="10">
        <v>2656.7999999999997</v>
      </c>
      <c r="M6023" s="5">
        <v>0.48</v>
      </c>
      <c r="N6023" s="2" t="s">
        <v>82</v>
      </c>
    </row>
    <row r="6024" spans="2:14" ht="14.25" customHeight="1" x14ac:dyDescent="0.25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10">
        <v>47</v>
      </c>
      <c r="J6024" s="7">
        <v>1450</v>
      </c>
      <c r="K6024" s="10">
        <v>6815</v>
      </c>
      <c r="L6024" s="10">
        <v>3611.9500000000003</v>
      </c>
      <c r="M6024" s="5">
        <v>0.53</v>
      </c>
      <c r="N6024" s="2" t="s">
        <v>82</v>
      </c>
    </row>
    <row r="6025" spans="2:14" ht="14.25" customHeight="1" x14ac:dyDescent="0.25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10">
        <v>44</v>
      </c>
      <c r="J6025" s="7">
        <v>910</v>
      </c>
      <c r="K6025" s="10">
        <v>4004</v>
      </c>
      <c r="L6025" s="10">
        <v>1921.9199999999998</v>
      </c>
      <c r="M6025" s="5">
        <v>0.48</v>
      </c>
      <c r="N6025" s="2" t="s">
        <v>82</v>
      </c>
    </row>
    <row r="6026" spans="2:14" ht="14.25" customHeight="1" x14ac:dyDescent="0.25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10">
        <v>43</v>
      </c>
      <c r="J6026" s="7">
        <v>900</v>
      </c>
      <c r="K6026" s="10">
        <v>3870</v>
      </c>
      <c r="L6026" s="10">
        <v>1896.3</v>
      </c>
      <c r="M6026" s="5">
        <v>0.49</v>
      </c>
      <c r="N6026" s="2" t="s">
        <v>82</v>
      </c>
    </row>
    <row r="6027" spans="2:14" ht="14.25" customHeight="1" x14ac:dyDescent="0.25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10">
        <v>53</v>
      </c>
      <c r="J6027" s="7">
        <v>690</v>
      </c>
      <c r="K6027" s="10">
        <v>3657</v>
      </c>
      <c r="L6027" s="10">
        <v>1462.8000000000002</v>
      </c>
      <c r="M6027" s="5">
        <v>0.4</v>
      </c>
      <c r="N6027" s="2" t="s">
        <v>82</v>
      </c>
    </row>
    <row r="6028" spans="2:14" ht="14.25" customHeight="1" x14ac:dyDescent="0.25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10">
        <v>56</v>
      </c>
      <c r="J6028" s="7">
        <v>850</v>
      </c>
      <c r="K6028" s="10">
        <v>4760</v>
      </c>
      <c r="L6028" s="10">
        <v>1808.8</v>
      </c>
      <c r="M6028" s="5">
        <v>0.38</v>
      </c>
      <c r="N6028" s="2" t="s">
        <v>82</v>
      </c>
    </row>
    <row r="6029" spans="2:14" ht="14.25" customHeight="1" x14ac:dyDescent="0.25">
      <c r="B6029" s="2" t="s">
        <v>13</v>
      </c>
      <c r="C6029" s="2">
        <v>1128299</v>
      </c>
      <c r="D6029" s="3">
        <v>44523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10">
        <v>42</v>
      </c>
      <c r="J6029" s="7">
        <v>1350</v>
      </c>
      <c r="K6029" s="10">
        <v>5670</v>
      </c>
      <c r="L6029" s="10">
        <v>2664.8999999999996</v>
      </c>
      <c r="M6029" s="5">
        <v>0.47</v>
      </c>
      <c r="N6029" s="2" t="s">
        <v>82</v>
      </c>
    </row>
    <row r="6030" spans="2:14" ht="14.25" customHeight="1" x14ac:dyDescent="0.25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10">
        <v>46</v>
      </c>
      <c r="J6030" s="7">
        <v>1470</v>
      </c>
      <c r="K6030" s="10">
        <v>6762</v>
      </c>
      <c r="L6030" s="10">
        <v>3516.2400000000002</v>
      </c>
      <c r="M6030" s="5">
        <v>0.52</v>
      </c>
      <c r="N6030" s="2" t="s">
        <v>82</v>
      </c>
    </row>
    <row r="6031" spans="2:14" ht="14.25" customHeight="1" x14ac:dyDescent="0.25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10">
        <v>44</v>
      </c>
      <c r="J6031" s="7">
        <v>1050</v>
      </c>
      <c r="K6031" s="10">
        <v>4620</v>
      </c>
      <c r="L6031" s="10">
        <v>2125.1999999999998</v>
      </c>
      <c r="M6031" s="5">
        <v>0.45999999999999996</v>
      </c>
      <c r="N6031" s="2" t="s">
        <v>82</v>
      </c>
    </row>
    <row r="6032" spans="2:14" ht="14.25" customHeight="1" x14ac:dyDescent="0.25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10">
        <v>42</v>
      </c>
      <c r="J6032" s="7">
        <v>980</v>
      </c>
      <c r="K6032" s="10">
        <v>4116</v>
      </c>
      <c r="L6032" s="10">
        <v>1934.52</v>
      </c>
      <c r="M6032" s="5">
        <v>0.47</v>
      </c>
      <c r="N6032" s="2" t="s">
        <v>82</v>
      </c>
    </row>
    <row r="6033" spans="2:14" ht="14.25" customHeight="1" x14ac:dyDescent="0.25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10">
        <v>53</v>
      </c>
      <c r="J6033" s="7">
        <v>870</v>
      </c>
      <c r="K6033" s="10">
        <v>4611</v>
      </c>
      <c r="L6033" s="10">
        <v>1890.51</v>
      </c>
      <c r="M6033" s="5">
        <v>0.41</v>
      </c>
      <c r="N6033" s="2" t="s">
        <v>82</v>
      </c>
    </row>
    <row r="6034" spans="2:14" ht="14.25" customHeight="1" x14ac:dyDescent="0.25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10">
        <v>55</v>
      </c>
      <c r="J6034" s="7">
        <v>1110</v>
      </c>
      <c r="K6034" s="10">
        <v>6105</v>
      </c>
      <c r="L6034" s="10">
        <v>2258.85</v>
      </c>
      <c r="M6034" s="5">
        <v>0.37</v>
      </c>
      <c r="N6034" s="2" t="s">
        <v>82</v>
      </c>
    </row>
    <row r="6035" spans="2:14" ht="14.25" customHeight="1" x14ac:dyDescent="0.25">
      <c r="B6035" s="2" t="s">
        <v>13</v>
      </c>
      <c r="C6035" s="2">
        <v>1128299</v>
      </c>
      <c r="D6035" s="3">
        <v>44552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10">
        <v>44</v>
      </c>
      <c r="J6035" s="7">
        <v>1810</v>
      </c>
      <c r="K6035" s="10">
        <v>7964</v>
      </c>
      <c r="L6035" s="10">
        <v>3663.4399999999996</v>
      </c>
      <c r="M6035" s="5">
        <v>0.45999999999999996</v>
      </c>
      <c r="N6035" s="2" t="s">
        <v>82</v>
      </c>
    </row>
    <row r="6036" spans="2:14" ht="14.25" customHeight="1" x14ac:dyDescent="0.25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10">
        <v>49</v>
      </c>
      <c r="J6036" s="7">
        <v>1750</v>
      </c>
      <c r="K6036" s="10">
        <v>8575</v>
      </c>
      <c r="L6036" s="10">
        <v>4630.5</v>
      </c>
      <c r="M6036" s="5">
        <v>0.54</v>
      </c>
      <c r="N6036" s="2" t="s">
        <v>82</v>
      </c>
    </row>
    <row r="6037" spans="2:14" ht="14.25" customHeight="1" x14ac:dyDescent="0.25">
      <c r="B6037" s="2" t="s">
        <v>33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10">
        <v>43</v>
      </c>
      <c r="J6037" s="7">
        <v>1230</v>
      </c>
      <c r="K6037" s="10">
        <v>5289</v>
      </c>
      <c r="L6037" s="10">
        <v>2538.7199999999998</v>
      </c>
      <c r="M6037" s="5">
        <v>0.48</v>
      </c>
      <c r="N6037" s="2" t="s">
        <v>82</v>
      </c>
    </row>
    <row r="6038" spans="2:14" ht="14.25" customHeight="1" x14ac:dyDescent="0.25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10">
        <v>44</v>
      </c>
      <c r="J6038" s="7">
        <v>1150</v>
      </c>
      <c r="K6038" s="10">
        <v>5060</v>
      </c>
      <c r="L6038" s="10">
        <v>2277</v>
      </c>
      <c r="M6038" s="5">
        <v>0.44999999999999996</v>
      </c>
      <c r="N6038" s="2" t="s">
        <v>82</v>
      </c>
    </row>
    <row r="6039" spans="2:14" ht="14.25" customHeight="1" x14ac:dyDescent="0.25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10">
        <v>52</v>
      </c>
      <c r="J6039" s="7">
        <v>880</v>
      </c>
      <c r="K6039" s="10">
        <v>4576</v>
      </c>
      <c r="L6039" s="10">
        <v>1967.68</v>
      </c>
      <c r="M6039" s="5">
        <v>0.43</v>
      </c>
      <c r="N6039" s="2" t="s">
        <v>82</v>
      </c>
    </row>
    <row r="6040" spans="2:14" ht="14.25" customHeight="1" x14ac:dyDescent="0.25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10">
        <v>58</v>
      </c>
      <c r="J6040" s="7">
        <v>1350</v>
      </c>
      <c r="K6040" s="10">
        <v>7830</v>
      </c>
      <c r="L6040" s="10">
        <v>2897.1</v>
      </c>
      <c r="M6040" s="5">
        <v>0.37</v>
      </c>
      <c r="N6040" s="2" t="s">
        <v>82</v>
      </c>
    </row>
    <row r="6041" spans="2:14" ht="14.25" customHeight="1" x14ac:dyDescent="0.25">
      <c r="B6041" s="2" t="s">
        <v>33</v>
      </c>
      <c r="C6041" s="2">
        <v>1128299</v>
      </c>
      <c r="D6041" s="3">
        <v>44222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10">
        <v>33</v>
      </c>
      <c r="J6041" s="7">
        <v>1330</v>
      </c>
      <c r="K6041" s="10">
        <v>4389</v>
      </c>
      <c r="L6041" s="10">
        <v>2150.61</v>
      </c>
      <c r="M6041" s="5">
        <v>0.49</v>
      </c>
      <c r="N6041" s="2" t="s">
        <v>82</v>
      </c>
    </row>
    <row r="6042" spans="2:14" ht="14.25" customHeight="1" x14ac:dyDescent="0.25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10">
        <v>42</v>
      </c>
      <c r="J6042" s="7">
        <v>1380</v>
      </c>
      <c r="K6042" s="10">
        <v>5796</v>
      </c>
      <c r="L6042" s="10">
        <v>3071.88</v>
      </c>
      <c r="M6042" s="5">
        <v>0.53</v>
      </c>
      <c r="N6042" s="2" t="s">
        <v>82</v>
      </c>
    </row>
    <row r="6043" spans="2:14" ht="14.25" customHeight="1" x14ac:dyDescent="0.25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10">
        <v>42</v>
      </c>
      <c r="J6043" s="7">
        <v>1380</v>
      </c>
      <c r="K6043" s="10">
        <v>5796</v>
      </c>
      <c r="L6043" s="10">
        <v>2666.16</v>
      </c>
      <c r="M6043" s="5">
        <v>0.45999999999999996</v>
      </c>
      <c r="N6043" s="2" t="s">
        <v>82</v>
      </c>
    </row>
    <row r="6044" spans="2:14" ht="14.25" customHeight="1" x14ac:dyDescent="0.25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10">
        <v>43</v>
      </c>
      <c r="J6044" s="7">
        <v>850</v>
      </c>
      <c r="K6044" s="10">
        <v>3655</v>
      </c>
      <c r="L6044" s="10">
        <v>1790.95</v>
      </c>
      <c r="M6044" s="5">
        <v>0.49</v>
      </c>
      <c r="N6044" s="2" t="s">
        <v>82</v>
      </c>
    </row>
    <row r="6045" spans="2:14" ht="14.25" customHeight="1" x14ac:dyDescent="0.25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10">
        <v>45</v>
      </c>
      <c r="J6045" s="7">
        <v>800</v>
      </c>
      <c r="K6045" s="10">
        <v>3600</v>
      </c>
      <c r="L6045" s="10">
        <v>1476</v>
      </c>
      <c r="M6045" s="5">
        <v>0.41</v>
      </c>
      <c r="N6045" s="2" t="s">
        <v>82</v>
      </c>
    </row>
    <row r="6046" spans="2:14" ht="14.25" customHeight="1" x14ac:dyDescent="0.25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10">
        <v>42</v>
      </c>
      <c r="J6046" s="7">
        <v>1280</v>
      </c>
      <c r="K6046" s="10">
        <v>5376</v>
      </c>
      <c r="L6046" s="10">
        <v>1935.36</v>
      </c>
      <c r="M6046" s="5">
        <v>0.36</v>
      </c>
      <c r="N6046" s="2" t="s">
        <v>82</v>
      </c>
    </row>
    <row r="6047" spans="2:14" ht="14.25" customHeight="1" x14ac:dyDescent="0.25">
      <c r="B6047" s="2" t="s">
        <v>33</v>
      </c>
      <c r="C6047" s="2">
        <v>1128299</v>
      </c>
      <c r="D6047" s="3">
        <v>44253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10">
        <v>33</v>
      </c>
      <c r="J6047" s="7">
        <v>1470</v>
      </c>
      <c r="K6047" s="10">
        <v>4851</v>
      </c>
      <c r="L6047" s="10">
        <v>2376.9899999999998</v>
      </c>
      <c r="M6047" s="5">
        <v>0.49</v>
      </c>
      <c r="N6047" s="2" t="s">
        <v>82</v>
      </c>
    </row>
    <row r="6048" spans="2:14" ht="14.25" customHeight="1" x14ac:dyDescent="0.25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10">
        <v>44</v>
      </c>
      <c r="J6048" s="7">
        <v>1060</v>
      </c>
      <c r="K6048" s="10">
        <v>4664</v>
      </c>
      <c r="L6048" s="10">
        <v>2565.2000000000003</v>
      </c>
      <c r="M6048" s="5">
        <v>0.55000000000000004</v>
      </c>
      <c r="N6048" s="2" t="s">
        <v>82</v>
      </c>
    </row>
    <row r="6049" spans="2:14" ht="14.25" customHeight="1" x14ac:dyDescent="0.25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10">
        <v>41</v>
      </c>
      <c r="J6049" s="7">
        <v>1110</v>
      </c>
      <c r="K6049" s="10">
        <v>4551</v>
      </c>
      <c r="L6049" s="10">
        <v>2093.46</v>
      </c>
      <c r="M6049" s="5">
        <v>0.45999999999999996</v>
      </c>
      <c r="N6049" s="2" t="s">
        <v>82</v>
      </c>
    </row>
    <row r="6050" spans="2:14" ht="14.25" customHeight="1" x14ac:dyDescent="0.25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10">
        <v>43</v>
      </c>
      <c r="J6050" s="7">
        <v>740</v>
      </c>
      <c r="K6050" s="10">
        <v>3182</v>
      </c>
      <c r="L6050" s="10">
        <v>1559.18</v>
      </c>
      <c r="M6050" s="5">
        <v>0.49</v>
      </c>
      <c r="N6050" s="2" t="s">
        <v>82</v>
      </c>
    </row>
    <row r="6051" spans="2:14" ht="14.25" customHeight="1" x14ac:dyDescent="0.25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10">
        <v>45</v>
      </c>
      <c r="J6051" s="7">
        <v>540</v>
      </c>
      <c r="K6051" s="10">
        <v>2430</v>
      </c>
      <c r="L6051" s="10">
        <v>1069.2</v>
      </c>
      <c r="M6051" s="5">
        <v>0.44</v>
      </c>
      <c r="N6051" s="2" t="s">
        <v>82</v>
      </c>
    </row>
    <row r="6052" spans="2:14" ht="14.25" customHeight="1" x14ac:dyDescent="0.25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10">
        <v>41</v>
      </c>
      <c r="J6052" s="7">
        <v>1040</v>
      </c>
      <c r="K6052" s="10">
        <v>4264</v>
      </c>
      <c r="L6052" s="10">
        <v>1620.32</v>
      </c>
      <c r="M6052" s="5">
        <v>0.38</v>
      </c>
      <c r="N6052" s="2" t="s">
        <v>82</v>
      </c>
    </row>
    <row r="6053" spans="2:14" ht="14.25" customHeight="1" x14ac:dyDescent="0.25">
      <c r="B6053" s="2" t="s">
        <v>33</v>
      </c>
      <c r="C6053" s="2">
        <v>1128299</v>
      </c>
      <c r="D6053" s="3">
        <v>44280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10">
        <v>44</v>
      </c>
      <c r="J6053" s="7">
        <v>1650</v>
      </c>
      <c r="K6053" s="10">
        <v>7260</v>
      </c>
      <c r="L6053" s="10">
        <v>3630</v>
      </c>
      <c r="M6053" s="5">
        <v>0.5</v>
      </c>
      <c r="N6053" s="2" t="s">
        <v>82</v>
      </c>
    </row>
    <row r="6054" spans="2:14" ht="14.25" customHeight="1" x14ac:dyDescent="0.25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10">
        <v>51</v>
      </c>
      <c r="J6054" s="7">
        <v>1120</v>
      </c>
      <c r="K6054" s="10">
        <v>5712</v>
      </c>
      <c r="L6054" s="10">
        <v>3027.36</v>
      </c>
      <c r="M6054" s="5">
        <v>0.53</v>
      </c>
      <c r="N6054" s="2" t="s">
        <v>82</v>
      </c>
    </row>
    <row r="6055" spans="2:14" ht="14.25" customHeight="1" x14ac:dyDescent="0.25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10">
        <v>52</v>
      </c>
      <c r="J6055" s="7">
        <v>1120</v>
      </c>
      <c r="K6055" s="10">
        <v>5824</v>
      </c>
      <c r="L6055" s="10">
        <v>2853.7599999999998</v>
      </c>
      <c r="M6055" s="5">
        <v>0.49</v>
      </c>
      <c r="N6055" s="2" t="s">
        <v>82</v>
      </c>
    </row>
    <row r="6056" spans="2:14" ht="14.25" customHeight="1" x14ac:dyDescent="0.25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10">
        <v>50</v>
      </c>
      <c r="J6056" s="7">
        <v>830</v>
      </c>
      <c r="K6056" s="10">
        <v>4150</v>
      </c>
      <c r="L6056" s="10">
        <v>1908.9999999999998</v>
      </c>
      <c r="M6056" s="5">
        <v>0.45999999999999996</v>
      </c>
      <c r="N6056" s="2" t="s">
        <v>82</v>
      </c>
    </row>
    <row r="6057" spans="2:14" ht="14.25" customHeight="1" x14ac:dyDescent="0.25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10">
        <v>55</v>
      </c>
      <c r="J6057" s="7">
        <v>530</v>
      </c>
      <c r="K6057" s="10">
        <v>2915</v>
      </c>
      <c r="L6057" s="10">
        <v>1253.45</v>
      </c>
      <c r="M6057" s="5">
        <v>0.43</v>
      </c>
      <c r="N6057" s="2" t="s">
        <v>82</v>
      </c>
    </row>
    <row r="6058" spans="2:14" ht="14.25" customHeight="1" x14ac:dyDescent="0.25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10">
        <v>50</v>
      </c>
      <c r="J6058" s="7">
        <v>980</v>
      </c>
      <c r="K6058" s="10">
        <v>4900</v>
      </c>
      <c r="L6058" s="10">
        <v>1862</v>
      </c>
      <c r="M6058" s="5">
        <v>0.38</v>
      </c>
      <c r="N6058" s="2" t="s">
        <v>82</v>
      </c>
    </row>
    <row r="6059" spans="2:14" ht="14.25" customHeight="1" x14ac:dyDescent="0.25">
      <c r="B6059" s="2" t="s">
        <v>33</v>
      </c>
      <c r="C6059" s="2">
        <v>1128299</v>
      </c>
      <c r="D6059" s="3">
        <v>44312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10">
        <v>51</v>
      </c>
      <c r="J6059" s="7">
        <v>1540</v>
      </c>
      <c r="K6059" s="10">
        <v>7854</v>
      </c>
      <c r="L6059" s="10">
        <v>3534.2999999999997</v>
      </c>
      <c r="M6059" s="5">
        <v>0.44999999999999996</v>
      </c>
      <c r="N6059" s="2" t="s">
        <v>82</v>
      </c>
    </row>
    <row r="6060" spans="2:14" ht="14.25" customHeight="1" x14ac:dyDescent="0.25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10">
        <v>59</v>
      </c>
      <c r="J6060" s="7">
        <v>980</v>
      </c>
      <c r="K6060" s="10">
        <v>5782</v>
      </c>
      <c r="L6060" s="10">
        <v>2891</v>
      </c>
      <c r="M6060" s="5">
        <v>0.5</v>
      </c>
      <c r="N6060" s="2" t="s">
        <v>82</v>
      </c>
    </row>
    <row r="6061" spans="2:14" ht="14.25" customHeight="1" x14ac:dyDescent="0.25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10">
        <v>55</v>
      </c>
      <c r="J6061" s="7">
        <v>1160</v>
      </c>
      <c r="K6061" s="10">
        <v>6380</v>
      </c>
      <c r="L6061" s="10">
        <v>3190</v>
      </c>
      <c r="M6061" s="5">
        <v>0.5</v>
      </c>
      <c r="N6061" s="2" t="s">
        <v>82</v>
      </c>
    </row>
    <row r="6062" spans="2:14" ht="14.25" customHeight="1" x14ac:dyDescent="0.25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10">
        <v>54</v>
      </c>
      <c r="J6062" s="7">
        <v>870</v>
      </c>
      <c r="K6062" s="10">
        <v>4698</v>
      </c>
      <c r="L6062" s="10">
        <v>2161.08</v>
      </c>
      <c r="M6062" s="5">
        <v>0.45999999999999996</v>
      </c>
      <c r="N6062" s="2" t="s">
        <v>82</v>
      </c>
    </row>
    <row r="6063" spans="2:14" ht="14.25" customHeight="1" x14ac:dyDescent="0.25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10">
        <v>56</v>
      </c>
      <c r="J6063" s="7">
        <v>580</v>
      </c>
      <c r="K6063" s="10">
        <v>3248</v>
      </c>
      <c r="L6063" s="10">
        <v>1331.6799999999998</v>
      </c>
      <c r="M6063" s="5">
        <v>0.41</v>
      </c>
      <c r="N6063" s="2" t="s">
        <v>82</v>
      </c>
    </row>
    <row r="6064" spans="2:14" ht="14.25" customHeight="1" x14ac:dyDescent="0.25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10">
        <v>69</v>
      </c>
      <c r="J6064" s="7">
        <v>1010</v>
      </c>
      <c r="K6064" s="10">
        <v>6969</v>
      </c>
      <c r="L6064" s="10">
        <v>2648.2200000000003</v>
      </c>
      <c r="M6064" s="5">
        <v>0.38</v>
      </c>
      <c r="N6064" s="2" t="s">
        <v>82</v>
      </c>
    </row>
    <row r="6065" spans="2:14" ht="14.25" customHeight="1" x14ac:dyDescent="0.25">
      <c r="B6065" s="2" t="s">
        <v>33</v>
      </c>
      <c r="C6065" s="2">
        <v>1128299</v>
      </c>
      <c r="D6065" s="3">
        <v>44343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10">
        <v>51</v>
      </c>
      <c r="J6065" s="7">
        <v>1500</v>
      </c>
      <c r="K6065" s="10">
        <v>7650</v>
      </c>
      <c r="L6065" s="10">
        <v>3442.4999999999995</v>
      </c>
      <c r="M6065" s="5">
        <v>0.44999999999999996</v>
      </c>
      <c r="N6065" s="2" t="s">
        <v>82</v>
      </c>
    </row>
    <row r="6066" spans="2:14" ht="14.25" customHeight="1" x14ac:dyDescent="0.25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10">
        <v>58</v>
      </c>
      <c r="J6066" s="7">
        <v>1110</v>
      </c>
      <c r="K6066" s="10">
        <v>6438</v>
      </c>
      <c r="L6066" s="10">
        <v>3283.38</v>
      </c>
      <c r="M6066" s="5">
        <v>0.51</v>
      </c>
      <c r="N6066" s="2" t="s">
        <v>82</v>
      </c>
    </row>
    <row r="6067" spans="2:14" ht="14.25" customHeight="1" x14ac:dyDescent="0.25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10">
        <v>56</v>
      </c>
      <c r="J6067" s="7">
        <v>1260</v>
      </c>
      <c r="K6067" s="10">
        <v>7056</v>
      </c>
      <c r="L6067" s="10">
        <v>3316.3199999999997</v>
      </c>
      <c r="M6067" s="5">
        <v>0.47</v>
      </c>
      <c r="N6067" s="2" t="s">
        <v>82</v>
      </c>
    </row>
    <row r="6068" spans="2:14" ht="14.25" customHeight="1" x14ac:dyDescent="0.25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10">
        <v>51</v>
      </c>
      <c r="J6068" s="7">
        <v>910</v>
      </c>
      <c r="K6068" s="10">
        <v>4641</v>
      </c>
      <c r="L6068" s="10">
        <v>2134.8599999999997</v>
      </c>
      <c r="M6068" s="5">
        <v>0.45999999999999996</v>
      </c>
      <c r="N6068" s="2" t="s">
        <v>82</v>
      </c>
    </row>
    <row r="6069" spans="2:14" ht="14.25" customHeight="1" x14ac:dyDescent="0.25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10">
        <v>56</v>
      </c>
      <c r="J6069" s="7">
        <v>650</v>
      </c>
      <c r="K6069" s="10">
        <v>3640</v>
      </c>
      <c r="L6069" s="10">
        <v>1528.8</v>
      </c>
      <c r="M6069" s="5">
        <v>0.42</v>
      </c>
      <c r="N6069" s="2" t="s">
        <v>82</v>
      </c>
    </row>
    <row r="6070" spans="2:14" ht="14.25" customHeight="1" x14ac:dyDescent="0.25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10">
        <v>69</v>
      </c>
      <c r="J6070" s="7">
        <v>1150</v>
      </c>
      <c r="K6070" s="10">
        <v>7935</v>
      </c>
      <c r="L6070" s="10">
        <v>3094.65</v>
      </c>
      <c r="M6070" s="5">
        <v>0.39</v>
      </c>
      <c r="N6070" s="2" t="s">
        <v>82</v>
      </c>
    </row>
    <row r="6071" spans="2:14" ht="14.25" customHeight="1" x14ac:dyDescent="0.25">
      <c r="B6071" s="2" t="s">
        <v>33</v>
      </c>
      <c r="C6071" s="2">
        <v>1128299</v>
      </c>
      <c r="D6071" s="3">
        <v>44373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10">
        <v>52</v>
      </c>
      <c r="J6071" s="7">
        <v>2030</v>
      </c>
      <c r="K6071" s="10">
        <v>10556</v>
      </c>
      <c r="L6071" s="10">
        <v>5066.88</v>
      </c>
      <c r="M6071" s="5">
        <v>0.48</v>
      </c>
      <c r="N6071" s="2" t="s">
        <v>82</v>
      </c>
    </row>
    <row r="6072" spans="2:14" ht="14.25" customHeight="1" x14ac:dyDescent="0.25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10">
        <v>54</v>
      </c>
      <c r="J6072" s="7">
        <v>1540</v>
      </c>
      <c r="K6072" s="10">
        <v>8316</v>
      </c>
      <c r="L6072" s="10">
        <v>4324.32</v>
      </c>
      <c r="M6072" s="5">
        <v>0.52</v>
      </c>
      <c r="N6072" s="2" t="s">
        <v>82</v>
      </c>
    </row>
    <row r="6073" spans="2:14" ht="14.25" customHeight="1" x14ac:dyDescent="0.25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10">
        <v>54</v>
      </c>
      <c r="J6073" s="7">
        <v>1490</v>
      </c>
      <c r="K6073" s="10">
        <v>8046</v>
      </c>
      <c r="L6073" s="10">
        <v>4023</v>
      </c>
      <c r="M6073" s="5">
        <v>0.5</v>
      </c>
      <c r="N6073" s="2" t="s">
        <v>82</v>
      </c>
    </row>
    <row r="6074" spans="2:14" ht="14.25" customHeight="1" x14ac:dyDescent="0.25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10">
        <v>54</v>
      </c>
      <c r="J6074" s="7">
        <v>1060</v>
      </c>
      <c r="K6074" s="10">
        <v>5724</v>
      </c>
      <c r="L6074" s="10">
        <v>2575.7999999999997</v>
      </c>
      <c r="M6074" s="5">
        <v>0.44999999999999996</v>
      </c>
      <c r="N6074" s="2" t="s">
        <v>82</v>
      </c>
    </row>
    <row r="6075" spans="2:14" ht="14.25" customHeight="1" x14ac:dyDescent="0.25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10">
        <v>56</v>
      </c>
      <c r="J6075" s="7">
        <v>870</v>
      </c>
      <c r="K6075" s="10">
        <v>4872</v>
      </c>
      <c r="L6075" s="10">
        <v>2094.96</v>
      </c>
      <c r="M6075" s="5">
        <v>0.43</v>
      </c>
      <c r="N6075" s="2" t="s">
        <v>82</v>
      </c>
    </row>
    <row r="6076" spans="2:14" ht="14.25" customHeight="1" x14ac:dyDescent="0.25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10">
        <v>74</v>
      </c>
      <c r="J6076" s="7">
        <v>1620</v>
      </c>
      <c r="K6076" s="10">
        <v>11988</v>
      </c>
      <c r="L6076" s="10">
        <v>4315.68</v>
      </c>
      <c r="M6076" s="5">
        <v>0.36</v>
      </c>
      <c r="N6076" s="2" t="s">
        <v>82</v>
      </c>
    </row>
    <row r="6077" spans="2:14" ht="14.25" customHeight="1" x14ac:dyDescent="0.25">
      <c r="B6077" s="2" t="s">
        <v>33</v>
      </c>
      <c r="C6077" s="2">
        <v>1128299</v>
      </c>
      <c r="D6077" s="3">
        <v>44402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10">
        <v>54</v>
      </c>
      <c r="J6077" s="7">
        <v>2030</v>
      </c>
      <c r="K6077" s="10">
        <v>10962</v>
      </c>
      <c r="L6077" s="10">
        <v>5152.1399999999994</v>
      </c>
      <c r="M6077" s="5">
        <v>0.47</v>
      </c>
      <c r="N6077" s="2" t="s">
        <v>82</v>
      </c>
    </row>
    <row r="6078" spans="2:14" ht="14.25" customHeight="1" x14ac:dyDescent="0.25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10">
        <v>56</v>
      </c>
      <c r="J6078" s="7">
        <v>1800</v>
      </c>
      <c r="K6078" s="10">
        <v>10080</v>
      </c>
      <c r="L6078" s="10">
        <v>5443.2000000000007</v>
      </c>
      <c r="M6078" s="5">
        <v>0.54</v>
      </c>
      <c r="N6078" s="2" t="s">
        <v>82</v>
      </c>
    </row>
    <row r="6079" spans="2:14" ht="14.25" customHeight="1" x14ac:dyDescent="0.25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10">
        <v>58</v>
      </c>
      <c r="J6079" s="7">
        <v>1600</v>
      </c>
      <c r="K6079" s="10">
        <v>9280</v>
      </c>
      <c r="L6079" s="10">
        <v>4454.3999999999996</v>
      </c>
      <c r="M6079" s="5">
        <v>0.48</v>
      </c>
      <c r="N6079" s="2" t="s">
        <v>82</v>
      </c>
    </row>
    <row r="6080" spans="2:14" ht="14.25" customHeight="1" x14ac:dyDescent="0.25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10">
        <v>54</v>
      </c>
      <c r="J6080" s="7">
        <v>1350</v>
      </c>
      <c r="K6080" s="10">
        <v>7290</v>
      </c>
      <c r="L6080" s="10">
        <v>3280.4999999999995</v>
      </c>
      <c r="M6080" s="5">
        <v>0.44999999999999996</v>
      </c>
      <c r="N6080" s="2" t="s">
        <v>82</v>
      </c>
    </row>
    <row r="6081" spans="2:14" ht="14.25" customHeight="1" x14ac:dyDescent="0.25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10">
        <v>57</v>
      </c>
      <c r="J6081" s="7">
        <v>1450</v>
      </c>
      <c r="K6081" s="10">
        <v>8265</v>
      </c>
      <c r="L6081" s="10">
        <v>3553.95</v>
      </c>
      <c r="M6081" s="5">
        <v>0.43</v>
      </c>
      <c r="N6081" s="2" t="s">
        <v>82</v>
      </c>
    </row>
    <row r="6082" spans="2:14" ht="14.25" customHeight="1" x14ac:dyDescent="0.25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10">
        <v>69</v>
      </c>
      <c r="J6082" s="7">
        <v>1400</v>
      </c>
      <c r="K6082" s="10">
        <v>9660</v>
      </c>
      <c r="L6082" s="10">
        <v>3670.8</v>
      </c>
      <c r="M6082" s="5">
        <v>0.38</v>
      </c>
      <c r="N6082" s="2" t="s">
        <v>82</v>
      </c>
    </row>
    <row r="6083" spans="2:14" ht="14.25" customHeight="1" x14ac:dyDescent="0.25">
      <c r="B6083" s="2" t="s">
        <v>33</v>
      </c>
      <c r="C6083" s="2">
        <v>1128299</v>
      </c>
      <c r="D6083" s="3">
        <v>44434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10">
        <v>56</v>
      </c>
      <c r="J6083" s="7">
        <v>1750</v>
      </c>
      <c r="K6083" s="10">
        <v>9800</v>
      </c>
      <c r="L6083" s="10">
        <v>4900</v>
      </c>
      <c r="M6083" s="5">
        <v>0.5</v>
      </c>
      <c r="N6083" s="2" t="s">
        <v>82</v>
      </c>
    </row>
    <row r="6084" spans="2:14" ht="14.25" customHeight="1" x14ac:dyDescent="0.25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10">
        <v>60</v>
      </c>
      <c r="J6084" s="7">
        <v>1760</v>
      </c>
      <c r="K6084" s="10">
        <v>10560</v>
      </c>
      <c r="L6084" s="10">
        <v>5491.2</v>
      </c>
      <c r="M6084" s="5">
        <v>0.52</v>
      </c>
      <c r="N6084" s="2" t="s">
        <v>82</v>
      </c>
    </row>
    <row r="6085" spans="2:14" ht="14.25" customHeight="1" x14ac:dyDescent="0.25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10">
        <v>58</v>
      </c>
      <c r="J6085" s="7">
        <v>1420</v>
      </c>
      <c r="K6085" s="10">
        <v>8236</v>
      </c>
      <c r="L6085" s="10">
        <v>3788.5599999999995</v>
      </c>
      <c r="M6085" s="5">
        <v>0.45999999999999996</v>
      </c>
      <c r="N6085" s="2" t="s">
        <v>82</v>
      </c>
    </row>
    <row r="6086" spans="2:14" ht="14.25" customHeight="1" x14ac:dyDescent="0.25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10">
        <v>55</v>
      </c>
      <c r="J6086" s="7">
        <v>1430</v>
      </c>
      <c r="K6086" s="10">
        <v>7865</v>
      </c>
      <c r="L6086" s="10">
        <v>3696.5499999999997</v>
      </c>
      <c r="M6086" s="5">
        <v>0.47</v>
      </c>
      <c r="N6086" s="2" t="s">
        <v>82</v>
      </c>
    </row>
    <row r="6087" spans="2:14" ht="14.25" customHeight="1" x14ac:dyDescent="0.25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10">
        <v>67</v>
      </c>
      <c r="J6087" s="7">
        <v>1240</v>
      </c>
      <c r="K6087" s="10">
        <v>8308</v>
      </c>
      <c r="L6087" s="10">
        <v>3323.2000000000003</v>
      </c>
      <c r="M6087" s="5">
        <v>0.4</v>
      </c>
      <c r="N6087" s="2" t="s">
        <v>82</v>
      </c>
    </row>
    <row r="6088" spans="2:14" ht="14.25" customHeight="1" x14ac:dyDescent="0.25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10">
        <v>70</v>
      </c>
      <c r="J6088" s="7">
        <v>1260</v>
      </c>
      <c r="K6088" s="10">
        <v>8820</v>
      </c>
      <c r="L6088" s="10">
        <v>3351.6</v>
      </c>
      <c r="M6088" s="5">
        <v>0.38</v>
      </c>
      <c r="N6088" s="2" t="s">
        <v>82</v>
      </c>
    </row>
    <row r="6089" spans="2:14" ht="14.25" customHeight="1" x14ac:dyDescent="0.25">
      <c r="B6089" s="2" t="s">
        <v>33</v>
      </c>
      <c r="C6089" s="2">
        <v>1128299</v>
      </c>
      <c r="D6089" s="3">
        <v>44466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10">
        <v>49</v>
      </c>
      <c r="J6089" s="7">
        <v>1630</v>
      </c>
      <c r="K6089" s="10">
        <v>7987</v>
      </c>
      <c r="L6089" s="10">
        <v>3594.1499999999996</v>
      </c>
      <c r="M6089" s="5">
        <v>0.44999999999999996</v>
      </c>
      <c r="N6089" s="2" t="s">
        <v>82</v>
      </c>
    </row>
    <row r="6090" spans="2:14" ht="14.25" customHeight="1" x14ac:dyDescent="0.25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10">
        <v>51</v>
      </c>
      <c r="J6090" s="7">
        <v>1560</v>
      </c>
      <c r="K6090" s="10">
        <v>7956</v>
      </c>
      <c r="L6090" s="10">
        <v>4057.56</v>
      </c>
      <c r="M6090" s="5">
        <v>0.51</v>
      </c>
      <c r="N6090" s="2" t="s">
        <v>82</v>
      </c>
    </row>
    <row r="6091" spans="2:14" ht="14.25" customHeight="1" x14ac:dyDescent="0.25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10">
        <v>46</v>
      </c>
      <c r="J6091" s="7">
        <v>1430</v>
      </c>
      <c r="K6091" s="10">
        <v>6578</v>
      </c>
      <c r="L6091" s="10">
        <v>3091.66</v>
      </c>
      <c r="M6091" s="5">
        <v>0.47</v>
      </c>
      <c r="N6091" s="2" t="s">
        <v>82</v>
      </c>
    </row>
    <row r="6092" spans="2:14" ht="14.25" customHeight="1" x14ac:dyDescent="0.25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10">
        <v>49</v>
      </c>
      <c r="J6092" s="7">
        <v>1230</v>
      </c>
      <c r="K6092" s="10">
        <v>6027</v>
      </c>
      <c r="L6092" s="10">
        <v>2832.69</v>
      </c>
      <c r="M6092" s="5">
        <v>0.47</v>
      </c>
      <c r="N6092" s="2" t="s">
        <v>82</v>
      </c>
    </row>
    <row r="6093" spans="2:14" ht="14.25" customHeight="1" x14ac:dyDescent="0.25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10">
        <v>54</v>
      </c>
      <c r="J6093" s="7">
        <v>1110</v>
      </c>
      <c r="K6093" s="10">
        <v>5994</v>
      </c>
      <c r="L6093" s="10">
        <v>2397.6</v>
      </c>
      <c r="M6093" s="5">
        <v>0.4</v>
      </c>
      <c r="N6093" s="2" t="s">
        <v>82</v>
      </c>
    </row>
    <row r="6094" spans="2:14" ht="14.25" customHeight="1" x14ac:dyDescent="0.25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10">
        <v>59</v>
      </c>
      <c r="J6094" s="7">
        <v>1330</v>
      </c>
      <c r="K6094" s="10">
        <v>7847</v>
      </c>
      <c r="L6094" s="10">
        <v>2824.92</v>
      </c>
      <c r="M6094" s="5">
        <v>0.36</v>
      </c>
      <c r="N6094" s="2" t="s">
        <v>82</v>
      </c>
    </row>
    <row r="6095" spans="2:14" ht="14.25" customHeight="1" x14ac:dyDescent="0.25">
      <c r="B6095" s="2" t="s">
        <v>33</v>
      </c>
      <c r="C6095" s="2">
        <v>1128299</v>
      </c>
      <c r="D6095" s="3">
        <v>44495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10">
        <v>48</v>
      </c>
      <c r="J6095" s="7">
        <v>1650</v>
      </c>
      <c r="K6095" s="10">
        <v>7920</v>
      </c>
      <c r="L6095" s="10">
        <v>3960</v>
      </c>
      <c r="M6095" s="5">
        <v>0.5</v>
      </c>
      <c r="N6095" s="2" t="s">
        <v>82</v>
      </c>
    </row>
    <row r="6096" spans="2:14" ht="14.25" customHeight="1" x14ac:dyDescent="0.25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10">
        <v>50</v>
      </c>
      <c r="J6096" s="7">
        <v>1490</v>
      </c>
      <c r="K6096" s="10">
        <v>7450</v>
      </c>
      <c r="L6096" s="10">
        <v>3948.5</v>
      </c>
      <c r="M6096" s="5">
        <v>0.53</v>
      </c>
      <c r="N6096" s="2" t="s">
        <v>82</v>
      </c>
    </row>
    <row r="6097" spans="2:14" ht="14.25" customHeight="1" x14ac:dyDescent="0.25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10">
        <v>48</v>
      </c>
      <c r="J6097" s="7">
        <v>1050</v>
      </c>
      <c r="K6097" s="10">
        <v>5040</v>
      </c>
      <c r="L6097" s="10">
        <v>2368.7999999999997</v>
      </c>
      <c r="M6097" s="5">
        <v>0.47</v>
      </c>
      <c r="N6097" s="2" t="s">
        <v>82</v>
      </c>
    </row>
    <row r="6098" spans="2:14" ht="14.25" customHeight="1" x14ac:dyDescent="0.25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10">
        <v>46</v>
      </c>
      <c r="J6098" s="7">
        <v>950</v>
      </c>
      <c r="K6098" s="10">
        <v>4370</v>
      </c>
      <c r="L6098" s="10">
        <v>2141.3000000000002</v>
      </c>
      <c r="M6098" s="5">
        <v>0.49</v>
      </c>
      <c r="N6098" s="2" t="s">
        <v>82</v>
      </c>
    </row>
    <row r="6099" spans="2:14" ht="14.25" customHeight="1" x14ac:dyDescent="0.25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10">
        <v>56</v>
      </c>
      <c r="J6099" s="7">
        <v>910</v>
      </c>
      <c r="K6099" s="10">
        <v>5096</v>
      </c>
      <c r="L6099" s="10">
        <v>2242.2400000000002</v>
      </c>
      <c r="M6099" s="5">
        <v>0.44</v>
      </c>
      <c r="N6099" s="2" t="s">
        <v>82</v>
      </c>
    </row>
    <row r="6100" spans="2:14" ht="14.25" customHeight="1" x14ac:dyDescent="0.25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10">
        <v>68</v>
      </c>
      <c r="J6100" s="7">
        <v>1050</v>
      </c>
      <c r="K6100" s="10">
        <v>7140</v>
      </c>
      <c r="L6100" s="10">
        <v>2641.8</v>
      </c>
      <c r="M6100" s="5">
        <v>0.37</v>
      </c>
      <c r="N6100" s="2" t="s">
        <v>82</v>
      </c>
    </row>
    <row r="6101" spans="2:14" ht="14.25" customHeight="1" x14ac:dyDescent="0.25">
      <c r="B6101" s="2" t="s">
        <v>33</v>
      </c>
      <c r="C6101" s="2">
        <v>1128299</v>
      </c>
      <c r="D6101" s="3">
        <v>44526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10">
        <v>58</v>
      </c>
      <c r="J6101" s="7">
        <v>1600</v>
      </c>
      <c r="K6101" s="10">
        <v>9280</v>
      </c>
      <c r="L6101" s="10">
        <v>4547.2</v>
      </c>
      <c r="M6101" s="5">
        <v>0.49</v>
      </c>
      <c r="N6101" s="2" t="s">
        <v>82</v>
      </c>
    </row>
    <row r="6102" spans="2:14" ht="14.25" customHeight="1" x14ac:dyDescent="0.25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10">
        <v>59</v>
      </c>
      <c r="J6102" s="7">
        <v>1500</v>
      </c>
      <c r="K6102" s="10">
        <v>8850</v>
      </c>
      <c r="L6102" s="10">
        <v>4779</v>
      </c>
      <c r="M6102" s="5">
        <v>0.54</v>
      </c>
      <c r="N6102" s="2" t="s">
        <v>82</v>
      </c>
    </row>
    <row r="6103" spans="2:14" ht="14.25" customHeight="1" x14ac:dyDescent="0.25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10">
        <v>54</v>
      </c>
      <c r="J6103" s="7">
        <v>1170</v>
      </c>
      <c r="K6103" s="10">
        <v>6318</v>
      </c>
      <c r="L6103" s="10">
        <v>3032.64</v>
      </c>
      <c r="M6103" s="5">
        <v>0.48</v>
      </c>
      <c r="N6103" s="2" t="s">
        <v>82</v>
      </c>
    </row>
    <row r="6104" spans="2:14" ht="14.25" customHeight="1" x14ac:dyDescent="0.25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10">
        <v>55</v>
      </c>
      <c r="J6104" s="7">
        <v>1150</v>
      </c>
      <c r="K6104" s="10">
        <v>6325</v>
      </c>
      <c r="L6104" s="10">
        <v>2972.75</v>
      </c>
      <c r="M6104" s="5">
        <v>0.47</v>
      </c>
      <c r="N6104" s="2" t="s">
        <v>82</v>
      </c>
    </row>
    <row r="6105" spans="2:14" ht="14.25" customHeight="1" x14ac:dyDescent="0.25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10">
        <v>65</v>
      </c>
      <c r="J6105" s="7">
        <v>1130</v>
      </c>
      <c r="K6105" s="10">
        <v>7345</v>
      </c>
      <c r="L6105" s="10">
        <v>3231.8</v>
      </c>
      <c r="M6105" s="5">
        <v>0.44</v>
      </c>
      <c r="N6105" s="2" t="s">
        <v>82</v>
      </c>
    </row>
    <row r="6106" spans="2:14" ht="14.25" customHeight="1" x14ac:dyDescent="0.25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10">
        <v>72</v>
      </c>
      <c r="J6106" s="7">
        <v>1400</v>
      </c>
      <c r="K6106" s="10">
        <v>10080</v>
      </c>
      <c r="L6106" s="10">
        <v>3931.2000000000003</v>
      </c>
      <c r="M6106" s="5">
        <v>0.39</v>
      </c>
      <c r="N6106" s="2" t="s">
        <v>82</v>
      </c>
    </row>
    <row r="6107" spans="2:14" ht="14.25" customHeight="1" x14ac:dyDescent="0.25">
      <c r="B6107" s="2" t="s">
        <v>33</v>
      </c>
      <c r="C6107" s="2">
        <v>1128299</v>
      </c>
      <c r="D6107" s="3">
        <v>44555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10">
        <v>55</v>
      </c>
      <c r="J6107" s="7">
        <v>2100</v>
      </c>
      <c r="K6107" s="10">
        <v>11550</v>
      </c>
      <c r="L6107" s="10">
        <v>5313</v>
      </c>
      <c r="M6107" s="5">
        <v>0.45999999999999996</v>
      </c>
      <c r="N6107" s="2" t="s">
        <v>82</v>
      </c>
    </row>
    <row r="6108" spans="2:14" ht="14.25" customHeight="1" x14ac:dyDescent="0.25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10">
        <v>61</v>
      </c>
      <c r="J6108" s="7">
        <v>1820</v>
      </c>
      <c r="K6108" s="10">
        <v>11102</v>
      </c>
      <c r="L6108" s="10">
        <v>5551</v>
      </c>
      <c r="M6108" s="5">
        <v>0.5</v>
      </c>
      <c r="N6108" s="2" t="s">
        <v>82</v>
      </c>
    </row>
    <row r="6109" spans="2:14" ht="14.25" customHeight="1" x14ac:dyDescent="0.25">
      <c r="B6109" s="2" t="s">
        <v>25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10">
        <v>59</v>
      </c>
      <c r="J6109" s="7">
        <v>1300</v>
      </c>
      <c r="K6109" s="10">
        <v>7670</v>
      </c>
      <c r="L6109" s="10">
        <v>3758.2999999999997</v>
      </c>
      <c r="M6109" s="5">
        <v>0.49</v>
      </c>
      <c r="N6109" s="2" t="s">
        <v>82</v>
      </c>
    </row>
    <row r="6110" spans="2:14" ht="14.25" customHeight="1" x14ac:dyDescent="0.25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10">
        <v>55</v>
      </c>
      <c r="J6110" s="7">
        <v>1450</v>
      </c>
      <c r="K6110" s="10">
        <v>7975</v>
      </c>
      <c r="L6110" s="10">
        <v>3668.4999999999995</v>
      </c>
      <c r="M6110" s="5">
        <v>0.45999999999999996</v>
      </c>
      <c r="N6110" s="2" t="s">
        <v>82</v>
      </c>
    </row>
    <row r="6111" spans="2:14" ht="14.25" customHeight="1" x14ac:dyDescent="0.25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10">
        <v>64</v>
      </c>
      <c r="J6111" s="7">
        <v>1190</v>
      </c>
      <c r="K6111" s="10">
        <v>7616</v>
      </c>
      <c r="L6111" s="10">
        <v>3427.2</v>
      </c>
      <c r="M6111" s="5">
        <v>0.44999999999999996</v>
      </c>
      <c r="N6111" s="2" t="s">
        <v>82</v>
      </c>
    </row>
    <row r="6112" spans="2:14" ht="14.25" customHeight="1" x14ac:dyDescent="0.25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10">
        <v>72</v>
      </c>
      <c r="J6112" s="7">
        <v>1310</v>
      </c>
      <c r="K6112" s="10">
        <v>9432</v>
      </c>
      <c r="L6112" s="10">
        <v>3301.2</v>
      </c>
      <c r="M6112" s="5">
        <v>0.35</v>
      </c>
      <c r="N6112" s="2" t="s">
        <v>82</v>
      </c>
    </row>
    <row r="6113" spans="2:14" ht="14.25" customHeight="1" x14ac:dyDescent="0.25">
      <c r="B6113" s="2" t="s">
        <v>25</v>
      </c>
      <c r="C6113" s="2">
        <v>1128299</v>
      </c>
      <c r="D6113" s="3">
        <v>44209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10">
        <v>29</v>
      </c>
      <c r="J6113" s="7">
        <v>1310</v>
      </c>
      <c r="K6113" s="10">
        <v>3799</v>
      </c>
      <c r="L6113" s="10">
        <v>1937.49</v>
      </c>
      <c r="M6113" s="5">
        <v>0.51</v>
      </c>
      <c r="N6113" s="2" t="s">
        <v>82</v>
      </c>
    </row>
    <row r="6114" spans="2:14" ht="14.25" customHeight="1" x14ac:dyDescent="0.25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10">
        <v>39</v>
      </c>
      <c r="J6114" s="7">
        <v>1350</v>
      </c>
      <c r="K6114" s="10">
        <v>5265</v>
      </c>
      <c r="L6114" s="10">
        <v>2685.15</v>
      </c>
      <c r="M6114" s="5">
        <v>0.51</v>
      </c>
      <c r="N6114" s="2" t="s">
        <v>82</v>
      </c>
    </row>
    <row r="6115" spans="2:14" ht="14.25" customHeight="1" x14ac:dyDescent="0.25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10">
        <v>38</v>
      </c>
      <c r="J6115" s="7">
        <v>1260</v>
      </c>
      <c r="K6115" s="10">
        <v>4788</v>
      </c>
      <c r="L6115" s="10">
        <v>2154.6</v>
      </c>
      <c r="M6115" s="5">
        <v>0.44999999999999996</v>
      </c>
      <c r="N6115" s="2" t="s">
        <v>82</v>
      </c>
    </row>
    <row r="6116" spans="2:14" ht="14.25" customHeight="1" x14ac:dyDescent="0.25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10">
        <v>39</v>
      </c>
      <c r="J6116" s="7">
        <v>750</v>
      </c>
      <c r="K6116" s="10">
        <v>2925</v>
      </c>
      <c r="L6116" s="10">
        <v>1462.5</v>
      </c>
      <c r="M6116" s="5">
        <v>0.5</v>
      </c>
      <c r="N6116" s="2" t="s">
        <v>82</v>
      </c>
    </row>
    <row r="6117" spans="2:14" ht="14.25" customHeight="1" x14ac:dyDescent="0.25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10">
        <v>41</v>
      </c>
      <c r="J6117" s="7">
        <v>630</v>
      </c>
      <c r="K6117" s="10">
        <v>2583</v>
      </c>
      <c r="L6117" s="10">
        <v>1162.3499999999999</v>
      </c>
      <c r="M6117" s="5">
        <v>0.44999999999999996</v>
      </c>
      <c r="N6117" s="2" t="s">
        <v>82</v>
      </c>
    </row>
    <row r="6118" spans="2:14" ht="14.25" customHeight="1" x14ac:dyDescent="0.25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10">
        <v>36</v>
      </c>
      <c r="J6118" s="7">
        <v>1170</v>
      </c>
      <c r="K6118" s="10">
        <v>4212</v>
      </c>
      <c r="L6118" s="10">
        <v>1642.68</v>
      </c>
      <c r="M6118" s="5">
        <v>0.39</v>
      </c>
      <c r="N6118" s="2" t="s">
        <v>82</v>
      </c>
    </row>
    <row r="6119" spans="2:14" ht="14.25" customHeight="1" x14ac:dyDescent="0.25">
      <c r="B6119" s="2" t="s">
        <v>25</v>
      </c>
      <c r="C6119" s="2">
        <v>1128299</v>
      </c>
      <c r="D6119" s="3">
        <v>44240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10">
        <v>29</v>
      </c>
      <c r="J6119" s="7">
        <v>1450</v>
      </c>
      <c r="K6119" s="10">
        <v>4205</v>
      </c>
      <c r="L6119" s="10">
        <v>2228.65</v>
      </c>
      <c r="M6119" s="5">
        <v>0.53</v>
      </c>
      <c r="N6119" s="2" t="s">
        <v>82</v>
      </c>
    </row>
    <row r="6120" spans="2:14" ht="14.25" customHeight="1" x14ac:dyDescent="0.25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10">
        <v>37</v>
      </c>
      <c r="J6120" s="7">
        <v>1120</v>
      </c>
      <c r="K6120" s="10">
        <v>4144</v>
      </c>
      <c r="L6120" s="10">
        <v>2279.2000000000003</v>
      </c>
      <c r="M6120" s="5">
        <v>0.55000000000000004</v>
      </c>
      <c r="N6120" s="2" t="s">
        <v>82</v>
      </c>
    </row>
    <row r="6121" spans="2:14" ht="14.25" customHeight="1" x14ac:dyDescent="0.25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10">
        <v>37</v>
      </c>
      <c r="J6121" s="7">
        <v>1040</v>
      </c>
      <c r="K6121" s="10">
        <v>3848</v>
      </c>
      <c r="L6121" s="10">
        <v>1924</v>
      </c>
      <c r="M6121" s="5">
        <v>0.5</v>
      </c>
      <c r="N6121" s="2" t="s">
        <v>82</v>
      </c>
    </row>
    <row r="6122" spans="2:14" ht="14.25" customHeight="1" x14ac:dyDescent="0.25">
      <c r="B6122" s="2" t="s">
        <v>25</v>
      </c>
      <c r="C6122" s="2">
        <v>1128299</v>
      </c>
      <c r="D6122" s="3">
        <v>44240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10">
        <v>36</v>
      </c>
      <c r="J6122" s="7">
        <v>630</v>
      </c>
      <c r="K6122" s="10">
        <v>2268</v>
      </c>
      <c r="L6122" s="10">
        <v>1179.3600000000001</v>
      </c>
      <c r="M6122" s="5">
        <v>0.52</v>
      </c>
      <c r="N6122" s="2" t="s">
        <v>82</v>
      </c>
    </row>
    <row r="6123" spans="2:14" ht="14.25" customHeight="1" x14ac:dyDescent="0.25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10">
        <v>41</v>
      </c>
      <c r="J6123" s="7">
        <v>510</v>
      </c>
      <c r="K6123" s="10">
        <v>2091</v>
      </c>
      <c r="L6123" s="10">
        <v>1003.68</v>
      </c>
      <c r="M6123" s="5">
        <v>0.48</v>
      </c>
      <c r="N6123" s="2" t="s">
        <v>82</v>
      </c>
    </row>
    <row r="6124" spans="2:14" ht="14.25" customHeight="1" x14ac:dyDescent="0.25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10">
        <v>37</v>
      </c>
      <c r="J6124" s="7">
        <v>980</v>
      </c>
      <c r="K6124" s="10">
        <v>3626</v>
      </c>
      <c r="L6124" s="10">
        <v>1305.3599999999999</v>
      </c>
      <c r="M6124" s="5">
        <v>0.36</v>
      </c>
      <c r="N6124" s="2" t="s">
        <v>82</v>
      </c>
    </row>
    <row r="6125" spans="2:14" ht="14.25" customHeight="1" x14ac:dyDescent="0.25">
      <c r="B6125" s="2" t="s">
        <v>25</v>
      </c>
      <c r="C6125" s="2">
        <v>1128299</v>
      </c>
      <c r="D6125" s="3">
        <v>44267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10">
        <v>37</v>
      </c>
      <c r="J6125" s="7">
        <v>1370</v>
      </c>
      <c r="K6125" s="10">
        <v>5069</v>
      </c>
      <c r="L6125" s="10">
        <v>2534.5</v>
      </c>
      <c r="M6125" s="5">
        <v>0.5</v>
      </c>
      <c r="N6125" s="2" t="s">
        <v>82</v>
      </c>
    </row>
    <row r="6126" spans="2:14" ht="14.25" customHeight="1" x14ac:dyDescent="0.25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10">
        <v>46</v>
      </c>
      <c r="J6126" s="7">
        <v>1010</v>
      </c>
      <c r="K6126" s="10">
        <v>4646</v>
      </c>
      <c r="L6126" s="10">
        <v>2462.38</v>
      </c>
      <c r="M6126" s="5">
        <v>0.53</v>
      </c>
      <c r="N6126" s="2" t="s">
        <v>82</v>
      </c>
    </row>
    <row r="6127" spans="2:14" ht="14.25" customHeight="1" x14ac:dyDescent="0.25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10">
        <v>49</v>
      </c>
      <c r="J6127" s="7">
        <v>1130</v>
      </c>
      <c r="K6127" s="10">
        <v>5537</v>
      </c>
      <c r="L6127" s="10">
        <v>2713.13</v>
      </c>
      <c r="M6127" s="5">
        <v>0.49</v>
      </c>
      <c r="N6127" s="2" t="s">
        <v>82</v>
      </c>
    </row>
    <row r="6128" spans="2:14" ht="14.25" customHeight="1" x14ac:dyDescent="0.25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10">
        <v>47</v>
      </c>
      <c r="J6128" s="7">
        <v>730</v>
      </c>
      <c r="K6128" s="10">
        <v>3431</v>
      </c>
      <c r="L6128" s="10">
        <v>1784.1200000000001</v>
      </c>
      <c r="M6128" s="5">
        <v>0.52</v>
      </c>
      <c r="N6128" s="2" t="s">
        <v>82</v>
      </c>
    </row>
    <row r="6129" spans="2:14" ht="14.25" customHeight="1" x14ac:dyDescent="0.25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10">
        <v>51</v>
      </c>
      <c r="J6129" s="7">
        <v>390</v>
      </c>
      <c r="K6129" s="10">
        <v>1989</v>
      </c>
      <c r="L6129" s="10">
        <v>934.82999999999993</v>
      </c>
      <c r="M6129" s="5">
        <v>0.47</v>
      </c>
      <c r="N6129" s="2" t="s">
        <v>82</v>
      </c>
    </row>
    <row r="6130" spans="2:14" ht="14.25" customHeight="1" x14ac:dyDescent="0.25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10">
        <v>48</v>
      </c>
      <c r="J6130" s="7">
        <v>950</v>
      </c>
      <c r="K6130" s="10">
        <v>4560</v>
      </c>
      <c r="L6130" s="10">
        <v>1641.6</v>
      </c>
      <c r="M6130" s="5">
        <v>0.36</v>
      </c>
      <c r="N6130" s="2" t="s">
        <v>82</v>
      </c>
    </row>
    <row r="6131" spans="2:14" ht="14.25" customHeight="1" x14ac:dyDescent="0.25">
      <c r="B6131" s="2" t="s">
        <v>25</v>
      </c>
      <c r="C6131" s="2">
        <v>1128299</v>
      </c>
      <c r="D6131" s="3">
        <v>44299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10">
        <v>45</v>
      </c>
      <c r="J6131" s="7">
        <v>1420</v>
      </c>
      <c r="K6131" s="10">
        <v>6390</v>
      </c>
      <c r="L6131" s="10">
        <v>3258.9</v>
      </c>
      <c r="M6131" s="5">
        <v>0.51</v>
      </c>
      <c r="N6131" s="2" t="s">
        <v>82</v>
      </c>
    </row>
    <row r="6132" spans="2:14" ht="14.25" customHeight="1" x14ac:dyDescent="0.25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10">
        <v>51</v>
      </c>
      <c r="J6132" s="7">
        <v>880</v>
      </c>
      <c r="K6132" s="10">
        <v>4488</v>
      </c>
      <c r="L6132" s="10">
        <v>2244</v>
      </c>
      <c r="M6132" s="5">
        <v>0.5</v>
      </c>
      <c r="N6132" s="2" t="s">
        <v>82</v>
      </c>
    </row>
    <row r="6133" spans="2:14" ht="14.25" customHeight="1" x14ac:dyDescent="0.25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10">
        <v>50</v>
      </c>
      <c r="J6133" s="7">
        <v>940</v>
      </c>
      <c r="K6133" s="10">
        <v>4700</v>
      </c>
      <c r="L6133" s="10">
        <v>2350</v>
      </c>
      <c r="M6133" s="5">
        <v>0.5</v>
      </c>
      <c r="N6133" s="2" t="s">
        <v>82</v>
      </c>
    </row>
    <row r="6134" spans="2:14" ht="14.25" customHeight="1" x14ac:dyDescent="0.25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10">
        <v>48</v>
      </c>
      <c r="J6134" s="7">
        <v>690</v>
      </c>
      <c r="K6134" s="10">
        <v>3312</v>
      </c>
      <c r="L6134" s="10">
        <v>1821.6000000000001</v>
      </c>
      <c r="M6134" s="5">
        <v>0.55000000000000004</v>
      </c>
      <c r="N6134" s="2" t="s">
        <v>82</v>
      </c>
    </row>
    <row r="6135" spans="2:14" ht="14.25" customHeight="1" x14ac:dyDescent="0.25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10">
        <v>52</v>
      </c>
      <c r="J6135" s="7">
        <v>530</v>
      </c>
      <c r="K6135" s="10">
        <v>2756</v>
      </c>
      <c r="L6135" s="10">
        <v>1322.8799999999999</v>
      </c>
      <c r="M6135" s="5">
        <v>0.48</v>
      </c>
      <c r="N6135" s="2" t="s">
        <v>82</v>
      </c>
    </row>
    <row r="6136" spans="2:14" ht="14.25" customHeight="1" x14ac:dyDescent="0.25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10">
        <v>63</v>
      </c>
      <c r="J6136" s="7">
        <v>1050</v>
      </c>
      <c r="K6136" s="10">
        <v>6615</v>
      </c>
      <c r="L6136" s="10">
        <v>2646</v>
      </c>
      <c r="M6136" s="5">
        <v>0.4</v>
      </c>
      <c r="N6136" s="2" t="s">
        <v>82</v>
      </c>
    </row>
    <row r="6137" spans="2:14" ht="14.25" customHeight="1" x14ac:dyDescent="0.25">
      <c r="B6137" s="2" t="s">
        <v>25</v>
      </c>
      <c r="C6137" s="2">
        <v>1128299</v>
      </c>
      <c r="D6137" s="3">
        <v>44330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10">
        <v>47</v>
      </c>
      <c r="J6137" s="7">
        <v>1600</v>
      </c>
      <c r="K6137" s="10">
        <v>7520</v>
      </c>
      <c r="L6137" s="10">
        <v>4060.8</v>
      </c>
      <c r="M6137" s="5">
        <v>0.54</v>
      </c>
      <c r="N6137" s="2" t="s">
        <v>82</v>
      </c>
    </row>
    <row r="6138" spans="2:14" ht="14.25" customHeight="1" x14ac:dyDescent="0.25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10">
        <v>52</v>
      </c>
      <c r="J6138" s="7">
        <v>1080</v>
      </c>
      <c r="K6138" s="10">
        <v>5616</v>
      </c>
      <c r="L6138" s="10">
        <v>2920.32</v>
      </c>
      <c r="M6138" s="5">
        <v>0.52</v>
      </c>
      <c r="N6138" s="2" t="s">
        <v>82</v>
      </c>
    </row>
    <row r="6139" spans="2:14" ht="14.25" customHeight="1" x14ac:dyDescent="0.25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10">
        <v>52</v>
      </c>
      <c r="J6139" s="7">
        <v>1230</v>
      </c>
      <c r="K6139" s="10">
        <v>6396</v>
      </c>
      <c r="L6139" s="10">
        <v>3198</v>
      </c>
      <c r="M6139" s="5">
        <v>0.5</v>
      </c>
      <c r="N6139" s="2" t="s">
        <v>82</v>
      </c>
    </row>
    <row r="6140" spans="2:14" ht="14.25" customHeight="1" x14ac:dyDescent="0.25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10">
        <v>47</v>
      </c>
      <c r="J6140" s="7">
        <v>910</v>
      </c>
      <c r="K6140" s="10">
        <v>4277</v>
      </c>
      <c r="L6140" s="10">
        <v>2309.58</v>
      </c>
      <c r="M6140" s="5">
        <v>0.54</v>
      </c>
      <c r="N6140" s="2" t="s">
        <v>82</v>
      </c>
    </row>
    <row r="6141" spans="2:14" ht="14.25" customHeight="1" x14ac:dyDescent="0.25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10">
        <v>50</v>
      </c>
      <c r="J6141" s="7">
        <v>560</v>
      </c>
      <c r="K6141" s="10">
        <v>2800</v>
      </c>
      <c r="L6141" s="10">
        <v>1344</v>
      </c>
      <c r="M6141" s="5">
        <v>0.48</v>
      </c>
      <c r="N6141" s="2" t="s">
        <v>82</v>
      </c>
    </row>
    <row r="6142" spans="2:14" ht="14.25" customHeight="1" x14ac:dyDescent="0.25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10">
        <v>64</v>
      </c>
      <c r="J6142" s="7">
        <v>1200</v>
      </c>
      <c r="K6142" s="10">
        <v>7680</v>
      </c>
      <c r="L6142" s="10">
        <v>3072</v>
      </c>
      <c r="M6142" s="5">
        <v>0.4</v>
      </c>
      <c r="N6142" s="2" t="s">
        <v>82</v>
      </c>
    </row>
    <row r="6143" spans="2:14" ht="14.25" customHeight="1" x14ac:dyDescent="0.25">
      <c r="B6143" s="2" t="s">
        <v>25</v>
      </c>
      <c r="C6143" s="2">
        <v>1128299</v>
      </c>
      <c r="D6143" s="3">
        <v>44360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10">
        <v>46</v>
      </c>
      <c r="J6143" s="7">
        <v>1760</v>
      </c>
      <c r="K6143" s="10">
        <v>8096</v>
      </c>
      <c r="L6143" s="10">
        <v>4290.88</v>
      </c>
      <c r="M6143" s="5">
        <v>0.53</v>
      </c>
      <c r="N6143" s="2" t="s">
        <v>82</v>
      </c>
    </row>
    <row r="6144" spans="2:14" ht="14.25" customHeight="1" x14ac:dyDescent="0.25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10">
        <v>54</v>
      </c>
      <c r="J6144" s="7">
        <v>1470</v>
      </c>
      <c r="K6144" s="10">
        <v>7938</v>
      </c>
      <c r="L6144" s="10">
        <v>4048.38</v>
      </c>
      <c r="M6144" s="5">
        <v>0.51</v>
      </c>
      <c r="N6144" s="2" t="s">
        <v>82</v>
      </c>
    </row>
    <row r="6145" spans="2:14" ht="14.25" customHeight="1" x14ac:dyDescent="0.25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10">
        <v>52</v>
      </c>
      <c r="J6145" s="7">
        <v>1420</v>
      </c>
      <c r="K6145" s="10">
        <v>7384</v>
      </c>
      <c r="L6145" s="10">
        <v>3544.3199999999997</v>
      </c>
      <c r="M6145" s="5">
        <v>0.48</v>
      </c>
      <c r="N6145" s="2" t="s">
        <v>82</v>
      </c>
    </row>
    <row r="6146" spans="2:14" ht="14.25" customHeight="1" x14ac:dyDescent="0.25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10">
        <v>49</v>
      </c>
      <c r="J6146" s="7">
        <v>1200</v>
      </c>
      <c r="K6146" s="10">
        <v>5880</v>
      </c>
      <c r="L6146" s="10">
        <v>2998.8</v>
      </c>
      <c r="M6146" s="5">
        <v>0.51</v>
      </c>
      <c r="N6146" s="2" t="s">
        <v>82</v>
      </c>
    </row>
    <row r="6147" spans="2:14" ht="14.25" customHeight="1" x14ac:dyDescent="0.25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10">
        <v>51</v>
      </c>
      <c r="J6147" s="7">
        <v>720</v>
      </c>
      <c r="K6147" s="10">
        <v>3672</v>
      </c>
      <c r="L6147" s="10">
        <v>1762.56</v>
      </c>
      <c r="M6147" s="5">
        <v>0.48</v>
      </c>
      <c r="N6147" s="2" t="s">
        <v>82</v>
      </c>
    </row>
    <row r="6148" spans="2:14" ht="14.25" customHeight="1" x14ac:dyDescent="0.25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10">
        <v>67</v>
      </c>
      <c r="J6148" s="7">
        <v>1500</v>
      </c>
      <c r="K6148" s="10">
        <v>10050</v>
      </c>
      <c r="L6148" s="10">
        <v>3517.5</v>
      </c>
      <c r="M6148" s="5">
        <v>0.35</v>
      </c>
      <c r="N6148" s="2" t="s">
        <v>82</v>
      </c>
    </row>
    <row r="6149" spans="2:14" ht="14.25" customHeight="1" x14ac:dyDescent="0.25">
      <c r="B6149" s="2" t="s">
        <v>25</v>
      </c>
      <c r="C6149" s="2">
        <v>1128299</v>
      </c>
      <c r="D6149" s="3">
        <v>44389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10">
        <v>47</v>
      </c>
      <c r="J6149" s="7">
        <v>1960</v>
      </c>
      <c r="K6149" s="10">
        <v>9212</v>
      </c>
      <c r="L6149" s="10">
        <v>4606</v>
      </c>
      <c r="M6149" s="5">
        <v>0.5</v>
      </c>
      <c r="N6149" s="2" t="s">
        <v>82</v>
      </c>
    </row>
    <row r="6150" spans="2:14" ht="14.25" customHeight="1" x14ac:dyDescent="0.25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10">
        <v>51</v>
      </c>
      <c r="J6150" s="7">
        <v>1730</v>
      </c>
      <c r="K6150" s="10">
        <v>8823</v>
      </c>
      <c r="L6150" s="10">
        <v>4499.7300000000005</v>
      </c>
      <c r="M6150" s="5">
        <v>0.51</v>
      </c>
      <c r="N6150" s="2" t="s">
        <v>82</v>
      </c>
    </row>
    <row r="6151" spans="2:14" ht="14.25" customHeight="1" x14ac:dyDescent="0.25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10">
        <v>50</v>
      </c>
      <c r="J6151" s="7">
        <v>1370</v>
      </c>
      <c r="K6151" s="10">
        <v>6850</v>
      </c>
      <c r="L6151" s="10">
        <v>3425</v>
      </c>
      <c r="M6151" s="5">
        <v>0.5</v>
      </c>
      <c r="N6151" s="2" t="s">
        <v>82</v>
      </c>
    </row>
    <row r="6152" spans="2:14" ht="14.25" customHeight="1" x14ac:dyDescent="0.25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10">
        <v>46</v>
      </c>
      <c r="J6152" s="7">
        <v>1280</v>
      </c>
      <c r="K6152" s="10">
        <v>5888</v>
      </c>
      <c r="L6152" s="10">
        <v>3002.88</v>
      </c>
      <c r="M6152" s="5">
        <v>0.51</v>
      </c>
      <c r="N6152" s="2" t="s">
        <v>82</v>
      </c>
    </row>
    <row r="6153" spans="2:14" ht="14.25" customHeight="1" x14ac:dyDescent="0.25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10">
        <v>54</v>
      </c>
      <c r="J6153" s="7">
        <v>1380</v>
      </c>
      <c r="K6153" s="10">
        <v>7452</v>
      </c>
      <c r="L6153" s="10">
        <v>3576.96</v>
      </c>
      <c r="M6153" s="5">
        <v>0.48</v>
      </c>
      <c r="N6153" s="2" t="s">
        <v>82</v>
      </c>
    </row>
    <row r="6154" spans="2:14" ht="14.25" customHeight="1" x14ac:dyDescent="0.25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10">
        <v>67</v>
      </c>
      <c r="J6154" s="7">
        <v>1430</v>
      </c>
      <c r="K6154" s="10">
        <v>9581</v>
      </c>
      <c r="L6154" s="10">
        <v>3640.78</v>
      </c>
      <c r="M6154" s="5">
        <v>0.38</v>
      </c>
      <c r="N6154" s="2" t="s">
        <v>82</v>
      </c>
    </row>
    <row r="6155" spans="2:14" ht="14.25" customHeight="1" x14ac:dyDescent="0.25">
      <c r="B6155" s="2" t="s">
        <v>25</v>
      </c>
      <c r="C6155" s="2">
        <v>1128299</v>
      </c>
      <c r="D6155" s="3">
        <v>44421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10">
        <v>53</v>
      </c>
      <c r="J6155" s="7">
        <v>1820</v>
      </c>
      <c r="K6155" s="10">
        <v>9646</v>
      </c>
      <c r="L6155" s="10">
        <v>4919.46</v>
      </c>
      <c r="M6155" s="5">
        <v>0.51</v>
      </c>
      <c r="N6155" s="2" t="s">
        <v>82</v>
      </c>
    </row>
    <row r="6156" spans="2:14" ht="14.25" customHeight="1" x14ac:dyDescent="0.25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10">
        <v>58</v>
      </c>
      <c r="J6156" s="7">
        <v>1750</v>
      </c>
      <c r="K6156" s="10">
        <v>10150</v>
      </c>
      <c r="L6156" s="10">
        <v>5278</v>
      </c>
      <c r="M6156" s="5">
        <v>0.52</v>
      </c>
      <c r="N6156" s="2" t="s">
        <v>82</v>
      </c>
    </row>
    <row r="6157" spans="2:14" ht="14.25" customHeight="1" x14ac:dyDescent="0.25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10">
        <v>54</v>
      </c>
      <c r="J6157" s="7">
        <v>1500</v>
      </c>
      <c r="K6157" s="10">
        <v>8100</v>
      </c>
      <c r="L6157" s="10">
        <v>3725.9999999999995</v>
      </c>
      <c r="M6157" s="5">
        <v>0.45999999999999996</v>
      </c>
      <c r="N6157" s="2" t="s">
        <v>82</v>
      </c>
    </row>
    <row r="6158" spans="2:14" ht="14.25" customHeight="1" x14ac:dyDescent="0.25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10">
        <v>53</v>
      </c>
      <c r="J6158" s="7">
        <v>1130</v>
      </c>
      <c r="K6158" s="10">
        <v>5989</v>
      </c>
      <c r="L6158" s="10">
        <v>3114.28</v>
      </c>
      <c r="M6158" s="5">
        <v>0.52</v>
      </c>
      <c r="N6158" s="2" t="s">
        <v>82</v>
      </c>
    </row>
    <row r="6159" spans="2:14" ht="14.25" customHeight="1" x14ac:dyDescent="0.25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10">
        <v>60</v>
      </c>
      <c r="J6159" s="7">
        <v>1260</v>
      </c>
      <c r="K6159" s="10">
        <v>7560</v>
      </c>
      <c r="L6159" s="10">
        <v>3628.7999999999997</v>
      </c>
      <c r="M6159" s="5">
        <v>0.48</v>
      </c>
      <c r="N6159" s="2" t="s">
        <v>82</v>
      </c>
    </row>
    <row r="6160" spans="2:14" ht="14.25" customHeight="1" x14ac:dyDescent="0.25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10">
        <v>68</v>
      </c>
      <c r="J6160" s="7">
        <v>1190</v>
      </c>
      <c r="K6160" s="10">
        <v>8092</v>
      </c>
      <c r="L6160" s="10">
        <v>2832.2</v>
      </c>
      <c r="M6160" s="5">
        <v>0.35</v>
      </c>
      <c r="N6160" s="2" t="s">
        <v>82</v>
      </c>
    </row>
    <row r="6161" spans="2:14" ht="14.25" customHeight="1" x14ac:dyDescent="0.25">
      <c r="B6161" s="2" t="s">
        <v>25</v>
      </c>
      <c r="C6161" s="2">
        <v>1128299</v>
      </c>
      <c r="D6161" s="3">
        <v>44453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10">
        <v>43</v>
      </c>
      <c r="J6161" s="7">
        <v>1800</v>
      </c>
      <c r="K6161" s="10">
        <v>7740</v>
      </c>
      <c r="L6161" s="10">
        <v>4179.6000000000004</v>
      </c>
      <c r="M6161" s="5">
        <v>0.54</v>
      </c>
      <c r="N6161" s="2" t="s">
        <v>82</v>
      </c>
    </row>
    <row r="6162" spans="2:14" ht="14.25" customHeight="1" x14ac:dyDescent="0.25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10">
        <v>47</v>
      </c>
      <c r="J6162" s="7">
        <v>1560</v>
      </c>
      <c r="K6162" s="10">
        <v>7332</v>
      </c>
      <c r="L6162" s="10">
        <v>4032.6000000000004</v>
      </c>
      <c r="M6162" s="5">
        <v>0.55000000000000004</v>
      </c>
      <c r="N6162" s="2" t="s">
        <v>82</v>
      </c>
    </row>
    <row r="6163" spans="2:14" ht="14.25" customHeight="1" x14ac:dyDescent="0.25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10">
        <v>42</v>
      </c>
      <c r="J6163" s="7">
        <v>1350</v>
      </c>
      <c r="K6163" s="10">
        <v>5670</v>
      </c>
      <c r="L6163" s="10">
        <v>2664.8999999999996</v>
      </c>
      <c r="M6163" s="5">
        <v>0.47</v>
      </c>
      <c r="N6163" s="2" t="s">
        <v>82</v>
      </c>
    </row>
    <row r="6164" spans="2:14" ht="14.25" customHeight="1" x14ac:dyDescent="0.25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10">
        <v>43</v>
      </c>
      <c r="J6164" s="7">
        <v>1200</v>
      </c>
      <c r="K6164" s="10">
        <v>5160</v>
      </c>
      <c r="L6164" s="10">
        <v>2786.4</v>
      </c>
      <c r="M6164" s="5">
        <v>0.54</v>
      </c>
      <c r="N6164" s="2" t="s">
        <v>82</v>
      </c>
    </row>
    <row r="6165" spans="2:14" ht="14.25" customHeight="1" x14ac:dyDescent="0.25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10">
        <v>54</v>
      </c>
      <c r="J6165" s="7">
        <v>1000</v>
      </c>
      <c r="K6165" s="10">
        <v>5400</v>
      </c>
      <c r="L6165" s="10">
        <v>2592</v>
      </c>
      <c r="M6165" s="5">
        <v>0.48</v>
      </c>
      <c r="N6165" s="2" t="s">
        <v>82</v>
      </c>
    </row>
    <row r="6166" spans="2:14" ht="14.25" customHeight="1" x14ac:dyDescent="0.25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10">
        <v>59</v>
      </c>
      <c r="J6166" s="7">
        <v>1310</v>
      </c>
      <c r="K6166" s="10">
        <v>7729</v>
      </c>
      <c r="L6166" s="10">
        <v>3091.6000000000004</v>
      </c>
      <c r="M6166" s="5">
        <v>0.4</v>
      </c>
      <c r="N6166" s="2" t="s">
        <v>82</v>
      </c>
    </row>
    <row r="6167" spans="2:14" ht="14.25" customHeight="1" x14ac:dyDescent="0.25">
      <c r="B6167" s="2" t="s">
        <v>25</v>
      </c>
      <c r="C6167" s="2">
        <v>1128299</v>
      </c>
      <c r="D6167" s="3">
        <v>44482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10">
        <v>42</v>
      </c>
      <c r="J6167" s="7">
        <v>1310</v>
      </c>
      <c r="K6167" s="10">
        <v>5502</v>
      </c>
      <c r="L6167" s="10">
        <v>2806.02</v>
      </c>
      <c r="M6167" s="5">
        <v>0.51</v>
      </c>
      <c r="N6167" s="2" t="s">
        <v>82</v>
      </c>
    </row>
    <row r="6168" spans="2:14" ht="14.25" customHeight="1" x14ac:dyDescent="0.25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10">
        <v>47</v>
      </c>
      <c r="J6168" s="7">
        <v>1420</v>
      </c>
      <c r="K6168" s="10">
        <v>6674</v>
      </c>
      <c r="L6168" s="10">
        <v>3470.48</v>
      </c>
      <c r="M6168" s="5">
        <v>0.52</v>
      </c>
      <c r="N6168" s="2" t="s">
        <v>82</v>
      </c>
    </row>
    <row r="6169" spans="2:14" ht="14.25" customHeight="1" x14ac:dyDescent="0.25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10">
        <v>42</v>
      </c>
      <c r="J6169" s="7">
        <v>1050</v>
      </c>
      <c r="K6169" s="10">
        <v>4410</v>
      </c>
      <c r="L6169" s="10">
        <v>2072.6999999999998</v>
      </c>
      <c r="M6169" s="5">
        <v>0.47</v>
      </c>
      <c r="N6169" s="2" t="s">
        <v>82</v>
      </c>
    </row>
    <row r="6170" spans="2:14" ht="14.25" customHeight="1" x14ac:dyDescent="0.25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10">
        <v>44</v>
      </c>
      <c r="J6170" s="7">
        <v>880</v>
      </c>
      <c r="K6170" s="10">
        <v>3872</v>
      </c>
      <c r="L6170" s="10">
        <v>1936</v>
      </c>
      <c r="M6170" s="5">
        <v>0.5</v>
      </c>
      <c r="N6170" s="2" t="s">
        <v>82</v>
      </c>
    </row>
    <row r="6171" spans="2:14" ht="14.25" customHeight="1" x14ac:dyDescent="0.25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10">
        <v>50</v>
      </c>
      <c r="J6171" s="7">
        <v>900</v>
      </c>
      <c r="K6171" s="10">
        <v>4500</v>
      </c>
      <c r="L6171" s="10">
        <v>2070</v>
      </c>
      <c r="M6171" s="5">
        <v>0.45999999999999996</v>
      </c>
      <c r="N6171" s="2" t="s">
        <v>82</v>
      </c>
    </row>
    <row r="6172" spans="2:14" ht="14.25" customHeight="1" x14ac:dyDescent="0.25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10">
        <v>64</v>
      </c>
      <c r="J6172" s="7">
        <v>1020</v>
      </c>
      <c r="K6172" s="10">
        <v>6528</v>
      </c>
      <c r="L6172" s="10">
        <v>2545.92</v>
      </c>
      <c r="M6172" s="5">
        <v>0.39</v>
      </c>
      <c r="N6172" s="2" t="s">
        <v>82</v>
      </c>
    </row>
    <row r="6173" spans="2:14" ht="14.25" customHeight="1" x14ac:dyDescent="0.25">
      <c r="B6173" s="2" t="s">
        <v>25</v>
      </c>
      <c r="C6173" s="2">
        <v>1128299</v>
      </c>
      <c r="D6173" s="3">
        <v>44513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10">
        <v>51</v>
      </c>
      <c r="J6173" s="7">
        <v>1370</v>
      </c>
      <c r="K6173" s="10">
        <v>6987</v>
      </c>
      <c r="L6173" s="10">
        <v>3563.37</v>
      </c>
      <c r="M6173" s="5">
        <v>0.51</v>
      </c>
      <c r="N6173" s="2" t="s">
        <v>82</v>
      </c>
    </row>
    <row r="6174" spans="2:14" ht="14.25" customHeight="1" x14ac:dyDescent="0.25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10">
        <v>58</v>
      </c>
      <c r="J6174" s="7">
        <v>1730</v>
      </c>
      <c r="K6174" s="10">
        <v>10034</v>
      </c>
      <c r="L6174" s="10">
        <v>5418.3600000000006</v>
      </c>
      <c r="M6174" s="5">
        <v>0.54</v>
      </c>
      <c r="N6174" s="2" t="s">
        <v>82</v>
      </c>
    </row>
    <row r="6175" spans="2:14" ht="14.25" customHeight="1" x14ac:dyDescent="0.25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10">
        <v>54</v>
      </c>
      <c r="J6175" s="7">
        <v>1150</v>
      </c>
      <c r="K6175" s="10">
        <v>6210</v>
      </c>
      <c r="L6175" s="10">
        <v>2918.7</v>
      </c>
      <c r="M6175" s="5">
        <v>0.47</v>
      </c>
      <c r="N6175" s="2" t="s">
        <v>82</v>
      </c>
    </row>
    <row r="6176" spans="2:14" ht="14.25" customHeight="1" x14ac:dyDescent="0.25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10">
        <v>51</v>
      </c>
      <c r="J6176" s="7">
        <v>1160</v>
      </c>
      <c r="K6176" s="10">
        <v>5916</v>
      </c>
      <c r="L6176" s="10">
        <v>3076.32</v>
      </c>
      <c r="M6176" s="5">
        <v>0.52</v>
      </c>
      <c r="N6176" s="2" t="s">
        <v>82</v>
      </c>
    </row>
    <row r="6177" spans="2:14" ht="14.25" customHeight="1" x14ac:dyDescent="0.25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10">
        <v>60</v>
      </c>
      <c r="J6177" s="7">
        <v>1020</v>
      </c>
      <c r="K6177" s="10">
        <v>6120</v>
      </c>
      <c r="L6177" s="10">
        <v>2876.3999999999996</v>
      </c>
      <c r="M6177" s="5">
        <v>0.47</v>
      </c>
      <c r="N6177" s="2" t="s">
        <v>82</v>
      </c>
    </row>
    <row r="6178" spans="2:14" ht="14.25" customHeight="1" x14ac:dyDescent="0.25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10">
        <v>65</v>
      </c>
      <c r="J6178" s="7">
        <v>1240</v>
      </c>
      <c r="K6178" s="10">
        <v>8060</v>
      </c>
      <c r="L6178" s="10">
        <v>2821</v>
      </c>
      <c r="M6178" s="5">
        <v>0.35</v>
      </c>
      <c r="N6178" s="2" t="s">
        <v>82</v>
      </c>
    </row>
    <row r="6179" spans="2:14" ht="14.25" customHeight="1" x14ac:dyDescent="0.25">
      <c r="B6179" s="2" t="s">
        <v>25</v>
      </c>
      <c r="C6179" s="2">
        <v>1128299</v>
      </c>
      <c r="D6179" s="3">
        <v>44542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10">
        <v>50</v>
      </c>
      <c r="J6179" s="7">
        <v>2030</v>
      </c>
      <c r="K6179" s="10">
        <v>10150</v>
      </c>
      <c r="L6179" s="10">
        <v>5582.5</v>
      </c>
      <c r="M6179" s="5">
        <v>0.55000000000000004</v>
      </c>
      <c r="N6179" s="2" t="s">
        <v>82</v>
      </c>
    </row>
    <row r="6180" spans="2:14" ht="14.25" customHeight="1" x14ac:dyDescent="0.25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10">
        <v>58</v>
      </c>
      <c r="J6180" s="7">
        <v>1890</v>
      </c>
      <c r="K6180" s="10">
        <v>10962</v>
      </c>
      <c r="L6180" s="10">
        <v>5809.8600000000006</v>
      </c>
      <c r="M6180" s="5">
        <v>0.53</v>
      </c>
      <c r="N6180" s="2" t="s">
        <v>82</v>
      </c>
    </row>
    <row r="6181" spans="2:14" ht="14.25" customHeight="1" x14ac:dyDescent="0.25">
      <c r="B6181" s="2" t="s">
        <v>13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10">
        <v>53</v>
      </c>
      <c r="J6181" s="7">
        <v>1380</v>
      </c>
      <c r="K6181" s="10">
        <v>7314</v>
      </c>
      <c r="L6181" s="10">
        <v>3657</v>
      </c>
      <c r="M6181" s="5">
        <v>0.5</v>
      </c>
      <c r="N6181" s="2" t="s">
        <v>82</v>
      </c>
    </row>
    <row r="6182" spans="2:14" ht="14.25" customHeight="1" x14ac:dyDescent="0.25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10">
        <v>51</v>
      </c>
      <c r="J6182" s="7">
        <v>1280</v>
      </c>
      <c r="K6182" s="10">
        <v>6528</v>
      </c>
      <c r="L6182" s="10">
        <v>3264</v>
      </c>
      <c r="M6182" s="5">
        <v>0.5</v>
      </c>
      <c r="N6182" s="2" t="s">
        <v>82</v>
      </c>
    </row>
    <row r="6183" spans="2:14" ht="14.25" customHeight="1" x14ac:dyDescent="0.25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10">
        <v>64</v>
      </c>
      <c r="J6183" s="7">
        <v>1160</v>
      </c>
      <c r="K6183" s="10">
        <v>7424</v>
      </c>
      <c r="L6183" s="10">
        <v>3712</v>
      </c>
      <c r="M6183" s="5">
        <v>0.5</v>
      </c>
      <c r="N6183" s="2" t="s">
        <v>82</v>
      </c>
    </row>
    <row r="6184" spans="2:14" ht="14.25" customHeight="1" x14ac:dyDescent="0.25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10">
        <v>64</v>
      </c>
      <c r="J6184" s="7">
        <v>1350</v>
      </c>
      <c r="K6184" s="10">
        <v>8640</v>
      </c>
      <c r="L6184" s="10">
        <v>3024</v>
      </c>
      <c r="M6184" s="5">
        <v>0.35</v>
      </c>
      <c r="N6184" s="2" t="s">
        <v>82</v>
      </c>
    </row>
    <row r="6185" spans="2:14" ht="14.25" customHeight="1" x14ac:dyDescent="0.25">
      <c r="B6185" s="2" t="s">
        <v>13</v>
      </c>
      <c r="C6185" s="2">
        <v>1185732</v>
      </c>
      <c r="D6185" s="3">
        <v>44205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10">
        <v>39</v>
      </c>
      <c r="J6185" s="7">
        <v>2560</v>
      </c>
      <c r="K6185" s="10">
        <v>9984</v>
      </c>
      <c r="L6185" s="10">
        <v>5790.7200000000012</v>
      </c>
      <c r="M6185" s="5">
        <v>0.58000000000000007</v>
      </c>
      <c r="N6185" s="2" t="s">
        <v>82</v>
      </c>
    </row>
    <row r="6186" spans="2:14" ht="14.25" customHeight="1" x14ac:dyDescent="0.25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10">
        <v>37</v>
      </c>
      <c r="J6186" s="7">
        <v>2060</v>
      </c>
      <c r="K6186" s="10">
        <v>7622</v>
      </c>
      <c r="L6186" s="10">
        <v>3429.8999999999996</v>
      </c>
      <c r="M6186" s="5">
        <v>0.44999999999999996</v>
      </c>
      <c r="N6186" s="2" t="s">
        <v>82</v>
      </c>
    </row>
    <row r="6187" spans="2:14" ht="14.25" customHeight="1" x14ac:dyDescent="0.25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10">
        <v>29</v>
      </c>
      <c r="J6187" s="7">
        <v>2480</v>
      </c>
      <c r="K6187" s="10">
        <v>7192</v>
      </c>
      <c r="L6187" s="10">
        <v>2804.88</v>
      </c>
      <c r="M6187" s="5">
        <v>0.39</v>
      </c>
      <c r="N6187" s="2" t="s">
        <v>82</v>
      </c>
    </row>
    <row r="6188" spans="2:14" ht="14.25" customHeight="1" x14ac:dyDescent="0.25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10">
        <v>34</v>
      </c>
      <c r="J6188" s="7">
        <v>2030</v>
      </c>
      <c r="K6188" s="10">
        <v>6902</v>
      </c>
      <c r="L6188" s="10">
        <v>3036.88</v>
      </c>
      <c r="M6188" s="5">
        <v>0.44</v>
      </c>
      <c r="N6188" s="2" t="s">
        <v>82</v>
      </c>
    </row>
    <row r="6189" spans="2:14" ht="14.25" customHeight="1" x14ac:dyDescent="0.25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10">
        <v>47</v>
      </c>
      <c r="J6189" s="7">
        <v>1890</v>
      </c>
      <c r="K6189" s="10">
        <v>8883</v>
      </c>
      <c r="L6189" s="10">
        <v>4175.01</v>
      </c>
      <c r="M6189" s="5">
        <v>0.47</v>
      </c>
      <c r="N6189" s="2" t="s">
        <v>82</v>
      </c>
    </row>
    <row r="6190" spans="2:14" ht="14.25" customHeight="1" x14ac:dyDescent="0.25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10">
        <v>37</v>
      </c>
      <c r="J6190" s="7">
        <v>2390</v>
      </c>
      <c r="K6190" s="10">
        <v>8843</v>
      </c>
      <c r="L6190" s="10">
        <v>5305.8</v>
      </c>
      <c r="M6190" s="5">
        <v>0.6</v>
      </c>
      <c r="N6190" s="2" t="s">
        <v>82</v>
      </c>
    </row>
    <row r="6191" spans="2:14" ht="14.25" customHeight="1" x14ac:dyDescent="0.25">
      <c r="B6191" s="2" t="s">
        <v>13</v>
      </c>
      <c r="C6191" s="2">
        <v>1185732</v>
      </c>
      <c r="D6191" s="3">
        <v>44234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10">
        <v>38</v>
      </c>
      <c r="J6191" s="7">
        <v>3120</v>
      </c>
      <c r="K6191" s="10">
        <v>11856</v>
      </c>
      <c r="L6191" s="10">
        <v>6995.0400000000009</v>
      </c>
      <c r="M6191" s="5">
        <v>0.59000000000000008</v>
      </c>
      <c r="N6191" s="2" t="s">
        <v>82</v>
      </c>
    </row>
    <row r="6192" spans="2:14" ht="14.25" customHeight="1" x14ac:dyDescent="0.25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10">
        <v>39</v>
      </c>
      <c r="J6192" s="7">
        <v>2180</v>
      </c>
      <c r="K6192" s="10">
        <v>8502</v>
      </c>
      <c r="L6192" s="10">
        <v>3910.9199999999996</v>
      </c>
      <c r="M6192" s="5">
        <v>0.45999999999999996</v>
      </c>
      <c r="N6192" s="2" t="s">
        <v>82</v>
      </c>
    </row>
    <row r="6193" spans="2:14" ht="14.25" customHeight="1" x14ac:dyDescent="0.25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10">
        <v>29</v>
      </c>
      <c r="J6193" s="7">
        <v>2170</v>
      </c>
      <c r="K6193" s="10">
        <v>6293</v>
      </c>
      <c r="L6193" s="10">
        <v>2328.41</v>
      </c>
      <c r="M6193" s="5">
        <v>0.37</v>
      </c>
      <c r="N6193" s="2" t="s">
        <v>82</v>
      </c>
    </row>
    <row r="6194" spans="2:14" ht="14.25" customHeight="1" x14ac:dyDescent="0.25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10">
        <v>33</v>
      </c>
      <c r="J6194" s="7">
        <v>1690</v>
      </c>
      <c r="K6194" s="10">
        <v>5577</v>
      </c>
      <c r="L6194" s="10">
        <v>2509.6499999999996</v>
      </c>
      <c r="M6194" s="5">
        <v>0.44999999999999996</v>
      </c>
      <c r="N6194" s="2" t="s">
        <v>82</v>
      </c>
    </row>
    <row r="6195" spans="2:14" ht="14.25" customHeight="1" x14ac:dyDescent="0.25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10">
        <v>49</v>
      </c>
      <c r="J6195" s="7">
        <v>1890</v>
      </c>
      <c r="K6195" s="10">
        <v>9261</v>
      </c>
      <c r="L6195" s="10">
        <v>4352.67</v>
      </c>
      <c r="M6195" s="5">
        <v>0.47</v>
      </c>
      <c r="N6195" s="2" t="s">
        <v>82</v>
      </c>
    </row>
    <row r="6196" spans="2:14" ht="14.25" customHeight="1" x14ac:dyDescent="0.25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10">
        <v>34</v>
      </c>
      <c r="J6196" s="7">
        <v>2160</v>
      </c>
      <c r="K6196" s="10">
        <v>7344</v>
      </c>
      <c r="L6196" s="10">
        <v>4773.6000000000004</v>
      </c>
      <c r="M6196" s="5">
        <v>0.65</v>
      </c>
      <c r="N6196" s="2" t="s">
        <v>82</v>
      </c>
    </row>
    <row r="6197" spans="2:14" ht="14.25" customHeight="1" x14ac:dyDescent="0.25">
      <c r="B6197" s="2" t="s">
        <v>13</v>
      </c>
      <c r="C6197" s="2">
        <v>1185732</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10">
        <v>33</v>
      </c>
      <c r="J6197" s="7">
        <v>2650</v>
      </c>
      <c r="K6197" s="10">
        <v>8745</v>
      </c>
      <c r="L6197" s="10">
        <v>5072.1000000000004</v>
      </c>
      <c r="M6197" s="5">
        <v>0.58000000000000007</v>
      </c>
      <c r="N6197" s="2" t="s">
        <v>82</v>
      </c>
    </row>
    <row r="6198" spans="2:14" ht="14.25" customHeight="1" x14ac:dyDescent="0.25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10">
        <v>32</v>
      </c>
      <c r="J6198" s="7">
        <v>2100</v>
      </c>
      <c r="K6198" s="10">
        <v>6720</v>
      </c>
      <c r="L6198" s="10">
        <v>3292.7999999999997</v>
      </c>
      <c r="M6198" s="5">
        <v>0.49</v>
      </c>
      <c r="N6198" s="2" t="s">
        <v>82</v>
      </c>
    </row>
    <row r="6199" spans="2:14" ht="14.25" customHeight="1" x14ac:dyDescent="0.25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10">
        <v>24</v>
      </c>
      <c r="J6199" s="7">
        <v>1810</v>
      </c>
      <c r="K6199" s="10">
        <v>4344</v>
      </c>
      <c r="L6199" s="10">
        <v>1650.72</v>
      </c>
      <c r="M6199" s="5">
        <v>0.38</v>
      </c>
      <c r="N6199" s="2" t="s">
        <v>82</v>
      </c>
    </row>
    <row r="6200" spans="2:14" ht="14.25" customHeight="1" x14ac:dyDescent="0.25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10">
        <v>27</v>
      </c>
      <c r="J6200" s="7">
        <v>1440</v>
      </c>
      <c r="K6200" s="10">
        <v>3888</v>
      </c>
      <c r="L6200" s="10">
        <v>1632.96</v>
      </c>
      <c r="M6200" s="5">
        <v>0.42</v>
      </c>
      <c r="N6200" s="2" t="s">
        <v>82</v>
      </c>
    </row>
    <row r="6201" spans="2:14" ht="14.25" customHeight="1" x14ac:dyDescent="0.25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10">
        <v>41</v>
      </c>
      <c r="J6201" s="7">
        <v>1810</v>
      </c>
      <c r="K6201" s="10">
        <v>7421</v>
      </c>
      <c r="L6201" s="10">
        <v>3562.08</v>
      </c>
      <c r="M6201" s="5">
        <v>0.48</v>
      </c>
      <c r="N6201" s="2" t="s">
        <v>82</v>
      </c>
    </row>
    <row r="6202" spans="2:14" ht="14.25" customHeight="1" x14ac:dyDescent="0.25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10">
        <v>32</v>
      </c>
      <c r="J6202" s="7">
        <v>1890</v>
      </c>
      <c r="K6202" s="10">
        <v>6048</v>
      </c>
      <c r="L6202" s="10">
        <v>3810.2400000000002</v>
      </c>
      <c r="M6202" s="5">
        <v>0.63</v>
      </c>
      <c r="N6202" s="2" t="s">
        <v>82</v>
      </c>
    </row>
    <row r="6203" spans="2:14" ht="14.25" customHeight="1" x14ac:dyDescent="0.25">
      <c r="B6203" s="2" t="s">
        <v>13</v>
      </c>
      <c r="C6203" s="2">
        <v>1185732</v>
      </c>
      <c r="D6203" s="3">
        <v>44292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10">
        <v>33</v>
      </c>
      <c r="J6203" s="7">
        <v>2830</v>
      </c>
      <c r="K6203" s="10">
        <v>9339</v>
      </c>
      <c r="L6203" s="10">
        <v>5323.2300000000005</v>
      </c>
      <c r="M6203" s="5">
        <v>0.57000000000000006</v>
      </c>
      <c r="N6203" s="2" t="s">
        <v>82</v>
      </c>
    </row>
    <row r="6204" spans="2:14" ht="14.25" customHeight="1" x14ac:dyDescent="0.25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10">
        <v>34</v>
      </c>
      <c r="J6204" s="7">
        <v>1820</v>
      </c>
      <c r="K6204" s="10">
        <v>6188</v>
      </c>
      <c r="L6204" s="10">
        <v>2846.4799999999996</v>
      </c>
      <c r="M6204" s="5">
        <v>0.45999999999999996</v>
      </c>
      <c r="N6204" s="2" t="s">
        <v>82</v>
      </c>
    </row>
    <row r="6205" spans="2:14" ht="14.25" customHeight="1" x14ac:dyDescent="0.25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10">
        <v>24</v>
      </c>
      <c r="J6205" s="7">
        <v>1820</v>
      </c>
      <c r="K6205" s="10">
        <v>4368</v>
      </c>
      <c r="L6205" s="10">
        <v>1659.84</v>
      </c>
      <c r="M6205" s="5">
        <v>0.38</v>
      </c>
      <c r="N6205" s="2" t="s">
        <v>82</v>
      </c>
    </row>
    <row r="6206" spans="2:14" ht="14.25" customHeight="1" x14ac:dyDescent="0.25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10">
        <v>27</v>
      </c>
      <c r="J6206" s="7">
        <v>1800</v>
      </c>
      <c r="K6206" s="10">
        <v>4860</v>
      </c>
      <c r="L6206" s="10">
        <v>2089.8000000000002</v>
      </c>
      <c r="M6206" s="5">
        <v>0.43</v>
      </c>
      <c r="N6206" s="2" t="s">
        <v>82</v>
      </c>
    </row>
    <row r="6207" spans="2:14" ht="14.25" customHeight="1" x14ac:dyDescent="0.25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10">
        <v>47</v>
      </c>
      <c r="J6207" s="7">
        <v>1880</v>
      </c>
      <c r="K6207" s="10">
        <v>8836</v>
      </c>
      <c r="L6207" s="10">
        <v>4418</v>
      </c>
      <c r="M6207" s="5">
        <v>0.5</v>
      </c>
      <c r="N6207" s="2" t="s">
        <v>82</v>
      </c>
    </row>
    <row r="6208" spans="2:14" ht="14.25" customHeight="1" x14ac:dyDescent="0.25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10">
        <v>39</v>
      </c>
      <c r="J6208" s="7">
        <v>2090</v>
      </c>
      <c r="K6208" s="10">
        <v>8151</v>
      </c>
      <c r="L6208" s="10">
        <v>5135.13</v>
      </c>
      <c r="M6208" s="5">
        <v>0.63</v>
      </c>
      <c r="N6208" s="2" t="s">
        <v>82</v>
      </c>
    </row>
    <row r="6209" spans="2:14" ht="14.25" customHeight="1" x14ac:dyDescent="0.25">
      <c r="B6209" s="2" t="s">
        <v>13</v>
      </c>
      <c r="C6209" s="2">
        <v>1185732</v>
      </c>
      <c r="D6209" s="3">
        <v>44321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10">
        <v>48</v>
      </c>
      <c r="J6209" s="7">
        <v>2820</v>
      </c>
      <c r="K6209" s="10">
        <v>13536</v>
      </c>
      <c r="L6209" s="10">
        <v>7444.8</v>
      </c>
      <c r="M6209" s="5">
        <v>0.55000000000000004</v>
      </c>
      <c r="N6209" s="2" t="s">
        <v>82</v>
      </c>
    </row>
    <row r="6210" spans="2:14" ht="14.25" customHeight="1" x14ac:dyDescent="0.25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10">
        <v>45</v>
      </c>
      <c r="J6210" s="7">
        <v>1880</v>
      </c>
      <c r="K6210" s="10">
        <v>8460</v>
      </c>
      <c r="L6210" s="10">
        <v>3806.9999999999995</v>
      </c>
      <c r="M6210" s="5">
        <v>0.44999999999999996</v>
      </c>
      <c r="N6210" s="2" t="s">
        <v>82</v>
      </c>
    </row>
    <row r="6211" spans="2:14" ht="14.25" customHeight="1" x14ac:dyDescent="0.25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10">
        <v>41</v>
      </c>
      <c r="J6211" s="7">
        <v>2100</v>
      </c>
      <c r="K6211" s="10">
        <v>8610</v>
      </c>
      <c r="L6211" s="10">
        <v>3185.7</v>
      </c>
      <c r="M6211" s="5">
        <v>0.37</v>
      </c>
      <c r="N6211" s="2" t="s">
        <v>82</v>
      </c>
    </row>
    <row r="6212" spans="2:14" ht="14.25" customHeight="1" x14ac:dyDescent="0.25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10">
        <v>43</v>
      </c>
      <c r="J6212" s="7">
        <v>1820</v>
      </c>
      <c r="K6212" s="10">
        <v>7826</v>
      </c>
      <c r="L6212" s="10">
        <v>3286.92</v>
      </c>
      <c r="M6212" s="5">
        <v>0.42</v>
      </c>
      <c r="N6212" s="2" t="s">
        <v>82</v>
      </c>
    </row>
    <row r="6213" spans="2:14" ht="14.25" customHeight="1" x14ac:dyDescent="0.25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10">
        <v>53</v>
      </c>
      <c r="J6213" s="7">
        <v>1960</v>
      </c>
      <c r="K6213" s="10">
        <v>10388</v>
      </c>
      <c r="L6213" s="10">
        <v>5194</v>
      </c>
      <c r="M6213" s="5">
        <v>0.5</v>
      </c>
      <c r="N6213" s="2" t="s">
        <v>82</v>
      </c>
    </row>
    <row r="6214" spans="2:14" ht="14.25" customHeight="1" x14ac:dyDescent="0.25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10">
        <v>59</v>
      </c>
      <c r="J6214" s="7">
        <v>2000</v>
      </c>
      <c r="K6214" s="10">
        <v>11800</v>
      </c>
      <c r="L6214" s="10">
        <v>7080</v>
      </c>
      <c r="M6214" s="5">
        <v>0.6</v>
      </c>
      <c r="N6214" s="2" t="s">
        <v>82</v>
      </c>
    </row>
    <row r="6215" spans="2:14" ht="14.25" customHeight="1" x14ac:dyDescent="0.25">
      <c r="B6215" s="2" t="s">
        <v>13</v>
      </c>
      <c r="C6215" s="2">
        <v>1185732</v>
      </c>
      <c r="D6215" s="3">
        <v>44354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10">
        <v>51</v>
      </c>
      <c r="J6215" s="7">
        <v>2730</v>
      </c>
      <c r="K6215" s="10">
        <v>13923</v>
      </c>
      <c r="L6215" s="10">
        <v>7796.880000000001</v>
      </c>
      <c r="M6215" s="5">
        <v>0.56000000000000005</v>
      </c>
      <c r="N6215" s="2" t="s">
        <v>82</v>
      </c>
    </row>
    <row r="6216" spans="2:14" ht="14.25" customHeight="1" x14ac:dyDescent="0.25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10">
        <v>49</v>
      </c>
      <c r="J6216" s="7">
        <v>2000</v>
      </c>
      <c r="K6216" s="10">
        <v>9800</v>
      </c>
      <c r="L6216" s="10">
        <v>4410</v>
      </c>
      <c r="M6216" s="5">
        <v>0.44999999999999996</v>
      </c>
      <c r="N6216" s="2" t="s">
        <v>82</v>
      </c>
    </row>
    <row r="6217" spans="2:14" ht="14.25" customHeight="1" x14ac:dyDescent="0.25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10">
        <v>47</v>
      </c>
      <c r="J6217" s="7">
        <v>2090</v>
      </c>
      <c r="K6217" s="10">
        <v>9823</v>
      </c>
      <c r="L6217" s="10">
        <v>3536.2799999999997</v>
      </c>
      <c r="M6217" s="5">
        <v>0.36</v>
      </c>
      <c r="N6217" s="2" t="s">
        <v>82</v>
      </c>
    </row>
    <row r="6218" spans="2:14" ht="14.25" customHeight="1" x14ac:dyDescent="0.25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10">
        <v>47</v>
      </c>
      <c r="J6218" s="7">
        <v>2180</v>
      </c>
      <c r="K6218" s="10">
        <v>10246</v>
      </c>
      <c r="L6218" s="10">
        <v>4610.7</v>
      </c>
      <c r="M6218" s="5">
        <v>0.44999999999999996</v>
      </c>
      <c r="N6218" s="2" t="s">
        <v>82</v>
      </c>
    </row>
    <row r="6219" spans="2:14" ht="14.25" customHeight="1" x14ac:dyDescent="0.25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10">
        <v>62</v>
      </c>
      <c r="J6219" s="7">
        <v>1950</v>
      </c>
      <c r="K6219" s="10">
        <v>12090</v>
      </c>
      <c r="L6219" s="10">
        <v>5440.4999999999991</v>
      </c>
      <c r="M6219" s="5">
        <v>0.44999999999999996</v>
      </c>
      <c r="N6219" s="2" t="s">
        <v>82</v>
      </c>
    </row>
    <row r="6220" spans="2:14" ht="14.25" customHeight="1" x14ac:dyDescent="0.25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10">
        <v>65</v>
      </c>
      <c r="J6220" s="7">
        <v>2500</v>
      </c>
      <c r="K6220" s="10">
        <v>16250</v>
      </c>
      <c r="L6220" s="10">
        <v>10400</v>
      </c>
      <c r="M6220" s="5">
        <v>0.64</v>
      </c>
      <c r="N6220" s="2" t="s">
        <v>82</v>
      </c>
    </row>
    <row r="6221" spans="2:14" ht="14.25" customHeight="1" x14ac:dyDescent="0.25">
      <c r="B6221" s="2" t="s">
        <v>13</v>
      </c>
      <c r="C6221" s="2">
        <v>1185732</v>
      </c>
      <c r="D6221" s="3">
        <v>44382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10">
        <v>63</v>
      </c>
      <c r="J6221" s="7">
        <v>3110</v>
      </c>
      <c r="K6221" s="10">
        <v>19593</v>
      </c>
      <c r="L6221" s="10">
        <v>11559.87</v>
      </c>
      <c r="M6221" s="5">
        <v>0.59000000000000008</v>
      </c>
      <c r="N6221" s="2" t="s">
        <v>82</v>
      </c>
    </row>
    <row r="6222" spans="2:14" ht="14.25" customHeight="1" x14ac:dyDescent="0.25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10">
        <v>58</v>
      </c>
      <c r="J6222" s="7">
        <v>2700</v>
      </c>
      <c r="K6222" s="10">
        <v>15660</v>
      </c>
      <c r="L6222" s="10">
        <v>7673.4</v>
      </c>
      <c r="M6222" s="5">
        <v>0.49</v>
      </c>
      <c r="N6222" s="2" t="s">
        <v>82</v>
      </c>
    </row>
    <row r="6223" spans="2:14" ht="14.25" customHeight="1" x14ac:dyDescent="0.25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10">
        <v>51</v>
      </c>
      <c r="J6223" s="7">
        <v>2480</v>
      </c>
      <c r="K6223" s="10">
        <v>12648</v>
      </c>
      <c r="L6223" s="10">
        <v>4553.28</v>
      </c>
      <c r="M6223" s="5">
        <v>0.36</v>
      </c>
      <c r="N6223" s="2" t="s">
        <v>82</v>
      </c>
    </row>
    <row r="6224" spans="2:14" ht="14.25" customHeight="1" x14ac:dyDescent="0.25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10">
        <v>52</v>
      </c>
      <c r="J6224" s="7">
        <v>2020</v>
      </c>
      <c r="K6224" s="10">
        <v>10504</v>
      </c>
      <c r="L6224" s="10">
        <v>4411.68</v>
      </c>
      <c r="M6224" s="5">
        <v>0.42</v>
      </c>
      <c r="N6224" s="2" t="s">
        <v>82</v>
      </c>
    </row>
    <row r="6225" spans="2:14" ht="14.25" customHeight="1" x14ac:dyDescent="0.25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10">
        <v>64</v>
      </c>
      <c r="J6225" s="7">
        <v>2400</v>
      </c>
      <c r="K6225" s="10">
        <v>15360</v>
      </c>
      <c r="L6225" s="10">
        <v>6911.9999999999991</v>
      </c>
      <c r="M6225" s="5">
        <v>0.44999999999999996</v>
      </c>
      <c r="N6225" s="2" t="s">
        <v>82</v>
      </c>
    </row>
    <row r="6226" spans="2:14" ht="14.25" customHeight="1" x14ac:dyDescent="0.25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10">
        <v>66</v>
      </c>
      <c r="J6226" s="7">
        <v>2440</v>
      </c>
      <c r="K6226" s="10">
        <v>16104</v>
      </c>
      <c r="L6226" s="10">
        <v>10467.6</v>
      </c>
      <c r="M6226" s="5">
        <v>0.65</v>
      </c>
      <c r="N6226" s="2" t="s">
        <v>82</v>
      </c>
    </row>
    <row r="6227" spans="2:14" ht="14.25" customHeight="1" x14ac:dyDescent="0.25">
      <c r="B6227" s="2" t="s">
        <v>13</v>
      </c>
      <c r="C6227" s="2">
        <v>1185732</v>
      </c>
      <c r="D6227" s="3">
        <v>44414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10">
        <v>62</v>
      </c>
      <c r="J6227" s="7">
        <v>3260</v>
      </c>
      <c r="K6227" s="10">
        <v>20212</v>
      </c>
      <c r="L6227" s="10">
        <v>11520.840000000002</v>
      </c>
      <c r="M6227" s="5">
        <v>0.57000000000000006</v>
      </c>
      <c r="N6227" s="2" t="s">
        <v>82</v>
      </c>
    </row>
    <row r="6228" spans="2:14" ht="14.25" customHeight="1" x14ac:dyDescent="0.25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10">
        <v>54</v>
      </c>
      <c r="J6228" s="7">
        <v>2430</v>
      </c>
      <c r="K6228" s="10">
        <v>13122</v>
      </c>
      <c r="L6228" s="10">
        <v>6429.78</v>
      </c>
      <c r="M6228" s="5">
        <v>0.49</v>
      </c>
      <c r="N6228" s="2" t="s">
        <v>82</v>
      </c>
    </row>
    <row r="6229" spans="2:14" ht="14.25" customHeight="1" x14ac:dyDescent="0.25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10">
        <v>50</v>
      </c>
      <c r="J6229" s="7">
        <v>2310</v>
      </c>
      <c r="K6229" s="10">
        <v>11550</v>
      </c>
      <c r="L6229" s="10">
        <v>4620</v>
      </c>
      <c r="M6229" s="5">
        <v>0.4</v>
      </c>
      <c r="N6229" s="2" t="s">
        <v>82</v>
      </c>
    </row>
    <row r="6230" spans="2:14" ht="14.25" customHeight="1" x14ac:dyDescent="0.25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10">
        <v>44</v>
      </c>
      <c r="J6230" s="7">
        <v>2330</v>
      </c>
      <c r="K6230" s="10">
        <v>10252</v>
      </c>
      <c r="L6230" s="10">
        <v>4203.32</v>
      </c>
      <c r="M6230" s="5">
        <v>0.41</v>
      </c>
      <c r="N6230" s="2" t="s">
        <v>82</v>
      </c>
    </row>
    <row r="6231" spans="2:14" ht="14.25" customHeight="1" x14ac:dyDescent="0.25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10">
        <v>51</v>
      </c>
      <c r="J6231" s="7">
        <v>2250</v>
      </c>
      <c r="K6231" s="10">
        <v>11475</v>
      </c>
      <c r="L6231" s="10">
        <v>5278.5</v>
      </c>
      <c r="M6231" s="5">
        <v>0.45999999999999996</v>
      </c>
      <c r="N6231" s="2" t="s">
        <v>82</v>
      </c>
    </row>
    <row r="6232" spans="2:14" ht="14.25" customHeight="1" x14ac:dyDescent="0.25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10">
        <v>58</v>
      </c>
      <c r="J6232" s="7">
        <v>2780</v>
      </c>
      <c r="K6232" s="10">
        <v>16124</v>
      </c>
      <c r="L6232" s="10">
        <v>9835.64</v>
      </c>
      <c r="M6232" s="5">
        <v>0.61</v>
      </c>
      <c r="N6232" s="2" t="s">
        <v>82</v>
      </c>
    </row>
    <row r="6233" spans="2:14" ht="14.25" customHeight="1" x14ac:dyDescent="0.25">
      <c r="B6233" s="2" t="s">
        <v>13</v>
      </c>
      <c r="C6233" s="2">
        <v>1185732</v>
      </c>
      <c r="D6233" s="3">
        <v>44444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10">
        <v>51</v>
      </c>
      <c r="J6233" s="7">
        <v>2870</v>
      </c>
      <c r="K6233" s="10">
        <v>14637</v>
      </c>
      <c r="L6233" s="10">
        <v>8489.4600000000009</v>
      </c>
      <c r="M6233" s="5">
        <v>0.58000000000000007</v>
      </c>
      <c r="N6233" s="2" t="s">
        <v>82</v>
      </c>
    </row>
    <row r="6234" spans="2:14" ht="14.25" customHeight="1" x14ac:dyDescent="0.25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10">
        <v>48</v>
      </c>
      <c r="J6234" s="7">
        <v>2230</v>
      </c>
      <c r="K6234" s="10">
        <v>10704</v>
      </c>
      <c r="L6234" s="10">
        <v>5137.92</v>
      </c>
      <c r="M6234" s="5">
        <v>0.48</v>
      </c>
      <c r="N6234" s="2" t="s">
        <v>82</v>
      </c>
    </row>
    <row r="6235" spans="2:14" ht="14.25" customHeight="1" x14ac:dyDescent="0.25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10">
        <v>38</v>
      </c>
      <c r="J6235" s="7">
        <v>1960</v>
      </c>
      <c r="K6235" s="10">
        <v>7448</v>
      </c>
      <c r="L6235" s="10">
        <v>2904.7200000000003</v>
      </c>
      <c r="M6235" s="5">
        <v>0.39</v>
      </c>
      <c r="N6235" s="2" t="s">
        <v>82</v>
      </c>
    </row>
    <row r="6236" spans="2:14" ht="14.25" customHeight="1" x14ac:dyDescent="0.25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10">
        <v>39</v>
      </c>
      <c r="J6236" s="7">
        <v>2100</v>
      </c>
      <c r="K6236" s="10">
        <v>8190</v>
      </c>
      <c r="L6236" s="10">
        <v>3276</v>
      </c>
      <c r="M6236" s="5">
        <v>0.4</v>
      </c>
      <c r="N6236" s="2" t="s">
        <v>82</v>
      </c>
    </row>
    <row r="6237" spans="2:14" ht="14.25" customHeight="1" x14ac:dyDescent="0.25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10">
        <v>48</v>
      </c>
      <c r="J6237" s="7">
        <v>1750</v>
      </c>
      <c r="K6237" s="10">
        <v>8400</v>
      </c>
      <c r="L6237" s="10">
        <v>3863.9999999999995</v>
      </c>
      <c r="M6237" s="5">
        <v>0.45999999999999996</v>
      </c>
      <c r="N6237" s="2" t="s">
        <v>82</v>
      </c>
    </row>
    <row r="6238" spans="2:14" ht="14.25" customHeight="1" x14ac:dyDescent="0.25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10">
        <v>52</v>
      </c>
      <c r="J6238" s="7">
        <v>2320</v>
      </c>
      <c r="K6238" s="10">
        <v>12064</v>
      </c>
      <c r="L6238" s="10">
        <v>7238.4</v>
      </c>
      <c r="M6238" s="5">
        <v>0.6</v>
      </c>
      <c r="N6238" s="2" t="s">
        <v>82</v>
      </c>
    </row>
    <row r="6239" spans="2:14" ht="14.25" customHeight="1" x14ac:dyDescent="0.25">
      <c r="B6239" s="2" t="s">
        <v>13</v>
      </c>
      <c r="C6239" s="2">
        <v>1185732</v>
      </c>
      <c r="D6239" s="3">
        <v>44476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10">
        <v>50</v>
      </c>
      <c r="J6239" s="7">
        <v>2440</v>
      </c>
      <c r="K6239" s="10">
        <v>12200</v>
      </c>
      <c r="L6239" s="10">
        <v>7320</v>
      </c>
      <c r="M6239" s="5">
        <v>0.6</v>
      </c>
      <c r="N6239" s="2" t="s">
        <v>82</v>
      </c>
    </row>
    <row r="6240" spans="2:14" ht="14.25" customHeight="1" x14ac:dyDescent="0.25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10">
        <v>42</v>
      </c>
      <c r="J6240" s="7">
        <v>2080</v>
      </c>
      <c r="K6240" s="10">
        <v>8736</v>
      </c>
      <c r="L6240" s="10">
        <v>4368</v>
      </c>
      <c r="M6240" s="5">
        <v>0.5</v>
      </c>
      <c r="N6240" s="2" t="s">
        <v>82</v>
      </c>
    </row>
    <row r="6241" spans="2:14" ht="14.25" customHeight="1" x14ac:dyDescent="0.25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10">
        <v>41</v>
      </c>
      <c r="J6241" s="7">
        <v>1760</v>
      </c>
      <c r="K6241" s="10">
        <v>7216</v>
      </c>
      <c r="L6241" s="10">
        <v>2814.2400000000002</v>
      </c>
      <c r="M6241" s="5">
        <v>0.39</v>
      </c>
      <c r="N6241" s="2" t="s">
        <v>82</v>
      </c>
    </row>
    <row r="6242" spans="2:14" ht="14.25" customHeight="1" x14ac:dyDescent="0.25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10">
        <v>41</v>
      </c>
      <c r="J6242" s="7">
        <v>1760</v>
      </c>
      <c r="K6242" s="10">
        <v>7216</v>
      </c>
      <c r="L6242" s="10">
        <v>2886.4</v>
      </c>
      <c r="M6242" s="5">
        <v>0.4</v>
      </c>
      <c r="N6242" s="2" t="s">
        <v>82</v>
      </c>
    </row>
    <row r="6243" spans="2:14" ht="14.25" customHeight="1" x14ac:dyDescent="0.25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10">
        <v>52</v>
      </c>
      <c r="J6243" s="7">
        <v>1890</v>
      </c>
      <c r="K6243" s="10">
        <v>9828</v>
      </c>
      <c r="L6243" s="10">
        <v>4717.4399999999996</v>
      </c>
      <c r="M6243" s="5">
        <v>0.48</v>
      </c>
      <c r="N6243" s="2" t="s">
        <v>82</v>
      </c>
    </row>
    <row r="6244" spans="2:14" ht="14.25" customHeight="1" x14ac:dyDescent="0.25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10">
        <v>56</v>
      </c>
      <c r="J6244" s="7">
        <v>2250</v>
      </c>
      <c r="K6244" s="10">
        <v>12600</v>
      </c>
      <c r="L6244" s="10">
        <v>8190</v>
      </c>
      <c r="M6244" s="5">
        <v>0.65</v>
      </c>
      <c r="N6244" s="2" t="s">
        <v>82</v>
      </c>
    </row>
    <row r="6245" spans="2:14" ht="14.25" customHeight="1" x14ac:dyDescent="0.25">
      <c r="B6245" s="2" t="s">
        <v>13</v>
      </c>
      <c r="C6245" s="2">
        <v>1185732</v>
      </c>
      <c r="D6245" s="3">
        <v>44506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10">
        <v>50</v>
      </c>
      <c r="J6245" s="7">
        <v>2780</v>
      </c>
      <c r="K6245" s="10">
        <v>13900</v>
      </c>
      <c r="L6245" s="10">
        <v>7923.0000000000009</v>
      </c>
      <c r="M6245" s="5">
        <v>0.57000000000000006</v>
      </c>
      <c r="N6245" s="2" t="s">
        <v>82</v>
      </c>
    </row>
    <row r="6246" spans="2:14" ht="14.25" customHeight="1" x14ac:dyDescent="0.25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10">
        <v>44</v>
      </c>
      <c r="J6246" s="7">
        <v>1880</v>
      </c>
      <c r="K6246" s="10">
        <v>8272</v>
      </c>
      <c r="L6246" s="10">
        <v>3722.3999999999996</v>
      </c>
      <c r="M6246" s="5">
        <v>0.44999999999999996</v>
      </c>
      <c r="N6246" s="2" t="s">
        <v>82</v>
      </c>
    </row>
    <row r="6247" spans="2:14" ht="14.25" customHeight="1" x14ac:dyDescent="0.25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10">
        <v>43</v>
      </c>
      <c r="J6247" s="7">
        <v>2020</v>
      </c>
      <c r="K6247" s="10">
        <v>8686</v>
      </c>
      <c r="L6247" s="10">
        <v>3040.1</v>
      </c>
      <c r="M6247" s="5">
        <v>0.35</v>
      </c>
      <c r="N6247" s="2" t="s">
        <v>82</v>
      </c>
    </row>
    <row r="6248" spans="2:14" ht="14.25" customHeight="1" x14ac:dyDescent="0.25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10">
        <v>53</v>
      </c>
      <c r="J6248" s="7">
        <v>2250</v>
      </c>
      <c r="K6248" s="10">
        <v>11925</v>
      </c>
      <c r="L6248" s="10">
        <v>5008.5</v>
      </c>
      <c r="M6248" s="5">
        <v>0.42</v>
      </c>
      <c r="N6248" s="2" t="s">
        <v>82</v>
      </c>
    </row>
    <row r="6249" spans="2:14" ht="14.25" customHeight="1" x14ac:dyDescent="0.25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10">
        <v>66</v>
      </c>
      <c r="J6249" s="7">
        <v>1960</v>
      </c>
      <c r="K6249" s="10">
        <v>12936</v>
      </c>
      <c r="L6249" s="10">
        <v>6079.92</v>
      </c>
      <c r="M6249" s="5">
        <v>0.47</v>
      </c>
      <c r="N6249" s="2" t="s">
        <v>82</v>
      </c>
    </row>
    <row r="6250" spans="2:14" ht="14.25" customHeight="1" x14ac:dyDescent="0.25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10">
        <v>74</v>
      </c>
      <c r="J6250" s="7">
        <v>2060</v>
      </c>
      <c r="K6250" s="10">
        <v>15244</v>
      </c>
      <c r="L6250" s="10">
        <v>9603.7199999999993</v>
      </c>
      <c r="M6250" s="5">
        <v>0.63</v>
      </c>
      <c r="N6250" s="2" t="s">
        <v>82</v>
      </c>
    </row>
    <row r="6251" spans="2:14" ht="14.25" customHeight="1" x14ac:dyDescent="0.25">
      <c r="B6251" s="2" t="s">
        <v>13</v>
      </c>
      <c r="C6251" s="2">
        <v>1185732</v>
      </c>
      <c r="D6251" s="3">
        <v>44535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10">
        <v>67</v>
      </c>
      <c r="J6251" s="7">
        <v>2900</v>
      </c>
      <c r="K6251" s="10">
        <v>19430</v>
      </c>
      <c r="L6251" s="10">
        <v>11658</v>
      </c>
      <c r="M6251" s="5">
        <v>0.6</v>
      </c>
      <c r="N6251" s="2" t="s">
        <v>82</v>
      </c>
    </row>
    <row r="6252" spans="2:14" ht="14.25" customHeight="1" x14ac:dyDescent="0.25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10">
        <v>58</v>
      </c>
      <c r="J6252" s="7">
        <v>2190</v>
      </c>
      <c r="K6252" s="10">
        <v>12702</v>
      </c>
      <c r="L6252" s="10">
        <v>5715.9</v>
      </c>
      <c r="M6252" s="5">
        <v>0.44999999999999996</v>
      </c>
      <c r="N6252" s="2" t="s">
        <v>82</v>
      </c>
    </row>
    <row r="6253" spans="2:14" ht="14.25" customHeight="1" x14ac:dyDescent="0.25">
      <c r="B6253" s="2" t="s">
        <v>25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10">
        <v>56</v>
      </c>
      <c r="J6253" s="7">
        <v>2150</v>
      </c>
      <c r="K6253" s="10">
        <v>12040</v>
      </c>
      <c r="L6253" s="10">
        <v>4214</v>
      </c>
      <c r="M6253" s="5">
        <v>0.35</v>
      </c>
      <c r="N6253" s="2" t="s">
        <v>82</v>
      </c>
    </row>
    <row r="6254" spans="2:14" ht="14.25" customHeight="1" x14ac:dyDescent="0.25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10">
        <v>59</v>
      </c>
      <c r="J6254" s="7">
        <v>1940</v>
      </c>
      <c r="K6254" s="10">
        <v>11446</v>
      </c>
      <c r="L6254" s="10">
        <v>5150.7</v>
      </c>
      <c r="M6254" s="5">
        <v>0.44999999999999996</v>
      </c>
      <c r="N6254" s="2" t="s">
        <v>82</v>
      </c>
    </row>
    <row r="6255" spans="2:14" ht="14.25" customHeight="1" x14ac:dyDescent="0.25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10">
        <v>66</v>
      </c>
      <c r="J6255" s="7">
        <v>2250</v>
      </c>
      <c r="K6255" s="10">
        <v>14850</v>
      </c>
      <c r="L6255" s="10">
        <v>6682.4999999999991</v>
      </c>
      <c r="M6255" s="5">
        <v>0.44999999999999996</v>
      </c>
      <c r="N6255" s="2" t="s">
        <v>82</v>
      </c>
    </row>
    <row r="6256" spans="2:14" ht="14.25" customHeight="1" x14ac:dyDescent="0.25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10">
        <v>68</v>
      </c>
      <c r="J6256" s="7">
        <v>2280</v>
      </c>
      <c r="K6256" s="10">
        <v>15504</v>
      </c>
      <c r="L6256" s="10">
        <v>9302.4</v>
      </c>
      <c r="M6256" s="5">
        <v>0.6</v>
      </c>
      <c r="N6256" s="2" t="s">
        <v>82</v>
      </c>
    </row>
    <row r="6257" spans="2:14" ht="14.25" customHeight="1" x14ac:dyDescent="0.25">
      <c r="B6257" s="2" t="s">
        <v>25</v>
      </c>
      <c r="C6257" s="2">
        <v>1185732</v>
      </c>
      <c r="D6257" s="3">
        <v>44202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10">
        <v>33</v>
      </c>
      <c r="J6257" s="7">
        <v>2310</v>
      </c>
      <c r="K6257" s="10">
        <v>7623</v>
      </c>
      <c r="L6257" s="10">
        <v>3811.5</v>
      </c>
      <c r="M6257" s="5">
        <v>0.5</v>
      </c>
      <c r="N6257" s="2" t="s">
        <v>82</v>
      </c>
    </row>
    <row r="6258" spans="2:14" ht="14.25" customHeight="1" x14ac:dyDescent="0.25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10">
        <v>34</v>
      </c>
      <c r="J6258" s="7">
        <v>1810</v>
      </c>
      <c r="K6258" s="10">
        <v>6154</v>
      </c>
      <c r="L6258" s="10">
        <v>3077</v>
      </c>
      <c r="M6258" s="5">
        <v>0.5</v>
      </c>
      <c r="N6258" s="2" t="s">
        <v>82</v>
      </c>
    </row>
    <row r="6259" spans="2:14" ht="14.25" customHeight="1" x14ac:dyDescent="0.25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10">
        <v>24</v>
      </c>
      <c r="J6259" s="7">
        <v>1890</v>
      </c>
      <c r="K6259" s="10">
        <v>4536</v>
      </c>
      <c r="L6259" s="10">
        <v>2449.44</v>
      </c>
      <c r="M6259" s="5">
        <v>0.54</v>
      </c>
      <c r="N6259" s="2" t="s">
        <v>82</v>
      </c>
    </row>
    <row r="6260" spans="2:14" ht="14.25" customHeight="1" x14ac:dyDescent="0.25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10">
        <v>29</v>
      </c>
      <c r="J6260" s="7">
        <v>1730</v>
      </c>
      <c r="K6260" s="10">
        <v>5017</v>
      </c>
      <c r="L6260" s="10">
        <v>2759.3500000000004</v>
      </c>
      <c r="M6260" s="5">
        <v>0.55000000000000004</v>
      </c>
      <c r="N6260" s="2" t="s">
        <v>82</v>
      </c>
    </row>
    <row r="6261" spans="2:14" ht="14.25" customHeight="1" x14ac:dyDescent="0.25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10">
        <v>42</v>
      </c>
      <c r="J6261" s="7">
        <v>1560</v>
      </c>
      <c r="K6261" s="10">
        <v>6552</v>
      </c>
      <c r="L6261" s="10">
        <v>3013.9199999999996</v>
      </c>
      <c r="M6261" s="5">
        <v>0.45999999999999996</v>
      </c>
      <c r="N6261" s="2" t="s">
        <v>82</v>
      </c>
    </row>
    <row r="6262" spans="2:14" ht="14.25" customHeight="1" x14ac:dyDescent="0.25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10">
        <v>34</v>
      </c>
      <c r="J6262" s="7">
        <v>1960</v>
      </c>
      <c r="K6262" s="10">
        <v>6664</v>
      </c>
      <c r="L6262" s="10">
        <v>4264.96</v>
      </c>
      <c r="M6262" s="5">
        <v>0.64</v>
      </c>
      <c r="N6262" s="2" t="s">
        <v>82</v>
      </c>
    </row>
    <row r="6263" spans="2:14" ht="14.25" customHeight="1" x14ac:dyDescent="0.25">
      <c r="B6263" s="2" t="s">
        <v>25</v>
      </c>
      <c r="C6263" s="2">
        <v>1185732</v>
      </c>
      <c r="D6263" s="3">
        <v>44231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10">
        <v>34</v>
      </c>
      <c r="J6263" s="7">
        <v>2630</v>
      </c>
      <c r="K6263" s="10">
        <v>8942</v>
      </c>
      <c r="L6263" s="10">
        <v>4471</v>
      </c>
      <c r="M6263" s="5">
        <v>0.5</v>
      </c>
      <c r="N6263" s="2" t="s">
        <v>82</v>
      </c>
    </row>
    <row r="6264" spans="2:14" ht="14.25" customHeight="1" x14ac:dyDescent="0.25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10">
        <v>34</v>
      </c>
      <c r="J6264" s="7">
        <v>1880</v>
      </c>
      <c r="K6264" s="10">
        <v>6392</v>
      </c>
      <c r="L6264" s="10">
        <v>3068.16</v>
      </c>
      <c r="M6264" s="5">
        <v>0.48</v>
      </c>
      <c r="N6264" s="2" t="s">
        <v>82</v>
      </c>
    </row>
    <row r="6265" spans="2:14" ht="14.25" customHeight="1" x14ac:dyDescent="0.25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10">
        <v>23</v>
      </c>
      <c r="J6265" s="7">
        <v>1690</v>
      </c>
      <c r="K6265" s="10">
        <v>3887</v>
      </c>
      <c r="L6265" s="10">
        <v>2137.8500000000004</v>
      </c>
      <c r="M6265" s="5">
        <v>0.55000000000000004</v>
      </c>
      <c r="N6265" s="2" t="s">
        <v>82</v>
      </c>
    </row>
    <row r="6266" spans="2:14" ht="14.25" customHeight="1" x14ac:dyDescent="0.25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10">
        <v>29</v>
      </c>
      <c r="J6266" s="7">
        <v>1420</v>
      </c>
      <c r="K6266" s="10">
        <v>4118</v>
      </c>
      <c r="L6266" s="10">
        <v>2059</v>
      </c>
      <c r="M6266" s="5">
        <v>0.5</v>
      </c>
      <c r="N6266" s="2" t="s">
        <v>82</v>
      </c>
    </row>
    <row r="6267" spans="2:14" ht="14.25" customHeight="1" x14ac:dyDescent="0.25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10">
        <v>44</v>
      </c>
      <c r="J6267" s="7">
        <v>1800</v>
      </c>
      <c r="K6267" s="10">
        <v>7920</v>
      </c>
      <c r="L6267" s="10">
        <v>3960</v>
      </c>
      <c r="M6267" s="5">
        <v>0.5</v>
      </c>
      <c r="N6267" s="2" t="s">
        <v>82</v>
      </c>
    </row>
    <row r="6268" spans="2:14" ht="14.25" customHeight="1" x14ac:dyDescent="0.25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10">
        <v>29</v>
      </c>
      <c r="J6268" s="7">
        <v>2030</v>
      </c>
      <c r="K6268" s="10">
        <v>5887</v>
      </c>
      <c r="L6268" s="10">
        <v>3532.2</v>
      </c>
      <c r="M6268" s="5">
        <v>0.6</v>
      </c>
      <c r="N6268" s="2" t="s">
        <v>82</v>
      </c>
    </row>
    <row r="6269" spans="2:14" ht="14.25" customHeight="1" x14ac:dyDescent="0.25">
      <c r="B6269" s="2" t="s">
        <v>25</v>
      </c>
      <c r="C6269" s="2">
        <v>1185732</v>
      </c>
      <c r="D6269" s="3">
        <v>44257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10">
        <v>28</v>
      </c>
      <c r="J6269" s="7">
        <v>2760</v>
      </c>
      <c r="K6269" s="10">
        <v>7728</v>
      </c>
      <c r="L6269" s="10">
        <v>4173.12</v>
      </c>
      <c r="M6269" s="5">
        <v>0.54</v>
      </c>
      <c r="N6269" s="2" t="s">
        <v>82</v>
      </c>
    </row>
    <row r="6270" spans="2:14" ht="14.25" customHeight="1" x14ac:dyDescent="0.25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10">
        <v>29</v>
      </c>
      <c r="J6270" s="7">
        <v>1500</v>
      </c>
      <c r="K6270" s="10">
        <v>4350</v>
      </c>
      <c r="L6270" s="10">
        <v>1957.4999999999998</v>
      </c>
      <c r="M6270" s="5">
        <v>0.44999999999999996</v>
      </c>
      <c r="N6270" s="2" t="s">
        <v>82</v>
      </c>
    </row>
    <row r="6271" spans="2:14" ht="14.25" customHeight="1" x14ac:dyDescent="0.25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10">
        <v>19</v>
      </c>
      <c r="J6271" s="7">
        <v>1810</v>
      </c>
      <c r="K6271" s="10">
        <v>3439</v>
      </c>
      <c r="L6271" s="10">
        <v>1788.28</v>
      </c>
      <c r="M6271" s="5">
        <v>0.52</v>
      </c>
      <c r="N6271" s="2" t="s">
        <v>82</v>
      </c>
    </row>
    <row r="6272" spans="2:14" ht="14.25" customHeight="1" x14ac:dyDescent="0.25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10">
        <v>25</v>
      </c>
      <c r="J6272" s="7">
        <v>1240</v>
      </c>
      <c r="K6272" s="10">
        <v>3100</v>
      </c>
      <c r="L6272" s="10">
        <v>1674</v>
      </c>
      <c r="M6272" s="5">
        <v>0.54</v>
      </c>
      <c r="N6272" s="2" t="s">
        <v>82</v>
      </c>
    </row>
    <row r="6273" spans="2:14" ht="14.25" customHeight="1" x14ac:dyDescent="0.25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10">
        <v>37</v>
      </c>
      <c r="J6273" s="7">
        <v>1580</v>
      </c>
      <c r="K6273" s="10">
        <v>5846</v>
      </c>
      <c r="L6273" s="10">
        <v>2630.7</v>
      </c>
      <c r="M6273" s="5">
        <v>0.44999999999999996</v>
      </c>
      <c r="N6273" s="2" t="s">
        <v>82</v>
      </c>
    </row>
    <row r="6274" spans="2:14" ht="14.25" customHeight="1" x14ac:dyDescent="0.25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10">
        <v>27</v>
      </c>
      <c r="J6274" s="7">
        <v>1690</v>
      </c>
      <c r="K6274" s="10">
        <v>4563</v>
      </c>
      <c r="L6274" s="10">
        <v>2829.06</v>
      </c>
      <c r="M6274" s="5">
        <v>0.62</v>
      </c>
      <c r="N6274" s="2" t="s">
        <v>82</v>
      </c>
    </row>
    <row r="6275" spans="2:14" ht="14.25" customHeight="1" x14ac:dyDescent="0.25">
      <c r="B6275" s="2" t="s">
        <v>25</v>
      </c>
      <c r="C6275" s="2">
        <v>1185732</v>
      </c>
      <c r="D6275" s="3">
        <v>44289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10">
        <v>27</v>
      </c>
      <c r="J6275" s="7">
        <v>2630</v>
      </c>
      <c r="K6275" s="10">
        <v>7101</v>
      </c>
      <c r="L6275" s="10">
        <v>3834.5400000000004</v>
      </c>
      <c r="M6275" s="5">
        <v>0.54</v>
      </c>
      <c r="N6275" s="2" t="s">
        <v>82</v>
      </c>
    </row>
    <row r="6276" spans="2:14" ht="14.25" customHeight="1" x14ac:dyDescent="0.25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10">
        <v>28</v>
      </c>
      <c r="J6276" s="7">
        <v>1550</v>
      </c>
      <c r="K6276" s="10">
        <v>4340</v>
      </c>
      <c r="L6276" s="10">
        <v>2039.8</v>
      </c>
      <c r="M6276" s="5">
        <v>0.47</v>
      </c>
      <c r="N6276" s="2" t="s">
        <v>82</v>
      </c>
    </row>
    <row r="6277" spans="2:14" ht="14.25" customHeight="1" x14ac:dyDescent="0.25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10">
        <v>20</v>
      </c>
      <c r="J6277" s="7">
        <v>1440</v>
      </c>
      <c r="K6277" s="10">
        <v>2880</v>
      </c>
      <c r="L6277" s="10">
        <v>1584.0000000000002</v>
      </c>
      <c r="M6277" s="5">
        <v>0.55000000000000004</v>
      </c>
      <c r="N6277" s="2" t="s">
        <v>82</v>
      </c>
    </row>
    <row r="6278" spans="2:14" ht="14.25" customHeight="1" x14ac:dyDescent="0.25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10">
        <v>24</v>
      </c>
      <c r="J6278" s="7">
        <v>1400</v>
      </c>
      <c r="K6278" s="10">
        <v>3360</v>
      </c>
      <c r="L6278" s="10">
        <v>1814.4</v>
      </c>
      <c r="M6278" s="5">
        <v>0.54</v>
      </c>
      <c r="N6278" s="2" t="s">
        <v>82</v>
      </c>
    </row>
    <row r="6279" spans="2:14" ht="14.25" customHeight="1" x14ac:dyDescent="0.25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10">
        <v>42</v>
      </c>
      <c r="J6279" s="7">
        <v>1310</v>
      </c>
      <c r="K6279" s="10">
        <v>5502</v>
      </c>
      <c r="L6279" s="10">
        <v>2751</v>
      </c>
      <c r="M6279" s="5">
        <v>0.5</v>
      </c>
      <c r="N6279" s="2" t="s">
        <v>82</v>
      </c>
    </row>
    <row r="6280" spans="2:14" ht="14.25" customHeight="1" x14ac:dyDescent="0.25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10">
        <v>32</v>
      </c>
      <c r="J6280" s="7">
        <v>1890</v>
      </c>
      <c r="K6280" s="10">
        <v>6048</v>
      </c>
      <c r="L6280" s="10">
        <v>3689.2799999999997</v>
      </c>
      <c r="M6280" s="5">
        <v>0.61</v>
      </c>
      <c r="N6280" s="2" t="s">
        <v>82</v>
      </c>
    </row>
    <row r="6281" spans="2:14" ht="14.25" customHeight="1" x14ac:dyDescent="0.25">
      <c r="B6281" s="2" t="s">
        <v>25</v>
      </c>
      <c r="C6281" s="2">
        <v>1185732</v>
      </c>
      <c r="D6281" s="3">
        <v>44318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10">
        <v>41</v>
      </c>
      <c r="J6281" s="7">
        <v>2460</v>
      </c>
      <c r="K6281" s="10">
        <v>10086</v>
      </c>
      <c r="L6281" s="10">
        <v>5547.3</v>
      </c>
      <c r="M6281" s="5">
        <v>0.55000000000000004</v>
      </c>
      <c r="N6281" s="2" t="s">
        <v>82</v>
      </c>
    </row>
    <row r="6282" spans="2:14" ht="14.25" customHeight="1" x14ac:dyDescent="0.25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10">
        <v>42</v>
      </c>
      <c r="J6282" s="7">
        <v>1820</v>
      </c>
      <c r="K6282" s="10">
        <v>7644</v>
      </c>
      <c r="L6282" s="10">
        <v>3516.24</v>
      </c>
      <c r="M6282" s="5">
        <v>0.45999999999999996</v>
      </c>
      <c r="N6282" s="2" t="s">
        <v>82</v>
      </c>
    </row>
    <row r="6283" spans="2:14" ht="14.25" customHeight="1" x14ac:dyDescent="0.25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10">
        <v>37</v>
      </c>
      <c r="J6283" s="7">
        <v>1690</v>
      </c>
      <c r="K6283" s="10">
        <v>6253</v>
      </c>
      <c r="L6283" s="10">
        <v>3314.09</v>
      </c>
      <c r="M6283" s="5">
        <v>0.53</v>
      </c>
      <c r="N6283" s="2" t="s">
        <v>82</v>
      </c>
    </row>
    <row r="6284" spans="2:14" ht="14.25" customHeight="1" x14ac:dyDescent="0.25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10">
        <v>38</v>
      </c>
      <c r="J6284" s="7">
        <v>1500</v>
      </c>
      <c r="K6284" s="10">
        <v>5700</v>
      </c>
      <c r="L6284" s="10">
        <v>3078</v>
      </c>
      <c r="M6284" s="5">
        <v>0.54</v>
      </c>
      <c r="N6284" s="2" t="s">
        <v>82</v>
      </c>
    </row>
    <row r="6285" spans="2:14" ht="14.25" customHeight="1" x14ac:dyDescent="0.25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10">
        <v>46</v>
      </c>
      <c r="J6285" s="7">
        <v>1500</v>
      </c>
      <c r="K6285" s="10">
        <v>6900</v>
      </c>
      <c r="L6285" s="10">
        <v>3381</v>
      </c>
      <c r="M6285" s="5">
        <v>0.49</v>
      </c>
      <c r="N6285" s="2" t="s">
        <v>82</v>
      </c>
    </row>
    <row r="6286" spans="2:14" ht="14.25" customHeight="1" x14ac:dyDescent="0.25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10">
        <v>51</v>
      </c>
      <c r="J6286" s="7">
        <v>2030</v>
      </c>
      <c r="K6286" s="10">
        <v>10353</v>
      </c>
      <c r="L6286" s="10">
        <v>6418.86</v>
      </c>
      <c r="M6286" s="5">
        <v>0.62</v>
      </c>
      <c r="N6286" s="2" t="s">
        <v>82</v>
      </c>
    </row>
    <row r="6287" spans="2:14" ht="14.25" customHeight="1" x14ac:dyDescent="0.25">
      <c r="B6287" s="2" t="s">
        <v>25</v>
      </c>
      <c r="C6287" s="2">
        <v>1185732</v>
      </c>
      <c r="D6287" s="3">
        <v>44351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10">
        <v>46</v>
      </c>
      <c r="J6287" s="7">
        <v>2380</v>
      </c>
      <c r="K6287" s="10">
        <v>10948</v>
      </c>
      <c r="L6287" s="10">
        <v>6021.4000000000005</v>
      </c>
      <c r="M6287" s="5">
        <v>0.55000000000000004</v>
      </c>
      <c r="N6287" s="2" t="s">
        <v>82</v>
      </c>
    </row>
    <row r="6288" spans="2:14" ht="14.25" customHeight="1" x14ac:dyDescent="0.25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10">
        <v>42</v>
      </c>
      <c r="J6288" s="7">
        <v>1820</v>
      </c>
      <c r="K6288" s="10">
        <v>7644</v>
      </c>
      <c r="L6288" s="10">
        <v>3592.68</v>
      </c>
      <c r="M6288" s="5">
        <v>0.47</v>
      </c>
      <c r="N6288" s="2" t="s">
        <v>82</v>
      </c>
    </row>
    <row r="6289" spans="2:14" ht="14.25" customHeight="1" x14ac:dyDescent="0.25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10">
        <v>47</v>
      </c>
      <c r="J6289" s="7">
        <v>1690</v>
      </c>
      <c r="K6289" s="10">
        <v>7943</v>
      </c>
      <c r="L6289" s="10">
        <v>4289.22</v>
      </c>
      <c r="M6289" s="5">
        <v>0.54</v>
      </c>
      <c r="N6289" s="2" t="s">
        <v>82</v>
      </c>
    </row>
    <row r="6290" spans="2:14" ht="14.25" customHeight="1" x14ac:dyDescent="0.25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10">
        <v>49</v>
      </c>
      <c r="J6290" s="7">
        <v>1690</v>
      </c>
      <c r="K6290" s="10">
        <v>8281</v>
      </c>
      <c r="L6290" s="10">
        <v>4223.3100000000004</v>
      </c>
      <c r="M6290" s="5">
        <v>0.51</v>
      </c>
      <c r="N6290" s="2" t="s">
        <v>82</v>
      </c>
    </row>
    <row r="6291" spans="2:14" ht="14.25" customHeight="1" x14ac:dyDescent="0.25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10">
        <v>61</v>
      </c>
      <c r="J6291" s="7">
        <v>1630</v>
      </c>
      <c r="K6291" s="10">
        <v>9943</v>
      </c>
      <c r="L6291" s="10">
        <v>4872.07</v>
      </c>
      <c r="M6291" s="5">
        <v>0.49</v>
      </c>
      <c r="N6291" s="2" t="s">
        <v>82</v>
      </c>
    </row>
    <row r="6292" spans="2:14" ht="14.25" customHeight="1" x14ac:dyDescent="0.25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10">
        <v>67</v>
      </c>
      <c r="J6292" s="7">
        <v>2310</v>
      </c>
      <c r="K6292" s="10">
        <v>15477</v>
      </c>
      <c r="L6292" s="10">
        <v>9286.1999999999989</v>
      </c>
      <c r="M6292" s="5">
        <v>0.6</v>
      </c>
      <c r="N6292" s="2" t="s">
        <v>82</v>
      </c>
    </row>
    <row r="6293" spans="2:14" ht="14.25" customHeight="1" x14ac:dyDescent="0.25">
      <c r="B6293" s="2" t="s">
        <v>25</v>
      </c>
      <c r="C6293" s="2">
        <v>1185732</v>
      </c>
      <c r="D6293" s="3">
        <v>44379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10">
        <v>60</v>
      </c>
      <c r="J6293" s="7">
        <v>2940</v>
      </c>
      <c r="K6293" s="10">
        <v>17640</v>
      </c>
      <c r="L6293" s="10">
        <v>8820</v>
      </c>
      <c r="M6293" s="5">
        <v>0.5</v>
      </c>
      <c r="N6293" s="2" t="s">
        <v>82</v>
      </c>
    </row>
    <row r="6294" spans="2:14" ht="14.25" customHeight="1" x14ac:dyDescent="0.25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10">
        <v>58</v>
      </c>
      <c r="J6294" s="7">
        <v>2240</v>
      </c>
      <c r="K6294" s="10">
        <v>12992</v>
      </c>
      <c r="L6294" s="10">
        <v>6496</v>
      </c>
      <c r="M6294" s="5">
        <v>0.5</v>
      </c>
      <c r="N6294" s="2" t="s">
        <v>82</v>
      </c>
    </row>
    <row r="6295" spans="2:14" ht="14.25" customHeight="1" x14ac:dyDescent="0.25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10">
        <v>53</v>
      </c>
      <c r="J6295" s="7">
        <v>1960</v>
      </c>
      <c r="K6295" s="10">
        <v>10388</v>
      </c>
      <c r="L6295" s="10">
        <v>5713.4000000000005</v>
      </c>
      <c r="M6295" s="5">
        <v>0.55000000000000004</v>
      </c>
      <c r="N6295" s="2" t="s">
        <v>82</v>
      </c>
    </row>
    <row r="6296" spans="2:14" ht="14.25" customHeight="1" x14ac:dyDescent="0.25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10">
        <v>52</v>
      </c>
      <c r="J6296" s="7">
        <v>2030</v>
      </c>
      <c r="K6296" s="10">
        <v>10556</v>
      </c>
      <c r="L6296" s="10">
        <v>5383.56</v>
      </c>
      <c r="M6296" s="5">
        <v>0.51</v>
      </c>
      <c r="N6296" s="2" t="s">
        <v>82</v>
      </c>
    </row>
    <row r="6297" spans="2:14" ht="14.25" customHeight="1" x14ac:dyDescent="0.25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10">
        <v>59</v>
      </c>
      <c r="J6297" s="7">
        <v>1820</v>
      </c>
      <c r="K6297" s="10">
        <v>10738</v>
      </c>
      <c r="L6297" s="10">
        <v>5261.62</v>
      </c>
      <c r="M6297" s="5">
        <v>0.49</v>
      </c>
      <c r="N6297" s="2" t="s">
        <v>82</v>
      </c>
    </row>
    <row r="6298" spans="2:14" ht="14.25" customHeight="1" x14ac:dyDescent="0.25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10">
        <v>64</v>
      </c>
      <c r="J6298" s="7">
        <v>2630</v>
      </c>
      <c r="K6298" s="10">
        <v>16832</v>
      </c>
      <c r="L6298" s="10">
        <v>10604.16</v>
      </c>
      <c r="M6298" s="5">
        <v>0.63</v>
      </c>
      <c r="N6298" s="2" t="s">
        <v>82</v>
      </c>
    </row>
    <row r="6299" spans="2:14" ht="14.25" customHeight="1" x14ac:dyDescent="0.25">
      <c r="B6299" s="2" t="s">
        <v>25</v>
      </c>
      <c r="C6299" s="2">
        <v>1185732</v>
      </c>
      <c r="D6299" s="3">
        <v>44411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10">
        <v>61</v>
      </c>
      <c r="J6299" s="7">
        <v>3080</v>
      </c>
      <c r="K6299" s="10">
        <v>18788</v>
      </c>
      <c r="L6299" s="10">
        <v>9957.6400000000012</v>
      </c>
      <c r="M6299" s="5">
        <v>0.53</v>
      </c>
      <c r="N6299" s="2" t="s">
        <v>82</v>
      </c>
    </row>
    <row r="6300" spans="2:14" ht="14.25" customHeight="1" x14ac:dyDescent="0.25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10">
        <v>58</v>
      </c>
      <c r="J6300" s="7">
        <v>2000</v>
      </c>
      <c r="K6300" s="10">
        <v>11600</v>
      </c>
      <c r="L6300" s="10">
        <v>5219.9999999999991</v>
      </c>
      <c r="M6300" s="5">
        <v>0.44999999999999996</v>
      </c>
      <c r="N6300" s="2" t="s">
        <v>82</v>
      </c>
    </row>
    <row r="6301" spans="2:14" ht="14.25" customHeight="1" x14ac:dyDescent="0.25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10">
        <v>54</v>
      </c>
      <c r="J6301" s="7">
        <v>2100</v>
      </c>
      <c r="K6301" s="10">
        <v>11340</v>
      </c>
      <c r="L6301" s="10">
        <v>6010.2000000000007</v>
      </c>
      <c r="M6301" s="5">
        <v>0.53</v>
      </c>
      <c r="N6301" s="2" t="s">
        <v>82</v>
      </c>
    </row>
    <row r="6302" spans="2:14" ht="14.25" customHeight="1" x14ac:dyDescent="0.25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10">
        <v>44</v>
      </c>
      <c r="J6302" s="7">
        <v>1820</v>
      </c>
      <c r="K6302" s="10">
        <v>8008</v>
      </c>
      <c r="L6302" s="10">
        <v>4244.24</v>
      </c>
      <c r="M6302" s="5">
        <v>0.53</v>
      </c>
      <c r="N6302" s="2" t="s">
        <v>82</v>
      </c>
    </row>
    <row r="6303" spans="2:14" ht="14.25" customHeight="1" x14ac:dyDescent="0.25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10">
        <v>53</v>
      </c>
      <c r="J6303" s="7">
        <v>1760</v>
      </c>
      <c r="K6303" s="10">
        <v>9328</v>
      </c>
      <c r="L6303" s="10">
        <v>4477.4399999999996</v>
      </c>
      <c r="M6303" s="5">
        <v>0.48</v>
      </c>
      <c r="N6303" s="2" t="s">
        <v>82</v>
      </c>
    </row>
    <row r="6304" spans="2:14" ht="14.25" customHeight="1" x14ac:dyDescent="0.25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10">
        <v>54</v>
      </c>
      <c r="J6304" s="7">
        <v>2310</v>
      </c>
      <c r="K6304" s="10">
        <v>12474</v>
      </c>
      <c r="L6304" s="10">
        <v>7983.3600000000006</v>
      </c>
      <c r="M6304" s="5">
        <v>0.64</v>
      </c>
      <c r="N6304" s="2" t="s">
        <v>82</v>
      </c>
    </row>
    <row r="6305" spans="2:14" ht="14.25" customHeight="1" x14ac:dyDescent="0.25">
      <c r="B6305" s="2" t="s">
        <v>25</v>
      </c>
      <c r="C6305" s="2">
        <v>1185732</v>
      </c>
      <c r="D6305" s="3">
        <v>44441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10">
        <v>53</v>
      </c>
      <c r="J6305" s="7">
        <v>2500</v>
      </c>
      <c r="K6305" s="10">
        <v>13250</v>
      </c>
      <c r="L6305" s="10">
        <v>6890</v>
      </c>
      <c r="M6305" s="5">
        <v>0.52</v>
      </c>
      <c r="N6305" s="2" t="s">
        <v>82</v>
      </c>
    </row>
    <row r="6306" spans="2:14" ht="14.25" customHeight="1" x14ac:dyDescent="0.25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10">
        <v>49</v>
      </c>
      <c r="J6306" s="7">
        <v>1810</v>
      </c>
      <c r="K6306" s="10">
        <v>8869</v>
      </c>
      <c r="L6306" s="10">
        <v>4434.5</v>
      </c>
      <c r="M6306" s="5">
        <v>0.5</v>
      </c>
      <c r="N6306" s="2" t="s">
        <v>82</v>
      </c>
    </row>
    <row r="6307" spans="2:14" ht="14.25" customHeight="1" x14ac:dyDescent="0.25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10">
        <v>28</v>
      </c>
      <c r="J6307" s="7">
        <v>1750</v>
      </c>
      <c r="K6307" s="10">
        <v>4900</v>
      </c>
      <c r="L6307" s="10">
        <v>2499</v>
      </c>
      <c r="M6307" s="5">
        <v>0.51</v>
      </c>
      <c r="N6307" s="2" t="s">
        <v>82</v>
      </c>
    </row>
    <row r="6308" spans="2:14" ht="14.25" customHeight="1" x14ac:dyDescent="0.25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10">
        <v>28</v>
      </c>
      <c r="J6308" s="7">
        <v>1500</v>
      </c>
      <c r="K6308" s="10">
        <v>4200</v>
      </c>
      <c r="L6308" s="10">
        <v>2100</v>
      </c>
      <c r="M6308" s="5">
        <v>0.5</v>
      </c>
      <c r="N6308" s="2" t="s">
        <v>82</v>
      </c>
    </row>
    <row r="6309" spans="2:14" ht="14.25" customHeight="1" x14ac:dyDescent="0.25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10">
        <v>38</v>
      </c>
      <c r="J6309" s="7">
        <v>1560</v>
      </c>
      <c r="K6309" s="10">
        <v>5928</v>
      </c>
      <c r="L6309" s="10">
        <v>2726.8799999999997</v>
      </c>
      <c r="M6309" s="5">
        <v>0.45999999999999996</v>
      </c>
      <c r="N6309" s="2" t="s">
        <v>82</v>
      </c>
    </row>
    <row r="6310" spans="2:14" ht="14.25" customHeight="1" x14ac:dyDescent="0.25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10">
        <v>41</v>
      </c>
      <c r="J6310" s="7">
        <v>2030</v>
      </c>
      <c r="K6310" s="10">
        <v>8323</v>
      </c>
      <c r="L6310" s="10">
        <v>5077.03</v>
      </c>
      <c r="M6310" s="5">
        <v>0.61</v>
      </c>
      <c r="N6310" s="2" t="s">
        <v>82</v>
      </c>
    </row>
    <row r="6311" spans="2:14" ht="14.25" customHeight="1" x14ac:dyDescent="0.25">
      <c r="B6311" s="2" t="s">
        <v>25</v>
      </c>
      <c r="C6311" s="2">
        <v>1185732</v>
      </c>
      <c r="D6311" s="3">
        <v>44473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10">
        <v>42</v>
      </c>
      <c r="J6311" s="7">
        <v>2450</v>
      </c>
      <c r="K6311" s="10">
        <v>10290</v>
      </c>
      <c r="L6311" s="10">
        <v>5556.6</v>
      </c>
      <c r="M6311" s="5">
        <v>0.54</v>
      </c>
      <c r="N6311" s="2" t="s">
        <v>82</v>
      </c>
    </row>
    <row r="6312" spans="2:14" ht="14.25" customHeight="1" x14ac:dyDescent="0.25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10">
        <v>33</v>
      </c>
      <c r="J6312" s="7">
        <v>1960</v>
      </c>
      <c r="K6312" s="10">
        <v>6468</v>
      </c>
      <c r="L6312" s="10">
        <v>2975.2799999999997</v>
      </c>
      <c r="M6312" s="5">
        <v>0.45999999999999996</v>
      </c>
      <c r="N6312" s="2" t="s">
        <v>82</v>
      </c>
    </row>
    <row r="6313" spans="2:14" ht="14.25" customHeight="1" x14ac:dyDescent="0.25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10">
        <v>34</v>
      </c>
      <c r="J6313" s="7">
        <v>1500</v>
      </c>
      <c r="K6313" s="10">
        <v>5100</v>
      </c>
      <c r="L6313" s="10">
        <v>2601</v>
      </c>
      <c r="M6313" s="5">
        <v>0.51</v>
      </c>
      <c r="N6313" s="2" t="s">
        <v>82</v>
      </c>
    </row>
    <row r="6314" spans="2:14" ht="14.25" customHeight="1" x14ac:dyDescent="0.25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10">
        <v>34</v>
      </c>
      <c r="J6314" s="7">
        <v>1600</v>
      </c>
      <c r="K6314" s="10">
        <v>5440</v>
      </c>
      <c r="L6314" s="10">
        <v>2937.6000000000004</v>
      </c>
      <c r="M6314" s="5">
        <v>0.54</v>
      </c>
      <c r="N6314" s="2" t="s">
        <v>82</v>
      </c>
    </row>
    <row r="6315" spans="2:14" ht="14.25" customHeight="1" x14ac:dyDescent="0.25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10">
        <v>42</v>
      </c>
      <c r="J6315" s="7">
        <v>1490</v>
      </c>
      <c r="K6315" s="10">
        <v>6258</v>
      </c>
      <c r="L6315" s="10">
        <v>2941.2599999999998</v>
      </c>
      <c r="M6315" s="5">
        <v>0.47</v>
      </c>
      <c r="N6315" s="2" t="s">
        <v>82</v>
      </c>
    </row>
    <row r="6316" spans="2:14" ht="14.25" customHeight="1" x14ac:dyDescent="0.25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10">
        <v>48</v>
      </c>
      <c r="J6316" s="7">
        <v>1760</v>
      </c>
      <c r="K6316" s="10">
        <v>8448</v>
      </c>
      <c r="L6316" s="10">
        <v>5322.24</v>
      </c>
      <c r="M6316" s="5">
        <v>0.63</v>
      </c>
      <c r="N6316" s="2" t="s">
        <v>82</v>
      </c>
    </row>
    <row r="6317" spans="2:14" ht="14.25" customHeight="1" x14ac:dyDescent="0.25">
      <c r="B6317" s="2" t="s">
        <v>25</v>
      </c>
      <c r="C6317" s="2">
        <v>1185732</v>
      </c>
      <c r="D6317" s="3">
        <v>44503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10">
        <v>44</v>
      </c>
      <c r="J6317" s="7">
        <v>2150</v>
      </c>
      <c r="K6317" s="10">
        <v>9460</v>
      </c>
      <c r="L6317" s="10">
        <v>5203</v>
      </c>
      <c r="M6317" s="5">
        <v>0.55000000000000004</v>
      </c>
      <c r="N6317" s="2" t="s">
        <v>82</v>
      </c>
    </row>
    <row r="6318" spans="2:14" ht="14.25" customHeight="1" x14ac:dyDescent="0.25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10">
        <v>32</v>
      </c>
      <c r="J6318" s="7">
        <v>1950</v>
      </c>
      <c r="K6318" s="10">
        <v>6240</v>
      </c>
      <c r="L6318" s="10">
        <v>2932.7999999999997</v>
      </c>
      <c r="M6318" s="5">
        <v>0.47</v>
      </c>
      <c r="N6318" s="2" t="s">
        <v>82</v>
      </c>
    </row>
    <row r="6319" spans="2:14" ht="14.25" customHeight="1" x14ac:dyDescent="0.25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10">
        <v>38</v>
      </c>
      <c r="J6319" s="7">
        <v>1670</v>
      </c>
      <c r="K6319" s="10">
        <v>6346</v>
      </c>
      <c r="L6319" s="10">
        <v>3426.84</v>
      </c>
      <c r="M6319" s="5">
        <v>0.54</v>
      </c>
      <c r="N6319" s="2" t="s">
        <v>82</v>
      </c>
    </row>
    <row r="6320" spans="2:14" ht="14.25" customHeight="1" x14ac:dyDescent="0.25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10">
        <v>55</v>
      </c>
      <c r="J6320" s="7">
        <v>1630</v>
      </c>
      <c r="K6320" s="10">
        <v>8965</v>
      </c>
      <c r="L6320" s="10">
        <v>4572.1499999999996</v>
      </c>
      <c r="M6320" s="5">
        <v>0.51</v>
      </c>
      <c r="N6320" s="2" t="s">
        <v>82</v>
      </c>
    </row>
    <row r="6321" spans="2:14" ht="14.25" customHeight="1" x14ac:dyDescent="0.25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10">
        <v>72</v>
      </c>
      <c r="J6321" s="7">
        <v>1630</v>
      </c>
      <c r="K6321" s="10">
        <v>11736</v>
      </c>
      <c r="L6321" s="10">
        <v>5750.64</v>
      </c>
      <c r="M6321" s="5">
        <v>0.49</v>
      </c>
      <c r="N6321" s="2" t="s">
        <v>82</v>
      </c>
    </row>
    <row r="6322" spans="2:14" ht="14.25" customHeight="1" x14ac:dyDescent="0.25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10">
        <v>72</v>
      </c>
      <c r="J6322" s="7">
        <v>2100</v>
      </c>
      <c r="K6322" s="10">
        <v>15120</v>
      </c>
      <c r="L6322" s="10">
        <v>9676.8000000000011</v>
      </c>
      <c r="M6322" s="5">
        <v>0.64</v>
      </c>
      <c r="N6322" s="2" t="s">
        <v>82</v>
      </c>
    </row>
    <row r="6323" spans="2:14" ht="14.25" customHeight="1" x14ac:dyDescent="0.25">
      <c r="B6323" s="2" t="s">
        <v>25</v>
      </c>
      <c r="C6323" s="2">
        <v>1185732</v>
      </c>
      <c r="D6323" s="3">
        <v>44532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10">
        <v>64</v>
      </c>
      <c r="J6323" s="7">
        <v>2440</v>
      </c>
      <c r="K6323" s="10">
        <v>15616</v>
      </c>
      <c r="L6323" s="10">
        <v>7964.16</v>
      </c>
      <c r="M6323" s="5">
        <v>0.51</v>
      </c>
      <c r="N6323" s="2" t="s">
        <v>82</v>
      </c>
    </row>
    <row r="6324" spans="2:14" ht="14.25" customHeight="1" x14ac:dyDescent="0.25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10">
        <v>55</v>
      </c>
      <c r="J6324" s="7">
        <v>2020</v>
      </c>
      <c r="K6324" s="10">
        <v>11110</v>
      </c>
      <c r="L6324" s="10">
        <v>4999.4999999999991</v>
      </c>
      <c r="M6324" s="5">
        <v>0.44999999999999996</v>
      </c>
      <c r="N6324" s="2" t="s">
        <v>82</v>
      </c>
    </row>
    <row r="6325" spans="2:14" ht="14.25" customHeight="1" x14ac:dyDescent="0.25">
      <c r="B6325" s="2" t="s">
        <v>60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10">
        <v>55</v>
      </c>
      <c r="J6325" s="7">
        <v>2180</v>
      </c>
      <c r="K6325" s="10">
        <v>11990</v>
      </c>
      <c r="L6325" s="10">
        <v>6114.9000000000005</v>
      </c>
      <c r="M6325" s="5">
        <v>0.51</v>
      </c>
      <c r="N6325" s="2" t="s">
        <v>82</v>
      </c>
    </row>
    <row r="6326" spans="2:14" ht="14.25" customHeight="1" x14ac:dyDescent="0.25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10">
        <v>55</v>
      </c>
      <c r="J6326" s="7">
        <v>1960</v>
      </c>
      <c r="K6326" s="10">
        <v>10780</v>
      </c>
      <c r="L6326" s="10">
        <v>5821.2000000000007</v>
      </c>
      <c r="M6326" s="5">
        <v>0.54</v>
      </c>
      <c r="N6326" s="2" t="s">
        <v>82</v>
      </c>
    </row>
    <row r="6327" spans="2:14" ht="14.25" customHeight="1" x14ac:dyDescent="0.25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10">
        <v>65</v>
      </c>
      <c r="J6327" s="7">
        <v>1690</v>
      </c>
      <c r="K6327" s="10">
        <v>10985</v>
      </c>
      <c r="L6327" s="10">
        <v>5382.65</v>
      </c>
      <c r="M6327" s="5">
        <v>0.49</v>
      </c>
      <c r="N6327" s="2" t="s">
        <v>82</v>
      </c>
    </row>
    <row r="6328" spans="2:14" ht="14.25" customHeight="1" x14ac:dyDescent="0.25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10">
        <v>69</v>
      </c>
      <c r="J6328" s="7">
        <v>2250</v>
      </c>
      <c r="K6328" s="10">
        <v>15525</v>
      </c>
      <c r="L6328" s="10">
        <v>10091.25</v>
      </c>
      <c r="M6328" s="5">
        <v>0.65</v>
      </c>
      <c r="N6328" s="2" t="s">
        <v>82</v>
      </c>
    </row>
    <row r="6329" spans="2:14" ht="14.25" customHeight="1" x14ac:dyDescent="0.25">
      <c r="B6329" s="2" t="s">
        <v>60</v>
      </c>
      <c r="C6329" s="2">
        <v>1185732</v>
      </c>
      <c r="D6329" s="3">
        <v>44209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10">
        <v>32</v>
      </c>
      <c r="J6329" s="7">
        <v>1940</v>
      </c>
      <c r="K6329" s="10">
        <v>6208</v>
      </c>
      <c r="L6329" s="10">
        <v>3228.1600000000003</v>
      </c>
      <c r="M6329" s="5">
        <v>0.52</v>
      </c>
      <c r="N6329" s="2" t="s">
        <v>82</v>
      </c>
    </row>
    <row r="6330" spans="2:14" ht="14.25" customHeight="1" x14ac:dyDescent="0.25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10">
        <v>33</v>
      </c>
      <c r="J6330" s="7">
        <v>1500</v>
      </c>
      <c r="K6330" s="10">
        <v>4950</v>
      </c>
      <c r="L6330" s="10">
        <v>2475</v>
      </c>
      <c r="M6330" s="5">
        <v>0.5</v>
      </c>
      <c r="N6330" s="2" t="s">
        <v>82</v>
      </c>
    </row>
    <row r="6331" spans="2:14" ht="14.25" customHeight="1" x14ac:dyDescent="0.25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10">
        <v>24</v>
      </c>
      <c r="J6331" s="7">
        <v>1670</v>
      </c>
      <c r="K6331" s="10">
        <v>4008</v>
      </c>
      <c r="L6331" s="10">
        <v>2164.3200000000002</v>
      </c>
      <c r="M6331" s="5">
        <v>0.54</v>
      </c>
      <c r="N6331" s="2" t="s">
        <v>82</v>
      </c>
    </row>
    <row r="6332" spans="2:14" ht="14.25" customHeight="1" x14ac:dyDescent="0.25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10">
        <v>29</v>
      </c>
      <c r="J6332" s="7">
        <v>1230</v>
      </c>
      <c r="K6332" s="10">
        <v>3567</v>
      </c>
      <c r="L6332" s="10">
        <v>1854.8400000000001</v>
      </c>
      <c r="M6332" s="5">
        <v>0.52</v>
      </c>
      <c r="N6332" s="2" t="s">
        <v>82</v>
      </c>
    </row>
    <row r="6333" spans="2:14" ht="14.25" customHeight="1" x14ac:dyDescent="0.25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10">
        <v>44</v>
      </c>
      <c r="J6333" s="7">
        <v>1280</v>
      </c>
      <c r="K6333" s="10">
        <v>5632</v>
      </c>
      <c r="L6333" s="10">
        <v>2816</v>
      </c>
      <c r="M6333" s="5">
        <v>0.5</v>
      </c>
      <c r="N6333" s="2" t="s">
        <v>82</v>
      </c>
    </row>
    <row r="6334" spans="2:14" ht="14.25" customHeight="1" x14ac:dyDescent="0.25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10">
        <v>32</v>
      </c>
      <c r="J6334" s="7">
        <v>1730</v>
      </c>
      <c r="K6334" s="10">
        <v>5536</v>
      </c>
      <c r="L6334" s="10">
        <v>3598.4</v>
      </c>
      <c r="M6334" s="5">
        <v>0.65</v>
      </c>
      <c r="N6334" s="2" t="s">
        <v>82</v>
      </c>
    </row>
    <row r="6335" spans="2:14" ht="14.25" customHeight="1" x14ac:dyDescent="0.25">
      <c r="B6335" s="2" t="s">
        <v>60</v>
      </c>
      <c r="C6335" s="2">
        <v>1185732</v>
      </c>
      <c r="D6335" s="3">
        <v>44238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10">
        <v>32</v>
      </c>
      <c r="J6335" s="7">
        <v>2310</v>
      </c>
      <c r="K6335" s="10">
        <v>7392</v>
      </c>
      <c r="L6335" s="10">
        <v>3696</v>
      </c>
      <c r="M6335" s="5">
        <v>0.5</v>
      </c>
      <c r="N6335" s="2" t="s">
        <v>82</v>
      </c>
    </row>
    <row r="6336" spans="2:14" ht="14.25" customHeight="1" x14ac:dyDescent="0.25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10">
        <v>33</v>
      </c>
      <c r="J6336" s="7">
        <v>1430</v>
      </c>
      <c r="K6336" s="10">
        <v>4719</v>
      </c>
      <c r="L6336" s="10">
        <v>2359.5</v>
      </c>
      <c r="M6336" s="5">
        <v>0.5</v>
      </c>
      <c r="N6336" s="2" t="s">
        <v>82</v>
      </c>
    </row>
    <row r="6337" spans="2:14" ht="14.25" customHeight="1" x14ac:dyDescent="0.25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10">
        <v>23</v>
      </c>
      <c r="J6337" s="7">
        <v>1580</v>
      </c>
      <c r="K6337" s="10">
        <v>3634</v>
      </c>
      <c r="L6337" s="10">
        <v>1817</v>
      </c>
      <c r="M6337" s="5">
        <v>0.5</v>
      </c>
      <c r="N6337" s="2" t="s">
        <v>82</v>
      </c>
    </row>
    <row r="6338" spans="2:14" ht="14.25" customHeight="1" x14ac:dyDescent="0.25">
      <c r="B6338" s="2" t="s">
        <v>60</v>
      </c>
      <c r="C6338" s="2">
        <v>1185732</v>
      </c>
      <c r="D6338" s="3">
        <v>44238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10">
        <v>29</v>
      </c>
      <c r="J6338" s="7">
        <v>1010</v>
      </c>
      <c r="K6338" s="10">
        <v>2929</v>
      </c>
      <c r="L6338" s="10">
        <v>1464.5</v>
      </c>
      <c r="M6338" s="5">
        <v>0.5</v>
      </c>
      <c r="N6338" s="2" t="s">
        <v>82</v>
      </c>
    </row>
    <row r="6339" spans="2:14" ht="14.25" customHeight="1" x14ac:dyDescent="0.25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10">
        <v>41</v>
      </c>
      <c r="J6339" s="7">
        <v>1220</v>
      </c>
      <c r="K6339" s="10">
        <v>5002</v>
      </c>
      <c r="L6339" s="10">
        <v>2300.9199999999996</v>
      </c>
      <c r="M6339" s="5">
        <v>0.45999999999999996</v>
      </c>
      <c r="N6339" s="2" t="s">
        <v>82</v>
      </c>
    </row>
    <row r="6340" spans="2:14" ht="14.25" customHeight="1" x14ac:dyDescent="0.25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10">
        <v>29</v>
      </c>
      <c r="J6340" s="7">
        <v>1430</v>
      </c>
      <c r="K6340" s="10">
        <v>4147</v>
      </c>
      <c r="L6340" s="10">
        <v>2529.67</v>
      </c>
      <c r="M6340" s="5">
        <v>0.61</v>
      </c>
      <c r="N6340" s="2" t="s">
        <v>82</v>
      </c>
    </row>
    <row r="6341" spans="2:14" ht="14.25" customHeight="1" x14ac:dyDescent="0.25">
      <c r="B6341" s="2" t="s">
        <v>60</v>
      </c>
      <c r="C6341" s="2">
        <v>1185732</v>
      </c>
      <c r="D6341" s="3">
        <v>44264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10">
        <v>27</v>
      </c>
      <c r="J6341" s="7">
        <v>2310</v>
      </c>
      <c r="K6341" s="10">
        <v>6237</v>
      </c>
      <c r="L6341" s="10">
        <v>3243.2400000000002</v>
      </c>
      <c r="M6341" s="5">
        <v>0.52</v>
      </c>
      <c r="N6341" s="2" t="s">
        <v>82</v>
      </c>
    </row>
    <row r="6342" spans="2:14" ht="14.25" customHeight="1" x14ac:dyDescent="0.25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10">
        <v>27</v>
      </c>
      <c r="J6342" s="7">
        <v>1260</v>
      </c>
      <c r="K6342" s="10">
        <v>3402</v>
      </c>
      <c r="L6342" s="10">
        <v>1530.8999999999999</v>
      </c>
      <c r="M6342" s="5">
        <v>0.44999999999999996</v>
      </c>
      <c r="N6342" s="2" t="s">
        <v>82</v>
      </c>
    </row>
    <row r="6343" spans="2:14" ht="14.25" customHeight="1" x14ac:dyDescent="0.25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10">
        <v>20</v>
      </c>
      <c r="J6343" s="7">
        <v>1240</v>
      </c>
      <c r="K6343" s="10">
        <v>2480</v>
      </c>
      <c r="L6343" s="10">
        <v>1314.4</v>
      </c>
      <c r="M6343" s="5">
        <v>0.53</v>
      </c>
      <c r="N6343" s="2" t="s">
        <v>82</v>
      </c>
    </row>
    <row r="6344" spans="2:14" ht="14.25" customHeight="1" x14ac:dyDescent="0.25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10">
        <v>24</v>
      </c>
      <c r="J6344" s="7">
        <v>980</v>
      </c>
      <c r="K6344" s="10">
        <v>2352</v>
      </c>
      <c r="L6344" s="10">
        <v>1223.04</v>
      </c>
      <c r="M6344" s="5">
        <v>0.52</v>
      </c>
      <c r="N6344" s="2" t="s">
        <v>82</v>
      </c>
    </row>
    <row r="6345" spans="2:14" ht="14.25" customHeight="1" x14ac:dyDescent="0.25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10">
        <v>37</v>
      </c>
      <c r="J6345" s="7">
        <v>1130</v>
      </c>
      <c r="K6345" s="10">
        <v>4181</v>
      </c>
      <c r="L6345" s="10">
        <v>2048.69</v>
      </c>
      <c r="M6345" s="5">
        <v>0.49</v>
      </c>
      <c r="N6345" s="2" t="s">
        <v>82</v>
      </c>
    </row>
    <row r="6346" spans="2:14" ht="14.25" customHeight="1" x14ac:dyDescent="0.25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10">
        <v>28</v>
      </c>
      <c r="J6346" s="7">
        <v>1280</v>
      </c>
      <c r="K6346" s="10">
        <v>3584</v>
      </c>
      <c r="L6346" s="10">
        <v>2186.2399999999998</v>
      </c>
      <c r="M6346" s="5">
        <v>0.61</v>
      </c>
      <c r="N6346" s="2" t="s">
        <v>82</v>
      </c>
    </row>
    <row r="6347" spans="2:14" ht="14.25" customHeight="1" x14ac:dyDescent="0.25">
      <c r="B6347" s="2" t="s">
        <v>60</v>
      </c>
      <c r="C6347" s="2">
        <v>1185732</v>
      </c>
      <c r="D6347" s="3">
        <v>44296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10">
        <v>28</v>
      </c>
      <c r="J6347" s="7">
        <v>2180</v>
      </c>
      <c r="K6347" s="10">
        <v>6104</v>
      </c>
      <c r="L6347" s="10">
        <v>3357.2000000000003</v>
      </c>
      <c r="M6347" s="5">
        <v>0.55000000000000004</v>
      </c>
      <c r="N6347" s="2" t="s">
        <v>82</v>
      </c>
    </row>
    <row r="6348" spans="2:14" ht="14.25" customHeight="1" x14ac:dyDescent="0.25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10">
        <v>28</v>
      </c>
      <c r="J6348" s="7">
        <v>1110</v>
      </c>
      <c r="K6348" s="10">
        <v>3108</v>
      </c>
      <c r="L6348" s="10">
        <v>1522.92</v>
      </c>
      <c r="M6348" s="5">
        <v>0.49</v>
      </c>
      <c r="N6348" s="2" t="s">
        <v>82</v>
      </c>
    </row>
    <row r="6349" spans="2:14" ht="14.25" customHeight="1" x14ac:dyDescent="0.25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10">
        <v>19</v>
      </c>
      <c r="J6349" s="7">
        <v>1060</v>
      </c>
      <c r="K6349" s="10">
        <v>2014</v>
      </c>
      <c r="L6349" s="10">
        <v>1067.42</v>
      </c>
      <c r="M6349" s="5">
        <v>0.53</v>
      </c>
      <c r="N6349" s="2" t="s">
        <v>82</v>
      </c>
    </row>
    <row r="6350" spans="2:14" ht="14.25" customHeight="1" x14ac:dyDescent="0.25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10">
        <v>24</v>
      </c>
      <c r="J6350" s="7">
        <v>1020</v>
      </c>
      <c r="K6350" s="10">
        <v>2448</v>
      </c>
      <c r="L6350" s="10">
        <v>1224</v>
      </c>
      <c r="M6350" s="5">
        <v>0.5</v>
      </c>
      <c r="N6350" s="2" t="s">
        <v>82</v>
      </c>
    </row>
    <row r="6351" spans="2:14" ht="14.25" customHeight="1" x14ac:dyDescent="0.25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10">
        <v>42</v>
      </c>
      <c r="J6351" s="7">
        <v>1010</v>
      </c>
      <c r="K6351" s="10">
        <v>4242</v>
      </c>
      <c r="L6351" s="10">
        <v>1993.7399999999998</v>
      </c>
      <c r="M6351" s="5">
        <v>0.47</v>
      </c>
      <c r="N6351" s="2" t="s">
        <v>82</v>
      </c>
    </row>
    <row r="6352" spans="2:14" ht="14.25" customHeight="1" x14ac:dyDescent="0.25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10">
        <v>34</v>
      </c>
      <c r="J6352" s="7">
        <v>1370</v>
      </c>
      <c r="K6352" s="10">
        <v>4658</v>
      </c>
      <c r="L6352" s="10">
        <v>3027.7000000000003</v>
      </c>
      <c r="M6352" s="5">
        <v>0.65</v>
      </c>
      <c r="N6352" s="2" t="s">
        <v>82</v>
      </c>
    </row>
    <row r="6353" spans="2:14" ht="14.25" customHeight="1" x14ac:dyDescent="0.25">
      <c r="B6353" s="2" t="s">
        <v>60</v>
      </c>
      <c r="C6353" s="2">
        <v>1185732</v>
      </c>
      <c r="D6353" s="3">
        <v>44325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10">
        <v>42</v>
      </c>
      <c r="J6353" s="7">
        <v>2070</v>
      </c>
      <c r="K6353" s="10">
        <v>8694</v>
      </c>
      <c r="L6353" s="10">
        <v>4347</v>
      </c>
      <c r="M6353" s="5">
        <v>0.5</v>
      </c>
      <c r="N6353" s="2" t="s">
        <v>82</v>
      </c>
    </row>
    <row r="6354" spans="2:14" ht="14.25" customHeight="1" x14ac:dyDescent="0.25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10">
        <v>44</v>
      </c>
      <c r="J6354" s="7">
        <v>1350</v>
      </c>
      <c r="K6354" s="10">
        <v>5940</v>
      </c>
      <c r="L6354" s="10">
        <v>2910.6</v>
      </c>
      <c r="M6354" s="5">
        <v>0.49</v>
      </c>
      <c r="N6354" s="2" t="s">
        <v>82</v>
      </c>
    </row>
    <row r="6355" spans="2:14" ht="14.25" customHeight="1" x14ac:dyDescent="0.25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10">
        <v>39</v>
      </c>
      <c r="J6355" s="7">
        <v>1430</v>
      </c>
      <c r="K6355" s="10">
        <v>5577</v>
      </c>
      <c r="L6355" s="10">
        <v>2844.27</v>
      </c>
      <c r="M6355" s="5">
        <v>0.51</v>
      </c>
      <c r="N6355" s="2" t="s">
        <v>82</v>
      </c>
    </row>
    <row r="6356" spans="2:14" ht="14.25" customHeight="1" x14ac:dyDescent="0.25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10">
        <v>38</v>
      </c>
      <c r="J6356" s="7">
        <v>1230</v>
      </c>
      <c r="K6356" s="10">
        <v>4674</v>
      </c>
      <c r="L6356" s="10">
        <v>2570.7000000000003</v>
      </c>
      <c r="M6356" s="5">
        <v>0.55000000000000004</v>
      </c>
      <c r="N6356" s="2" t="s">
        <v>82</v>
      </c>
    </row>
    <row r="6357" spans="2:14" ht="14.25" customHeight="1" x14ac:dyDescent="0.25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10">
        <v>49</v>
      </c>
      <c r="J6357" s="7">
        <v>1260</v>
      </c>
      <c r="K6357" s="10">
        <v>6174</v>
      </c>
      <c r="L6357" s="10">
        <v>2840.04</v>
      </c>
      <c r="M6357" s="5">
        <v>0.45999999999999996</v>
      </c>
      <c r="N6357" s="2" t="s">
        <v>82</v>
      </c>
    </row>
    <row r="6358" spans="2:14" ht="14.25" customHeight="1" x14ac:dyDescent="0.25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10">
        <v>53</v>
      </c>
      <c r="J6358" s="7">
        <v>1430</v>
      </c>
      <c r="K6358" s="10">
        <v>7579</v>
      </c>
      <c r="L6358" s="10">
        <v>4850.5600000000004</v>
      </c>
      <c r="M6358" s="5">
        <v>0.64</v>
      </c>
      <c r="N6358" s="2" t="s">
        <v>82</v>
      </c>
    </row>
    <row r="6359" spans="2:14" ht="14.25" customHeight="1" x14ac:dyDescent="0.25">
      <c r="B6359" s="2" t="s">
        <v>60</v>
      </c>
      <c r="C6359" s="2">
        <v>1185732</v>
      </c>
      <c r="D6359" s="3">
        <v>44358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10">
        <v>49</v>
      </c>
      <c r="J6359" s="7">
        <v>2320</v>
      </c>
      <c r="K6359" s="10">
        <v>11368</v>
      </c>
      <c r="L6359" s="10">
        <v>6025.04</v>
      </c>
      <c r="M6359" s="5">
        <v>0.53</v>
      </c>
      <c r="N6359" s="2" t="s">
        <v>82</v>
      </c>
    </row>
    <row r="6360" spans="2:14" ht="14.25" customHeight="1" x14ac:dyDescent="0.25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10">
        <v>41</v>
      </c>
      <c r="J6360" s="7">
        <v>1380</v>
      </c>
      <c r="K6360" s="10">
        <v>5658</v>
      </c>
      <c r="L6360" s="10">
        <v>2602.6799999999998</v>
      </c>
      <c r="M6360" s="5">
        <v>0.45999999999999996</v>
      </c>
      <c r="N6360" s="2" t="s">
        <v>82</v>
      </c>
    </row>
    <row r="6361" spans="2:14" ht="14.25" customHeight="1" x14ac:dyDescent="0.25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10">
        <v>49</v>
      </c>
      <c r="J6361" s="7">
        <v>1420</v>
      </c>
      <c r="K6361" s="10">
        <v>6958</v>
      </c>
      <c r="L6361" s="10">
        <v>3757.32</v>
      </c>
      <c r="M6361" s="5">
        <v>0.54</v>
      </c>
      <c r="N6361" s="2" t="s">
        <v>82</v>
      </c>
    </row>
    <row r="6362" spans="2:14" ht="14.25" customHeight="1" x14ac:dyDescent="0.25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10">
        <v>49</v>
      </c>
      <c r="J6362" s="7">
        <v>1400</v>
      </c>
      <c r="K6362" s="10">
        <v>6860</v>
      </c>
      <c r="L6362" s="10">
        <v>3498.6</v>
      </c>
      <c r="M6362" s="5">
        <v>0.51</v>
      </c>
      <c r="N6362" s="2" t="s">
        <v>82</v>
      </c>
    </row>
    <row r="6363" spans="2:14" ht="14.25" customHeight="1" x14ac:dyDescent="0.25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10">
        <v>62</v>
      </c>
      <c r="J6363" s="7">
        <v>1500</v>
      </c>
      <c r="K6363" s="10">
        <v>9300</v>
      </c>
      <c r="L6363" s="10">
        <v>4371</v>
      </c>
      <c r="M6363" s="5">
        <v>0.47</v>
      </c>
      <c r="N6363" s="2" t="s">
        <v>82</v>
      </c>
    </row>
    <row r="6364" spans="2:14" ht="14.25" customHeight="1" x14ac:dyDescent="0.25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10">
        <v>64</v>
      </c>
      <c r="J6364" s="7">
        <v>1960</v>
      </c>
      <c r="K6364" s="10">
        <v>12544</v>
      </c>
      <c r="L6364" s="10">
        <v>7777.28</v>
      </c>
      <c r="M6364" s="5">
        <v>0.62</v>
      </c>
      <c r="N6364" s="2" t="s">
        <v>82</v>
      </c>
    </row>
    <row r="6365" spans="2:14" ht="14.25" customHeight="1" x14ac:dyDescent="0.25">
      <c r="B6365" s="2" t="s">
        <v>60</v>
      </c>
      <c r="C6365" s="2">
        <v>1185732</v>
      </c>
      <c r="D6365" s="3">
        <v>44386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10">
        <v>63</v>
      </c>
      <c r="J6365" s="7">
        <v>2520</v>
      </c>
      <c r="K6365" s="10">
        <v>15876</v>
      </c>
      <c r="L6365" s="10">
        <v>8255.52</v>
      </c>
      <c r="M6365" s="5">
        <v>0.52</v>
      </c>
      <c r="N6365" s="2" t="s">
        <v>82</v>
      </c>
    </row>
    <row r="6366" spans="2:14" ht="14.25" customHeight="1" x14ac:dyDescent="0.25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10">
        <v>56</v>
      </c>
      <c r="J6366" s="7">
        <v>1950</v>
      </c>
      <c r="K6366" s="10">
        <v>10920</v>
      </c>
      <c r="L6366" s="10">
        <v>5132.3999999999996</v>
      </c>
      <c r="M6366" s="5">
        <v>0.47</v>
      </c>
      <c r="N6366" s="2" t="s">
        <v>82</v>
      </c>
    </row>
    <row r="6367" spans="2:14" ht="14.25" customHeight="1" x14ac:dyDescent="0.25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10">
        <v>51</v>
      </c>
      <c r="J6367" s="7">
        <v>1730</v>
      </c>
      <c r="K6367" s="10">
        <v>8823</v>
      </c>
      <c r="L6367" s="10">
        <v>4499.7300000000005</v>
      </c>
      <c r="M6367" s="5">
        <v>0.51</v>
      </c>
      <c r="N6367" s="2" t="s">
        <v>82</v>
      </c>
    </row>
    <row r="6368" spans="2:14" ht="14.25" customHeight="1" x14ac:dyDescent="0.25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10">
        <v>53</v>
      </c>
      <c r="J6368" s="7">
        <v>1520</v>
      </c>
      <c r="K6368" s="10">
        <v>8056</v>
      </c>
      <c r="L6368" s="10">
        <v>4350.2400000000007</v>
      </c>
      <c r="M6368" s="5">
        <v>0.54</v>
      </c>
      <c r="N6368" s="2" t="s">
        <v>82</v>
      </c>
    </row>
    <row r="6369" spans="2:14" ht="14.25" customHeight="1" x14ac:dyDescent="0.25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10">
        <v>59</v>
      </c>
      <c r="J6369" s="7">
        <v>1540</v>
      </c>
      <c r="K6369" s="10">
        <v>9086</v>
      </c>
      <c r="L6369" s="10">
        <v>4179.5599999999995</v>
      </c>
      <c r="M6369" s="5">
        <v>0.45999999999999996</v>
      </c>
      <c r="N6369" s="2" t="s">
        <v>82</v>
      </c>
    </row>
    <row r="6370" spans="2:14" ht="14.25" customHeight="1" x14ac:dyDescent="0.25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10">
        <v>69</v>
      </c>
      <c r="J6370" s="7">
        <v>1810</v>
      </c>
      <c r="K6370" s="10">
        <v>12489</v>
      </c>
      <c r="L6370" s="10">
        <v>7868.07</v>
      </c>
      <c r="M6370" s="5">
        <v>0.63</v>
      </c>
      <c r="N6370" s="2" t="s">
        <v>82</v>
      </c>
    </row>
    <row r="6371" spans="2:14" ht="14.25" customHeight="1" x14ac:dyDescent="0.25">
      <c r="B6371" s="2" t="s">
        <v>60</v>
      </c>
      <c r="C6371" s="2">
        <v>1185732</v>
      </c>
      <c r="D6371" s="3">
        <v>44418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10">
        <v>61</v>
      </c>
      <c r="J6371" s="7">
        <v>2280</v>
      </c>
      <c r="K6371" s="10">
        <v>13908</v>
      </c>
      <c r="L6371" s="10">
        <v>6954</v>
      </c>
      <c r="M6371" s="5">
        <v>0.5</v>
      </c>
      <c r="N6371" s="2" t="s">
        <v>82</v>
      </c>
    </row>
    <row r="6372" spans="2:14" ht="14.25" customHeight="1" x14ac:dyDescent="0.25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10">
        <v>58</v>
      </c>
      <c r="J6372" s="7">
        <v>1950</v>
      </c>
      <c r="K6372" s="10">
        <v>11310</v>
      </c>
      <c r="L6372" s="10">
        <v>5202.5999999999995</v>
      </c>
      <c r="M6372" s="5">
        <v>0.45999999999999996</v>
      </c>
      <c r="N6372" s="2" t="s">
        <v>82</v>
      </c>
    </row>
    <row r="6373" spans="2:14" ht="14.25" customHeight="1" x14ac:dyDescent="0.25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10">
        <v>53</v>
      </c>
      <c r="J6373" s="7">
        <v>1500</v>
      </c>
      <c r="K6373" s="10">
        <v>7950</v>
      </c>
      <c r="L6373" s="10">
        <v>4054.5</v>
      </c>
      <c r="M6373" s="5">
        <v>0.51</v>
      </c>
      <c r="N6373" s="2" t="s">
        <v>82</v>
      </c>
    </row>
    <row r="6374" spans="2:14" ht="14.25" customHeight="1" x14ac:dyDescent="0.25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10">
        <v>41</v>
      </c>
      <c r="J6374" s="7">
        <v>1580</v>
      </c>
      <c r="K6374" s="10">
        <v>6478</v>
      </c>
      <c r="L6374" s="10">
        <v>3303.78</v>
      </c>
      <c r="M6374" s="5">
        <v>0.51</v>
      </c>
      <c r="N6374" s="2" t="s">
        <v>82</v>
      </c>
    </row>
    <row r="6375" spans="2:14" ht="14.25" customHeight="1" x14ac:dyDescent="0.25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10">
        <v>50</v>
      </c>
      <c r="J6375" s="7">
        <v>1350</v>
      </c>
      <c r="K6375" s="10">
        <v>6750</v>
      </c>
      <c r="L6375" s="10">
        <v>3307.5</v>
      </c>
      <c r="M6375" s="5">
        <v>0.49</v>
      </c>
      <c r="N6375" s="2" t="s">
        <v>82</v>
      </c>
    </row>
    <row r="6376" spans="2:14" ht="14.25" customHeight="1" x14ac:dyDescent="0.25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10">
        <v>54</v>
      </c>
      <c r="J6376" s="7">
        <v>1690</v>
      </c>
      <c r="K6376" s="10">
        <v>9126</v>
      </c>
      <c r="L6376" s="10">
        <v>5566.86</v>
      </c>
      <c r="M6376" s="5">
        <v>0.61</v>
      </c>
      <c r="N6376" s="2" t="s">
        <v>82</v>
      </c>
    </row>
    <row r="6377" spans="2:14" ht="14.25" customHeight="1" x14ac:dyDescent="0.25">
      <c r="B6377" s="2" t="s">
        <v>60</v>
      </c>
      <c r="C6377" s="2">
        <v>1185732</v>
      </c>
      <c r="D6377" s="3">
        <v>44448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10">
        <v>50</v>
      </c>
      <c r="J6377" s="7">
        <v>2250</v>
      </c>
      <c r="K6377" s="10">
        <v>11250</v>
      </c>
      <c r="L6377" s="10">
        <v>6075</v>
      </c>
      <c r="M6377" s="5">
        <v>0.54</v>
      </c>
      <c r="N6377" s="2" t="s">
        <v>82</v>
      </c>
    </row>
    <row r="6378" spans="2:14" ht="14.25" customHeight="1" x14ac:dyDescent="0.25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10">
        <v>47</v>
      </c>
      <c r="J6378" s="7">
        <v>1730</v>
      </c>
      <c r="K6378" s="10">
        <v>8131</v>
      </c>
      <c r="L6378" s="10">
        <v>3821.5699999999997</v>
      </c>
      <c r="M6378" s="5">
        <v>0.47</v>
      </c>
      <c r="N6378" s="2" t="s">
        <v>82</v>
      </c>
    </row>
    <row r="6379" spans="2:14" ht="14.25" customHeight="1" x14ac:dyDescent="0.25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10">
        <v>23</v>
      </c>
      <c r="J6379" s="7">
        <v>1380</v>
      </c>
      <c r="K6379" s="10">
        <v>3174</v>
      </c>
      <c r="L6379" s="10">
        <v>1745.7</v>
      </c>
      <c r="M6379" s="5">
        <v>0.55000000000000004</v>
      </c>
      <c r="N6379" s="2" t="s">
        <v>82</v>
      </c>
    </row>
    <row r="6380" spans="2:14" ht="14.25" customHeight="1" x14ac:dyDescent="0.25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10">
        <v>24</v>
      </c>
      <c r="J6380" s="7">
        <v>1130</v>
      </c>
      <c r="K6380" s="10">
        <v>2712</v>
      </c>
      <c r="L6380" s="10">
        <v>1383.1200000000001</v>
      </c>
      <c r="M6380" s="5">
        <v>0.51</v>
      </c>
      <c r="N6380" s="2" t="s">
        <v>82</v>
      </c>
    </row>
    <row r="6381" spans="2:14" ht="14.25" customHeight="1" x14ac:dyDescent="0.25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10">
        <v>32</v>
      </c>
      <c r="J6381" s="7">
        <v>1220</v>
      </c>
      <c r="K6381" s="10">
        <v>3904</v>
      </c>
      <c r="L6381" s="10">
        <v>1873.9199999999998</v>
      </c>
      <c r="M6381" s="5">
        <v>0.48</v>
      </c>
      <c r="N6381" s="2" t="s">
        <v>82</v>
      </c>
    </row>
    <row r="6382" spans="2:14" ht="14.25" customHeight="1" x14ac:dyDescent="0.25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10">
        <v>37</v>
      </c>
      <c r="J6382" s="7">
        <v>1380</v>
      </c>
      <c r="K6382" s="10">
        <v>5106</v>
      </c>
      <c r="L6382" s="10">
        <v>3165.72</v>
      </c>
      <c r="M6382" s="5">
        <v>0.62</v>
      </c>
      <c r="N6382" s="2" t="s">
        <v>82</v>
      </c>
    </row>
    <row r="6383" spans="2:14" ht="14.25" customHeight="1" x14ac:dyDescent="0.25">
      <c r="B6383" s="2" t="s">
        <v>60</v>
      </c>
      <c r="C6383" s="2">
        <v>1185732</v>
      </c>
      <c r="D6383" s="3">
        <v>44480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10">
        <v>36</v>
      </c>
      <c r="J6383" s="7">
        <v>2100</v>
      </c>
      <c r="K6383" s="10">
        <v>7560</v>
      </c>
      <c r="L6383" s="10">
        <v>3931.2000000000003</v>
      </c>
      <c r="M6383" s="5">
        <v>0.52</v>
      </c>
      <c r="N6383" s="2" t="s">
        <v>82</v>
      </c>
    </row>
    <row r="6384" spans="2:14" ht="14.25" customHeight="1" x14ac:dyDescent="0.25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10">
        <v>29</v>
      </c>
      <c r="J6384" s="7">
        <v>1380</v>
      </c>
      <c r="K6384" s="10">
        <v>4002</v>
      </c>
      <c r="L6384" s="10">
        <v>1880.9399999999998</v>
      </c>
      <c r="M6384" s="5">
        <v>0.47</v>
      </c>
      <c r="N6384" s="2" t="s">
        <v>82</v>
      </c>
    </row>
    <row r="6385" spans="2:14" ht="14.25" customHeight="1" x14ac:dyDescent="0.25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10">
        <v>27</v>
      </c>
      <c r="J6385" s="7">
        <v>1060</v>
      </c>
      <c r="K6385" s="10">
        <v>2862</v>
      </c>
      <c r="L6385" s="10">
        <v>1516.8600000000001</v>
      </c>
      <c r="M6385" s="5">
        <v>0.53</v>
      </c>
      <c r="N6385" s="2" t="s">
        <v>82</v>
      </c>
    </row>
    <row r="6386" spans="2:14" ht="14.25" customHeight="1" x14ac:dyDescent="0.25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10">
        <v>29</v>
      </c>
      <c r="J6386" s="7">
        <v>1120</v>
      </c>
      <c r="K6386" s="10">
        <v>3248</v>
      </c>
      <c r="L6386" s="10">
        <v>1656.48</v>
      </c>
      <c r="M6386" s="5">
        <v>0.51</v>
      </c>
      <c r="N6386" s="2" t="s">
        <v>82</v>
      </c>
    </row>
    <row r="6387" spans="2:14" ht="14.25" customHeight="1" x14ac:dyDescent="0.25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10">
        <v>37</v>
      </c>
      <c r="J6387" s="7">
        <v>1160</v>
      </c>
      <c r="K6387" s="10">
        <v>4292</v>
      </c>
      <c r="L6387" s="10">
        <v>1974.32</v>
      </c>
      <c r="M6387" s="5">
        <v>0.45999999999999996</v>
      </c>
      <c r="N6387" s="2" t="s">
        <v>82</v>
      </c>
    </row>
    <row r="6388" spans="2:14" ht="14.25" customHeight="1" x14ac:dyDescent="0.25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10">
        <v>38</v>
      </c>
      <c r="J6388" s="7">
        <v>1470</v>
      </c>
      <c r="K6388" s="10">
        <v>5586</v>
      </c>
      <c r="L6388" s="10">
        <v>3519.18</v>
      </c>
      <c r="M6388" s="5">
        <v>0.63</v>
      </c>
      <c r="N6388" s="2" t="s">
        <v>82</v>
      </c>
    </row>
    <row r="6389" spans="2:14" ht="14.25" customHeight="1" x14ac:dyDescent="0.25">
      <c r="B6389" s="2" t="s">
        <v>60</v>
      </c>
      <c r="C6389" s="2">
        <v>1185732</v>
      </c>
      <c r="D6389" s="3">
        <v>44510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10">
        <v>34</v>
      </c>
      <c r="J6389" s="7">
        <v>1690</v>
      </c>
      <c r="K6389" s="10">
        <v>5746</v>
      </c>
      <c r="L6389" s="10">
        <v>2987.92</v>
      </c>
      <c r="M6389" s="5">
        <v>0.52</v>
      </c>
      <c r="N6389" s="2" t="s">
        <v>82</v>
      </c>
    </row>
    <row r="6390" spans="2:14" ht="14.25" customHeight="1" x14ac:dyDescent="0.25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10">
        <v>24</v>
      </c>
      <c r="J6390" s="7">
        <v>1400</v>
      </c>
      <c r="K6390" s="10">
        <v>3360</v>
      </c>
      <c r="L6390" s="10">
        <v>1511.9999999999998</v>
      </c>
      <c r="M6390" s="5">
        <v>0.44999999999999996</v>
      </c>
      <c r="N6390" s="2" t="s">
        <v>82</v>
      </c>
    </row>
    <row r="6391" spans="2:14" ht="14.25" customHeight="1" x14ac:dyDescent="0.25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10">
        <v>32</v>
      </c>
      <c r="J6391" s="7">
        <v>1160</v>
      </c>
      <c r="K6391" s="10">
        <v>3712</v>
      </c>
      <c r="L6391" s="10">
        <v>1856</v>
      </c>
      <c r="M6391" s="5">
        <v>0.5</v>
      </c>
      <c r="N6391" s="2" t="s">
        <v>82</v>
      </c>
    </row>
    <row r="6392" spans="2:14" ht="14.25" customHeight="1" x14ac:dyDescent="0.25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10">
        <v>59</v>
      </c>
      <c r="J6392" s="7">
        <v>1350</v>
      </c>
      <c r="K6392" s="10">
        <v>7965</v>
      </c>
      <c r="L6392" s="10">
        <v>3982.5</v>
      </c>
      <c r="M6392" s="5">
        <v>0.5</v>
      </c>
      <c r="N6392" s="2" t="s">
        <v>82</v>
      </c>
    </row>
    <row r="6393" spans="2:14" ht="14.25" customHeight="1" x14ac:dyDescent="0.25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10">
        <v>76</v>
      </c>
      <c r="J6393" s="7">
        <v>1380</v>
      </c>
      <c r="K6393" s="10">
        <v>10488</v>
      </c>
      <c r="L6393" s="10">
        <v>5139.12</v>
      </c>
      <c r="M6393" s="5">
        <v>0.49</v>
      </c>
      <c r="N6393" s="2" t="s">
        <v>82</v>
      </c>
    </row>
    <row r="6394" spans="2:14" ht="14.25" customHeight="1" x14ac:dyDescent="0.25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10">
        <v>74</v>
      </c>
      <c r="J6394" s="7">
        <v>1670</v>
      </c>
      <c r="K6394" s="10">
        <v>12358</v>
      </c>
      <c r="L6394" s="10">
        <v>7909.12</v>
      </c>
      <c r="M6394" s="5">
        <v>0.64</v>
      </c>
      <c r="N6394" s="2" t="s">
        <v>82</v>
      </c>
    </row>
    <row r="6395" spans="2:14" ht="14.25" customHeight="1" x14ac:dyDescent="0.25">
      <c r="B6395" s="2" t="s">
        <v>60</v>
      </c>
      <c r="C6395" s="2">
        <v>1185732</v>
      </c>
      <c r="D6395" s="3">
        <v>44539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10">
        <v>70</v>
      </c>
      <c r="J6395" s="7">
        <v>2310</v>
      </c>
      <c r="K6395" s="10">
        <v>16170</v>
      </c>
      <c r="L6395" s="10">
        <v>8085</v>
      </c>
      <c r="M6395" s="5">
        <v>0.5</v>
      </c>
      <c r="N6395" s="2" t="s">
        <v>82</v>
      </c>
    </row>
    <row r="6396" spans="2:14" ht="14.25" customHeight="1" x14ac:dyDescent="0.25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10">
        <v>60</v>
      </c>
      <c r="J6396" s="7">
        <v>1810</v>
      </c>
      <c r="K6396" s="10">
        <v>10860</v>
      </c>
      <c r="L6396" s="10">
        <v>5104.2</v>
      </c>
      <c r="M6396" s="5">
        <v>0.47</v>
      </c>
      <c r="N6396" s="2" t="s">
        <v>82</v>
      </c>
    </row>
    <row r="6397" spans="2:14" ht="14.25" customHeight="1" x14ac:dyDescent="0.25">
      <c r="B6397" s="2" t="s">
        <v>29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10">
        <v>59</v>
      </c>
      <c r="J6397" s="7">
        <v>1610</v>
      </c>
      <c r="K6397" s="10">
        <v>9499</v>
      </c>
      <c r="L6397" s="10">
        <v>4939.4800000000005</v>
      </c>
      <c r="M6397" s="5">
        <v>0.52</v>
      </c>
      <c r="N6397" s="2" t="s">
        <v>82</v>
      </c>
    </row>
    <row r="6398" spans="2:14" ht="14.25" customHeight="1" x14ac:dyDescent="0.25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10">
        <v>63</v>
      </c>
      <c r="J6398" s="7">
        <v>1470</v>
      </c>
      <c r="K6398" s="10">
        <v>9261</v>
      </c>
      <c r="L6398" s="10">
        <v>4630.5</v>
      </c>
      <c r="M6398" s="5">
        <v>0.5</v>
      </c>
      <c r="N6398" s="2" t="s">
        <v>82</v>
      </c>
    </row>
    <row r="6399" spans="2:14" ht="14.25" customHeight="1" x14ac:dyDescent="0.25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10">
        <v>68</v>
      </c>
      <c r="J6399" s="7">
        <v>1420</v>
      </c>
      <c r="K6399" s="10">
        <v>9656</v>
      </c>
      <c r="L6399" s="10">
        <v>4731.4399999999996</v>
      </c>
      <c r="M6399" s="5">
        <v>0.49</v>
      </c>
      <c r="N6399" s="2" t="s">
        <v>82</v>
      </c>
    </row>
    <row r="6400" spans="2:14" ht="14.25" customHeight="1" x14ac:dyDescent="0.25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10">
        <v>74</v>
      </c>
      <c r="J6400" s="7">
        <v>1560</v>
      </c>
      <c r="K6400" s="10">
        <v>11544</v>
      </c>
      <c r="L6400" s="10">
        <v>6926.4</v>
      </c>
      <c r="M6400" s="5">
        <v>0.6</v>
      </c>
      <c r="N6400" s="2" t="s">
        <v>82</v>
      </c>
    </row>
    <row r="6401" spans="2:14" ht="14.25" customHeight="1" x14ac:dyDescent="0.25">
      <c r="B6401" s="2" t="s">
        <v>60</v>
      </c>
      <c r="C6401" s="2">
        <v>1185732</v>
      </c>
      <c r="D6401" s="3">
        <v>44218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10">
        <v>37</v>
      </c>
      <c r="J6401" s="7">
        <v>1350</v>
      </c>
      <c r="K6401" s="10">
        <v>4995</v>
      </c>
      <c r="L6401" s="10">
        <v>2697.3</v>
      </c>
      <c r="M6401" s="5">
        <v>0.54</v>
      </c>
      <c r="N6401" s="2" t="s">
        <v>82</v>
      </c>
    </row>
    <row r="6402" spans="2:14" ht="14.25" customHeight="1" x14ac:dyDescent="0.25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10">
        <v>38</v>
      </c>
      <c r="J6402" s="7">
        <v>780</v>
      </c>
      <c r="K6402" s="10">
        <v>2964</v>
      </c>
      <c r="L6402" s="10">
        <v>1393.08</v>
      </c>
      <c r="M6402" s="5">
        <v>0.47</v>
      </c>
      <c r="N6402" s="2" t="s">
        <v>82</v>
      </c>
    </row>
    <row r="6403" spans="2:14" ht="14.25" customHeight="1" x14ac:dyDescent="0.25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10">
        <v>28</v>
      </c>
      <c r="J6403" s="7">
        <v>750</v>
      </c>
      <c r="K6403" s="10">
        <v>2100</v>
      </c>
      <c r="L6403" s="10">
        <v>1092</v>
      </c>
      <c r="M6403" s="5">
        <v>0.52</v>
      </c>
      <c r="N6403" s="2" t="s">
        <v>82</v>
      </c>
    </row>
    <row r="6404" spans="2:14" ht="14.25" customHeight="1" x14ac:dyDescent="0.25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10">
        <v>34</v>
      </c>
      <c r="J6404" s="7">
        <v>420</v>
      </c>
      <c r="K6404" s="10">
        <v>1428</v>
      </c>
      <c r="L6404" s="10">
        <v>714</v>
      </c>
      <c r="M6404" s="5">
        <v>0.5</v>
      </c>
      <c r="N6404" s="2" t="s">
        <v>82</v>
      </c>
    </row>
    <row r="6405" spans="2:14" ht="14.25" customHeight="1" x14ac:dyDescent="0.25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10">
        <v>46</v>
      </c>
      <c r="J6405" s="7">
        <v>520</v>
      </c>
      <c r="K6405" s="10">
        <v>2392</v>
      </c>
      <c r="L6405" s="10">
        <v>1124.24</v>
      </c>
      <c r="M6405" s="5">
        <v>0.47</v>
      </c>
      <c r="N6405" s="2" t="s">
        <v>82</v>
      </c>
    </row>
    <row r="6406" spans="2:14" ht="14.25" customHeight="1" x14ac:dyDescent="0.25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10">
        <v>37</v>
      </c>
      <c r="J6406" s="7">
        <v>810</v>
      </c>
      <c r="K6406" s="10">
        <v>2997</v>
      </c>
      <c r="L6406" s="10">
        <v>1618.38</v>
      </c>
      <c r="M6406" s="5">
        <v>0.54</v>
      </c>
      <c r="N6406" s="2" t="s">
        <v>82</v>
      </c>
    </row>
    <row r="6407" spans="2:14" ht="14.25" customHeight="1" x14ac:dyDescent="0.25">
      <c r="B6407" s="2" t="s">
        <v>60</v>
      </c>
      <c r="C6407" s="2">
        <v>1185732</v>
      </c>
      <c r="D6407" s="3">
        <v>44249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10">
        <v>38</v>
      </c>
      <c r="J6407" s="7">
        <v>1380</v>
      </c>
      <c r="K6407" s="10">
        <v>5244</v>
      </c>
      <c r="L6407" s="10">
        <v>2779.32</v>
      </c>
      <c r="M6407" s="5">
        <v>0.53</v>
      </c>
      <c r="N6407" s="2" t="s">
        <v>82</v>
      </c>
    </row>
    <row r="6408" spans="2:14" ht="14.25" customHeight="1" x14ac:dyDescent="0.25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10">
        <v>38</v>
      </c>
      <c r="J6408" s="7">
        <v>580</v>
      </c>
      <c r="K6408" s="10">
        <v>2204</v>
      </c>
      <c r="L6408" s="10">
        <v>1013.8399999999999</v>
      </c>
      <c r="M6408" s="5">
        <v>0.45999999999999996</v>
      </c>
      <c r="N6408" s="2" t="s">
        <v>82</v>
      </c>
    </row>
    <row r="6409" spans="2:14" ht="14.25" customHeight="1" x14ac:dyDescent="0.25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10">
        <v>29</v>
      </c>
      <c r="J6409" s="7">
        <v>630</v>
      </c>
      <c r="K6409" s="10">
        <v>1827</v>
      </c>
      <c r="L6409" s="10">
        <v>968.31000000000006</v>
      </c>
      <c r="M6409" s="5">
        <v>0.53</v>
      </c>
      <c r="N6409" s="2" t="s">
        <v>82</v>
      </c>
    </row>
    <row r="6410" spans="2:14" ht="14.25" customHeight="1" x14ac:dyDescent="0.25">
      <c r="B6410" s="2" t="s">
        <v>60</v>
      </c>
      <c r="C6410" s="2">
        <v>1185732</v>
      </c>
      <c r="D6410" s="3">
        <v>44249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10">
        <v>34</v>
      </c>
      <c r="J6410" s="7">
        <v>340</v>
      </c>
      <c r="K6410" s="10">
        <v>1156</v>
      </c>
      <c r="L6410" s="10">
        <v>624.24</v>
      </c>
      <c r="M6410" s="5">
        <v>0.54</v>
      </c>
      <c r="N6410" s="2" t="s">
        <v>82</v>
      </c>
    </row>
    <row r="6411" spans="2:14" ht="14.25" customHeight="1" x14ac:dyDescent="0.25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10">
        <v>48</v>
      </c>
      <c r="J6411" s="7">
        <v>540</v>
      </c>
      <c r="K6411" s="10">
        <v>2592</v>
      </c>
      <c r="L6411" s="10">
        <v>1218.24</v>
      </c>
      <c r="M6411" s="5">
        <v>0.47</v>
      </c>
      <c r="N6411" s="2" t="s">
        <v>82</v>
      </c>
    </row>
    <row r="6412" spans="2:14" ht="14.25" customHeight="1" x14ac:dyDescent="0.25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10">
        <v>39</v>
      </c>
      <c r="J6412" s="7">
        <v>780</v>
      </c>
      <c r="K6412" s="10">
        <v>3042</v>
      </c>
      <c r="L6412" s="10">
        <v>1551.42</v>
      </c>
      <c r="M6412" s="5">
        <v>0.51</v>
      </c>
      <c r="N6412" s="2" t="s">
        <v>82</v>
      </c>
    </row>
    <row r="6413" spans="2:14" ht="14.25" customHeight="1" x14ac:dyDescent="0.25">
      <c r="B6413" s="2" t="s">
        <v>60</v>
      </c>
      <c r="C6413" s="2">
        <v>1185732</v>
      </c>
      <c r="D6413" s="3">
        <v>44276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10">
        <v>41</v>
      </c>
      <c r="J6413" s="7">
        <v>1560</v>
      </c>
      <c r="K6413" s="10">
        <v>6396</v>
      </c>
      <c r="L6413" s="10">
        <v>3261.96</v>
      </c>
      <c r="M6413" s="5">
        <v>0.51</v>
      </c>
      <c r="N6413" s="2" t="s">
        <v>82</v>
      </c>
    </row>
    <row r="6414" spans="2:14" ht="14.25" customHeight="1" x14ac:dyDescent="0.25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10">
        <v>41</v>
      </c>
      <c r="J6414" s="7">
        <v>590</v>
      </c>
      <c r="K6414" s="10">
        <v>2419</v>
      </c>
      <c r="L6414" s="10">
        <v>1185.31</v>
      </c>
      <c r="M6414" s="5">
        <v>0.49</v>
      </c>
      <c r="N6414" s="2" t="s">
        <v>82</v>
      </c>
    </row>
    <row r="6415" spans="2:14" ht="14.25" customHeight="1" x14ac:dyDescent="0.25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10">
        <v>34</v>
      </c>
      <c r="J6415" s="7">
        <v>730</v>
      </c>
      <c r="K6415" s="10">
        <v>2482</v>
      </c>
      <c r="L6415" s="10">
        <v>1241</v>
      </c>
      <c r="M6415" s="5">
        <v>0.5</v>
      </c>
      <c r="N6415" s="2" t="s">
        <v>82</v>
      </c>
    </row>
    <row r="6416" spans="2:14" ht="14.25" customHeight="1" x14ac:dyDescent="0.25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10">
        <v>36</v>
      </c>
      <c r="J6416" s="7">
        <v>270</v>
      </c>
      <c r="K6416" s="10">
        <v>972</v>
      </c>
      <c r="L6416" s="10">
        <v>505.44</v>
      </c>
      <c r="M6416" s="5">
        <v>0.52</v>
      </c>
      <c r="N6416" s="2" t="s">
        <v>82</v>
      </c>
    </row>
    <row r="6417" spans="2:14" ht="14.25" customHeight="1" x14ac:dyDescent="0.25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10">
        <v>52</v>
      </c>
      <c r="J6417" s="7">
        <v>440</v>
      </c>
      <c r="K6417" s="10">
        <v>2288</v>
      </c>
      <c r="L6417" s="10">
        <v>1052.48</v>
      </c>
      <c r="M6417" s="5">
        <v>0.45999999999999996</v>
      </c>
      <c r="N6417" s="2" t="s">
        <v>82</v>
      </c>
    </row>
    <row r="6418" spans="2:14" ht="14.25" customHeight="1" x14ac:dyDescent="0.25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10">
        <v>42</v>
      </c>
      <c r="J6418" s="7">
        <v>650</v>
      </c>
      <c r="K6418" s="10">
        <v>2730</v>
      </c>
      <c r="L6418" s="10">
        <v>1392.3</v>
      </c>
      <c r="M6418" s="5">
        <v>0.51</v>
      </c>
      <c r="N6418" s="2" t="s">
        <v>82</v>
      </c>
    </row>
    <row r="6419" spans="2:14" ht="14.25" customHeight="1" x14ac:dyDescent="0.25">
      <c r="B6419" s="2" t="s">
        <v>60</v>
      </c>
      <c r="C6419" s="2">
        <v>1185732</v>
      </c>
      <c r="D6419" s="3">
        <v>44308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10">
        <v>41</v>
      </c>
      <c r="J6419" s="7">
        <v>1190</v>
      </c>
      <c r="K6419" s="10">
        <v>4879</v>
      </c>
      <c r="L6419" s="10">
        <v>2683.4500000000003</v>
      </c>
      <c r="M6419" s="5">
        <v>0.55000000000000004</v>
      </c>
      <c r="N6419" s="2" t="s">
        <v>82</v>
      </c>
    </row>
    <row r="6420" spans="2:14" ht="14.25" customHeight="1" x14ac:dyDescent="0.25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10">
        <v>41</v>
      </c>
      <c r="J6420" s="7">
        <v>490</v>
      </c>
      <c r="K6420" s="10">
        <v>2009</v>
      </c>
      <c r="L6420" s="10">
        <v>964.31999999999994</v>
      </c>
      <c r="M6420" s="5">
        <v>0.48</v>
      </c>
      <c r="N6420" s="2" t="s">
        <v>82</v>
      </c>
    </row>
    <row r="6421" spans="2:14" ht="14.25" customHeight="1" x14ac:dyDescent="0.25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10">
        <v>38</v>
      </c>
      <c r="J6421" s="7">
        <v>490</v>
      </c>
      <c r="K6421" s="10">
        <v>1862</v>
      </c>
      <c r="L6421" s="10">
        <v>1024.1000000000001</v>
      </c>
      <c r="M6421" s="5">
        <v>0.55000000000000004</v>
      </c>
      <c r="N6421" s="2" t="s">
        <v>82</v>
      </c>
    </row>
    <row r="6422" spans="2:14" ht="14.25" customHeight="1" x14ac:dyDescent="0.25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10">
        <v>42</v>
      </c>
      <c r="J6422" s="7">
        <v>290</v>
      </c>
      <c r="K6422" s="10">
        <v>1218</v>
      </c>
      <c r="L6422" s="10">
        <v>609</v>
      </c>
      <c r="M6422" s="5">
        <v>0.5</v>
      </c>
      <c r="N6422" s="2" t="s">
        <v>82</v>
      </c>
    </row>
    <row r="6423" spans="2:14" ht="14.25" customHeight="1" x14ac:dyDescent="0.25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10">
        <v>47</v>
      </c>
      <c r="J6423" s="7">
        <v>350</v>
      </c>
      <c r="K6423" s="10">
        <v>1645</v>
      </c>
      <c r="L6423" s="10">
        <v>806.05</v>
      </c>
      <c r="M6423" s="5">
        <v>0.49</v>
      </c>
      <c r="N6423" s="2" t="s">
        <v>82</v>
      </c>
    </row>
    <row r="6424" spans="2:14" ht="14.25" customHeight="1" x14ac:dyDescent="0.25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10">
        <v>36</v>
      </c>
      <c r="J6424" s="7">
        <v>750</v>
      </c>
      <c r="K6424" s="10">
        <v>2700</v>
      </c>
      <c r="L6424" s="10">
        <v>1350</v>
      </c>
      <c r="M6424" s="5">
        <v>0.5</v>
      </c>
      <c r="N6424" s="2" t="s">
        <v>82</v>
      </c>
    </row>
    <row r="6425" spans="2:14" ht="14.25" customHeight="1" x14ac:dyDescent="0.25">
      <c r="B6425" s="2" t="s">
        <v>60</v>
      </c>
      <c r="C6425" s="2">
        <v>1185732</v>
      </c>
      <c r="D6425" s="3">
        <v>44339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10">
        <v>49</v>
      </c>
      <c r="J6425" s="7">
        <v>1560</v>
      </c>
      <c r="K6425" s="10">
        <v>7644</v>
      </c>
      <c r="L6425" s="10">
        <v>3898.44</v>
      </c>
      <c r="M6425" s="5">
        <v>0.51</v>
      </c>
      <c r="N6425" s="2" t="s">
        <v>82</v>
      </c>
    </row>
    <row r="6426" spans="2:14" ht="14.25" customHeight="1" x14ac:dyDescent="0.25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10">
        <v>42</v>
      </c>
      <c r="J6426" s="7">
        <v>680</v>
      </c>
      <c r="K6426" s="10">
        <v>2856</v>
      </c>
      <c r="L6426" s="10">
        <v>1428</v>
      </c>
      <c r="M6426" s="5">
        <v>0.5</v>
      </c>
      <c r="N6426" s="2" t="s">
        <v>82</v>
      </c>
    </row>
    <row r="6427" spans="2:14" ht="14.25" customHeight="1" x14ac:dyDescent="0.25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10">
        <v>38</v>
      </c>
      <c r="J6427" s="7">
        <v>580</v>
      </c>
      <c r="K6427" s="10">
        <v>2204</v>
      </c>
      <c r="L6427" s="10">
        <v>1146.08</v>
      </c>
      <c r="M6427" s="5">
        <v>0.52</v>
      </c>
      <c r="N6427" s="2" t="s">
        <v>82</v>
      </c>
    </row>
    <row r="6428" spans="2:14" ht="14.25" customHeight="1" x14ac:dyDescent="0.25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10">
        <v>38</v>
      </c>
      <c r="J6428" s="7">
        <v>380</v>
      </c>
      <c r="K6428" s="10">
        <v>1444</v>
      </c>
      <c r="L6428" s="10">
        <v>779.7600000000001</v>
      </c>
      <c r="M6428" s="5">
        <v>0.54</v>
      </c>
      <c r="N6428" s="2" t="s">
        <v>82</v>
      </c>
    </row>
    <row r="6429" spans="2:14" ht="14.25" customHeight="1" x14ac:dyDescent="0.25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10">
        <v>46</v>
      </c>
      <c r="J6429" s="7">
        <v>420</v>
      </c>
      <c r="K6429" s="10">
        <v>1932</v>
      </c>
      <c r="L6429" s="10">
        <v>888.71999999999991</v>
      </c>
      <c r="M6429" s="5">
        <v>0.45999999999999996</v>
      </c>
      <c r="N6429" s="2" t="s">
        <v>82</v>
      </c>
    </row>
    <row r="6430" spans="2:14" ht="14.25" customHeight="1" x14ac:dyDescent="0.25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10">
        <v>51</v>
      </c>
      <c r="J6430" s="7">
        <v>830</v>
      </c>
      <c r="K6430" s="10">
        <v>4233</v>
      </c>
      <c r="L6430" s="10">
        <v>2158.83</v>
      </c>
      <c r="M6430" s="5">
        <v>0.51</v>
      </c>
      <c r="N6430" s="2" t="s">
        <v>82</v>
      </c>
    </row>
    <row r="6431" spans="2:14" ht="14.25" customHeight="1" x14ac:dyDescent="0.25">
      <c r="B6431" s="2" t="s">
        <v>60</v>
      </c>
      <c r="C6431" s="2">
        <v>1185732</v>
      </c>
      <c r="D6431" s="3">
        <v>44369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10">
        <v>36</v>
      </c>
      <c r="J6431" s="7">
        <v>1420</v>
      </c>
      <c r="K6431" s="10">
        <v>5112</v>
      </c>
      <c r="L6431" s="10">
        <v>2556</v>
      </c>
      <c r="M6431" s="5">
        <v>0.5</v>
      </c>
      <c r="N6431" s="2" t="s">
        <v>82</v>
      </c>
    </row>
    <row r="6432" spans="2:14" ht="14.25" customHeight="1" x14ac:dyDescent="0.25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10">
        <v>33</v>
      </c>
      <c r="J6432" s="7">
        <v>770</v>
      </c>
      <c r="K6432" s="10">
        <v>2541</v>
      </c>
      <c r="L6432" s="10">
        <v>1245.0899999999999</v>
      </c>
      <c r="M6432" s="5">
        <v>0.49</v>
      </c>
      <c r="N6432" s="2" t="s">
        <v>82</v>
      </c>
    </row>
    <row r="6433" spans="2:14" ht="14.25" customHeight="1" x14ac:dyDescent="0.25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10">
        <v>28</v>
      </c>
      <c r="J6433" s="7">
        <v>560</v>
      </c>
      <c r="K6433" s="10">
        <v>1568</v>
      </c>
      <c r="L6433" s="10">
        <v>862.40000000000009</v>
      </c>
      <c r="M6433" s="5">
        <v>0.55000000000000004</v>
      </c>
      <c r="N6433" s="2" t="s">
        <v>82</v>
      </c>
    </row>
    <row r="6434" spans="2:14" ht="14.25" customHeight="1" x14ac:dyDescent="0.25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10">
        <v>29</v>
      </c>
      <c r="J6434" s="7">
        <v>520</v>
      </c>
      <c r="K6434" s="10">
        <v>1508</v>
      </c>
      <c r="L6434" s="10">
        <v>829.40000000000009</v>
      </c>
      <c r="M6434" s="5">
        <v>0.55000000000000004</v>
      </c>
      <c r="N6434" s="2" t="s">
        <v>82</v>
      </c>
    </row>
    <row r="6435" spans="2:14" ht="14.25" customHeight="1" x14ac:dyDescent="0.25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10">
        <v>49</v>
      </c>
      <c r="J6435" s="7">
        <v>540</v>
      </c>
      <c r="K6435" s="10">
        <v>2646</v>
      </c>
      <c r="L6435" s="10">
        <v>1296.54</v>
      </c>
      <c r="M6435" s="5">
        <v>0.49</v>
      </c>
      <c r="N6435" s="2" t="s">
        <v>82</v>
      </c>
    </row>
    <row r="6436" spans="2:14" ht="14.25" customHeight="1" x14ac:dyDescent="0.25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10">
        <v>52</v>
      </c>
      <c r="J6436" s="7">
        <v>1010</v>
      </c>
      <c r="K6436" s="10">
        <v>5252</v>
      </c>
      <c r="L6436" s="10">
        <v>2731.04</v>
      </c>
      <c r="M6436" s="5">
        <v>0.52</v>
      </c>
      <c r="N6436" s="2" t="s">
        <v>82</v>
      </c>
    </row>
    <row r="6437" spans="2:14" ht="14.25" customHeight="1" x14ac:dyDescent="0.25">
      <c r="B6437" s="2" t="s">
        <v>60</v>
      </c>
      <c r="C6437" s="2">
        <v>1185732</v>
      </c>
      <c r="D6437" s="3">
        <v>44398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10">
        <v>47</v>
      </c>
      <c r="J6437" s="7">
        <v>1680</v>
      </c>
      <c r="K6437" s="10">
        <v>7896</v>
      </c>
      <c r="L6437" s="10">
        <v>4342.8</v>
      </c>
      <c r="M6437" s="5">
        <v>0.55000000000000004</v>
      </c>
      <c r="N6437" s="2" t="s">
        <v>82</v>
      </c>
    </row>
    <row r="6438" spans="2:14" ht="14.25" customHeight="1" x14ac:dyDescent="0.25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10">
        <v>44</v>
      </c>
      <c r="J6438" s="7">
        <v>950</v>
      </c>
      <c r="K6438" s="10">
        <v>4180</v>
      </c>
      <c r="L6438" s="10">
        <v>2048.1999999999998</v>
      </c>
      <c r="M6438" s="5">
        <v>0.49</v>
      </c>
      <c r="N6438" s="2" t="s">
        <v>82</v>
      </c>
    </row>
    <row r="6439" spans="2:14" ht="14.25" customHeight="1" x14ac:dyDescent="0.25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10">
        <v>38</v>
      </c>
      <c r="J6439" s="7">
        <v>690</v>
      </c>
      <c r="K6439" s="10">
        <v>2622</v>
      </c>
      <c r="L6439" s="10">
        <v>1363.44</v>
      </c>
      <c r="M6439" s="5">
        <v>0.52</v>
      </c>
      <c r="N6439" s="2" t="s">
        <v>82</v>
      </c>
    </row>
    <row r="6440" spans="2:14" ht="14.25" customHeight="1" x14ac:dyDescent="0.25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10">
        <v>37</v>
      </c>
      <c r="J6440" s="7">
        <v>630</v>
      </c>
      <c r="K6440" s="10">
        <v>2331</v>
      </c>
      <c r="L6440" s="10">
        <v>1258.74</v>
      </c>
      <c r="M6440" s="5">
        <v>0.54</v>
      </c>
      <c r="N6440" s="2" t="s">
        <v>82</v>
      </c>
    </row>
    <row r="6441" spans="2:14" ht="14.25" customHeight="1" x14ac:dyDescent="0.25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10">
        <v>46</v>
      </c>
      <c r="J6441" s="7">
        <v>750</v>
      </c>
      <c r="K6441" s="10">
        <v>3450</v>
      </c>
      <c r="L6441" s="10">
        <v>1586.9999999999998</v>
      </c>
      <c r="M6441" s="5">
        <v>0.45999999999999996</v>
      </c>
      <c r="N6441" s="2" t="s">
        <v>82</v>
      </c>
    </row>
    <row r="6442" spans="2:14" ht="14.25" customHeight="1" x14ac:dyDescent="0.25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10">
        <v>50</v>
      </c>
      <c r="J6442" s="7">
        <v>1150</v>
      </c>
      <c r="K6442" s="10">
        <v>5750</v>
      </c>
      <c r="L6442" s="10">
        <v>3105</v>
      </c>
      <c r="M6442" s="5">
        <v>0.54</v>
      </c>
      <c r="N6442" s="2" t="s">
        <v>82</v>
      </c>
    </row>
    <row r="6443" spans="2:14" ht="14.25" customHeight="1" x14ac:dyDescent="0.25">
      <c r="B6443" s="2" t="s">
        <v>60</v>
      </c>
      <c r="C6443" s="2">
        <v>1185732</v>
      </c>
      <c r="D6443" s="3">
        <v>44430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10">
        <v>46</v>
      </c>
      <c r="J6443" s="7">
        <v>1670</v>
      </c>
      <c r="K6443" s="10">
        <v>7682</v>
      </c>
      <c r="L6443" s="10">
        <v>4148.2800000000007</v>
      </c>
      <c r="M6443" s="5">
        <v>0.54</v>
      </c>
      <c r="N6443" s="2" t="s">
        <v>82</v>
      </c>
    </row>
    <row r="6444" spans="2:14" ht="14.25" customHeight="1" x14ac:dyDescent="0.25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10">
        <v>41</v>
      </c>
      <c r="J6444" s="7">
        <v>910</v>
      </c>
      <c r="K6444" s="10">
        <v>3731</v>
      </c>
      <c r="L6444" s="10">
        <v>1753.57</v>
      </c>
      <c r="M6444" s="5">
        <v>0.47</v>
      </c>
      <c r="N6444" s="2" t="s">
        <v>82</v>
      </c>
    </row>
    <row r="6445" spans="2:14" ht="14.25" customHeight="1" x14ac:dyDescent="0.25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10">
        <v>36</v>
      </c>
      <c r="J6445" s="7">
        <v>800</v>
      </c>
      <c r="K6445" s="10">
        <v>2880</v>
      </c>
      <c r="L6445" s="10">
        <v>1555.2</v>
      </c>
      <c r="M6445" s="5">
        <v>0.54</v>
      </c>
      <c r="N6445" s="2" t="s">
        <v>82</v>
      </c>
    </row>
    <row r="6446" spans="2:14" ht="14.25" customHeight="1" x14ac:dyDescent="0.25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10">
        <v>38</v>
      </c>
      <c r="J6446" s="7">
        <v>750</v>
      </c>
      <c r="K6446" s="10">
        <v>2850</v>
      </c>
      <c r="L6446" s="10">
        <v>1425</v>
      </c>
      <c r="M6446" s="5">
        <v>0.5</v>
      </c>
      <c r="N6446" s="2" t="s">
        <v>82</v>
      </c>
    </row>
    <row r="6447" spans="2:14" ht="14.25" customHeight="1" x14ac:dyDescent="0.25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10">
        <v>49</v>
      </c>
      <c r="J6447" s="7">
        <v>650</v>
      </c>
      <c r="K6447" s="10">
        <v>3185</v>
      </c>
      <c r="L6447" s="10">
        <v>1560.6499999999999</v>
      </c>
      <c r="M6447" s="5">
        <v>0.49</v>
      </c>
      <c r="N6447" s="2" t="s">
        <v>82</v>
      </c>
    </row>
    <row r="6448" spans="2:14" ht="14.25" customHeight="1" x14ac:dyDescent="0.25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10">
        <v>51</v>
      </c>
      <c r="J6448" s="7">
        <v>1200</v>
      </c>
      <c r="K6448" s="10">
        <v>6120</v>
      </c>
      <c r="L6448" s="10">
        <v>3304.8</v>
      </c>
      <c r="M6448" s="5">
        <v>0.54</v>
      </c>
      <c r="N6448" s="2" t="s">
        <v>82</v>
      </c>
    </row>
    <row r="6449" spans="2:14" ht="14.25" customHeight="1" x14ac:dyDescent="0.25">
      <c r="B6449" s="2" t="s">
        <v>60</v>
      </c>
      <c r="C6449" s="2">
        <v>1185732</v>
      </c>
      <c r="D6449" s="3">
        <v>44462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10">
        <v>48</v>
      </c>
      <c r="J6449" s="7">
        <v>1370</v>
      </c>
      <c r="K6449" s="10">
        <v>6576</v>
      </c>
      <c r="L6449" s="10">
        <v>3485.28</v>
      </c>
      <c r="M6449" s="5">
        <v>0.53</v>
      </c>
      <c r="N6449" s="2" t="s">
        <v>82</v>
      </c>
    </row>
    <row r="6450" spans="2:14" ht="14.25" customHeight="1" x14ac:dyDescent="0.25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10">
        <v>44</v>
      </c>
      <c r="J6450" s="7">
        <v>940</v>
      </c>
      <c r="K6450" s="10">
        <v>4136</v>
      </c>
      <c r="L6450" s="10">
        <v>2026.6399999999999</v>
      </c>
      <c r="M6450" s="5">
        <v>0.49</v>
      </c>
      <c r="N6450" s="2" t="s">
        <v>82</v>
      </c>
    </row>
    <row r="6451" spans="2:14" ht="14.25" customHeight="1" x14ac:dyDescent="0.25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10">
        <v>33</v>
      </c>
      <c r="J6451" s="7">
        <v>650</v>
      </c>
      <c r="K6451" s="10">
        <v>2145</v>
      </c>
      <c r="L6451" s="10">
        <v>1136.8500000000001</v>
      </c>
      <c r="M6451" s="5">
        <v>0.53</v>
      </c>
      <c r="N6451" s="2" t="s">
        <v>82</v>
      </c>
    </row>
    <row r="6452" spans="2:14" ht="14.25" customHeight="1" x14ac:dyDescent="0.25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10">
        <v>32</v>
      </c>
      <c r="J6452" s="7">
        <v>540</v>
      </c>
      <c r="K6452" s="10">
        <v>1728</v>
      </c>
      <c r="L6452" s="10">
        <v>881.28</v>
      </c>
      <c r="M6452" s="5">
        <v>0.51</v>
      </c>
      <c r="N6452" s="2" t="s">
        <v>82</v>
      </c>
    </row>
    <row r="6453" spans="2:14" ht="14.25" customHeight="1" x14ac:dyDescent="0.25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10">
        <v>43</v>
      </c>
      <c r="J6453" s="7">
        <v>580</v>
      </c>
      <c r="K6453" s="10">
        <v>2494</v>
      </c>
      <c r="L6453" s="10">
        <v>1172.1799999999998</v>
      </c>
      <c r="M6453" s="5">
        <v>0.47</v>
      </c>
      <c r="N6453" s="2" t="s">
        <v>82</v>
      </c>
    </row>
    <row r="6454" spans="2:14" ht="14.25" customHeight="1" x14ac:dyDescent="0.25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10">
        <v>49</v>
      </c>
      <c r="J6454" s="7">
        <v>740</v>
      </c>
      <c r="K6454" s="10">
        <v>3626</v>
      </c>
      <c r="L6454" s="10">
        <v>1885.52</v>
      </c>
      <c r="M6454" s="5">
        <v>0.52</v>
      </c>
      <c r="N6454" s="2" t="s">
        <v>82</v>
      </c>
    </row>
    <row r="6455" spans="2:14" ht="14.25" customHeight="1" x14ac:dyDescent="0.25">
      <c r="B6455" s="2" t="s">
        <v>60</v>
      </c>
      <c r="C6455" s="2">
        <v>1185732</v>
      </c>
      <c r="D6455" s="3">
        <v>44491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10">
        <v>53</v>
      </c>
      <c r="J6455" s="7">
        <v>1260</v>
      </c>
      <c r="K6455" s="10">
        <v>6678</v>
      </c>
      <c r="L6455" s="10">
        <v>3672.9</v>
      </c>
      <c r="M6455" s="5">
        <v>0.55000000000000004</v>
      </c>
      <c r="N6455" s="2" t="s">
        <v>82</v>
      </c>
    </row>
    <row r="6456" spans="2:14" ht="14.25" customHeight="1" x14ac:dyDescent="0.25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10">
        <v>41</v>
      </c>
      <c r="J6456" s="7">
        <v>830</v>
      </c>
      <c r="K6456" s="10">
        <v>3403</v>
      </c>
      <c r="L6456" s="10">
        <v>1701.5</v>
      </c>
      <c r="M6456" s="5">
        <v>0.5</v>
      </c>
      <c r="N6456" s="2" t="s">
        <v>82</v>
      </c>
    </row>
    <row r="6457" spans="2:14" ht="14.25" customHeight="1" x14ac:dyDescent="0.25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10">
        <v>43</v>
      </c>
      <c r="J6457" s="7">
        <v>470</v>
      </c>
      <c r="K6457" s="10">
        <v>2021</v>
      </c>
      <c r="L6457" s="10">
        <v>1091.3400000000001</v>
      </c>
      <c r="M6457" s="5">
        <v>0.54</v>
      </c>
      <c r="N6457" s="2" t="s">
        <v>82</v>
      </c>
    </row>
    <row r="6458" spans="2:14" ht="14.25" customHeight="1" x14ac:dyDescent="0.25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10">
        <v>41</v>
      </c>
      <c r="J6458" s="7">
        <v>420</v>
      </c>
      <c r="K6458" s="10">
        <v>1722</v>
      </c>
      <c r="L6458" s="10">
        <v>895.44</v>
      </c>
      <c r="M6458" s="5">
        <v>0.52</v>
      </c>
      <c r="N6458" s="2" t="s">
        <v>82</v>
      </c>
    </row>
    <row r="6459" spans="2:14" ht="14.25" customHeight="1" x14ac:dyDescent="0.25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10">
        <v>53</v>
      </c>
      <c r="J6459" s="7">
        <v>410</v>
      </c>
      <c r="K6459" s="10">
        <v>2173</v>
      </c>
      <c r="L6459" s="10">
        <v>1064.77</v>
      </c>
      <c r="M6459" s="5">
        <v>0.49</v>
      </c>
      <c r="N6459" s="2" t="s">
        <v>82</v>
      </c>
    </row>
    <row r="6460" spans="2:14" ht="14.25" customHeight="1" x14ac:dyDescent="0.25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10">
        <v>53</v>
      </c>
      <c r="J6460" s="7">
        <v>830</v>
      </c>
      <c r="K6460" s="10">
        <v>4399</v>
      </c>
      <c r="L6460" s="10">
        <v>2199.5</v>
      </c>
      <c r="M6460" s="5">
        <v>0.5</v>
      </c>
      <c r="N6460" s="2" t="s">
        <v>82</v>
      </c>
    </row>
    <row r="6461" spans="2:14" ht="14.25" customHeight="1" x14ac:dyDescent="0.25">
      <c r="B6461" s="2" t="s">
        <v>60</v>
      </c>
      <c r="C6461" s="2">
        <v>1185732</v>
      </c>
      <c r="D6461" s="3">
        <v>44522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10">
        <v>48</v>
      </c>
      <c r="J6461" s="7">
        <v>1230</v>
      </c>
      <c r="K6461" s="10">
        <v>5904</v>
      </c>
      <c r="L6461" s="10">
        <v>3070.08</v>
      </c>
      <c r="M6461" s="5">
        <v>0.52</v>
      </c>
      <c r="N6461" s="2" t="s">
        <v>82</v>
      </c>
    </row>
    <row r="6462" spans="2:14" ht="14.25" customHeight="1" x14ac:dyDescent="0.25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10">
        <v>39</v>
      </c>
      <c r="J6462" s="7">
        <v>720</v>
      </c>
      <c r="K6462" s="10">
        <v>2808</v>
      </c>
      <c r="L6462" s="10">
        <v>1319.76</v>
      </c>
      <c r="M6462" s="5">
        <v>0.47</v>
      </c>
      <c r="N6462" s="2" t="s">
        <v>82</v>
      </c>
    </row>
    <row r="6463" spans="2:14" ht="14.25" customHeight="1" x14ac:dyDescent="0.25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10">
        <v>41</v>
      </c>
      <c r="J6463" s="7">
        <v>570</v>
      </c>
      <c r="K6463" s="10">
        <v>2337</v>
      </c>
      <c r="L6463" s="10">
        <v>1191.8700000000001</v>
      </c>
      <c r="M6463" s="5">
        <v>0.51</v>
      </c>
      <c r="N6463" s="2" t="s">
        <v>82</v>
      </c>
    </row>
    <row r="6464" spans="2:14" ht="14.25" customHeight="1" x14ac:dyDescent="0.25">
      <c r="B6464" s="2" t="s">
        <v>13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10">
        <v>52</v>
      </c>
      <c r="J6464" s="7">
        <v>520</v>
      </c>
      <c r="K6464" s="10">
        <v>2704</v>
      </c>
      <c r="L6464" s="10">
        <v>1352</v>
      </c>
      <c r="M6464" s="5">
        <v>0.5</v>
      </c>
      <c r="N6464" s="2" t="s">
        <v>82</v>
      </c>
    </row>
    <row r="6465" spans="2:14" ht="14.25" customHeight="1" x14ac:dyDescent="0.25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10">
        <v>59</v>
      </c>
      <c r="J6465" s="7">
        <v>530</v>
      </c>
      <c r="K6465" s="10">
        <v>3127</v>
      </c>
      <c r="L6465" s="10">
        <v>1500.96</v>
      </c>
      <c r="M6465" s="5">
        <v>0.48</v>
      </c>
      <c r="N6465" s="2" t="s">
        <v>82</v>
      </c>
    </row>
    <row r="6466" spans="2:14" ht="14.25" customHeight="1" x14ac:dyDescent="0.25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10">
        <v>66</v>
      </c>
      <c r="J6466" s="7">
        <v>800</v>
      </c>
      <c r="K6466" s="10">
        <v>5280</v>
      </c>
      <c r="L6466" s="10">
        <v>2851.2000000000003</v>
      </c>
      <c r="M6466" s="5">
        <v>0.54</v>
      </c>
      <c r="N6466" s="2" t="s">
        <v>82</v>
      </c>
    </row>
    <row r="6467" spans="2:14" ht="14.25" customHeight="1" x14ac:dyDescent="0.25">
      <c r="B6467" s="2" t="s">
        <v>13</v>
      </c>
      <c r="C6467" s="2">
        <v>1185732</v>
      </c>
      <c r="D6467" s="3">
        <v>44551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10">
        <v>59</v>
      </c>
      <c r="J6467" s="7">
        <v>1580</v>
      </c>
      <c r="K6467" s="10">
        <v>9322</v>
      </c>
      <c r="L6467" s="10">
        <v>5127.1000000000004</v>
      </c>
      <c r="M6467" s="5">
        <v>0.55000000000000004</v>
      </c>
      <c r="N6467" s="2" t="s">
        <v>82</v>
      </c>
    </row>
    <row r="6468" spans="2:14" ht="14.25" customHeight="1" x14ac:dyDescent="0.25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10">
        <v>52</v>
      </c>
      <c r="J6468" s="7">
        <v>980</v>
      </c>
      <c r="K6468" s="10">
        <v>5096</v>
      </c>
      <c r="L6468" s="10">
        <v>2446.08</v>
      </c>
      <c r="M6468" s="5">
        <v>0.48</v>
      </c>
      <c r="N6468" s="2" t="s">
        <v>82</v>
      </c>
    </row>
    <row r="6469" spans="2:14" ht="14.25" customHeight="1" x14ac:dyDescent="0.25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10">
        <v>51</v>
      </c>
      <c r="J6469" s="7">
        <v>740</v>
      </c>
      <c r="K6469" s="10">
        <v>3774</v>
      </c>
      <c r="L6469" s="10">
        <v>2075.7000000000003</v>
      </c>
      <c r="M6469" s="5">
        <v>0.55000000000000004</v>
      </c>
      <c r="N6469" s="2" t="s">
        <v>82</v>
      </c>
    </row>
    <row r="6470" spans="2:14" ht="14.25" customHeight="1" x14ac:dyDescent="0.25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10">
        <v>49</v>
      </c>
      <c r="J6470" s="7">
        <v>680</v>
      </c>
      <c r="K6470" s="10">
        <v>3332</v>
      </c>
      <c r="L6470" s="10">
        <v>1765.96</v>
      </c>
      <c r="M6470" s="5">
        <v>0.53</v>
      </c>
      <c r="N6470" s="2" t="s">
        <v>82</v>
      </c>
    </row>
    <row r="6471" spans="2:14" ht="14.25" customHeight="1" x14ac:dyDescent="0.25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10">
        <v>54</v>
      </c>
      <c r="J6471" s="7">
        <v>680</v>
      </c>
      <c r="K6471" s="10">
        <v>3672</v>
      </c>
      <c r="L6471" s="10">
        <v>1725.84</v>
      </c>
      <c r="M6471" s="5">
        <v>0.47</v>
      </c>
      <c r="N6471" s="2" t="s">
        <v>82</v>
      </c>
    </row>
    <row r="6472" spans="2:14" ht="14.25" customHeight="1" x14ac:dyDescent="0.25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10">
        <v>64</v>
      </c>
      <c r="J6472" s="7">
        <v>980</v>
      </c>
      <c r="K6472" s="10">
        <v>6272</v>
      </c>
      <c r="L6472" s="10">
        <v>3324.1600000000003</v>
      </c>
      <c r="M6472" s="5">
        <v>0.53</v>
      </c>
      <c r="N6472" s="2" t="s">
        <v>82</v>
      </c>
    </row>
    <row r="6473" spans="2:14" ht="14.25" customHeight="1" x14ac:dyDescent="0.25">
      <c r="B6473" s="2" t="s">
        <v>13</v>
      </c>
      <c r="C6473" s="2">
        <v>1185732</v>
      </c>
      <c r="D6473" s="3">
        <v>44216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10">
        <v>29</v>
      </c>
      <c r="J6473" s="7">
        <v>1890</v>
      </c>
      <c r="K6473" s="10">
        <v>5481</v>
      </c>
      <c r="L6473" s="10">
        <v>2959.7400000000002</v>
      </c>
      <c r="M6473" s="5">
        <v>0.54</v>
      </c>
      <c r="N6473" s="2" t="s">
        <v>82</v>
      </c>
    </row>
    <row r="6474" spans="2:14" ht="14.25" customHeight="1" x14ac:dyDescent="0.25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10">
        <v>29</v>
      </c>
      <c r="J6474" s="7">
        <v>1420</v>
      </c>
      <c r="K6474" s="10">
        <v>4118</v>
      </c>
      <c r="L6474" s="10">
        <v>1853.1</v>
      </c>
      <c r="M6474" s="5">
        <v>0.44999999999999996</v>
      </c>
      <c r="N6474" s="2" t="s">
        <v>82</v>
      </c>
    </row>
    <row r="6475" spans="2:14" ht="14.25" customHeight="1" x14ac:dyDescent="0.25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10">
        <v>18</v>
      </c>
      <c r="J6475" s="7">
        <v>1580</v>
      </c>
      <c r="K6475" s="10">
        <v>2844</v>
      </c>
      <c r="L6475" s="10">
        <v>1564.2</v>
      </c>
      <c r="M6475" s="5">
        <v>0.55000000000000004</v>
      </c>
      <c r="N6475" s="2" t="s">
        <v>82</v>
      </c>
    </row>
    <row r="6476" spans="2:14" ht="14.25" customHeight="1" x14ac:dyDescent="0.25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10">
        <v>23</v>
      </c>
      <c r="J6476" s="7">
        <v>1010</v>
      </c>
      <c r="K6476" s="10">
        <v>2323</v>
      </c>
      <c r="L6476" s="10">
        <v>1231.19</v>
      </c>
      <c r="M6476" s="5">
        <v>0.53</v>
      </c>
      <c r="N6476" s="2" t="s">
        <v>82</v>
      </c>
    </row>
    <row r="6477" spans="2:14" ht="14.25" customHeight="1" x14ac:dyDescent="0.25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10">
        <v>38</v>
      </c>
      <c r="J6477" s="7">
        <v>1150</v>
      </c>
      <c r="K6477" s="10">
        <v>4370</v>
      </c>
      <c r="L6477" s="10">
        <v>2097.6</v>
      </c>
      <c r="M6477" s="5">
        <v>0.48</v>
      </c>
      <c r="N6477" s="2" t="s">
        <v>82</v>
      </c>
    </row>
    <row r="6478" spans="2:14" ht="14.25" customHeight="1" x14ac:dyDescent="0.25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10">
        <v>29</v>
      </c>
      <c r="J6478" s="7">
        <v>1580</v>
      </c>
      <c r="K6478" s="10">
        <v>4582</v>
      </c>
      <c r="L6478" s="10">
        <v>2840.84</v>
      </c>
      <c r="M6478" s="5">
        <v>0.62</v>
      </c>
      <c r="N6478" s="2" t="s">
        <v>82</v>
      </c>
    </row>
    <row r="6479" spans="2:14" ht="14.25" customHeight="1" x14ac:dyDescent="0.25">
      <c r="B6479" s="2" t="s">
        <v>13</v>
      </c>
      <c r="C6479" s="2">
        <v>1185732</v>
      </c>
      <c r="D6479" s="3">
        <v>44245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10">
        <v>28</v>
      </c>
      <c r="J6479" s="7">
        <v>2250</v>
      </c>
      <c r="K6479" s="10">
        <v>6300</v>
      </c>
      <c r="L6479" s="10">
        <v>3276</v>
      </c>
      <c r="M6479" s="5">
        <v>0.52</v>
      </c>
      <c r="N6479" s="2" t="s">
        <v>82</v>
      </c>
    </row>
    <row r="6480" spans="2:14" ht="14.25" customHeight="1" x14ac:dyDescent="0.25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10">
        <v>27</v>
      </c>
      <c r="J6480" s="7">
        <v>1060</v>
      </c>
      <c r="K6480" s="10">
        <v>2862</v>
      </c>
      <c r="L6480" s="10">
        <v>1373.76</v>
      </c>
      <c r="M6480" s="5">
        <v>0.48</v>
      </c>
      <c r="N6480" s="2" t="s">
        <v>82</v>
      </c>
    </row>
    <row r="6481" spans="2:14" ht="14.25" customHeight="1" x14ac:dyDescent="0.25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10">
        <v>18</v>
      </c>
      <c r="J6481" s="7">
        <v>1240</v>
      </c>
      <c r="K6481" s="10">
        <v>2232</v>
      </c>
      <c r="L6481" s="10">
        <v>1227.6000000000001</v>
      </c>
      <c r="M6481" s="5">
        <v>0.55000000000000004</v>
      </c>
      <c r="N6481" s="2" t="s">
        <v>82</v>
      </c>
    </row>
    <row r="6482" spans="2:14" ht="14.25" customHeight="1" x14ac:dyDescent="0.25">
      <c r="B6482" s="2" t="s">
        <v>13</v>
      </c>
      <c r="C6482" s="2">
        <v>1185732</v>
      </c>
      <c r="D6482" s="3">
        <v>44245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10">
        <v>25</v>
      </c>
      <c r="J6482" s="7">
        <v>910</v>
      </c>
      <c r="K6482" s="10">
        <v>2275</v>
      </c>
      <c r="L6482" s="10">
        <v>1137.5</v>
      </c>
      <c r="M6482" s="5">
        <v>0.5</v>
      </c>
      <c r="N6482" s="2" t="s">
        <v>82</v>
      </c>
    </row>
    <row r="6483" spans="2:14" ht="14.25" customHeight="1" x14ac:dyDescent="0.25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10">
        <v>39</v>
      </c>
      <c r="J6483" s="7">
        <v>1080</v>
      </c>
      <c r="K6483" s="10">
        <v>4212</v>
      </c>
      <c r="L6483" s="10">
        <v>1937.5199999999998</v>
      </c>
      <c r="M6483" s="5">
        <v>0.45999999999999996</v>
      </c>
      <c r="N6483" s="2" t="s">
        <v>82</v>
      </c>
    </row>
    <row r="6484" spans="2:14" ht="14.25" customHeight="1" x14ac:dyDescent="0.25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10">
        <v>24</v>
      </c>
      <c r="J6484" s="7">
        <v>1250</v>
      </c>
      <c r="K6484" s="10">
        <v>3000</v>
      </c>
      <c r="L6484" s="10">
        <v>1800</v>
      </c>
      <c r="M6484" s="5">
        <v>0.6</v>
      </c>
      <c r="N6484" s="2" t="s">
        <v>82</v>
      </c>
    </row>
    <row r="6485" spans="2:14" ht="14.25" customHeight="1" x14ac:dyDescent="0.25">
      <c r="B6485" s="2" t="s">
        <v>13</v>
      </c>
      <c r="C6485" s="2">
        <v>1185732</v>
      </c>
      <c r="D6485" s="3">
        <v>44271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10">
        <v>23</v>
      </c>
      <c r="J6485" s="7">
        <v>1870</v>
      </c>
      <c r="K6485" s="10">
        <v>4301</v>
      </c>
      <c r="L6485" s="10">
        <v>2365.5500000000002</v>
      </c>
      <c r="M6485" s="5">
        <v>0.55000000000000004</v>
      </c>
      <c r="N6485" s="2" t="s">
        <v>82</v>
      </c>
    </row>
    <row r="6486" spans="2:14" ht="14.25" customHeight="1" x14ac:dyDescent="0.25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10">
        <v>24</v>
      </c>
      <c r="J6486" s="7">
        <v>1000</v>
      </c>
      <c r="K6486" s="10">
        <v>2400</v>
      </c>
      <c r="L6486" s="10">
        <v>1128</v>
      </c>
      <c r="M6486" s="5">
        <v>0.47</v>
      </c>
      <c r="N6486" s="2" t="s">
        <v>82</v>
      </c>
    </row>
    <row r="6487" spans="2:14" ht="14.25" customHeight="1" x14ac:dyDescent="0.25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10">
        <v>14</v>
      </c>
      <c r="J6487" s="7">
        <v>1280</v>
      </c>
      <c r="K6487" s="10">
        <v>1792</v>
      </c>
      <c r="L6487" s="10">
        <v>949.76</v>
      </c>
      <c r="M6487" s="5">
        <v>0.53</v>
      </c>
      <c r="N6487" s="2" t="s">
        <v>82</v>
      </c>
    </row>
    <row r="6488" spans="2:14" ht="14.25" customHeight="1" x14ac:dyDescent="0.25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10">
        <v>19</v>
      </c>
      <c r="J6488" s="7">
        <v>800</v>
      </c>
      <c r="K6488" s="10">
        <v>1520</v>
      </c>
      <c r="L6488" s="10">
        <v>790.4</v>
      </c>
      <c r="M6488" s="5">
        <v>0.52</v>
      </c>
      <c r="N6488" s="2" t="s">
        <v>82</v>
      </c>
    </row>
    <row r="6489" spans="2:14" ht="14.25" customHeight="1" x14ac:dyDescent="0.25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10">
        <v>32</v>
      </c>
      <c r="J6489" s="7">
        <v>810</v>
      </c>
      <c r="K6489" s="10">
        <v>2592</v>
      </c>
      <c r="L6489" s="10">
        <v>1192.32</v>
      </c>
      <c r="M6489" s="5">
        <v>0.45999999999999996</v>
      </c>
      <c r="N6489" s="2" t="s">
        <v>82</v>
      </c>
    </row>
    <row r="6490" spans="2:14" ht="14.25" customHeight="1" x14ac:dyDescent="0.25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10">
        <v>24</v>
      </c>
      <c r="J6490" s="7">
        <v>1230</v>
      </c>
      <c r="K6490" s="10">
        <v>2952</v>
      </c>
      <c r="L6490" s="10">
        <v>1830.24</v>
      </c>
      <c r="M6490" s="5">
        <v>0.62</v>
      </c>
      <c r="N6490" s="2" t="s">
        <v>82</v>
      </c>
    </row>
    <row r="6491" spans="2:14" ht="14.25" customHeight="1" x14ac:dyDescent="0.25">
      <c r="B6491" s="2" t="s">
        <v>13</v>
      </c>
      <c r="C6491" s="2">
        <v>1185732</v>
      </c>
      <c r="D6491" s="3">
        <v>44303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10">
        <v>23</v>
      </c>
      <c r="J6491" s="7">
        <v>1690</v>
      </c>
      <c r="K6491" s="10">
        <v>3887</v>
      </c>
      <c r="L6491" s="10">
        <v>2098.98</v>
      </c>
      <c r="M6491" s="5">
        <v>0.54</v>
      </c>
      <c r="N6491" s="2" t="s">
        <v>82</v>
      </c>
    </row>
    <row r="6492" spans="2:14" ht="14.25" customHeight="1" x14ac:dyDescent="0.25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10">
        <v>23</v>
      </c>
      <c r="J6492" s="7">
        <v>1090</v>
      </c>
      <c r="K6492" s="10">
        <v>2507</v>
      </c>
      <c r="L6492" s="10">
        <v>1253.5</v>
      </c>
      <c r="M6492" s="5">
        <v>0.5</v>
      </c>
      <c r="N6492" s="2" t="s">
        <v>82</v>
      </c>
    </row>
    <row r="6493" spans="2:14" ht="14.25" customHeight="1" x14ac:dyDescent="0.25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10">
        <v>14</v>
      </c>
      <c r="J6493" s="7">
        <v>1010</v>
      </c>
      <c r="K6493" s="10">
        <v>1414</v>
      </c>
      <c r="L6493" s="10">
        <v>777.7</v>
      </c>
      <c r="M6493" s="5">
        <v>0.55000000000000004</v>
      </c>
      <c r="N6493" s="2" t="s">
        <v>82</v>
      </c>
    </row>
    <row r="6494" spans="2:14" ht="14.25" customHeight="1" x14ac:dyDescent="0.25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10">
        <v>19</v>
      </c>
      <c r="J6494" s="7">
        <v>750</v>
      </c>
      <c r="K6494" s="10">
        <v>1425</v>
      </c>
      <c r="L6494" s="10">
        <v>741</v>
      </c>
      <c r="M6494" s="5">
        <v>0.52</v>
      </c>
      <c r="N6494" s="2" t="s">
        <v>82</v>
      </c>
    </row>
    <row r="6495" spans="2:14" ht="14.25" customHeight="1" x14ac:dyDescent="0.25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10">
        <v>38</v>
      </c>
      <c r="J6495" s="7">
        <v>810</v>
      </c>
      <c r="K6495" s="10">
        <v>3078</v>
      </c>
      <c r="L6495" s="10">
        <v>1477.44</v>
      </c>
      <c r="M6495" s="5">
        <v>0.48</v>
      </c>
      <c r="N6495" s="2" t="s">
        <v>82</v>
      </c>
    </row>
    <row r="6496" spans="2:14" ht="14.25" customHeight="1" x14ac:dyDescent="0.25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10">
        <v>28</v>
      </c>
      <c r="J6496" s="7">
        <v>1240</v>
      </c>
      <c r="K6496" s="10">
        <v>3472</v>
      </c>
      <c r="L6496" s="10">
        <v>2117.92</v>
      </c>
      <c r="M6496" s="5">
        <v>0.61</v>
      </c>
      <c r="N6496" s="2" t="s">
        <v>82</v>
      </c>
    </row>
    <row r="6497" spans="2:14" ht="14.25" customHeight="1" x14ac:dyDescent="0.25">
      <c r="B6497" s="2" t="s">
        <v>13</v>
      </c>
      <c r="C6497" s="2">
        <v>1185732</v>
      </c>
      <c r="D6497" s="3">
        <v>44332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10">
        <v>39</v>
      </c>
      <c r="J6497" s="7">
        <v>1940</v>
      </c>
      <c r="K6497" s="10">
        <v>7566</v>
      </c>
      <c r="L6497" s="10">
        <v>4161.3</v>
      </c>
      <c r="M6497" s="5">
        <v>0.55000000000000004</v>
      </c>
      <c r="N6497" s="2" t="s">
        <v>82</v>
      </c>
    </row>
    <row r="6498" spans="2:14" ht="14.25" customHeight="1" x14ac:dyDescent="0.25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10">
        <v>37</v>
      </c>
      <c r="J6498" s="7">
        <v>1310</v>
      </c>
      <c r="K6498" s="10">
        <v>4847</v>
      </c>
      <c r="L6498" s="10">
        <v>2181.1499999999996</v>
      </c>
      <c r="M6498" s="5">
        <v>0.44999999999999996</v>
      </c>
      <c r="N6498" s="2" t="s">
        <v>82</v>
      </c>
    </row>
    <row r="6499" spans="2:14" ht="14.25" customHeight="1" x14ac:dyDescent="0.25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10">
        <v>33</v>
      </c>
      <c r="J6499" s="7">
        <v>1190</v>
      </c>
      <c r="K6499" s="10">
        <v>3927</v>
      </c>
      <c r="L6499" s="10">
        <v>2120.58</v>
      </c>
      <c r="M6499" s="5">
        <v>0.54</v>
      </c>
      <c r="N6499" s="2" t="s">
        <v>82</v>
      </c>
    </row>
    <row r="6500" spans="2:14" ht="14.25" customHeight="1" x14ac:dyDescent="0.25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10">
        <v>33</v>
      </c>
      <c r="J6500" s="7">
        <v>1010</v>
      </c>
      <c r="K6500" s="10">
        <v>3333</v>
      </c>
      <c r="L6500" s="10">
        <v>1699.83</v>
      </c>
      <c r="M6500" s="5">
        <v>0.51</v>
      </c>
      <c r="N6500" s="2" t="s">
        <v>82</v>
      </c>
    </row>
    <row r="6501" spans="2:14" ht="14.25" customHeight="1" x14ac:dyDescent="0.25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10">
        <v>41</v>
      </c>
      <c r="J6501" s="7">
        <v>1160</v>
      </c>
      <c r="K6501" s="10">
        <v>4756</v>
      </c>
      <c r="L6501" s="10">
        <v>2235.3199999999997</v>
      </c>
      <c r="M6501" s="5">
        <v>0.47</v>
      </c>
      <c r="N6501" s="2" t="s">
        <v>82</v>
      </c>
    </row>
    <row r="6502" spans="2:14" ht="14.25" customHeight="1" x14ac:dyDescent="0.25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10">
        <v>47</v>
      </c>
      <c r="J6502" s="7">
        <v>1400</v>
      </c>
      <c r="K6502" s="10">
        <v>6580</v>
      </c>
      <c r="L6502" s="10">
        <v>4211.2</v>
      </c>
      <c r="M6502" s="5">
        <v>0.64</v>
      </c>
      <c r="N6502" s="2" t="s">
        <v>82</v>
      </c>
    </row>
    <row r="6503" spans="2:14" ht="14.25" customHeight="1" x14ac:dyDescent="0.25">
      <c r="B6503" s="2" t="s">
        <v>13</v>
      </c>
      <c r="C6503" s="2">
        <v>1185732</v>
      </c>
      <c r="D6503" s="3">
        <v>44365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10">
        <v>44</v>
      </c>
      <c r="J6503" s="7">
        <v>2100</v>
      </c>
      <c r="K6503" s="10">
        <v>9240</v>
      </c>
      <c r="L6503" s="10">
        <v>4804.8</v>
      </c>
      <c r="M6503" s="5">
        <v>0.52</v>
      </c>
      <c r="N6503" s="2" t="s">
        <v>82</v>
      </c>
    </row>
    <row r="6504" spans="2:14" ht="14.25" customHeight="1" x14ac:dyDescent="0.25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10">
        <v>37</v>
      </c>
      <c r="J6504" s="7">
        <v>1250</v>
      </c>
      <c r="K6504" s="10">
        <v>4625</v>
      </c>
      <c r="L6504" s="10">
        <v>2173.75</v>
      </c>
      <c r="M6504" s="5">
        <v>0.47</v>
      </c>
      <c r="N6504" s="2" t="s">
        <v>82</v>
      </c>
    </row>
    <row r="6505" spans="2:14" ht="14.25" customHeight="1" x14ac:dyDescent="0.25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10">
        <v>41</v>
      </c>
      <c r="J6505" s="7">
        <v>1430</v>
      </c>
      <c r="K6505" s="10">
        <v>5863</v>
      </c>
      <c r="L6505" s="10">
        <v>3224.65</v>
      </c>
      <c r="M6505" s="5">
        <v>0.55000000000000004</v>
      </c>
      <c r="N6505" s="2" t="s">
        <v>82</v>
      </c>
    </row>
    <row r="6506" spans="2:14" ht="14.25" customHeight="1" x14ac:dyDescent="0.25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10">
        <v>43</v>
      </c>
      <c r="J6506" s="7">
        <v>1170</v>
      </c>
      <c r="K6506" s="10">
        <v>5031</v>
      </c>
      <c r="L6506" s="10">
        <v>2515.5</v>
      </c>
      <c r="M6506" s="5">
        <v>0.5</v>
      </c>
      <c r="N6506" s="2" t="s">
        <v>82</v>
      </c>
    </row>
    <row r="6507" spans="2:14" ht="14.25" customHeight="1" x14ac:dyDescent="0.25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10">
        <v>57</v>
      </c>
      <c r="J6507" s="7">
        <v>1350</v>
      </c>
      <c r="K6507" s="10">
        <v>7695</v>
      </c>
      <c r="L6507" s="10">
        <v>3462.7499999999995</v>
      </c>
      <c r="M6507" s="5">
        <v>0.44999999999999996</v>
      </c>
      <c r="N6507" s="2" t="s">
        <v>82</v>
      </c>
    </row>
    <row r="6508" spans="2:14" ht="14.25" customHeight="1" x14ac:dyDescent="0.25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10">
        <v>60</v>
      </c>
      <c r="J6508" s="7">
        <v>1880</v>
      </c>
      <c r="K6508" s="10">
        <v>11280</v>
      </c>
      <c r="L6508" s="10">
        <v>7106.4</v>
      </c>
      <c r="M6508" s="5">
        <v>0.63</v>
      </c>
      <c r="N6508" s="2" t="s">
        <v>82</v>
      </c>
    </row>
    <row r="6509" spans="2:14" ht="14.25" customHeight="1" x14ac:dyDescent="0.25">
      <c r="B6509" s="2" t="s">
        <v>13</v>
      </c>
      <c r="C6509" s="2">
        <v>1185732</v>
      </c>
      <c r="D6509" s="3">
        <v>44393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10">
        <v>58</v>
      </c>
      <c r="J6509" s="7">
        <v>2210</v>
      </c>
      <c r="K6509" s="10">
        <v>12818</v>
      </c>
      <c r="L6509" s="10">
        <v>6537.18</v>
      </c>
      <c r="M6509" s="5">
        <v>0.51</v>
      </c>
      <c r="N6509" s="2" t="s">
        <v>82</v>
      </c>
    </row>
    <row r="6510" spans="2:14" ht="14.25" customHeight="1" x14ac:dyDescent="0.25">
      <c r="B6510" s="2" t="s">
        <v>24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10">
        <v>53</v>
      </c>
      <c r="J6510" s="7">
        <v>1560</v>
      </c>
      <c r="K6510" s="10">
        <v>8268</v>
      </c>
      <c r="L6510" s="10">
        <v>3720.5999999999995</v>
      </c>
      <c r="M6510" s="5">
        <v>0.44999999999999996</v>
      </c>
      <c r="N6510" s="2" t="s">
        <v>82</v>
      </c>
    </row>
    <row r="6511" spans="2:14" ht="14.25" customHeight="1" x14ac:dyDescent="0.25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10">
        <v>48</v>
      </c>
      <c r="J6511" s="7">
        <v>1420</v>
      </c>
      <c r="K6511" s="10">
        <v>6816</v>
      </c>
      <c r="L6511" s="10">
        <v>3408</v>
      </c>
      <c r="M6511" s="5">
        <v>0.5</v>
      </c>
      <c r="N6511" s="2" t="s">
        <v>82</v>
      </c>
    </row>
    <row r="6512" spans="2:14" ht="14.25" customHeight="1" x14ac:dyDescent="0.25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10">
        <v>48</v>
      </c>
      <c r="J6512" s="7">
        <v>1240</v>
      </c>
      <c r="K6512" s="10">
        <v>5952</v>
      </c>
      <c r="L6512" s="10">
        <v>3154.56</v>
      </c>
      <c r="M6512" s="5">
        <v>0.53</v>
      </c>
      <c r="N6512" s="2" t="s">
        <v>82</v>
      </c>
    </row>
    <row r="6513" spans="2:14" ht="14.25" customHeight="1" x14ac:dyDescent="0.25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10">
        <v>59</v>
      </c>
      <c r="J6513" s="7">
        <v>1500</v>
      </c>
      <c r="K6513" s="10">
        <v>8850</v>
      </c>
      <c r="L6513" s="10">
        <v>4248</v>
      </c>
      <c r="M6513" s="5">
        <v>0.48</v>
      </c>
      <c r="N6513" s="2" t="s">
        <v>82</v>
      </c>
    </row>
    <row r="6514" spans="2:14" ht="14.25" customHeight="1" x14ac:dyDescent="0.25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10">
        <v>61</v>
      </c>
      <c r="J6514" s="7">
        <v>1760</v>
      </c>
      <c r="K6514" s="10">
        <v>10736</v>
      </c>
      <c r="L6514" s="10">
        <v>6548.96</v>
      </c>
      <c r="M6514" s="5">
        <v>0.61</v>
      </c>
      <c r="N6514" s="2" t="s">
        <v>82</v>
      </c>
    </row>
    <row r="6515" spans="2:14" ht="14.25" customHeight="1" x14ac:dyDescent="0.25">
      <c r="B6515" s="2" t="s">
        <v>24</v>
      </c>
      <c r="C6515" s="2">
        <v>1185732</v>
      </c>
      <c r="D6515" s="3">
        <v>44425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10">
        <v>56</v>
      </c>
      <c r="J6515" s="7">
        <v>2150</v>
      </c>
      <c r="K6515" s="10">
        <v>12040</v>
      </c>
      <c r="L6515" s="10">
        <v>6501.6</v>
      </c>
      <c r="M6515" s="5">
        <v>0.54</v>
      </c>
      <c r="N6515" s="2" t="s">
        <v>82</v>
      </c>
    </row>
    <row r="6516" spans="2:14" ht="14.25" customHeight="1" x14ac:dyDescent="0.25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10">
        <v>50</v>
      </c>
      <c r="J6516" s="7">
        <v>1680</v>
      </c>
      <c r="K6516" s="10">
        <v>8400</v>
      </c>
      <c r="L6516" s="10">
        <v>4032</v>
      </c>
      <c r="M6516" s="5">
        <v>0.48</v>
      </c>
      <c r="N6516" s="2" t="s">
        <v>82</v>
      </c>
    </row>
    <row r="6517" spans="2:14" ht="14.25" customHeight="1" x14ac:dyDescent="0.25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10">
        <v>48</v>
      </c>
      <c r="J6517" s="7">
        <v>1470</v>
      </c>
      <c r="K6517" s="10">
        <v>7056</v>
      </c>
      <c r="L6517" s="10">
        <v>3669.1200000000003</v>
      </c>
      <c r="M6517" s="5">
        <v>0.52</v>
      </c>
      <c r="N6517" s="2" t="s">
        <v>82</v>
      </c>
    </row>
    <row r="6518" spans="2:14" ht="14.25" customHeight="1" x14ac:dyDescent="0.25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10">
        <v>39</v>
      </c>
      <c r="J6518" s="7">
        <v>1280</v>
      </c>
      <c r="K6518" s="10">
        <v>4992</v>
      </c>
      <c r="L6518" s="10">
        <v>2595.84</v>
      </c>
      <c r="M6518" s="5">
        <v>0.52</v>
      </c>
      <c r="N6518" s="2" t="s">
        <v>82</v>
      </c>
    </row>
    <row r="6519" spans="2:14" ht="14.25" customHeight="1" x14ac:dyDescent="0.25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10">
        <v>46</v>
      </c>
      <c r="J6519" s="7">
        <v>1220</v>
      </c>
      <c r="K6519" s="10">
        <v>5612</v>
      </c>
      <c r="L6519" s="10">
        <v>2525.3999999999996</v>
      </c>
      <c r="M6519" s="5">
        <v>0.44999999999999996</v>
      </c>
      <c r="N6519" s="2" t="s">
        <v>82</v>
      </c>
    </row>
    <row r="6520" spans="2:14" ht="14.25" customHeight="1" x14ac:dyDescent="0.25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10">
        <v>53</v>
      </c>
      <c r="J6520" s="7">
        <v>1690</v>
      </c>
      <c r="K6520" s="10">
        <v>8957</v>
      </c>
      <c r="L6520" s="10">
        <v>5822.05</v>
      </c>
      <c r="M6520" s="5">
        <v>0.65</v>
      </c>
      <c r="N6520" s="2" t="s">
        <v>82</v>
      </c>
    </row>
    <row r="6521" spans="2:14" ht="14.25" customHeight="1" x14ac:dyDescent="0.25">
      <c r="B6521" s="2" t="s">
        <v>24</v>
      </c>
      <c r="C6521" s="2">
        <v>1185732</v>
      </c>
      <c r="D6521" s="3">
        <v>44455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10">
        <v>47</v>
      </c>
      <c r="J6521" s="7">
        <v>2030</v>
      </c>
      <c r="K6521" s="10">
        <v>9541</v>
      </c>
      <c r="L6521" s="10">
        <v>5152.1400000000003</v>
      </c>
      <c r="M6521" s="5">
        <v>0.54</v>
      </c>
      <c r="N6521" s="2" t="s">
        <v>82</v>
      </c>
    </row>
    <row r="6522" spans="2:14" ht="14.25" customHeight="1" x14ac:dyDescent="0.25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10">
        <v>42</v>
      </c>
      <c r="J6522" s="7">
        <v>1470</v>
      </c>
      <c r="K6522" s="10">
        <v>6174</v>
      </c>
      <c r="L6522" s="10">
        <v>2778.2999999999997</v>
      </c>
      <c r="M6522" s="5">
        <v>0.44999999999999996</v>
      </c>
      <c r="N6522" s="2" t="s">
        <v>82</v>
      </c>
    </row>
    <row r="6523" spans="2:14" ht="14.25" customHeight="1" x14ac:dyDescent="0.25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10">
        <v>19</v>
      </c>
      <c r="J6523" s="7">
        <v>1230</v>
      </c>
      <c r="K6523" s="10">
        <v>2337</v>
      </c>
      <c r="L6523" s="10">
        <v>1168.5</v>
      </c>
      <c r="M6523" s="5">
        <v>0.5</v>
      </c>
      <c r="N6523" s="2" t="s">
        <v>82</v>
      </c>
    </row>
    <row r="6524" spans="2:14" ht="14.25" customHeight="1" x14ac:dyDescent="0.25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10">
        <v>19</v>
      </c>
      <c r="J6524" s="7">
        <v>1000</v>
      </c>
      <c r="K6524" s="10">
        <v>1900</v>
      </c>
      <c r="L6524" s="10">
        <v>1045</v>
      </c>
      <c r="M6524" s="5">
        <v>0.55000000000000004</v>
      </c>
      <c r="N6524" s="2" t="s">
        <v>82</v>
      </c>
    </row>
    <row r="6525" spans="2:14" ht="14.25" customHeight="1" x14ac:dyDescent="0.25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10">
        <v>29</v>
      </c>
      <c r="J6525" s="7">
        <v>1080</v>
      </c>
      <c r="K6525" s="10">
        <v>3132</v>
      </c>
      <c r="L6525" s="10">
        <v>1503.36</v>
      </c>
      <c r="M6525" s="5">
        <v>0.48</v>
      </c>
      <c r="N6525" s="2" t="s">
        <v>82</v>
      </c>
    </row>
    <row r="6526" spans="2:14" ht="14.25" customHeight="1" x14ac:dyDescent="0.25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10">
        <v>32</v>
      </c>
      <c r="J6526" s="7">
        <v>1300</v>
      </c>
      <c r="K6526" s="10">
        <v>4160</v>
      </c>
      <c r="L6526" s="10">
        <v>2579.1999999999998</v>
      </c>
      <c r="M6526" s="5">
        <v>0.62</v>
      </c>
      <c r="N6526" s="2" t="s">
        <v>82</v>
      </c>
    </row>
    <row r="6527" spans="2:14" ht="14.25" customHeight="1" x14ac:dyDescent="0.25">
      <c r="B6527" s="2" t="s">
        <v>24</v>
      </c>
      <c r="C6527" s="2">
        <v>1185732</v>
      </c>
      <c r="D6527" s="3">
        <v>44487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10">
        <v>32</v>
      </c>
      <c r="J6527" s="7">
        <v>1760</v>
      </c>
      <c r="K6527" s="10">
        <v>5632</v>
      </c>
      <c r="L6527" s="10">
        <v>3041.28</v>
      </c>
      <c r="M6527" s="5">
        <v>0.54</v>
      </c>
      <c r="N6527" s="2" t="s">
        <v>82</v>
      </c>
    </row>
    <row r="6528" spans="2:14" ht="14.25" customHeight="1" x14ac:dyDescent="0.25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10">
        <v>25</v>
      </c>
      <c r="J6528" s="7">
        <v>1450</v>
      </c>
      <c r="K6528" s="10">
        <v>3625</v>
      </c>
      <c r="L6528" s="10">
        <v>1631.2499999999998</v>
      </c>
      <c r="M6528" s="5">
        <v>0.44999999999999996</v>
      </c>
      <c r="N6528" s="2" t="s">
        <v>82</v>
      </c>
    </row>
    <row r="6529" spans="2:14" ht="14.25" customHeight="1" x14ac:dyDescent="0.25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10">
        <v>24</v>
      </c>
      <c r="J6529" s="7">
        <v>980</v>
      </c>
      <c r="K6529" s="10">
        <v>2352</v>
      </c>
      <c r="L6529" s="10">
        <v>1270.0800000000002</v>
      </c>
      <c r="M6529" s="5">
        <v>0.54</v>
      </c>
      <c r="N6529" s="2" t="s">
        <v>82</v>
      </c>
    </row>
    <row r="6530" spans="2:14" ht="14.25" customHeight="1" x14ac:dyDescent="0.25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10">
        <v>23</v>
      </c>
      <c r="J6530" s="7">
        <v>1050</v>
      </c>
      <c r="K6530" s="10">
        <v>2415</v>
      </c>
      <c r="L6530" s="10">
        <v>1207.5</v>
      </c>
      <c r="M6530" s="5">
        <v>0.5</v>
      </c>
      <c r="N6530" s="2" t="s">
        <v>82</v>
      </c>
    </row>
    <row r="6531" spans="2:14" ht="14.25" customHeight="1" x14ac:dyDescent="0.25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10">
        <v>32</v>
      </c>
      <c r="J6531" s="7">
        <v>980</v>
      </c>
      <c r="K6531" s="10">
        <v>3136</v>
      </c>
      <c r="L6531" s="10">
        <v>1568</v>
      </c>
      <c r="M6531" s="5">
        <v>0.5</v>
      </c>
      <c r="N6531" s="2" t="s">
        <v>82</v>
      </c>
    </row>
    <row r="6532" spans="2:14" ht="14.25" customHeight="1" x14ac:dyDescent="0.25">
      <c r="B6532" s="2" t="s">
        <v>25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10">
        <v>33</v>
      </c>
      <c r="J6532" s="7">
        <v>1240</v>
      </c>
      <c r="K6532" s="10">
        <v>4092</v>
      </c>
      <c r="L6532" s="10">
        <v>2618.88</v>
      </c>
      <c r="M6532" s="5">
        <v>0.64</v>
      </c>
      <c r="N6532" s="2" t="s">
        <v>82</v>
      </c>
    </row>
    <row r="6533" spans="2:14" ht="14.25" customHeight="1" x14ac:dyDescent="0.25">
      <c r="B6533" s="2" t="s">
        <v>25</v>
      </c>
      <c r="C6533" s="2">
        <v>1185732</v>
      </c>
      <c r="D6533" s="3">
        <v>44517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10">
        <v>28</v>
      </c>
      <c r="J6533" s="7">
        <v>1630</v>
      </c>
      <c r="K6533" s="10">
        <v>4564</v>
      </c>
      <c r="L6533" s="10">
        <v>2464.56</v>
      </c>
      <c r="M6533" s="5">
        <v>0.54</v>
      </c>
      <c r="N6533" s="2" t="s">
        <v>82</v>
      </c>
    </row>
    <row r="6534" spans="2:14" ht="14.25" customHeight="1" x14ac:dyDescent="0.25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10">
        <v>18</v>
      </c>
      <c r="J6534" s="7">
        <v>1170</v>
      </c>
      <c r="K6534" s="10">
        <v>2106</v>
      </c>
      <c r="L6534" s="10">
        <v>947.69999999999993</v>
      </c>
      <c r="M6534" s="5">
        <v>0.44999999999999996</v>
      </c>
      <c r="N6534" s="2" t="s">
        <v>82</v>
      </c>
    </row>
    <row r="6535" spans="2:14" ht="14.25" customHeight="1" x14ac:dyDescent="0.25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10">
        <v>28</v>
      </c>
      <c r="J6535" s="7">
        <v>1110</v>
      </c>
      <c r="K6535" s="10">
        <v>3108</v>
      </c>
      <c r="L6535" s="10">
        <v>1678.3200000000002</v>
      </c>
      <c r="M6535" s="5">
        <v>0.54</v>
      </c>
      <c r="N6535" s="2" t="s">
        <v>82</v>
      </c>
    </row>
    <row r="6536" spans="2:14" ht="14.25" customHeight="1" x14ac:dyDescent="0.25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10">
        <v>54</v>
      </c>
      <c r="J6536" s="7">
        <v>1170</v>
      </c>
      <c r="K6536" s="10">
        <v>6318</v>
      </c>
      <c r="L6536" s="10">
        <v>3348.54</v>
      </c>
      <c r="M6536" s="5">
        <v>0.53</v>
      </c>
      <c r="N6536" s="2" t="s">
        <v>82</v>
      </c>
    </row>
    <row r="6537" spans="2:14" ht="14.25" customHeight="1" x14ac:dyDescent="0.25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10">
        <v>71</v>
      </c>
      <c r="J6537" s="7">
        <v>1230</v>
      </c>
      <c r="K6537" s="10">
        <v>8733</v>
      </c>
      <c r="L6537" s="10">
        <v>3929.8499999999995</v>
      </c>
      <c r="M6537" s="5">
        <v>0.44999999999999996</v>
      </c>
      <c r="N6537" s="2" t="s">
        <v>82</v>
      </c>
    </row>
    <row r="6538" spans="2:14" ht="14.25" customHeight="1" x14ac:dyDescent="0.25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10">
        <v>68</v>
      </c>
      <c r="J6538" s="7">
        <v>1580</v>
      </c>
      <c r="K6538" s="10">
        <v>10744</v>
      </c>
      <c r="L6538" s="10">
        <v>6553.84</v>
      </c>
      <c r="M6538" s="5">
        <v>0.61</v>
      </c>
      <c r="N6538" s="2" t="s">
        <v>82</v>
      </c>
    </row>
    <row r="6539" spans="2:14" ht="14.25" customHeight="1" x14ac:dyDescent="0.25">
      <c r="B6539" s="2" t="s">
        <v>25</v>
      </c>
      <c r="C6539" s="2">
        <v>1185732</v>
      </c>
      <c r="D6539" s="3">
        <v>44546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10">
        <v>68</v>
      </c>
      <c r="J6539" s="7">
        <v>1940</v>
      </c>
      <c r="K6539" s="10">
        <v>13192</v>
      </c>
      <c r="L6539" s="10">
        <v>6991.76</v>
      </c>
      <c r="M6539" s="5">
        <v>0.53</v>
      </c>
      <c r="N6539" s="2" t="s">
        <v>82</v>
      </c>
    </row>
    <row r="6540" spans="2:14" ht="14.25" customHeight="1" x14ac:dyDescent="0.25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10">
        <v>58</v>
      </c>
      <c r="J6540" s="7">
        <v>1550</v>
      </c>
      <c r="K6540" s="10">
        <v>8990</v>
      </c>
      <c r="L6540" s="10">
        <v>4405.1000000000004</v>
      </c>
      <c r="M6540" s="5">
        <v>0.49</v>
      </c>
      <c r="N6540" s="2" t="s">
        <v>82</v>
      </c>
    </row>
    <row r="6541" spans="2:14" ht="14.25" customHeight="1" x14ac:dyDescent="0.25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10">
        <v>59</v>
      </c>
      <c r="J6541" s="7">
        <v>1370</v>
      </c>
      <c r="K6541" s="10">
        <v>8083</v>
      </c>
      <c r="L6541" s="10">
        <v>4364.8200000000006</v>
      </c>
      <c r="M6541" s="5">
        <v>0.54</v>
      </c>
      <c r="N6541" s="2" t="s">
        <v>82</v>
      </c>
    </row>
    <row r="6542" spans="2:14" ht="14.25" customHeight="1" x14ac:dyDescent="0.25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10">
        <v>56</v>
      </c>
      <c r="J6542" s="7">
        <v>1330</v>
      </c>
      <c r="K6542" s="10">
        <v>7448</v>
      </c>
      <c r="L6542" s="10">
        <v>3872.96</v>
      </c>
      <c r="M6542" s="5">
        <v>0.52</v>
      </c>
      <c r="N6542" s="2" t="s">
        <v>82</v>
      </c>
    </row>
    <row r="6543" spans="2:14" ht="14.25" customHeight="1" x14ac:dyDescent="0.25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10">
        <v>65</v>
      </c>
      <c r="J6543" s="7">
        <v>1240</v>
      </c>
      <c r="K6543" s="10">
        <v>8060</v>
      </c>
      <c r="L6543" s="10">
        <v>4030</v>
      </c>
      <c r="M6543" s="5">
        <v>0.5</v>
      </c>
      <c r="N6543" s="2" t="s">
        <v>82</v>
      </c>
    </row>
    <row r="6544" spans="2:14" ht="14.25" customHeight="1" x14ac:dyDescent="0.25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10">
        <v>71</v>
      </c>
      <c r="J6544" s="7">
        <v>1440</v>
      </c>
      <c r="K6544" s="10">
        <v>10224</v>
      </c>
      <c r="L6544" s="10">
        <v>6236.6399999999994</v>
      </c>
      <c r="M6544" s="5">
        <v>0.61</v>
      </c>
      <c r="N6544" s="2" t="s">
        <v>82</v>
      </c>
    </row>
    <row r="6545" spans="2:14" ht="14.25" customHeight="1" x14ac:dyDescent="0.25">
      <c r="B6545" s="2" t="s">
        <v>25</v>
      </c>
      <c r="C6545" s="2">
        <v>1197831</v>
      </c>
      <c r="D6545" s="3">
        <v>44219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10">
        <v>24</v>
      </c>
      <c r="J6545" s="7">
        <v>1760</v>
      </c>
      <c r="K6545" s="10">
        <v>4224</v>
      </c>
      <c r="L6545" s="10">
        <v>2154.2400000000002</v>
      </c>
      <c r="M6545" s="5">
        <v>0.51</v>
      </c>
      <c r="N6545" s="2" t="s">
        <v>82</v>
      </c>
    </row>
    <row r="6546" spans="2:14" ht="14.25" customHeight="1" x14ac:dyDescent="0.25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10">
        <v>25</v>
      </c>
      <c r="J6546" s="7">
        <v>1310</v>
      </c>
      <c r="K6546" s="10">
        <v>3275</v>
      </c>
      <c r="L6546" s="10">
        <v>1473.7499999999998</v>
      </c>
      <c r="M6546" s="5">
        <v>0.44999999999999996</v>
      </c>
      <c r="N6546" s="2" t="s">
        <v>82</v>
      </c>
    </row>
    <row r="6547" spans="2:14" ht="14.25" customHeight="1" x14ac:dyDescent="0.25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10">
        <v>14</v>
      </c>
      <c r="J6547" s="7">
        <v>1170</v>
      </c>
      <c r="K6547" s="10">
        <v>1638</v>
      </c>
      <c r="L6547" s="10">
        <v>835.38</v>
      </c>
      <c r="M6547" s="5">
        <v>0.51</v>
      </c>
      <c r="N6547" s="2" t="s">
        <v>82</v>
      </c>
    </row>
    <row r="6548" spans="2:14" ht="14.25" customHeight="1" x14ac:dyDescent="0.25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10">
        <v>19</v>
      </c>
      <c r="J6548" s="7">
        <v>780</v>
      </c>
      <c r="K6548" s="10">
        <v>1482</v>
      </c>
      <c r="L6548" s="10">
        <v>785.46</v>
      </c>
      <c r="M6548" s="5">
        <v>0.53</v>
      </c>
      <c r="N6548" s="2" t="s">
        <v>82</v>
      </c>
    </row>
    <row r="6549" spans="2:14" ht="14.25" customHeight="1" x14ac:dyDescent="0.25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10">
        <v>34</v>
      </c>
      <c r="J6549" s="7">
        <v>950</v>
      </c>
      <c r="K6549" s="10">
        <v>3230</v>
      </c>
      <c r="L6549" s="10">
        <v>1550.3999999999999</v>
      </c>
      <c r="M6549" s="5">
        <v>0.48</v>
      </c>
      <c r="N6549" s="2" t="s">
        <v>82</v>
      </c>
    </row>
    <row r="6550" spans="2:14" ht="14.25" customHeight="1" x14ac:dyDescent="0.25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10">
        <v>23</v>
      </c>
      <c r="J6550" s="7">
        <v>1220</v>
      </c>
      <c r="K6550" s="10">
        <v>2806</v>
      </c>
      <c r="L6550" s="10">
        <v>1459.1200000000001</v>
      </c>
      <c r="M6550" s="5">
        <v>0.52</v>
      </c>
      <c r="N6550" s="2" t="s">
        <v>82</v>
      </c>
    </row>
    <row r="6551" spans="2:14" ht="14.25" customHeight="1" x14ac:dyDescent="0.25">
      <c r="B6551" s="2" t="s">
        <v>25</v>
      </c>
      <c r="C6551" s="2">
        <v>1197831</v>
      </c>
      <c r="D6551" s="3">
        <v>44248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10">
        <v>24</v>
      </c>
      <c r="J6551" s="7">
        <v>1890</v>
      </c>
      <c r="K6551" s="10">
        <v>4536</v>
      </c>
      <c r="L6551" s="10">
        <v>2313.36</v>
      </c>
      <c r="M6551" s="5">
        <v>0.51</v>
      </c>
      <c r="N6551" s="2" t="s">
        <v>82</v>
      </c>
    </row>
    <row r="6552" spans="2:14" ht="14.25" customHeight="1" x14ac:dyDescent="0.25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10">
        <v>24</v>
      </c>
      <c r="J6552" s="7">
        <v>1050</v>
      </c>
      <c r="K6552" s="10">
        <v>2520</v>
      </c>
      <c r="L6552" s="10">
        <v>1134</v>
      </c>
      <c r="M6552" s="5">
        <v>0.44999999999999996</v>
      </c>
      <c r="N6552" s="2" t="s">
        <v>82</v>
      </c>
    </row>
    <row r="6553" spans="2:14" ht="14.25" customHeight="1" x14ac:dyDescent="0.25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10">
        <v>14</v>
      </c>
      <c r="J6553" s="7">
        <v>1200</v>
      </c>
      <c r="K6553" s="10">
        <v>1680</v>
      </c>
      <c r="L6553" s="10">
        <v>840</v>
      </c>
      <c r="M6553" s="5">
        <v>0.5</v>
      </c>
      <c r="N6553" s="2" t="s">
        <v>82</v>
      </c>
    </row>
    <row r="6554" spans="2:14" ht="14.25" customHeight="1" x14ac:dyDescent="0.25">
      <c r="B6554" s="2" t="s">
        <v>24</v>
      </c>
      <c r="C6554" s="2">
        <v>1197831</v>
      </c>
      <c r="D6554" s="3">
        <v>44248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10">
        <v>18</v>
      </c>
      <c r="J6554" s="7">
        <v>700</v>
      </c>
      <c r="K6554" s="10">
        <v>1260</v>
      </c>
      <c r="L6554" s="10">
        <v>630</v>
      </c>
      <c r="M6554" s="5">
        <v>0.5</v>
      </c>
      <c r="N6554" s="2" t="s">
        <v>82</v>
      </c>
    </row>
    <row r="6555" spans="2:14" ht="14.25" customHeight="1" x14ac:dyDescent="0.25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10">
        <v>34</v>
      </c>
      <c r="J6555" s="7">
        <v>980</v>
      </c>
      <c r="K6555" s="10">
        <v>3332</v>
      </c>
      <c r="L6555" s="10">
        <v>1499.3999999999999</v>
      </c>
      <c r="M6555" s="5">
        <v>0.44999999999999996</v>
      </c>
      <c r="N6555" s="2" t="s">
        <v>82</v>
      </c>
    </row>
    <row r="6556" spans="2:14" ht="14.25" customHeight="1" x14ac:dyDescent="0.25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10">
        <v>19</v>
      </c>
      <c r="J6556" s="7">
        <v>1150</v>
      </c>
      <c r="K6556" s="10">
        <v>2185</v>
      </c>
      <c r="L6556" s="10">
        <v>1179.9000000000001</v>
      </c>
      <c r="M6556" s="5">
        <v>0.54</v>
      </c>
      <c r="N6556" s="2" t="s">
        <v>82</v>
      </c>
    </row>
    <row r="6557" spans="2:14" ht="14.25" customHeight="1" x14ac:dyDescent="0.25">
      <c r="B6557" s="2" t="s">
        <v>24</v>
      </c>
      <c r="C6557" s="2">
        <v>1197831</v>
      </c>
      <c r="D6557" s="3">
        <v>44274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10">
        <v>18</v>
      </c>
      <c r="J6557" s="7">
        <v>1810</v>
      </c>
      <c r="K6557" s="10">
        <v>3258</v>
      </c>
      <c r="L6557" s="10">
        <v>1726.74</v>
      </c>
      <c r="M6557" s="5">
        <v>0.53</v>
      </c>
      <c r="N6557" s="2" t="s">
        <v>82</v>
      </c>
    </row>
    <row r="6558" spans="2:14" ht="14.25" customHeight="1" x14ac:dyDescent="0.25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10">
        <v>20</v>
      </c>
      <c r="J6558" s="7">
        <v>980</v>
      </c>
      <c r="K6558" s="10">
        <v>1960</v>
      </c>
      <c r="L6558" s="10">
        <v>881.99999999999989</v>
      </c>
      <c r="M6558" s="5">
        <v>0.44999999999999996</v>
      </c>
      <c r="N6558" s="2" t="s">
        <v>82</v>
      </c>
    </row>
    <row r="6559" spans="2:14" ht="14.25" customHeight="1" x14ac:dyDescent="0.25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10">
        <v>10</v>
      </c>
      <c r="J6559" s="7">
        <v>880</v>
      </c>
      <c r="K6559" s="10">
        <v>880</v>
      </c>
      <c r="L6559" s="10">
        <v>475.20000000000005</v>
      </c>
      <c r="M6559" s="5">
        <v>0.54</v>
      </c>
      <c r="N6559" s="2" t="s">
        <v>82</v>
      </c>
    </row>
    <row r="6560" spans="2:14" ht="14.25" customHeight="1" x14ac:dyDescent="0.25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10">
        <v>19</v>
      </c>
      <c r="J6560" s="7">
        <v>600</v>
      </c>
      <c r="K6560" s="10">
        <v>1140</v>
      </c>
      <c r="L6560" s="10">
        <v>592.80000000000007</v>
      </c>
      <c r="M6560" s="5">
        <v>0.52</v>
      </c>
      <c r="N6560" s="2" t="s">
        <v>82</v>
      </c>
    </row>
    <row r="6561" spans="2:14" ht="14.25" customHeight="1" x14ac:dyDescent="0.25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10">
        <v>32</v>
      </c>
      <c r="J6561" s="7">
        <v>650</v>
      </c>
      <c r="K6561" s="10">
        <v>2080</v>
      </c>
      <c r="L6561" s="10">
        <v>956.8</v>
      </c>
      <c r="M6561" s="5">
        <v>0.45999999999999996</v>
      </c>
      <c r="N6561" s="2" t="s">
        <v>82</v>
      </c>
    </row>
    <row r="6562" spans="2:14" ht="14.25" customHeight="1" x14ac:dyDescent="0.25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10">
        <v>24</v>
      </c>
      <c r="J6562" s="7">
        <v>1020</v>
      </c>
      <c r="K6562" s="10">
        <v>2448</v>
      </c>
      <c r="L6562" s="10">
        <v>1248.48</v>
      </c>
      <c r="M6562" s="5">
        <v>0.51</v>
      </c>
      <c r="N6562" s="2" t="s">
        <v>82</v>
      </c>
    </row>
    <row r="6563" spans="2:14" ht="14.25" customHeight="1" x14ac:dyDescent="0.25">
      <c r="B6563" s="2" t="s">
        <v>24</v>
      </c>
      <c r="C6563" s="2">
        <v>1197831</v>
      </c>
      <c r="D6563" s="3">
        <v>44306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10">
        <v>23</v>
      </c>
      <c r="J6563" s="7">
        <v>1740</v>
      </c>
      <c r="K6563" s="10">
        <v>4002</v>
      </c>
      <c r="L6563" s="10">
        <v>2161.08</v>
      </c>
      <c r="M6563" s="5">
        <v>0.54</v>
      </c>
      <c r="N6563" s="2" t="s">
        <v>82</v>
      </c>
    </row>
    <row r="6564" spans="2:14" ht="14.25" customHeight="1" x14ac:dyDescent="0.25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10">
        <v>24</v>
      </c>
      <c r="J6564" s="7">
        <v>810</v>
      </c>
      <c r="K6564" s="10">
        <v>1944</v>
      </c>
      <c r="L6564" s="10">
        <v>952.56</v>
      </c>
      <c r="M6564" s="5">
        <v>0.49</v>
      </c>
      <c r="N6564" s="2" t="s">
        <v>82</v>
      </c>
    </row>
    <row r="6565" spans="2:14" ht="14.25" customHeight="1" x14ac:dyDescent="0.25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10">
        <v>14</v>
      </c>
      <c r="J6565" s="7">
        <v>750</v>
      </c>
      <c r="K6565" s="10">
        <v>1050</v>
      </c>
      <c r="L6565" s="10">
        <v>546</v>
      </c>
      <c r="M6565" s="5">
        <v>0.52</v>
      </c>
      <c r="N6565" s="2" t="s">
        <v>82</v>
      </c>
    </row>
    <row r="6566" spans="2:14" ht="14.25" customHeight="1" x14ac:dyDescent="0.25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10">
        <v>20</v>
      </c>
      <c r="J6566" s="7">
        <v>630</v>
      </c>
      <c r="K6566" s="10">
        <v>1260</v>
      </c>
      <c r="L6566" s="10">
        <v>667.80000000000007</v>
      </c>
      <c r="M6566" s="5">
        <v>0.53</v>
      </c>
      <c r="N6566" s="2" t="s">
        <v>82</v>
      </c>
    </row>
    <row r="6567" spans="2:14" ht="14.25" customHeight="1" x14ac:dyDescent="0.25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10">
        <v>37</v>
      </c>
      <c r="J6567" s="7">
        <v>730</v>
      </c>
      <c r="K6567" s="10">
        <v>2701</v>
      </c>
      <c r="L6567" s="10">
        <v>1296.48</v>
      </c>
      <c r="M6567" s="5">
        <v>0.48</v>
      </c>
      <c r="N6567" s="2" t="s">
        <v>82</v>
      </c>
    </row>
    <row r="6568" spans="2:14" ht="14.25" customHeight="1" x14ac:dyDescent="0.25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10">
        <v>28</v>
      </c>
      <c r="J6568" s="7">
        <v>1160</v>
      </c>
      <c r="K6568" s="10">
        <v>3248</v>
      </c>
      <c r="L6568" s="10">
        <v>1656.48</v>
      </c>
      <c r="M6568" s="5">
        <v>0.51</v>
      </c>
      <c r="N6568" s="2" t="s">
        <v>82</v>
      </c>
    </row>
    <row r="6569" spans="2:14" ht="14.25" customHeight="1" x14ac:dyDescent="0.25">
      <c r="B6569" s="2" t="s">
        <v>24</v>
      </c>
      <c r="C6569" s="2">
        <v>1197831</v>
      </c>
      <c r="D6569" s="3">
        <v>44335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10">
        <v>39</v>
      </c>
      <c r="J6569" s="7">
        <v>1810</v>
      </c>
      <c r="K6569" s="10">
        <v>7059</v>
      </c>
      <c r="L6569" s="10">
        <v>3811.86</v>
      </c>
      <c r="M6569" s="5">
        <v>0.54</v>
      </c>
      <c r="N6569" s="2" t="s">
        <v>82</v>
      </c>
    </row>
    <row r="6570" spans="2:14" ht="14.25" customHeight="1" x14ac:dyDescent="0.25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10">
        <v>38</v>
      </c>
      <c r="J6570" s="7">
        <v>1130</v>
      </c>
      <c r="K6570" s="10">
        <v>4294</v>
      </c>
      <c r="L6570" s="10">
        <v>2147</v>
      </c>
      <c r="M6570" s="5">
        <v>0.5</v>
      </c>
      <c r="N6570" s="2" t="s">
        <v>82</v>
      </c>
    </row>
    <row r="6571" spans="2:14" ht="14.25" customHeight="1" x14ac:dyDescent="0.25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10">
        <v>34</v>
      </c>
      <c r="J6571" s="7">
        <v>910</v>
      </c>
      <c r="K6571" s="10">
        <v>3094</v>
      </c>
      <c r="L6571" s="10">
        <v>1701.7</v>
      </c>
      <c r="M6571" s="5">
        <v>0.55000000000000004</v>
      </c>
      <c r="N6571" s="2" t="s">
        <v>82</v>
      </c>
    </row>
    <row r="6572" spans="2:14" ht="14.25" customHeight="1" x14ac:dyDescent="0.25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10">
        <v>34</v>
      </c>
      <c r="J6572" s="7">
        <v>780</v>
      </c>
      <c r="K6572" s="10">
        <v>2652</v>
      </c>
      <c r="L6572" s="10">
        <v>1405.5600000000002</v>
      </c>
      <c r="M6572" s="5">
        <v>0.53</v>
      </c>
      <c r="N6572" s="2" t="s">
        <v>82</v>
      </c>
    </row>
    <row r="6573" spans="2:14" ht="14.25" customHeight="1" x14ac:dyDescent="0.25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10">
        <v>42</v>
      </c>
      <c r="J6573" s="7">
        <v>850</v>
      </c>
      <c r="K6573" s="10">
        <v>3570</v>
      </c>
      <c r="L6573" s="10">
        <v>1677.8999999999999</v>
      </c>
      <c r="M6573" s="5">
        <v>0.47</v>
      </c>
      <c r="N6573" s="2" t="s">
        <v>82</v>
      </c>
    </row>
    <row r="6574" spans="2:14" ht="14.25" customHeight="1" x14ac:dyDescent="0.25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10">
        <v>44</v>
      </c>
      <c r="J6574" s="7">
        <v>1110</v>
      </c>
      <c r="K6574" s="10">
        <v>4884</v>
      </c>
      <c r="L6574" s="10">
        <v>2686.2000000000003</v>
      </c>
      <c r="M6574" s="5">
        <v>0.55000000000000004</v>
      </c>
      <c r="N6574" s="2" t="s">
        <v>82</v>
      </c>
    </row>
    <row r="6575" spans="2:14" ht="14.25" customHeight="1" x14ac:dyDescent="0.25">
      <c r="B6575" s="2" t="s">
        <v>24</v>
      </c>
      <c r="C6575" s="2">
        <v>1197831</v>
      </c>
      <c r="D6575" s="3">
        <v>44368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10">
        <v>36</v>
      </c>
      <c r="J6575" s="7">
        <v>2030</v>
      </c>
      <c r="K6575" s="10">
        <v>7308</v>
      </c>
      <c r="L6575" s="10">
        <v>3654</v>
      </c>
      <c r="M6575" s="5">
        <v>0.5</v>
      </c>
      <c r="N6575" s="2" t="s">
        <v>82</v>
      </c>
    </row>
    <row r="6576" spans="2:14" ht="14.25" customHeight="1" x14ac:dyDescent="0.25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10">
        <v>32</v>
      </c>
      <c r="J6576" s="7">
        <v>1060</v>
      </c>
      <c r="K6576" s="10">
        <v>3392</v>
      </c>
      <c r="L6576" s="10">
        <v>1662.08</v>
      </c>
      <c r="M6576" s="5">
        <v>0.49</v>
      </c>
      <c r="N6576" s="2" t="s">
        <v>82</v>
      </c>
    </row>
    <row r="6577" spans="2:14" ht="14.25" customHeight="1" x14ac:dyDescent="0.25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10">
        <v>38</v>
      </c>
      <c r="J6577" s="7">
        <v>1040</v>
      </c>
      <c r="K6577" s="10">
        <v>3952</v>
      </c>
      <c r="L6577" s="10">
        <v>2134.08</v>
      </c>
      <c r="M6577" s="5">
        <v>0.54</v>
      </c>
      <c r="N6577" s="2" t="s">
        <v>82</v>
      </c>
    </row>
    <row r="6578" spans="2:14" ht="14.25" customHeight="1" x14ac:dyDescent="0.25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10">
        <v>37</v>
      </c>
      <c r="J6578" s="7">
        <v>980</v>
      </c>
      <c r="K6578" s="10">
        <v>3626</v>
      </c>
      <c r="L6578" s="10">
        <v>1885.52</v>
      </c>
      <c r="M6578" s="5">
        <v>0.52</v>
      </c>
      <c r="N6578" s="2" t="s">
        <v>82</v>
      </c>
    </row>
    <row r="6579" spans="2:14" ht="14.25" customHeight="1" x14ac:dyDescent="0.25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10">
        <v>54</v>
      </c>
      <c r="J6579" s="7">
        <v>980</v>
      </c>
      <c r="K6579" s="10">
        <v>5292</v>
      </c>
      <c r="L6579" s="10">
        <v>2540.16</v>
      </c>
      <c r="M6579" s="5">
        <v>0.48</v>
      </c>
      <c r="N6579" s="2" t="s">
        <v>82</v>
      </c>
    </row>
    <row r="6580" spans="2:14" ht="14.25" customHeight="1" x14ac:dyDescent="0.25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10">
        <v>54</v>
      </c>
      <c r="J6580" s="7">
        <v>1600</v>
      </c>
      <c r="K6580" s="10">
        <v>8640</v>
      </c>
      <c r="L6580" s="10">
        <v>4665.6000000000004</v>
      </c>
      <c r="M6580" s="5">
        <v>0.54</v>
      </c>
      <c r="N6580" s="2" t="s">
        <v>82</v>
      </c>
    </row>
    <row r="6581" spans="2:14" ht="14.25" customHeight="1" x14ac:dyDescent="0.25">
      <c r="B6581" s="2" t="s">
        <v>24</v>
      </c>
      <c r="C6581" s="2">
        <v>1197831</v>
      </c>
      <c r="D6581" s="3">
        <v>44396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10">
        <v>50</v>
      </c>
      <c r="J6581" s="7">
        <v>2330</v>
      </c>
      <c r="K6581" s="10">
        <v>11650</v>
      </c>
      <c r="L6581" s="10">
        <v>5825</v>
      </c>
      <c r="M6581" s="5">
        <v>0.5</v>
      </c>
      <c r="N6581" s="2" t="s">
        <v>82</v>
      </c>
    </row>
    <row r="6582" spans="2:14" ht="14.25" customHeight="1" x14ac:dyDescent="0.25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10">
        <v>47</v>
      </c>
      <c r="J6582" s="7">
        <v>1470</v>
      </c>
      <c r="K6582" s="10">
        <v>6909</v>
      </c>
      <c r="L6582" s="10">
        <v>3109.0499999999997</v>
      </c>
      <c r="M6582" s="5">
        <v>0.44999999999999996</v>
      </c>
      <c r="N6582" s="2" t="s">
        <v>82</v>
      </c>
    </row>
    <row r="6583" spans="2:14" ht="14.25" customHeight="1" x14ac:dyDescent="0.25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10">
        <v>43</v>
      </c>
      <c r="J6583" s="7">
        <v>1260</v>
      </c>
      <c r="K6583" s="10">
        <v>5418</v>
      </c>
      <c r="L6583" s="10">
        <v>2763.18</v>
      </c>
      <c r="M6583" s="5">
        <v>0.51</v>
      </c>
      <c r="N6583" s="2" t="s">
        <v>82</v>
      </c>
    </row>
    <row r="6584" spans="2:14" ht="14.25" customHeight="1" x14ac:dyDescent="0.25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10">
        <v>41</v>
      </c>
      <c r="J6584" s="7">
        <v>1160</v>
      </c>
      <c r="K6584" s="10">
        <v>4756</v>
      </c>
      <c r="L6584" s="10">
        <v>2568.2400000000002</v>
      </c>
      <c r="M6584" s="5">
        <v>0.54</v>
      </c>
      <c r="N6584" s="2" t="s">
        <v>82</v>
      </c>
    </row>
    <row r="6585" spans="2:14" ht="14.25" customHeight="1" x14ac:dyDescent="0.25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10">
        <v>55</v>
      </c>
      <c r="J6585" s="7">
        <v>1190</v>
      </c>
      <c r="K6585" s="10">
        <v>6545</v>
      </c>
      <c r="L6585" s="10">
        <v>3207.0499999999997</v>
      </c>
      <c r="M6585" s="5">
        <v>0.49</v>
      </c>
      <c r="N6585" s="2" t="s">
        <v>82</v>
      </c>
    </row>
    <row r="6586" spans="2:14" ht="14.25" customHeight="1" x14ac:dyDescent="0.25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10">
        <v>63</v>
      </c>
      <c r="J6586" s="7">
        <v>1500</v>
      </c>
      <c r="K6586" s="10">
        <v>9450</v>
      </c>
      <c r="L6586" s="10">
        <v>5103</v>
      </c>
      <c r="M6586" s="5">
        <v>0.54</v>
      </c>
      <c r="N6586" s="2" t="s">
        <v>82</v>
      </c>
    </row>
    <row r="6587" spans="2:14" ht="14.25" customHeight="1" x14ac:dyDescent="0.25">
      <c r="B6587" s="2" t="s">
        <v>24</v>
      </c>
      <c r="C6587" s="2">
        <v>1197831</v>
      </c>
      <c r="D6587" s="3">
        <v>44428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10">
        <v>55</v>
      </c>
      <c r="J6587" s="7">
        <v>2100</v>
      </c>
      <c r="K6587" s="10">
        <v>11550</v>
      </c>
      <c r="L6587" s="10">
        <v>6237</v>
      </c>
      <c r="M6587" s="5">
        <v>0.54</v>
      </c>
      <c r="N6587" s="2" t="s">
        <v>82</v>
      </c>
    </row>
    <row r="6588" spans="2:14" ht="14.25" customHeight="1" x14ac:dyDescent="0.25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10">
        <v>50</v>
      </c>
      <c r="J6588" s="7">
        <v>1520</v>
      </c>
      <c r="K6588" s="10">
        <v>7600</v>
      </c>
      <c r="L6588" s="10">
        <v>3648</v>
      </c>
      <c r="M6588" s="5">
        <v>0.48</v>
      </c>
      <c r="N6588" s="2" t="s">
        <v>82</v>
      </c>
    </row>
    <row r="6589" spans="2:14" ht="14.25" customHeight="1" x14ac:dyDescent="0.25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10">
        <v>47</v>
      </c>
      <c r="J6589" s="7">
        <v>1260</v>
      </c>
      <c r="K6589" s="10">
        <v>5922</v>
      </c>
      <c r="L6589" s="10">
        <v>3079.44</v>
      </c>
      <c r="M6589" s="5">
        <v>0.52</v>
      </c>
      <c r="N6589" s="2" t="s">
        <v>82</v>
      </c>
    </row>
    <row r="6590" spans="2:14" ht="14.25" customHeight="1" x14ac:dyDescent="0.25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10">
        <v>39</v>
      </c>
      <c r="J6590" s="7">
        <v>1040</v>
      </c>
      <c r="K6590" s="10">
        <v>4056</v>
      </c>
      <c r="L6590" s="10">
        <v>2028</v>
      </c>
      <c r="M6590" s="5">
        <v>0.5</v>
      </c>
      <c r="N6590" s="2" t="s">
        <v>82</v>
      </c>
    </row>
    <row r="6591" spans="2:14" ht="14.25" customHeight="1" x14ac:dyDescent="0.25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10">
        <v>48</v>
      </c>
      <c r="J6591" s="7">
        <v>1130</v>
      </c>
      <c r="K6591" s="10">
        <v>5424</v>
      </c>
      <c r="L6591" s="10">
        <v>2657.7599999999998</v>
      </c>
      <c r="M6591" s="5">
        <v>0.49</v>
      </c>
      <c r="N6591" s="2" t="s">
        <v>82</v>
      </c>
    </row>
    <row r="6592" spans="2:14" ht="14.25" customHeight="1" x14ac:dyDescent="0.25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10">
        <v>50</v>
      </c>
      <c r="J6592" s="7">
        <v>1430</v>
      </c>
      <c r="K6592" s="10">
        <v>7150</v>
      </c>
      <c r="L6592" s="10">
        <v>3718</v>
      </c>
      <c r="M6592" s="5">
        <v>0.52</v>
      </c>
      <c r="N6592" s="2" t="s">
        <v>82</v>
      </c>
    </row>
    <row r="6593" spans="2:14" ht="14.25" customHeight="1" x14ac:dyDescent="0.25">
      <c r="B6593" s="2" t="s">
        <v>24</v>
      </c>
      <c r="C6593" s="2">
        <v>1197831</v>
      </c>
      <c r="D6593" s="3">
        <v>44458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10">
        <v>48</v>
      </c>
      <c r="J6593" s="7">
        <v>1820</v>
      </c>
      <c r="K6593" s="10">
        <v>8736</v>
      </c>
      <c r="L6593" s="10">
        <v>4542.72</v>
      </c>
      <c r="M6593" s="5">
        <v>0.52</v>
      </c>
      <c r="N6593" s="2" t="s">
        <v>82</v>
      </c>
    </row>
    <row r="6594" spans="2:14" ht="14.25" customHeight="1" x14ac:dyDescent="0.25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10">
        <v>39</v>
      </c>
      <c r="J6594" s="7">
        <v>1260</v>
      </c>
      <c r="K6594" s="10">
        <v>4914</v>
      </c>
      <c r="L6594" s="10">
        <v>2358.7199999999998</v>
      </c>
      <c r="M6594" s="5">
        <v>0.48</v>
      </c>
      <c r="N6594" s="2" t="s">
        <v>82</v>
      </c>
    </row>
    <row r="6595" spans="2:14" ht="14.25" customHeight="1" x14ac:dyDescent="0.25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10">
        <v>14</v>
      </c>
      <c r="J6595" s="7">
        <v>880</v>
      </c>
      <c r="K6595" s="10">
        <v>1232</v>
      </c>
      <c r="L6595" s="10">
        <v>640.64</v>
      </c>
      <c r="M6595" s="5">
        <v>0.52</v>
      </c>
      <c r="N6595" s="2" t="s">
        <v>82</v>
      </c>
    </row>
    <row r="6596" spans="2:14" ht="14.25" customHeight="1" x14ac:dyDescent="0.25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10">
        <v>14</v>
      </c>
      <c r="J6596" s="7">
        <v>880</v>
      </c>
      <c r="K6596" s="10">
        <v>1232</v>
      </c>
      <c r="L6596" s="10">
        <v>640.64</v>
      </c>
      <c r="M6596" s="5">
        <v>0.52</v>
      </c>
      <c r="N6596" s="2" t="s">
        <v>82</v>
      </c>
    </row>
    <row r="6597" spans="2:14" ht="14.25" customHeight="1" x14ac:dyDescent="0.25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10">
        <v>23</v>
      </c>
      <c r="J6597" s="7">
        <v>940</v>
      </c>
      <c r="K6597" s="10">
        <v>2162</v>
      </c>
      <c r="L6597" s="10">
        <v>1081</v>
      </c>
      <c r="M6597" s="5">
        <v>0.5</v>
      </c>
      <c r="N6597" s="2" t="s">
        <v>82</v>
      </c>
    </row>
    <row r="6598" spans="2:14" ht="14.25" customHeight="1" x14ac:dyDescent="0.25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10">
        <v>29</v>
      </c>
      <c r="J6598" s="7">
        <v>1190</v>
      </c>
      <c r="K6598" s="10">
        <v>3451</v>
      </c>
      <c r="L6598" s="10">
        <v>1863.5400000000002</v>
      </c>
      <c r="M6598" s="5">
        <v>0.54</v>
      </c>
      <c r="N6598" s="2" t="s">
        <v>82</v>
      </c>
    </row>
    <row r="6599" spans="2:14" ht="14.25" customHeight="1" x14ac:dyDescent="0.25">
      <c r="B6599" s="2" t="s">
        <v>24</v>
      </c>
      <c r="C6599" s="2">
        <v>1197831</v>
      </c>
      <c r="D6599" s="3">
        <v>44490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10">
        <v>27</v>
      </c>
      <c r="J6599" s="7">
        <v>1500</v>
      </c>
      <c r="K6599" s="10">
        <v>4050</v>
      </c>
      <c r="L6599" s="10">
        <v>2025</v>
      </c>
      <c r="M6599" s="5">
        <v>0.5</v>
      </c>
      <c r="N6599" s="2" t="s">
        <v>82</v>
      </c>
    </row>
    <row r="6600" spans="2:14" ht="14.25" customHeight="1" x14ac:dyDescent="0.25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10">
        <v>19</v>
      </c>
      <c r="J6600" s="7">
        <v>1060</v>
      </c>
      <c r="K6600" s="10">
        <v>2014</v>
      </c>
      <c r="L6600" s="10">
        <v>906.3</v>
      </c>
      <c r="M6600" s="5">
        <v>0.44999999999999996</v>
      </c>
      <c r="N6600" s="2" t="s">
        <v>82</v>
      </c>
    </row>
    <row r="6601" spans="2:14" ht="14.25" customHeight="1" x14ac:dyDescent="0.25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10">
        <v>19</v>
      </c>
      <c r="J6601" s="7">
        <v>780</v>
      </c>
      <c r="K6601" s="10">
        <v>1482</v>
      </c>
      <c r="L6601" s="10">
        <v>741</v>
      </c>
      <c r="M6601" s="5">
        <v>0.5</v>
      </c>
      <c r="N6601" s="2" t="s">
        <v>82</v>
      </c>
    </row>
    <row r="6602" spans="2:14" ht="14.25" customHeight="1" x14ac:dyDescent="0.25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10">
        <v>19</v>
      </c>
      <c r="J6602" s="7">
        <v>720</v>
      </c>
      <c r="K6602" s="10">
        <v>1368</v>
      </c>
      <c r="L6602" s="10">
        <v>725.04000000000008</v>
      </c>
      <c r="M6602" s="5">
        <v>0.53</v>
      </c>
      <c r="N6602" s="2" t="s">
        <v>82</v>
      </c>
    </row>
    <row r="6603" spans="2:14" ht="14.25" customHeight="1" x14ac:dyDescent="0.25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10">
        <v>27</v>
      </c>
      <c r="J6603" s="7">
        <v>830</v>
      </c>
      <c r="K6603" s="10">
        <v>2241</v>
      </c>
      <c r="L6603" s="10">
        <v>1053.27</v>
      </c>
      <c r="M6603" s="5">
        <v>0.47</v>
      </c>
      <c r="N6603" s="2" t="s">
        <v>82</v>
      </c>
    </row>
    <row r="6604" spans="2:14" ht="14.25" customHeight="1" x14ac:dyDescent="0.25">
      <c r="B6604" s="2" t="s">
        <v>29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10">
        <v>29</v>
      </c>
      <c r="J6604" s="7">
        <v>1040</v>
      </c>
      <c r="K6604" s="10">
        <v>3016</v>
      </c>
      <c r="L6604" s="10">
        <v>1598.48</v>
      </c>
      <c r="M6604" s="5">
        <v>0.53</v>
      </c>
      <c r="N6604" s="2" t="s">
        <v>82</v>
      </c>
    </row>
    <row r="6605" spans="2:14" ht="14.25" customHeight="1" x14ac:dyDescent="0.25">
      <c r="B6605" s="2" t="s">
        <v>29</v>
      </c>
      <c r="C6605" s="2">
        <v>1197831</v>
      </c>
      <c r="D6605" s="3">
        <v>44520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10">
        <v>24</v>
      </c>
      <c r="J6605" s="7">
        <v>1430</v>
      </c>
      <c r="K6605" s="10">
        <v>3432</v>
      </c>
      <c r="L6605" s="10">
        <v>1716</v>
      </c>
      <c r="M6605" s="5">
        <v>0.5</v>
      </c>
      <c r="N6605" s="2" t="s">
        <v>82</v>
      </c>
    </row>
    <row r="6606" spans="2:14" ht="14.25" customHeight="1" x14ac:dyDescent="0.25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10">
        <v>14</v>
      </c>
      <c r="J6606" s="7">
        <v>940</v>
      </c>
      <c r="K6606" s="10">
        <v>1316</v>
      </c>
      <c r="L6606" s="10">
        <v>658</v>
      </c>
      <c r="M6606" s="5">
        <v>0.5</v>
      </c>
      <c r="N6606" s="2" t="s">
        <v>82</v>
      </c>
    </row>
    <row r="6607" spans="2:14" ht="14.25" customHeight="1" x14ac:dyDescent="0.25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10">
        <v>23</v>
      </c>
      <c r="J6607" s="7">
        <v>900</v>
      </c>
      <c r="K6607" s="10">
        <v>2070</v>
      </c>
      <c r="L6607" s="10">
        <v>1055.7</v>
      </c>
      <c r="M6607" s="5">
        <v>0.51</v>
      </c>
      <c r="N6607" s="2" t="s">
        <v>82</v>
      </c>
    </row>
    <row r="6608" spans="2:14" ht="14.25" customHeight="1" x14ac:dyDescent="0.25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10">
        <v>51</v>
      </c>
      <c r="J6608" s="7">
        <v>1090</v>
      </c>
      <c r="K6608" s="10">
        <v>5559</v>
      </c>
      <c r="L6608" s="10">
        <v>2779.5</v>
      </c>
      <c r="M6608" s="5">
        <v>0.5</v>
      </c>
      <c r="N6608" s="2" t="s">
        <v>82</v>
      </c>
    </row>
    <row r="6609" spans="2:14" ht="14.25" customHeight="1" x14ac:dyDescent="0.25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10">
        <v>69</v>
      </c>
      <c r="J6609" s="7">
        <v>910</v>
      </c>
      <c r="K6609" s="10">
        <v>6279</v>
      </c>
      <c r="L6609" s="10">
        <v>2951.1299999999997</v>
      </c>
      <c r="M6609" s="5">
        <v>0.47</v>
      </c>
      <c r="N6609" s="2" t="s">
        <v>82</v>
      </c>
    </row>
    <row r="6610" spans="2:14" ht="14.25" customHeight="1" x14ac:dyDescent="0.25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10">
        <v>73</v>
      </c>
      <c r="J6610" s="7">
        <v>1170</v>
      </c>
      <c r="K6610" s="10">
        <v>8541</v>
      </c>
      <c r="L6610" s="10">
        <v>4526.7300000000005</v>
      </c>
      <c r="M6610" s="5">
        <v>0.53</v>
      </c>
      <c r="N6610" s="2" t="s">
        <v>82</v>
      </c>
    </row>
    <row r="6611" spans="2:14" ht="14.25" customHeight="1" x14ac:dyDescent="0.25">
      <c r="B6611" s="2" t="s">
        <v>29</v>
      </c>
      <c r="C6611" s="2">
        <v>1197831</v>
      </c>
      <c r="D6611" s="3">
        <v>44549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10">
        <v>67</v>
      </c>
      <c r="J6611" s="7">
        <v>2030</v>
      </c>
      <c r="K6611" s="10">
        <v>13601</v>
      </c>
      <c r="L6611" s="10">
        <v>7480.55</v>
      </c>
      <c r="M6611" s="5">
        <v>0.55000000000000004</v>
      </c>
      <c r="N6611" s="2" t="s">
        <v>82</v>
      </c>
    </row>
    <row r="6612" spans="2:14" ht="14.25" customHeight="1" x14ac:dyDescent="0.25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10">
        <v>54</v>
      </c>
      <c r="J6612" s="7">
        <v>1400</v>
      </c>
      <c r="K6612" s="10">
        <v>7560</v>
      </c>
      <c r="L6612" s="10">
        <v>3553.2</v>
      </c>
      <c r="M6612" s="5">
        <v>0.47</v>
      </c>
      <c r="N6612" s="2" t="s">
        <v>82</v>
      </c>
    </row>
    <row r="6613" spans="2:14" ht="14.25" customHeight="1" x14ac:dyDescent="0.25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10">
        <v>55</v>
      </c>
      <c r="J6613" s="7">
        <v>1260</v>
      </c>
      <c r="K6613" s="10">
        <v>6930</v>
      </c>
      <c r="L6613" s="10">
        <v>3742.2000000000003</v>
      </c>
      <c r="M6613" s="5">
        <v>0.54</v>
      </c>
      <c r="N6613" s="2" t="s">
        <v>82</v>
      </c>
    </row>
    <row r="6614" spans="2:14" ht="14.25" customHeight="1" x14ac:dyDescent="0.25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10">
        <v>57</v>
      </c>
      <c r="J6614" s="7">
        <v>1200</v>
      </c>
      <c r="K6614" s="10">
        <v>6840</v>
      </c>
      <c r="L6614" s="10">
        <v>3488.4</v>
      </c>
      <c r="M6614" s="5">
        <v>0.51</v>
      </c>
      <c r="N6614" s="2" t="s">
        <v>82</v>
      </c>
    </row>
    <row r="6615" spans="2:14" ht="14.25" customHeight="1" x14ac:dyDescent="0.25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10">
        <v>64</v>
      </c>
      <c r="J6615" s="7">
        <v>1120</v>
      </c>
      <c r="K6615" s="10">
        <v>7168</v>
      </c>
      <c r="L6615" s="10">
        <v>3512.3199999999997</v>
      </c>
      <c r="M6615" s="5">
        <v>0.49</v>
      </c>
      <c r="N6615" s="2" t="s">
        <v>82</v>
      </c>
    </row>
    <row r="6616" spans="2:14" ht="14.25" customHeight="1" x14ac:dyDescent="0.25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10">
        <v>70</v>
      </c>
      <c r="J6616" s="7">
        <v>1500</v>
      </c>
      <c r="K6616" s="10">
        <v>10500</v>
      </c>
      <c r="L6616" s="10">
        <v>5355</v>
      </c>
      <c r="M6616" s="5">
        <v>0.51</v>
      </c>
      <c r="N6616" s="2" t="s">
        <v>82</v>
      </c>
    </row>
    <row r="6617" spans="2:14" ht="14.25" customHeight="1" x14ac:dyDescent="0.25">
      <c r="B6617" s="2" t="s">
        <v>29</v>
      </c>
      <c r="C6617" s="2">
        <v>1197831</v>
      </c>
      <c r="D6617" s="3">
        <v>44219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10">
        <v>24</v>
      </c>
      <c r="J6617" s="7">
        <v>1670</v>
      </c>
      <c r="K6617" s="10">
        <v>4008</v>
      </c>
      <c r="L6617" s="10">
        <v>2124.2400000000002</v>
      </c>
      <c r="M6617" s="5">
        <v>0.53</v>
      </c>
      <c r="N6617" s="2" t="s">
        <v>82</v>
      </c>
    </row>
    <row r="6618" spans="2:14" ht="14.25" customHeight="1" x14ac:dyDescent="0.25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10">
        <v>25</v>
      </c>
      <c r="J6618" s="7">
        <v>1090</v>
      </c>
      <c r="K6618" s="10">
        <v>2725</v>
      </c>
      <c r="L6618" s="10">
        <v>1226.2499999999998</v>
      </c>
      <c r="M6618" s="5">
        <v>0.44999999999999996</v>
      </c>
      <c r="N6618" s="2" t="s">
        <v>82</v>
      </c>
    </row>
    <row r="6619" spans="2:14" ht="14.25" customHeight="1" x14ac:dyDescent="0.25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10">
        <v>15</v>
      </c>
      <c r="J6619" s="7">
        <v>980</v>
      </c>
      <c r="K6619" s="10">
        <v>1470</v>
      </c>
      <c r="L6619" s="10">
        <v>808.50000000000011</v>
      </c>
      <c r="M6619" s="5">
        <v>0.55000000000000004</v>
      </c>
      <c r="N6619" s="2" t="s">
        <v>82</v>
      </c>
    </row>
    <row r="6620" spans="2:14" ht="14.25" customHeight="1" x14ac:dyDescent="0.25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10">
        <v>18</v>
      </c>
      <c r="J6620" s="7">
        <v>650</v>
      </c>
      <c r="K6620" s="10">
        <v>1170</v>
      </c>
      <c r="L6620" s="10">
        <v>643.5</v>
      </c>
      <c r="M6620" s="5">
        <v>0.55000000000000004</v>
      </c>
      <c r="N6620" s="2" t="s">
        <v>82</v>
      </c>
    </row>
    <row r="6621" spans="2:14" ht="14.25" customHeight="1" x14ac:dyDescent="0.25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10">
        <v>33</v>
      </c>
      <c r="J6621" s="7">
        <v>800</v>
      </c>
      <c r="K6621" s="10">
        <v>2640</v>
      </c>
      <c r="L6621" s="10">
        <v>1320</v>
      </c>
      <c r="M6621" s="5">
        <v>0.5</v>
      </c>
      <c r="N6621" s="2" t="s">
        <v>82</v>
      </c>
    </row>
    <row r="6622" spans="2:14" ht="14.25" customHeight="1" x14ac:dyDescent="0.25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10">
        <v>23</v>
      </c>
      <c r="J6622" s="7">
        <v>1010</v>
      </c>
      <c r="K6622" s="10">
        <v>2323</v>
      </c>
      <c r="L6622" s="10">
        <v>1207.96</v>
      </c>
      <c r="M6622" s="5">
        <v>0.52</v>
      </c>
      <c r="N6622" s="2" t="s">
        <v>82</v>
      </c>
    </row>
    <row r="6623" spans="2:14" ht="14.25" customHeight="1" x14ac:dyDescent="0.25">
      <c r="B6623" s="2" t="s">
        <v>29</v>
      </c>
      <c r="C6623" s="2">
        <v>1197831</v>
      </c>
      <c r="D6623" s="3">
        <v>44248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10">
        <v>24</v>
      </c>
      <c r="J6623" s="7">
        <v>1690</v>
      </c>
      <c r="K6623" s="10">
        <v>4056</v>
      </c>
      <c r="L6623" s="10">
        <v>2109.12</v>
      </c>
      <c r="M6623" s="5">
        <v>0.52</v>
      </c>
      <c r="N6623" s="2" t="s">
        <v>82</v>
      </c>
    </row>
    <row r="6624" spans="2:14" ht="14.25" customHeight="1" x14ac:dyDescent="0.25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10">
        <v>23</v>
      </c>
      <c r="J6624" s="7">
        <v>800</v>
      </c>
      <c r="K6624" s="10">
        <v>1840</v>
      </c>
      <c r="L6624" s="10">
        <v>846.4</v>
      </c>
      <c r="M6624" s="5">
        <v>0.45999999999999996</v>
      </c>
      <c r="N6624" s="2" t="s">
        <v>82</v>
      </c>
    </row>
    <row r="6625" spans="2:14" ht="14.25" customHeight="1" x14ac:dyDescent="0.25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10">
        <v>15</v>
      </c>
      <c r="J6625" s="7">
        <v>910</v>
      </c>
      <c r="K6625" s="10">
        <v>1365</v>
      </c>
      <c r="L6625" s="10">
        <v>682.5</v>
      </c>
      <c r="M6625" s="5">
        <v>0.5</v>
      </c>
      <c r="N6625" s="2" t="s">
        <v>82</v>
      </c>
    </row>
    <row r="6626" spans="2:14" ht="14.25" customHeight="1" x14ac:dyDescent="0.25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10">
        <v>19</v>
      </c>
      <c r="J6626" s="7">
        <v>490</v>
      </c>
      <c r="K6626" s="10">
        <v>931</v>
      </c>
      <c r="L6626" s="10">
        <v>474.81</v>
      </c>
      <c r="M6626" s="5">
        <v>0.51</v>
      </c>
      <c r="N6626" s="2" t="s">
        <v>82</v>
      </c>
    </row>
    <row r="6627" spans="2:14" ht="14.25" customHeight="1" x14ac:dyDescent="0.25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10">
        <v>34</v>
      </c>
      <c r="J6627" s="7">
        <v>750</v>
      </c>
      <c r="K6627" s="10">
        <v>2550</v>
      </c>
      <c r="L6627" s="10">
        <v>1198.5</v>
      </c>
      <c r="M6627" s="5">
        <v>0.47</v>
      </c>
      <c r="N6627" s="2" t="s">
        <v>82</v>
      </c>
    </row>
    <row r="6628" spans="2:14" ht="14.25" customHeight="1" x14ac:dyDescent="0.25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10">
        <v>18</v>
      </c>
      <c r="J6628" s="7">
        <v>980</v>
      </c>
      <c r="K6628" s="10">
        <v>1764</v>
      </c>
      <c r="L6628" s="10">
        <v>899.64</v>
      </c>
      <c r="M6628" s="5">
        <v>0.51</v>
      </c>
      <c r="N6628" s="2" t="s">
        <v>82</v>
      </c>
    </row>
    <row r="6629" spans="2:14" ht="14.25" customHeight="1" x14ac:dyDescent="0.25">
      <c r="B6629" s="2" t="s">
        <v>29</v>
      </c>
      <c r="C6629" s="2">
        <v>1197831</v>
      </c>
      <c r="D6629" s="3">
        <v>44274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10">
        <v>19</v>
      </c>
      <c r="J6629" s="7">
        <v>1540</v>
      </c>
      <c r="K6629" s="10">
        <v>2926</v>
      </c>
      <c r="L6629" s="10">
        <v>1463</v>
      </c>
      <c r="M6629" s="5">
        <v>0.5</v>
      </c>
      <c r="N6629" s="2" t="s">
        <v>82</v>
      </c>
    </row>
    <row r="6630" spans="2:14" ht="14.25" customHeight="1" x14ac:dyDescent="0.25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10">
        <v>19</v>
      </c>
      <c r="J6630" s="7">
        <v>730</v>
      </c>
      <c r="K6630" s="10">
        <v>1387</v>
      </c>
      <c r="L6630" s="10">
        <v>665.76</v>
      </c>
      <c r="M6630" s="5">
        <v>0.48</v>
      </c>
      <c r="N6630" s="2" t="s">
        <v>82</v>
      </c>
    </row>
    <row r="6631" spans="2:14" ht="14.25" customHeight="1" x14ac:dyDescent="0.25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10">
        <v>9</v>
      </c>
      <c r="J6631" s="7">
        <v>800</v>
      </c>
      <c r="K6631" s="10">
        <v>720</v>
      </c>
      <c r="L6631" s="10">
        <v>360</v>
      </c>
      <c r="M6631" s="5">
        <v>0.5</v>
      </c>
      <c r="N6631" s="2" t="s">
        <v>82</v>
      </c>
    </row>
    <row r="6632" spans="2:14" ht="14.25" customHeight="1" x14ac:dyDescent="0.25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10">
        <v>20</v>
      </c>
      <c r="J6632" s="7">
        <v>340</v>
      </c>
      <c r="K6632" s="10">
        <v>680</v>
      </c>
      <c r="L6632" s="10">
        <v>340</v>
      </c>
      <c r="M6632" s="5">
        <v>0.5</v>
      </c>
      <c r="N6632" s="2" t="s">
        <v>82</v>
      </c>
    </row>
    <row r="6633" spans="2:14" ht="14.25" customHeight="1" x14ac:dyDescent="0.25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10">
        <v>34</v>
      </c>
      <c r="J6633" s="7">
        <v>490</v>
      </c>
      <c r="K6633" s="10">
        <v>1666</v>
      </c>
      <c r="L6633" s="10">
        <v>783.02</v>
      </c>
      <c r="M6633" s="5">
        <v>0.47</v>
      </c>
      <c r="N6633" s="2" t="s">
        <v>82</v>
      </c>
    </row>
    <row r="6634" spans="2:14" ht="14.25" customHeight="1" x14ac:dyDescent="0.25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10">
        <v>23</v>
      </c>
      <c r="J6634" s="7">
        <v>690</v>
      </c>
      <c r="K6634" s="10">
        <v>1587</v>
      </c>
      <c r="L6634" s="10">
        <v>856.98</v>
      </c>
      <c r="M6634" s="5">
        <v>0.54</v>
      </c>
      <c r="N6634" s="2" t="s">
        <v>82</v>
      </c>
    </row>
    <row r="6635" spans="2:14" ht="14.25" customHeight="1" x14ac:dyDescent="0.25">
      <c r="B6635" s="2" t="s">
        <v>29</v>
      </c>
      <c r="C6635" s="2">
        <v>1197831</v>
      </c>
      <c r="D6635" s="3">
        <v>44306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10">
        <v>24</v>
      </c>
      <c r="J6635" s="7">
        <v>1520</v>
      </c>
      <c r="K6635" s="10">
        <v>3648</v>
      </c>
      <c r="L6635" s="10">
        <v>1933.44</v>
      </c>
      <c r="M6635" s="5">
        <v>0.53</v>
      </c>
      <c r="N6635" s="2" t="s">
        <v>82</v>
      </c>
    </row>
    <row r="6636" spans="2:14" ht="14.25" customHeight="1" x14ac:dyDescent="0.25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10">
        <v>23</v>
      </c>
      <c r="J6636" s="7">
        <v>650</v>
      </c>
      <c r="K6636" s="10">
        <v>1495</v>
      </c>
      <c r="L6636" s="10">
        <v>717.6</v>
      </c>
      <c r="M6636" s="5">
        <v>0.48</v>
      </c>
      <c r="N6636" s="2" t="s">
        <v>82</v>
      </c>
    </row>
    <row r="6637" spans="2:14" ht="14.25" customHeight="1" x14ac:dyDescent="0.25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10">
        <v>14</v>
      </c>
      <c r="J6637" s="7">
        <v>680</v>
      </c>
      <c r="K6637" s="10">
        <v>952</v>
      </c>
      <c r="L6637" s="10">
        <v>504.56</v>
      </c>
      <c r="M6637" s="5">
        <v>0.53</v>
      </c>
      <c r="N6637" s="2" t="s">
        <v>82</v>
      </c>
    </row>
    <row r="6638" spans="2:14" ht="14.25" customHeight="1" x14ac:dyDescent="0.25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10">
        <v>18</v>
      </c>
      <c r="J6638" s="7">
        <v>450</v>
      </c>
      <c r="K6638" s="10">
        <v>810</v>
      </c>
      <c r="L6638" s="10">
        <v>429.3</v>
      </c>
      <c r="M6638" s="5">
        <v>0.53</v>
      </c>
      <c r="N6638" s="2" t="s">
        <v>82</v>
      </c>
    </row>
    <row r="6639" spans="2:14" ht="14.25" customHeight="1" x14ac:dyDescent="0.25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10">
        <v>38</v>
      </c>
      <c r="J6639" s="7">
        <v>530</v>
      </c>
      <c r="K6639" s="10">
        <v>2014</v>
      </c>
      <c r="L6639" s="10">
        <v>1007</v>
      </c>
      <c r="M6639" s="5">
        <v>0.5</v>
      </c>
      <c r="N6639" s="2" t="s">
        <v>82</v>
      </c>
    </row>
    <row r="6640" spans="2:14" ht="14.25" customHeight="1" x14ac:dyDescent="0.25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10">
        <v>28</v>
      </c>
      <c r="J6640" s="7">
        <v>940</v>
      </c>
      <c r="K6640" s="10">
        <v>2632</v>
      </c>
      <c r="L6640" s="10">
        <v>1447.6000000000001</v>
      </c>
      <c r="M6640" s="5">
        <v>0.55000000000000004</v>
      </c>
      <c r="N6640" s="2" t="s">
        <v>82</v>
      </c>
    </row>
    <row r="6641" spans="2:14" ht="14.25" customHeight="1" x14ac:dyDescent="0.25">
      <c r="B6641" s="2" t="s">
        <v>29</v>
      </c>
      <c r="C6641" s="2">
        <v>1197831</v>
      </c>
      <c r="D6641" s="3">
        <v>44335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10">
        <v>36</v>
      </c>
      <c r="J6641" s="7">
        <v>1670</v>
      </c>
      <c r="K6641" s="10">
        <v>6012</v>
      </c>
      <c r="L6641" s="10">
        <v>3246.48</v>
      </c>
      <c r="M6641" s="5">
        <v>0.54</v>
      </c>
      <c r="N6641" s="2" t="s">
        <v>82</v>
      </c>
    </row>
    <row r="6642" spans="2:14" ht="14.25" customHeight="1" x14ac:dyDescent="0.25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10">
        <v>39</v>
      </c>
      <c r="J6642" s="7">
        <v>870</v>
      </c>
      <c r="K6642" s="10">
        <v>3393</v>
      </c>
      <c r="L6642" s="10">
        <v>1526.85</v>
      </c>
      <c r="M6642" s="5">
        <v>0.44999999999999996</v>
      </c>
      <c r="N6642" s="2" t="s">
        <v>82</v>
      </c>
    </row>
    <row r="6643" spans="2:14" ht="14.25" customHeight="1" x14ac:dyDescent="0.25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10">
        <v>34</v>
      </c>
      <c r="J6643" s="7">
        <v>720</v>
      </c>
      <c r="K6643" s="10">
        <v>2448</v>
      </c>
      <c r="L6643" s="10">
        <v>1272.96</v>
      </c>
      <c r="M6643" s="5">
        <v>0.52</v>
      </c>
      <c r="N6643" s="2" t="s">
        <v>82</v>
      </c>
    </row>
    <row r="6644" spans="2:14" ht="14.25" customHeight="1" x14ac:dyDescent="0.25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10">
        <v>34</v>
      </c>
      <c r="J6644" s="7">
        <v>590</v>
      </c>
      <c r="K6644" s="10">
        <v>2006</v>
      </c>
      <c r="L6644" s="10">
        <v>1103.3000000000002</v>
      </c>
      <c r="M6644" s="5">
        <v>0.55000000000000004</v>
      </c>
      <c r="N6644" s="2" t="s">
        <v>82</v>
      </c>
    </row>
    <row r="6645" spans="2:14" ht="14.25" customHeight="1" x14ac:dyDescent="0.25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10">
        <v>43</v>
      </c>
      <c r="J6645" s="7">
        <v>750</v>
      </c>
      <c r="K6645" s="10">
        <v>3225</v>
      </c>
      <c r="L6645" s="10">
        <v>1451.2499999999998</v>
      </c>
      <c r="M6645" s="5">
        <v>0.44999999999999996</v>
      </c>
      <c r="N6645" s="2" t="s">
        <v>82</v>
      </c>
    </row>
    <row r="6646" spans="2:14" ht="14.25" customHeight="1" x14ac:dyDescent="0.25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10">
        <v>42</v>
      </c>
      <c r="J6646" s="7">
        <v>980</v>
      </c>
      <c r="K6646" s="10">
        <v>4116</v>
      </c>
      <c r="L6646" s="10">
        <v>2140.3200000000002</v>
      </c>
      <c r="M6646" s="5">
        <v>0.52</v>
      </c>
      <c r="N6646" s="2" t="s">
        <v>82</v>
      </c>
    </row>
    <row r="6647" spans="2:14" ht="14.25" customHeight="1" x14ac:dyDescent="0.25">
      <c r="B6647" s="2" t="s">
        <v>29</v>
      </c>
      <c r="C6647" s="2">
        <v>1197831</v>
      </c>
      <c r="D6647" s="3">
        <v>44368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10">
        <v>38</v>
      </c>
      <c r="J6647" s="7">
        <v>1560</v>
      </c>
      <c r="K6647" s="10">
        <v>5928</v>
      </c>
      <c r="L6647" s="10">
        <v>3023.28</v>
      </c>
      <c r="M6647" s="5">
        <v>0.51</v>
      </c>
      <c r="N6647" s="2" t="s">
        <v>82</v>
      </c>
    </row>
    <row r="6648" spans="2:14" ht="14.25" customHeight="1" x14ac:dyDescent="0.25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10">
        <v>33</v>
      </c>
      <c r="J6648" s="7">
        <v>880</v>
      </c>
      <c r="K6648" s="10">
        <v>2904</v>
      </c>
      <c r="L6648" s="10">
        <v>1306.8</v>
      </c>
      <c r="M6648" s="5">
        <v>0.44999999999999996</v>
      </c>
      <c r="N6648" s="2" t="s">
        <v>82</v>
      </c>
    </row>
    <row r="6649" spans="2:14" ht="14.25" customHeight="1" x14ac:dyDescent="0.25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10">
        <v>36</v>
      </c>
      <c r="J6649" s="7">
        <v>880</v>
      </c>
      <c r="K6649" s="10">
        <v>3168</v>
      </c>
      <c r="L6649" s="10">
        <v>1647.3600000000001</v>
      </c>
      <c r="M6649" s="5">
        <v>0.52</v>
      </c>
      <c r="N6649" s="2" t="s">
        <v>82</v>
      </c>
    </row>
    <row r="6650" spans="2:14" ht="14.25" customHeight="1" x14ac:dyDescent="0.25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10">
        <v>38</v>
      </c>
      <c r="J6650" s="7">
        <v>870</v>
      </c>
      <c r="K6650" s="10">
        <v>3306</v>
      </c>
      <c r="L6650" s="10">
        <v>1653</v>
      </c>
      <c r="M6650" s="5">
        <v>0.5</v>
      </c>
      <c r="N6650" s="2" t="s">
        <v>82</v>
      </c>
    </row>
    <row r="6651" spans="2:14" ht="14.25" customHeight="1" x14ac:dyDescent="0.25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10">
        <v>51</v>
      </c>
      <c r="J6651" s="7">
        <v>870</v>
      </c>
      <c r="K6651" s="10">
        <v>4437</v>
      </c>
      <c r="L6651" s="10">
        <v>2085.39</v>
      </c>
      <c r="M6651" s="5">
        <v>0.47</v>
      </c>
      <c r="N6651" s="2" t="s">
        <v>82</v>
      </c>
    </row>
    <row r="6652" spans="2:14" ht="14.25" customHeight="1" x14ac:dyDescent="0.25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10">
        <v>55</v>
      </c>
      <c r="J6652" s="7">
        <v>1240</v>
      </c>
      <c r="K6652" s="10">
        <v>6820</v>
      </c>
      <c r="L6652" s="10">
        <v>3478.2000000000003</v>
      </c>
      <c r="M6652" s="5">
        <v>0.51</v>
      </c>
      <c r="N6652" s="2" t="s">
        <v>82</v>
      </c>
    </row>
    <row r="6653" spans="2:14" ht="14.25" customHeight="1" x14ac:dyDescent="0.25">
      <c r="B6653" s="2" t="s">
        <v>29</v>
      </c>
      <c r="C6653" s="2">
        <v>1197831</v>
      </c>
      <c r="D6653" s="3">
        <v>44396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10">
        <v>50</v>
      </c>
      <c r="J6653" s="7">
        <v>1820</v>
      </c>
      <c r="K6653" s="10">
        <v>9100</v>
      </c>
      <c r="L6653" s="10">
        <v>4732</v>
      </c>
      <c r="M6653" s="5">
        <v>0.52</v>
      </c>
      <c r="N6653" s="2" t="s">
        <v>82</v>
      </c>
    </row>
    <row r="6654" spans="2:14" ht="14.25" customHeight="1" x14ac:dyDescent="0.25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10">
        <v>45</v>
      </c>
      <c r="J6654" s="7">
        <v>1170</v>
      </c>
      <c r="K6654" s="10">
        <v>5265</v>
      </c>
      <c r="L6654" s="10">
        <v>2632.5</v>
      </c>
      <c r="M6654" s="5">
        <v>0.5</v>
      </c>
      <c r="N6654" s="2" t="s">
        <v>82</v>
      </c>
    </row>
    <row r="6655" spans="2:14" ht="14.25" customHeight="1" x14ac:dyDescent="0.25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10">
        <v>44</v>
      </c>
      <c r="J6655" s="7">
        <v>940</v>
      </c>
      <c r="K6655" s="10">
        <v>4136</v>
      </c>
      <c r="L6655" s="10">
        <v>2233.44</v>
      </c>
      <c r="M6655" s="5">
        <v>0.54</v>
      </c>
      <c r="N6655" s="2" t="s">
        <v>82</v>
      </c>
    </row>
    <row r="6656" spans="2:14" ht="14.25" customHeight="1" x14ac:dyDescent="0.25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10">
        <v>41</v>
      </c>
      <c r="J6656" s="7">
        <v>850</v>
      </c>
      <c r="K6656" s="10">
        <v>3485</v>
      </c>
      <c r="L6656" s="10">
        <v>1847.0500000000002</v>
      </c>
      <c r="M6656" s="5">
        <v>0.53</v>
      </c>
      <c r="N6656" s="2" t="s">
        <v>82</v>
      </c>
    </row>
    <row r="6657" spans="2:14" ht="14.25" customHeight="1" x14ac:dyDescent="0.25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10">
        <v>59</v>
      </c>
      <c r="J6657" s="7">
        <v>980</v>
      </c>
      <c r="K6657" s="10">
        <v>5782</v>
      </c>
      <c r="L6657" s="10">
        <v>2659.72</v>
      </c>
      <c r="M6657" s="5">
        <v>0.45999999999999996</v>
      </c>
      <c r="N6657" s="2" t="s">
        <v>82</v>
      </c>
    </row>
    <row r="6658" spans="2:14" ht="14.25" customHeight="1" x14ac:dyDescent="0.25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10">
        <v>61</v>
      </c>
      <c r="J6658" s="7">
        <v>1420</v>
      </c>
      <c r="K6658" s="10">
        <v>8662</v>
      </c>
      <c r="L6658" s="10">
        <v>4677.4800000000005</v>
      </c>
      <c r="M6658" s="5">
        <v>0.54</v>
      </c>
      <c r="N6658" s="2" t="s">
        <v>82</v>
      </c>
    </row>
    <row r="6659" spans="2:14" ht="14.25" customHeight="1" x14ac:dyDescent="0.25">
      <c r="B6659" s="2" t="s">
        <v>29</v>
      </c>
      <c r="C6659" s="2">
        <v>1197831</v>
      </c>
      <c r="D6659" s="3">
        <v>44428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10">
        <v>56</v>
      </c>
      <c r="J6659" s="7">
        <v>1890</v>
      </c>
      <c r="K6659" s="10">
        <v>10584</v>
      </c>
      <c r="L6659" s="10">
        <v>5397.84</v>
      </c>
      <c r="M6659" s="5">
        <v>0.51</v>
      </c>
      <c r="N6659" s="2" t="s">
        <v>82</v>
      </c>
    </row>
    <row r="6660" spans="2:14" ht="14.25" customHeight="1" x14ac:dyDescent="0.25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10">
        <v>51</v>
      </c>
      <c r="J6660" s="7">
        <v>1130</v>
      </c>
      <c r="K6660" s="10">
        <v>5763</v>
      </c>
      <c r="L6660" s="10">
        <v>2708.6099999999997</v>
      </c>
      <c r="M6660" s="5">
        <v>0.47</v>
      </c>
      <c r="N6660" s="2" t="s">
        <v>82</v>
      </c>
    </row>
    <row r="6661" spans="2:14" ht="14.25" customHeight="1" x14ac:dyDescent="0.25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10">
        <v>47</v>
      </c>
      <c r="J6661" s="7">
        <v>1130</v>
      </c>
      <c r="K6661" s="10">
        <v>5311</v>
      </c>
      <c r="L6661" s="10">
        <v>2814.83</v>
      </c>
      <c r="M6661" s="5">
        <v>0.53</v>
      </c>
      <c r="N6661" s="2" t="s">
        <v>82</v>
      </c>
    </row>
    <row r="6662" spans="2:14" ht="14.25" customHeight="1" x14ac:dyDescent="0.25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10">
        <v>37</v>
      </c>
      <c r="J6662" s="7">
        <v>880</v>
      </c>
      <c r="K6662" s="10">
        <v>3256</v>
      </c>
      <c r="L6662" s="10">
        <v>1693.1200000000001</v>
      </c>
      <c r="M6662" s="5">
        <v>0.52</v>
      </c>
      <c r="N6662" s="2" t="s">
        <v>82</v>
      </c>
    </row>
    <row r="6663" spans="2:14" ht="14.25" customHeight="1" x14ac:dyDescent="0.25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10">
        <v>47</v>
      </c>
      <c r="J6663" s="7">
        <v>810</v>
      </c>
      <c r="K6663" s="10">
        <v>3807</v>
      </c>
      <c r="L6663" s="10">
        <v>1713.1499999999999</v>
      </c>
      <c r="M6663" s="5">
        <v>0.44999999999999996</v>
      </c>
      <c r="N6663" s="2" t="s">
        <v>82</v>
      </c>
    </row>
    <row r="6664" spans="2:14" ht="14.25" customHeight="1" x14ac:dyDescent="0.25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10">
        <v>50</v>
      </c>
      <c r="J6664" s="7">
        <v>1240</v>
      </c>
      <c r="K6664" s="10">
        <v>6200</v>
      </c>
      <c r="L6664" s="10">
        <v>3224</v>
      </c>
      <c r="M6664" s="5">
        <v>0.52</v>
      </c>
      <c r="N6664" s="2" t="s">
        <v>82</v>
      </c>
    </row>
    <row r="6665" spans="2:14" ht="14.25" customHeight="1" x14ac:dyDescent="0.25">
      <c r="B6665" s="2" t="s">
        <v>29</v>
      </c>
      <c r="C6665" s="2">
        <v>1197831</v>
      </c>
      <c r="D6665" s="3">
        <v>44458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10">
        <v>49</v>
      </c>
      <c r="J6665" s="7">
        <v>1500</v>
      </c>
      <c r="K6665" s="10">
        <v>7350</v>
      </c>
      <c r="L6665" s="10">
        <v>3969.0000000000005</v>
      </c>
      <c r="M6665" s="5">
        <v>0.54</v>
      </c>
      <c r="N6665" s="2" t="s">
        <v>82</v>
      </c>
    </row>
    <row r="6666" spans="2:14" ht="14.25" customHeight="1" x14ac:dyDescent="0.25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10">
        <v>38</v>
      </c>
      <c r="J6666" s="7">
        <v>980</v>
      </c>
      <c r="K6666" s="10">
        <v>3724</v>
      </c>
      <c r="L6666" s="10">
        <v>1675.7999999999997</v>
      </c>
      <c r="M6666" s="5">
        <v>0.44999999999999996</v>
      </c>
      <c r="N6666" s="2" t="s">
        <v>82</v>
      </c>
    </row>
    <row r="6667" spans="2:14" ht="14.25" customHeight="1" x14ac:dyDescent="0.25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10">
        <v>14</v>
      </c>
      <c r="J6667" s="7">
        <v>690</v>
      </c>
      <c r="K6667" s="10">
        <v>966</v>
      </c>
      <c r="L6667" s="10">
        <v>492.66</v>
      </c>
      <c r="M6667" s="5">
        <v>0.51</v>
      </c>
      <c r="N6667" s="2" t="s">
        <v>82</v>
      </c>
    </row>
    <row r="6668" spans="2:14" ht="14.25" customHeight="1" x14ac:dyDescent="0.25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10">
        <v>14</v>
      </c>
      <c r="J6668" s="7">
        <v>630</v>
      </c>
      <c r="K6668" s="10">
        <v>882</v>
      </c>
      <c r="L6668" s="10">
        <v>449.82</v>
      </c>
      <c r="M6668" s="5">
        <v>0.51</v>
      </c>
      <c r="N6668" s="2" t="s">
        <v>82</v>
      </c>
    </row>
    <row r="6669" spans="2:14" ht="14.25" customHeight="1" x14ac:dyDescent="0.25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10">
        <v>23</v>
      </c>
      <c r="J6669" s="7">
        <v>680</v>
      </c>
      <c r="K6669" s="10">
        <v>1564</v>
      </c>
      <c r="L6669" s="10">
        <v>703.8</v>
      </c>
      <c r="M6669" s="5">
        <v>0.44999999999999996</v>
      </c>
      <c r="N6669" s="2" t="s">
        <v>82</v>
      </c>
    </row>
    <row r="6670" spans="2:14" ht="14.25" customHeight="1" x14ac:dyDescent="0.25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10">
        <v>28</v>
      </c>
      <c r="J6670" s="7">
        <v>910</v>
      </c>
      <c r="K6670" s="10">
        <v>2548</v>
      </c>
      <c r="L6670" s="10">
        <v>1324.96</v>
      </c>
      <c r="M6670" s="5">
        <v>0.52</v>
      </c>
      <c r="N6670" s="2" t="s">
        <v>82</v>
      </c>
    </row>
    <row r="6671" spans="2:14" ht="14.25" customHeight="1" x14ac:dyDescent="0.25">
      <c r="B6671" s="2" t="s">
        <v>29</v>
      </c>
      <c r="C6671" s="2">
        <v>1197831</v>
      </c>
      <c r="D6671" s="3">
        <v>44490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10">
        <v>29</v>
      </c>
      <c r="J6671" s="7">
        <v>1370</v>
      </c>
      <c r="K6671" s="10">
        <v>3973</v>
      </c>
      <c r="L6671" s="10">
        <v>2145.42</v>
      </c>
      <c r="M6671" s="5">
        <v>0.54</v>
      </c>
      <c r="N6671" s="2" t="s">
        <v>82</v>
      </c>
    </row>
    <row r="6672" spans="2:14" ht="14.25" customHeight="1" x14ac:dyDescent="0.25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10">
        <v>19</v>
      </c>
      <c r="J6672" s="7">
        <v>880</v>
      </c>
      <c r="K6672" s="10">
        <v>1672</v>
      </c>
      <c r="L6672" s="10">
        <v>769.11999999999989</v>
      </c>
      <c r="M6672" s="5">
        <v>0.45999999999999996</v>
      </c>
      <c r="N6672" s="2" t="s">
        <v>82</v>
      </c>
    </row>
    <row r="6673" spans="2:14" ht="14.25" customHeight="1" x14ac:dyDescent="0.25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10">
        <v>20</v>
      </c>
      <c r="J6673" s="7">
        <v>560</v>
      </c>
      <c r="K6673" s="10">
        <v>1120</v>
      </c>
      <c r="L6673" s="10">
        <v>571.20000000000005</v>
      </c>
      <c r="M6673" s="5">
        <v>0.51</v>
      </c>
      <c r="N6673" s="2" t="s">
        <v>82</v>
      </c>
    </row>
    <row r="6674" spans="2:14" ht="14.25" customHeight="1" x14ac:dyDescent="0.25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10">
        <v>18</v>
      </c>
      <c r="J6674" s="7">
        <v>520</v>
      </c>
      <c r="K6674" s="10">
        <v>936</v>
      </c>
      <c r="L6674" s="10">
        <v>486.72</v>
      </c>
      <c r="M6674" s="5">
        <v>0.52</v>
      </c>
      <c r="N6674" s="2" t="s">
        <v>82</v>
      </c>
    </row>
    <row r="6675" spans="2:14" ht="14.25" customHeight="1" x14ac:dyDescent="0.25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10">
        <v>29</v>
      </c>
      <c r="J6675" s="7">
        <v>500</v>
      </c>
      <c r="K6675" s="10">
        <v>1450</v>
      </c>
      <c r="L6675" s="10">
        <v>696</v>
      </c>
      <c r="M6675" s="5">
        <v>0.48</v>
      </c>
      <c r="N6675" s="2" t="s">
        <v>82</v>
      </c>
    </row>
    <row r="6676" spans="2:14" ht="14.25" customHeight="1" x14ac:dyDescent="0.25">
      <c r="B6676" s="2" t="s">
        <v>33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10">
        <v>29</v>
      </c>
      <c r="J6676" s="7">
        <v>910</v>
      </c>
      <c r="K6676" s="10">
        <v>2639</v>
      </c>
      <c r="L6676" s="10">
        <v>1451.45</v>
      </c>
      <c r="M6676" s="5">
        <v>0.55000000000000004</v>
      </c>
      <c r="N6676" s="2" t="s">
        <v>82</v>
      </c>
    </row>
    <row r="6677" spans="2:14" ht="14.25" customHeight="1" x14ac:dyDescent="0.25">
      <c r="B6677" s="2" t="s">
        <v>33</v>
      </c>
      <c r="C6677" s="2">
        <v>1197831</v>
      </c>
      <c r="D6677" s="3">
        <v>44520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10">
        <v>23</v>
      </c>
      <c r="J6677" s="7">
        <v>1330</v>
      </c>
      <c r="K6677" s="10">
        <v>3059</v>
      </c>
      <c r="L6677" s="10">
        <v>1651.8600000000001</v>
      </c>
      <c r="M6677" s="5">
        <v>0.54</v>
      </c>
      <c r="N6677" s="2" t="s">
        <v>82</v>
      </c>
    </row>
    <row r="6678" spans="2:14" ht="14.25" customHeight="1" x14ac:dyDescent="0.25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10">
        <v>14</v>
      </c>
      <c r="J6678" s="7">
        <v>780</v>
      </c>
      <c r="K6678" s="10">
        <v>1092</v>
      </c>
      <c r="L6678" s="10">
        <v>513.24</v>
      </c>
      <c r="M6678" s="5">
        <v>0.47</v>
      </c>
      <c r="N6678" s="2" t="s">
        <v>82</v>
      </c>
    </row>
    <row r="6679" spans="2:14" ht="14.25" customHeight="1" x14ac:dyDescent="0.25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10">
        <v>23</v>
      </c>
      <c r="J6679" s="7">
        <v>740</v>
      </c>
      <c r="K6679" s="10">
        <v>1702</v>
      </c>
      <c r="L6679" s="10">
        <v>919.08</v>
      </c>
      <c r="M6679" s="5">
        <v>0.54</v>
      </c>
      <c r="N6679" s="2" t="s">
        <v>82</v>
      </c>
    </row>
    <row r="6680" spans="2:14" ht="14.25" customHeight="1" x14ac:dyDescent="0.25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10">
        <v>52</v>
      </c>
      <c r="J6680" s="7">
        <v>750</v>
      </c>
      <c r="K6680" s="10">
        <v>3900</v>
      </c>
      <c r="L6680" s="10">
        <v>2067</v>
      </c>
      <c r="M6680" s="5">
        <v>0.53</v>
      </c>
      <c r="N6680" s="2" t="s">
        <v>82</v>
      </c>
    </row>
    <row r="6681" spans="2:14" ht="14.25" customHeight="1" x14ac:dyDescent="0.25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10">
        <v>71</v>
      </c>
      <c r="J6681" s="7">
        <v>770</v>
      </c>
      <c r="K6681" s="10">
        <v>5467</v>
      </c>
      <c r="L6681" s="10">
        <v>2678.83</v>
      </c>
      <c r="M6681" s="5">
        <v>0.49</v>
      </c>
      <c r="N6681" s="2" t="s">
        <v>82</v>
      </c>
    </row>
    <row r="6682" spans="2:14" ht="14.25" customHeight="1" x14ac:dyDescent="0.25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10">
        <v>72</v>
      </c>
      <c r="J6682" s="7">
        <v>1050</v>
      </c>
      <c r="K6682" s="10">
        <v>7560</v>
      </c>
      <c r="L6682" s="10">
        <v>3780</v>
      </c>
      <c r="M6682" s="5">
        <v>0.5</v>
      </c>
      <c r="N6682" s="2" t="s">
        <v>82</v>
      </c>
    </row>
    <row r="6683" spans="2:14" ht="14.25" customHeight="1" x14ac:dyDescent="0.25">
      <c r="B6683" s="2" t="s">
        <v>33</v>
      </c>
      <c r="C6683" s="2">
        <v>1197831</v>
      </c>
      <c r="D6683" s="3">
        <v>44549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10">
        <v>64</v>
      </c>
      <c r="J6683" s="7">
        <v>1690</v>
      </c>
      <c r="K6683" s="10">
        <v>10816</v>
      </c>
      <c r="L6683" s="10">
        <v>5948.8</v>
      </c>
      <c r="M6683" s="5">
        <v>0.55000000000000004</v>
      </c>
      <c r="N6683" s="2" t="s">
        <v>82</v>
      </c>
    </row>
    <row r="6684" spans="2:14" ht="14.25" customHeight="1" x14ac:dyDescent="0.25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10">
        <v>58</v>
      </c>
      <c r="J6684" s="7">
        <v>1190</v>
      </c>
      <c r="K6684" s="10">
        <v>6902</v>
      </c>
      <c r="L6684" s="10">
        <v>3105.8999999999996</v>
      </c>
      <c r="M6684" s="5">
        <v>0.44999999999999996</v>
      </c>
      <c r="N6684" s="2" t="s">
        <v>82</v>
      </c>
    </row>
    <row r="6685" spans="2:14" ht="14.25" customHeight="1" x14ac:dyDescent="0.25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10">
        <v>55</v>
      </c>
      <c r="J6685" s="7">
        <v>1010</v>
      </c>
      <c r="K6685" s="10">
        <v>5555</v>
      </c>
      <c r="L6685" s="10">
        <v>2777.5</v>
      </c>
      <c r="M6685" s="5">
        <v>0.5</v>
      </c>
      <c r="N6685" s="2" t="s">
        <v>82</v>
      </c>
    </row>
    <row r="6686" spans="2:14" ht="14.25" customHeight="1" x14ac:dyDescent="0.25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10">
        <v>54</v>
      </c>
      <c r="J6686" s="7">
        <v>940</v>
      </c>
      <c r="K6686" s="10">
        <v>5076</v>
      </c>
      <c r="L6686" s="10">
        <v>2690.28</v>
      </c>
      <c r="M6686" s="5">
        <v>0.53</v>
      </c>
      <c r="N6686" s="2" t="s">
        <v>82</v>
      </c>
    </row>
    <row r="6687" spans="2:14" ht="14.25" customHeight="1" x14ac:dyDescent="0.25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10">
        <v>69</v>
      </c>
      <c r="J6687" s="7">
        <v>810</v>
      </c>
      <c r="K6687" s="10">
        <v>5589</v>
      </c>
      <c r="L6687" s="10">
        <v>2682.72</v>
      </c>
      <c r="M6687" s="5">
        <v>0.48</v>
      </c>
      <c r="N6687" s="2" t="s">
        <v>82</v>
      </c>
    </row>
    <row r="6688" spans="2:14" ht="14.25" customHeight="1" x14ac:dyDescent="0.25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10">
        <v>68</v>
      </c>
      <c r="J6688" s="7">
        <v>1230</v>
      </c>
      <c r="K6688" s="10">
        <v>8364</v>
      </c>
      <c r="L6688" s="10">
        <v>4182</v>
      </c>
      <c r="M6688" s="5">
        <v>0.5</v>
      </c>
      <c r="N6688" s="2" t="s">
        <v>82</v>
      </c>
    </row>
    <row r="6689" spans="2:14" ht="14.25" customHeight="1" x14ac:dyDescent="0.25">
      <c r="B6689" s="2" t="s">
        <v>33</v>
      </c>
      <c r="C6689" s="2">
        <v>1197831</v>
      </c>
      <c r="D6689" s="3">
        <v>44212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10">
        <v>23</v>
      </c>
      <c r="J6689" s="7">
        <v>1490</v>
      </c>
      <c r="K6689" s="10">
        <v>3427</v>
      </c>
      <c r="L6689" s="10">
        <v>1679.23</v>
      </c>
      <c r="M6689" s="5">
        <v>0.49</v>
      </c>
      <c r="N6689" s="2" t="s">
        <v>82</v>
      </c>
    </row>
    <row r="6690" spans="2:14" ht="14.25" customHeight="1" x14ac:dyDescent="0.25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10">
        <v>23</v>
      </c>
      <c r="J6690" s="7">
        <v>910</v>
      </c>
      <c r="K6690" s="10">
        <v>2093</v>
      </c>
      <c r="L6690" s="10">
        <v>1025.57</v>
      </c>
      <c r="M6690" s="5">
        <v>0.49</v>
      </c>
      <c r="N6690" s="2" t="s">
        <v>82</v>
      </c>
    </row>
    <row r="6691" spans="2:14" ht="14.25" customHeight="1" x14ac:dyDescent="0.25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10">
        <v>14</v>
      </c>
      <c r="J6691" s="7">
        <v>880</v>
      </c>
      <c r="K6691" s="10">
        <v>1232</v>
      </c>
      <c r="L6691" s="10">
        <v>591.36</v>
      </c>
      <c r="M6691" s="5">
        <v>0.48</v>
      </c>
      <c r="N6691" s="2" t="s">
        <v>82</v>
      </c>
    </row>
    <row r="6692" spans="2:14" ht="14.25" customHeight="1" x14ac:dyDescent="0.25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10">
        <v>19</v>
      </c>
      <c r="J6692" s="7">
        <v>560</v>
      </c>
      <c r="K6692" s="10">
        <v>1064</v>
      </c>
      <c r="L6692" s="10">
        <v>521.36</v>
      </c>
      <c r="M6692" s="5">
        <v>0.49</v>
      </c>
      <c r="N6692" s="2" t="s">
        <v>82</v>
      </c>
    </row>
    <row r="6693" spans="2:14" ht="14.25" customHeight="1" x14ac:dyDescent="0.25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10">
        <v>33</v>
      </c>
      <c r="J6693" s="7">
        <v>650</v>
      </c>
      <c r="K6693" s="10">
        <v>2145</v>
      </c>
      <c r="L6693" s="10">
        <v>1029.5999999999999</v>
      </c>
      <c r="M6693" s="5">
        <v>0.48</v>
      </c>
      <c r="N6693" s="2" t="s">
        <v>82</v>
      </c>
    </row>
    <row r="6694" spans="2:14" ht="14.25" customHeight="1" x14ac:dyDescent="0.25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10">
        <v>23</v>
      </c>
      <c r="J6694" s="7">
        <v>1020</v>
      </c>
      <c r="K6694" s="10">
        <v>2346</v>
      </c>
      <c r="L6694" s="10">
        <v>1173</v>
      </c>
      <c r="M6694" s="5">
        <v>0.5</v>
      </c>
      <c r="N6694" s="2" t="s">
        <v>82</v>
      </c>
    </row>
    <row r="6695" spans="2:14" ht="14.25" customHeight="1" x14ac:dyDescent="0.25">
      <c r="B6695" s="2" t="s">
        <v>33</v>
      </c>
      <c r="C6695" s="2">
        <v>1197831</v>
      </c>
      <c r="D6695" s="3">
        <v>44241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10">
        <v>23</v>
      </c>
      <c r="J6695" s="7">
        <v>1620</v>
      </c>
      <c r="K6695" s="10">
        <v>3726</v>
      </c>
      <c r="L6695" s="10">
        <v>1751.2199999999998</v>
      </c>
      <c r="M6695" s="5">
        <v>0.47</v>
      </c>
      <c r="N6695" s="2" t="s">
        <v>82</v>
      </c>
    </row>
    <row r="6696" spans="2:14" ht="14.25" customHeight="1" x14ac:dyDescent="0.25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10">
        <v>23</v>
      </c>
      <c r="J6696" s="7">
        <v>650</v>
      </c>
      <c r="K6696" s="10">
        <v>1495</v>
      </c>
      <c r="L6696" s="10">
        <v>747.5</v>
      </c>
      <c r="M6696" s="5">
        <v>0.5</v>
      </c>
      <c r="N6696" s="2" t="s">
        <v>82</v>
      </c>
    </row>
    <row r="6697" spans="2:14" ht="14.25" customHeight="1" x14ac:dyDescent="0.25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10">
        <v>14</v>
      </c>
      <c r="J6697" s="7">
        <v>750</v>
      </c>
      <c r="K6697" s="10">
        <v>1050</v>
      </c>
      <c r="L6697" s="10">
        <v>514.5</v>
      </c>
      <c r="M6697" s="5">
        <v>0.49</v>
      </c>
      <c r="N6697" s="2" t="s">
        <v>82</v>
      </c>
    </row>
    <row r="6698" spans="2:14" ht="14.25" customHeight="1" x14ac:dyDescent="0.25">
      <c r="B6698" s="2" t="s">
        <v>33</v>
      </c>
      <c r="C6698" s="2">
        <v>1197831</v>
      </c>
      <c r="D6698" s="3">
        <v>44241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10">
        <v>20</v>
      </c>
      <c r="J6698" s="7">
        <v>420</v>
      </c>
      <c r="K6698" s="10">
        <v>840</v>
      </c>
      <c r="L6698" s="10">
        <v>377.99999999999994</v>
      </c>
      <c r="M6698" s="5">
        <v>0.44999999999999996</v>
      </c>
      <c r="N6698" s="2" t="s">
        <v>82</v>
      </c>
    </row>
    <row r="6699" spans="2:14" ht="14.25" customHeight="1" x14ac:dyDescent="0.25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10">
        <v>32</v>
      </c>
      <c r="J6699" s="7">
        <v>680</v>
      </c>
      <c r="K6699" s="10">
        <v>2176</v>
      </c>
      <c r="L6699" s="10">
        <v>1044.48</v>
      </c>
      <c r="M6699" s="5">
        <v>0.48</v>
      </c>
      <c r="N6699" s="2" t="s">
        <v>82</v>
      </c>
    </row>
    <row r="6700" spans="2:14" ht="14.25" customHeight="1" x14ac:dyDescent="0.25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10">
        <v>18</v>
      </c>
      <c r="J6700" s="7">
        <v>980</v>
      </c>
      <c r="K6700" s="10">
        <v>1764</v>
      </c>
      <c r="L6700" s="10">
        <v>864.36</v>
      </c>
      <c r="M6700" s="5">
        <v>0.49</v>
      </c>
      <c r="N6700" s="2" t="s">
        <v>82</v>
      </c>
    </row>
    <row r="6701" spans="2:14" ht="14.25" customHeight="1" x14ac:dyDescent="0.25">
      <c r="B6701" s="2" t="s">
        <v>33</v>
      </c>
      <c r="C6701" s="2">
        <v>1197831</v>
      </c>
      <c r="D6701" s="3">
        <v>44267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10">
        <v>20</v>
      </c>
      <c r="J6701" s="7">
        <v>1530</v>
      </c>
      <c r="K6701" s="10">
        <v>3060</v>
      </c>
      <c r="L6701" s="10">
        <v>1499.3999999999999</v>
      </c>
      <c r="M6701" s="5">
        <v>0.49</v>
      </c>
      <c r="N6701" s="2" t="s">
        <v>82</v>
      </c>
    </row>
    <row r="6702" spans="2:14" ht="14.25" customHeight="1" x14ac:dyDescent="0.25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10">
        <v>19</v>
      </c>
      <c r="J6702" s="7">
        <v>590</v>
      </c>
      <c r="K6702" s="10">
        <v>1121</v>
      </c>
      <c r="L6702" s="10">
        <v>526.87</v>
      </c>
      <c r="M6702" s="5">
        <v>0.47</v>
      </c>
      <c r="N6702" s="2" t="s">
        <v>82</v>
      </c>
    </row>
    <row r="6703" spans="2:14" ht="14.25" customHeight="1" x14ac:dyDescent="0.25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10">
        <v>9</v>
      </c>
      <c r="J6703" s="7">
        <v>750</v>
      </c>
      <c r="K6703" s="10">
        <v>675</v>
      </c>
      <c r="L6703" s="10">
        <v>310.5</v>
      </c>
      <c r="M6703" s="5">
        <v>0.45999999999999996</v>
      </c>
      <c r="N6703" s="2" t="s">
        <v>82</v>
      </c>
    </row>
    <row r="6704" spans="2:14" ht="14.25" customHeight="1" x14ac:dyDescent="0.25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10">
        <v>20</v>
      </c>
      <c r="J6704" s="7">
        <v>260</v>
      </c>
      <c r="K6704" s="10">
        <v>520</v>
      </c>
      <c r="L6704" s="10">
        <v>249.6</v>
      </c>
      <c r="M6704" s="5">
        <v>0.48</v>
      </c>
      <c r="N6704" s="2" t="s">
        <v>82</v>
      </c>
    </row>
    <row r="6705" spans="2:14" ht="14.25" customHeight="1" x14ac:dyDescent="0.25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10">
        <v>32</v>
      </c>
      <c r="J6705" s="7">
        <v>410</v>
      </c>
      <c r="K6705" s="10">
        <v>1312</v>
      </c>
      <c r="L6705" s="10">
        <v>603.52</v>
      </c>
      <c r="M6705" s="5">
        <v>0.45999999999999996</v>
      </c>
      <c r="N6705" s="2" t="s">
        <v>82</v>
      </c>
    </row>
    <row r="6706" spans="2:14" ht="14.25" customHeight="1" x14ac:dyDescent="0.25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10">
        <v>23</v>
      </c>
      <c r="J6706" s="7">
        <v>650</v>
      </c>
      <c r="K6706" s="10">
        <v>1495</v>
      </c>
      <c r="L6706" s="10">
        <v>747.5</v>
      </c>
      <c r="M6706" s="5">
        <v>0.5</v>
      </c>
      <c r="N6706" s="2" t="s">
        <v>82</v>
      </c>
    </row>
    <row r="6707" spans="2:14" ht="14.25" customHeight="1" x14ac:dyDescent="0.25">
      <c r="B6707" s="2" t="s">
        <v>33</v>
      </c>
      <c r="C6707" s="2">
        <v>1197831</v>
      </c>
      <c r="D6707" s="3">
        <v>44299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10">
        <v>24</v>
      </c>
      <c r="J6707" s="7">
        <v>1500</v>
      </c>
      <c r="K6707" s="10">
        <v>3600</v>
      </c>
      <c r="L6707" s="10">
        <v>1619.9999999999998</v>
      </c>
      <c r="M6707" s="5">
        <v>0.44999999999999996</v>
      </c>
      <c r="N6707" s="2" t="s">
        <v>82</v>
      </c>
    </row>
    <row r="6708" spans="2:14" ht="14.25" customHeight="1" x14ac:dyDescent="0.25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10">
        <v>25</v>
      </c>
      <c r="J6708" s="7">
        <v>580</v>
      </c>
      <c r="K6708" s="10">
        <v>1450</v>
      </c>
      <c r="L6708" s="10">
        <v>696</v>
      </c>
      <c r="M6708" s="5">
        <v>0.48</v>
      </c>
      <c r="N6708" s="2" t="s">
        <v>82</v>
      </c>
    </row>
    <row r="6709" spans="2:14" ht="14.25" customHeight="1" x14ac:dyDescent="0.25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10">
        <v>14</v>
      </c>
      <c r="J6709" s="7">
        <v>600</v>
      </c>
      <c r="K6709" s="10">
        <v>840</v>
      </c>
      <c r="L6709" s="10">
        <v>420</v>
      </c>
      <c r="M6709" s="5">
        <v>0.5</v>
      </c>
      <c r="N6709" s="2" t="s">
        <v>82</v>
      </c>
    </row>
    <row r="6710" spans="2:14" ht="14.25" customHeight="1" x14ac:dyDescent="0.25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10">
        <v>19</v>
      </c>
      <c r="J6710" s="7">
        <v>350</v>
      </c>
      <c r="K6710" s="10">
        <v>665</v>
      </c>
      <c r="L6710" s="10">
        <v>299.24999999999994</v>
      </c>
      <c r="M6710" s="5">
        <v>0.44999999999999996</v>
      </c>
      <c r="N6710" s="2" t="s">
        <v>82</v>
      </c>
    </row>
    <row r="6711" spans="2:14" ht="14.25" customHeight="1" x14ac:dyDescent="0.25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10">
        <v>39</v>
      </c>
      <c r="J6711" s="7">
        <v>380</v>
      </c>
      <c r="K6711" s="10">
        <v>1482</v>
      </c>
      <c r="L6711" s="10">
        <v>726.18</v>
      </c>
      <c r="M6711" s="5">
        <v>0.49</v>
      </c>
      <c r="N6711" s="2" t="s">
        <v>82</v>
      </c>
    </row>
    <row r="6712" spans="2:14" ht="14.25" customHeight="1" x14ac:dyDescent="0.25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10">
        <v>29</v>
      </c>
      <c r="J6712" s="7">
        <v>810</v>
      </c>
      <c r="K6712" s="10">
        <v>2349</v>
      </c>
      <c r="L6712" s="10">
        <v>1151.01</v>
      </c>
      <c r="M6712" s="5">
        <v>0.49</v>
      </c>
      <c r="N6712" s="2" t="s">
        <v>82</v>
      </c>
    </row>
    <row r="6713" spans="2:14" ht="14.25" customHeight="1" x14ac:dyDescent="0.25">
      <c r="B6713" s="2" t="s">
        <v>33</v>
      </c>
      <c r="C6713" s="2">
        <v>1197831</v>
      </c>
      <c r="D6713" s="3">
        <v>44328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10">
        <v>36</v>
      </c>
      <c r="J6713" s="7">
        <v>1430</v>
      </c>
      <c r="K6713" s="10">
        <v>5148</v>
      </c>
      <c r="L6713" s="10">
        <v>2316.6</v>
      </c>
      <c r="M6713" s="5">
        <v>0.44999999999999996</v>
      </c>
      <c r="N6713" s="2" t="s">
        <v>82</v>
      </c>
    </row>
    <row r="6714" spans="2:14" ht="14.25" customHeight="1" x14ac:dyDescent="0.25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10">
        <v>39</v>
      </c>
      <c r="J6714" s="7">
        <v>770</v>
      </c>
      <c r="K6714" s="10">
        <v>3003</v>
      </c>
      <c r="L6714" s="10">
        <v>1441.44</v>
      </c>
      <c r="M6714" s="5">
        <v>0.48</v>
      </c>
      <c r="N6714" s="2" t="s">
        <v>82</v>
      </c>
    </row>
    <row r="6715" spans="2:14" ht="14.25" customHeight="1" x14ac:dyDescent="0.25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10">
        <v>32</v>
      </c>
      <c r="J6715" s="7">
        <v>650</v>
      </c>
      <c r="K6715" s="10">
        <v>2080</v>
      </c>
      <c r="L6715" s="10">
        <v>1019.1999999999999</v>
      </c>
      <c r="M6715" s="5">
        <v>0.49</v>
      </c>
      <c r="N6715" s="2" t="s">
        <v>82</v>
      </c>
    </row>
    <row r="6716" spans="2:14" ht="14.25" customHeight="1" x14ac:dyDescent="0.25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10">
        <v>32</v>
      </c>
      <c r="J6716" s="7">
        <v>580</v>
      </c>
      <c r="K6716" s="10">
        <v>1856</v>
      </c>
      <c r="L6716" s="10">
        <v>928</v>
      </c>
      <c r="M6716" s="5">
        <v>0.5</v>
      </c>
      <c r="N6716" s="2" t="s">
        <v>82</v>
      </c>
    </row>
    <row r="6717" spans="2:14" ht="14.25" customHeight="1" x14ac:dyDescent="0.25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10">
        <v>43</v>
      </c>
      <c r="J6717" s="7">
        <v>560</v>
      </c>
      <c r="K6717" s="10">
        <v>2408</v>
      </c>
      <c r="L6717" s="10">
        <v>1204</v>
      </c>
      <c r="M6717" s="5">
        <v>0.5</v>
      </c>
      <c r="N6717" s="2" t="s">
        <v>82</v>
      </c>
    </row>
    <row r="6718" spans="2:14" ht="14.25" customHeight="1" x14ac:dyDescent="0.25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10">
        <v>42</v>
      </c>
      <c r="J6718" s="7">
        <v>940</v>
      </c>
      <c r="K6718" s="10">
        <v>3948</v>
      </c>
      <c r="L6718" s="10">
        <v>1776.6</v>
      </c>
      <c r="M6718" s="5">
        <v>0.44999999999999996</v>
      </c>
      <c r="N6718" s="2" t="s">
        <v>82</v>
      </c>
    </row>
    <row r="6719" spans="2:14" ht="14.25" customHeight="1" x14ac:dyDescent="0.25">
      <c r="B6719" s="2" t="s">
        <v>33</v>
      </c>
      <c r="C6719" s="2">
        <v>1197831</v>
      </c>
      <c r="D6719" s="3">
        <v>44361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10">
        <v>37</v>
      </c>
      <c r="J6719" s="7">
        <v>1440</v>
      </c>
      <c r="K6719" s="10">
        <v>5328</v>
      </c>
      <c r="L6719" s="10">
        <v>2664</v>
      </c>
      <c r="M6719" s="5">
        <v>0.5</v>
      </c>
      <c r="N6719" s="2" t="s">
        <v>82</v>
      </c>
    </row>
    <row r="6720" spans="2:14" ht="14.25" customHeight="1" x14ac:dyDescent="0.25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10">
        <v>32</v>
      </c>
      <c r="J6720" s="7">
        <v>940</v>
      </c>
      <c r="K6720" s="10">
        <v>3008</v>
      </c>
      <c r="L6720" s="10">
        <v>1443.84</v>
      </c>
      <c r="M6720" s="5">
        <v>0.48</v>
      </c>
      <c r="N6720" s="2" t="s">
        <v>82</v>
      </c>
    </row>
    <row r="6721" spans="2:14" ht="14.25" customHeight="1" x14ac:dyDescent="0.25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10">
        <v>37</v>
      </c>
      <c r="J6721" s="7">
        <v>810</v>
      </c>
      <c r="K6721" s="10">
        <v>2997</v>
      </c>
      <c r="L6721" s="10">
        <v>1378.62</v>
      </c>
      <c r="M6721" s="5">
        <v>0.45999999999999996</v>
      </c>
      <c r="N6721" s="2" t="s">
        <v>82</v>
      </c>
    </row>
    <row r="6722" spans="2:14" ht="14.25" customHeight="1" x14ac:dyDescent="0.25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10">
        <v>38</v>
      </c>
      <c r="J6722" s="7">
        <v>800</v>
      </c>
      <c r="K6722" s="10">
        <v>3040</v>
      </c>
      <c r="L6722" s="10">
        <v>1367.9999999999998</v>
      </c>
      <c r="M6722" s="5">
        <v>0.44999999999999996</v>
      </c>
      <c r="N6722" s="2" t="s">
        <v>82</v>
      </c>
    </row>
    <row r="6723" spans="2:14" ht="14.25" customHeight="1" x14ac:dyDescent="0.25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10">
        <v>54</v>
      </c>
      <c r="J6723" s="7">
        <v>830</v>
      </c>
      <c r="K6723" s="10">
        <v>4482</v>
      </c>
      <c r="L6723" s="10">
        <v>2151.36</v>
      </c>
      <c r="M6723" s="5">
        <v>0.48</v>
      </c>
      <c r="N6723" s="2" t="s">
        <v>82</v>
      </c>
    </row>
    <row r="6724" spans="2:14" ht="14.25" customHeight="1" x14ac:dyDescent="0.25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10">
        <v>58</v>
      </c>
      <c r="J6724" s="7">
        <v>1170</v>
      </c>
      <c r="K6724" s="10">
        <v>6786</v>
      </c>
      <c r="L6724" s="10">
        <v>3325.14</v>
      </c>
      <c r="M6724" s="5">
        <v>0.49</v>
      </c>
      <c r="N6724" s="2" t="s">
        <v>82</v>
      </c>
    </row>
    <row r="6725" spans="2:14" ht="14.25" customHeight="1" x14ac:dyDescent="0.25">
      <c r="B6725" s="2" t="s">
        <v>33</v>
      </c>
      <c r="C6725" s="2">
        <v>1197831</v>
      </c>
      <c r="D6725" s="3">
        <v>44389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10">
        <v>51</v>
      </c>
      <c r="J6725" s="7">
        <v>1820</v>
      </c>
      <c r="K6725" s="10">
        <v>9282</v>
      </c>
      <c r="L6725" s="10">
        <v>4641</v>
      </c>
      <c r="M6725" s="5">
        <v>0.5</v>
      </c>
      <c r="N6725" s="2" t="s">
        <v>82</v>
      </c>
    </row>
    <row r="6726" spans="2:14" ht="14.25" customHeight="1" x14ac:dyDescent="0.25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10">
        <v>49</v>
      </c>
      <c r="J6726" s="7">
        <v>1190</v>
      </c>
      <c r="K6726" s="10">
        <v>5831</v>
      </c>
      <c r="L6726" s="10">
        <v>2915.5</v>
      </c>
      <c r="M6726" s="5">
        <v>0.5</v>
      </c>
      <c r="N6726" s="2" t="s">
        <v>82</v>
      </c>
    </row>
    <row r="6727" spans="2:14" ht="14.25" customHeight="1" x14ac:dyDescent="0.25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10">
        <v>42</v>
      </c>
      <c r="J6727" s="7">
        <v>1020</v>
      </c>
      <c r="K6727" s="10">
        <v>4284</v>
      </c>
      <c r="L6727" s="10">
        <v>1970.6399999999999</v>
      </c>
      <c r="M6727" s="5">
        <v>0.45999999999999996</v>
      </c>
      <c r="N6727" s="2" t="s">
        <v>82</v>
      </c>
    </row>
    <row r="6728" spans="2:14" ht="14.25" customHeight="1" x14ac:dyDescent="0.25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10">
        <v>43</v>
      </c>
      <c r="J6728" s="7">
        <v>750</v>
      </c>
      <c r="K6728" s="10">
        <v>3225</v>
      </c>
      <c r="L6728" s="10">
        <v>1580.25</v>
      </c>
      <c r="M6728" s="5">
        <v>0.49</v>
      </c>
      <c r="N6728" s="2" t="s">
        <v>82</v>
      </c>
    </row>
    <row r="6729" spans="2:14" ht="14.25" customHeight="1" x14ac:dyDescent="0.25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10">
        <v>56</v>
      </c>
      <c r="J6729" s="7">
        <v>910</v>
      </c>
      <c r="K6729" s="10">
        <v>5096</v>
      </c>
      <c r="L6729" s="10">
        <v>2344.16</v>
      </c>
      <c r="M6729" s="5">
        <v>0.45999999999999996</v>
      </c>
      <c r="N6729" s="2" t="s">
        <v>82</v>
      </c>
    </row>
    <row r="6730" spans="2:14" ht="14.25" customHeight="1" x14ac:dyDescent="0.25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10">
        <v>60</v>
      </c>
      <c r="J6730" s="7">
        <v>1400</v>
      </c>
      <c r="K6730" s="10">
        <v>8400</v>
      </c>
      <c r="L6730" s="10">
        <v>4116</v>
      </c>
      <c r="M6730" s="5">
        <v>0.49</v>
      </c>
      <c r="N6730" s="2" t="s">
        <v>82</v>
      </c>
    </row>
    <row r="6731" spans="2:14" ht="14.25" customHeight="1" x14ac:dyDescent="0.25">
      <c r="B6731" s="2" t="s">
        <v>33</v>
      </c>
      <c r="C6731" s="2">
        <v>1197831</v>
      </c>
      <c r="D6731" s="3">
        <v>44421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10">
        <v>56</v>
      </c>
      <c r="J6731" s="7">
        <v>1890</v>
      </c>
      <c r="K6731" s="10">
        <v>10584</v>
      </c>
      <c r="L6731" s="10">
        <v>5292</v>
      </c>
      <c r="M6731" s="5">
        <v>0.5</v>
      </c>
      <c r="N6731" s="2" t="s">
        <v>82</v>
      </c>
    </row>
    <row r="6732" spans="2:14" ht="14.25" customHeight="1" x14ac:dyDescent="0.25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10">
        <v>51</v>
      </c>
      <c r="J6732" s="7">
        <v>1110</v>
      </c>
      <c r="K6732" s="10">
        <v>5661</v>
      </c>
      <c r="L6732" s="10">
        <v>2547.4499999999998</v>
      </c>
      <c r="M6732" s="5">
        <v>0.44999999999999996</v>
      </c>
      <c r="N6732" s="2" t="s">
        <v>82</v>
      </c>
    </row>
    <row r="6733" spans="2:14" ht="14.25" customHeight="1" x14ac:dyDescent="0.25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10">
        <v>47</v>
      </c>
      <c r="J6733" s="7">
        <v>1020</v>
      </c>
      <c r="K6733" s="10">
        <v>4794</v>
      </c>
      <c r="L6733" s="10">
        <v>2397</v>
      </c>
      <c r="M6733" s="5">
        <v>0.5</v>
      </c>
      <c r="N6733" s="2" t="s">
        <v>82</v>
      </c>
    </row>
    <row r="6734" spans="2:14" ht="14.25" customHeight="1" x14ac:dyDescent="0.25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10">
        <v>37</v>
      </c>
      <c r="J6734" s="7">
        <v>900</v>
      </c>
      <c r="K6734" s="10">
        <v>3330</v>
      </c>
      <c r="L6734" s="10">
        <v>1631.7</v>
      </c>
      <c r="M6734" s="5">
        <v>0.49</v>
      </c>
      <c r="N6734" s="2" t="s">
        <v>82</v>
      </c>
    </row>
    <row r="6735" spans="2:14" ht="14.25" customHeight="1" x14ac:dyDescent="0.25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10">
        <v>47</v>
      </c>
      <c r="J6735" s="7">
        <v>690</v>
      </c>
      <c r="K6735" s="10">
        <v>3243</v>
      </c>
      <c r="L6735" s="10">
        <v>1621.5</v>
      </c>
      <c r="M6735" s="5">
        <v>0.5</v>
      </c>
      <c r="N6735" s="2" t="s">
        <v>82</v>
      </c>
    </row>
    <row r="6736" spans="2:14" ht="14.25" customHeight="1" x14ac:dyDescent="0.25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10">
        <v>52</v>
      </c>
      <c r="J6736" s="7">
        <v>1130</v>
      </c>
      <c r="K6736" s="10">
        <v>5876</v>
      </c>
      <c r="L6736" s="10">
        <v>2938</v>
      </c>
      <c r="M6736" s="5">
        <v>0.5</v>
      </c>
      <c r="N6736" s="2" t="s">
        <v>82</v>
      </c>
    </row>
    <row r="6737" spans="2:14" ht="14.25" customHeight="1" x14ac:dyDescent="0.25">
      <c r="B6737" s="2" t="s">
        <v>33</v>
      </c>
      <c r="C6737" s="2">
        <v>1197831</v>
      </c>
      <c r="D6737" s="3">
        <v>44451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10">
        <v>47</v>
      </c>
      <c r="J6737" s="7">
        <v>1650</v>
      </c>
      <c r="K6737" s="10">
        <v>7755</v>
      </c>
      <c r="L6737" s="10">
        <v>3877.5</v>
      </c>
      <c r="M6737" s="5">
        <v>0.5</v>
      </c>
      <c r="N6737" s="2" t="s">
        <v>82</v>
      </c>
    </row>
    <row r="6738" spans="2:14" ht="14.25" customHeight="1" x14ac:dyDescent="0.25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10">
        <v>38</v>
      </c>
      <c r="J6738" s="7">
        <v>910</v>
      </c>
      <c r="K6738" s="10">
        <v>3458</v>
      </c>
      <c r="L6738" s="10">
        <v>1556.1</v>
      </c>
      <c r="M6738" s="5">
        <v>0.44999999999999996</v>
      </c>
      <c r="N6738" s="2" t="s">
        <v>82</v>
      </c>
    </row>
    <row r="6739" spans="2:14" ht="14.25" customHeight="1" x14ac:dyDescent="0.25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10">
        <v>15</v>
      </c>
      <c r="J6739" s="7">
        <v>750</v>
      </c>
      <c r="K6739" s="10">
        <v>1125</v>
      </c>
      <c r="L6739" s="10">
        <v>528.75</v>
      </c>
      <c r="M6739" s="5">
        <v>0.47</v>
      </c>
      <c r="N6739" s="2" t="s">
        <v>82</v>
      </c>
    </row>
    <row r="6740" spans="2:14" ht="14.25" customHeight="1" x14ac:dyDescent="0.25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10">
        <v>14</v>
      </c>
      <c r="J6740" s="7">
        <v>650</v>
      </c>
      <c r="K6740" s="10">
        <v>910</v>
      </c>
      <c r="L6740" s="10">
        <v>427.7</v>
      </c>
      <c r="M6740" s="5">
        <v>0.47</v>
      </c>
      <c r="N6740" s="2" t="s">
        <v>82</v>
      </c>
    </row>
    <row r="6741" spans="2:14" ht="14.25" customHeight="1" x14ac:dyDescent="0.25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10">
        <v>24</v>
      </c>
      <c r="J6741" s="7">
        <v>610</v>
      </c>
      <c r="K6741" s="10">
        <v>1464</v>
      </c>
      <c r="L6741" s="10">
        <v>717.36</v>
      </c>
      <c r="M6741" s="5">
        <v>0.49</v>
      </c>
      <c r="N6741" s="2" t="s">
        <v>82</v>
      </c>
    </row>
    <row r="6742" spans="2:14" ht="14.25" customHeight="1" x14ac:dyDescent="0.25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10">
        <v>29</v>
      </c>
      <c r="J6742" s="7">
        <v>940</v>
      </c>
      <c r="K6742" s="10">
        <v>2726</v>
      </c>
      <c r="L6742" s="10">
        <v>1335.74</v>
      </c>
      <c r="M6742" s="5">
        <v>0.49</v>
      </c>
      <c r="N6742" s="2" t="s">
        <v>82</v>
      </c>
    </row>
    <row r="6743" spans="2:14" ht="14.25" customHeight="1" x14ac:dyDescent="0.25">
      <c r="B6743" s="2" t="s">
        <v>33</v>
      </c>
      <c r="C6743" s="2">
        <v>1197831</v>
      </c>
      <c r="D6743" s="3">
        <v>44483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10">
        <v>29</v>
      </c>
      <c r="J6743" s="7">
        <v>1450</v>
      </c>
      <c r="K6743" s="10">
        <v>4205</v>
      </c>
      <c r="L6743" s="10">
        <v>1934.3</v>
      </c>
      <c r="M6743" s="5">
        <v>0.45999999999999996</v>
      </c>
      <c r="N6743" s="2" t="s">
        <v>82</v>
      </c>
    </row>
    <row r="6744" spans="2:14" ht="14.25" customHeight="1" x14ac:dyDescent="0.25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10">
        <v>19</v>
      </c>
      <c r="J6744" s="7">
        <v>850</v>
      </c>
      <c r="K6744" s="10">
        <v>1615</v>
      </c>
      <c r="L6744" s="10">
        <v>742.9</v>
      </c>
      <c r="M6744" s="5">
        <v>0.45999999999999996</v>
      </c>
      <c r="N6744" s="2" t="s">
        <v>82</v>
      </c>
    </row>
    <row r="6745" spans="2:14" ht="14.25" customHeight="1" x14ac:dyDescent="0.25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10">
        <v>19</v>
      </c>
      <c r="J6745" s="7">
        <v>600</v>
      </c>
      <c r="K6745" s="10">
        <v>1140</v>
      </c>
      <c r="L6745" s="10">
        <v>535.79999999999995</v>
      </c>
      <c r="M6745" s="5">
        <v>0.47</v>
      </c>
      <c r="N6745" s="2" t="s">
        <v>82</v>
      </c>
    </row>
    <row r="6746" spans="2:14" ht="14.25" customHeight="1" x14ac:dyDescent="0.25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10">
        <v>19</v>
      </c>
      <c r="J6746" s="7">
        <v>470</v>
      </c>
      <c r="K6746" s="10">
        <v>893</v>
      </c>
      <c r="L6746" s="10">
        <v>428.64</v>
      </c>
      <c r="M6746" s="5">
        <v>0.48</v>
      </c>
      <c r="N6746" s="2" t="s">
        <v>82</v>
      </c>
    </row>
    <row r="6747" spans="2:14" ht="14.25" customHeight="1" x14ac:dyDescent="0.25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10">
        <v>29</v>
      </c>
      <c r="J6747" s="7">
        <v>460</v>
      </c>
      <c r="K6747" s="10">
        <v>1334</v>
      </c>
      <c r="L6747" s="10">
        <v>653.66</v>
      </c>
      <c r="M6747" s="5">
        <v>0.49</v>
      </c>
      <c r="N6747" s="2" t="s">
        <v>82</v>
      </c>
    </row>
    <row r="6748" spans="2:14" ht="14.25" customHeight="1" x14ac:dyDescent="0.25">
      <c r="B6748" s="2" t="s">
        <v>13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10">
        <v>28</v>
      </c>
      <c r="J6748" s="7">
        <v>900</v>
      </c>
      <c r="K6748" s="10">
        <v>2520</v>
      </c>
      <c r="L6748" s="10">
        <v>1209.5999999999999</v>
      </c>
      <c r="M6748" s="5">
        <v>0.48</v>
      </c>
      <c r="N6748" s="2" t="s">
        <v>82</v>
      </c>
    </row>
    <row r="6749" spans="2:14" ht="14.25" customHeight="1" x14ac:dyDescent="0.25">
      <c r="B6749" s="2" t="s">
        <v>13</v>
      </c>
      <c r="C6749" s="2">
        <v>1197831</v>
      </c>
      <c r="D6749" s="3">
        <v>44513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10">
        <v>23</v>
      </c>
      <c r="J6749" s="7">
        <v>1220</v>
      </c>
      <c r="K6749" s="10">
        <v>2806</v>
      </c>
      <c r="L6749" s="10">
        <v>1318.82</v>
      </c>
      <c r="M6749" s="5">
        <v>0.47</v>
      </c>
      <c r="N6749" s="2" t="s">
        <v>82</v>
      </c>
    </row>
    <row r="6750" spans="2:14" ht="14.25" customHeight="1" x14ac:dyDescent="0.25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10">
        <v>14</v>
      </c>
      <c r="J6750" s="7">
        <v>720</v>
      </c>
      <c r="K6750" s="10">
        <v>1008</v>
      </c>
      <c r="L6750" s="10">
        <v>504</v>
      </c>
      <c r="M6750" s="5">
        <v>0.5</v>
      </c>
      <c r="N6750" s="2" t="s">
        <v>82</v>
      </c>
    </row>
    <row r="6751" spans="2:14" ht="14.25" customHeight="1" x14ac:dyDescent="0.25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10">
        <v>23</v>
      </c>
      <c r="J6751" s="7">
        <v>550</v>
      </c>
      <c r="K6751" s="10">
        <v>1265</v>
      </c>
      <c r="L6751" s="10">
        <v>632.5</v>
      </c>
      <c r="M6751" s="5">
        <v>0.5</v>
      </c>
      <c r="N6751" s="2" t="s">
        <v>82</v>
      </c>
    </row>
    <row r="6752" spans="2:14" ht="14.25" customHeight="1" x14ac:dyDescent="0.25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10">
        <v>54</v>
      </c>
      <c r="J6752" s="7">
        <v>830</v>
      </c>
      <c r="K6752" s="10">
        <v>4482</v>
      </c>
      <c r="L6752" s="10">
        <v>2151.36</v>
      </c>
      <c r="M6752" s="5">
        <v>0.48</v>
      </c>
      <c r="N6752" s="2" t="s">
        <v>82</v>
      </c>
    </row>
    <row r="6753" spans="2:14" ht="14.25" customHeight="1" x14ac:dyDescent="0.25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10">
        <v>68</v>
      </c>
      <c r="J6753" s="7">
        <v>700</v>
      </c>
      <c r="K6753" s="10">
        <v>4760</v>
      </c>
      <c r="L6753" s="10">
        <v>2189.6</v>
      </c>
      <c r="M6753" s="5">
        <v>0.45999999999999996</v>
      </c>
      <c r="N6753" s="2" t="s">
        <v>82</v>
      </c>
    </row>
    <row r="6754" spans="2:14" ht="14.25" customHeight="1" x14ac:dyDescent="0.25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10">
        <v>73</v>
      </c>
      <c r="J6754" s="7">
        <v>880</v>
      </c>
      <c r="K6754" s="10">
        <v>6424</v>
      </c>
      <c r="L6754" s="10">
        <v>2955.04</v>
      </c>
      <c r="M6754" s="5">
        <v>0.45999999999999996</v>
      </c>
      <c r="N6754" s="2" t="s">
        <v>82</v>
      </c>
    </row>
    <row r="6755" spans="2:14" ht="14.25" customHeight="1" x14ac:dyDescent="0.25">
      <c r="B6755" s="2" t="s">
        <v>13</v>
      </c>
      <c r="C6755" s="2">
        <v>1197831</v>
      </c>
      <c r="D6755" s="3">
        <v>44542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10">
        <v>66</v>
      </c>
      <c r="J6755" s="7">
        <v>1500</v>
      </c>
      <c r="K6755" s="10">
        <v>9900</v>
      </c>
      <c r="L6755" s="10">
        <v>4950</v>
      </c>
      <c r="M6755" s="5">
        <v>0.5</v>
      </c>
      <c r="N6755" s="2" t="s">
        <v>82</v>
      </c>
    </row>
    <row r="6756" spans="2:14" ht="14.25" customHeight="1" x14ac:dyDescent="0.25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10">
        <v>59</v>
      </c>
      <c r="J6756" s="7">
        <v>1200</v>
      </c>
      <c r="K6756" s="10">
        <v>7080</v>
      </c>
      <c r="L6756" s="10">
        <v>3540</v>
      </c>
      <c r="M6756" s="5">
        <v>0.5</v>
      </c>
      <c r="N6756" s="2" t="s">
        <v>82</v>
      </c>
    </row>
    <row r="6757" spans="2:14" ht="14.25" customHeight="1" x14ac:dyDescent="0.25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10">
        <v>58</v>
      </c>
      <c r="J6757" s="7">
        <v>950</v>
      </c>
      <c r="K6757" s="10">
        <v>5510</v>
      </c>
      <c r="L6757" s="10">
        <v>2534.6</v>
      </c>
      <c r="M6757" s="5">
        <v>0.45999999999999996</v>
      </c>
      <c r="N6757" s="2" t="s">
        <v>82</v>
      </c>
    </row>
    <row r="6758" spans="2:14" ht="14.25" customHeight="1" x14ac:dyDescent="0.25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10">
        <v>59</v>
      </c>
      <c r="J6758" s="7">
        <v>900</v>
      </c>
      <c r="K6758" s="10">
        <v>5310</v>
      </c>
      <c r="L6758" s="10">
        <v>2389.4999999999995</v>
      </c>
      <c r="M6758" s="5">
        <v>0.44999999999999996</v>
      </c>
      <c r="N6758" s="2" t="s">
        <v>82</v>
      </c>
    </row>
    <row r="6759" spans="2:14" ht="14.25" customHeight="1" x14ac:dyDescent="0.25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10">
        <v>64</v>
      </c>
      <c r="J6759" s="7">
        <v>810</v>
      </c>
      <c r="K6759" s="10">
        <v>5184</v>
      </c>
      <c r="L6759" s="10">
        <v>2592</v>
      </c>
      <c r="M6759" s="5">
        <v>0.5</v>
      </c>
      <c r="N6759" s="2" t="s">
        <v>82</v>
      </c>
    </row>
    <row r="6760" spans="2:14" ht="14.25" customHeight="1" x14ac:dyDescent="0.25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10">
        <v>68</v>
      </c>
      <c r="J6760" s="7">
        <v>1120</v>
      </c>
      <c r="K6760" s="10">
        <v>7616</v>
      </c>
      <c r="L6760" s="10">
        <v>3503.3599999999997</v>
      </c>
      <c r="M6760" s="5">
        <v>0.45999999999999996</v>
      </c>
      <c r="N6760" s="2" t="s">
        <v>82</v>
      </c>
    </row>
    <row r="6761" spans="2:14" ht="14.25" customHeight="1" x14ac:dyDescent="0.25">
      <c r="B6761" s="2" t="s">
        <v>13</v>
      </c>
      <c r="C6761" s="2">
        <v>1185732</v>
      </c>
      <c r="D6761" s="3">
        <v>44208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10">
        <v>38</v>
      </c>
      <c r="J6761" s="7">
        <v>1380</v>
      </c>
      <c r="K6761" s="10">
        <v>5244</v>
      </c>
      <c r="L6761" s="10">
        <v>2569.56</v>
      </c>
      <c r="M6761" s="5">
        <v>0.49</v>
      </c>
      <c r="N6761" s="2" t="s">
        <v>82</v>
      </c>
    </row>
    <row r="6762" spans="2:14" ht="14.25" customHeight="1" x14ac:dyDescent="0.25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10">
        <v>37</v>
      </c>
      <c r="J6762" s="7">
        <v>800</v>
      </c>
      <c r="K6762" s="10">
        <v>2960</v>
      </c>
      <c r="L6762" s="10">
        <v>1184</v>
      </c>
      <c r="M6762" s="5">
        <v>0.4</v>
      </c>
      <c r="N6762" s="2" t="s">
        <v>82</v>
      </c>
    </row>
    <row r="6763" spans="2:14" ht="14.25" customHeight="1" x14ac:dyDescent="0.25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10">
        <v>27</v>
      </c>
      <c r="J6763" s="7">
        <v>830</v>
      </c>
      <c r="K6763" s="10">
        <v>2241</v>
      </c>
      <c r="L6763" s="10">
        <v>986.04</v>
      </c>
      <c r="M6763" s="5">
        <v>0.44</v>
      </c>
      <c r="N6763" s="2" t="s">
        <v>82</v>
      </c>
    </row>
    <row r="6764" spans="2:14" ht="14.25" customHeight="1" x14ac:dyDescent="0.25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10">
        <v>34</v>
      </c>
      <c r="J6764" s="7">
        <v>360</v>
      </c>
      <c r="K6764" s="10">
        <v>1224</v>
      </c>
      <c r="L6764" s="10">
        <v>489.6</v>
      </c>
      <c r="M6764" s="5">
        <v>0.4</v>
      </c>
      <c r="N6764" s="2" t="s">
        <v>82</v>
      </c>
    </row>
    <row r="6765" spans="2:14" ht="14.25" customHeight="1" x14ac:dyDescent="0.25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10">
        <v>48</v>
      </c>
      <c r="J6765" s="7">
        <v>440</v>
      </c>
      <c r="K6765" s="10">
        <v>2112</v>
      </c>
      <c r="L6765" s="10">
        <v>992.64</v>
      </c>
      <c r="M6765" s="5">
        <v>0.47</v>
      </c>
      <c r="N6765" s="2" t="s">
        <v>82</v>
      </c>
    </row>
    <row r="6766" spans="2:14" ht="14.25" customHeight="1" x14ac:dyDescent="0.25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10">
        <v>37</v>
      </c>
      <c r="J6766" s="7">
        <v>720</v>
      </c>
      <c r="K6766" s="10">
        <v>2664</v>
      </c>
      <c r="L6766" s="10">
        <v>1465.2</v>
      </c>
      <c r="M6766" s="5">
        <v>0.55000000000000004</v>
      </c>
      <c r="N6766" s="2" t="s">
        <v>82</v>
      </c>
    </row>
    <row r="6767" spans="2:14" ht="14.25" customHeight="1" x14ac:dyDescent="0.25">
      <c r="B6767" s="2" t="s">
        <v>13</v>
      </c>
      <c r="C6767" s="2">
        <v>1185732</v>
      </c>
      <c r="D6767" s="3">
        <v>44239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10">
        <v>37</v>
      </c>
      <c r="J6767" s="7">
        <v>1580</v>
      </c>
      <c r="K6767" s="10">
        <v>5846</v>
      </c>
      <c r="L6767" s="10">
        <v>2923</v>
      </c>
      <c r="M6767" s="5">
        <v>0.5</v>
      </c>
      <c r="N6767" s="2" t="s">
        <v>82</v>
      </c>
    </row>
    <row r="6768" spans="2:14" ht="14.25" customHeight="1" x14ac:dyDescent="0.25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10">
        <v>39</v>
      </c>
      <c r="J6768" s="7">
        <v>470</v>
      </c>
      <c r="K6768" s="10">
        <v>1833</v>
      </c>
      <c r="L6768" s="10">
        <v>806.52</v>
      </c>
      <c r="M6768" s="5">
        <v>0.44</v>
      </c>
      <c r="N6768" s="2" t="s">
        <v>82</v>
      </c>
    </row>
    <row r="6769" spans="2:14" ht="14.25" customHeight="1" x14ac:dyDescent="0.25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10">
        <v>29</v>
      </c>
      <c r="J6769" s="7">
        <v>590</v>
      </c>
      <c r="K6769" s="10">
        <v>1711</v>
      </c>
      <c r="L6769" s="10">
        <v>735.73</v>
      </c>
      <c r="M6769" s="5">
        <v>0.43</v>
      </c>
      <c r="N6769" s="2" t="s">
        <v>82</v>
      </c>
    </row>
    <row r="6770" spans="2:14" ht="14.25" customHeight="1" x14ac:dyDescent="0.25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10">
        <v>33</v>
      </c>
      <c r="J6770" s="7">
        <v>250</v>
      </c>
      <c r="K6770" s="10">
        <v>825</v>
      </c>
      <c r="L6770" s="10">
        <v>363</v>
      </c>
      <c r="M6770" s="5">
        <v>0.44</v>
      </c>
      <c r="N6770" s="2" t="s">
        <v>82</v>
      </c>
    </row>
    <row r="6771" spans="2:14" ht="14.25" customHeight="1" x14ac:dyDescent="0.25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10">
        <v>48</v>
      </c>
      <c r="J6771" s="7">
        <v>460</v>
      </c>
      <c r="K6771" s="10">
        <v>2208</v>
      </c>
      <c r="L6771" s="10">
        <v>993.59999999999991</v>
      </c>
      <c r="M6771" s="5">
        <v>0.44999999999999996</v>
      </c>
      <c r="N6771" s="2" t="s">
        <v>82</v>
      </c>
    </row>
    <row r="6772" spans="2:14" ht="14.25" customHeight="1" x14ac:dyDescent="0.25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10">
        <v>32</v>
      </c>
      <c r="J6772" s="7">
        <v>800</v>
      </c>
      <c r="K6772" s="10">
        <v>2560</v>
      </c>
      <c r="L6772" s="10">
        <v>1408</v>
      </c>
      <c r="M6772" s="5">
        <v>0.55000000000000004</v>
      </c>
      <c r="N6772" s="2" t="s">
        <v>82</v>
      </c>
    </row>
    <row r="6773" spans="2:14" ht="14.25" customHeight="1" x14ac:dyDescent="0.25">
      <c r="B6773" s="2" t="s">
        <v>13</v>
      </c>
      <c r="C6773" s="2">
        <v>1185732</v>
      </c>
      <c r="D6773" s="3">
        <v>44266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10">
        <v>39</v>
      </c>
      <c r="J6773" s="7">
        <v>1240</v>
      </c>
      <c r="K6773" s="10">
        <v>4836</v>
      </c>
      <c r="L6773" s="10">
        <v>2369.64</v>
      </c>
      <c r="M6773" s="5">
        <v>0.49</v>
      </c>
      <c r="N6773" s="2" t="s">
        <v>82</v>
      </c>
    </row>
    <row r="6774" spans="2:14" ht="14.25" customHeight="1" x14ac:dyDescent="0.25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10">
        <v>37</v>
      </c>
      <c r="J6774" s="7">
        <v>500</v>
      </c>
      <c r="K6774" s="10">
        <v>1850</v>
      </c>
      <c r="L6774" s="10">
        <v>777</v>
      </c>
      <c r="M6774" s="5">
        <v>0.42</v>
      </c>
      <c r="N6774" s="2" t="s">
        <v>82</v>
      </c>
    </row>
    <row r="6775" spans="2:14" ht="14.25" customHeight="1" x14ac:dyDescent="0.25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10">
        <v>27</v>
      </c>
      <c r="J6775" s="7">
        <v>590</v>
      </c>
      <c r="K6775" s="10">
        <v>1593</v>
      </c>
      <c r="L6775" s="10">
        <v>669.06</v>
      </c>
      <c r="M6775" s="5">
        <v>0.42</v>
      </c>
      <c r="N6775" s="2" t="s">
        <v>82</v>
      </c>
    </row>
    <row r="6776" spans="2:14" ht="14.25" customHeight="1" x14ac:dyDescent="0.25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10">
        <v>33</v>
      </c>
      <c r="J6776" s="7">
        <v>230</v>
      </c>
      <c r="K6776" s="10">
        <v>759</v>
      </c>
      <c r="L6776" s="10">
        <v>333.96</v>
      </c>
      <c r="M6776" s="5">
        <v>0.44</v>
      </c>
      <c r="N6776" s="2" t="s">
        <v>82</v>
      </c>
    </row>
    <row r="6777" spans="2:14" ht="14.25" customHeight="1" x14ac:dyDescent="0.25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10">
        <v>47</v>
      </c>
      <c r="J6777" s="7">
        <v>310</v>
      </c>
      <c r="K6777" s="10">
        <v>1457</v>
      </c>
      <c r="L6777" s="10">
        <v>728.5</v>
      </c>
      <c r="M6777" s="5">
        <v>0.5</v>
      </c>
      <c r="N6777" s="2" t="s">
        <v>82</v>
      </c>
    </row>
    <row r="6778" spans="2:14" ht="14.25" customHeight="1" x14ac:dyDescent="0.25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10">
        <v>37</v>
      </c>
      <c r="J6778" s="7">
        <v>590</v>
      </c>
      <c r="K6778" s="10">
        <v>2183</v>
      </c>
      <c r="L6778" s="10">
        <v>1156.99</v>
      </c>
      <c r="M6778" s="5">
        <v>0.53</v>
      </c>
      <c r="N6778" s="2" t="s">
        <v>82</v>
      </c>
    </row>
    <row r="6779" spans="2:14" ht="14.25" customHeight="1" x14ac:dyDescent="0.25">
      <c r="B6779" s="2" t="s">
        <v>13</v>
      </c>
      <c r="C6779" s="2">
        <v>1185732</v>
      </c>
      <c r="D6779" s="3">
        <v>44298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10">
        <v>38</v>
      </c>
      <c r="J6779" s="7">
        <v>1130</v>
      </c>
      <c r="K6779" s="10">
        <v>4294</v>
      </c>
      <c r="L6779" s="10">
        <v>1975.2399999999998</v>
      </c>
      <c r="M6779" s="5">
        <v>0.45999999999999996</v>
      </c>
      <c r="N6779" s="2" t="s">
        <v>82</v>
      </c>
    </row>
    <row r="6780" spans="2:14" ht="14.25" customHeight="1" x14ac:dyDescent="0.25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10">
        <v>39</v>
      </c>
      <c r="J6780" s="7">
        <v>420</v>
      </c>
      <c r="K6780" s="10">
        <v>1638</v>
      </c>
      <c r="L6780" s="10">
        <v>671.57999999999993</v>
      </c>
      <c r="M6780" s="5">
        <v>0.41</v>
      </c>
      <c r="N6780" s="2" t="s">
        <v>82</v>
      </c>
    </row>
    <row r="6781" spans="2:14" ht="14.25" customHeight="1" x14ac:dyDescent="0.25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10">
        <v>29</v>
      </c>
      <c r="J6781" s="7">
        <v>450</v>
      </c>
      <c r="K6781" s="10">
        <v>1305</v>
      </c>
      <c r="L6781" s="10">
        <v>522</v>
      </c>
      <c r="M6781" s="5">
        <v>0.4</v>
      </c>
      <c r="N6781" s="2" t="s">
        <v>82</v>
      </c>
    </row>
    <row r="6782" spans="2:14" ht="14.25" customHeight="1" x14ac:dyDescent="0.25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10">
        <v>34</v>
      </c>
      <c r="J6782" s="7">
        <v>200</v>
      </c>
      <c r="K6782" s="10">
        <v>680</v>
      </c>
      <c r="L6782" s="10">
        <v>292.39999999999998</v>
      </c>
      <c r="M6782" s="5">
        <v>0.43</v>
      </c>
      <c r="N6782" s="2" t="s">
        <v>82</v>
      </c>
    </row>
    <row r="6783" spans="2:14" ht="14.25" customHeight="1" x14ac:dyDescent="0.25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10">
        <v>56</v>
      </c>
      <c r="J6783" s="7">
        <v>290</v>
      </c>
      <c r="K6783" s="10">
        <v>1624</v>
      </c>
      <c r="L6783" s="10">
        <v>747.04</v>
      </c>
      <c r="M6783" s="5">
        <v>0.45999999999999996</v>
      </c>
      <c r="N6783" s="2" t="s">
        <v>82</v>
      </c>
    </row>
    <row r="6784" spans="2:14" ht="14.25" customHeight="1" x14ac:dyDescent="0.25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10">
        <v>48</v>
      </c>
      <c r="J6784" s="7">
        <v>610</v>
      </c>
      <c r="K6784" s="10">
        <v>2928</v>
      </c>
      <c r="L6784" s="10">
        <v>1551.8400000000001</v>
      </c>
      <c r="M6784" s="5">
        <v>0.53</v>
      </c>
      <c r="N6784" s="2" t="s">
        <v>82</v>
      </c>
    </row>
    <row r="6785" spans="2:14" ht="14.25" customHeight="1" x14ac:dyDescent="0.25">
      <c r="B6785" s="2" t="s">
        <v>13</v>
      </c>
      <c r="C6785" s="2">
        <v>1185732</v>
      </c>
      <c r="D6785" s="3">
        <v>44329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10">
        <v>58</v>
      </c>
      <c r="J6785" s="7">
        <v>1390</v>
      </c>
      <c r="K6785" s="10">
        <v>8062</v>
      </c>
      <c r="L6785" s="10">
        <v>3789.14</v>
      </c>
      <c r="M6785" s="5">
        <v>0.47</v>
      </c>
      <c r="N6785" s="2" t="s">
        <v>82</v>
      </c>
    </row>
    <row r="6786" spans="2:14" ht="14.25" customHeight="1" x14ac:dyDescent="0.25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10">
        <v>45</v>
      </c>
      <c r="J6786" s="7">
        <v>600</v>
      </c>
      <c r="K6786" s="10">
        <v>2700</v>
      </c>
      <c r="L6786" s="10">
        <v>1214.9999999999998</v>
      </c>
      <c r="M6786" s="5">
        <v>0.44999999999999996</v>
      </c>
      <c r="N6786" s="2" t="s">
        <v>82</v>
      </c>
    </row>
    <row r="6787" spans="2:14" ht="14.25" customHeight="1" x14ac:dyDescent="0.25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10">
        <v>43</v>
      </c>
      <c r="J6787" s="7">
        <v>460</v>
      </c>
      <c r="K6787" s="10">
        <v>1978</v>
      </c>
      <c r="L6787" s="10">
        <v>830.76</v>
      </c>
      <c r="M6787" s="5">
        <v>0.42</v>
      </c>
      <c r="N6787" s="2" t="s">
        <v>82</v>
      </c>
    </row>
    <row r="6788" spans="2:14" ht="14.25" customHeight="1" x14ac:dyDescent="0.25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10">
        <v>43</v>
      </c>
      <c r="J6788" s="7">
        <v>260</v>
      </c>
      <c r="K6788" s="10">
        <v>1118</v>
      </c>
      <c r="L6788" s="10">
        <v>503.09999999999997</v>
      </c>
      <c r="M6788" s="5">
        <v>0.44999999999999996</v>
      </c>
      <c r="N6788" s="2" t="s">
        <v>82</v>
      </c>
    </row>
    <row r="6789" spans="2:14" ht="14.25" customHeight="1" x14ac:dyDescent="0.25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10">
        <v>51</v>
      </c>
      <c r="J6789" s="7">
        <v>380</v>
      </c>
      <c r="K6789" s="10">
        <v>1938</v>
      </c>
      <c r="L6789" s="10">
        <v>969</v>
      </c>
      <c r="M6789" s="5">
        <v>0.5</v>
      </c>
      <c r="N6789" s="2" t="s">
        <v>82</v>
      </c>
    </row>
    <row r="6790" spans="2:14" ht="14.25" customHeight="1" x14ac:dyDescent="0.25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10">
        <v>58</v>
      </c>
      <c r="J6790" s="7">
        <v>680</v>
      </c>
      <c r="K6790" s="10">
        <v>3944</v>
      </c>
      <c r="L6790" s="10">
        <v>2011.44</v>
      </c>
      <c r="M6790" s="5">
        <v>0.51</v>
      </c>
      <c r="N6790" s="2" t="s">
        <v>82</v>
      </c>
    </row>
    <row r="6791" spans="2:14" ht="14.25" customHeight="1" x14ac:dyDescent="0.25">
      <c r="B6791" s="2" t="s">
        <v>13</v>
      </c>
      <c r="C6791" s="2">
        <v>1185732</v>
      </c>
      <c r="D6791" s="3">
        <v>44359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10">
        <v>41</v>
      </c>
      <c r="J6791" s="7">
        <v>1350</v>
      </c>
      <c r="K6791" s="10">
        <v>5535</v>
      </c>
      <c r="L6791" s="10">
        <v>2546.1</v>
      </c>
      <c r="M6791" s="5">
        <v>0.45999999999999996</v>
      </c>
      <c r="N6791" s="2" t="s">
        <v>82</v>
      </c>
    </row>
    <row r="6792" spans="2:14" ht="14.25" customHeight="1" x14ac:dyDescent="0.25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10">
        <v>39</v>
      </c>
      <c r="J6792" s="7">
        <v>700</v>
      </c>
      <c r="K6792" s="10">
        <v>2730</v>
      </c>
      <c r="L6792" s="10">
        <v>1092</v>
      </c>
      <c r="M6792" s="5">
        <v>0.4</v>
      </c>
      <c r="N6792" s="2" t="s">
        <v>82</v>
      </c>
    </row>
    <row r="6793" spans="2:14" ht="14.25" customHeight="1" x14ac:dyDescent="0.25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10">
        <v>32</v>
      </c>
      <c r="J6793" s="7">
        <v>540</v>
      </c>
      <c r="K6793" s="10">
        <v>1728</v>
      </c>
      <c r="L6793" s="10">
        <v>743.04</v>
      </c>
      <c r="M6793" s="5">
        <v>0.43</v>
      </c>
      <c r="N6793" s="2" t="s">
        <v>82</v>
      </c>
    </row>
    <row r="6794" spans="2:14" ht="14.25" customHeight="1" x14ac:dyDescent="0.25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10">
        <v>32</v>
      </c>
      <c r="J6794" s="7">
        <v>490</v>
      </c>
      <c r="K6794" s="10">
        <v>1568</v>
      </c>
      <c r="L6794" s="10">
        <v>705.59999999999991</v>
      </c>
      <c r="M6794" s="5">
        <v>0.44999999999999996</v>
      </c>
      <c r="N6794" s="2" t="s">
        <v>82</v>
      </c>
    </row>
    <row r="6795" spans="2:14" ht="14.25" customHeight="1" x14ac:dyDescent="0.25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10">
        <v>41</v>
      </c>
      <c r="J6795" s="7">
        <v>510</v>
      </c>
      <c r="K6795" s="10">
        <v>2091</v>
      </c>
      <c r="L6795" s="10">
        <v>940.94999999999993</v>
      </c>
      <c r="M6795" s="5">
        <v>0.44999999999999996</v>
      </c>
      <c r="N6795" s="2" t="s">
        <v>82</v>
      </c>
    </row>
    <row r="6796" spans="2:14" ht="14.25" customHeight="1" x14ac:dyDescent="0.25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10">
        <v>50</v>
      </c>
      <c r="J6796" s="7">
        <v>940</v>
      </c>
      <c r="K6796" s="10">
        <v>4700</v>
      </c>
      <c r="L6796" s="10">
        <v>2491</v>
      </c>
      <c r="M6796" s="5">
        <v>0.53</v>
      </c>
      <c r="N6796" s="2" t="s">
        <v>82</v>
      </c>
    </row>
    <row r="6797" spans="2:14" ht="14.25" customHeight="1" x14ac:dyDescent="0.25">
      <c r="B6797" s="2" t="s">
        <v>13</v>
      </c>
      <c r="C6797" s="2">
        <v>1185732</v>
      </c>
      <c r="D6797" s="3">
        <v>44388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10">
        <v>47</v>
      </c>
      <c r="J6797" s="7">
        <v>1540</v>
      </c>
      <c r="K6797" s="10">
        <v>7238</v>
      </c>
      <c r="L6797" s="10">
        <v>3329.4799999999996</v>
      </c>
      <c r="M6797" s="5">
        <v>0.45999999999999996</v>
      </c>
      <c r="N6797" s="2" t="s">
        <v>82</v>
      </c>
    </row>
    <row r="6798" spans="2:14" ht="14.25" customHeight="1" x14ac:dyDescent="0.25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10">
        <v>44</v>
      </c>
      <c r="J6798" s="7">
        <v>810</v>
      </c>
      <c r="K6798" s="10">
        <v>3564</v>
      </c>
      <c r="L6798" s="10">
        <v>1603.8</v>
      </c>
      <c r="M6798" s="5">
        <v>0.44999999999999996</v>
      </c>
      <c r="N6798" s="2" t="s">
        <v>82</v>
      </c>
    </row>
    <row r="6799" spans="2:14" ht="14.25" customHeight="1" x14ac:dyDescent="0.25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10">
        <v>37</v>
      </c>
      <c r="J6799" s="7">
        <v>610</v>
      </c>
      <c r="K6799" s="10">
        <v>2257</v>
      </c>
      <c r="L6799" s="10">
        <v>947.93999999999994</v>
      </c>
      <c r="M6799" s="5">
        <v>0.42</v>
      </c>
      <c r="N6799" s="2" t="s">
        <v>82</v>
      </c>
    </row>
    <row r="6800" spans="2:14" ht="14.25" customHeight="1" x14ac:dyDescent="0.25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10">
        <v>38</v>
      </c>
      <c r="J6800" s="7">
        <v>440</v>
      </c>
      <c r="K6800" s="10">
        <v>1672</v>
      </c>
      <c r="L6800" s="10">
        <v>718.96</v>
      </c>
      <c r="M6800" s="5">
        <v>0.43</v>
      </c>
      <c r="N6800" s="2" t="s">
        <v>82</v>
      </c>
    </row>
    <row r="6801" spans="2:14" ht="14.25" customHeight="1" x14ac:dyDescent="0.25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10">
        <v>49</v>
      </c>
      <c r="J6801" s="7">
        <v>520</v>
      </c>
      <c r="K6801" s="10">
        <v>2548</v>
      </c>
      <c r="L6801" s="10">
        <v>1172.08</v>
      </c>
      <c r="M6801" s="5">
        <v>0.45999999999999996</v>
      </c>
      <c r="N6801" s="2" t="s">
        <v>82</v>
      </c>
    </row>
    <row r="6802" spans="2:14" ht="14.25" customHeight="1" x14ac:dyDescent="0.25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10">
        <v>53</v>
      </c>
      <c r="J6802" s="7">
        <v>940</v>
      </c>
      <c r="K6802" s="10">
        <v>4982</v>
      </c>
      <c r="L6802" s="10">
        <v>2640.46</v>
      </c>
      <c r="M6802" s="5">
        <v>0.53</v>
      </c>
      <c r="N6802" s="2" t="s">
        <v>82</v>
      </c>
    </row>
    <row r="6803" spans="2:14" ht="14.25" customHeight="1" x14ac:dyDescent="0.25">
      <c r="B6803" s="2" t="s">
        <v>13</v>
      </c>
      <c r="C6803" s="2">
        <v>1185732</v>
      </c>
      <c r="D6803" s="3">
        <v>44420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10">
        <v>49</v>
      </c>
      <c r="J6803" s="7">
        <v>1310</v>
      </c>
      <c r="K6803" s="10">
        <v>6419</v>
      </c>
      <c r="L6803" s="10">
        <v>3081.12</v>
      </c>
      <c r="M6803" s="5">
        <v>0.48</v>
      </c>
      <c r="N6803" s="2" t="s">
        <v>82</v>
      </c>
    </row>
    <row r="6804" spans="2:14" ht="14.25" customHeight="1" x14ac:dyDescent="0.25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10">
        <v>42</v>
      </c>
      <c r="J6804" s="7">
        <v>780</v>
      </c>
      <c r="K6804" s="10">
        <v>3276</v>
      </c>
      <c r="L6804" s="10">
        <v>1474.1999999999998</v>
      </c>
      <c r="M6804" s="5">
        <v>0.44999999999999996</v>
      </c>
      <c r="N6804" s="2" t="s">
        <v>82</v>
      </c>
    </row>
    <row r="6805" spans="2:14" ht="14.25" customHeight="1" x14ac:dyDescent="0.25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10">
        <v>36</v>
      </c>
      <c r="J6805" s="7">
        <v>650</v>
      </c>
      <c r="K6805" s="10">
        <v>2340</v>
      </c>
      <c r="L6805" s="10">
        <v>936</v>
      </c>
      <c r="M6805" s="5">
        <v>0.4</v>
      </c>
      <c r="N6805" s="2" t="s">
        <v>82</v>
      </c>
    </row>
    <row r="6806" spans="2:14" ht="14.25" customHeight="1" x14ac:dyDescent="0.25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10">
        <v>38</v>
      </c>
      <c r="J6806" s="7">
        <v>580</v>
      </c>
      <c r="K6806" s="10">
        <v>2204</v>
      </c>
      <c r="L6806" s="10">
        <v>947.72</v>
      </c>
      <c r="M6806" s="5">
        <v>0.43</v>
      </c>
      <c r="N6806" s="2" t="s">
        <v>82</v>
      </c>
    </row>
    <row r="6807" spans="2:14" ht="14.25" customHeight="1" x14ac:dyDescent="0.25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10">
        <v>47</v>
      </c>
      <c r="J6807" s="7">
        <v>460</v>
      </c>
      <c r="K6807" s="10">
        <v>2162</v>
      </c>
      <c r="L6807" s="10">
        <v>994.51999999999987</v>
      </c>
      <c r="M6807" s="5">
        <v>0.45999999999999996</v>
      </c>
      <c r="N6807" s="2" t="s">
        <v>82</v>
      </c>
    </row>
    <row r="6808" spans="2:14" ht="14.25" customHeight="1" x14ac:dyDescent="0.25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10">
        <v>53</v>
      </c>
      <c r="J6808" s="7">
        <v>880</v>
      </c>
      <c r="K6808" s="10">
        <v>4664</v>
      </c>
      <c r="L6808" s="10">
        <v>2332</v>
      </c>
      <c r="M6808" s="5">
        <v>0.5</v>
      </c>
      <c r="N6808" s="2" t="s">
        <v>82</v>
      </c>
    </row>
    <row r="6809" spans="2:14" ht="14.25" customHeight="1" x14ac:dyDescent="0.25">
      <c r="B6809" s="2" t="s">
        <v>13</v>
      </c>
      <c r="C6809" s="2">
        <v>1185732</v>
      </c>
      <c r="D6809" s="3">
        <v>44452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10">
        <v>42</v>
      </c>
      <c r="J6809" s="7">
        <v>1380</v>
      </c>
      <c r="K6809" s="10">
        <v>5796</v>
      </c>
      <c r="L6809" s="10">
        <v>2608.1999999999998</v>
      </c>
      <c r="M6809" s="5">
        <v>0.44999999999999996</v>
      </c>
      <c r="N6809" s="2" t="s">
        <v>82</v>
      </c>
    </row>
    <row r="6810" spans="2:14" ht="14.25" customHeight="1" x14ac:dyDescent="0.25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10">
        <v>39</v>
      </c>
      <c r="J6810" s="7">
        <v>800</v>
      </c>
      <c r="K6810" s="10">
        <v>3120</v>
      </c>
      <c r="L6810" s="10">
        <v>1248</v>
      </c>
      <c r="M6810" s="5">
        <v>0.4</v>
      </c>
      <c r="N6810" s="2" t="s">
        <v>82</v>
      </c>
    </row>
    <row r="6811" spans="2:14" ht="14.25" customHeight="1" x14ac:dyDescent="0.25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10">
        <v>32</v>
      </c>
      <c r="J6811" s="7">
        <v>530</v>
      </c>
      <c r="K6811" s="10">
        <v>1696</v>
      </c>
      <c r="L6811" s="10">
        <v>678.40000000000009</v>
      </c>
      <c r="M6811" s="5">
        <v>0.4</v>
      </c>
      <c r="N6811" s="2" t="s">
        <v>82</v>
      </c>
    </row>
    <row r="6812" spans="2:14" ht="14.25" customHeight="1" x14ac:dyDescent="0.25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10">
        <v>34</v>
      </c>
      <c r="J6812" s="7">
        <v>390</v>
      </c>
      <c r="K6812" s="10">
        <v>1326</v>
      </c>
      <c r="L6812" s="10">
        <v>530.4</v>
      </c>
      <c r="M6812" s="5">
        <v>0.4</v>
      </c>
      <c r="N6812" s="2" t="s">
        <v>82</v>
      </c>
    </row>
    <row r="6813" spans="2:14" ht="14.25" customHeight="1" x14ac:dyDescent="0.25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10">
        <v>41</v>
      </c>
      <c r="J6813" s="7">
        <v>420</v>
      </c>
      <c r="K6813" s="10">
        <v>1722</v>
      </c>
      <c r="L6813" s="10">
        <v>861</v>
      </c>
      <c r="M6813" s="5">
        <v>0.5</v>
      </c>
      <c r="N6813" s="2" t="s">
        <v>82</v>
      </c>
    </row>
    <row r="6814" spans="2:14" ht="14.25" customHeight="1" x14ac:dyDescent="0.25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10">
        <v>46</v>
      </c>
      <c r="J6814" s="7">
        <v>650</v>
      </c>
      <c r="K6814" s="10">
        <v>2990</v>
      </c>
      <c r="L6814" s="10">
        <v>1495</v>
      </c>
      <c r="M6814" s="5">
        <v>0.5</v>
      </c>
      <c r="N6814" s="2" t="s">
        <v>82</v>
      </c>
    </row>
    <row r="6815" spans="2:14" ht="14.25" customHeight="1" x14ac:dyDescent="0.25">
      <c r="B6815" s="2" t="s">
        <v>13</v>
      </c>
      <c r="C6815" s="2">
        <v>1185732</v>
      </c>
      <c r="D6815" s="3">
        <v>44481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10">
        <v>54</v>
      </c>
      <c r="J6815" s="7">
        <v>1040</v>
      </c>
      <c r="K6815" s="10">
        <v>5616</v>
      </c>
      <c r="L6815" s="10">
        <v>2583.3599999999997</v>
      </c>
      <c r="M6815" s="5">
        <v>0.45999999999999996</v>
      </c>
      <c r="N6815" s="2" t="s">
        <v>82</v>
      </c>
    </row>
    <row r="6816" spans="2:14" ht="14.25" customHeight="1" x14ac:dyDescent="0.25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10">
        <v>41</v>
      </c>
      <c r="J6816" s="7">
        <v>750</v>
      </c>
      <c r="K6816" s="10">
        <v>3075</v>
      </c>
      <c r="L6816" s="10">
        <v>1291.5</v>
      </c>
      <c r="M6816" s="5">
        <v>0.42</v>
      </c>
      <c r="N6816" s="2" t="s">
        <v>82</v>
      </c>
    </row>
    <row r="6817" spans="2:14" ht="14.25" customHeight="1" x14ac:dyDescent="0.25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10">
        <v>43</v>
      </c>
      <c r="J6817" s="7">
        <v>420</v>
      </c>
      <c r="K6817" s="10">
        <v>1806</v>
      </c>
      <c r="L6817" s="10">
        <v>722.40000000000009</v>
      </c>
      <c r="M6817" s="5">
        <v>0.4</v>
      </c>
      <c r="N6817" s="2" t="s">
        <v>82</v>
      </c>
    </row>
    <row r="6818" spans="2:14" ht="14.25" customHeight="1" x14ac:dyDescent="0.25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10">
        <v>43</v>
      </c>
      <c r="J6818" s="7">
        <v>360</v>
      </c>
      <c r="K6818" s="10">
        <v>1548</v>
      </c>
      <c r="L6818" s="10">
        <v>696.59999999999991</v>
      </c>
      <c r="M6818" s="5">
        <v>0.44999999999999996</v>
      </c>
      <c r="N6818" s="2" t="s">
        <v>82</v>
      </c>
    </row>
    <row r="6819" spans="2:14" ht="14.25" customHeight="1" x14ac:dyDescent="0.25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10">
        <v>54</v>
      </c>
      <c r="J6819" s="7">
        <v>380</v>
      </c>
      <c r="K6819" s="10">
        <v>2052</v>
      </c>
      <c r="L6819" s="10">
        <v>964.43999999999994</v>
      </c>
      <c r="M6819" s="5">
        <v>0.47</v>
      </c>
      <c r="N6819" s="2" t="s">
        <v>82</v>
      </c>
    </row>
    <row r="6820" spans="2:14" ht="14.25" customHeight="1" x14ac:dyDescent="0.25">
      <c r="B6820" s="2" t="s">
        <v>25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10">
        <v>55</v>
      </c>
      <c r="J6820" s="7">
        <v>700</v>
      </c>
      <c r="K6820" s="10">
        <v>3850</v>
      </c>
      <c r="L6820" s="10">
        <v>2117.5</v>
      </c>
      <c r="M6820" s="5">
        <v>0.55000000000000004</v>
      </c>
      <c r="N6820" s="2" t="s">
        <v>82</v>
      </c>
    </row>
    <row r="6821" spans="2:14" ht="14.25" customHeight="1" x14ac:dyDescent="0.25">
      <c r="B6821" s="2" t="s">
        <v>25</v>
      </c>
      <c r="C6821" s="2">
        <v>1185732</v>
      </c>
      <c r="D6821" s="3">
        <v>44512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10">
        <v>53</v>
      </c>
      <c r="J6821" s="7">
        <v>1040</v>
      </c>
      <c r="K6821" s="10">
        <v>5512</v>
      </c>
      <c r="L6821" s="10">
        <v>2700.88</v>
      </c>
      <c r="M6821" s="5">
        <v>0.49</v>
      </c>
      <c r="N6821" s="2" t="s">
        <v>82</v>
      </c>
    </row>
    <row r="6822" spans="2:14" ht="14.25" customHeight="1" x14ac:dyDescent="0.25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10">
        <v>41</v>
      </c>
      <c r="J6822" s="7">
        <v>630</v>
      </c>
      <c r="K6822" s="10">
        <v>2583</v>
      </c>
      <c r="L6822" s="10">
        <v>1059.03</v>
      </c>
      <c r="M6822" s="5">
        <v>0.41</v>
      </c>
      <c r="N6822" s="2" t="s">
        <v>82</v>
      </c>
    </row>
    <row r="6823" spans="2:14" ht="14.25" customHeight="1" x14ac:dyDescent="0.25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10">
        <v>43</v>
      </c>
      <c r="J6823" s="7">
        <v>570</v>
      </c>
      <c r="K6823" s="10">
        <v>2451</v>
      </c>
      <c r="L6823" s="10">
        <v>1078.44</v>
      </c>
      <c r="M6823" s="5">
        <v>0.44</v>
      </c>
      <c r="N6823" s="2" t="s">
        <v>82</v>
      </c>
    </row>
    <row r="6824" spans="2:14" ht="14.25" customHeight="1" x14ac:dyDescent="0.25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10">
        <v>43</v>
      </c>
      <c r="J6824" s="7">
        <v>440</v>
      </c>
      <c r="K6824" s="10">
        <v>1892</v>
      </c>
      <c r="L6824" s="10">
        <v>832.48</v>
      </c>
      <c r="M6824" s="5">
        <v>0.44</v>
      </c>
      <c r="N6824" s="2" t="s">
        <v>82</v>
      </c>
    </row>
    <row r="6825" spans="2:14" ht="14.25" customHeight="1" x14ac:dyDescent="0.25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10">
        <v>59</v>
      </c>
      <c r="J6825" s="7">
        <v>450</v>
      </c>
      <c r="K6825" s="10">
        <v>2655</v>
      </c>
      <c r="L6825" s="10">
        <v>1221.3</v>
      </c>
      <c r="M6825" s="5">
        <v>0.45999999999999996</v>
      </c>
      <c r="N6825" s="2" t="s">
        <v>82</v>
      </c>
    </row>
    <row r="6826" spans="2:14" ht="14.25" customHeight="1" x14ac:dyDescent="0.25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10">
        <v>61</v>
      </c>
      <c r="J6826" s="7">
        <v>650</v>
      </c>
      <c r="K6826" s="10">
        <v>3965</v>
      </c>
      <c r="L6826" s="10">
        <v>1982.5</v>
      </c>
      <c r="M6826" s="5">
        <v>0.5</v>
      </c>
      <c r="N6826" s="2" t="s">
        <v>82</v>
      </c>
    </row>
    <row r="6827" spans="2:14" ht="14.25" customHeight="1" x14ac:dyDescent="0.25">
      <c r="B6827" s="2" t="s">
        <v>25</v>
      </c>
      <c r="C6827" s="2">
        <v>1185732</v>
      </c>
      <c r="D6827" s="3">
        <v>44541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10">
        <v>58</v>
      </c>
      <c r="J6827" s="7">
        <v>1400</v>
      </c>
      <c r="K6827" s="10">
        <v>8120</v>
      </c>
      <c r="L6827" s="10">
        <v>3735.2</v>
      </c>
      <c r="M6827" s="5">
        <v>0.45999999999999996</v>
      </c>
      <c r="N6827" s="2" t="s">
        <v>82</v>
      </c>
    </row>
    <row r="6828" spans="2:14" ht="14.25" customHeight="1" x14ac:dyDescent="0.25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10">
        <v>45</v>
      </c>
      <c r="J6828" s="7">
        <v>750</v>
      </c>
      <c r="K6828" s="10">
        <v>3375</v>
      </c>
      <c r="L6828" s="10">
        <v>1451.25</v>
      </c>
      <c r="M6828" s="5">
        <v>0.43</v>
      </c>
      <c r="N6828" s="2" t="s">
        <v>82</v>
      </c>
    </row>
    <row r="6829" spans="2:14" ht="14.25" customHeight="1" x14ac:dyDescent="0.25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10">
        <v>45</v>
      </c>
      <c r="J6829" s="7">
        <v>730</v>
      </c>
      <c r="K6829" s="10">
        <v>3285</v>
      </c>
      <c r="L6829" s="10">
        <v>1379.7</v>
      </c>
      <c r="M6829" s="5">
        <v>0.42</v>
      </c>
      <c r="N6829" s="2" t="s">
        <v>82</v>
      </c>
    </row>
    <row r="6830" spans="2:14" ht="14.25" customHeight="1" x14ac:dyDescent="0.25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10">
        <v>45</v>
      </c>
      <c r="J6830" s="7">
        <v>500</v>
      </c>
      <c r="K6830" s="10">
        <v>2250</v>
      </c>
      <c r="L6830" s="10">
        <v>1012.4999999999999</v>
      </c>
      <c r="M6830" s="5">
        <v>0.44999999999999996</v>
      </c>
      <c r="N6830" s="2" t="s">
        <v>82</v>
      </c>
    </row>
    <row r="6831" spans="2:14" ht="14.25" customHeight="1" x14ac:dyDescent="0.25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10">
        <v>56</v>
      </c>
      <c r="J6831" s="7">
        <v>500</v>
      </c>
      <c r="K6831" s="10">
        <v>2800</v>
      </c>
      <c r="L6831" s="10">
        <v>1259.9999999999998</v>
      </c>
      <c r="M6831" s="5">
        <v>0.44999999999999996</v>
      </c>
      <c r="N6831" s="2" t="s">
        <v>82</v>
      </c>
    </row>
    <row r="6832" spans="2:14" ht="14.25" customHeight="1" x14ac:dyDescent="0.25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10">
        <v>64</v>
      </c>
      <c r="J6832" s="7">
        <v>750</v>
      </c>
      <c r="K6832" s="10">
        <v>4800</v>
      </c>
      <c r="L6832" s="10">
        <v>2496</v>
      </c>
      <c r="M6832" s="5">
        <v>0.52</v>
      </c>
      <c r="N6832" s="2" t="s">
        <v>82</v>
      </c>
    </row>
    <row r="6833" spans="2:14" ht="14.25" customHeight="1" x14ac:dyDescent="0.25">
      <c r="B6833" s="2" t="s">
        <v>25</v>
      </c>
      <c r="C6833" s="2">
        <v>1185732</v>
      </c>
      <c r="D6833" s="3">
        <v>44205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10">
        <v>33</v>
      </c>
      <c r="J6833" s="7">
        <v>1280</v>
      </c>
      <c r="K6833" s="10">
        <v>4224</v>
      </c>
      <c r="L6833" s="10">
        <v>1900.7999999999997</v>
      </c>
      <c r="M6833" s="5">
        <v>0.44999999999999996</v>
      </c>
      <c r="N6833" s="2" t="s">
        <v>82</v>
      </c>
    </row>
    <row r="6834" spans="2:14" ht="14.25" customHeight="1" x14ac:dyDescent="0.25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10">
        <v>32</v>
      </c>
      <c r="J6834" s="7">
        <v>740</v>
      </c>
      <c r="K6834" s="10">
        <v>2368</v>
      </c>
      <c r="L6834" s="10">
        <v>1041.92</v>
      </c>
      <c r="M6834" s="5">
        <v>0.44</v>
      </c>
      <c r="N6834" s="2" t="s">
        <v>82</v>
      </c>
    </row>
    <row r="6835" spans="2:14" ht="14.25" customHeight="1" x14ac:dyDescent="0.25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10">
        <v>25</v>
      </c>
      <c r="J6835" s="7">
        <v>740</v>
      </c>
      <c r="K6835" s="10">
        <v>1850</v>
      </c>
      <c r="L6835" s="10">
        <v>740</v>
      </c>
      <c r="M6835" s="5">
        <v>0.4</v>
      </c>
      <c r="N6835" s="2" t="s">
        <v>82</v>
      </c>
    </row>
    <row r="6836" spans="2:14" ht="14.25" customHeight="1" x14ac:dyDescent="0.25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10">
        <v>28</v>
      </c>
      <c r="J6836" s="7">
        <v>330</v>
      </c>
      <c r="K6836" s="10">
        <v>924</v>
      </c>
      <c r="L6836" s="10">
        <v>415.79999999999995</v>
      </c>
      <c r="M6836" s="5">
        <v>0.44999999999999996</v>
      </c>
      <c r="N6836" s="2" t="s">
        <v>82</v>
      </c>
    </row>
    <row r="6837" spans="2:14" ht="14.25" customHeight="1" x14ac:dyDescent="0.25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10">
        <v>43</v>
      </c>
      <c r="J6837" s="7">
        <v>490</v>
      </c>
      <c r="K6837" s="10">
        <v>2107</v>
      </c>
      <c r="L6837" s="10">
        <v>1032.43</v>
      </c>
      <c r="M6837" s="5">
        <v>0.49</v>
      </c>
      <c r="N6837" s="2" t="s">
        <v>82</v>
      </c>
    </row>
    <row r="6838" spans="2:14" ht="14.25" customHeight="1" x14ac:dyDescent="0.25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10">
        <v>33</v>
      </c>
      <c r="J6838" s="7">
        <v>720</v>
      </c>
      <c r="K6838" s="10">
        <v>2376</v>
      </c>
      <c r="L6838" s="10">
        <v>1211.76</v>
      </c>
      <c r="M6838" s="5">
        <v>0.51</v>
      </c>
      <c r="N6838" s="2" t="s">
        <v>82</v>
      </c>
    </row>
    <row r="6839" spans="2:14" ht="14.25" customHeight="1" x14ac:dyDescent="0.25">
      <c r="B6839" s="2" t="s">
        <v>25</v>
      </c>
      <c r="C6839" s="2">
        <v>1185732</v>
      </c>
      <c r="D6839" s="3">
        <v>44236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10">
        <v>34</v>
      </c>
      <c r="J6839" s="7">
        <v>1520</v>
      </c>
      <c r="K6839" s="10">
        <v>5168</v>
      </c>
      <c r="L6839" s="10">
        <v>2325.6</v>
      </c>
      <c r="M6839" s="5">
        <v>0.44999999999999996</v>
      </c>
      <c r="N6839" s="2" t="s">
        <v>82</v>
      </c>
    </row>
    <row r="6840" spans="2:14" ht="14.25" customHeight="1" x14ac:dyDescent="0.25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10">
        <v>34</v>
      </c>
      <c r="J6840" s="7">
        <v>510</v>
      </c>
      <c r="K6840" s="10">
        <v>1734</v>
      </c>
      <c r="L6840" s="10">
        <v>745.62</v>
      </c>
      <c r="M6840" s="5">
        <v>0.43</v>
      </c>
      <c r="N6840" s="2" t="s">
        <v>82</v>
      </c>
    </row>
    <row r="6841" spans="2:14" ht="14.25" customHeight="1" x14ac:dyDescent="0.25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10">
        <v>24</v>
      </c>
      <c r="J6841" s="7">
        <v>680</v>
      </c>
      <c r="K6841" s="10">
        <v>1632</v>
      </c>
      <c r="L6841" s="10">
        <v>685.43999999999994</v>
      </c>
      <c r="M6841" s="5">
        <v>0.42</v>
      </c>
      <c r="N6841" s="2" t="s">
        <v>82</v>
      </c>
    </row>
    <row r="6842" spans="2:14" ht="14.25" customHeight="1" x14ac:dyDescent="0.25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10">
        <v>29</v>
      </c>
      <c r="J6842" s="7">
        <v>300</v>
      </c>
      <c r="K6842" s="10">
        <v>870</v>
      </c>
      <c r="L6842" s="10">
        <v>391.49999999999994</v>
      </c>
      <c r="M6842" s="5">
        <v>0.44999999999999996</v>
      </c>
      <c r="N6842" s="2" t="s">
        <v>82</v>
      </c>
    </row>
    <row r="6843" spans="2:14" ht="14.25" customHeight="1" x14ac:dyDescent="0.25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10">
        <v>42</v>
      </c>
      <c r="J6843" s="7">
        <v>510</v>
      </c>
      <c r="K6843" s="10">
        <v>2142</v>
      </c>
      <c r="L6843" s="10">
        <v>1049.58</v>
      </c>
      <c r="M6843" s="5">
        <v>0.49</v>
      </c>
      <c r="N6843" s="2" t="s">
        <v>82</v>
      </c>
    </row>
    <row r="6844" spans="2:14" ht="14.25" customHeight="1" x14ac:dyDescent="0.25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10">
        <v>23</v>
      </c>
      <c r="J6844" s="7">
        <v>690</v>
      </c>
      <c r="K6844" s="10">
        <v>1587</v>
      </c>
      <c r="L6844" s="10">
        <v>809.37</v>
      </c>
      <c r="M6844" s="5">
        <v>0.51</v>
      </c>
      <c r="N6844" s="2" t="s">
        <v>82</v>
      </c>
    </row>
    <row r="6845" spans="2:14" ht="14.25" customHeight="1" x14ac:dyDescent="0.25">
      <c r="B6845" s="2" t="s">
        <v>25</v>
      </c>
      <c r="C6845" s="2">
        <v>1185732</v>
      </c>
      <c r="D6845" s="3">
        <v>44263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10">
        <v>29</v>
      </c>
      <c r="J6845" s="7">
        <v>1340</v>
      </c>
      <c r="K6845" s="10">
        <v>3886</v>
      </c>
      <c r="L6845" s="10">
        <v>1826.4199999999998</v>
      </c>
      <c r="M6845" s="5">
        <v>0.47</v>
      </c>
      <c r="N6845" s="2" t="s">
        <v>82</v>
      </c>
    </row>
    <row r="6846" spans="2:14" ht="14.25" customHeight="1" x14ac:dyDescent="0.25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10">
        <v>27</v>
      </c>
      <c r="J6846" s="7">
        <v>580</v>
      </c>
      <c r="K6846" s="10">
        <v>1566</v>
      </c>
      <c r="L6846" s="10">
        <v>657.72</v>
      </c>
      <c r="M6846" s="5">
        <v>0.42</v>
      </c>
      <c r="N6846" s="2" t="s">
        <v>82</v>
      </c>
    </row>
    <row r="6847" spans="2:14" ht="14.25" customHeight="1" x14ac:dyDescent="0.25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10">
        <v>19</v>
      </c>
      <c r="J6847" s="7">
        <v>560</v>
      </c>
      <c r="K6847" s="10">
        <v>1064</v>
      </c>
      <c r="L6847" s="10">
        <v>446.88</v>
      </c>
      <c r="M6847" s="5">
        <v>0.42</v>
      </c>
      <c r="N6847" s="2" t="s">
        <v>82</v>
      </c>
    </row>
    <row r="6848" spans="2:14" ht="14.25" customHeight="1" x14ac:dyDescent="0.25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10">
        <v>25</v>
      </c>
      <c r="J6848" s="7">
        <v>220</v>
      </c>
      <c r="K6848" s="10">
        <v>550</v>
      </c>
      <c r="L6848" s="10">
        <v>231</v>
      </c>
      <c r="M6848" s="5">
        <v>0.42</v>
      </c>
      <c r="N6848" s="2" t="s">
        <v>82</v>
      </c>
    </row>
    <row r="6849" spans="2:14" ht="14.25" customHeight="1" x14ac:dyDescent="0.25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10">
        <v>36</v>
      </c>
      <c r="J6849" s="7">
        <v>360</v>
      </c>
      <c r="K6849" s="10">
        <v>1296</v>
      </c>
      <c r="L6849" s="10">
        <v>648</v>
      </c>
      <c r="M6849" s="5">
        <v>0.5</v>
      </c>
      <c r="N6849" s="2" t="s">
        <v>82</v>
      </c>
    </row>
    <row r="6850" spans="2:14" ht="14.25" customHeight="1" x14ac:dyDescent="0.25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10">
        <v>28</v>
      </c>
      <c r="J6850" s="7">
        <v>630</v>
      </c>
      <c r="K6850" s="10">
        <v>1764</v>
      </c>
      <c r="L6850" s="10">
        <v>917.28000000000009</v>
      </c>
      <c r="M6850" s="5">
        <v>0.52</v>
      </c>
      <c r="N6850" s="2" t="s">
        <v>82</v>
      </c>
    </row>
    <row r="6851" spans="2:14" ht="14.25" customHeight="1" x14ac:dyDescent="0.25">
      <c r="B6851" s="2" t="s">
        <v>25</v>
      </c>
      <c r="C6851" s="2">
        <v>1185732</v>
      </c>
      <c r="D6851" s="3">
        <v>44295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10">
        <v>28</v>
      </c>
      <c r="J6851" s="7">
        <v>1130</v>
      </c>
      <c r="K6851" s="10">
        <v>3164</v>
      </c>
      <c r="L6851" s="10">
        <v>1550.36</v>
      </c>
      <c r="M6851" s="5">
        <v>0.49</v>
      </c>
      <c r="N6851" s="2" t="s">
        <v>82</v>
      </c>
    </row>
    <row r="6852" spans="2:14" ht="14.25" customHeight="1" x14ac:dyDescent="0.25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10">
        <v>28</v>
      </c>
      <c r="J6852" s="7">
        <v>440</v>
      </c>
      <c r="K6852" s="10">
        <v>1232</v>
      </c>
      <c r="L6852" s="10">
        <v>529.76</v>
      </c>
      <c r="M6852" s="5">
        <v>0.43</v>
      </c>
      <c r="N6852" s="2" t="s">
        <v>82</v>
      </c>
    </row>
    <row r="6853" spans="2:14" ht="14.25" customHeight="1" x14ac:dyDescent="0.25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10">
        <v>19</v>
      </c>
      <c r="J6853" s="7">
        <v>410</v>
      </c>
      <c r="K6853" s="10">
        <v>779</v>
      </c>
      <c r="L6853" s="10">
        <v>327.18</v>
      </c>
      <c r="M6853" s="5">
        <v>0.42</v>
      </c>
      <c r="N6853" s="2" t="s">
        <v>82</v>
      </c>
    </row>
    <row r="6854" spans="2:14" ht="14.25" customHeight="1" x14ac:dyDescent="0.25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10">
        <v>24</v>
      </c>
      <c r="J6854" s="7">
        <v>220</v>
      </c>
      <c r="K6854" s="10">
        <v>528</v>
      </c>
      <c r="L6854" s="10">
        <v>227.04</v>
      </c>
      <c r="M6854" s="5">
        <v>0.43</v>
      </c>
      <c r="N6854" s="2" t="s">
        <v>82</v>
      </c>
    </row>
    <row r="6855" spans="2:14" ht="14.25" customHeight="1" x14ac:dyDescent="0.25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10">
        <v>58</v>
      </c>
      <c r="J6855" s="7">
        <v>300</v>
      </c>
      <c r="K6855" s="10">
        <v>1740</v>
      </c>
      <c r="L6855" s="10">
        <v>835.19999999999993</v>
      </c>
      <c r="M6855" s="5">
        <v>0.48</v>
      </c>
      <c r="N6855" s="2" t="s">
        <v>82</v>
      </c>
    </row>
    <row r="6856" spans="2:14" ht="14.25" customHeight="1" x14ac:dyDescent="0.25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10">
        <v>49</v>
      </c>
      <c r="J6856" s="7">
        <v>680</v>
      </c>
      <c r="K6856" s="10">
        <v>3332</v>
      </c>
      <c r="L6856" s="10">
        <v>1765.96</v>
      </c>
      <c r="M6856" s="5">
        <v>0.53</v>
      </c>
      <c r="N6856" s="2" t="s">
        <v>82</v>
      </c>
    </row>
    <row r="6857" spans="2:14" ht="14.25" customHeight="1" x14ac:dyDescent="0.25">
      <c r="B6857" s="2" t="s">
        <v>25</v>
      </c>
      <c r="C6857" s="2">
        <v>1185732</v>
      </c>
      <c r="D6857" s="3">
        <v>44326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10">
        <v>55</v>
      </c>
      <c r="J6857" s="7">
        <v>1290</v>
      </c>
      <c r="K6857" s="10">
        <v>7095</v>
      </c>
      <c r="L6857" s="10">
        <v>3405.6</v>
      </c>
      <c r="M6857" s="5">
        <v>0.48</v>
      </c>
      <c r="N6857" s="2" t="s">
        <v>82</v>
      </c>
    </row>
    <row r="6858" spans="2:14" ht="14.25" customHeight="1" x14ac:dyDescent="0.25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10">
        <v>41</v>
      </c>
      <c r="J6858" s="7">
        <v>540</v>
      </c>
      <c r="K6858" s="10">
        <v>2214</v>
      </c>
      <c r="L6858" s="10">
        <v>974.16</v>
      </c>
      <c r="M6858" s="5">
        <v>0.44</v>
      </c>
      <c r="N6858" s="2" t="s">
        <v>82</v>
      </c>
    </row>
    <row r="6859" spans="2:14" ht="14.25" customHeight="1" x14ac:dyDescent="0.25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10">
        <v>37</v>
      </c>
      <c r="J6859" s="7">
        <v>510</v>
      </c>
      <c r="K6859" s="10">
        <v>1887</v>
      </c>
      <c r="L6859" s="10">
        <v>811.41</v>
      </c>
      <c r="M6859" s="5">
        <v>0.43</v>
      </c>
      <c r="N6859" s="2" t="s">
        <v>82</v>
      </c>
    </row>
    <row r="6860" spans="2:14" ht="14.25" customHeight="1" x14ac:dyDescent="0.25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10">
        <v>36</v>
      </c>
      <c r="J6860" s="7">
        <v>260</v>
      </c>
      <c r="K6860" s="10">
        <v>936</v>
      </c>
      <c r="L6860" s="10">
        <v>411.84</v>
      </c>
      <c r="M6860" s="5">
        <v>0.44</v>
      </c>
      <c r="N6860" s="2" t="s">
        <v>82</v>
      </c>
    </row>
    <row r="6861" spans="2:14" ht="14.25" customHeight="1" x14ac:dyDescent="0.25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10">
        <v>46</v>
      </c>
      <c r="J6861" s="7">
        <v>310</v>
      </c>
      <c r="K6861" s="10">
        <v>1426</v>
      </c>
      <c r="L6861" s="10">
        <v>684.48</v>
      </c>
      <c r="M6861" s="5">
        <v>0.48</v>
      </c>
      <c r="N6861" s="2" t="s">
        <v>82</v>
      </c>
    </row>
    <row r="6862" spans="2:14" ht="14.25" customHeight="1" x14ac:dyDescent="0.25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10">
        <v>52</v>
      </c>
      <c r="J6862" s="7">
        <v>750</v>
      </c>
      <c r="K6862" s="10">
        <v>3900</v>
      </c>
      <c r="L6862" s="10">
        <v>1989</v>
      </c>
      <c r="M6862" s="5">
        <v>0.51</v>
      </c>
      <c r="N6862" s="2" t="s">
        <v>82</v>
      </c>
    </row>
    <row r="6863" spans="2:14" ht="14.25" customHeight="1" x14ac:dyDescent="0.25">
      <c r="B6863" s="2" t="s">
        <v>25</v>
      </c>
      <c r="C6863" s="2">
        <v>1185732</v>
      </c>
      <c r="D6863" s="3">
        <v>44356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10">
        <v>36</v>
      </c>
      <c r="J6863" s="7">
        <v>1250</v>
      </c>
      <c r="K6863" s="10">
        <v>4500</v>
      </c>
      <c r="L6863" s="10">
        <v>2024.9999999999998</v>
      </c>
      <c r="M6863" s="5">
        <v>0.44999999999999996</v>
      </c>
      <c r="N6863" s="2" t="s">
        <v>82</v>
      </c>
    </row>
    <row r="6864" spans="2:14" ht="14.25" customHeight="1" x14ac:dyDescent="0.25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10">
        <v>32</v>
      </c>
      <c r="J6864" s="7">
        <v>650</v>
      </c>
      <c r="K6864" s="10">
        <v>2080</v>
      </c>
      <c r="L6864" s="10">
        <v>894.4</v>
      </c>
      <c r="M6864" s="5">
        <v>0.43</v>
      </c>
      <c r="N6864" s="2" t="s">
        <v>82</v>
      </c>
    </row>
    <row r="6865" spans="2:14" ht="14.25" customHeight="1" x14ac:dyDescent="0.25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10">
        <v>27</v>
      </c>
      <c r="J6865" s="7">
        <v>600</v>
      </c>
      <c r="K6865" s="10">
        <v>1620</v>
      </c>
      <c r="L6865" s="10">
        <v>648</v>
      </c>
      <c r="M6865" s="5">
        <v>0.4</v>
      </c>
      <c r="N6865" s="2" t="s">
        <v>82</v>
      </c>
    </row>
    <row r="6866" spans="2:14" ht="14.25" customHeight="1" x14ac:dyDescent="0.25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10">
        <v>29</v>
      </c>
      <c r="J6866" s="7">
        <v>510</v>
      </c>
      <c r="K6866" s="10">
        <v>1479</v>
      </c>
      <c r="L6866" s="10">
        <v>621.17999999999995</v>
      </c>
      <c r="M6866" s="5">
        <v>0.42</v>
      </c>
      <c r="N6866" s="2" t="s">
        <v>82</v>
      </c>
    </row>
    <row r="6867" spans="2:14" ht="14.25" customHeight="1" x14ac:dyDescent="0.25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10">
        <v>38</v>
      </c>
      <c r="J6867" s="7">
        <v>470</v>
      </c>
      <c r="K6867" s="10">
        <v>1786</v>
      </c>
      <c r="L6867" s="10">
        <v>821.56</v>
      </c>
      <c r="M6867" s="5">
        <v>0.45999999999999996</v>
      </c>
      <c r="N6867" s="2" t="s">
        <v>82</v>
      </c>
    </row>
    <row r="6868" spans="2:14" ht="14.25" customHeight="1" x14ac:dyDescent="0.25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10">
        <v>51</v>
      </c>
      <c r="J6868" s="7">
        <v>910</v>
      </c>
      <c r="K6868" s="10">
        <v>4641</v>
      </c>
      <c r="L6868" s="10">
        <v>2506.1400000000003</v>
      </c>
      <c r="M6868" s="5">
        <v>0.54</v>
      </c>
      <c r="N6868" s="2" t="s">
        <v>82</v>
      </c>
    </row>
    <row r="6869" spans="2:14" ht="14.25" customHeight="1" x14ac:dyDescent="0.25">
      <c r="B6869" s="2" t="s">
        <v>25</v>
      </c>
      <c r="C6869" s="2">
        <v>1185732</v>
      </c>
      <c r="D6869" s="3">
        <v>44385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10">
        <v>48</v>
      </c>
      <c r="J6869" s="7">
        <v>1600</v>
      </c>
      <c r="K6869" s="10">
        <v>7680</v>
      </c>
      <c r="L6869" s="10">
        <v>3763.2</v>
      </c>
      <c r="M6869" s="5">
        <v>0.49</v>
      </c>
      <c r="N6869" s="2" t="s">
        <v>82</v>
      </c>
    </row>
    <row r="6870" spans="2:14" ht="14.25" customHeight="1" x14ac:dyDescent="0.25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10">
        <v>44</v>
      </c>
      <c r="J6870" s="7">
        <v>840</v>
      </c>
      <c r="K6870" s="10">
        <v>3696</v>
      </c>
      <c r="L6870" s="10">
        <v>1589.28</v>
      </c>
      <c r="M6870" s="5">
        <v>0.43</v>
      </c>
      <c r="N6870" s="2" t="s">
        <v>82</v>
      </c>
    </row>
    <row r="6871" spans="2:14" ht="14.25" customHeight="1" x14ac:dyDescent="0.25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10">
        <v>37</v>
      </c>
      <c r="J6871" s="7">
        <v>590</v>
      </c>
      <c r="K6871" s="10">
        <v>2183</v>
      </c>
      <c r="L6871" s="10">
        <v>873.2</v>
      </c>
      <c r="M6871" s="5">
        <v>0.4</v>
      </c>
      <c r="N6871" s="2" t="s">
        <v>82</v>
      </c>
    </row>
    <row r="6872" spans="2:14" ht="14.25" customHeight="1" x14ac:dyDescent="0.25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10">
        <v>38</v>
      </c>
      <c r="J6872" s="7">
        <v>530</v>
      </c>
      <c r="K6872" s="10">
        <v>2014</v>
      </c>
      <c r="L6872" s="10">
        <v>866.02</v>
      </c>
      <c r="M6872" s="5">
        <v>0.43</v>
      </c>
      <c r="N6872" s="2" t="s">
        <v>82</v>
      </c>
    </row>
    <row r="6873" spans="2:14" ht="14.25" customHeight="1" x14ac:dyDescent="0.25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10">
        <v>49</v>
      </c>
      <c r="J6873" s="7">
        <v>600</v>
      </c>
      <c r="K6873" s="10">
        <v>2940</v>
      </c>
      <c r="L6873" s="10">
        <v>1352.3999999999999</v>
      </c>
      <c r="M6873" s="5">
        <v>0.45999999999999996</v>
      </c>
      <c r="N6873" s="2" t="s">
        <v>82</v>
      </c>
    </row>
    <row r="6874" spans="2:14" ht="14.25" customHeight="1" x14ac:dyDescent="0.25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10">
        <v>54</v>
      </c>
      <c r="J6874" s="7">
        <v>980</v>
      </c>
      <c r="K6874" s="10">
        <v>5292</v>
      </c>
      <c r="L6874" s="10">
        <v>2857.6800000000003</v>
      </c>
      <c r="M6874" s="5">
        <v>0.54</v>
      </c>
      <c r="N6874" s="2" t="s">
        <v>82</v>
      </c>
    </row>
    <row r="6875" spans="2:14" ht="14.25" customHeight="1" x14ac:dyDescent="0.25">
      <c r="B6875" s="2" t="s">
        <v>25</v>
      </c>
      <c r="C6875" s="2">
        <v>1185732</v>
      </c>
      <c r="D6875" s="3">
        <v>44417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10">
        <v>46</v>
      </c>
      <c r="J6875" s="7">
        <v>1470</v>
      </c>
      <c r="K6875" s="10">
        <v>6762</v>
      </c>
      <c r="L6875" s="10">
        <v>3313.38</v>
      </c>
      <c r="M6875" s="5">
        <v>0.49</v>
      </c>
      <c r="N6875" s="2" t="s">
        <v>82</v>
      </c>
    </row>
    <row r="6876" spans="2:14" ht="14.25" customHeight="1" x14ac:dyDescent="0.25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10">
        <v>42</v>
      </c>
      <c r="J6876" s="7">
        <v>900</v>
      </c>
      <c r="K6876" s="10">
        <v>3780</v>
      </c>
      <c r="L6876" s="10">
        <v>1512</v>
      </c>
      <c r="M6876" s="5">
        <v>0.4</v>
      </c>
      <c r="N6876" s="2" t="s">
        <v>82</v>
      </c>
    </row>
    <row r="6877" spans="2:14" ht="14.25" customHeight="1" x14ac:dyDescent="0.25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10">
        <v>37</v>
      </c>
      <c r="J6877" s="7">
        <v>630</v>
      </c>
      <c r="K6877" s="10">
        <v>2331</v>
      </c>
      <c r="L6877" s="10">
        <v>955.70999999999992</v>
      </c>
      <c r="M6877" s="5">
        <v>0.41</v>
      </c>
      <c r="N6877" s="2" t="s">
        <v>82</v>
      </c>
    </row>
    <row r="6878" spans="2:14" ht="14.25" customHeight="1" x14ac:dyDescent="0.25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10">
        <v>38</v>
      </c>
      <c r="J6878" s="7">
        <v>520</v>
      </c>
      <c r="K6878" s="10">
        <v>1976</v>
      </c>
      <c r="L6878" s="10">
        <v>810.16</v>
      </c>
      <c r="M6878" s="5">
        <v>0.41</v>
      </c>
      <c r="N6878" s="2" t="s">
        <v>82</v>
      </c>
    </row>
    <row r="6879" spans="2:14" ht="14.25" customHeight="1" x14ac:dyDescent="0.25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10">
        <v>46</v>
      </c>
      <c r="J6879" s="7">
        <v>440</v>
      </c>
      <c r="K6879" s="10">
        <v>2024</v>
      </c>
      <c r="L6879" s="10">
        <v>931.04</v>
      </c>
      <c r="M6879" s="5">
        <v>0.45999999999999996</v>
      </c>
      <c r="N6879" s="2" t="s">
        <v>82</v>
      </c>
    </row>
    <row r="6880" spans="2:14" ht="14.25" customHeight="1" x14ac:dyDescent="0.25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10">
        <v>54</v>
      </c>
      <c r="J6880" s="7">
        <v>950</v>
      </c>
      <c r="K6880" s="10">
        <v>5130</v>
      </c>
      <c r="L6880" s="10">
        <v>2718.9</v>
      </c>
      <c r="M6880" s="5">
        <v>0.53</v>
      </c>
      <c r="N6880" s="2" t="s">
        <v>82</v>
      </c>
    </row>
    <row r="6881" spans="2:14" ht="14.25" customHeight="1" x14ac:dyDescent="0.25">
      <c r="B6881" s="2" t="s">
        <v>25</v>
      </c>
      <c r="C6881" s="2">
        <v>1185732</v>
      </c>
      <c r="D6881" s="3">
        <v>44449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10">
        <v>36</v>
      </c>
      <c r="J6881" s="7">
        <v>1330</v>
      </c>
      <c r="K6881" s="10">
        <v>4788</v>
      </c>
      <c r="L6881" s="10">
        <v>2394</v>
      </c>
      <c r="M6881" s="5">
        <v>0.5</v>
      </c>
      <c r="N6881" s="2" t="s">
        <v>82</v>
      </c>
    </row>
    <row r="6882" spans="2:14" ht="14.25" customHeight="1" x14ac:dyDescent="0.25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10">
        <v>34</v>
      </c>
      <c r="J6882" s="7">
        <v>720</v>
      </c>
      <c r="K6882" s="10">
        <v>2448</v>
      </c>
      <c r="L6882" s="10">
        <v>1052.6399999999999</v>
      </c>
      <c r="M6882" s="5">
        <v>0.43</v>
      </c>
      <c r="N6882" s="2" t="s">
        <v>82</v>
      </c>
    </row>
    <row r="6883" spans="2:14" ht="14.25" customHeight="1" x14ac:dyDescent="0.25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10">
        <v>27</v>
      </c>
      <c r="J6883" s="7">
        <v>510</v>
      </c>
      <c r="K6883" s="10">
        <v>1377</v>
      </c>
      <c r="L6883" s="10">
        <v>605.88</v>
      </c>
      <c r="M6883" s="5">
        <v>0.44</v>
      </c>
      <c r="N6883" s="2" t="s">
        <v>82</v>
      </c>
    </row>
    <row r="6884" spans="2:14" ht="14.25" customHeight="1" x14ac:dyDescent="0.25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10">
        <v>28</v>
      </c>
      <c r="J6884" s="7">
        <v>440</v>
      </c>
      <c r="K6884" s="10">
        <v>1232</v>
      </c>
      <c r="L6884" s="10">
        <v>505.11999999999995</v>
      </c>
      <c r="M6884" s="5">
        <v>0.41</v>
      </c>
      <c r="N6884" s="2" t="s">
        <v>82</v>
      </c>
    </row>
    <row r="6885" spans="2:14" ht="14.25" customHeight="1" x14ac:dyDescent="0.25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10">
        <v>36</v>
      </c>
      <c r="J6885" s="7">
        <v>420</v>
      </c>
      <c r="K6885" s="10">
        <v>1512</v>
      </c>
      <c r="L6885" s="10">
        <v>740.88</v>
      </c>
      <c r="M6885" s="5">
        <v>0.49</v>
      </c>
      <c r="N6885" s="2" t="s">
        <v>82</v>
      </c>
    </row>
    <row r="6886" spans="2:14" ht="14.25" customHeight="1" x14ac:dyDescent="0.25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10">
        <v>44</v>
      </c>
      <c r="J6886" s="7">
        <v>630</v>
      </c>
      <c r="K6886" s="10">
        <v>2772</v>
      </c>
      <c r="L6886" s="10">
        <v>1524.6000000000001</v>
      </c>
      <c r="M6886" s="5">
        <v>0.55000000000000004</v>
      </c>
      <c r="N6886" s="2" t="s">
        <v>82</v>
      </c>
    </row>
    <row r="6887" spans="2:14" ht="14.25" customHeight="1" x14ac:dyDescent="0.25">
      <c r="B6887" s="2" t="s">
        <v>25</v>
      </c>
      <c r="C6887" s="2">
        <v>1185732</v>
      </c>
      <c r="D6887" s="3">
        <v>44478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10">
        <v>49</v>
      </c>
      <c r="J6887" s="7">
        <v>1160</v>
      </c>
      <c r="K6887" s="10">
        <v>5684</v>
      </c>
      <c r="L6887" s="10">
        <v>2671.48</v>
      </c>
      <c r="M6887" s="5">
        <v>0.47</v>
      </c>
      <c r="N6887" s="2" t="s">
        <v>82</v>
      </c>
    </row>
    <row r="6888" spans="2:14" ht="14.25" customHeight="1" x14ac:dyDescent="0.25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10">
        <v>36</v>
      </c>
      <c r="J6888" s="7">
        <v>730</v>
      </c>
      <c r="K6888" s="10">
        <v>2628</v>
      </c>
      <c r="L6888" s="10">
        <v>1077.48</v>
      </c>
      <c r="M6888" s="5">
        <v>0.41</v>
      </c>
      <c r="N6888" s="2" t="s">
        <v>82</v>
      </c>
    </row>
    <row r="6889" spans="2:14" ht="14.25" customHeight="1" x14ac:dyDescent="0.25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10">
        <v>39</v>
      </c>
      <c r="J6889" s="7">
        <v>390</v>
      </c>
      <c r="K6889" s="10">
        <v>1521</v>
      </c>
      <c r="L6889" s="10">
        <v>669.24</v>
      </c>
      <c r="M6889" s="5">
        <v>0.44</v>
      </c>
      <c r="N6889" s="2" t="s">
        <v>82</v>
      </c>
    </row>
    <row r="6890" spans="2:14" ht="14.25" customHeight="1" x14ac:dyDescent="0.25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10">
        <v>38</v>
      </c>
      <c r="J6890" s="7">
        <v>330</v>
      </c>
      <c r="K6890" s="10">
        <v>1254</v>
      </c>
      <c r="L6890" s="10">
        <v>501.6</v>
      </c>
      <c r="M6890" s="5">
        <v>0.4</v>
      </c>
      <c r="N6890" s="2" t="s">
        <v>82</v>
      </c>
    </row>
    <row r="6891" spans="2:14" ht="14.25" customHeight="1" x14ac:dyDescent="0.25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10">
        <v>45</v>
      </c>
      <c r="J6891" s="7">
        <v>340</v>
      </c>
      <c r="K6891" s="10">
        <v>1530</v>
      </c>
      <c r="L6891" s="10">
        <v>719.09999999999991</v>
      </c>
      <c r="M6891" s="5">
        <v>0.47</v>
      </c>
      <c r="N6891" s="2" t="s">
        <v>82</v>
      </c>
    </row>
    <row r="6892" spans="2:14" ht="14.25" customHeight="1" x14ac:dyDescent="0.25">
      <c r="B6892" s="2" t="s">
        <v>13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10">
        <v>53</v>
      </c>
      <c r="J6892" s="7">
        <v>730</v>
      </c>
      <c r="K6892" s="10">
        <v>3869</v>
      </c>
      <c r="L6892" s="10">
        <v>2050.5700000000002</v>
      </c>
      <c r="M6892" s="5">
        <v>0.53</v>
      </c>
      <c r="N6892" s="2" t="s">
        <v>82</v>
      </c>
    </row>
    <row r="6893" spans="2:14" ht="14.25" customHeight="1" x14ac:dyDescent="0.25">
      <c r="B6893" s="2" t="s">
        <v>13</v>
      </c>
      <c r="C6893" s="2">
        <v>1185732</v>
      </c>
      <c r="D6893" s="3">
        <v>44509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10">
        <v>49</v>
      </c>
      <c r="J6893" s="7">
        <v>1200</v>
      </c>
      <c r="K6893" s="10">
        <v>5880</v>
      </c>
      <c r="L6893" s="10">
        <v>2940</v>
      </c>
      <c r="M6893" s="5">
        <v>0.5</v>
      </c>
      <c r="N6893" s="2" t="s">
        <v>82</v>
      </c>
    </row>
    <row r="6894" spans="2:14" ht="14.25" customHeight="1" x14ac:dyDescent="0.25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10">
        <v>36</v>
      </c>
      <c r="J6894" s="7">
        <v>730</v>
      </c>
      <c r="K6894" s="10">
        <v>2628</v>
      </c>
      <c r="L6894" s="10">
        <v>1182.5999999999999</v>
      </c>
      <c r="M6894" s="5">
        <v>0.44999999999999996</v>
      </c>
      <c r="N6894" s="2" t="s">
        <v>82</v>
      </c>
    </row>
    <row r="6895" spans="2:14" ht="14.25" customHeight="1" x14ac:dyDescent="0.25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10">
        <v>39</v>
      </c>
      <c r="J6895" s="7">
        <v>530</v>
      </c>
      <c r="K6895" s="10">
        <v>2067</v>
      </c>
      <c r="L6895" s="10">
        <v>909.48</v>
      </c>
      <c r="M6895" s="5">
        <v>0.44</v>
      </c>
      <c r="N6895" s="2" t="s">
        <v>82</v>
      </c>
    </row>
    <row r="6896" spans="2:14" ht="14.25" customHeight="1" x14ac:dyDescent="0.25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10">
        <v>39</v>
      </c>
      <c r="J6896" s="7">
        <v>470</v>
      </c>
      <c r="K6896" s="10">
        <v>1833</v>
      </c>
      <c r="L6896" s="10">
        <v>788.18999999999994</v>
      </c>
      <c r="M6896" s="5">
        <v>0.43</v>
      </c>
      <c r="N6896" s="2" t="s">
        <v>82</v>
      </c>
    </row>
    <row r="6897" spans="2:14" ht="14.25" customHeight="1" x14ac:dyDescent="0.25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10">
        <v>55</v>
      </c>
      <c r="J6897" s="7">
        <v>440</v>
      </c>
      <c r="K6897" s="10">
        <v>2420</v>
      </c>
      <c r="L6897" s="10">
        <v>1089</v>
      </c>
      <c r="M6897" s="5">
        <v>0.44999999999999996</v>
      </c>
      <c r="N6897" s="2" t="s">
        <v>82</v>
      </c>
    </row>
    <row r="6898" spans="2:14" ht="14.25" customHeight="1" x14ac:dyDescent="0.25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10">
        <v>60</v>
      </c>
      <c r="J6898" s="7">
        <v>650</v>
      </c>
      <c r="K6898" s="10">
        <v>3900</v>
      </c>
      <c r="L6898" s="10">
        <v>1989</v>
      </c>
      <c r="M6898" s="5">
        <v>0.51</v>
      </c>
      <c r="N6898" s="2" t="s">
        <v>82</v>
      </c>
    </row>
    <row r="6899" spans="2:14" ht="14.25" customHeight="1" x14ac:dyDescent="0.25">
      <c r="B6899" s="2" t="s">
        <v>13</v>
      </c>
      <c r="C6899" s="2">
        <v>1185732</v>
      </c>
      <c r="D6899" s="3">
        <v>44538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10">
        <v>55</v>
      </c>
      <c r="J6899" s="7">
        <v>1500</v>
      </c>
      <c r="K6899" s="10">
        <v>8250</v>
      </c>
      <c r="L6899" s="10">
        <v>3794.9999999999995</v>
      </c>
      <c r="M6899" s="5">
        <v>0.45999999999999996</v>
      </c>
      <c r="N6899" s="2" t="s">
        <v>82</v>
      </c>
    </row>
    <row r="6900" spans="2:14" ht="14.25" customHeight="1" x14ac:dyDescent="0.25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10">
        <v>46</v>
      </c>
      <c r="J6900" s="7">
        <v>750</v>
      </c>
      <c r="K6900" s="10">
        <v>3450</v>
      </c>
      <c r="L6900" s="10">
        <v>1552.4999999999998</v>
      </c>
      <c r="M6900" s="5">
        <v>0.44999999999999996</v>
      </c>
      <c r="N6900" s="2" t="s">
        <v>82</v>
      </c>
    </row>
    <row r="6901" spans="2:14" ht="14.25" customHeight="1" x14ac:dyDescent="0.25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10">
        <v>48</v>
      </c>
      <c r="J6901" s="7">
        <v>730</v>
      </c>
      <c r="K6901" s="10">
        <v>3504</v>
      </c>
      <c r="L6901" s="10">
        <v>1576.8</v>
      </c>
      <c r="M6901" s="5">
        <v>0.44999999999999996</v>
      </c>
      <c r="N6901" s="2" t="s">
        <v>82</v>
      </c>
    </row>
    <row r="6902" spans="2:14" ht="14.25" customHeight="1" x14ac:dyDescent="0.25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10">
        <v>47</v>
      </c>
      <c r="J6902" s="7">
        <v>540</v>
      </c>
      <c r="K6902" s="10">
        <v>2538</v>
      </c>
      <c r="L6902" s="10">
        <v>1040.58</v>
      </c>
      <c r="M6902" s="5">
        <v>0.41</v>
      </c>
      <c r="N6902" s="2" t="s">
        <v>82</v>
      </c>
    </row>
    <row r="6903" spans="2:14" ht="14.25" customHeight="1" x14ac:dyDescent="0.25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10">
        <v>58</v>
      </c>
      <c r="J6903" s="7">
        <v>540</v>
      </c>
      <c r="K6903" s="10">
        <v>3132</v>
      </c>
      <c r="L6903" s="10">
        <v>1409.3999999999999</v>
      </c>
      <c r="M6903" s="5">
        <v>0.44999999999999996</v>
      </c>
      <c r="N6903" s="2" t="s">
        <v>82</v>
      </c>
    </row>
    <row r="6904" spans="2:14" ht="14.25" customHeight="1" x14ac:dyDescent="0.25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10">
        <v>63</v>
      </c>
      <c r="J6904" s="7">
        <v>780</v>
      </c>
      <c r="K6904" s="10">
        <v>4914</v>
      </c>
      <c r="L6904" s="10">
        <v>2604.42</v>
      </c>
      <c r="M6904" s="5">
        <v>0.53</v>
      </c>
      <c r="N6904" s="2" t="s">
        <v>82</v>
      </c>
    </row>
    <row r="6905" spans="2:14" ht="14.25" customHeight="1" x14ac:dyDescent="0.25">
      <c r="B6905" s="2" t="s">
        <v>13</v>
      </c>
      <c r="C6905" s="2">
        <v>1185732</v>
      </c>
      <c r="D6905" s="3">
        <v>44202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10">
        <v>27</v>
      </c>
      <c r="J6905" s="7">
        <v>1130</v>
      </c>
      <c r="K6905" s="10">
        <v>3051</v>
      </c>
      <c r="L6905" s="10">
        <v>1372.9499999999998</v>
      </c>
      <c r="M6905" s="5">
        <v>0.44999999999999996</v>
      </c>
      <c r="N6905" s="2" t="s">
        <v>82</v>
      </c>
    </row>
    <row r="6906" spans="2:14" ht="14.25" customHeight="1" x14ac:dyDescent="0.25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10">
        <v>29</v>
      </c>
      <c r="J6906" s="7">
        <v>700</v>
      </c>
      <c r="K6906" s="10">
        <v>2030</v>
      </c>
      <c r="L6906" s="10">
        <v>933.8</v>
      </c>
      <c r="M6906" s="5">
        <v>0.45999999999999996</v>
      </c>
      <c r="N6906" s="2" t="s">
        <v>82</v>
      </c>
    </row>
    <row r="6907" spans="2:14" ht="14.25" customHeight="1" x14ac:dyDescent="0.25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10">
        <v>19</v>
      </c>
      <c r="J6907" s="7">
        <v>680</v>
      </c>
      <c r="K6907" s="10">
        <v>1292</v>
      </c>
      <c r="L6907" s="10">
        <v>581.4</v>
      </c>
      <c r="M6907" s="5">
        <v>0.44999999999999996</v>
      </c>
      <c r="N6907" s="2" t="s">
        <v>82</v>
      </c>
    </row>
    <row r="6908" spans="2:14" ht="14.25" customHeight="1" x14ac:dyDescent="0.25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10">
        <v>24</v>
      </c>
      <c r="J6908" s="7">
        <v>260</v>
      </c>
      <c r="K6908" s="10">
        <v>624</v>
      </c>
      <c r="L6908" s="10">
        <v>280.79999999999995</v>
      </c>
      <c r="M6908" s="5">
        <v>0.44999999999999996</v>
      </c>
      <c r="N6908" s="2" t="s">
        <v>82</v>
      </c>
    </row>
    <row r="6909" spans="2:14" ht="14.25" customHeight="1" x14ac:dyDescent="0.25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10">
        <v>38</v>
      </c>
      <c r="J6909" s="7">
        <v>420</v>
      </c>
      <c r="K6909" s="10">
        <v>1596</v>
      </c>
      <c r="L6909" s="10">
        <v>1005.48</v>
      </c>
      <c r="M6909" s="5">
        <v>0.63</v>
      </c>
      <c r="N6909" s="2" t="s">
        <v>82</v>
      </c>
    </row>
    <row r="6910" spans="2:14" ht="14.25" customHeight="1" x14ac:dyDescent="0.25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10">
        <v>28</v>
      </c>
      <c r="J6910" s="7">
        <v>750</v>
      </c>
      <c r="K6910" s="10">
        <v>2100</v>
      </c>
      <c r="L6910" s="10">
        <v>1092</v>
      </c>
      <c r="M6910" s="5">
        <v>0.52</v>
      </c>
      <c r="N6910" s="2" t="s">
        <v>82</v>
      </c>
    </row>
    <row r="6911" spans="2:14" ht="14.25" customHeight="1" x14ac:dyDescent="0.25">
      <c r="B6911" s="2" t="s">
        <v>13</v>
      </c>
      <c r="C6911" s="2">
        <v>1185732</v>
      </c>
      <c r="D6911" s="3">
        <v>44233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10">
        <v>28</v>
      </c>
      <c r="J6911" s="7">
        <v>1450</v>
      </c>
      <c r="K6911" s="10">
        <v>4060</v>
      </c>
      <c r="L6911" s="10">
        <v>1786.4</v>
      </c>
      <c r="M6911" s="5">
        <v>0.44</v>
      </c>
      <c r="N6911" s="2" t="s">
        <v>82</v>
      </c>
    </row>
    <row r="6912" spans="2:14" ht="14.25" customHeight="1" x14ac:dyDescent="0.25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10">
        <v>28</v>
      </c>
      <c r="J6912" s="7">
        <v>450</v>
      </c>
      <c r="K6912" s="10">
        <v>1260</v>
      </c>
      <c r="L6912" s="10">
        <v>579.59999999999991</v>
      </c>
      <c r="M6912" s="5">
        <v>0.45999999999999996</v>
      </c>
      <c r="N6912" s="2" t="s">
        <v>82</v>
      </c>
    </row>
    <row r="6913" spans="2:14" ht="14.25" customHeight="1" x14ac:dyDescent="0.25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10">
        <v>19</v>
      </c>
      <c r="J6913" s="7">
        <v>560</v>
      </c>
      <c r="K6913" s="10">
        <v>1064</v>
      </c>
      <c r="L6913" s="10">
        <v>436.23999999999995</v>
      </c>
      <c r="M6913" s="5">
        <v>0.41</v>
      </c>
      <c r="N6913" s="2" t="s">
        <v>82</v>
      </c>
    </row>
    <row r="6914" spans="2:14" ht="14.25" customHeight="1" x14ac:dyDescent="0.25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10">
        <v>25</v>
      </c>
      <c r="J6914" s="7">
        <v>230</v>
      </c>
      <c r="K6914" s="10">
        <v>575</v>
      </c>
      <c r="L6914" s="10">
        <v>253</v>
      </c>
      <c r="M6914" s="5">
        <v>0.44</v>
      </c>
      <c r="N6914" s="2" t="s">
        <v>82</v>
      </c>
    </row>
    <row r="6915" spans="2:14" ht="14.25" customHeight="1" x14ac:dyDescent="0.25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10">
        <v>38</v>
      </c>
      <c r="J6915" s="7">
        <v>380</v>
      </c>
      <c r="K6915" s="10">
        <v>1444</v>
      </c>
      <c r="L6915" s="10">
        <v>938.6</v>
      </c>
      <c r="M6915" s="5">
        <v>0.65</v>
      </c>
      <c r="N6915" s="2" t="s">
        <v>82</v>
      </c>
    </row>
    <row r="6916" spans="2:14" ht="14.25" customHeight="1" x14ac:dyDescent="0.25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10">
        <v>14</v>
      </c>
      <c r="J6916" s="7">
        <v>680</v>
      </c>
      <c r="K6916" s="10">
        <v>952</v>
      </c>
      <c r="L6916" s="10">
        <v>514.08000000000004</v>
      </c>
      <c r="M6916" s="5">
        <v>0.54</v>
      </c>
      <c r="N6916" s="2" t="s">
        <v>82</v>
      </c>
    </row>
    <row r="6917" spans="2:14" ht="14.25" customHeight="1" x14ac:dyDescent="0.25">
      <c r="B6917" s="2" t="s">
        <v>13</v>
      </c>
      <c r="C6917" s="2">
        <v>1185732</v>
      </c>
      <c r="D6917" s="3">
        <v>44260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10">
        <v>19</v>
      </c>
      <c r="J6917" s="7">
        <v>1360</v>
      </c>
      <c r="K6917" s="10">
        <v>2584</v>
      </c>
      <c r="L6917" s="10">
        <v>1033.6000000000001</v>
      </c>
      <c r="M6917" s="5">
        <v>0.4</v>
      </c>
      <c r="N6917" s="2" t="s">
        <v>82</v>
      </c>
    </row>
    <row r="6918" spans="2:14" ht="14.25" customHeight="1" x14ac:dyDescent="0.25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10">
        <v>19</v>
      </c>
      <c r="J6918" s="7">
        <v>470</v>
      </c>
      <c r="K6918" s="10">
        <v>893</v>
      </c>
      <c r="L6918" s="10">
        <v>401.84999999999997</v>
      </c>
      <c r="M6918" s="5">
        <v>0.44999999999999996</v>
      </c>
      <c r="N6918" s="2" t="s">
        <v>82</v>
      </c>
    </row>
    <row r="6919" spans="2:14" ht="14.25" customHeight="1" x14ac:dyDescent="0.25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10">
        <v>9</v>
      </c>
      <c r="J6919" s="7">
        <v>650</v>
      </c>
      <c r="K6919" s="10">
        <v>585</v>
      </c>
      <c r="L6919" s="10">
        <v>234</v>
      </c>
      <c r="M6919" s="5">
        <v>0.4</v>
      </c>
      <c r="N6919" s="2" t="s">
        <v>82</v>
      </c>
    </row>
    <row r="6920" spans="2:14" ht="14.25" customHeight="1" x14ac:dyDescent="0.25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10">
        <v>14</v>
      </c>
      <c r="J6920" s="7">
        <v>280</v>
      </c>
      <c r="K6920" s="10">
        <v>392</v>
      </c>
      <c r="L6920" s="10">
        <v>164.64</v>
      </c>
      <c r="M6920" s="5">
        <v>0.42</v>
      </c>
      <c r="N6920" s="2" t="s">
        <v>82</v>
      </c>
    </row>
    <row r="6921" spans="2:14" ht="14.25" customHeight="1" x14ac:dyDescent="0.25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10">
        <v>28</v>
      </c>
      <c r="J6921" s="7">
        <v>390</v>
      </c>
      <c r="K6921" s="10">
        <v>1092</v>
      </c>
      <c r="L6921" s="10">
        <v>698.88</v>
      </c>
      <c r="M6921" s="5">
        <v>0.64</v>
      </c>
      <c r="N6921" s="2" t="s">
        <v>82</v>
      </c>
    </row>
    <row r="6922" spans="2:14" ht="14.25" customHeight="1" x14ac:dyDescent="0.25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10">
        <v>20</v>
      </c>
      <c r="J6922" s="7">
        <v>680</v>
      </c>
      <c r="K6922" s="10">
        <v>1360</v>
      </c>
      <c r="L6922" s="10">
        <v>720.80000000000007</v>
      </c>
      <c r="M6922" s="5">
        <v>0.53</v>
      </c>
      <c r="N6922" s="2" t="s">
        <v>82</v>
      </c>
    </row>
    <row r="6923" spans="2:14" ht="14.25" customHeight="1" x14ac:dyDescent="0.25">
      <c r="B6923" s="2" t="s">
        <v>13</v>
      </c>
      <c r="C6923" s="2">
        <v>1185732</v>
      </c>
      <c r="D6923" s="3">
        <v>44292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10">
        <v>20</v>
      </c>
      <c r="J6923" s="7">
        <v>1240</v>
      </c>
      <c r="K6923" s="10">
        <v>2480</v>
      </c>
      <c r="L6923" s="10">
        <v>1116</v>
      </c>
      <c r="M6923" s="5">
        <v>0.44999999999999996</v>
      </c>
      <c r="N6923" s="2" t="s">
        <v>82</v>
      </c>
    </row>
    <row r="6924" spans="2:14" ht="14.25" customHeight="1" x14ac:dyDescent="0.25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10">
        <v>18</v>
      </c>
      <c r="J6924" s="7">
        <v>490</v>
      </c>
      <c r="K6924" s="10">
        <v>882</v>
      </c>
      <c r="L6924" s="10">
        <v>432.18</v>
      </c>
      <c r="M6924" s="5">
        <v>0.49</v>
      </c>
      <c r="N6924" s="2" t="s">
        <v>82</v>
      </c>
    </row>
    <row r="6925" spans="2:14" ht="14.25" customHeight="1" x14ac:dyDescent="0.25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10">
        <v>10</v>
      </c>
      <c r="J6925" s="7">
        <v>530</v>
      </c>
      <c r="K6925" s="10">
        <v>530</v>
      </c>
      <c r="L6925" s="10">
        <v>233.2</v>
      </c>
      <c r="M6925" s="5">
        <v>0.44</v>
      </c>
      <c r="N6925" s="2" t="s">
        <v>82</v>
      </c>
    </row>
    <row r="6926" spans="2:14" ht="14.25" customHeight="1" x14ac:dyDescent="0.25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10">
        <v>15</v>
      </c>
      <c r="J6926" s="7">
        <v>280</v>
      </c>
      <c r="K6926" s="10">
        <v>420</v>
      </c>
      <c r="L6926" s="10">
        <v>188.99999999999997</v>
      </c>
      <c r="M6926" s="5">
        <v>0.44999999999999996</v>
      </c>
      <c r="N6926" s="2" t="s">
        <v>82</v>
      </c>
    </row>
    <row r="6927" spans="2:14" ht="14.25" customHeight="1" x14ac:dyDescent="0.25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10">
        <v>55</v>
      </c>
      <c r="J6927" s="7">
        <v>340</v>
      </c>
      <c r="K6927" s="10">
        <v>1870</v>
      </c>
      <c r="L6927" s="10">
        <v>1140.7</v>
      </c>
      <c r="M6927" s="5">
        <v>0.61</v>
      </c>
      <c r="N6927" s="2" t="s">
        <v>82</v>
      </c>
    </row>
    <row r="6928" spans="2:14" ht="14.25" customHeight="1" x14ac:dyDescent="0.25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10">
        <v>46</v>
      </c>
      <c r="J6928" s="7">
        <v>630</v>
      </c>
      <c r="K6928" s="10">
        <v>2898</v>
      </c>
      <c r="L6928" s="10">
        <v>1506.96</v>
      </c>
      <c r="M6928" s="5">
        <v>0.52</v>
      </c>
      <c r="N6928" s="2" t="s">
        <v>82</v>
      </c>
    </row>
    <row r="6929" spans="2:14" ht="14.25" customHeight="1" x14ac:dyDescent="0.25">
      <c r="B6929" s="2" t="s">
        <v>13</v>
      </c>
      <c r="C6929" s="2">
        <v>1185732</v>
      </c>
      <c r="D6929" s="3">
        <v>44323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10">
        <v>57</v>
      </c>
      <c r="J6929" s="7">
        <v>1460</v>
      </c>
      <c r="K6929" s="10">
        <v>8322</v>
      </c>
      <c r="L6929" s="10">
        <v>3495.24</v>
      </c>
      <c r="M6929" s="5">
        <v>0.42</v>
      </c>
      <c r="N6929" s="2" t="s">
        <v>82</v>
      </c>
    </row>
    <row r="6930" spans="2:14" ht="14.25" customHeight="1" x14ac:dyDescent="0.25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10">
        <v>37</v>
      </c>
      <c r="J6930" s="7">
        <v>630</v>
      </c>
      <c r="K6930" s="10">
        <v>2331</v>
      </c>
      <c r="L6930" s="10">
        <v>1072.26</v>
      </c>
      <c r="M6930" s="5">
        <v>0.45999999999999996</v>
      </c>
      <c r="N6930" s="2" t="s">
        <v>82</v>
      </c>
    </row>
    <row r="6931" spans="2:14" ht="14.25" customHeight="1" x14ac:dyDescent="0.25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10">
        <v>33</v>
      </c>
      <c r="J6931" s="7">
        <v>540</v>
      </c>
      <c r="K6931" s="10">
        <v>1782</v>
      </c>
      <c r="L6931" s="10">
        <v>730.62</v>
      </c>
      <c r="M6931" s="5">
        <v>0.41</v>
      </c>
      <c r="N6931" s="2" t="s">
        <v>82</v>
      </c>
    </row>
    <row r="6932" spans="2:14" ht="14.25" customHeight="1" x14ac:dyDescent="0.25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10">
        <v>33</v>
      </c>
      <c r="J6932" s="7">
        <v>340</v>
      </c>
      <c r="K6932" s="10">
        <v>1122</v>
      </c>
      <c r="L6932" s="10">
        <v>493.68</v>
      </c>
      <c r="M6932" s="5">
        <v>0.44</v>
      </c>
      <c r="N6932" s="2" t="s">
        <v>82</v>
      </c>
    </row>
    <row r="6933" spans="2:14" ht="14.25" customHeight="1" x14ac:dyDescent="0.25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10">
        <v>43</v>
      </c>
      <c r="J6933" s="7">
        <v>420</v>
      </c>
      <c r="K6933" s="10">
        <v>1806</v>
      </c>
      <c r="L6933" s="10">
        <v>1173.9000000000001</v>
      </c>
      <c r="M6933" s="5">
        <v>0.65</v>
      </c>
      <c r="N6933" s="2" t="s">
        <v>82</v>
      </c>
    </row>
    <row r="6934" spans="2:14" ht="14.25" customHeight="1" x14ac:dyDescent="0.25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10">
        <v>46</v>
      </c>
      <c r="J6934" s="7">
        <v>690</v>
      </c>
      <c r="K6934" s="10">
        <v>3174</v>
      </c>
      <c r="L6934" s="10">
        <v>1650.48</v>
      </c>
      <c r="M6934" s="5">
        <v>0.52</v>
      </c>
      <c r="N6934" s="2" t="s">
        <v>82</v>
      </c>
    </row>
    <row r="6935" spans="2:14" ht="14.25" customHeight="1" x14ac:dyDescent="0.25">
      <c r="B6935" s="2" t="s">
        <v>13</v>
      </c>
      <c r="C6935" s="2">
        <v>1185732</v>
      </c>
      <c r="D6935" s="3">
        <v>44353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10">
        <v>32</v>
      </c>
      <c r="J6935" s="7">
        <v>1370</v>
      </c>
      <c r="K6935" s="10">
        <v>4384</v>
      </c>
      <c r="L6935" s="10">
        <v>1841.28</v>
      </c>
      <c r="M6935" s="5">
        <v>0.42</v>
      </c>
      <c r="N6935" s="2" t="s">
        <v>82</v>
      </c>
    </row>
    <row r="6936" spans="2:14" ht="14.25" customHeight="1" x14ac:dyDescent="0.25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10">
        <v>28</v>
      </c>
      <c r="J6936" s="7">
        <v>770</v>
      </c>
      <c r="K6936" s="10">
        <v>2156</v>
      </c>
      <c r="L6936" s="10">
        <v>1034.8799999999999</v>
      </c>
      <c r="M6936" s="5">
        <v>0.48</v>
      </c>
      <c r="N6936" s="2" t="s">
        <v>82</v>
      </c>
    </row>
    <row r="6937" spans="2:14" ht="14.25" customHeight="1" x14ac:dyDescent="0.25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10">
        <v>23</v>
      </c>
      <c r="J6937" s="7">
        <v>500</v>
      </c>
      <c r="K6937" s="10">
        <v>1150</v>
      </c>
      <c r="L6937" s="10">
        <v>517.5</v>
      </c>
      <c r="M6937" s="5">
        <v>0.44999999999999996</v>
      </c>
      <c r="N6937" s="2" t="s">
        <v>82</v>
      </c>
    </row>
    <row r="6938" spans="2:14" ht="14.25" customHeight="1" x14ac:dyDescent="0.25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10">
        <v>24</v>
      </c>
      <c r="J6938" s="7">
        <v>440</v>
      </c>
      <c r="K6938" s="10">
        <v>1056</v>
      </c>
      <c r="L6938" s="10">
        <v>464.64</v>
      </c>
      <c r="M6938" s="5">
        <v>0.44</v>
      </c>
      <c r="N6938" s="2" t="s">
        <v>82</v>
      </c>
    </row>
    <row r="6939" spans="2:14" ht="14.25" customHeight="1" x14ac:dyDescent="0.25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10">
        <v>34</v>
      </c>
      <c r="J6939" s="7">
        <v>440</v>
      </c>
      <c r="K6939" s="10">
        <v>1496</v>
      </c>
      <c r="L6939" s="10">
        <v>957.44</v>
      </c>
      <c r="M6939" s="5">
        <v>0.64</v>
      </c>
      <c r="N6939" s="2" t="s">
        <v>82</v>
      </c>
    </row>
    <row r="6940" spans="2:14" ht="14.25" customHeight="1" x14ac:dyDescent="0.25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10">
        <v>51</v>
      </c>
      <c r="J6940" s="7">
        <v>850</v>
      </c>
      <c r="K6940" s="10">
        <v>4335</v>
      </c>
      <c r="L6940" s="10">
        <v>2297.5500000000002</v>
      </c>
      <c r="M6940" s="5">
        <v>0.53</v>
      </c>
      <c r="N6940" s="2" t="s">
        <v>82</v>
      </c>
    </row>
    <row r="6941" spans="2:14" ht="14.25" customHeight="1" x14ac:dyDescent="0.25">
      <c r="B6941" s="2" t="s">
        <v>13</v>
      </c>
      <c r="C6941" s="2">
        <v>1185732</v>
      </c>
      <c r="D6941" s="3">
        <v>44382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10">
        <v>49</v>
      </c>
      <c r="J6941" s="7">
        <v>1380</v>
      </c>
      <c r="K6941" s="10">
        <v>6762</v>
      </c>
      <c r="L6941" s="10">
        <v>2975.28</v>
      </c>
      <c r="M6941" s="5">
        <v>0.44</v>
      </c>
      <c r="N6941" s="2" t="s">
        <v>82</v>
      </c>
    </row>
    <row r="6942" spans="2:14" ht="14.25" customHeight="1" x14ac:dyDescent="0.25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10">
        <v>44</v>
      </c>
      <c r="J6942" s="7">
        <v>870</v>
      </c>
      <c r="K6942" s="10">
        <v>3828</v>
      </c>
      <c r="L6942" s="10">
        <v>1875.72</v>
      </c>
      <c r="M6942" s="5">
        <v>0.49</v>
      </c>
      <c r="N6942" s="2" t="s">
        <v>82</v>
      </c>
    </row>
    <row r="6943" spans="2:14" ht="14.25" customHeight="1" x14ac:dyDescent="0.25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10">
        <v>36</v>
      </c>
      <c r="J6943" s="7">
        <v>680</v>
      </c>
      <c r="K6943" s="10">
        <v>2448</v>
      </c>
      <c r="L6943" s="10">
        <v>1077.1200000000001</v>
      </c>
      <c r="M6943" s="5">
        <v>0.44</v>
      </c>
      <c r="N6943" s="2" t="s">
        <v>82</v>
      </c>
    </row>
    <row r="6944" spans="2:14" ht="14.25" customHeight="1" x14ac:dyDescent="0.25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10">
        <v>37</v>
      </c>
      <c r="J6944" s="7">
        <v>470</v>
      </c>
      <c r="K6944" s="10">
        <v>1739</v>
      </c>
      <c r="L6944" s="10">
        <v>712.99</v>
      </c>
      <c r="M6944" s="5">
        <v>0.41</v>
      </c>
      <c r="N6944" s="2" t="s">
        <v>82</v>
      </c>
    </row>
    <row r="6945" spans="2:14" ht="14.25" customHeight="1" x14ac:dyDescent="0.25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10">
        <v>46</v>
      </c>
      <c r="J6945" s="7">
        <v>600</v>
      </c>
      <c r="K6945" s="10">
        <v>2760</v>
      </c>
      <c r="L6945" s="10">
        <v>1656</v>
      </c>
      <c r="M6945" s="5">
        <v>0.6</v>
      </c>
      <c r="N6945" s="2" t="s">
        <v>82</v>
      </c>
    </row>
    <row r="6946" spans="2:14" ht="14.25" customHeight="1" x14ac:dyDescent="0.25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10">
        <v>51</v>
      </c>
      <c r="J6946" s="7">
        <v>940</v>
      </c>
      <c r="K6946" s="10">
        <v>4794</v>
      </c>
      <c r="L6946" s="10">
        <v>2397</v>
      </c>
      <c r="M6946" s="5">
        <v>0.5</v>
      </c>
      <c r="N6946" s="2" t="s">
        <v>82</v>
      </c>
    </row>
    <row r="6947" spans="2:14" ht="14.25" customHeight="1" x14ac:dyDescent="0.25">
      <c r="B6947" s="2" t="s">
        <v>13</v>
      </c>
      <c r="C6947" s="2">
        <v>1185732</v>
      </c>
      <c r="D6947" s="3">
        <v>44414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10">
        <v>49</v>
      </c>
      <c r="J6947" s="7">
        <v>1310</v>
      </c>
      <c r="K6947" s="10">
        <v>6419</v>
      </c>
      <c r="L6947" s="10">
        <v>2695.98</v>
      </c>
      <c r="M6947" s="5">
        <v>0.42</v>
      </c>
      <c r="N6947" s="2" t="s">
        <v>82</v>
      </c>
    </row>
    <row r="6948" spans="2:14" ht="14.25" customHeight="1" x14ac:dyDescent="0.25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10">
        <v>42</v>
      </c>
      <c r="J6948" s="7">
        <v>780</v>
      </c>
      <c r="K6948" s="10">
        <v>3276</v>
      </c>
      <c r="L6948" s="10">
        <v>1506.9599999999998</v>
      </c>
      <c r="M6948" s="5">
        <v>0.45999999999999996</v>
      </c>
      <c r="N6948" s="2" t="s">
        <v>82</v>
      </c>
    </row>
    <row r="6949" spans="2:14" ht="14.25" customHeight="1" x14ac:dyDescent="0.25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10">
        <v>39</v>
      </c>
      <c r="J6949" s="7">
        <v>610</v>
      </c>
      <c r="K6949" s="10">
        <v>2379</v>
      </c>
      <c r="L6949" s="10">
        <v>1022.97</v>
      </c>
      <c r="M6949" s="5">
        <v>0.43</v>
      </c>
      <c r="N6949" s="2" t="s">
        <v>82</v>
      </c>
    </row>
    <row r="6950" spans="2:14" ht="14.25" customHeight="1" x14ac:dyDescent="0.25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10">
        <v>37</v>
      </c>
      <c r="J6950" s="7">
        <v>540</v>
      </c>
      <c r="K6950" s="10">
        <v>1998</v>
      </c>
      <c r="L6950" s="10">
        <v>819.18</v>
      </c>
      <c r="M6950" s="5">
        <v>0.41</v>
      </c>
      <c r="N6950" s="2" t="s">
        <v>82</v>
      </c>
    </row>
    <row r="6951" spans="2:14" ht="14.25" customHeight="1" x14ac:dyDescent="0.25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10">
        <v>48</v>
      </c>
      <c r="J6951" s="7">
        <v>510</v>
      </c>
      <c r="K6951" s="10">
        <v>2448</v>
      </c>
      <c r="L6951" s="10">
        <v>1468.8</v>
      </c>
      <c r="M6951" s="5">
        <v>0.6</v>
      </c>
      <c r="N6951" s="2" t="s">
        <v>82</v>
      </c>
    </row>
    <row r="6952" spans="2:14" ht="14.25" customHeight="1" x14ac:dyDescent="0.25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10">
        <v>53</v>
      </c>
      <c r="J6952" s="7">
        <v>980</v>
      </c>
      <c r="K6952" s="10">
        <v>5194</v>
      </c>
      <c r="L6952" s="10">
        <v>2856.7000000000003</v>
      </c>
      <c r="M6952" s="5">
        <v>0.55000000000000004</v>
      </c>
      <c r="N6952" s="2" t="s">
        <v>82</v>
      </c>
    </row>
    <row r="6953" spans="2:14" ht="14.25" customHeight="1" x14ac:dyDescent="0.25">
      <c r="B6953" s="2" t="s">
        <v>13</v>
      </c>
      <c r="C6953" s="2">
        <v>1185732</v>
      </c>
      <c r="D6953" s="3">
        <v>44446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10">
        <v>34</v>
      </c>
      <c r="J6953" s="7">
        <v>1330</v>
      </c>
      <c r="K6953" s="10">
        <v>4522</v>
      </c>
      <c r="L6953" s="10">
        <v>1808.8000000000002</v>
      </c>
      <c r="M6953" s="5">
        <v>0.4</v>
      </c>
      <c r="N6953" s="2" t="s">
        <v>82</v>
      </c>
    </row>
    <row r="6954" spans="2:14" ht="14.25" customHeight="1" x14ac:dyDescent="0.25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10">
        <v>27</v>
      </c>
      <c r="J6954" s="7">
        <v>770</v>
      </c>
      <c r="K6954" s="10">
        <v>2079</v>
      </c>
      <c r="L6954" s="10">
        <v>977.13</v>
      </c>
      <c r="M6954" s="5">
        <v>0.47</v>
      </c>
      <c r="N6954" s="2" t="s">
        <v>82</v>
      </c>
    </row>
    <row r="6955" spans="2:14" ht="14.25" customHeight="1" x14ac:dyDescent="0.25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10">
        <v>24</v>
      </c>
      <c r="J6955" s="7">
        <v>490</v>
      </c>
      <c r="K6955" s="10">
        <v>1176</v>
      </c>
      <c r="L6955" s="10">
        <v>470.40000000000003</v>
      </c>
      <c r="M6955" s="5">
        <v>0.4</v>
      </c>
      <c r="N6955" s="2" t="s">
        <v>82</v>
      </c>
    </row>
    <row r="6956" spans="2:14" ht="14.25" customHeight="1" x14ac:dyDescent="0.25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10">
        <v>23</v>
      </c>
      <c r="J6956" s="7">
        <v>380</v>
      </c>
      <c r="K6956" s="10">
        <v>874</v>
      </c>
      <c r="L6956" s="10">
        <v>393.29999999999995</v>
      </c>
      <c r="M6956" s="5">
        <v>0.44999999999999996</v>
      </c>
      <c r="N6956" s="2" t="s">
        <v>82</v>
      </c>
    </row>
    <row r="6957" spans="2:14" ht="14.25" customHeight="1" x14ac:dyDescent="0.25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10">
        <v>34</v>
      </c>
      <c r="J6957" s="7">
        <v>450</v>
      </c>
      <c r="K6957" s="10">
        <v>1530</v>
      </c>
      <c r="L6957" s="10">
        <v>933.3</v>
      </c>
      <c r="M6957" s="5">
        <v>0.61</v>
      </c>
      <c r="N6957" s="2" t="s">
        <v>82</v>
      </c>
    </row>
    <row r="6958" spans="2:14" ht="14.25" customHeight="1" x14ac:dyDescent="0.25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10">
        <v>36</v>
      </c>
      <c r="J6958" s="7">
        <v>610</v>
      </c>
      <c r="K6958" s="10">
        <v>2196</v>
      </c>
      <c r="L6958" s="10">
        <v>1098</v>
      </c>
      <c r="M6958" s="5">
        <v>0.5</v>
      </c>
      <c r="N6958" s="2" t="s">
        <v>82</v>
      </c>
    </row>
    <row r="6959" spans="2:14" ht="14.25" customHeight="1" x14ac:dyDescent="0.25">
      <c r="B6959" s="2" t="s">
        <v>13</v>
      </c>
      <c r="C6959" s="2">
        <v>1185732</v>
      </c>
      <c r="D6959" s="3">
        <v>44475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10">
        <v>43</v>
      </c>
      <c r="J6959" s="7">
        <v>1120</v>
      </c>
      <c r="K6959" s="10">
        <v>4816</v>
      </c>
      <c r="L6959" s="10">
        <v>1974.56</v>
      </c>
      <c r="M6959" s="5">
        <v>0.41</v>
      </c>
      <c r="N6959" s="2" t="s">
        <v>82</v>
      </c>
    </row>
    <row r="6960" spans="2:14" ht="14.25" customHeight="1" x14ac:dyDescent="0.25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10">
        <v>32</v>
      </c>
      <c r="J6960" s="7">
        <v>750</v>
      </c>
      <c r="K6960" s="10">
        <v>2400</v>
      </c>
      <c r="L6960" s="10">
        <v>1104</v>
      </c>
      <c r="M6960" s="5">
        <v>0.45999999999999996</v>
      </c>
      <c r="N6960" s="2" t="s">
        <v>82</v>
      </c>
    </row>
    <row r="6961" spans="2:14" ht="14.25" customHeight="1" x14ac:dyDescent="0.25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10">
        <v>34</v>
      </c>
      <c r="J6961" s="7">
        <v>390</v>
      </c>
      <c r="K6961" s="10">
        <v>1326</v>
      </c>
      <c r="L6961" s="10">
        <v>543.66</v>
      </c>
      <c r="M6961" s="5">
        <v>0.41</v>
      </c>
      <c r="N6961" s="2" t="s">
        <v>82</v>
      </c>
    </row>
    <row r="6962" spans="2:14" ht="14.25" customHeight="1" x14ac:dyDescent="0.25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10">
        <v>34</v>
      </c>
      <c r="J6962" s="7">
        <v>310</v>
      </c>
      <c r="K6962" s="10">
        <v>1054</v>
      </c>
      <c r="L6962" s="10">
        <v>442.68</v>
      </c>
      <c r="M6962" s="5">
        <v>0.42</v>
      </c>
      <c r="N6962" s="2" t="s">
        <v>82</v>
      </c>
    </row>
    <row r="6963" spans="2:14" ht="14.25" customHeight="1" x14ac:dyDescent="0.25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10">
        <v>42</v>
      </c>
      <c r="J6963" s="7">
        <v>380</v>
      </c>
      <c r="K6963" s="10">
        <v>1596</v>
      </c>
      <c r="L6963" s="10">
        <v>1021.44</v>
      </c>
      <c r="M6963" s="5">
        <v>0.64</v>
      </c>
      <c r="N6963" s="2" t="s">
        <v>82</v>
      </c>
    </row>
    <row r="6964" spans="2:14" ht="14.25" customHeight="1" x14ac:dyDescent="0.25">
      <c r="B6964" s="2" t="s">
        <v>29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10">
        <v>49</v>
      </c>
      <c r="J6964" s="7">
        <v>730</v>
      </c>
      <c r="K6964" s="10">
        <v>3577</v>
      </c>
      <c r="L6964" s="10">
        <v>1895.8100000000002</v>
      </c>
      <c r="M6964" s="5">
        <v>0.53</v>
      </c>
      <c r="N6964" s="2" t="s">
        <v>82</v>
      </c>
    </row>
    <row r="6965" spans="2:14" ht="14.25" customHeight="1" x14ac:dyDescent="0.25">
      <c r="B6965" s="2" t="s">
        <v>29</v>
      </c>
      <c r="C6965" s="2">
        <v>1185732</v>
      </c>
      <c r="D6965" s="3">
        <v>44506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10">
        <v>41</v>
      </c>
      <c r="J6965" s="7">
        <v>1120</v>
      </c>
      <c r="K6965" s="10">
        <v>4592</v>
      </c>
      <c r="L6965" s="10">
        <v>2020.48</v>
      </c>
      <c r="M6965" s="5">
        <v>0.44</v>
      </c>
      <c r="N6965" s="2" t="s">
        <v>82</v>
      </c>
    </row>
    <row r="6966" spans="2:14" ht="14.25" customHeight="1" x14ac:dyDescent="0.25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10">
        <v>32</v>
      </c>
      <c r="J6966" s="7">
        <v>720</v>
      </c>
      <c r="K6966" s="10">
        <v>2304</v>
      </c>
      <c r="L6966" s="10">
        <v>1128.96</v>
      </c>
      <c r="M6966" s="5">
        <v>0.49</v>
      </c>
      <c r="N6966" s="2" t="s">
        <v>82</v>
      </c>
    </row>
    <row r="6967" spans="2:14" ht="14.25" customHeight="1" x14ac:dyDescent="0.25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10">
        <v>32</v>
      </c>
      <c r="J6967" s="7">
        <v>570</v>
      </c>
      <c r="K6967" s="10">
        <v>1824</v>
      </c>
      <c r="L6967" s="10">
        <v>802.56000000000006</v>
      </c>
      <c r="M6967" s="5">
        <v>0.44</v>
      </c>
      <c r="N6967" s="2" t="s">
        <v>82</v>
      </c>
    </row>
    <row r="6968" spans="2:14" ht="14.25" customHeight="1" x14ac:dyDescent="0.25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10">
        <v>34</v>
      </c>
      <c r="J6968" s="7">
        <v>520</v>
      </c>
      <c r="K6968" s="10">
        <v>1768</v>
      </c>
      <c r="L6968" s="10">
        <v>724.88</v>
      </c>
      <c r="M6968" s="5">
        <v>0.41</v>
      </c>
      <c r="N6968" s="2" t="s">
        <v>82</v>
      </c>
    </row>
    <row r="6969" spans="2:14" ht="14.25" customHeight="1" x14ac:dyDescent="0.25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10">
        <v>55</v>
      </c>
      <c r="J6969" s="7">
        <v>490</v>
      </c>
      <c r="K6969" s="10">
        <v>2695</v>
      </c>
      <c r="L6969" s="10">
        <v>1617</v>
      </c>
      <c r="M6969" s="5">
        <v>0.6</v>
      </c>
      <c r="N6969" s="2" t="s">
        <v>82</v>
      </c>
    </row>
    <row r="6970" spans="2:14" ht="14.25" customHeight="1" x14ac:dyDescent="0.25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10">
        <v>59</v>
      </c>
      <c r="J6970" s="7">
        <v>720</v>
      </c>
      <c r="K6970" s="10">
        <v>4248</v>
      </c>
      <c r="L6970" s="10">
        <v>2208.96</v>
      </c>
      <c r="M6970" s="5">
        <v>0.52</v>
      </c>
      <c r="N6970" s="2" t="s">
        <v>82</v>
      </c>
    </row>
    <row r="6971" spans="2:14" ht="14.25" customHeight="1" x14ac:dyDescent="0.25">
      <c r="B6971" s="2" t="s">
        <v>29</v>
      </c>
      <c r="C6971" s="2">
        <v>1185732</v>
      </c>
      <c r="D6971" s="3">
        <v>44535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10">
        <v>54</v>
      </c>
      <c r="J6971" s="7">
        <v>1470</v>
      </c>
      <c r="K6971" s="10">
        <v>7938</v>
      </c>
      <c r="L6971" s="10">
        <v>3333.96</v>
      </c>
      <c r="M6971" s="5">
        <v>0.42</v>
      </c>
      <c r="N6971" s="2" t="s">
        <v>82</v>
      </c>
    </row>
    <row r="6972" spans="2:14" ht="14.25" customHeight="1" x14ac:dyDescent="0.25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10">
        <v>47</v>
      </c>
      <c r="J6972" s="7">
        <v>910</v>
      </c>
      <c r="K6972" s="10">
        <v>4277</v>
      </c>
      <c r="L6972" s="10">
        <v>2010.1899999999998</v>
      </c>
      <c r="M6972" s="5">
        <v>0.47</v>
      </c>
      <c r="N6972" s="2" t="s">
        <v>82</v>
      </c>
    </row>
    <row r="6973" spans="2:14" ht="14.25" customHeight="1" x14ac:dyDescent="0.25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10">
        <v>47</v>
      </c>
      <c r="J6973" s="7">
        <v>830</v>
      </c>
      <c r="K6973" s="10">
        <v>3901</v>
      </c>
      <c r="L6973" s="10">
        <v>1638.4199999999998</v>
      </c>
      <c r="M6973" s="5">
        <v>0.42</v>
      </c>
      <c r="N6973" s="2" t="s">
        <v>82</v>
      </c>
    </row>
    <row r="6974" spans="2:14" ht="14.25" customHeight="1" x14ac:dyDescent="0.25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10">
        <v>49</v>
      </c>
      <c r="J6974" s="7">
        <v>610</v>
      </c>
      <c r="K6974" s="10">
        <v>2989</v>
      </c>
      <c r="L6974" s="10">
        <v>1285.27</v>
      </c>
      <c r="M6974" s="5">
        <v>0.43</v>
      </c>
      <c r="N6974" s="2" t="s">
        <v>82</v>
      </c>
    </row>
    <row r="6975" spans="2:14" ht="14.25" customHeight="1" x14ac:dyDescent="0.25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10">
        <v>59</v>
      </c>
      <c r="J6975" s="7">
        <v>590</v>
      </c>
      <c r="K6975" s="10">
        <v>3481</v>
      </c>
      <c r="L6975" s="10">
        <v>2123.41</v>
      </c>
      <c r="M6975" s="5">
        <v>0.61</v>
      </c>
      <c r="N6975" s="2" t="s">
        <v>82</v>
      </c>
    </row>
    <row r="6976" spans="2:14" ht="14.25" customHeight="1" x14ac:dyDescent="0.25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10">
        <v>59</v>
      </c>
      <c r="J6976" s="7">
        <v>880</v>
      </c>
      <c r="K6976" s="10">
        <v>5192</v>
      </c>
      <c r="L6976" s="10">
        <v>2855.6000000000004</v>
      </c>
      <c r="M6976" s="5">
        <v>0.55000000000000004</v>
      </c>
      <c r="N6976" s="2" t="s">
        <v>82</v>
      </c>
    </row>
    <row r="6977" spans="2:14" ht="14.25" customHeight="1" x14ac:dyDescent="0.25">
      <c r="B6977" s="2" t="s">
        <v>29</v>
      </c>
      <c r="C6977" s="2">
        <v>1185732</v>
      </c>
      <c r="D6977" s="3">
        <v>44199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10">
        <v>28</v>
      </c>
      <c r="J6977" s="7">
        <v>1260</v>
      </c>
      <c r="K6977" s="10">
        <v>3528</v>
      </c>
      <c r="L6977" s="10">
        <v>1587.6</v>
      </c>
      <c r="M6977" s="5">
        <v>0.44999999999999996</v>
      </c>
      <c r="N6977" s="2" t="s">
        <v>82</v>
      </c>
    </row>
    <row r="6978" spans="2:14" ht="14.25" customHeight="1" x14ac:dyDescent="0.25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10">
        <v>29</v>
      </c>
      <c r="J6978" s="7">
        <v>700</v>
      </c>
      <c r="K6978" s="10">
        <v>2030</v>
      </c>
      <c r="L6978" s="10">
        <v>933.8</v>
      </c>
      <c r="M6978" s="5">
        <v>0.45999999999999996</v>
      </c>
      <c r="N6978" s="2" t="s">
        <v>82</v>
      </c>
    </row>
    <row r="6979" spans="2:14" ht="14.25" customHeight="1" x14ac:dyDescent="0.25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10">
        <v>18</v>
      </c>
      <c r="J6979" s="7">
        <v>650</v>
      </c>
      <c r="K6979" s="10">
        <v>1170</v>
      </c>
      <c r="L6979" s="10">
        <v>479.7</v>
      </c>
      <c r="M6979" s="5">
        <v>0.41</v>
      </c>
      <c r="N6979" s="2" t="s">
        <v>82</v>
      </c>
    </row>
    <row r="6980" spans="2:14" ht="14.25" customHeight="1" x14ac:dyDescent="0.25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10">
        <v>23</v>
      </c>
      <c r="J6980" s="7">
        <v>290</v>
      </c>
      <c r="K6980" s="10">
        <v>667</v>
      </c>
      <c r="L6980" s="10">
        <v>300.14999999999998</v>
      </c>
      <c r="M6980" s="5">
        <v>0.44999999999999996</v>
      </c>
      <c r="N6980" s="2" t="s">
        <v>82</v>
      </c>
    </row>
    <row r="6981" spans="2:14" ht="14.25" customHeight="1" x14ac:dyDescent="0.25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10">
        <v>38</v>
      </c>
      <c r="J6981" s="7">
        <v>450</v>
      </c>
      <c r="K6981" s="10">
        <v>1710</v>
      </c>
      <c r="L6981" s="10">
        <v>1060.2</v>
      </c>
      <c r="M6981" s="5">
        <v>0.62</v>
      </c>
      <c r="N6981" s="2" t="s">
        <v>82</v>
      </c>
    </row>
    <row r="6982" spans="2:14" ht="14.25" customHeight="1" x14ac:dyDescent="0.25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10">
        <v>28</v>
      </c>
      <c r="J6982" s="7">
        <v>730</v>
      </c>
      <c r="K6982" s="10">
        <v>2044</v>
      </c>
      <c r="L6982" s="10">
        <v>1124.2</v>
      </c>
      <c r="M6982" s="5">
        <v>0.55000000000000004</v>
      </c>
      <c r="N6982" s="2" t="s">
        <v>82</v>
      </c>
    </row>
    <row r="6983" spans="2:14" ht="14.25" customHeight="1" x14ac:dyDescent="0.25">
      <c r="B6983" s="2" t="s">
        <v>29</v>
      </c>
      <c r="C6983" s="2">
        <v>1185732</v>
      </c>
      <c r="D6983" s="3">
        <v>44230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10">
        <v>29</v>
      </c>
      <c r="J6983" s="7">
        <v>1400</v>
      </c>
      <c r="K6983" s="10">
        <v>4060</v>
      </c>
      <c r="L6983" s="10">
        <v>1664.6</v>
      </c>
      <c r="M6983" s="5">
        <v>0.41</v>
      </c>
      <c r="N6983" s="2" t="s">
        <v>82</v>
      </c>
    </row>
    <row r="6984" spans="2:14" ht="14.25" customHeight="1" x14ac:dyDescent="0.25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10">
        <v>29</v>
      </c>
      <c r="J6984" s="7">
        <v>390</v>
      </c>
      <c r="K6984" s="10">
        <v>1131</v>
      </c>
      <c r="L6984" s="10">
        <v>554.18999999999994</v>
      </c>
      <c r="M6984" s="5">
        <v>0.49</v>
      </c>
      <c r="N6984" s="2" t="s">
        <v>82</v>
      </c>
    </row>
    <row r="6985" spans="2:14" ht="14.25" customHeight="1" x14ac:dyDescent="0.25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10">
        <v>20</v>
      </c>
      <c r="J6985" s="7">
        <v>600</v>
      </c>
      <c r="K6985" s="10">
        <v>1200</v>
      </c>
      <c r="L6985" s="10">
        <v>516</v>
      </c>
      <c r="M6985" s="5">
        <v>0.43</v>
      </c>
      <c r="N6985" s="2" t="s">
        <v>82</v>
      </c>
    </row>
    <row r="6986" spans="2:14" ht="14.25" customHeight="1" x14ac:dyDescent="0.25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10">
        <v>23</v>
      </c>
      <c r="J6986" s="7">
        <v>200</v>
      </c>
      <c r="K6986" s="10">
        <v>460</v>
      </c>
      <c r="L6986" s="10">
        <v>197.79999999999998</v>
      </c>
      <c r="M6986" s="5">
        <v>0.43</v>
      </c>
      <c r="N6986" s="2" t="s">
        <v>82</v>
      </c>
    </row>
    <row r="6987" spans="2:14" ht="14.25" customHeight="1" x14ac:dyDescent="0.25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10">
        <v>38</v>
      </c>
      <c r="J6987" s="7">
        <v>380</v>
      </c>
      <c r="K6987" s="10">
        <v>1444</v>
      </c>
      <c r="L6987" s="10">
        <v>880.84</v>
      </c>
      <c r="M6987" s="5">
        <v>0.61</v>
      </c>
      <c r="N6987" s="2" t="s">
        <v>82</v>
      </c>
    </row>
    <row r="6988" spans="2:14" ht="14.25" customHeight="1" x14ac:dyDescent="0.25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10">
        <v>14</v>
      </c>
      <c r="J6988" s="7">
        <v>650</v>
      </c>
      <c r="K6988" s="10">
        <v>910</v>
      </c>
      <c r="L6988" s="10">
        <v>464.1</v>
      </c>
      <c r="M6988" s="5">
        <v>0.51</v>
      </c>
      <c r="N6988" s="2" t="s">
        <v>82</v>
      </c>
    </row>
    <row r="6989" spans="2:14" ht="14.25" customHeight="1" x14ac:dyDescent="0.25">
      <c r="B6989" s="2" t="s">
        <v>29</v>
      </c>
      <c r="C6989" s="2">
        <v>1185732</v>
      </c>
      <c r="D6989" s="3">
        <v>44257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10">
        <v>19</v>
      </c>
      <c r="J6989" s="7">
        <v>1410</v>
      </c>
      <c r="K6989" s="10">
        <v>2679</v>
      </c>
      <c r="L6989" s="10">
        <v>1098.3899999999999</v>
      </c>
      <c r="M6989" s="5">
        <v>0.41</v>
      </c>
      <c r="N6989" s="2" t="s">
        <v>82</v>
      </c>
    </row>
    <row r="6990" spans="2:14" ht="14.25" customHeight="1" x14ac:dyDescent="0.25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10">
        <v>19</v>
      </c>
      <c r="J6990" s="7">
        <v>440</v>
      </c>
      <c r="K6990" s="10">
        <v>836</v>
      </c>
      <c r="L6990" s="10">
        <v>418</v>
      </c>
      <c r="M6990" s="5">
        <v>0.5</v>
      </c>
      <c r="N6990" s="2" t="s">
        <v>82</v>
      </c>
    </row>
    <row r="6991" spans="2:14" ht="14.25" customHeight="1" x14ac:dyDescent="0.25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10">
        <v>9</v>
      </c>
      <c r="J6991" s="7">
        <v>590</v>
      </c>
      <c r="K6991" s="10">
        <v>531</v>
      </c>
      <c r="L6991" s="10">
        <v>233.64000000000001</v>
      </c>
      <c r="M6991" s="5">
        <v>0.44</v>
      </c>
      <c r="N6991" s="2" t="s">
        <v>82</v>
      </c>
    </row>
    <row r="6992" spans="2:14" ht="14.25" customHeight="1" x14ac:dyDescent="0.25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10">
        <v>14</v>
      </c>
      <c r="J6992" s="7">
        <v>200</v>
      </c>
      <c r="K6992" s="10">
        <v>280</v>
      </c>
      <c r="L6992" s="10">
        <v>114.8</v>
      </c>
      <c r="M6992" s="5">
        <v>0.41</v>
      </c>
      <c r="N6992" s="2" t="s">
        <v>82</v>
      </c>
    </row>
    <row r="6993" spans="2:14" ht="14.25" customHeight="1" x14ac:dyDescent="0.25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10">
        <v>29</v>
      </c>
      <c r="J6993" s="7">
        <v>340</v>
      </c>
      <c r="K6993" s="10">
        <v>986</v>
      </c>
      <c r="L6993" s="10">
        <v>601.46</v>
      </c>
      <c r="M6993" s="5">
        <v>0.61</v>
      </c>
      <c r="N6993" s="2" t="s">
        <v>82</v>
      </c>
    </row>
    <row r="6994" spans="2:14" ht="14.25" customHeight="1" x14ac:dyDescent="0.25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10">
        <v>18</v>
      </c>
      <c r="J6994" s="7">
        <v>630</v>
      </c>
      <c r="K6994" s="10">
        <v>1134</v>
      </c>
      <c r="L6994" s="10">
        <v>612.36</v>
      </c>
      <c r="M6994" s="5">
        <v>0.54</v>
      </c>
      <c r="N6994" s="2" t="s">
        <v>82</v>
      </c>
    </row>
    <row r="6995" spans="2:14" ht="14.25" customHeight="1" x14ac:dyDescent="0.25">
      <c r="B6995" s="2" t="s">
        <v>29</v>
      </c>
      <c r="C6995" s="2">
        <v>1185732</v>
      </c>
      <c r="D6995" s="3">
        <v>44289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10">
        <v>18</v>
      </c>
      <c r="J6995" s="7">
        <v>1220</v>
      </c>
      <c r="K6995" s="10">
        <v>2196</v>
      </c>
      <c r="L6995" s="10">
        <v>900.3599999999999</v>
      </c>
      <c r="M6995" s="5">
        <v>0.41</v>
      </c>
      <c r="N6995" s="2" t="s">
        <v>82</v>
      </c>
    </row>
    <row r="6996" spans="2:14" ht="14.25" customHeight="1" x14ac:dyDescent="0.25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10">
        <v>20</v>
      </c>
      <c r="J6996" s="7">
        <v>390</v>
      </c>
      <c r="K6996" s="10">
        <v>780</v>
      </c>
      <c r="L6996" s="10">
        <v>358.79999999999995</v>
      </c>
      <c r="M6996" s="5">
        <v>0.45999999999999996</v>
      </c>
      <c r="N6996" s="2" t="s">
        <v>82</v>
      </c>
    </row>
    <row r="6997" spans="2:14" ht="14.25" customHeight="1" x14ac:dyDescent="0.25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10">
        <v>9</v>
      </c>
      <c r="J6997" s="7">
        <v>410</v>
      </c>
      <c r="K6997" s="10">
        <v>369</v>
      </c>
      <c r="L6997" s="10">
        <v>158.66999999999999</v>
      </c>
      <c r="M6997" s="5">
        <v>0.43</v>
      </c>
      <c r="N6997" s="2" t="s">
        <v>82</v>
      </c>
    </row>
    <row r="6998" spans="2:14" ht="14.25" customHeight="1" x14ac:dyDescent="0.25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10">
        <v>15</v>
      </c>
      <c r="J6998" s="7">
        <v>220</v>
      </c>
      <c r="K6998" s="10">
        <v>330</v>
      </c>
      <c r="L6998" s="10">
        <v>135.29999999999998</v>
      </c>
      <c r="M6998" s="5">
        <v>0.41</v>
      </c>
      <c r="N6998" s="2" t="s">
        <v>82</v>
      </c>
    </row>
    <row r="6999" spans="2:14" ht="14.25" customHeight="1" x14ac:dyDescent="0.25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10">
        <v>55</v>
      </c>
      <c r="J6999" s="7">
        <v>260</v>
      </c>
      <c r="K6999" s="10">
        <v>1430</v>
      </c>
      <c r="L6999" s="10">
        <v>886.6</v>
      </c>
      <c r="M6999" s="5">
        <v>0.62</v>
      </c>
      <c r="N6999" s="2" t="s">
        <v>82</v>
      </c>
    </row>
    <row r="7000" spans="2:14" ht="14.25" customHeight="1" x14ac:dyDescent="0.25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10">
        <v>49</v>
      </c>
      <c r="J7000" s="7">
        <v>610</v>
      </c>
      <c r="K7000" s="10">
        <v>2989</v>
      </c>
      <c r="L7000" s="10">
        <v>1643.95</v>
      </c>
      <c r="M7000" s="5">
        <v>0.55000000000000004</v>
      </c>
      <c r="N7000" s="2" t="s">
        <v>82</v>
      </c>
    </row>
    <row r="7001" spans="2:14" ht="14.25" customHeight="1" x14ac:dyDescent="0.25">
      <c r="B7001" s="2" t="s">
        <v>29</v>
      </c>
      <c r="C7001" s="2">
        <v>1185732</v>
      </c>
      <c r="D7001" s="3">
        <v>44320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10">
        <v>58</v>
      </c>
      <c r="J7001" s="7">
        <v>1340</v>
      </c>
      <c r="K7001" s="10">
        <v>7772</v>
      </c>
      <c r="L7001" s="10">
        <v>3186.52</v>
      </c>
      <c r="M7001" s="5">
        <v>0.41</v>
      </c>
      <c r="N7001" s="2" t="s">
        <v>82</v>
      </c>
    </row>
    <row r="7002" spans="2:14" ht="14.25" customHeight="1" x14ac:dyDescent="0.25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10">
        <v>39</v>
      </c>
      <c r="J7002" s="7">
        <v>500</v>
      </c>
      <c r="K7002" s="10">
        <v>1950</v>
      </c>
      <c r="L7002" s="10">
        <v>955.5</v>
      </c>
      <c r="M7002" s="5">
        <v>0.49</v>
      </c>
      <c r="N7002" s="2" t="s">
        <v>82</v>
      </c>
    </row>
    <row r="7003" spans="2:14" ht="14.25" customHeight="1" x14ac:dyDescent="0.25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10">
        <v>33</v>
      </c>
      <c r="J7003" s="7">
        <v>490</v>
      </c>
      <c r="K7003" s="10">
        <v>1617</v>
      </c>
      <c r="L7003" s="10">
        <v>727.65</v>
      </c>
      <c r="M7003" s="5">
        <v>0.44999999999999996</v>
      </c>
      <c r="N7003" s="2" t="s">
        <v>82</v>
      </c>
    </row>
    <row r="7004" spans="2:14" ht="14.25" customHeight="1" x14ac:dyDescent="0.25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10">
        <v>32</v>
      </c>
      <c r="J7004" s="7">
        <v>380</v>
      </c>
      <c r="K7004" s="10">
        <v>1216</v>
      </c>
      <c r="L7004" s="10">
        <v>535.04</v>
      </c>
      <c r="M7004" s="5">
        <v>0.44</v>
      </c>
      <c r="N7004" s="2" t="s">
        <v>82</v>
      </c>
    </row>
    <row r="7005" spans="2:14" ht="14.25" customHeight="1" x14ac:dyDescent="0.25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10">
        <v>44</v>
      </c>
      <c r="J7005" s="7">
        <v>530</v>
      </c>
      <c r="K7005" s="10">
        <v>2332</v>
      </c>
      <c r="L7005" s="10">
        <v>1422.52</v>
      </c>
      <c r="M7005" s="5">
        <v>0.61</v>
      </c>
      <c r="N7005" s="2" t="s">
        <v>82</v>
      </c>
    </row>
    <row r="7006" spans="2:14" ht="14.25" customHeight="1" x14ac:dyDescent="0.25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10">
        <v>47</v>
      </c>
      <c r="J7006" s="7">
        <v>900</v>
      </c>
      <c r="K7006" s="10">
        <v>4230</v>
      </c>
      <c r="L7006" s="10">
        <v>2157.3000000000002</v>
      </c>
      <c r="M7006" s="5">
        <v>0.51</v>
      </c>
      <c r="N7006" s="2" t="s">
        <v>82</v>
      </c>
    </row>
    <row r="7007" spans="2:14" ht="14.25" customHeight="1" x14ac:dyDescent="0.25">
      <c r="B7007" s="2" t="s">
        <v>29</v>
      </c>
      <c r="C7007" s="2">
        <v>1185732</v>
      </c>
      <c r="D7007" s="3">
        <v>44350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10">
        <v>32</v>
      </c>
      <c r="J7007" s="7">
        <v>1600</v>
      </c>
      <c r="K7007" s="10">
        <v>5120</v>
      </c>
      <c r="L7007" s="10">
        <v>2252.8000000000002</v>
      </c>
      <c r="M7007" s="5">
        <v>0.44</v>
      </c>
      <c r="N7007" s="2" t="s">
        <v>82</v>
      </c>
    </row>
    <row r="7008" spans="2:14" ht="14.25" customHeight="1" x14ac:dyDescent="0.25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10">
        <v>27</v>
      </c>
      <c r="J7008" s="7">
        <v>900</v>
      </c>
      <c r="K7008" s="10">
        <v>2430</v>
      </c>
      <c r="L7008" s="10">
        <v>1190.7</v>
      </c>
      <c r="M7008" s="5">
        <v>0.49</v>
      </c>
      <c r="N7008" s="2" t="s">
        <v>82</v>
      </c>
    </row>
    <row r="7009" spans="2:14" ht="14.25" customHeight="1" x14ac:dyDescent="0.25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10">
        <v>24</v>
      </c>
      <c r="J7009" s="7">
        <v>520</v>
      </c>
      <c r="K7009" s="10">
        <v>1248</v>
      </c>
      <c r="L7009" s="10">
        <v>549.12</v>
      </c>
      <c r="M7009" s="5">
        <v>0.44</v>
      </c>
      <c r="N7009" s="2" t="s">
        <v>82</v>
      </c>
    </row>
    <row r="7010" spans="2:14" ht="14.25" customHeight="1" x14ac:dyDescent="0.25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10">
        <v>24</v>
      </c>
      <c r="J7010" s="7">
        <v>470</v>
      </c>
      <c r="K7010" s="10">
        <v>1128</v>
      </c>
      <c r="L7010" s="10">
        <v>462.47999999999996</v>
      </c>
      <c r="M7010" s="5">
        <v>0.41</v>
      </c>
      <c r="N7010" s="2" t="s">
        <v>82</v>
      </c>
    </row>
    <row r="7011" spans="2:14" ht="14.25" customHeight="1" x14ac:dyDescent="0.25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10">
        <v>34</v>
      </c>
      <c r="J7011" s="7">
        <v>460</v>
      </c>
      <c r="K7011" s="10">
        <v>1564</v>
      </c>
      <c r="L7011" s="10">
        <v>938.4</v>
      </c>
      <c r="M7011" s="5">
        <v>0.6</v>
      </c>
      <c r="N7011" s="2" t="s">
        <v>82</v>
      </c>
    </row>
    <row r="7012" spans="2:14" ht="14.25" customHeight="1" x14ac:dyDescent="0.25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10">
        <v>51</v>
      </c>
      <c r="J7012" s="7">
        <v>980</v>
      </c>
      <c r="K7012" s="10">
        <v>4998</v>
      </c>
      <c r="L7012" s="10">
        <v>2748.9</v>
      </c>
      <c r="M7012" s="5">
        <v>0.55000000000000004</v>
      </c>
      <c r="N7012" s="2" t="s">
        <v>82</v>
      </c>
    </row>
    <row r="7013" spans="2:14" ht="14.25" customHeight="1" x14ac:dyDescent="0.25">
      <c r="B7013" s="2" t="s">
        <v>29</v>
      </c>
      <c r="C7013" s="2">
        <v>1185732</v>
      </c>
      <c r="D7013" s="3">
        <v>44379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10">
        <v>45</v>
      </c>
      <c r="J7013" s="7">
        <v>1490</v>
      </c>
      <c r="K7013" s="10">
        <v>6705</v>
      </c>
      <c r="L7013" s="10">
        <v>2816.1</v>
      </c>
      <c r="M7013" s="5">
        <v>0.42</v>
      </c>
      <c r="N7013" s="2" t="s">
        <v>82</v>
      </c>
    </row>
    <row r="7014" spans="2:14" ht="14.25" customHeight="1" x14ac:dyDescent="0.25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10">
        <v>42</v>
      </c>
      <c r="J7014" s="7">
        <v>870</v>
      </c>
      <c r="K7014" s="10">
        <v>3654</v>
      </c>
      <c r="L7014" s="10">
        <v>1790.46</v>
      </c>
      <c r="M7014" s="5">
        <v>0.49</v>
      </c>
      <c r="N7014" s="2" t="s">
        <v>82</v>
      </c>
    </row>
    <row r="7015" spans="2:14" ht="14.25" customHeight="1" x14ac:dyDescent="0.25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10">
        <v>38</v>
      </c>
      <c r="J7015" s="7">
        <v>610</v>
      </c>
      <c r="K7015" s="10">
        <v>2318</v>
      </c>
      <c r="L7015" s="10">
        <v>996.74</v>
      </c>
      <c r="M7015" s="5">
        <v>0.43</v>
      </c>
      <c r="N7015" s="2" t="s">
        <v>82</v>
      </c>
    </row>
    <row r="7016" spans="2:14" ht="14.25" customHeight="1" x14ac:dyDescent="0.25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10">
        <v>38</v>
      </c>
      <c r="J7016" s="7">
        <v>510</v>
      </c>
      <c r="K7016" s="10">
        <v>1938</v>
      </c>
      <c r="L7016" s="10">
        <v>813.95999999999992</v>
      </c>
      <c r="M7016" s="5">
        <v>0.42</v>
      </c>
      <c r="N7016" s="2" t="s">
        <v>82</v>
      </c>
    </row>
    <row r="7017" spans="2:14" ht="14.25" customHeight="1" x14ac:dyDescent="0.25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10">
        <v>48</v>
      </c>
      <c r="J7017" s="7">
        <v>500</v>
      </c>
      <c r="K7017" s="10">
        <v>2400</v>
      </c>
      <c r="L7017" s="10">
        <v>1488</v>
      </c>
      <c r="M7017" s="5">
        <v>0.62</v>
      </c>
      <c r="N7017" s="2" t="s">
        <v>82</v>
      </c>
    </row>
    <row r="7018" spans="2:14" ht="14.25" customHeight="1" x14ac:dyDescent="0.25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10">
        <v>52</v>
      </c>
      <c r="J7018" s="7">
        <v>940</v>
      </c>
      <c r="K7018" s="10">
        <v>4888</v>
      </c>
      <c r="L7018" s="10">
        <v>2639.52</v>
      </c>
      <c r="M7018" s="5">
        <v>0.54</v>
      </c>
      <c r="N7018" s="2" t="s">
        <v>82</v>
      </c>
    </row>
    <row r="7019" spans="2:14" ht="14.25" customHeight="1" x14ac:dyDescent="0.25">
      <c r="B7019" s="2" t="s">
        <v>29</v>
      </c>
      <c r="C7019" s="2">
        <v>1185732</v>
      </c>
      <c r="D7019" s="3">
        <v>44411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10">
        <v>46</v>
      </c>
      <c r="J7019" s="7">
        <v>1580</v>
      </c>
      <c r="K7019" s="10">
        <v>7268</v>
      </c>
      <c r="L7019" s="10">
        <v>3052.56</v>
      </c>
      <c r="M7019" s="5">
        <v>0.42</v>
      </c>
      <c r="N7019" s="2" t="s">
        <v>82</v>
      </c>
    </row>
    <row r="7020" spans="2:14" ht="14.25" customHeight="1" x14ac:dyDescent="0.25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10">
        <v>43</v>
      </c>
      <c r="J7020" s="7">
        <v>840</v>
      </c>
      <c r="K7020" s="10">
        <v>3612</v>
      </c>
      <c r="L7020" s="10">
        <v>1697.6399999999999</v>
      </c>
      <c r="M7020" s="5">
        <v>0.47</v>
      </c>
      <c r="N7020" s="2" t="s">
        <v>82</v>
      </c>
    </row>
    <row r="7021" spans="2:14" ht="14.25" customHeight="1" x14ac:dyDescent="0.25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10">
        <v>39</v>
      </c>
      <c r="J7021" s="7">
        <v>560</v>
      </c>
      <c r="K7021" s="10">
        <v>2184</v>
      </c>
      <c r="L7021" s="10">
        <v>873.6</v>
      </c>
      <c r="M7021" s="5">
        <v>0.4</v>
      </c>
      <c r="N7021" s="2" t="s">
        <v>82</v>
      </c>
    </row>
    <row r="7022" spans="2:14" ht="14.25" customHeight="1" x14ac:dyDescent="0.25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10">
        <v>39</v>
      </c>
      <c r="J7022" s="7">
        <v>500</v>
      </c>
      <c r="K7022" s="10">
        <v>1950</v>
      </c>
      <c r="L7022" s="10">
        <v>877.49999999999989</v>
      </c>
      <c r="M7022" s="5">
        <v>0.44999999999999996</v>
      </c>
      <c r="N7022" s="2" t="s">
        <v>82</v>
      </c>
    </row>
    <row r="7023" spans="2:14" ht="14.25" customHeight="1" x14ac:dyDescent="0.25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10">
        <v>48</v>
      </c>
      <c r="J7023" s="7">
        <v>460</v>
      </c>
      <c r="K7023" s="10">
        <v>2208</v>
      </c>
      <c r="L7023" s="10">
        <v>1435.2</v>
      </c>
      <c r="M7023" s="5">
        <v>0.65</v>
      </c>
      <c r="N7023" s="2" t="s">
        <v>82</v>
      </c>
    </row>
    <row r="7024" spans="2:14" ht="14.25" customHeight="1" x14ac:dyDescent="0.25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10">
        <v>52</v>
      </c>
      <c r="J7024" s="7">
        <v>1020</v>
      </c>
      <c r="K7024" s="10">
        <v>5304</v>
      </c>
      <c r="L7024" s="10">
        <v>2705.04</v>
      </c>
      <c r="M7024" s="5">
        <v>0.51</v>
      </c>
      <c r="N7024" s="2" t="s">
        <v>82</v>
      </c>
    </row>
    <row r="7025" spans="2:14" ht="14.25" customHeight="1" x14ac:dyDescent="0.25">
      <c r="B7025" s="2" t="s">
        <v>29</v>
      </c>
      <c r="C7025" s="2">
        <v>1185732</v>
      </c>
      <c r="D7025" s="3">
        <v>44443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10">
        <v>33</v>
      </c>
      <c r="J7025" s="7">
        <v>1430</v>
      </c>
      <c r="K7025" s="10">
        <v>4719</v>
      </c>
      <c r="L7025" s="10">
        <v>1934.79</v>
      </c>
      <c r="M7025" s="5">
        <v>0.41</v>
      </c>
      <c r="N7025" s="2" t="s">
        <v>82</v>
      </c>
    </row>
    <row r="7026" spans="2:14" ht="14.25" customHeight="1" x14ac:dyDescent="0.25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10">
        <v>29</v>
      </c>
      <c r="J7026" s="7">
        <v>650</v>
      </c>
      <c r="K7026" s="10">
        <v>1885</v>
      </c>
      <c r="L7026" s="10">
        <v>848.24999999999989</v>
      </c>
      <c r="M7026" s="5">
        <v>0.44999999999999996</v>
      </c>
      <c r="N7026" s="2" t="s">
        <v>82</v>
      </c>
    </row>
    <row r="7027" spans="2:14" ht="14.25" customHeight="1" x14ac:dyDescent="0.25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10">
        <v>24</v>
      </c>
      <c r="J7027" s="7">
        <v>440</v>
      </c>
      <c r="K7027" s="10">
        <v>1056</v>
      </c>
      <c r="L7027" s="10">
        <v>475.19999999999993</v>
      </c>
      <c r="M7027" s="5">
        <v>0.44999999999999996</v>
      </c>
      <c r="N7027" s="2" t="s">
        <v>82</v>
      </c>
    </row>
    <row r="7028" spans="2:14" ht="14.25" customHeight="1" x14ac:dyDescent="0.25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10">
        <v>23</v>
      </c>
      <c r="J7028" s="7">
        <v>340</v>
      </c>
      <c r="K7028" s="10">
        <v>782</v>
      </c>
      <c r="L7028" s="10">
        <v>351.9</v>
      </c>
      <c r="M7028" s="5">
        <v>0.44999999999999996</v>
      </c>
      <c r="N7028" s="2" t="s">
        <v>82</v>
      </c>
    </row>
    <row r="7029" spans="2:14" ht="14.25" customHeight="1" x14ac:dyDescent="0.25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10">
        <v>33</v>
      </c>
      <c r="J7029" s="7">
        <v>330</v>
      </c>
      <c r="K7029" s="10">
        <v>1089</v>
      </c>
      <c r="L7029" s="10">
        <v>707.85</v>
      </c>
      <c r="M7029" s="5">
        <v>0.65</v>
      </c>
      <c r="N7029" s="2" t="s">
        <v>82</v>
      </c>
    </row>
    <row r="7030" spans="2:14" ht="14.25" customHeight="1" x14ac:dyDescent="0.25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10">
        <v>38</v>
      </c>
      <c r="J7030" s="7">
        <v>520</v>
      </c>
      <c r="K7030" s="10">
        <v>1976</v>
      </c>
      <c r="L7030" s="10">
        <v>988</v>
      </c>
      <c r="M7030" s="5">
        <v>0.5</v>
      </c>
      <c r="N7030" s="2" t="s">
        <v>82</v>
      </c>
    </row>
    <row r="7031" spans="2:14" ht="14.25" customHeight="1" x14ac:dyDescent="0.25">
      <c r="B7031" s="2" t="s">
        <v>29</v>
      </c>
      <c r="C7031" s="2">
        <v>1185732</v>
      </c>
      <c r="D7031" s="3">
        <v>44472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10">
        <v>43</v>
      </c>
      <c r="J7031" s="7">
        <v>1130</v>
      </c>
      <c r="K7031" s="10">
        <v>4859</v>
      </c>
      <c r="L7031" s="10">
        <v>2040.78</v>
      </c>
      <c r="M7031" s="5">
        <v>0.42</v>
      </c>
      <c r="N7031" s="2" t="s">
        <v>82</v>
      </c>
    </row>
    <row r="7032" spans="2:14" ht="14.25" customHeight="1" x14ac:dyDescent="0.25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10">
        <v>33</v>
      </c>
      <c r="J7032" s="7">
        <v>680</v>
      </c>
      <c r="K7032" s="10">
        <v>2244</v>
      </c>
      <c r="L7032" s="10">
        <v>1077.1199999999999</v>
      </c>
      <c r="M7032" s="5">
        <v>0.48</v>
      </c>
      <c r="N7032" s="2" t="s">
        <v>82</v>
      </c>
    </row>
    <row r="7033" spans="2:14" ht="14.25" customHeight="1" x14ac:dyDescent="0.25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10">
        <v>34</v>
      </c>
      <c r="J7033" s="7">
        <v>330</v>
      </c>
      <c r="K7033" s="10">
        <v>1122</v>
      </c>
      <c r="L7033" s="10">
        <v>482.46</v>
      </c>
      <c r="M7033" s="5">
        <v>0.43</v>
      </c>
      <c r="N7033" s="2" t="s">
        <v>82</v>
      </c>
    </row>
    <row r="7034" spans="2:14" ht="14.25" customHeight="1" x14ac:dyDescent="0.25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10">
        <v>32</v>
      </c>
      <c r="J7034" s="7">
        <v>330</v>
      </c>
      <c r="K7034" s="10">
        <v>1056</v>
      </c>
      <c r="L7034" s="10">
        <v>432.96</v>
      </c>
      <c r="M7034" s="5">
        <v>0.41</v>
      </c>
      <c r="N7034" s="2" t="s">
        <v>82</v>
      </c>
    </row>
    <row r="7035" spans="2:14" ht="14.25" customHeight="1" x14ac:dyDescent="0.25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10">
        <v>44</v>
      </c>
      <c r="J7035" s="7">
        <v>330</v>
      </c>
      <c r="K7035" s="10">
        <v>1452</v>
      </c>
      <c r="L7035" s="10">
        <v>914.76</v>
      </c>
      <c r="M7035" s="5">
        <v>0.63</v>
      </c>
      <c r="N7035" s="2" t="s">
        <v>82</v>
      </c>
    </row>
    <row r="7036" spans="2:14" ht="14.25" customHeight="1" x14ac:dyDescent="0.25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10">
        <v>46</v>
      </c>
      <c r="J7036" s="7">
        <v>650</v>
      </c>
      <c r="K7036" s="10">
        <v>2990</v>
      </c>
      <c r="L7036" s="10">
        <v>1524.9</v>
      </c>
      <c r="M7036" s="5">
        <v>0.51</v>
      </c>
      <c r="N7036" s="2" t="s">
        <v>82</v>
      </c>
    </row>
    <row r="7037" spans="2:14" ht="14.25" customHeight="1" x14ac:dyDescent="0.25">
      <c r="B7037" s="2" t="s">
        <v>29</v>
      </c>
      <c r="C7037" s="2">
        <v>1185732</v>
      </c>
      <c r="D7037" s="3">
        <v>44503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10">
        <v>41</v>
      </c>
      <c r="J7037" s="7">
        <v>1040</v>
      </c>
      <c r="K7037" s="10">
        <v>4264</v>
      </c>
      <c r="L7037" s="10">
        <v>1833.52</v>
      </c>
      <c r="M7037" s="5">
        <v>0.43</v>
      </c>
      <c r="N7037" s="2" t="s">
        <v>82</v>
      </c>
    </row>
    <row r="7038" spans="2:14" ht="14.25" customHeight="1" x14ac:dyDescent="0.25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10">
        <v>32</v>
      </c>
      <c r="J7038" s="7">
        <v>780</v>
      </c>
      <c r="K7038" s="10">
        <v>2496</v>
      </c>
      <c r="L7038" s="10">
        <v>1173.1199999999999</v>
      </c>
      <c r="M7038" s="5">
        <v>0.47</v>
      </c>
      <c r="N7038" s="2" t="s">
        <v>82</v>
      </c>
    </row>
    <row r="7039" spans="2:14" ht="14.25" customHeight="1" x14ac:dyDescent="0.25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10">
        <v>33</v>
      </c>
      <c r="J7039" s="7">
        <v>690</v>
      </c>
      <c r="K7039" s="10">
        <v>2277</v>
      </c>
      <c r="L7039" s="10">
        <v>956.33999999999992</v>
      </c>
      <c r="M7039" s="5">
        <v>0.42</v>
      </c>
      <c r="N7039" s="2" t="s">
        <v>82</v>
      </c>
    </row>
    <row r="7040" spans="2:14" ht="14.25" customHeight="1" x14ac:dyDescent="0.25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10">
        <v>33</v>
      </c>
      <c r="J7040" s="7">
        <v>650</v>
      </c>
      <c r="K7040" s="10">
        <v>2145</v>
      </c>
      <c r="L7040" s="10">
        <v>965.24999999999989</v>
      </c>
      <c r="M7040" s="5">
        <v>0.44999999999999996</v>
      </c>
      <c r="N7040" s="2" t="s">
        <v>82</v>
      </c>
    </row>
    <row r="7041" spans="2:14" ht="14.25" customHeight="1" x14ac:dyDescent="0.25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10">
        <v>58</v>
      </c>
      <c r="J7041" s="7">
        <v>560</v>
      </c>
      <c r="K7041" s="10">
        <v>3248</v>
      </c>
      <c r="L7041" s="10">
        <v>2013.76</v>
      </c>
      <c r="M7041" s="5">
        <v>0.62</v>
      </c>
      <c r="N7041" s="2" t="s">
        <v>82</v>
      </c>
    </row>
    <row r="7042" spans="2:14" ht="14.25" customHeight="1" x14ac:dyDescent="0.25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10">
        <v>61</v>
      </c>
      <c r="J7042" s="7">
        <v>750</v>
      </c>
      <c r="K7042" s="10">
        <v>4575</v>
      </c>
      <c r="L7042" s="10">
        <v>2333.25</v>
      </c>
      <c r="M7042" s="5">
        <v>0.51</v>
      </c>
      <c r="N7042" s="2" t="s">
        <v>82</v>
      </c>
    </row>
    <row r="7043" spans="2:14" ht="14.25" customHeight="1" x14ac:dyDescent="0.25">
      <c r="B7043" s="2" t="s">
        <v>29</v>
      </c>
      <c r="C7043" s="2">
        <v>1185732</v>
      </c>
      <c r="D7043" s="3">
        <v>44532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10">
        <v>58</v>
      </c>
      <c r="J7043" s="7">
        <v>1380</v>
      </c>
      <c r="K7043" s="10">
        <v>8004</v>
      </c>
      <c r="L7043" s="10">
        <v>3281.64</v>
      </c>
      <c r="M7043" s="5">
        <v>0.41</v>
      </c>
      <c r="N7043" s="2" t="s">
        <v>82</v>
      </c>
    </row>
    <row r="7044" spans="2:14" ht="14.25" customHeight="1" x14ac:dyDescent="0.25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10">
        <v>49</v>
      </c>
      <c r="J7044" s="7">
        <v>1020</v>
      </c>
      <c r="K7044" s="10">
        <v>4998</v>
      </c>
      <c r="L7044" s="10">
        <v>2349.06</v>
      </c>
      <c r="M7044" s="5">
        <v>0.47</v>
      </c>
      <c r="N7044" s="2" t="s">
        <v>82</v>
      </c>
    </row>
    <row r="7045" spans="2:14" ht="14.25" customHeight="1" x14ac:dyDescent="0.25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10">
        <v>45</v>
      </c>
      <c r="J7045" s="7">
        <v>870</v>
      </c>
      <c r="K7045" s="10">
        <v>3915</v>
      </c>
      <c r="L7045" s="10">
        <v>1722.6</v>
      </c>
      <c r="M7045" s="5">
        <v>0.44</v>
      </c>
      <c r="N7045" s="2" t="s">
        <v>82</v>
      </c>
    </row>
    <row r="7046" spans="2:14" ht="14.25" customHeight="1" x14ac:dyDescent="0.25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10">
        <v>48</v>
      </c>
      <c r="J7046" s="7">
        <v>730</v>
      </c>
      <c r="K7046" s="10">
        <v>3504</v>
      </c>
      <c r="L7046" s="10">
        <v>1576.8</v>
      </c>
      <c r="M7046" s="5">
        <v>0.44999999999999996</v>
      </c>
      <c r="N7046" s="2" t="s">
        <v>82</v>
      </c>
    </row>
    <row r="7047" spans="2:14" ht="14.25" customHeight="1" x14ac:dyDescent="0.25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10">
        <v>57</v>
      </c>
      <c r="J7047" s="7">
        <v>730</v>
      </c>
      <c r="K7047" s="10">
        <v>4161</v>
      </c>
      <c r="L7047" s="10">
        <v>2496.6</v>
      </c>
      <c r="M7047" s="5">
        <v>0.6</v>
      </c>
      <c r="N7047" s="2" t="s">
        <v>82</v>
      </c>
    </row>
    <row r="7048" spans="2:14" ht="14.25" customHeight="1" x14ac:dyDescent="0.25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10">
        <v>59</v>
      </c>
      <c r="J7048" s="7">
        <v>880</v>
      </c>
      <c r="K7048" s="10">
        <v>5192</v>
      </c>
      <c r="L7048" s="10">
        <v>2699.84</v>
      </c>
      <c r="M7048" s="5">
        <v>0.52</v>
      </c>
      <c r="N7048" s="2" t="s">
        <v>82</v>
      </c>
    </row>
    <row r="7049" spans="2:14" ht="14.25" customHeight="1" x14ac:dyDescent="0.25">
      <c r="B7049" s="2" t="s">
        <v>29</v>
      </c>
      <c r="C7049" s="2">
        <v>1185732</v>
      </c>
      <c r="D7049" s="3">
        <v>44206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10">
        <v>32</v>
      </c>
      <c r="J7049" s="7">
        <v>1400</v>
      </c>
      <c r="K7049" s="10">
        <v>4480</v>
      </c>
      <c r="L7049" s="10">
        <v>2329.6</v>
      </c>
      <c r="M7049" s="5">
        <v>0.52</v>
      </c>
      <c r="N7049" s="2" t="s">
        <v>82</v>
      </c>
    </row>
    <row r="7050" spans="2:14" ht="14.25" customHeight="1" x14ac:dyDescent="0.25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10">
        <v>32</v>
      </c>
      <c r="J7050" s="7">
        <v>780</v>
      </c>
      <c r="K7050" s="10">
        <v>2496</v>
      </c>
      <c r="L7050" s="10">
        <v>1272.96</v>
      </c>
      <c r="M7050" s="5">
        <v>0.51</v>
      </c>
      <c r="N7050" s="2" t="s">
        <v>82</v>
      </c>
    </row>
    <row r="7051" spans="2:14" ht="14.25" customHeight="1" x14ac:dyDescent="0.25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10">
        <v>24</v>
      </c>
      <c r="J7051" s="7">
        <v>870</v>
      </c>
      <c r="K7051" s="10">
        <v>2088</v>
      </c>
      <c r="L7051" s="10">
        <v>939.59999999999991</v>
      </c>
      <c r="M7051" s="5">
        <v>0.44999999999999996</v>
      </c>
      <c r="N7051" s="2" t="s">
        <v>82</v>
      </c>
    </row>
    <row r="7052" spans="2:14" ht="14.25" customHeight="1" x14ac:dyDescent="0.25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10">
        <v>28</v>
      </c>
      <c r="J7052" s="7">
        <v>440</v>
      </c>
      <c r="K7052" s="10">
        <v>1232</v>
      </c>
      <c r="L7052" s="10">
        <v>591.36</v>
      </c>
      <c r="M7052" s="5">
        <v>0.48</v>
      </c>
      <c r="N7052" s="2" t="s">
        <v>82</v>
      </c>
    </row>
    <row r="7053" spans="2:14" ht="14.25" customHeight="1" x14ac:dyDescent="0.25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10">
        <v>41</v>
      </c>
      <c r="J7053" s="7">
        <v>580</v>
      </c>
      <c r="K7053" s="10">
        <v>2378</v>
      </c>
      <c r="L7053" s="10">
        <v>1046.32</v>
      </c>
      <c r="M7053" s="5">
        <v>0.44</v>
      </c>
      <c r="N7053" s="2" t="s">
        <v>82</v>
      </c>
    </row>
    <row r="7054" spans="2:14" ht="14.25" customHeight="1" x14ac:dyDescent="0.25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10">
        <v>32</v>
      </c>
      <c r="J7054" s="7">
        <v>840</v>
      </c>
      <c r="K7054" s="10">
        <v>2688</v>
      </c>
      <c r="L7054" s="10">
        <v>1344</v>
      </c>
      <c r="M7054" s="5">
        <v>0.5</v>
      </c>
      <c r="N7054" s="2" t="s">
        <v>82</v>
      </c>
    </row>
    <row r="7055" spans="2:14" ht="14.25" customHeight="1" x14ac:dyDescent="0.25">
      <c r="B7055" s="2" t="s">
        <v>29</v>
      </c>
      <c r="C7055" s="2">
        <v>1185732</v>
      </c>
      <c r="D7055" s="3">
        <v>44237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10">
        <v>34</v>
      </c>
      <c r="J7055" s="7">
        <v>1600</v>
      </c>
      <c r="K7055" s="10">
        <v>5440</v>
      </c>
      <c r="L7055" s="10">
        <v>2992.0000000000005</v>
      </c>
      <c r="M7055" s="5">
        <v>0.55000000000000004</v>
      </c>
      <c r="N7055" s="2" t="s">
        <v>82</v>
      </c>
    </row>
    <row r="7056" spans="2:14" ht="14.25" customHeight="1" x14ac:dyDescent="0.25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10">
        <v>34</v>
      </c>
      <c r="J7056" s="7">
        <v>520</v>
      </c>
      <c r="K7056" s="10">
        <v>1768</v>
      </c>
      <c r="L7056" s="10">
        <v>901.68000000000006</v>
      </c>
      <c r="M7056" s="5">
        <v>0.51</v>
      </c>
      <c r="N7056" s="2" t="s">
        <v>82</v>
      </c>
    </row>
    <row r="7057" spans="2:14" ht="14.25" customHeight="1" x14ac:dyDescent="0.25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10">
        <v>24</v>
      </c>
      <c r="J7057" s="7">
        <v>730</v>
      </c>
      <c r="K7057" s="10">
        <v>1752</v>
      </c>
      <c r="L7057" s="10">
        <v>876</v>
      </c>
      <c r="M7057" s="5">
        <v>0.5</v>
      </c>
      <c r="N7057" s="2" t="s">
        <v>82</v>
      </c>
    </row>
    <row r="7058" spans="2:14" ht="14.25" customHeight="1" x14ac:dyDescent="0.25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10">
        <v>29</v>
      </c>
      <c r="J7058" s="7">
        <v>360</v>
      </c>
      <c r="K7058" s="10">
        <v>1044</v>
      </c>
      <c r="L7058" s="10">
        <v>490.67999999999995</v>
      </c>
      <c r="M7058" s="5">
        <v>0.47</v>
      </c>
      <c r="N7058" s="2" t="s">
        <v>82</v>
      </c>
    </row>
    <row r="7059" spans="2:14" ht="14.25" customHeight="1" x14ac:dyDescent="0.25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10">
        <v>41</v>
      </c>
      <c r="J7059" s="7">
        <v>580</v>
      </c>
      <c r="K7059" s="10">
        <v>2378</v>
      </c>
      <c r="L7059" s="10">
        <v>1046.32</v>
      </c>
      <c r="M7059" s="5">
        <v>0.44</v>
      </c>
      <c r="N7059" s="2" t="s">
        <v>82</v>
      </c>
    </row>
    <row r="7060" spans="2:14" ht="14.25" customHeight="1" x14ac:dyDescent="0.25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10">
        <v>19</v>
      </c>
      <c r="J7060" s="7">
        <v>750</v>
      </c>
      <c r="K7060" s="10">
        <v>1425</v>
      </c>
      <c r="L7060" s="10">
        <v>726.75</v>
      </c>
      <c r="M7060" s="5">
        <v>0.51</v>
      </c>
      <c r="N7060" s="2" t="s">
        <v>82</v>
      </c>
    </row>
    <row r="7061" spans="2:14" ht="14.25" customHeight="1" x14ac:dyDescent="0.25">
      <c r="B7061" s="2" t="s">
        <v>29</v>
      </c>
      <c r="C7061" s="2">
        <v>1185732</v>
      </c>
      <c r="D7061" s="3">
        <v>44264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10">
        <v>23</v>
      </c>
      <c r="J7061" s="7">
        <v>1510</v>
      </c>
      <c r="K7061" s="10">
        <v>3473</v>
      </c>
      <c r="L7061" s="10">
        <v>1771.23</v>
      </c>
      <c r="M7061" s="5">
        <v>0.51</v>
      </c>
      <c r="N7061" s="2" t="s">
        <v>82</v>
      </c>
    </row>
    <row r="7062" spans="2:14" ht="14.25" customHeight="1" x14ac:dyDescent="0.25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10">
        <v>23</v>
      </c>
      <c r="J7062" s="7">
        <v>610</v>
      </c>
      <c r="K7062" s="10">
        <v>1403</v>
      </c>
      <c r="L7062" s="10">
        <v>771.65000000000009</v>
      </c>
      <c r="M7062" s="5">
        <v>0.55000000000000004</v>
      </c>
      <c r="N7062" s="2" t="s">
        <v>82</v>
      </c>
    </row>
    <row r="7063" spans="2:14" ht="14.25" customHeight="1" x14ac:dyDescent="0.25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10">
        <v>14</v>
      </c>
      <c r="J7063" s="7">
        <v>720</v>
      </c>
      <c r="K7063" s="10">
        <v>1008</v>
      </c>
      <c r="L7063" s="10">
        <v>504</v>
      </c>
      <c r="M7063" s="5">
        <v>0.5</v>
      </c>
      <c r="N7063" s="2" t="s">
        <v>82</v>
      </c>
    </row>
    <row r="7064" spans="2:14" ht="14.25" customHeight="1" x14ac:dyDescent="0.25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10">
        <v>19</v>
      </c>
      <c r="J7064" s="7">
        <v>310</v>
      </c>
      <c r="K7064" s="10">
        <v>589</v>
      </c>
      <c r="L7064" s="10">
        <v>265.04999999999995</v>
      </c>
      <c r="M7064" s="5">
        <v>0.44999999999999996</v>
      </c>
      <c r="N7064" s="2" t="s">
        <v>82</v>
      </c>
    </row>
    <row r="7065" spans="2:14" ht="14.25" customHeight="1" x14ac:dyDescent="0.25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10">
        <v>32</v>
      </c>
      <c r="J7065" s="7">
        <v>440</v>
      </c>
      <c r="K7065" s="10">
        <v>1408</v>
      </c>
      <c r="L7065" s="10">
        <v>605.43999999999994</v>
      </c>
      <c r="M7065" s="5">
        <v>0.43</v>
      </c>
      <c r="N7065" s="2" t="s">
        <v>82</v>
      </c>
    </row>
    <row r="7066" spans="2:14" ht="14.25" customHeight="1" x14ac:dyDescent="0.25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10">
        <v>24</v>
      </c>
      <c r="J7066" s="7">
        <v>740</v>
      </c>
      <c r="K7066" s="10">
        <v>1776</v>
      </c>
      <c r="L7066" s="10">
        <v>923.52</v>
      </c>
      <c r="M7066" s="5">
        <v>0.52</v>
      </c>
      <c r="N7066" s="2" t="s">
        <v>82</v>
      </c>
    </row>
    <row r="7067" spans="2:14" ht="14.25" customHeight="1" x14ac:dyDescent="0.25">
      <c r="B7067" s="2" t="s">
        <v>29</v>
      </c>
      <c r="C7067" s="2">
        <v>1185732</v>
      </c>
      <c r="D7067" s="3">
        <v>44296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10">
        <v>23</v>
      </c>
      <c r="J7067" s="7">
        <v>1250</v>
      </c>
      <c r="K7067" s="10">
        <v>2875</v>
      </c>
      <c r="L7067" s="10">
        <v>1581.2500000000002</v>
      </c>
      <c r="M7067" s="5">
        <v>0.55000000000000004</v>
      </c>
      <c r="N7067" s="2" t="s">
        <v>82</v>
      </c>
    </row>
    <row r="7068" spans="2:14" ht="14.25" customHeight="1" x14ac:dyDescent="0.25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10">
        <v>23</v>
      </c>
      <c r="J7068" s="7">
        <v>540</v>
      </c>
      <c r="K7068" s="10">
        <v>1242</v>
      </c>
      <c r="L7068" s="10">
        <v>645.84</v>
      </c>
      <c r="M7068" s="5">
        <v>0.52</v>
      </c>
      <c r="N7068" s="2" t="s">
        <v>82</v>
      </c>
    </row>
    <row r="7069" spans="2:14" ht="14.25" customHeight="1" x14ac:dyDescent="0.25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10">
        <v>14</v>
      </c>
      <c r="J7069" s="7">
        <v>520</v>
      </c>
      <c r="K7069" s="10">
        <v>728</v>
      </c>
      <c r="L7069" s="10">
        <v>364</v>
      </c>
      <c r="M7069" s="5">
        <v>0.5</v>
      </c>
      <c r="N7069" s="2" t="s">
        <v>82</v>
      </c>
    </row>
    <row r="7070" spans="2:14" ht="14.25" customHeight="1" x14ac:dyDescent="0.25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10">
        <v>19</v>
      </c>
      <c r="J7070" s="7">
        <v>360</v>
      </c>
      <c r="K7070" s="10">
        <v>684</v>
      </c>
      <c r="L7070" s="10">
        <v>328.32</v>
      </c>
      <c r="M7070" s="5">
        <v>0.48</v>
      </c>
      <c r="N7070" s="2" t="s">
        <v>82</v>
      </c>
    </row>
    <row r="7071" spans="2:14" ht="14.25" customHeight="1" x14ac:dyDescent="0.25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10">
        <v>61</v>
      </c>
      <c r="J7071" s="7">
        <v>450</v>
      </c>
      <c r="K7071" s="10">
        <v>2745</v>
      </c>
      <c r="L7071" s="10">
        <v>1207.8</v>
      </c>
      <c r="M7071" s="5">
        <v>0.44</v>
      </c>
      <c r="N7071" s="2" t="s">
        <v>82</v>
      </c>
    </row>
    <row r="7072" spans="2:14" ht="14.25" customHeight="1" x14ac:dyDescent="0.25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10">
        <v>47</v>
      </c>
      <c r="J7072" s="7">
        <v>720</v>
      </c>
      <c r="K7072" s="10">
        <v>3384</v>
      </c>
      <c r="L7072" s="10">
        <v>1861.2</v>
      </c>
      <c r="M7072" s="5">
        <v>0.55000000000000004</v>
      </c>
      <c r="N7072" s="2" t="s">
        <v>82</v>
      </c>
    </row>
    <row r="7073" spans="2:14" ht="14.25" customHeight="1" x14ac:dyDescent="0.25">
      <c r="B7073" s="2" t="s">
        <v>29</v>
      </c>
      <c r="C7073" s="2">
        <v>1185732</v>
      </c>
      <c r="D7073" s="3">
        <v>44327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10">
        <v>54</v>
      </c>
      <c r="J7073" s="7">
        <v>1640</v>
      </c>
      <c r="K7073" s="10">
        <v>8856</v>
      </c>
      <c r="L7073" s="10">
        <v>4428</v>
      </c>
      <c r="M7073" s="5">
        <v>0.5</v>
      </c>
      <c r="N7073" s="2" t="s">
        <v>82</v>
      </c>
    </row>
    <row r="7074" spans="2:14" ht="14.25" customHeight="1" x14ac:dyDescent="0.25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10">
        <v>37</v>
      </c>
      <c r="J7074" s="7">
        <v>730</v>
      </c>
      <c r="K7074" s="10">
        <v>2701</v>
      </c>
      <c r="L7074" s="10">
        <v>1485.5500000000002</v>
      </c>
      <c r="M7074" s="5">
        <v>0.55000000000000004</v>
      </c>
      <c r="N7074" s="2" t="s">
        <v>82</v>
      </c>
    </row>
    <row r="7075" spans="2:14" ht="14.25" customHeight="1" x14ac:dyDescent="0.25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10">
        <v>34</v>
      </c>
      <c r="J7075" s="7">
        <v>560</v>
      </c>
      <c r="K7075" s="10">
        <v>1904</v>
      </c>
      <c r="L7075" s="10">
        <v>894.88</v>
      </c>
      <c r="M7075" s="5">
        <v>0.47</v>
      </c>
      <c r="N7075" s="2" t="s">
        <v>82</v>
      </c>
    </row>
    <row r="7076" spans="2:14" ht="14.25" customHeight="1" x14ac:dyDescent="0.25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10">
        <v>34</v>
      </c>
      <c r="J7076" s="7">
        <v>490</v>
      </c>
      <c r="K7076" s="10">
        <v>1666</v>
      </c>
      <c r="L7076" s="10">
        <v>816.34</v>
      </c>
      <c r="M7076" s="5">
        <v>0.49</v>
      </c>
      <c r="N7076" s="2" t="s">
        <v>82</v>
      </c>
    </row>
    <row r="7077" spans="2:14" ht="14.25" customHeight="1" x14ac:dyDescent="0.25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10">
        <v>44</v>
      </c>
      <c r="J7077" s="7">
        <v>580</v>
      </c>
      <c r="K7077" s="10">
        <v>2552</v>
      </c>
      <c r="L7077" s="10">
        <v>1148.3999999999999</v>
      </c>
      <c r="M7077" s="5">
        <v>0.44999999999999996</v>
      </c>
      <c r="N7077" s="2" t="s">
        <v>82</v>
      </c>
    </row>
    <row r="7078" spans="2:14" ht="14.25" customHeight="1" x14ac:dyDescent="0.25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10">
        <v>53</v>
      </c>
      <c r="J7078" s="7">
        <v>910</v>
      </c>
      <c r="K7078" s="10">
        <v>4823</v>
      </c>
      <c r="L7078" s="10">
        <v>2507.96</v>
      </c>
      <c r="M7078" s="5">
        <v>0.52</v>
      </c>
      <c r="N7078" s="2" t="s">
        <v>82</v>
      </c>
    </row>
    <row r="7079" spans="2:14" ht="14.25" customHeight="1" x14ac:dyDescent="0.25">
      <c r="B7079" s="2" t="s">
        <v>29</v>
      </c>
      <c r="C7079" s="2">
        <v>1185732</v>
      </c>
      <c r="D7079" s="3">
        <v>44357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10">
        <v>36</v>
      </c>
      <c r="J7079" s="7">
        <v>1550</v>
      </c>
      <c r="K7079" s="10">
        <v>5580</v>
      </c>
      <c r="L7079" s="10">
        <v>3069.0000000000005</v>
      </c>
      <c r="M7079" s="5">
        <v>0.55000000000000004</v>
      </c>
      <c r="N7079" s="2" t="s">
        <v>82</v>
      </c>
    </row>
    <row r="7080" spans="2:14" ht="14.25" customHeight="1" x14ac:dyDescent="0.25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10">
        <v>32</v>
      </c>
      <c r="J7080" s="7">
        <v>940</v>
      </c>
      <c r="K7080" s="10">
        <v>3008</v>
      </c>
      <c r="L7080" s="10">
        <v>1594.24</v>
      </c>
      <c r="M7080" s="5">
        <v>0.53</v>
      </c>
      <c r="N7080" s="2" t="s">
        <v>82</v>
      </c>
    </row>
    <row r="7081" spans="2:14" ht="14.25" customHeight="1" x14ac:dyDescent="0.25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10">
        <v>27</v>
      </c>
      <c r="J7081" s="7">
        <v>500</v>
      </c>
      <c r="K7081" s="10">
        <v>1350</v>
      </c>
      <c r="L7081" s="10">
        <v>607.49999999999989</v>
      </c>
      <c r="M7081" s="5">
        <v>0.44999999999999996</v>
      </c>
      <c r="N7081" s="2" t="s">
        <v>82</v>
      </c>
    </row>
    <row r="7082" spans="2:14" ht="14.25" customHeight="1" x14ac:dyDescent="0.25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10">
        <v>29</v>
      </c>
      <c r="J7082" s="7">
        <v>460</v>
      </c>
      <c r="K7082" s="10">
        <v>1334</v>
      </c>
      <c r="L7082" s="10">
        <v>626.98</v>
      </c>
      <c r="M7082" s="5">
        <v>0.47</v>
      </c>
      <c r="N7082" s="2" t="s">
        <v>82</v>
      </c>
    </row>
    <row r="7083" spans="2:14" ht="14.25" customHeight="1" x14ac:dyDescent="0.25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10">
        <v>36</v>
      </c>
      <c r="J7083" s="7">
        <v>530</v>
      </c>
      <c r="K7083" s="10">
        <v>1908</v>
      </c>
      <c r="L7083" s="10">
        <v>858.59999999999991</v>
      </c>
      <c r="M7083" s="5">
        <v>0.44999999999999996</v>
      </c>
      <c r="N7083" s="2" t="s">
        <v>82</v>
      </c>
    </row>
    <row r="7084" spans="2:14" ht="14.25" customHeight="1" x14ac:dyDescent="0.25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10">
        <v>56</v>
      </c>
      <c r="J7084" s="7">
        <v>910</v>
      </c>
      <c r="K7084" s="10">
        <v>5096</v>
      </c>
      <c r="L7084" s="10">
        <v>2598.96</v>
      </c>
      <c r="M7084" s="5">
        <v>0.51</v>
      </c>
      <c r="N7084" s="2" t="s">
        <v>82</v>
      </c>
    </row>
    <row r="7085" spans="2:14" ht="14.25" customHeight="1" x14ac:dyDescent="0.25">
      <c r="B7085" s="2" t="s">
        <v>29</v>
      </c>
      <c r="C7085" s="2">
        <v>1185732</v>
      </c>
      <c r="D7085" s="3">
        <v>44386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10">
        <v>51</v>
      </c>
      <c r="J7085" s="7">
        <v>1490</v>
      </c>
      <c r="K7085" s="10">
        <v>7599</v>
      </c>
      <c r="L7085" s="10">
        <v>4027.4700000000003</v>
      </c>
      <c r="M7085" s="5">
        <v>0.53</v>
      </c>
      <c r="N7085" s="2" t="s">
        <v>82</v>
      </c>
    </row>
    <row r="7086" spans="2:14" ht="14.25" customHeight="1" x14ac:dyDescent="0.25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10">
        <v>49</v>
      </c>
      <c r="J7086" s="7">
        <v>840</v>
      </c>
      <c r="K7086" s="10">
        <v>4116</v>
      </c>
      <c r="L7086" s="10">
        <v>2058</v>
      </c>
      <c r="M7086" s="5">
        <v>0.5</v>
      </c>
      <c r="N7086" s="2" t="s">
        <v>82</v>
      </c>
    </row>
    <row r="7087" spans="2:14" ht="14.25" customHeight="1" x14ac:dyDescent="0.25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10">
        <v>42</v>
      </c>
      <c r="J7087" s="7">
        <v>680</v>
      </c>
      <c r="K7087" s="10">
        <v>2856</v>
      </c>
      <c r="L7087" s="10">
        <v>1285.1999999999998</v>
      </c>
      <c r="M7087" s="5">
        <v>0.44999999999999996</v>
      </c>
      <c r="N7087" s="2" t="s">
        <v>82</v>
      </c>
    </row>
    <row r="7088" spans="2:14" ht="14.25" customHeight="1" x14ac:dyDescent="0.25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10">
        <v>42</v>
      </c>
      <c r="J7088" s="7">
        <v>490</v>
      </c>
      <c r="K7088" s="10">
        <v>2058</v>
      </c>
      <c r="L7088" s="10">
        <v>967.26</v>
      </c>
      <c r="M7088" s="5">
        <v>0.47</v>
      </c>
      <c r="N7088" s="2" t="s">
        <v>82</v>
      </c>
    </row>
    <row r="7089" spans="2:14" ht="14.25" customHeight="1" x14ac:dyDescent="0.25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10">
        <v>51</v>
      </c>
      <c r="J7089" s="7">
        <v>500</v>
      </c>
      <c r="K7089" s="10">
        <v>2550</v>
      </c>
      <c r="L7089" s="10">
        <v>1071</v>
      </c>
      <c r="M7089" s="5">
        <v>0.42</v>
      </c>
      <c r="N7089" s="2" t="s">
        <v>82</v>
      </c>
    </row>
    <row r="7090" spans="2:14" ht="14.25" customHeight="1" x14ac:dyDescent="0.25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10">
        <v>54</v>
      </c>
      <c r="J7090" s="7">
        <v>1010</v>
      </c>
      <c r="K7090" s="10">
        <v>5454</v>
      </c>
      <c r="L7090" s="10">
        <v>2781.54</v>
      </c>
      <c r="M7090" s="5">
        <v>0.51</v>
      </c>
      <c r="N7090" s="2" t="s">
        <v>82</v>
      </c>
    </row>
    <row r="7091" spans="2:14" ht="14.25" customHeight="1" x14ac:dyDescent="0.25">
      <c r="B7091" s="2" t="s">
        <v>29</v>
      </c>
      <c r="C7091" s="2">
        <v>1185732</v>
      </c>
      <c r="D7091" s="3">
        <v>44418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10">
        <v>47</v>
      </c>
      <c r="J7091" s="7">
        <v>1520</v>
      </c>
      <c r="K7091" s="10">
        <v>7144</v>
      </c>
      <c r="L7091" s="10">
        <v>3929.2000000000003</v>
      </c>
      <c r="M7091" s="5">
        <v>0.55000000000000004</v>
      </c>
      <c r="N7091" s="2" t="s">
        <v>82</v>
      </c>
    </row>
    <row r="7092" spans="2:14" ht="14.25" customHeight="1" x14ac:dyDescent="0.25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10">
        <v>41</v>
      </c>
      <c r="J7092" s="7">
        <v>870</v>
      </c>
      <c r="K7092" s="10">
        <v>3567</v>
      </c>
      <c r="L7092" s="10">
        <v>1926.18</v>
      </c>
      <c r="M7092" s="5">
        <v>0.54</v>
      </c>
      <c r="N7092" s="2" t="s">
        <v>82</v>
      </c>
    </row>
    <row r="7093" spans="2:14" ht="14.25" customHeight="1" x14ac:dyDescent="0.25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10">
        <v>37</v>
      </c>
      <c r="J7093" s="7">
        <v>560</v>
      </c>
      <c r="K7093" s="10">
        <v>2072</v>
      </c>
      <c r="L7093" s="10">
        <v>973.83999999999992</v>
      </c>
      <c r="M7093" s="5">
        <v>0.47</v>
      </c>
      <c r="N7093" s="2" t="s">
        <v>82</v>
      </c>
    </row>
    <row r="7094" spans="2:14" ht="14.25" customHeight="1" x14ac:dyDescent="0.25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10">
        <v>38</v>
      </c>
      <c r="J7094" s="7">
        <v>600</v>
      </c>
      <c r="K7094" s="10">
        <v>2280</v>
      </c>
      <c r="L7094" s="10">
        <v>1071.5999999999999</v>
      </c>
      <c r="M7094" s="5">
        <v>0.47</v>
      </c>
      <c r="N7094" s="2" t="s">
        <v>82</v>
      </c>
    </row>
    <row r="7095" spans="2:14" ht="14.25" customHeight="1" x14ac:dyDescent="0.25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10">
        <v>47</v>
      </c>
      <c r="J7095" s="7">
        <v>530</v>
      </c>
      <c r="K7095" s="10">
        <v>2491</v>
      </c>
      <c r="L7095" s="10">
        <v>1120.9499999999998</v>
      </c>
      <c r="M7095" s="5">
        <v>0.44999999999999996</v>
      </c>
      <c r="N7095" s="2" t="s">
        <v>82</v>
      </c>
    </row>
    <row r="7096" spans="2:14" ht="14.25" customHeight="1" x14ac:dyDescent="0.25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10">
        <v>54</v>
      </c>
      <c r="J7096" s="7">
        <v>910</v>
      </c>
      <c r="K7096" s="10">
        <v>4914</v>
      </c>
      <c r="L7096" s="10">
        <v>2604.42</v>
      </c>
      <c r="M7096" s="5">
        <v>0.53</v>
      </c>
      <c r="N7096" s="2" t="s">
        <v>82</v>
      </c>
    </row>
    <row r="7097" spans="2:14" ht="14.25" customHeight="1" x14ac:dyDescent="0.25">
      <c r="B7097" s="2" t="s">
        <v>29</v>
      </c>
      <c r="C7097" s="2">
        <v>1185732</v>
      </c>
      <c r="D7097" s="3">
        <v>44450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10">
        <v>33</v>
      </c>
      <c r="J7097" s="7">
        <v>1330</v>
      </c>
      <c r="K7097" s="10">
        <v>4389</v>
      </c>
      <c r="L7097" s="10">
        <v>2370.06</v>
      </c>
      <c r="M7097" s="5">
        <v>0.54</v>
      </c>
      <c r="N7097" s="2" t="s">
        <v>82</v>
      </c>
    </row>
    <row r="7098" spans="2:14" ht="14.25" customHeight="1" x14ac:dyDescent="0.25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10">
        <v>29</v>
      </c>
      <c r="J7098" s="7">
        <v>740</v>
      </c>
      <c r="K7098" s="10">
        <v>2146</v>
      </c>
      <c r="L7098" s="10">
        <v>1073</v>
      </c>
      <c r="M7098" s="5">
        <v>0.5</v>
      </c>
      <c r="N7098" s="2" t="s">
        <v>82</v>
      </c>
    </row>
    <row r="7099" spans="2:14" ht="14.25" customHeight="1" x14ac:dyDescent="0.25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10">
        <v>23</v>
      </c>
      <c r="J7099" s="7">
        <v>490</v>
      </c>
      <c r="K7099" s="10">
        <v>1127</v>
      </c>
      <c r="L7099" s="10">
        <v>529.68999999999994</v>
      </c>
      <c r="M7099" s="5">
        <v>0.47</v>
      </c>
      <c r="N7099" s="2" t="s">
        <v>82</v>
      </c>
    </row>
    <row r="7100" spans="2:14" ht="14.25" customHeight="1" x14ac:dyDescent="0.25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10">
        <v>24</v>
      </c>
      <c r="J7100" s="7">
        <v>410</v>
      </c>
      <c r="K7100" s="10">
        <v>984</v>
      </c>
      <c r="L7100" s="10">
        <v>462.47999999999996</v>
      </c>
      <c r="M7100" s="5">
        <v>0.47</v>
      </c>
      <c r="N7100" s="2" t="s">
        <v>82</v>
      </c>
    </row>
    <row r="7101" spans="2:14" ht="14.25" customHeight="1" x14ac:dyDescent="0.25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10">
        <v>33</v>
      </c>
      <c r="J7101" s="7">
        <v>420</v>
      </c>
      <c r="K7101" s="10">
        <v>1386</v>
      </c>
      <c r="L7101" s="10">
        <v>554.4</v>
      </c>
      <c r="M7101" s="5">
        <v>0.4</v>
      </c>
      <c r="N7101" s="2" t="s">
        <v>82</v>
      </c>
    </row>
    <row r="7102" spans="2:14" ht="14.25" customHeight="1" x14ac:dyDescent="0.25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10">
        <v>36</v>
      </c>
      <c r="J7102" s="7">
        <v>680</v>
      </c>
      <c r="K7102" s="10">
        <v>2448</v>
      </c>
      <c r="L7102" s="10">
        <v>1272.96</v>
      </c>
      <c r="M7102" s="5">
        <v>0.52</v>
      </c>
      <c r="N7102" s="2" t="s">
        <v>82</v>
      </c>
    </row>
    <row r="7103" spans="2:14" ht="14.25" customHeight="1" x14ac:dyDescent="0.25">
      <c r="B7103" s="2" t="s">
        <v>29</v>
      </c>
      <c r="C7103" s="2">
        <v>1185732</v>
      </c>
      <c r="D7103" s="3">
        <v>44479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10">
        <v>41</v>
      </c>
      <c r="J7103" s="7">
        <v>1160</v>
      </c>
      <c r="K7103" s="10">
        <v>4756</v>
      </c>
      <c r="L7103" s="10">
        <v>2520.6800000000003</v>
      </c>
      <c r="M7103" s="5">
        <v>0.53</v>
      </c>
      <c r="N7103" s="2" t="s">
        <v>82</v>
      </c>
    </row>
    <row r="7104" spans="2:14" ht="14.25" customHeight="1" x14ac:dyDescent="0.25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10">
        <v>32</v>
      </c>
      <c r="J7104" s="7">
        <v>650</v>
      </c>
      <c r="K7104" s="10">
        <v>2080</v>
      </c>
      <c r="L7104" s="10">
        <v>1144</v>
      </c>
      <c r="M7104" s="5">
        <v>0.55000000000000004</v>
      </c>
      <c r="N7104" s="2" t="s">
        <v>82</v>
      </c>
    </row>
    <row r="7105" spans="2:14" ht="14.25" customHeight="1" x14ac:dyDescent="0.25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10">
        <v>32</v>
      </c>
      <c r="J7105" s="7">
        <v>380</v>
      </c>
      <c r="K7105" s="10">
        <v>1216</v>
      </c>
      <c r="L7105" s="10">
        <v>571.52</v>
      </c>
      <c r="M7105" s="5">
        <v>0.47</v>
      </c>
      <c r="N7105" s="2" t="s">
        <v>82</v>
      </c>
    </row>
    <row r="7106" spans="2:14" ht="14.25" customHeight="1" x14ac:dyDescent="0.25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10">
        <v>33</v>
      </c>
      <c r="J7106" s="7">
        <v>440</v>
      </c>
      <c r="K7106" s="10">
        <v>1452</v>
      </c>
      <c r="L7106" s="10">
        <v>667.92</v>
      </c>
      <c r="M7106" s="5">
        <v>0.45999999999999996</v>
      </c>
      <c r="N7106" s="2" t="s">
        <v>82</v>
      </c>
    </row>
    <row r="7107" spans="2:14" ht="14.25" customHeight="1" x14ac:dyDescent="0.25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10">
        <v>41</v>
      </c>
      <c r="J7107" s="7">
        <v>380</v>
      </c>
      <c r="K7107" s="10">
        <v>1558</v>
      </c>
      <c r="L7107" s="10">
        <v>685.52</v>
      </c>
      <c r="M7107" s="5">
        <v>0.44</v>
      </c>
      <c r="N7107" s="2" t="s">
        <v>82</v>
      </c>
    </row>
    <row r="7108" spans="2:14" ht="14.25" customHeight="1" x14ac:dyDescent="0.25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10">
        <v>48</v>
      </c>
      <c r="J7108" s="7">
        <v>830</v>
      </c>
      <c r="K7108" s="10">
        <v>3984</v>
      </c>
      <c r="L7108" s="10">
        <v>2111.52</v>
      </c>
      <c r="M7108" s="5">
        <v>0.53</v>
      </c>
      <c r="N7108" s="2" t="s">
        <v>82</v>
      </c>
    </row>
    <row r="7109" spans="2:14" ht="14.25" customHeight="1" x14ac:dyDescent="0.25">
      <c r="B7109" s="2" t="s">
        <v>29</v>
      </c>
      <c r="C7109" s="2">
        <v>1185732</v>
      </c>
      <c r="D7109" s="3">
        <v>44510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10">
        <v>41</v>
      </c>
      <c r="J7109" s="7">
        <v>1230</v>
      </c>
      <c r="K7109" s="10">
        <v>5043</v>
      </c>
      <c r="L7109" s="10">
        <v>2571.9299999999998</v>
      </c>
      <c r="M7109" s="5">
        <v>0.51</v>
      </c>
      <c r="N7109" s="2" t="s">
        <v>82</v>
      </c>
    </row>
    <row r="7110" spans="2:14" ht="14.25" customHeight="1" x14ac:dyDescent="0.25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10">
        <v>33</v>
      </c>
      <c r="J7110" s="7">
        <v>980</v>
      </c>
      <c r="K7110" s="10">
        <v>3234</v>
      </c>
      <c r="L7110" s="10">
        <v>1778.7</v>
      </c>
      <c r="M7110" s="5">
        <v>0.55000000000000004</v>
      </c>
      <c r="N7110" s="2" t="s">
        <v>82</v>
      </c>
    </row>
    <row r="7111" spans="2:14" ht="14.25" customHeight="1" x14ac:dyDescent="0.25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10">
        <v>32</v>
      </c>
      <c r="J7111" s="7">
        <v>810</v>
      </c>
      <c r="K7111" s="10">
        <v>2592</v>
      </c>
      <c r="L7111" s="10">
        <v>1244.1599999999999</v>
      </c>
      <c r="M7111" s="5">
        <v>0.48</v>
      </c>
      <c r="N7111" s="2" t="s">
        <v>82</v>
      </c>
    </row>
    <row r="7112" spans="2:14" ht="14.25" customHeight="1" x14ac:dyDescent="0.25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10">
        <v>34</v>
      </c>
      <c r="J7112" s="7">
        <v>830</v>
      </c>
      <c r="K7112" s="10">
        <v>2822</v>
      </c>
      <c r="L7112" s="10">
        <v>1411</v>
      </c>
      <c r="M7112" s="5">
        <v>0.5</v>
      </c>
      <c r="N7112" s="2" t="s">
        <v>82</v>
      </c>
    </row>
    <row r="7113" spans="2:14" ht="14.25" customHeight="1" x14ac:dyDescent="0.25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10">
        <v>55</v>
      </c>
      <c r="J7113" s="7">
        <v>750</v>
      </c>
      <c r="K7113" s="10">
        <v>4125</v>
      </c>
      <c r="L7113" s="10">
        <v>1650</v>
      </c>
      <c r="M7113" s="5">
        <v>0.4</v>
      </c>
      <c r="N7113" s="2" t="s">
        <v>82</v>
      </c>
    </row>
    <row r="7114" spans="2:14" ht="14.25" customHeight="1" x14ac:dyDescent="0.25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10">
        <v>61</v>
      </c>
      <c r="J7114" s="7">
        <v>910</v>
      </c>
      <c r="K7114" s="10">
        <v>5551</v>
      </c>
      <c r="L7114" s="10">
        <v>2997.5400000000004</v>
      </c>
      <c r="M7114" s="5">
        <v>0.54</v>
      </c>
      <c r="N7114" s="2" t="s">
        <v>82</v>
      </c>
    </row>
    <row r="7115" spans="2:14" ht="14.25" customHeight="1" x14ac:dyDescent="0.25">
      <c r="B7115" s="2" t="s">
        <v>29</v>
      </c>
      <c r="C7115" s="2">
        <v>1185732</v>
      </c>
      <c r="D7115" s="3">
        <v>44539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10">
        <v>58</v>
      </c>
      <c r="J7115" s="7">
        <v>1500</v>
      </c>
      <c r="K7115" s="10">
        <v>8700</v>
      </c>
      <c r="L7115" s="10">
        <v>4437</v>
      </c>
      <c r="M7115" s="5">
        <v>0.51</v>
      </c>
      <c r="N7115" s="2" t="s">
        <v>82</v>
      </c>
    </row>
    <row r="7116" spans="2:14" ht="14.25" customHeight="1" x14ac:dyDescent="0.25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10">
        <v>49</v>
      </c>
      <c r="J7116" s="7">
        <v>1080</v>
      </c>
      <c r="K7116" s="10">
        <v>5292</v>
      </c>
      <c r="L7116" s="10">
        <v>2910.6000000000004</v>
      </c>
      <c r="M7116" s="5">
        <v>0.55000000000000004</v>
      </c>
      <c r="N7116" s="2" t="s">
        <v>82</v>
      </c>
    </row>
    <row r="7117" spans="2:14" ht="14.25" customHeight="1" x14ac:dyDescent="0.25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10">
        <v>49</v>
      </c>
      <c r="J7117" s="7">
        <v>1050</v>
      </c>
      <c r="K7117" s="10">
        <v>5145</v>
      </c>
      <c r="L7117" s="10">
        <v>2366.6999999999998</v>
      </c>
      <c r="M7117" s="5">
        <v>0.45999999999999996</v>
      </c>
      <c r="N7117" s="2" t="s">
        <v>82</v>
      </c>
    </row>
    <row r="7118" spans="2:14" ht="14.25" customHeight="1" x14ac:dyDescent="0.25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10">
        <v>45</v>
      </c>
      <c r="J7118" s="7">
        <v>870</v>
      </c>
      <c r="K7118" s="10">
        <v>3915</v>
      </c>
      <c r="L7118" s="10">
        <v>1957.5</v>
      </c>
      <c r="M7118" s="5">
        <v>0.5</v>
      </c>
      <c r="N7118" s="2" t="s">
        <v>82</v>
      </c>
    </row>
    <row r="7119" spans="2:14" ht="14.25" customHeight="1" x14ac:dyDescent="0.25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10">
        <v>54</v>
      </c>
      <c r="J7119" s="7">
        <v>840</v>
      </c>
      <c r="K7119" s="10">
        <v>4536</v>
      </c>
      <c r="L7119" s="10">
        <v>1950.48</v>
      </c>
      <c r="M7119" s="5">
        <v>0.43</v>
      </c>
      <c r="N7119" s="2" t="s">
        <v>82</v>
      </c>
    </row>
    <row r="7120" spans="2:14" ht="14.25" customHeight="1" x14ac:dyDescent="0.25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10">
        <v>62</v>
      </c>
      <c r="J7120" s="7">
        <v>1200</v>
      </c>
      <c r="K7120" s="10">
        <v>7440</v>
      </c>
      <c r="L7120" s="10">
        <v>3720</v>
      </c>
      <c r="M7120" s="5">
        <v>0.5</v>
      </c>
      <c r="N7120" s="2" t="s">
        <v>82</v>
      </c>
    </row>
    <row r="7121" spans="2:14" ht="14.25" customHeight="1" x14ac:dyDescent="0.25">
      <c r="B7121" s="2" t="s">
        <v>29</v>
      </c>
      <c r="C7121" s="2">
        <v>1185732</v>
      </c>
      <c r="D7121" s="3">
        <v>44213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10">
        <v>32</v>
      </c>
      <c r="J7121" s="7">
        <v>1250</v>
      </c>
      <c r="K7121" s="10">
        <v>4000</v>
      </c>
      <c r="L7121" s="10">
        <v>2080</v>
      </c>
      <c r="M7121" s="5">
        <v>0.52</v>
      </c>
      <c r="N7121" s="2" t="s">
        <v>82</v>
      </c>
    </row>
    <row r="7122" spans="2:14" ht="14.25" customHeight="1" x14ac:dyDescent="0.25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10">
        <v>32</v>
      </c>
      <c r="J7122" s="7">
        <v>750</v>
      </c>
      <c r="K7122" s="10">
        <v>2400</v>
      </c>
      <c r="L7122" s="10">
        <v>1320</v>
      </c>
      <c r="M7122" s="5">
        <v>0.55000000000000004</v>
      </c>
      <c r="N7122" s="2" t="s">
        <v>82</v>
      </c>
    </row>
    <row r="7123" spans="2:14" ht="14.25" customHeight="1" x14ac:dyDescent="0.25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10">
        <v>25</v>
      </c>
      <c r="J7123" s="7">
        <v>870</v>
      </c>
      <c r="K7123" s="10">
        <v>2175</v>
      </c>
      <c r="L7123" s="10">
        <v>1196.25</v>
      </c>
      <c r="M7123" s="5">
        <v>0.55000000000000004</v>
      </c>
      <c r="N7123" s="2" t="s">
        <v>82</v>
      </c>
    </row>
    <row r="7124" spans="2:14" ht="14.25" customHeight="1" x14ac:dyDescent="0.25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10">
        <v>29</v>
      </c>
      <c r="J7124" s="7">
        <v>450</v>
      </c>
      <c r="K7124" s="10">
        <v>1305</v>
      </c>
      <c r="L7124" s="10">
        <v>704.7</v>
      </c>
      <c r="M7124" s="5">
        <v>0.54</v>
      </c>
      <c r="N7124" s="2" t="s">
        <v>82</v>
      </c>
    </row>
    <row r="7125" spans="2:14" ht="14.25" customHeight="1" x14ac:dyDescent="0.25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10">
        <v>41</v>
      </c>
      <c r="J7125" s="7">
        <v>540</v>
      </c>
      <c r="K7125" s="10">
        <v>2214</v>
      </c>
      <c r="L7125" s="10">
        <v>1129.1400000000001</v>
      </c>
      <c r="M7125" s="5">
        <v>0.51</v>
      </c>
      <c r="N7125" s="2" t="s">
        <v>82</v>
      </c>
    </row>
    <row r="7126" spans="2:14" ht="14.25" customHeight="1" x14ac:dyDescent="0.25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10">
        <v>34</v>
      </c>
      <c r="J7126" s="7">
        <v>750</v>
      </c>
      <c r="K7126" s="10">
        <v>2550</v>
      </c>
      <c r="L7126" s="10">
        <v>1275</v>
      </c>
      <c r="M7126" s="5">
        <v>0.5</v>
      </c>
      <c r="N7126" s="2" t="s">
        <v>82</v>
      </c>
    </row>
    <row r="7127" spans="2:14" ht="14.25" customHeight="1" x14ac:dyDescent="0.25">
      <c r="B7127" s="2" t="s">
        <v>29</v>
      </c>
      <c r="C7127" s="2">
        <v>1185732</v>
      </c>
      <c r="D7127" s="3">
        <v>44244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10">
        <v>33</v>
      </c>
      <c r="J7127" s="7">
        <v>1490</v>
      </c>
      <c r="K7127" s="10">
        <v>4917</v>
      </c>
      <c r="L7127" s="10">
        <v>2655.1800000000003</v>
      </c>
      <c r="M7127" s="5">
        <v>0.54</v>
      </c>
      <c r="N7127" s="2" t="s">
        <v>82</v>
      </c>
    </row>
    <row r="7128" spans="2:14" ht="14.25" customHeight="1" x14ac:dyDescent="0.25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10">
        <v>38</v>
      </c>
      <c r="J7128" s="7">
        <v>500</v>
      </c>
      <c r="K7128" s="10">
        <v>1900</v>
      </c>
      <c r="L7128" s="10">
        <v>1045</v>
      </c>
      <c r="M7128" s="5">
        <v>0.55000000000000004</v>
      </c>
      <c r="N7128" s="2" t="s">
        <v>82</v>
      </c>
    </row>
    <row r="7129" spans="2:14" ht="14.25" customHeight="1" x14ac:dyDescent="0.25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10">
        <v>27</v>
      </c>
      <c r="J7129" s="7">
        <v>750</v>
      </c>
      <c r="K7129" s="10">
        <v>2025</v>
      </c>
      <c r="L7129" s="10">
        <v>1032.75</v>
      </c>
      <c r="M7129" s="5">
        <v>0.51</v>
      </c>
      <c r="N7129" s="2" t="s">
        <v>82</v>
      </c>
    </row>
    <row r="7130" spans="2:14" ht="14.25" customHeight="1" x14ac:dyDescent="0.25">
      <c r="B7130" s="2" t="s">
        <v>29</v>
      </c>
      <c r="C7130" s="2">
        <v>1185732</v>
      </c>
      <c r="D7130" s="3">
        <v>44244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10">
        <v>34</v>
      </c>
      <c r="J7130" s="7">
        <v>490</v>
      </c>
      <c r="K7130" s="10">
        <v>1666</v>
      </c>
      <c r="L7130" s="10">
        <v>882.98</v>
      </c>
      <c r="M7130" s="5">
        <v>0.53</v>
      </c>
      <c r="N7130" s="2" t="s">
        <v>82</v>
      </c>
    </row>
    <row r="7131" spans="2:14" ht="14.25" customHeight="1" x14ac:dyDescent="0.25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10">
        <v>48</v>
      </c>
      <c r="J7131" s="7">
        <v>650</v>
      </c>
      <c r="K7131" s="10">
        <v>3120</v>
      </c>
      <c r="L7131" s="10">
        <v>1653.6000000000001</v>
      </c>
      <c r="M7131" s="5">
        <v>0.53</v>
      </c>
      <c r="N7131" s="2" t="s">
        <v>82</v>
      </c>
    </row>
    <row r="7132" spans="2:14" ht="14.25" customHeight="1" x14ac:dyDescent="0.25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10">
        <v>24</v>
      </c>
      <c r="J7132" s="7">
        <v>1050</v>
      </c>
      <c r="K7132" s="10">
        <v>2520</v>
      </c>
      <c r="L7132" s="10">
        <v>1360.8000000000002</v>
      </c>
      <c r="M7132" s="5">
        <v>0.54</v>
      </c>
      <c r="N7132" s="2" t="s">
        <v>82</v>
      </c>
    </row>
    <row r="7133" spans="2:14" ht="14.25" customHeight="1" x14ac:dyDescent="0.25">
      <c r="B7133" s="2" t="s">
        <v>29</v>
      </c>
      <c r="C7133" s="2">
        <v>1185732</v>
      </c>
      <c r="D7133" s="3">
        <v>44271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10">
        <v>28</v>
      </c>
      <c r="J7133" s="7">
        <v>1650</v>
      </c>
      <c r="K7133" s="10">
        <v>4620</v>
      </c>
      <c r="L7133" s="10">
        <v>2356.1999999999998</v>
      </c>
      <c r="M7133" s="5">
        <v>0.51</v>
      </c>
      <c r="N7133" s="2" t="s">
        <v>82</v>
      </c>
    </row>
    <row r="7134" spans="2:14" ht="14.25" customHeight="1" x14ac:dyDescent="0.25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10">
        <v>27</v>
      </c>
      <c r="J7134" s="7">
        <v>690</v>
      </c>
      <c r="K7134" s="10">
        <v>1863</v>
      </c>
      <c r="L7134" s="10">
        <v>1006.0200000000001</v>
      </c>
      <c r="M7134" s="5">
        <v>0.54</v>
      </c>
      <c r="N7134" s="2" t="s">
        <v>82</v>
      </c>
    </row>
    <row r="7135" spans="2:14" ht="14.25" customHeight="1" x14ac:dyDescent="0.25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10">
        <v>19</v>
      </c>
      <c r="J7135" s="7">
        <v>910</v>
      </c>
      <c r="K7135" s="10">
        <v>1729</v>
      </c>
      <c r="L7135" s="10">
        <v>933.66000000000008</v>
      </c>
      <c r="M7135" s="5">
        <v>0.54</v>
      </c>
      <c r="N7135" s="2" t="s">
        <v>82</v>
      </c>
    </row>
    <row r="7136" spans="2:14" ht="14.25" customHeight="1" x14ac:dyDescent="0.25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10">
        <v>23</v>
      </c>
      <c r="J7136" s="7">
        <v>490</v>
      </c>
      <c r="K7136" s="10">
        <v>1127</v>
      </c>
      <c r="L7136" s="10">
        <v>597.31000000000006</v>
      </c>
      <c r="M7136" s="5">
        <v>0.53</v>
      </c>
      <c r="N7136" s="2" t="s">
        <v>82</v>
      </c>
    </row>
    <row r="7137" spans="2:14" ht="14.25" customHeight="1" x14ac:dyDescent="0.25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10">
        <v>37</v>
      </c>
      <c r="J7137" s="7">
        <v>590</v>
      </c>
      <c r="K7137" s="10">
        <v>2183</v>
      </c>
      <c r="L7137" s="10">
        <v>1091.5</v>
      </c>
      <c r="M7137" s="5">
        <v>0.5</v>
      </c>
      <c r="N7137" s="2" t="s">
        <v>82</v>
      </c>
    </row>
    <row r="7138" spans="2:14" ht="14.25" customHeight="1" x14ac:dyDescent="0.25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10">
        <v>29</v>
      </c>
      <c r="J7138" s="7">
        <v>810</v>
      </c>
      <c r="K7138" s="10">
        <v>2349</v>
      </c>
      <c r="L7138" s="10">
        <v>1268.46</v>
      </c>
      <c r="M7138" s="5">
        <v>0.54</v>
      </c>
      <c r="N7138" s="2" t="s">
        <v>82</v>
      </c>
    </row>
    <row r="7139" spans="2:14" ht="14.25" customHeight="1" x14ac:dyDescent="0.25">
      <c r="B7139" s="2" t="s">
        <v>29</v>
      </c>
      <c r="C7139" s="2">
        <v>1185732</v>
      </c>
      <c r="D7139" s="3">
        <v>44303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10">
        <v>27</v>
      </c>
      <c r="J7139" s="7">
        <v>1430</v>
      </c>
      <c r="K7139" s="10">
        <v>3861</v>
      </c>
      <c r="L7139" s="10">
        <v>1969.1100000000001</v>
      </c>
      <c r="M7139" s="5">
        <v>0.51</v>
      </c>
      <c r="N7139" s="2" t="s">
        <v>82</v>
      </c>
    </row>
    <row r="7140" spans="2:14" ht="14.25" customHeight="1" x14ac:dyDescent="0.25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10">
        <v>28</v>
      </c>
      <c r="J7140" s="7">
        <v>750</v>
      </c>
      <c r="K7140" s="10">
        <v>2100</v>
      </c>
      <c r="L7140" s="10">
        <v>1155</v>
      </c>
      <c r="M7140" s="5">
        <v>0.55000000000000004</v>
      </c>
      <c r="N7140" s="2" t="s">
        <v>82</v>
      </c>
    </row>
    <row r="7141" spans="2:14" ht="14.25" customHeight="1" x14ac:dyDescent="0.25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10">
        <v>19</v>
      </c>
      <c r="J7141" s="7">
        <v>680</v>
      </c>
      <c r="K7141" s="10">
        <v>1292</v>
      </c>
      <c r="L7141" s="10">
        <v>697.68000000000006</v>
      </c>
      <c r="M7141" s="5">
        <v>0.54</v>
      </c>
      <c r="N7141" s="2" t="s">
        <v>82</v>
      </c>
    </row>
    <row r="7142" spans="2:14" ht="14.25" customHeight="1" x14ac:dyDescent="0.25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10">
        <v>25</v>
      </c>
      <c r="J7142" s="7">
        <v>470</v>
      </c>
      <c r="K7142" s="10">
        <v>1175</v>
      </c>
      <c r="L7142" s="10">
        <v>611</v>
      </c>
      <c r="M7142" s="5">
        <v>0.52</v>
      </c>
      <c r="N7142" s="2" t="s">
        <v>82</v>
      </c>
    </row>
    <row r="7143" spans="2:14" ht="14.25" customHeight="1" x14ac:dyDescent="0.25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10">
        <v>60</v>
      </c>
      <c r="J7143" s="7">
        <v>560</v>
      </c>
      <c r="K7143" s="10">
        <v>3360</v>
      </c>
      <c r="L7143" s="10">
        <v>1848.0000000000002</v>
      </c>
      <c r="M7143" s="5">
        <v>0.55000000000000004</v>
      </c>
      <c r="N7143" s="2" t="s">
        <v>82</v>
      </c>
    </row>
    <row r="7144" spans="2:14" ht="14.25" customHeight="1" x14ac:dyDescent="0.25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10">
        <v>47</v>
      </c>
      <c r="J7144" s="7">
        <v>940</v>
      </c>
      <c r="K7144" s="10">
        <v>4418</v>
      </c>
      <c r="L7144" s="10">
        <v>2253.1799999999998</v>
      </c>
      <c r="M7144" s="5">
        <v>0.51</v>
      </c>
      <c r="N7144" s="2" t="s">
        <v>82</v>
      </c>
    </row>
    <row r="7145" spans="2:14" ht="14.25" customHeight="1" x14ac:dyDescent="0.25">
      <c r="B7145" s="2" t="s">
        <v>29</v>
      </c>
      <c r="C7145" s="2">
        <v>1185732</v>
      </c>
      <c r="D7145" s="3">
        <v>44334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10">
        <v>58</v>
      </c>
      <c r="J7145" s="7">
        <v>1790</v>
      </c>
      <c r="K7145" s="10">
        <v>10382</v>
      </c>
      <c r="L7145" s="10">
        <v>5398.64</v>
      </c>
      <c r="M7145" s="5">
        <v>0.52</v>
      </c>
      <c r="N7145" s="2" t="s">
        <v>82</v>
      </c>
    </row>
    <row r="7146" spans="2:14" ht="14.25" customHeight="1" x14ac:dyDescent="0.25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10">
        <v>37</v>
      </c>
      <c r="J7146" s="7">
        <v>870</v>
      </c>
      <c r="K7146" s="10">
        <v>3219</v>
      </c>
      <c r="L7146" s="10">
        <v>1641.69</v>
      </c>
      <c r="M7146" s="5">
        <v>0.51</v>
      </c>
      <c r="N7146" s="2" t="s">
        <v>82</v>
      </c>
    </row>
    <row r="7147" spans="2:14" ht="14.25" customHeight="1" x14ac:dyDescent="0.25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10">
        <v>32</v>
      </c>
      <c r="J7147" s="7">
        <v>770</v>
      </c>
      <c r="K7147" s="10">
        <v>2464</v>
      </c>
      <c r="L7147" s="10">
        <v>1355.2</v>
      </c>
      <c r="M7147" s="5">
        <v>0.55000000000000004</v>
      </c>
      <c r="N7147" s="2" t="s">
        <v>82</v>
      </c>
    </row>
    <row r="7148" spans="2:14" ht="14.25" customHeight="1" x14ac:dyDescent="0.25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10">
        <v>33</v>
      </c>
      <c r="J7148" s="7">
        <v>500</v>
      </c>
      <c r="K7148" s="10">
        <v>1650</v>
      </c>
      <c r="L7148" s="10">
        <v>907.50000000000011</v>
      </c>
      <c r="M7148" s="5">
        <v>0.55000000000000004</v>
      </c>
      <c r="N7148" s="2" t="s">
        <v>82</v>
      </c>
    </row>
    <row r="7149" spans="2:14" ht="14.25" customHeight="1" x14ac:dyDescent="0.25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10">
        <v>42</v>
      </c>
      <c r="J7149" s="7">
        <v>680</v>
      </c>
      <c r="K7149" s="10">
        <v>2856</v>
      </c>
      <c r="L7149" s="10">
        <v>1542.24</v>
      </c>
      <c r="M7149" s="5">
        <v>0.54</v>
      </c>
      <c r="N7149" s="2" t="s">
        <v>82</v>
      </c>
    </row>
    <row r="7150" spans="2:14" ht="14.25" customHeight="1" x14ac:dyDescent="0.25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10">
        <v>52</v>
      </c>
      <c r="J7150" s="7">
        <v>950</v>
      </c>
      <c r="K7150" s="10">
        <v>4940</v>
      </c>
      <c r="L7150" s="10">
        <v>2717</v>
      </c>
      <c r="M7150" s="5">
        <v>0.55000000000000004</v>
      </c>
      <c r="N7150" s="2" t="s">
        <v>82</v>
      </c>
    </row>
    <row r="7151" spans="2:14" ht="14.25" customHeight="1" x14ac:dyDescent="0.25">
      <c r="B7151" s="2" t="s">
        <v>29</v>
      </c>
      <c r="C7151" s="2">
        <v>1185732</v>
      </c>
      <c r="D7151" s="3">
        <v>44364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10">
        <v>43</v>
      </c>
      <c r="J7151" s="7">
        <v>1500</v>
      </c>
      <c r="K7151" s="10">
        <v>6450</v>
      </c>
      <c r="L7151" s="10">
        <v>3354</v>
      </c>
      <c r="M7151" s="5">
        <v>0.52</v>
      </c>
      <c r="N7151" s="2" t="s">
        <v>82</v>
      </c>
    </row>
    <row r="7152" spans="2:14" ht="14.25" customHeight="1" x14ac:dyDescent="0.25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10">
        <v>37</v>
      </c>
      <c r="J7152" s="7">
        <v>1190</v>
      </c>
      <c r="K7152" s="10">
        <v>4403</v>
      </c>
      <c r="L7152" s="10">
        <v>2201.5</v>
      </c>
      <c r="M7152" s="5">
        <v>0.5</v>
      </c>
      <c r="N7152" s="2" t="s">
        <v>82</v>
      </c>
    </row>
    <row r="7153" spans="2:14" ht="14.25" customHeight="1" x14ac:dyDescent="0.25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10">
        <v>33</v>
      </c>
      <c r="J7153" s="7">
        <v>810</v>
      </c>
      <c r="K7153" s="10">
        <v>2673</v>
      </c>
      <c r="L7153" s="10">
        <v>1443.42</v>
      </c>
      <c r="M7153" s="5">
        <v>0.54</v>
      </c>
      <c r="N7153" s="2" t="s">
        <v>82</v>
      </c>
    </row>
    <row r="7154" spans="2:14" ht="14.25" customHeight="1" x14ac:dyDescent="0.25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10">
        <v>33</v>
      </c>
      <c r="J7154" s="7">
        <v>690</v>
      </c>
      <c r="K7154" s="10">
        <v>2277</v>
      </c>
      <c r="L7154" s="10">
        <v>1184.04</v>
      </c>
      <c r="M7154" s="5">
        <v>0.52</v>
      </c>
      <c r="N7154" s="2" t="s">
        <v>82</v>
      </c>
    </row>
    <row r="7155" spans="2:14" ht="14.25" customHeight="1" x14ac:dyDescent="0.25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10">
        <v>41</v>
      </c>
      <c r="J7155" s="7">
        <v>740</v>
      </c>
      <c r="K7155" s="10">
        <v>3034</v>
      </c>
      <c r="L7155" s="10">
        <v>1668.7</v>
      </c>
      <c r="M7155" s="5">
        <v>0.55000000000000004</v>
      </c>
      <c r="N7155" s="2" t="s">
        <v>82</v>
      </c>
    </row>
    <row r="7156" spans="2:14" ht="14.25" customHeight="1" x14ac:dyDescent="0.25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10">
        <v>59</v>
      </c>
      <c r="J7156" s="7">
        <v>1150</v>
      </c>
      <c r="K7156" s="10">
        <v>6785</v>
      </c>
      <c r="L7156" s="10">
        <v>3528.2000000000003</v>
      </c>
      <c r="M7156" s="5">
        <v>0.52</v>
      </c>
      <c r="N7156" s="2" t="s">
        <v>82</v>
      </c>
    </row>
    <row r="7157" spans="2:14" ht="14.25" customHeight="1" x14ac:dyDescent="0.25">
      <c r="B7157" s="2" t="s">
        <v>29</v>
      </c>
      <c r="C7157" s="2">
        <v>1185732</v>
      </c>
      <c r="D7157" s="3">
        <v>44393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10">
        <v>55</v>
      </c>
      <c r="J7157" s="7">
        <v>1820</v>
      </c>
      <c r="K7157" s="10">
        <v>10010</v>
      </c>
      <c r="L7157" s="10">
        <v>5205.2</v>
      </c>
      <c r="M7157" s="5">
        <v>0.52</v>
      </c>
      <c r="N7157" s="2" t="s">
        <v>82</v>
      </c>
    </row>
    <row r="7158" spans="2:14" ht="14.25" customHeight="1" x14ac:dyDescent="0.25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10">
        <v>50</v>
      </c>
      <c r="J7158" s="7">
        <v>1160</v>
      </c>
      <c r="K7158" s="10">
        <v>5800</v>
      </c>
      <c r="L7158" s="10">
        <v>3074</v>
      </c>
      <c r="M7158" s="5">
        <v>0.53</v>
      </c>
      <c r="N7158" s="2" t="s">
        <v>82</v>
      </c>
    </row>
    <row r="7159" spans="2:14" ht="14.25" customHeight="1" x14ac:dyDescent="0.25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10">
        <v>49</v>
      </c>
      <c r="J7159" s="7">
        <v>980</v>
      </c>
      <c r="K7159" s="10">
        <v>4802</v>
      </c>
      <c r="L7159" s="10">
        <v>2545.06</v>
      </c>
      <c r="M7159" s="5">
        <v>0.53</v>
      </c>
      <c r="N7159" s="2" t="s">
        <v>82</v>
      </c>
    </row>
    <row r="7160" spans="2:14" ht="14.25" customHeight="1" x14ac:dyDescent="0.25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10">
        <v>48</v>
      </c>
      <c r="J7160" s="7">
        <v>770</v>
      </c>
      <c r="K7160" s="10">
        <v>3696</v>
      </c>
      <c r="L7160" s="10">
        <v>1884.96</v>
      </c>
      <c r="M7160" s="5">
        <v>0.51</v>
      </c>
      <c r="N7160" s="2" t="s">
        <v>82</v>
      </c>
    </row>
    <row r="7161" spans="2:14" ht="14.25" customHeight="1" x14ac:dyDescent="0.25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10">
        <v>54</v>
      </c>
      <c r="J7161" s="7">
        <v>870</v>
      </c>
      <c r="K7161" s="10">
        <v>4698</v>
      </c>
      <c r="L7161" s="10">
        <v>2536.92</v>
      </c>
      <c r="M7161" s="5">
        <v>0.54</v>
      </c>
      <c r="N7161" s="2" t="s">
        <v>82</v>
      </c>
    </row>
    <row r="7162" spans="2:14" ht="14.25" customHeight="1" x14ac:dyDescent="0.25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10">
        <v>63</v>
      </c>
      <c r="J7162" s="7">
        <v>1330</v>
      </c>
      <c r="K7162" s="10">
        <v>8379</v>
      </c>
      <c r="L7162" s="10">
        <v>4524.66</v>
      </c>
      <c r="M7162" s="5">
        <v>0.54</v>
      </c>
      <c r="N7162" s="2" t="s">
        <v>82</v>
      </c>
    </row>
    <row r="7163" spans="2:14" ht="14.25" customHeight="1" x14ac:dyDescent="0.25">
      <c r="B7163" s="2" t="s">
        <v>29</v>
      </c>
      <c r="C7163" s="2">
        <v>1185732</v>
      </c>
      <c r="D7163" s="3">
        <v>44425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10">
        <v>46</v>
      </c>
      <c r="J7163" s="7">
        <v>1310</v>
      </c>
      <c r="K7163" s="10">
        <v>6026</v>
      </c>
      <c r="L7163" s="10">
        <v>3133.52</v>
      </c>
      <c r="M7163" s="5">
        <v>0.52</v>
      </c>
      <c r="N7163" s="2" t="s">
        <v>82</v>
      </c>
    </row>
    <row r="7164" spans="2:14" ht="14.25" customHeight="1" x14ac:dyDescent="0.25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10">
        <v>42</v>
      </c>
      <c r="J7164" s="7">
        <v>900</v>
      </c>
      <c r="K7164" s="10">
        <v>3780</v>
      </c>
      <c r="L7164" s="10">
        <v>2079</v>
      </c>
      <c r="M7164" s="5">
        <v>0.55000000000000004</v>
      </c>
      <c r="N7164" s="2" t="s">
        <v>82</v>
      </c>
    </row>
    <row r="7165" spans="2:14" ht="14.25" customHeight="1" x14ac:dyDescent="0.25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10">
        <v>38</v>
      </c>
      <c r="J7165" s="7">
        <v>870</v>
      </c>
      <c r="K7165" s="10">
        <v>3306</v>
      </c>
      <c r="L7165" s="10">
        <v>1719.1200000000001</v>
      </c>
      <c r="M7165" s="5">
        <v>0.52</v>
      </c>
      <c r="N7165" s="2" t="s">
        <v>82</v>
      </c>
    </row>
    <row r="7166" spans="2:14" ht="14.25" customHeight="1" x14ac:dyDescent="0.25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10">
        <v>36</v>
      </c>
      <c r="J7166" s="7">
        <v>720</v>
      </c>
      <c r="K7166" s="10">
        <v>2592</v>
      </c>
      <c r="L7166" s="10">
        <v>1321.92</v>
      </c>
      <c r="M7166" s="5">
        <v>0.51</v>
      </c>
      <c r="N7166" s="2" t="s">
        <v>82</v>
      </c>
    </row>
    <row r="7167" spans="2:14" ht="14.25" customHeight="1" x14ac:dyDescent="0.25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10">
        <v>49</v>
      </c>
      <c r="J7167" s="7">
        <v>680</v>
      </c>
      <c r="K7167" s="10">
        <v>3332</v>
      </c>
      <c r="L7167" s="10">
        <v>1799.2800000000002</v>
      </c>
      <c r="M7167" s="5">
        <v>0.54</v>
      </c>
      <c r="N7167" s="2" t="s">
        <v>82</v>
      </c>
    </row>
    <row r="7168" spans="2:14" ht="14.25" customHeight="1" x14ac:dyDescent="0.25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10">
        <v>54</v>
      </c>
      <c r="J7168" s="7">
        <v>1150</v>
      </c>
      <c r="K7168" s="10">
        <v>6210</v>
      </c>
      <c r="L7168" s="10">
        <v>3353.4</v>
      </c>
      <c r="M7168" s="5">
        <v>0.54</v>
      </c>
      <c r="N7168" s="2" t="s">
        <v>82</v>
      </c>
    </row>
    <row r="7169" spans="2:14" ht="14.25" customHeight="1" x14ac:dyDescent="0.25">
      <c r="B7169" s="2" t="s">
        <v>29</v>
      </c>
      <c r="C7169" s="2">
        <v>1185732</v>
      </c>
      <c r="D7169" s="3">
        <v>44457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10">
        <v>34</v>
      </c>
      <c r="J7169" s="7">
        <v>1540</v>
      </c>
      <c r="K7169" s="10">
        <v>5236</v>
      </c>
      <c r="L7169" s="10">
        <v>2670.36</v>
      </c>
      <c r="M7169" s="5">
        <v>0.51</v>
      </c>
      <c r="N7169" s="2" t="s">
        <v>82</v>
      </c>
    </row>
    <row r="7170" spans="2:14" ht="14.25" customHeight="1" x14ac:dyDescent="0.25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10">
        <v>29</v>
      </c>
      <c r="J7170" s="7">
        <v>910</v>
      </c>
      <c r="K7170" s="10">
        <v>2639</v>
      </c>
      <c r="L7170" s="10">
        <v>1398.67</v>
      </c>
      <c r="M7170" s="5">
        <v>0.53</v>
      </c>
      <c r="N7170" s="2" t="s">
        <v>82</v>
      </c>
    </row>
    <row r="7171" spans="2:14" ht="14.25" customHeight="1" x14ac:dyDescent="0.25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10">
        <v>24</v>
      </c>
      <c r="J7171" s="7">
        <v>680</v>
      </c>
      <c r="K7171" s="10">
        <v>1632</v>
      </c>
      <c r="L7171" s="10">
        <v>881.28000000000009</v>
      </c>
      <c r="M7171" s="5">
        <v>0.54</v>
      </c>
      <c r="N7171" s="2" t="s">
        <v>82</v>
      </c>
    </row>
    <row r="7172" spans="2:14" ht="14.25" customHeight="1" x14ac:dyDescent="0.25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10">
        <v>23</v>
      </c>
      <c r="J7172" s="7">
        <v>590</v>
      </c>
      <c r="K7172" s="10">
        <v>1357</v>
      </c>
      <c r="L7172" s="10">
        <v>678.5</v>
      </c>
      <c r="M7172" s="5">
        <v>0.5</v>
      </c>
      <c r="N7172" s="2" t="s">
        <v>82</v>
      </c>
    </row>
    <row r="7173" spans="2:14" ht="14.25" customHeight="1" x14ac:dyDescent="0.25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10">
        <v>32</v>
      </c>
      <c r="J7173" s="7">
        <v>610</v>
      </c>
      <c r="K7173" s="10">
        <v>1952</v>
      </c>
      <c r="L7173" s="10">
        <v>1015.0400000000001</v>
      </c>
      <c r="M7173" s="5">
        <v>0.52</v>
      </c>
      <c r="N7173" s="2" t="s">
        <v>82</v>
      </c>
    </row>
    <row r="7174" spans="2:14" ht="14.25" customHeight="1" x14ac:dyDescent="0.25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10">
        <v>36</v>
      </c>
      <c r="J7174" s="7">
        <v>750</v>
      </c>
      <c r="K7174" s="10">
        <v>2700</v>
      </c>
      <c r="L7174" s="10">
        <v>1377</v>
      </c>
      <c r="M7174" s="5">
        <v>0.51</v>
      </c>
      <c r="N7174" s="2" t="s">
        <v>82</v>
      </c>
    </row>
    <row r="7175" spans="2:14" ht="14.25" customHeight="1" x14ac:dyDescent="0.25">
      <c r="B7175" s="2" t="s">
        <v>29</v>
      </c>
      <c r="C7175" s="2">
        <v>1185732</v>
      </c>
      <c r="D7175" s="3">
        <v>44486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10">
        <v>41</v>
      </c>
      <c r="J7175" s="7">
        <v>1150</v>
      </c>
      <c r="K7175" s="10">
        <v>4715</v>
      </c>
      <c r="L7175" s="10">
        <v>2546.1000000000004</v>
      </c>
      <c r="M7175" s="5">
        <v>0.54</v>
      </c>
      <c r="N7175" s="2" t="s">
        <v>82</v>
      </c>
    </row>
    <row r="7176" spans="2:14" ht="14.25" customHeight="1" x14ac:dyDescent="0.25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10">
        <v>32</v>
      </c>
      <c r="J7176" s="7">
        <v>800</v>
      </c>
      <c r="K7176" s="10">
        <v>2560</v>
      </c>
      <c r="L7176" s="10">
        <v>1331.2</v>
      </c>
      <c r="M7176" s="5">
        <v>0.52</v>
      </c>
      <c r="N7176" s="2" t="s">
        <v>82</v>
      </c>
    </row>
    <row r="7177" spans="2:14" ht="14.25" customHeight="1" x14ac:dyDescent="0.25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10">
        <v>33</v>
      </c>
      <c r="J7177" s="7">
        <v>440</v>
      </c>
      <c r="K7177" s="10">
        <v>1452</v>
      </c>
      <c r="L7177" s="10">
        <v>769.56000000000006</v>
      </c>
      <c r="M7177" s="5">
        <v>0.53</v>
      </c>
      <c r="N7177" s="2" t="s">
        <v>82</v>
      </c>
    </row>
    <row r="7178" spans="2:14" ht="14.25" customHeight="1" x14ac:dyDescent="0.25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10">
        <v>32</v>
      </c>
      <c r="J7178" s="7">
        <v>470</v>
      </c>
      <c r="K7178" s="10">
        <v>1504</v>
      </c>
      <c r="L7178" s="10">
        <v>797.12</v>
      </c>
      <c r="M7178" s="5">
        <v>0.53</v>
      </c>
      <c r="N7178" s="2" t="s">
        <v>82</v>
      </c>
    </row>
    <row r="7179" spans="2:14" ht="14.25" customHeight="1" x14ac:dyDescent="0.25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10">
        <v>41</v>
      </c>
      <c r="J7179" s="7">
        <v>530</v>
      </c>
      <c r="K7179" s="10">
        <v>2173</v>
      </c>
      <c r="L7179" s="10">
        <v>1195.1500000000001</v>
      </c>
      <c r="M7179" s="5">
        <v>0.55000000000000004</v>
      </c>
      <c r="N7179" s="2" t="s">
        <v>82</v>
      </c>
    </row>
    <row r="7180" spans="2:14" ht="14.25" customHeight="1" x14ac:dyDescent="0.25">
      <c r="B7180" s="2" t="s">
        <v>13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10">
        <v>47</v>
      </c>
      <c r="J7180" s="7">
        <v>840</v>
      </c>
      <c r="K7180" s="10">
        <v>3948</v>
      </c>
      <c r="L7180" s="10">
        <v>1974</v>
      </c>
      <c r="M7180" s="5">
        <v>0.5</v>
      </c>
      <c r="N7180" s="2" t="s">
        <v>82</v>
      </c>
    </row>
    <row r="7181" spans="2:14" ht="14.25" customHeight="1" x14ac:dyDescent="0.25">
      <c r="B7181" s="2" t="s">
        <v>13</v>
      </c>
      <c r="C7181" s="2">
        <v>1185732</v>
      </c>
      <c r="D7181" s="3">
        <v>44517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10">
        <v>44</v>
      </c>
      <c r="J7181" s="7">
        <v>1170</v>
      </c>
      <c r="K7181" s="10">
        <v>5148</v>
      </c>
      <c r="L7181" s="10">
        <v>2676.96</v>
      </c>
      <c r="M7181" s="5">
        <v>0.52</v>
      </c>
      <c r="N7181" s="2" t="s">
        <v>82</v>
      </c>
    </row>
    <row r="7182" spans="2:14" ht="14.25" customHeight="1" x14ac:dyDescent="0.25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10">
        <v>33</v>
      </c>
      <c r="J7182" s="7">
        <v>950</v>
      </c>
      <c r="K7182" s="10">
        <v>3135</v>
      </c>
      <c r="L7182" s="10">
        <v>1661.5500000000002</v>
      </c>
      <c r="M7182" s="5">
        <v>0.53</v>
      </c>
      <c r="N7182" s="2" t="s">
        <v>82</v>
      </c>
    </row>
    <row r="7183" spans="2:14" ht="14.25" customHeight="1" x14ac:dyDescent="0.25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10">
        <v>32</v>
      </c>
      <c r="J7183" s="7">
        <v>770</v>
      </c>
      <c r="K7183" s="10">
        <v>2464</v>
      </c>
      <c r="L7183" s="10">
        <v>1232</v>
      </c>
      <c r="M7183" s="5">
        <v>0.5</v>
      </c>
      <c r="N7183" s="2" t="s">
        <v>82</v>
      </c>
    </row>
    <row r="7184" spans="2:14" ht="14.25" customHeight="1" x14ac:dyDescent="0.25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10">
        <v>38</v>
      </c>
      <c r="J7184" s="7">
        <v>910</v>
      </c>
      <c r="K7184" s="10">
        <v>3458</v>
      </c>
      <c r="L7184" s="10">
        <v>1901.9</v>
      </c>
      <c r="M7184" s="5">
        <v>0.55000000000000004</v>
      </c>
      <c r="N7184" s="2" t="s">
        <v>82</v>
      </c>
    </row>
    <row r="7185" spans="2:14" ht="14.25" customHeight="1" x14ac:dyDescent="0.25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10">
        <v>62</v>
      </c>
      <c r="J7185" s="7">
        <v>780</v>
      </c>
      <c r="K7185" s="10">
        <v>4836</v>
      </c>
      <c r="L7185" s="10">
        <v>2563.08</v>
      </c>
      <c r="M7185" s="5">
        <v>0.53</v>
      </c>
      <c r="N7185" s="2" t="s">
        <v>82</v>
      </c>
    </row>
    <row r="7186" spans="2:14" ht="14.25" customHeight="1" x14ac:dyDescent="0.25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10">
        <v>64</v>
      </c>
      <c r="J7186" s="7">
        <v>1000</v>
      </c>
      <c r="K7186" s="10">
        <v>6400</v>
      </c>
      <c r="L7186" s="10">
        <v>3264</v>
      </c>
      <c r="M7186" s="5">
        <v>0.51</v>
      </c>
      <c r="N7186" s="2" t="s">
        <v>82</v>
      </c>
    </row>
    <row r="7187" spans="2:14" ht="14.25" customHeight="1" x14ac:dyDescent="0.25">
      <c r="B7187" s="2" t="s">
        <v>13</v>
      </c>
      <c r="C7187" s="2">
        <v>1185732</v>
      </c>
      <c r="D7187" s="3">
        <v>44546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10">
        <v>60</v>
      </c>
      <c r="J7187" s="7">
        <v>1760</v>
      </c>
      <c r="K7187" s="10">
        <v>10560</v>
      </c>
      <c r="L7187" s="10">
        <v>5491.2</v>
      </c>
      <c r="M7187" s="5">
        <v>0.52</v>
      </c>
      <c r="N7187" s="2" t="s">
        <v>82</v>
      </c>
    </row>
    <row r="7188" spans="2:14" ht="14.25" customHeight="1" x14ac:dyDescent="0.25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10">
        <v>52</v>
      </c>
      <c r="J7188" s="7">
        <v>1350</v>
      </c>
      <c r="K7188" s="10">
        <v>7020</v>
      </c>
      <c r="L7188" s="10">
        <v>3650.4</v>
      </c>
      <c r="M7188" s="5">
        <v>0.52</v>
      </c>
      <c r="N7188" s="2" t="s">
        <v>82</v>
      </c>
    </row>
    <row r="7189" spans="2:14" ht="14.25" customHeight="1" x14ac:dyDescent="0.25">
      <c r="B7189" s="2" t="s">
        <v>29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10">
        <v>50</v>
      </c>
      <c r="J7189" s="7">
        <v>1120</v>
      </c>
      <c r="K7189" s="10">
        <v>5600</v>
      </c>
      <c r="L7189" s="10">
        <v>2968</v>
      </c>
      <c r="M7189" s="5">
        <v>0.53</v>
      </c>
      <c r="N7189" s="2" t="s">
        <v>82</v>
      </c>
    </row>
    <row r="7190" spans="2:14" ht="14.25" customHeight="1" x14ac:dyDescent="0.25">
      <c r="B7190" s="2" t="s">
        <v>13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10">
        <v>53</v>
      </c>
      <c r="J7190" s="7">
        <v>1020</v>
      </c>
      <c r="K7190" s="10">
        <v>5406</v>
      </c>
      <c r="L7190" s="10">
        <v>2757.06</v>
      </c>
      <c r="M7190" s="5">
        <v>0.51</v>
      </c>
      <c r="N7190" s="2" t="s">
        <v>82</v>
      </c>
    </row>
    <row r="7191" spans="2:14" ht="14.25" customHeight="1" x14ac:dyDescent="0.25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10">
        <v>61</v>
      </c>
      <c r="J7191" s="7">
        <v>950</v>
      </c>
      <c r="K7191" s="10">
        <v>5795</v>
      </c>
      <c r="L7191" s="10">
        <v>2897.5</v>
      </c>
      <c r="M7191" s="5">
        <v>0.5</v>
      </c>
      <c r="N7191" s="2" t="s">
        <v>82</v>
      </c>
    </row>
    <row r="7192" spans="2:14" ht="14.25" customHeight="1" x14ac:dyDescent="0.25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10">
        <v>68</v>
      </c>
      <c r="J7192" s="7">
        <v>1220</v>
      </c>
      <c r="K7192" s="10">
        <v>8296</v>
      </c>
      <c r="L7192" s="10">
        <v>4562.8</v>
      </c>
      <c r="M7192" s="5">
        <v>0.55000000000000004</v>
      </c>
      <c r="N7192" s="2" t="s">
        <v>82</v>
      </c>
    </row>
    <row r="7193" spans="2:14" ht="14.25" customHeight="1" x14ac:dyDescent="0.25">
      <c r="B7193" s="2" t="s">
        <v>13</v>
      </c>
      <c r="C7193" s="2">
        <v>1185732</v>
      </c>
      <c r="D7193" s="3">
        <v>44220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10">
        <v>33</v>
      </c>
      <c r="J7193" s="7">
        <v>1060</v>
      </c>
      <c r="K7193" s="10">
        <v>3498</v>
      </c>
      <c r="L7193" s="10">
        <v>1749</v>
      </c>
      <c r="M7193" s="5">
        <v>0.5</v>
      </c>
      <c r="N7193" s="2" t="s">
        <v>82</v>
      </c>
    </row>
    <row r="7194" spans="2:14" ht="14.25" customHeight="1" x14ac:dyDescent="0.25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10">
        <v>34</v>
      </c>
      <c r="J7194" s="7">
        <v>680</v>
      </c>
      <c r="K7194" s="10">
        <v>2312</v>
      </c>
      <c r="L7194" s="10">
        <v>1086.6399999999999</v>
      </c>
      <c r="M7194" s="5">
        <v>0.47</v>
      </c>
      <c r="N7194" s="2" t="s">
        <v>82</v>
      </c>
    </row>
    <row r="7195" spans="2:14" ht="14.25" customHeight="1" x14ac:dyDescent="0.25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10">
        <v>24</v>
      </c>
      <c r="J7195" s="7">
        <v>630</v>
      </c>
      <c r="K7195" s="10">
        <v>1512</v>
      </c>
      <c r="L7195" s="10">
        <v>695.52</v>
      </c>
      <c r="M7195" s="5">
        <v>0.45999999999999996</v>
      </c>
      <c r="N7195" s="2" t="s">
        <v>82</v>
      </c>
    </row>
    <row r="7196" spans="2:14" ht="14.25" customHeight="1" x14ac:dyDescent="0.25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10">
        <v>28</v>
      </c>
      <c r="J7196" s="7">
        <v>200</v>
      </c>
      <c r="K7196" s="10">
        <v>560</v>
      </c>
      <c r="L7196" s="10">
        <v>280</v>
      </c>
      <c r="M7196" s="5">
        <v>0.5</v>
      </c>
      <c r="N7196" s="2" t="s">
        <v>82</v>
      </c>
    </row>
    <row r="7197" spans="2:14" ht="14.25" customHeight="1" x14ac:dyDescent="0.25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10">
        <v>42</v>
      </c>
      <c r="J7197" s="7">
        <v>330</v>
      </c>
      <c r="K7197" s="10">
        <v>1386</v>
      </c>
      <c r="L7197" s="10">
        <v>595.98</v>
      </c>
      <c r="M7197" s="5">
        <v>0.43</v>
      </c>
      <c r="N7197" s="2" t="s">
        <v>82</v>
      </c>
    </row>
    <row r="7198" spans="2:14" ht="14.25" customHeight="1" x14ac:dyDescent="0.25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10">
        <v>33</v>
      </c>
      <c r="J7198" s="7">
        <v>590</v>
      </c>
      <c r="K7198" s="10">
        <v>1947</v>
      </c>
      <c r="L7198" s="10">
        <v>778.80000000000007</v>
      </c>
      <c r="M7198" s="5">
        <v>0.4</v>
      </c>
      <c r="N7198" s="2" t="s">
        <v>82</v>
      </c>
    </row>
    <row r="7199" spans="2:14" ht="14.25" customHeight="1" x14ac:dyDescent="0.25">
      <c r="B7199" s="2" t="s">
        <v>13</v>
      </c>
      <c r="C7199" s="2">
        <v>1185732</v>
      </c>
      <c r="D7199" s="3">
        <v>44249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10">
        <v>32</v>
      </c>
      <c r="J7199" s="7">
        <v>1380</v>
      </c>
      <c r="K7199" s="10">
        <v>4416</v>
      </c>
      <c r="L7199" s="10">
        <v>2340.48</v>
      </c>
      <c r="M7199" s="5">
        <v>0.53</v>
      </c>
      <c r="N7199" s="2" t="s">
        <v>82</v>
      </c>
    </row>
    <row r="7200" spans="2:14" ht="14.25" customHeight="1" x14ac:dyDescent="0.25">
      <c r="B7200" s="2" t="s">
        <v>29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10">
        <v>34</v>
      </c>
      <c r="J7200" s="7">
        <v>380</v>
      </c>
      <c r="K7200" s="10">
        <v>1292</v>
      </c>
      <c r="L7200" s="10">
        <v>594.31999999999994</v>
      </c>
      <c r="M7200" s="5">
        <v>0.45999999999999996</v>
      </c>
      <c r="N7200" s="2" t="s">
        <v>82</v>
      </c>
    </row>
    <row r="7201" spans="2:14" ht="14.25" customHeight="1" x14ac:dyDescent="0.25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10">
        <v>24</v>
      </c>
      <c r="J7201" s="7">
        <v>460</v>
      </c>
      <c r="K7201" s="10">
        <v>1104</v>
      </c>
      <c r="L7201" s="10">
        <v>518.88</v>
      </c>
      <c r="M7201" s="5">
        <v>0.47</v>
      </c>
      <c r="N7201" s="2" t="s">
        <v>82</v>
      </c>
    </row>
    <row r="7202" spans="2:14" ht="14.25" customHeight="1" x14ac:dyDescent="0.25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10">
        <v>28</v>
      </c>
      <c r="J7202" s="7">
        <v>140</v>
      </c>
      <c r="K7202" s="10">
        <v>392</v>
      </c>
      <c r="L7202" s="10">
        <v>196</v>
      </c>
      <c r="M7202" s="5">
        <v>0.5</v>
      </c>
      <c r="N7202" s="2" t="s">
        <v>82</v>
      </c>
    </row>
    <row r="7203" spans="2:14" ht="14.25" customHeight="1" x14ac:dyDescent="0.25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10">
        <v>41</v>
      </c>
      <c r="J7203" s="7">
        <v>310</v>
      </c>
      <c r="K7203" s="10">
        <v>1271</v>
      </c>
      <c r="L7203" s="10">
        <v>571.94999999999993</v>
      </c>
      <c r="M7203" s="5">
        <v>0.44999999999999996</v>
      </c>
      <c r="N7203" s="2" t="s">
        <v>82</v>
      </c>
    </row>
    <row r="7204" spans="2:14" ht="14.25" customHeight="1" x14ac:dyDescent="0.25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10">
        <v>34</v>
      </c>
      <c r="J7204" s="7">
        <v>630</v>
      </c>
      <c r="K7204" s="10">
        <v>2142</v>
      </c>
      <c r="L7204" s="10">
        <v>921.06</v>
      </c>
      <c r="M7204" s="5">
        <v>0.43</v>
      </c>
      <c r="N7204" s="2" t="s">
        <v>82</v>
      </c>
    </row>
    <row r="7205" spans="2:14" ht="14.25" customHeight="1" x14ac:dyDescent="0.25">
      <c r="B7205" s="2" t="s">
        <v>29</v>
      </c>
      <c r="C7205" s="2">
        <v>1185732</v>
      </c>
      <c r="D7205" s="3">
        <v>44275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10">
        <v>32</v>
      </c>
      <c r="J7205" s="7">
        <v>1250</v>
      </c>
      <c r="K7205" s="10">
        <v>4000</v>
      </c>
      <c r="L7205" s="10">
        <v>2120</v>
      </c>
      <c r="M7205" s="5">
        <v>0.53</v>
      </c>
      <c r="N7205" s="2" t="s">
        <v>82</v>
      </c>
    </row>
    <row r="7206" spans="2:14" ht="14.25" customHeight="1" x14ac:dyDescent="0.25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10">
        <v>34</v>
      </c>
      <c r="J7206" s="7">
        <v>390</v>
      </c>
      <c r="K7206" s="10">
        <v>1326</v>
      </c>
      <c r="L7206" s="10">
        <v>623.21999999999991</v>
      </c>
      <c r="M7206" s="5">
        <v>0.47</v>
      </c>
      <c r="N7206" s="2" t="s">
        <v>82</v>
      </c>
    </row>
    <row r="7207" spans="2:14" ht="14.25" customHeight="1" x14ac:dyDescent="0.25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10">
        <v>24</v>
      </c>
      <c r="J7207" s="7">
        <v>530</v>
      </c>
      <c r="K7207" s="10">
        <v>1272</v>
      </c>
      <c r="L7207" s="10">
        <v>623.28</v>
      </c>
      <c r="M7207" s="5">
        <v>0.49</v>
      </c>
      <c r="N7207" s="2" t="s">
        <v>82</v>
      </c>
    </row>
    <row r="7208" spans="2:14" ht="14.25" customHeight="1" x14ac:dyDescent="0.25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10">
        <v>29</v>
      </c>
      <c r="J7208" s="7">
        <v>70</v>
      </c>
      <c r="K7208" s="10">
        <v>203</v>
      </c>
      <c r="L7208" s="10">
        <v>93.38</v>
      </c>
      <c r="M7208" s="5">
        <v>0.45999999999999996</v>
      </c>
      <c r="N7208" s="2" t="s">
        <v>82</v>
      </c>
    </row>
    <row r="7209" spans="2:14" ht="14.25" customHeight="1" x14ac:dyDescent="0.25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10">
        <v>43</v>
      </c>
      <c r="J7209" s="7">
        <v>220</v>
      </c>
      <c r="K7209" s="10">
        <v>946</v>
      </c>
      <c r="L7209" s="10">
        <v>406.78</v>
      </c>
      <c r="M7209" s="5">
        <v>0.43</v>
      </c>
      <c r="N7209" s="2" t="s">
        <v>82</v>
      </c>
    </row>
    <row r="7210" spans="2:14" ht="14.25" customHeight="1" x14ac:dyDescent="0.25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10">
        <v>33</v>
      </c>
      <c r="J7210" s="7">
        <v>490</v>
      </c>
      <c r="K7210" s="10">
        <v>1617</v>
      </c>
      <c r="L7210" s="10">
        <v>727.65</v>
      </c>
      <c r="M7210" s="5">
        <v>0.44999999999999996</v>
      </c>
      <c r="N7210" s="2" t="s">
        <v>82</v>
      </c>
    </row>
    <row r="7211" spans="2:14" ht="14.25" customHeight="1" x14ac:dyDescent="0.25">
      <c r="B7211" s="2" t="s">
        <v>29</v>
      </c>
      <c r="C7211" s="2">
        <v>1185732</v>
      </c>
      <c r="D7211" s="3">
        <v>44307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10">
        <v>33</v>
      </c>
      <c r="J7211" s="7">
        <v>1280</v>
      </c>
      <c r="K7211" s="10">
        <v>4224</v>
      </c>
      <c r="L7211" s="10">
        <v>2154.2400000000002</v>
      </c>
      <c r="M7211" s="5">
        <v>0.51</v>
      </c>
      <c r="N7211" s="2" t="s">
        <v>82</v>
      </c>
    </row>
    <row r="7212" spans="2:14" ht="14.25" customHeight="1" x14ac:dyDescent="0.25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10">
        <v>32</v>
      </c>
      <c r="J7212" s="7">
        <v>310</v>
      </c>
      <c r="K7212" s="10">
        <v>992</v>
      </c>
      <c r="L7212" s="10">
        <v>466.23999999999995</v>
      </c>
      <c r="M7212" s="5">
        <v>0.47</v>
      </c>
      <c r="N7212" s="2" t="s">
        <v>82</v>
      </c>
    </row>
    <row r="7213" spans="2:14" ht="14.25" customHeight="1" x14ac:dyDescent="0.25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10">
        <v>24</v>
      </c>
      <c r="J7213" s="7">
        <v>330</v>
      </c>
      <c r="K7213" s="10">
        <v>792</v>
      </c>
      <c r="L7213" s="10">
        <v>388.08</v>
      </c>
      <c r="M7213" s="5">
        <v>0.49</v>
      </c>
      <c r="N7213" s="2" t="s">
        <v>82</v>
      </c>
    </row>
    <row r="7214" spans="2:14" ht="14.25" customHeight="1" x14ac:dyDescent="0.25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10">
        <v>27</v>
      </c>
      <c r="J7214" s="7">
        <v>130</v>
      </c>
      <c r="K7214" s="10">
        <v>351</v>
      </c>
      <c r="L7214" s="10">
        <v>164.97</v>
      </c>
      <c r="M7214" s="5">
        <v>0.47</v>
      </c>
      <c r="N7214" s="2" t="s">
        <v>82</v>
      </c>
    </row>
    <row r="7215" spans="2:14" ht="14.25" customHeight="1" x14ac:dyDescent="0.25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10">
        <v>41</v>
      </c>
      <c r="J7215" s="7">
        <v>150</v>
      </c>
      <c r="K7215" s="10">
        <v>615</v>
      </c>
      <c r="L7215" s="10">
        <v>276.75</v>
      </c>
      <c r="M7215" s="5">
        <v>0.44999999999999996</v>
      </c>
      <c r="N7215" s="2" t="s">
        <v>82</v>
      </c>
    </row>
    <row r="7216" spans="2:14" ht="14.25" customHeight="1" x14ac:dyDescent="0.25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10">
        <v>32</v>
      </c>
      <c r="J7216" s="7">
        <v>520</v>
      </c>
      <c r="K7216" s="10">
        <v>1664</v>
      </c>
      <c r="L7216" s="10">
        <v>732.16</v>
      </c>
      <c r="M7216" s="5">
        <v>0.44</v>
      </c>
      <c r="N7216" s="2" t="s">
        <v>82</v>
      </c>
    </row>
    <row r="7217" spans="2:14" ht="14.25" customHeight="1" x14ac:dyDescent="0.25">
      <c r="B7217" s="2" t="s">
        <v>29</v>
      </c>
      <c r="C7217" s="2">
        <v>1185732</v>
      </c>
      <c r="D7217" s="3">
        <v>44336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10">
        <v>49</v>
      </c>
      <c r="J7217" s="7">
        <v>1180</v>
      </c>
      <c r="K7217" s="10">
        <v>5782</v>
      </c>
      <c r="L7217" s="10">
        <v>3006.6400000000003</v>
      </c>
      <c r="M7217" s="5">
        <v>0.52</v>
      </c>
      <c r="N7217" s="2" t="s">
        <v>82</v>
      </c>
    </row>
    <row r="7218" spans="2:14" ht="14.25" customHeight="1" x14ac:dyDescent="0.25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10">
        <v>42</v>
      </c>
      <c r="J7218" s="7">
        <v>470</v>
      </c>
      <c r="K7218" s="10">
        <v>1974</v>
      </c>
      <c r="L7218" s="10">
        <v>908.04</v>
      </c>
      <c r="M7218" s="5">
        <v>0.45999999999999996</v>
      </c>
      <c r="N7218" s="2" t="s">
        <v>82</v>
      </c>
    </row>
    <row r="7219" spans="2:14" ht="14.25" customHeight="1" x14ac:dyDescent="0.25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10">
        <v>36</v>
      </c>
      <c r="J7219" s="7">
        <v>380</v>
      </c>
      <c r="K7219" s="10">
        <v>1368</v>
      </c>
      <c r="L7219" s="10">
        <v>656.64</v>
      </c>
      <c r="M7219" s="5">
        <v>0.48</v>
      </c>
      <c r="N7219" s="2" t="s">
        <v>82</v>
      </c>
    </row>
    <row r="7220" spans="2:14" ht="14.25" customHeight="1" x14ac:dyDescent="0.25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10">
        <v>37</v>
      </c>
      <c r="J7220" s="7">
        <v>300</v>
      </c>
      <c r="K7220" s="10">
        <v>1110</v>
      </c>
      <c r="L7220" s="10">
        <v>532.79999999999995</v>
      </c>
      <c r="M7220" s="5">
        <v>0.48</v>
      </c>
      <c r="N7220" s="2" t="s">
        <v>82</v>
      </c>
    </row>
    <row r="7221" spans="2:14" ht="14.25" customHeight="1" x14ac:dyDescent="0.25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10">
        <v>49</v>
      </c>
      <c r="J7221" s="7">
        <v>360</v>
      </c>
      <c r="K7221" s="10">
        <v>1764</v>
      </c>
      <c r="L7221" s="10">
        <v>740.88</v>
      </c>
      <c r="M7221" s="5">
        <v>0.42</v>
      </c>
      <c r="N7221" s="2" t="s">
        <v>82</v>
      </c>
    </row>
    <row r="7222" spans="2:14" ht="14.25" customHeight="1" x14ac:dyDescent="0.25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10">
        <v>52</v>
      </c>
      <c r="J7222" s="7">
        <v>630</v>
      </c>
      <c r="K7222" s="10">
        <v>3276</v>
      </c>
      <c r="L7222" s="10">
        <v>1343.1599999999999</v>
      </c>
      <c r="M7222" s="5">
        <v>0.41</v>
      </c>
      <c r="N7222" s="2" t="s">
        <v>82</v>
      </c>
    </row>
    <row r="7223" spans="2:14" ht="14.25" customHeight="1" x14ac:dyDescent="0.25">
      <c r="B7223" s="2" t="s">
        <v>29</v>
      </c>
      <c r="C7223" s="2">
        <v>1185732</v>
      </c>
      <c r="D7223" s="3">
        <v>44369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10">
        <v>47</v>
      </c>
      <c r="J7223" s="7">
        <v>1250</v>
      </c>
      <c r="K7223" s="10">
        <v>5875</v>
      </c>
      <c r="L7223" s="10">
        <v>2937.5</v>
      </c>
      <c r="M7223" s="5">
        <v>0.5</v>
      </c>
      <c r="N7223" s="2" t="s">
        <v>82</v>
      </c>
    </row>
    <row r="7224" spans="2:14" ht="14.25" customHeight="1" x14ac:dyDescent="0.25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10">
        <v>41</v>
      </c>
      <c r="J7224" s="7">
        <v>750</v>
      </c>
      <c r="K7224" s="10">
        <v>3075</v>
      </c>
      <c r="L7224" s="10">
        <v>1445.25</v>
      </c>
      <c r="M7224" s="5">
        <v>0.47</v>
      </c>
      <c r="N7224" s="2" t="s">
        <v>82</v>
      </c>
    </row>
    <row r="7225" spans="2:14" ht="14.25" customHeight="1" x14ac:dyDescent="0.25">
      <c r="B7225" s="2" t="s">
        <v>13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10">
        <v>37</v>
      </c>
      <c r="J7225" s="7">
        <v>470</v>
      </c>
      <c r="K7225" s="10">
        <v>1739</v>
      </c>
      <c r="L7225" s="10">
        <v>869.5</v>
      </c>
      <c r="M7225" s="5">
        <v>0.5</v>
      </c>
      <c r="N7225" s="2" t="s">
        <v>82</v>
      </c>
    </row>
    <row r="7226" spans="2:14" ht="14.25" customHeight="1" x14ac:dyDescent="0.25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10">
        <v>37</v>
      </c>
      <c r="J7226" s="7">
        <v>440</v>
      </c>
      <c r="K7226" s="10">
        <v>1628</v>
      </c>
      <c r="L7226" s="10">
        <v>814</v>
      </c>
      <c r="M7226" s="5">
        <v>0.5</v>
      </c>
      <c r="N7226" s="2" t="s">
        <v>82</v>
      </c>
    </row>
    <row r="7227" spans="2:14" ht="14.25" customHeight="1" x14ac:dyDescent="0.25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10">
        <v>49</v>
      </c>
      <c r="J7227" s="7">
        <v>420</v>
      </c>
      <c r="K7227" s="10">
        <v>2058</v>
      </c>
      <c r="L7227" s="10">
        <v>905.52</v>
      </c>
      <c r="M7227" s="5">
        <v>0.44</v>
      </c>
      <c r="N7227" s="2" t="s">
        <v>82</v>
      </c>
    </row>
    <row r="7228" spans="2:14" ht="14.25" customHeight="1" x14ac:dyDescent="0.25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10">
        <v>53</v>
      </c>
      <c r="J7228" s="7">
        <v>840</v>
      </c>
      <c r="K7228" s="10">
        <v>4452</v>
      </c>
      <c r="L7228" s="10">
        <v>2003.3999999999999</v>
      </c>
      <c r="M7228" s="5">
        <v>0.44999999999999996</v>
      </c>
      <c r="N7228" s="2" t="s">
        <v>82</v>
      </c>
    </row>
    <row r="7229" spans="2:14" ht="14.25" customHeight="1" x14ac:dyDescent="0.25">
      <c r="B7229" s="2" t="s">
        <v>13</v>
      </c>
      <c r="C7229" s="2">
        <v>1185732</v>
      </c>
      <c r="D7229" s="3">
        <v>44397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10">
        <v>49</v>
      </c>
      <c r="J7229" s="7">
        <v>1310</v>
      </c>
      <c r="K7229" s="10">
        <v>6419</v>
      </c>
      <c r="L7229" s="10">
        <v>3337.88</v>
      </c>
      <c r="M7229" s="5">
        <v>0.52</v>
      </c>
      <c r="N7229" s="2" t="s">
        <v>82</v>
      </c>
    </row>
    <row r="7230" spans="2:14" ht="14.25" customHeight="1" x14ac:dyDescent="0.25">
      <c r="B7230" s="2" t="s">
        <v>25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10">
        <v>42</v>
      </c>
      <c r="J7230" s="7">
        <v>720</v>
      </c>
      <c r="K7230" s="10">
        <v>3024</v>
      </c>
      <c r="L7230" s="10">
        <v>1451.52</v>
      </c>
      <c r="M7230" s="5">
        <v>0.48</v>
      </c>
      <c r="N7230" s="2" t="s">
        <v>82</v>
      </c>
    </row>
    <row r="7231" spans="2:14" ht="14.25" customHeight="1" x14ac:dyDescent="0.25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10">
        <v>37</v>
      </c>
      <c r="J7231" s="7">
        <v>600</v>
      </c>
      <c r="K7231" s="10">
        <v>2220</v>
      </c>
      <c r="L7231" s="10">
        <v>1087.8</v>
      </c>
      <c r="M7231" s="5">
        <v>0.49</v>
      </c>
      <c r="N7231" s="2" t="s">
        <v>82</v>
      </c>
    </row>
    <row r="7232" spans="2:14" ht="14.25" customHeight="1" x14ac:dyDescent="0.25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10">
        <v>36</v>
      </c>
      <c r="J7232" s="7">
        <v>450</v>
      </c>
      <c r="K7232" s="10">
        <v>1620</v>
      </c>
      <c r="L7232" s="10">
        <v>761.4</v>
      </c>
      <c r="M7232" s="5">
        <v>0.47</v>
      </c>
      <c r="N7232" s="2" t="s">
        <v>82</v>
      </c>
    </row>
    <row r="7233" spans="2:14" ht="14.25" customHeight="1" x14ac:dyDescent="0.25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10">
        <v>46</v>
      </c>
      <c r="J7233" s="7">
        <v>510</v>
      </c>
      <c r="K7233" s="10">
        <v>2346</v>
      </c>
      <c r="L7233" s="10">
        <v>1055.6999999999998</v>
      </c>
      <c r="M7233" s="5">
        <v>0.44999999999999996</v>
      </c>
      <c r="N7233" s="2" t="s">
        <v>82</v>
      </c>
    </row>
    <row r="7234" spans="2:14" ht="14.25" customHeight="1" x14ac:dyDescent="0.25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10">
        <v>54</v>
      </c>
      <c r="J7234" s="7">
        <v>1020</v>
      </c>
      <c r="K7234" s="10">
        <v>5508</v>
      </c>
      <c r="L7234" s="10">
        <v>2313.36</v>
      </c>
      <c r="M7234" s="5">
        <v>0.42</v>
      </c>
      <c r="N7234" s="2" t="s">
        <v>82</v>
      </c>
    </row>
    <row r="7235" spans="2:14" ht="14.25" customHeight="1" x14ac:dyDescent="0.25">
      <c r="B7235" s="2" t="s">
        <v>25</v>
      </c>
      <c r="C7235" s="2">
        <v>1185732</v>
      </c>
      <c r="D7235" s="3">
        <v>44429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10">
        <v>48</v>
      </c>
      <c r="J7235" s="7">
        <v>1350</v>
      </c>
      <c r="K7235" s="10">
        <v>6480</v>
      </c>
      <c r="L7235" s="10">
        <v>3434.4</v>
      </c>
      <c r="M7235" s="5">
        <v>0.53</v>
      </c>
      <c r="N7235" s="2" t="s">
        <v>82</v>
      </c>
    </row>
    <row r="7236" spans="2:14" ht="14.25" customHeight="1" x14ac:dyDescent="0.25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10">
        <v>41</v>
      </c>
      <c r="J7236" s="7">
        <v>830</v>
      </c>
      <c r="K7236" s="10">
        <v>3403</v>
      </c>
      <c r="L7236" s="10">
        <v>1701.5</v>
      </c>
      <c r="M7236" s="5">
        <v>0.5</v>
      </c>
      <c r="N7236" s="2" t="s">
        <v>82</v>
      </c>
    </row>
    <row r="7237" spans="2:14" ht="14.25" customHeight="1" x14ac:dyDescent="0.25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10">
        <v>39</v>
      </c>
      <c r="J7237" s="7">
        <v>600</v>
      </c>
      <c r="K7237" s="10">
        <v>2340</v>
      </c>
      <c r="L7237" s="10">
        <v>1170</v>
      </c>
      <c r="M7237" s="5">
        <v>0.5</v>
      </c>
      <c r="N7237" s="2" t="s">
        <v>82</v>
      </c>
    </row>
    <row r="7238" spans="2:14" ht="14.25" customHeight="1" x14ac:dyDescent="0.25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10">
        <v>37</v>
      </c>
      <c r="J7238" s="7">
        <v>440</v>
      </c>
      <c r="K7238" s="10">
        <v>1628</v>
      </c>
      <c r="L7238" s="10">
        <v>748.88</v>
      </c>
      <c r="M7238" s="5">
        <v>0.45999999999999996</v>
      </c>
      <c r="N7238" s="2" t="s">
        <v>82</v>
      </c>
    </row>
    <row r="7239" spans="2:14" ht="14.25" customHeight="1" x14ac:dyDescent="0.25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10">
        <v>47</v>
      </c>
      <c r="J7239" s="7">
        <v>380</v>
      </c>
      <c r="K7239" s="10">
        <v>1786</v>
      </c>
      <c r="L7239" s="10">
        <v>803.69999999999993</v>
      </c>
      <c r="M7239" s="5">
        <v>0.44999999999999996</v>
      </c>
      <c r="N7239" s="2" t="s">
        <v>82</v>
      </c>
    </row>
    <row r="7240" spans="2:14" ht="14.25" customHeight="1" x14ac:dyDescent="0.25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10">
        <v>53</v>
      </c>
      <c r="J7240" s="7">
        <v>810</v>
      </c>
      <c r="K7240" s="10">
        <v>4293</v>
      </c>
      <c r="L7240" s="10">
        <v>1845.99</v>
      </c>
      <c r="M7240" s="5">
        <v>0.43</v>
      </c>
      <c r="N7240" s="2" t="s">
        <v>82</v>
      </c>
    </row>
    <row r="7241" spans="2:14" ht="14.25" customHeight="1" x14ac:dyDescent="0.25">
      <c r="B7241" s="2" t="s">
        <v>25</v>
      </c>
      <c r="C7241" s="2">
        <v>1185732</v>
      </c>
      <c r="D7241" s="3">
        <v>44459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10">
        <v>49</v>
      </c>
      <c r="J7241" s="7">
        <v>1280</v>
      </c>
      <c r="K7241" s="10">
        <v>6272</v>
      </c>
      <c r="L7241" s="10">
        <v>3198.7200000000003</v>
      </c>
      <c r="M7241" s="5">
        <v>0.51</v>
      </c>
      <c r="N7241" s="2" t="s">
        <v>82</v>
      </c>
    </row>
    <row r="7242" spans="2:14" ht="14.25" customHeight="1" x14ac:dyDescent="0.25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10">
        <v>44</v>
      </c>
      <c r="J7242" s="7">
        <v>630</v>
      </c>
      <c r="K7242" s="10">
        <v>2772</v>
      </c>
      <c r="L7242" s="10">
        <v>1247.3999999999999</v>
      </c>
      <c r="M7242" s="5">
        <v>0.44999999999999996</v>
      </c>
      <c r="N7242" s="2" t="s">
        <v>82</v>
      </c>
    </row>
    <row r="7243" spans="2:14" ht="14.25" customHeight="1" x14ac:dyDescent="0.25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10">
        <v>38</v>
      </c>
      <c r="J7243" s="7">
        <v>360</v>
      </c>
      <c r="K7243" s="10">
        <v>1368</v>
      </c>
      <c r="L7243" s="10">
        <v>684</v>
      </c>
      <c r="M7243" s="5">
        <v>0.5</v>
      </c>
      <c r="N7243" s="2" t="s">
        <v>82</v>
      </c>
    </row>
    <row r="7244" spans="2:14" ht="14.25" customHeight="1" x14ac:dyDescent="0.25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10">
        <v>36</v>
      </c>
      <c r="J7244" s="7">
        <v>250</v>
      </c>
      <c r="K7244" s="10">
        <v>900</v>
      </c>
      <c r="L7244" s="10">
        <v>404.99999999999994</v>
      </c>
      <c r="M7244" s="5">
        <v>0.44999999999999996</v>
      </c>
      <c r="N7244" s="2" t="s">
        <v>82</v>
      </c>
    </row>
    <row r="7245" spans="2:14" ht="14.25" customHeight="1" x14ac:dyDescent="0.25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10">
        <v>48</v>
      </c>
      <c r="J7245" s="7">
        <v>300</v>
      </c>
      <c r="K7245" s="10">
        <v>1440</v>
      </c>
      <c r="L7245" s="10">
        <v>619.20000000000005</v>
      </c>
      <c r="M7245" s="5">
        <v>0.43</v>
      </c>
      <c r="N7245" s="2" t="s">
        <v>82</v>
      </c>
    </row>
    <row r="7246" spans="2:14" ht="14.25" customHeight="1" x14ac:dyDescent="0.25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10">
        <v>54</v>
      </c>
      <c r="J7246" s="7">
        <v>500</v>
      </c>
      <c r="K7246" s="10">
        <v>2700</v>
      </c>
      <c r="L7246" s="10">
        <v>1080</v>
      </c>
      <c r="M7246" s="5">
        <v>0.4</v>
      </c>
      <c r="N7246" s="2" t="s">
        <v>82</v>
      </c>
    </row>
    <row r="7247" spans="2:14" ht="14.25" customHeight="1" x14ac:dyDescent="0.25">
      <c r="B7247" s="2" t="s">
        <v>25</v>
      </c>
      <c r="C7247" s="2">
        <v>1185732</v>
      </c>
      <c r="D7247" s="3">
        <v>44491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10">
        <v>52</v>
      </c>
      <c r="J7247" s="7">
        <v>1130</v>
      </c>
      <c r="K7247" s="10">
        <v>5876</v>
      </c>
      <c r="L7247" s="10">
        <v>3173.0400000000004</v>
      </c>
      <c r="M7247" s="5">
        <v>0.54</v>
      </c>
      <c r="N7247" s="2" t="s">
        <v>82</v>
      </c>
    </row>
    <row r="7248" spans="2:14" ht="14.25" customHeight="1" x14ac:dyDescent="0.25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10">
        <v>48</v>
      </c>
      <c r="J7248" s="7">
        <v>580</v>
      </c>
      <c r="K7248" s="10">
        <v>2784</v>
      </c>
      <c r="L7248" s="10">
        <v>1280.6399999999999</v>
      </c>
      <c r="M7248" s="5">
        <v>0.45999999999999996</v>
      </c>
      <c r="N7248" s="2" t="s">
        <v>82</v>
      </c>
    </row>
    <row r="7249" spans="2:14" ht="14.25" customHeight="1" x14ac:dyDescent="0.25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10">
        <v>49</v>
      </c>
      <c r="J7249" s="7">
        <v>250</v>
      </c>
      <c r="K7249" s="10">
        <v>1225</v>
      </c>
      <c r="L7249" s="10">
        <v>563.5</v>
      </c>
      <c r="M7249" s="5">
        <v>0.45999999999999996</v>
      </c>
      <c r="N7249" s="2" t="s">
        <v>82</v>
      </c>
    </row>
    <row r="7250" spans="2:14" ht="14.25" customHeight="1" x14ac:dyDescent="0.25">
      <c r="B7250" s="2" t="s">
        <v>13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10">
        <v>49</v>
      </c>
      <c r="J7250" s="7">
        <v>210</v>
      </c>
      <c r="K7250" s="10">
        <v>1029</v>
      </c>
      <c r="L7250" s="10">
        <v>514.5</v>
      </c>
      <c r="M7250" s="5">
        <v>0.5</v>
      </c>
      <c r="N7250" s="2" t="s">
        <v>82</v>
      </c>
    </row>
    <row r="7251" spans="2:14" ht="14.25" customHeight="1" x14ac:dyDescent="0.25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10">
        <v>56</v>
      </c>
      <c r="J7251" s="7">
        <v>200</v>
      </c>
      <c r="K7251" s="10">
        <v>1120</v>
      </c>
      <c r="L7251" s="10">
        <v>448</v>
      </c>
      <c r="M7251" s="5">
        <v>0.4</v>
      </c>
      <c r="N7251" s="2" t="s">
        <v>82</v>
      </c>
    </row>
    <row r="7252" spans="2:14" ht="14.25" customHeight="1" x14ac:dyDescent="0.25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10">
        <v>60</v>
      </c>
      <c r="J7252" s="7">
        <v>520</v>
      </c>
      <c r="K7252" s="10">
        <v>3120</v>
      </c>
      <c r="L7252" s="10">
        <v>1248</v>
      </c>
      <c r="M7252" s="5">
        <v>0.4</v>
      </c>
      <c r="N7252" s="2" t="s">
        <v>82</v>
      </c>
    </row>
    <row r="7253" spans="2:14" ht="14.25" customHeight="1" x14ac:dyDescent="0.25">
      <c r="B7253" s="2" t="s">
        <v>13</v>
      </c>
      <c r="C7253" s="2">
        <v>1185732</v>
      </c>
      <c r="D7253" s="3">
        <v>44521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10">
        <v>58</v>
      </c>
      <c r="J7253" s="7">
        <v>880</v>
      </c>
      <c r="K7253" s="10">
        <v>5104</v>
      </c>
      <c r="L7253" s="10">
        <v>2807.2000000000003</v>
      </c>
      <c r="M7253" s="5">
        <v>0.55000000000000004</v>
      </c>
      <c r="N7253" s="2" t="s">
        <v>82</v>
      </c>
    </row>
    <row r="7254" spans="2:14" ht="14.25" customHeight="1" x14ac:dyDescent="0.25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10">
        <v>45</v>
      </c>
      <c r="J7254" s="7">
        <v>510</v>
      </c>
      <c r="K7254" s="10">
        <v>2295</v>
      </c>
      <c r="L7254" s="10">
        <v>1078.6499999999999</v>
      </c>
      <c r="M7254" s="5">
        <v>0.47</v>
      </c>
      <c r="N7254" s="2" t="s">
        <v>82</v>
      </c>
    </row>
    <row r="7255" spans="2:14" ht="14.25" customHeight="1" x14ac:dyDescent="0.25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10">
        <v>49</v>
      </c>
      <c r="J7255" s="7">
        <v>480</v>
      </c>
      <c r="K7255" s="10">
        <v>2352</v>
      </c>
      <c r="L7255" s="10">
        <v>1176</v>
      </c>
      <c r="M7255" s="5">
        <v>0.5</v>
      </c>
      <c r="N7255" s="2" t="s">
        <v>82</v>
      </c>
    </row>
    <row r="7256" spans="2:14" ht="14.25" customHeight="1" x14ac:dyDescent="0.25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10">
        <v>48</v>
      </c>
      <c r="J7256" s="7">
        <v>410</v>
      </c>
      <c r="K7256" s="10">
        <v>1968</v>
      </c>
      <c r="L7256" s="10">
        <v>905.28</v>
      </c>
      <c r="M7256" s="5">
        <v>0.45999999999999996</v>
      </c>
      <c r="N7256" s="2" t="s">
        <v>82</v>
      </c>
    </row>
    <row r="7257" spans="2:14" ht="14.25" customHeight="1" x14ac:dyDescent="0.25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10">
        <v>56</v>
      </c>
      <c r="J7257" s="7">
        <v>310</v>
      </c>
      <c r="K7257" s="10">
        <v>1736</v>
      </c>
      <c r="L7257" s="10">
        <v>763.84</v>
      </c>
      <c r="M7257" s="5">
        <v>0.44</v>
      </c>
      <c r="N7257" s="2" t="s">
        <v>82</v>
      </c>
    </row>
    <row r="7258" spans="2:14" ht="14.25" customHeight="1" x14ac:dyDescent="0.25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10">
        <v>62</v>
      </c>
      <c r="J7258" s="7">
        <v>630</v>
      </c>
      <c r="K7258" s="10">
        <v>3906</v>
      </c>
      <c r="L7258" s="10">
        <v>1679.58</v>
      </c>
      <c r="M7258" s="5">
        <v>0.43</v>
      </c>
      <c r="N7258" s="2" t="s">
        <v>82</v>
      </c>
    </row>
    <row r="7259" spans="2:14" ht="14.25" customHeight="1" x14ac:dyDescent="0.25">
      <c r="B7259" s="2" t="s">
        <v>13</v>
      </c>
      <c r="C7259" s="2">
        <v>1185732</v>
      </c>
      <c r="D7259" s="3">
        <v>44550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10">
        <v>57</v>
      </c>
      <c r="J7259" s="7">
        <v>1220</v>
      </c>
      <c r="K7259" s="10">
        <v>6954</v>
      </c>
      <c r="L7259" s="10">
        <v>3477</v>
      </c>
      <c r="M7259" s="5">
        <v>0.5</v>
      </c>
      <c r="N7259" s="2" t="s">
        <v>82</v>
      </c>
    </row>
    <row r="7260" spans="2:14" ht="14.25" customHeight="1" x14ac:dyDescent="0.25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10">
        <v>46</v>
      </c>
      <c r="J7260" s="7">
        <v>650</v>
      </c>
      <c r="K7260" s="10">
        <v>2990</v>
      </c>
      <c r="L7260" s="10">
        <v>1495</v>
      </c>
      <c r="M7260" s="5">
        <v>0.5</v>
      </c>
      <c r="N7260" s="2" t="s">
        <v>82</v>
      </c>
    </row>
    <row r="7261" spans="2:14" ht="14.25" customHeight="1" x14ac:dyDescent="0.25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10">
        <v>45</v>
      </c>
      <c r="J7261" s="7">
        <v>650</v>
      </c>
      <c r="K7261" s="10">
        <v>2925</v>
      </c>
      <c r="L7261" s="10">
        <v>1374.75</v>
      </c>
      <c r="M7261" s="5">
        <v>0.47</v>
      </c>
      <c r="N7261" s="2" t="s">
        <v>82</v>
      </c>
    </row>
    <row r="7262" spans="2:14" ht="14.25" customHeight="1" x14ac:dyDescent="0.25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10">
        <v>49</v>
      </c>
      <c r="J7262" s="7">
        <v>440</v>
      </c>
      <c r="K7262" s="10">
        <v>2156</v>
      </c>
      <c r="L7262" s="10">
        <v>1013.3199999999999</v>
      </c>
      <c r="M7262" s="5">
        <v>0.47</v>
      </c>
      <c r="N7262" s="2" t="s">
        <v>82</v>
      </c>
    </row>
    <row r="7263" spans="2:14" ht="14.25" customHeight="1" x14ac:dyDescent="0.25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10">
        <v>54</v>
      </c>
      <c r="J7263" s="7">
        <v>510</v>
      </c>
      <c r="K7263" s="10">
        <v>2754</v>
      </c>
      <c r="L7263" s="10">
        <v>1129.1399999999999</v>
      </c>
      <c r="M7263" s="5">
        <v>0.41</v>
      </c>
      <c r="N7263" s="2" t="s">
        <v>82</v>
      </c>
    </row>
    <row r="7264" spans="2:14" ht="14.25" customHeight="1" x14ac:dyDescent="0.25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10">
        <v>61</v>
      </c>
      <c r="J7264" s="7">
        <v>720</v>
      </c>
      <c r="K7264" s="10">
        <v>4392</v>
      </c>
      <c r="L7264" s="10">
        <v>1844.6399999999999</v>
      </c>
      <c r="M7264" s="5">
        <v>0.42</v>
      </c>
      <c r="N7264" s="2" t="s">
        <v>82</v>
      </c>
    </row>
    <row r="7265" spans="2:14" ht="14.25" customHeight="1" x14ac:dyDescent="0.25">
      <c r="B7265" s="2" t="s">
        <v>13</v>
      </c>
      <c r="C7265" s="2">
        <v>1185732</v>
      </c>
      <c r="D7265" s="3">
        <v>44213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10">
        <v>36</v>
      </c>
      <c r="J7265" s="7">
        <v>1370</v>
      </c>
      <c r="K7265" s="10">
        <v>4932</v>
      </c>
      <c r="L7265" s="10">
        <v>2219.3999999999996</v>
      </c>
      <c r="M7265" s="5">
        <v>0.44999999999999996</v>
      </c>
      <c r="N7265" s="2" t="s">
        <v>82</v>
      </c>
    </row>
    <row r="7266" spans="2:14" ht="14.25" customHeight="1" x14ac:dyDescent="0.25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10">
        <v>38</v>
      </c>
      <c r="J7266" s="7">
        <v>810</v>
      </c>
      <c r="K7266" s="10">
        <v>3078</v>
      </c>
      <c r="L7266" s="10">
        <v>1539</v>
      </c>
      <c r="M7266" s="5">
        <v>0.5</v>
      </c>
      <c r="N7266" s="2" t="s">
        <v>82</v>
      </c>
    </row>
    <row r="7267" spans="2:14" ht="14.25" customHeight="1" x14ac:dyDescent="0.25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10">
        <v>29</v>
      </c>
      <c r="J7267" s="7">
        <v>910</v>
      </c>
      <c r="K7267" s="10">
        <v>2639</v>
      </c>
      <c r="L7267" s="10">
        <v>1398.67</v>
      </c>
      <c r="M7267" s="5">
        <v>0.53</v>
      </c>
      <c r="N7267" s="2" t="s">
        <v>82</v>
      </c>
    </row>
    <row r="7268" spans="2:14" ht="14.25" customHeight="1" x14ac:dyDescent="0.25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10">
        <v>32</v>
      </c>
      <c r="J7268" s="7">
        <v>470</v>
      </c>
      <c r="K7268" s="10">
        <v>1504</v>
      </c>
      <c r="L7268" s="10">
        <v>827.2</v>
      </c>
      <c r="M7268" s="5">
        <v>0.55000000000000004</v>
      </c>
      <c r="N7268" s="2" t="s">
        <v>82</v>
      </c>
    </row>
    <row r="7269" spans="2:14" ht="14.25" customHeight="1" x14ac:dyDescent="0.25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10">
        <v>49</v>
      </c>
      <c r="J7269" s="7">
        <v>590</v>
      </c>
      <c r="K7269" s="10">
        <v>2891</v>
      </c>
      <c r="L7269" s="10">
        <v>1214.22</v>
      </c>
      <c r="M7269" s="5">
        <v>0.42</v>
      </c>
      <c r="N7269" s="2" t="s">
        <v>82</v>
      </c>
    </row>
    <row r="7270" spans="2:14" ht="14.25" customHeight="1" x14ac:dyDescent="0.25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10">
        <v>36</v>
      </c>
      <c r="J7270" s="7">
        <v>810</v>
      </c>
      <c r="K7270" s="10">
        <v>2916</v>
      </c>
      <c r="L7270" s="10">
        <v>1487.16</v>
      </c>
      <c r="M7270" s="5">
        <v>0.51</v>
      </c>
      <c r="N7270" s="2" t="s">
        <v>82</v>
      </c>
    </row>
    <row r="7271" spans="2:14" ht="14.25" customHeight="1" x14ac:dyDescent="0.25">
      <c r="B7271" s="2" t="s">
        <v>13</v>
      </c>
      <c r="C7271" s="2">
        <v>1185732</v>
      </c>
      <c r="D7271" s="3">
        <v>44242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10">
        <v>39</v>
      </c>
      <c r="J7271" s="7">
        <v>1440</v>
      </c>
      <c r="K7271" s="10">
        <v>5616</v>
      </c>
      <c r="L7271" s="10">
        <v>2808</v>
      </c>
      <c r="M7271" s="5">
        <v>0.5</v>
      </c>
      <c r="N7271" s="2" t="s">
        <v>82</v>
      </c>
    </row>
    <row r="7272" spans="2:14" ht="14.25" customHeight="1" x14ac:dyDescent="0.25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10">
        <v>37</v>
      </c>
      <c r="J7272" s="7">
        <v>610</v>
      </c>
      <c r="K7272" s="10">
        <v>2257</v>
      </c>
      <c r="L7272" s="10">
        <v>1038.22</v>
      </c>
      <c r="M7272" s="5">
        <v>0.45999999999999996</v>
      </c>
      <c r="N7272" s="2" t="s">
        <v>82</v>
      </c>
    </row>
    <row r="7273" spans="2:14" ht="14.25" customHeight="1" x14ac:dyDescent="0.25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10">
        <v>27</v>
      </c>
      <c r="J7273" s="7">
        <v>690</v>
      </c>
      <c r="K7273" s="10">
        <v>1863</v>
      </c>
      <c r="L7273" s="10">
        <v>950.13</v>
      </c>
      <c r="M7273" s="5">
        <v>0.51</v>
      </c>
      <c r="N7273" s="2" t="s">
        <v>82</v>
      </c>
    </row>
    <row r="7274" spans="2:14" ht="14.25" customHeight="1" x14ac:dyDescent="0.25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10">
        <v>33</v>
      </c>
      <c r="J7274" s="7">
        <v>450</v>
      </c>
      <c r="K7274" s="10">
        <v>1485</v>
      </c>
      <c r="L7274" s="10">
        <v>816.75000000000011</v>
      </c>
      <c r="M7274" s="5">
        <v>0.55000000000000004</v>
      </c>
      <c r="N7274" s="2" t="s">
        <v>82</v>
      </c>
    </row>
    <row r="7275" spans="2:14" ht="14.25" customHeight="1" x14ac:dyDescent="0.25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10">
        <v>45</v>
      </c>
      <c r="J7275" s="7">
        <v>650</v>
      </c>
      <c r="K7275" s="10">
        <v>2925</v>
      </c>
      <c r="L7275" s="10">
        <v>1199.25</v>
      </c>
      <c r="M7275" s="5">
        <v>0.41</v>
      </c>
      <c r="N7275" s="2" t="s">
        <v>82</v>
      </c>
    </row>
    <row r="7276" spans="2:14" ht="14.25" customHeight="1" x14ac:dyDescent="0.25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10">
        <v>39</v>
      </c>
      <c r="J7276" s="7">
        <v>980</v>
      </c>
      <c r="K7276" s="10">
        <v>3822</v>
      </c>
      <c r="L7276" s="10">
        <v>2025.66</v>
      </c>
      <c r="M7276" s="5">
        <v>0.53</v>
      </c>
      <c r="N7276" s="2" t="s">
        <v>82</v>
      </c>
    </row>
    <row r="7277" spans="2:14" ht="14.25" customHeight="1" x14ac:dyDescent="0.25">
      <c r="B7277" s="2" t="s">
        <v>13</v>
      </c>
      <c r="C7277" s="2">
        <v>1185732</v>
      </c>
      <c r="D7277" s="3">
        <v>44268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10">
        <v>36</v>
      </c>
      <c r="J7277" s="7">
        <v>1580</v>
      </c>
      <c r="K7277" s="10">
        <v>5688</v>
      </c>
      <c r="L7277" s="10">
        <v>2616.48</v>
      </c>
      <c r="M7277" s="5">
        <v>0.45999999999999996</v>
      </c>
      <c r="N7277" s="2" t="s">
        <v>82</v>
      </c>
    </row>
    <row r="7278" spans="2:14" ht="14.25" customHeight="1" x14ac:dyDescent="0.25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10">
        <v>39</v>
      </c>
      <c r="J7278" s="7">
        <v>680</v>
      </c>
      <c r="K7278" s="10">
        <v>2652</v>
      </c>
      <c r="L7278" s="10">
        <v>1193.3999999999999</v>
      </c>
      <c r="M7278" s="5">
        <v>0.44999999999999996</v>
      </c>
      <c r="N7278" s="2" t="s">
        <v>82</v>
      </c>
    </row>
    <row r="7279" spans="2:14" ht="14.25" customHeight="1" x14ac:dyDescent="0.25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10">
        <v>29</v>
      </c>
      <c r="J7279" s="7">
        <v>690</v>
      </c>
      <c r="K7279" s="10">
        <v>2001</v>
      </c>
      <c r="L7279" s="10">
        <v>1080.54</v>
      </c>
      <c r="M7279" s="5">
        <v>0.54</v>
      </c>
      <c r="N7279" s="2" t="s">
        <v>82</v>
      </c>
    </row>
    <row r="7280" spans="2:14" ht="14.25" customHeight="1" x14ac:dyDescent="0.25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10">
        <v>32</v>
      </c>
      <c r="J7280" s="7">
        <v>310</v>
      </c>
      <c r="K7280" s="10">
        <v>992</v>
      </c>
      <c r="L7280" s="10">
        <v>525.76</v>
      </c>
      <c r="M7280" s="5">
        <v>0.53</v>
      </c>
      <c r="N7280" s="2" t="s">
        <v>82</v>
      </c>
    </row>
    <row r="7281" spans="2:14" ht="14.25" customHeight="1" x14ac:dyDescent="0.25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10">
        <v>46</v>
      </c>
      <c r="J7281" s="7">
        <v>490</v>
      </c>
      <c r="K7281" s="10">
        <v>2254</v>
      </c>
      <c r="L7281" s="10">
        <v>924.14</v>
      </c>
      <c r="M7281" s="5">
        <v>0.41</v>
      </c>
      <c r="N7281" s="2" t="s">
        <v>82</v>
      </c>
    </row>
    <row r="7282" spans="2:14" ht="14.25" customHeight="1" x14ac:dyDescent="0.25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10">
        <v>39</v>
      </c>
      <c r="J7282" s="7">
        <v>720</v>
      </c>
      <c r="K7282" s="10">
        <v>2808</v>
      </c>
      <c r="L7282" s="10">
        <v>1404</v>
      </c>
      <c r="M7282" s="5">
        <v>0.5</v>
      </c>
      <c r="N7282" s="2" t="s">
        <v>82</v>
      </c>
    </row>
    <row r="7283" spans="2:14" ht="14.25" customHeight="1" x14ac:dyDescent="0.25">
      <c r="B7283" s="2" t="s">
        <v>13</v>
      </c>
      <c r="C7283" s="2">
        <v>1185732</v>
      </c>
      <c r="D7283" s="3">
        <v>44300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10">
        <v>36</v>
      </c>
      <c r="J7283" s="7">
        <v>1310</v>
      </c>
      <c r="K7283" s="10">
        <v>4716</v>
      </c>
      <c r="L7283" s="10">
        <v>2358</v>
      </c>
      <c r="M7283" s="5">
        <v>0.5</v>
      </c>
      <c r="N7283" s="2" t="s">
        <v>82</v>
      </c>
    </row>
    <row r="7284" spans="2:14" ht="14.25" customHeight="1" x14ac:dyDescent="0.25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10">
        <v>38</v>
      </c>
      <c r="J7284" s="7">
        <v>610</v>
      </c>
      <c r="K7284" s="10">
        <v>2318</v>
      </c>
      <c r="L7284" s="10">
        <v>1089.46</v>
      </c>
      <c r="M7284" s="5">
        <v>0.47</v>
      </c>
      <c r="N7284" s="2" t="s">
        <v>82</v>
      </c>
    </row>
    <row r="7285" spans="2:14" ht="14.25" customHeight="1" x14ac:dyDescent="0.25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10">
        <v>27</v>
      </c>
      <c r="J7285" s="7">
        <v>590</v>
      </c>
      <c r="K7285" s="10">
        <v>1593</v>
      </c>
      <c r="L7285" s="10">
        <v>876.15000000000009</v>
      </c>
      <c r="M7285" s="5">
        <v>0.55000000000000004</v>
      </c>
      <c r="N7285" s="2" t="s">
        <v>82</v>
      </c>
    </row>
    <row r="7286" spans="2:14" ht="14.25" customHeight="1" x14ac:dyDescent="0.25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10">
        <v>32</v>
      </c>
      <c r="J7286" s="7">
        <v>440</v>
      </c>
      <c r="K7286" s="10">
        <v>1408</v>
      </c>
      <c r="L7286" s="10">
        <v>718.08</v>
      </c>
      <c r="M7286" s="5">
        <v>0.51</v>
      </c>
      <c r="N7286" s="2" t="s">
        <v>82</v>
      </c>
    </row>
    <row r="7287" spans="2:14" ht="14.25" customHeight="1" x14ac:dyDescent="0.25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10">
        <v>47</v>
      </c>
      <c r="J7287" s="7">
        <v>450</v>
      </c>
      <c r="K7287" s="10">
        <v>2115</v>
      </c>
      <c r="L7287" s="10">
        <v>951.74999999999989</v>
      </c>
      <c r="M7287" s="5">
        <v>0.44999999999999996</v>
      </c>
      <c r="N7287" s="2" t="s">
        <v>82</v>
      </c>
    </row>
    <row r="7288" spans="2:14" ht="14.25" customHeight="1" x14ac:dyDescent="0.25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10">
        <v>38</v>
      </c>
      <c r="J7288" s="7">
        <v>780</v>
      </c>
      <c r="K7288" s="10">
        <v>2964</v>
      </c>
      <c r="L7288" s="10">
        <v>1600.5600000000002</v>
      </c>
      <c r="M7288" s="5">
        <v>0.54</v>
      </c>
      <c r="N7288" s="2" t="s">
        <v>82</v>
      </c>
    </row>
    <row r="7289" spans="2:14" ht="14.25" customHeight="1" x14ac:dyDescent="0.25">
      <c r="B7289" s="2" t="s">
        <v>13</v>
      </c>
      <c r="C7289" s="2">
        <v>1185732</v>
      </c>
      <c r="D7289" s="3">
        <v>44329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10">
        <v>51</v>
      </c>
      <c r="J7289" s="7">
        <v>1600</v>
      </c>
      <c r="K7289" s="10">
        <v>8160</v>
      </c>
      <c r="L7289" s="10">
        <v>3916.7999999999997</v>
      </c>
      <c r="M7289" s="5">
        <v>0.48</v>
      </c>
      <c r="N7289" s="2" t="s">
        <v>82</v>
      </c>
    </row>
    <row r="7290" spans="2:14" ht="14.25" customHeight="1" x14ac:dyDescent="0.25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10">
        <v>47</v>
      </c>
      <c r="J7290" s="7">
        <v>690</v>
      </c>
      <c r="K7290" s="10">
        <v>3243</v>
      </c>
      <c r="L7290" s="10">
        <v>1459.35</v>
      </c>
      <c r="M7290" s="5">
        <v>0.44999999999999996</v>
      </c>
      <c r="N7290" s="2" t="s">
        <v>82</v>
      </c>
    </row>
    <row r="7291" spans="2:14" ht="14.25" customHeight="1" x14ac:dyDescent="0.25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10">
        <v>41</v>
      </c>
      <c r="J7291" s="7">
        <v>810</v>
      </c>
      <c r="K7291" s="10">
        <v>3321</v>
      </c>
      <c r="L7291" s="10">
        <v>1726.92</v>
      </c>
      <c r="M7291" s="5">
        <v>0.52</v>
      </c>
      <c r="N7291" s="2" t="s">
        <v>82</v>
      </c>
    </row>
    <row r="7292" spans="2:14" ht="14.25" customHeight="1" x14ac:dyDescent="0.25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10">
        <v>41</v>
      </c>
      <c r="J7292" s="7">
        <v>650</v>
      </c>
      <c r="K7292" s="10">
        <v>2665</v>
      </c>
      <c r="L7292" s="10">
        <v>1385.8</v>
      </c>
      <c r="M7292" s="5">
        <v>0.52</v>
      </c>
      <c r="N7292" s="2" t="s">
        <v>82</v>
      </c>
    </row>
    <row r="7293" spans="2:14" ht="14.25" customHeight="1" x14ac:dyDescent="0.25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10">
        <v>50</v>
      </c>
      <c r="J7293" s="7">
        <v>740</v>
      </c>
      <c r="K7293" s="10">
        <v>3700</v>
      </c>
      <c r="L7293" s="10">
        <v>1554</v>
      </c>
      <c r="M7293" s="5">
        <v>0.42</v>
      </c>
      <c r="N7293" s="2" t="s">
        <v>82</v>
      </c>
    </row>
    <row r="7294" spans="2:14" ht="14.25" customHeight="1" x14ac:dyDescent="0.25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10">
        <v>54</v>
      </c>
      <c r="J7294" s="7">
        <v>1040</v>
      </c>
      <c r="K7294" s="10">
        <v>5616</v>
      </c>
      <c r="L7294" s="10">
        <v>3088.8</v>
      </c>
      <c r="M7294" s="5">
        <v>0.55000000000000004</v>
      </c>
      <c r="N7294" s="2" t="s">
        <v>82</v>
      </c>
    </row>
    <row r="7295" spans="2:14" ht="14.25" customHeight="1" x14ac:dyDescent="0.25">
      <c r="B7295" s="2" t="s">
        <v>13</v>
      </c>
      <c r="C7295" s="2">
        <v>1185732</v>
      </c>
      <c r="D7295" s="3">
        <v>44362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10">
        <v>51</v>
      </c>
      <c r="J7295" s="7">
        <v>1890</v>
      </c>
      <c r="K7295" s="10">
        <v>9639</v>
      </c>
      <c r="L7295" s="10">
        <v>4433.9399999999996</v>
      </c>
      <c r="M7295" s="5">
        <v>0.45999999999999996</v>
      </c>
      <c r="N7295" s="2" t="s">
        <v>82</v>
      </c>
    </row>
    <row r="7296" spans="2:14" ht="14.25" customHeight="1" x14ac:dyDescent="0.25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10">
        <v>48</v>
      </c>
      <c r="J7296" s="7">
        <v>1200</v>
      </c>
      <c r="K7296" s="10">
        <v>5760</v>
      </c>
      <c r="L7296" s="10">
        <v>2591.9999999999995</v>
      </c>
      <c r="M7296" s="5">
        <v>0.44999999999999996</v>
      </c>
      <c r="N7296" s="2" t="s">
        <v>82</v>
      </c>
    </row>
    <row r="7297" spans="2:14" ht="14.25" customHeight="1" x14ac:dyDescent="0.25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10">
        <v>43</v>
      </c>
      <c r="J7297" s="7">
        <v>850</v>
      </c>
      <c r="K7297" s="10">
        <v>3655</v>
      </c>
      <c r="L7297" s="10">
        <v>1937.15</v>
      </c>
      <c r="M7297" s="5">
        <v>0.53</v>
      </c>
      <c r="N7297" s="2" t="s">
        <v>82</v>
      </c>
    </row>
    <row r="7298" spans="2:14" ht="14.25" customHeight="1" x14ac:dyDescent="0.25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10">
        <v>41</v>
      </c>
      <c r="J7298" s="7">
        <v>750</v>
      </c>
      <c r="K7298" s="10">
        <v>3075</v>
      </c>
      <c r="L7298" s="10">
        <v>1691.2500000000002</v>
      </c>
      <c r="M7298" s="5">
        <v>0.55000000000000004</v>
      </c>
      <c r="N7298" s="2" t="s">
        <v>82</v>
      </c>
    </row>
    <row r="7299" spans="2:14" ht="14.25" customHeight="1" x14ac:dyDescent="0.25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10">
        <v>50</v>
      </c>
      <c r="J7299" s="7">
        <v>750</v>
      </c>
      <c r="K7299" s="10">
        <v>3750</v>
      </c>
      <c r="L7299" s="10">
        <v>1500</v>
      </c>
      <c r="M7299" s="5">
        <v>0.4</v>
      </c>
      <c r="N7299" s="2" t="s">
        <v>82</v>
      </c>
    </row>
    <row r="7300" spans="2:14" ht="14.25" customHeight="1" x14ac:dyDescent="0.25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10">
        <v>56</v>
      </c>
      <c r="J7300" s="7">
        <v>1350</v>
      </c>
      <c r="K7300" s="10">
        <v>7560</v>
      </c>
      <c r="L7300" s="10">
        <v>4006.8</v>
      </c>
      <c r="M7300" s="5">
        <v>0.53</v>
      </c>
      <c r="N7300" s="2" t="s">
        <v>82</v>
      </c>
    </row>
    <row r="7301" spans="2:14" ht="14.25" customHeight="1" x14ac:dyDescent="0.25">
      <c r="B7301" s="2" t="s">
        <v>13</v>
      </c>
      <c r="C7301" s="2">
        <v>1185732</v>
      </c>
      <c r="D7301" s="3">
        <v>44390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10">
        <v>53</v>
      </c>
      <c r="J7301" s="7">
        <v>1820</v>
      </c>
      <c r="K7301" s="10">
        <v>9646</v>
      </c>
      <c r="L7301" s="10">
        <v>4823</v>
      </c>
      <c r="M7301" s="5">
        <v>0.5</v>
      </c>
      <c r="N7301" s="2" t="s">
        <v>82</v>
      </c>
    </row>
    <row r="7302" spans="2:14" ht="14.25" customHeight="1" x14ac:dyDescent="0.25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10">
        <v>47</v>
      </c>
      <c r="J7302" s="7">
        <v>1190</v>
      </c>
      <c r="K7302" s="10">
        <v>5593</v>
      </c>
      <c r="L7302" s="10">
        <v>2516.85</v>
      </c>
      <c r="M7302" s="5">
        <v>0.44999999999999996</v>
      </c>
      <c r="N7302" s="2" t="s">
        <v>82</v>
      </c>
    </row>
    <row r="7303" spans="2:14" ht="14.25" customHeight="1" x14ac:dyDescent="0.25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10">
        <v>41</v>
      </c>
      <c r="J7303" s="7">
        <v>1020</v>
      </c>
      <c r="K7303" s="10">
        <v>4182</v>
      </c>
      <c r="L7303" s="10">
        <v>2258.2800000000002</v>
      </c>
      <c r="M7303" s="5">
        <v>0.54</v>
      </c>
      <c r="N7303" s="2" t="s">
        <v>82</v>
      </c>
    </row>
    <row r="7304" spans="2:14" ht="14.25" customHeight="1" x14ac:dyDescent="0.25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10">
        <v>43</v>
      </c>
      <c r="J7304" s="7">
        <v>900</v>
      </c>
      <c r="K7304" s="10">
        <v>3870</v>
      </c>
      <c r="L7304" s="10">
        <v>2051.1</v>
      </c>
      <c r="M7304" s="5">
        <v>0.53</v>
      </c>
      <c r="N7304" s="2" t="s">
        <v>82</v>
      </c>
    </row>
    <row r="7305" spans="2:14" ht="14.25" customHeight="1" x14ac:dyDescent="0.25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10">
        <v>51</v>
      </c>
      <c r="J7305" s="7">
        <v>940</v>
      </c>
      <c r="K7305" s="10">
        <v>4794</v>
      </c>
      <c r="L7305" s="10">
        <v>1965.54</v>
      </c>
      <c r="M7305" s="5">
        <v>0.41</v>
      </c>
      <c r="N7305" s="2" t="s">
        <v>82</v>
      </c>
    </row>
    <row r="7306" spans="2:14" ht="14.25" customHeight="1" x14ac:dyDescent="0.25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10">
        <v>55</v>
      </c>
      <c r="J7306" s="7">
        <v>1450</v>
      </c>
      <c r="K7306" s="10">
        <v>7975</v>
      </c>
      <c r="L7306" s="10">
        <v>3987.5</v>
      </c>
      <c r="M7306" s="5">
        <v>0.5</v>
      </c>
      <c r="N7306" s="2" t="s">
        <v>82</v>
      </c>
    </row>
    <row r="7307" spans="2:14" ht="14.25" customHeight="1" x14ac:dyDescent="0.25">
      <c r="B7307" s="2" t="s">
        <v>13</v>
      </c>
      <c r="C7307" s="2">
        <v>1185732</v>
      </c>
      <c r="D7307" s="3">
        <v>44422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10">
        <v>50</v>
      </c>
      <c r="J7307" s="7">
        <v>1630</v>
      </c>
      <c r="K7307" s="10">
        <v>8150</v>
      </c>
      <c r="L7307" s="10">
        <v>3993.5</v>
      </c>
      <c r="M7307" s="5">
        <v>0.49</v>
      </c>
      <c r="N7307" s="2" t="s">
        <v>82</v>
      </c>
    </row>
    <row r="7308" spans="2:14" ht="14.25" customHeight="1" x14ac:dyDescent="0.25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10">
        <v>47</v>
      </c>
      <c r="J7308" s="7">
        <v>1280</v>
      </c>
      <c r="K7308" s="10">
        <v>6016</v>
      </c>
      <c r="L7308" s="10">
        <v>2767.3599999999997</v>
      </c>
      <c r="M7308" s="5">
        <v>0.45999999999999996</v>
      </c>
      <c r="N7308" s="2" t="s">
        <v>82</v>
      </c>
    </row>
    <row r="7309" spans="2:14" ht="14.25" customHeight="1" x14ac:dyDescent="0.25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10">
        <v>42</v>
      </c>
      <c r="J7309" s="7">
        <v>1050</v>
      </c>
      <c r="K7309" s="10">
        <v>4410</v>
      </c>
      <c r="L7309" s="10">
        <v>2205</v>
      </c>
      <c r="M7309" s="5">
        <v>0.5</v>
      </c>
      <c r="N7309" s="2" t="s">
        <v>82</v>
      </c>
    </row>
    <row r="7310" spans="2:14" ht="14.25" customHeight="1" x14ac:dyDescent="0.25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10">
        <v>41</v>
      </c>
      <c r="J7310" s="7">
        <v>630</v>
      </c>
      <c r="K7310" s="10">
        <v>2583</v>
      </c>
      <c r="L7310" s="10">
        <v>1291.5</v>
      </c>
      <c r="M7310" s="5">
        <v>0.5</v>
      </c>
      <c r="N7310" s="2" t="s">
        <v>82</v>
      </c>
    </row>
    <row r="7311" spans="2:14" ht="14.25" customHeight="1" x14ac:dyDescent="0.25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10">
        <v>50</v>
      </c>
      <c r="J7311" s="7">
        <v>630</v>
      </c>
      <c r="K7311" s="10">
        <v>3150</v>
      </c>
      <c r="L7311" s="10">
        <v>1417.4999999999998</v>
      </c>
      <c r="M7311" s="5">
        <v>0.44999999999999996</v>
      </c>
      <c r="N7311" s="2" t="s">
        <v>82</v>
      </c>
    </row>
    <row r="7312" spans="2:14" ht="14.25" customHeight="1" x14ac:dyDescent="0.25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10">
        <v>59</v>
      </c>
      <c r="J7312" s="7">
        <v>1200</v>
      </c>
      <c r="K7312" s="10">
        <v>7080</v>
      </c>
      <c r="L7312" s="10">
        <v>3681.6</v>
      </c>
      <c r="M7312" s="5">
        <v>0.52</v>
      </c>
      <c r="N7312" s="2" t="s">
        <v>82</v>
      </c>
    </row>
    <row r="7313" spans="2:14" ht="14.25" customHeight="1" x14ac:dyDescent="0.25">
      <c r="B7313" s="2" t="s">
        <v>13</v>
      </c>
      <c r="C7313" s="2">
        <v>1185732</v>
      </c>
      <c r="D7313" s="3">
        <v>44452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10">
        <v>50</v>
      </c>
      <c r="J7313" s="7">
        <v>1420</v>
      </c>
      <c r="K7313" s="10">
        <v>7100</v>
      </c>
      <c r="L7313" s="10">
        <v>3479</v>
      </c>
      <c r="M7313" s="5">
        <v>0.49</v>
      </c>
      <c r="N7313" s="2" t="s">
        <v>82</v>
      </c>
    </row>
    <row r="7314" spans="2:14" ht="14.25" customHeight="1" x14ac:dyDescent="0.25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10">
        <v>47</v>
      </c>
      <c r="J7314" s="7">
        <v>850</v>
      </c>
      <c r="K7314" s="10">
        <v>3995</v>
      </c>
      <c r="L7314" s="10">
        <v>1797.7499999999998</v>
      </c>
      <c r="M7314" s="5">
        <v>0.44999999999999996</v>
      </c>
      <c r="N7314" s="2" t="s">
        <v>82</v>
      </c>
    </row>
    <row r="7315" spans="2:14" ht="14.25" customHeight="1" x14ac:dyDescent="0.25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10">
        <v>43</v>
      </c>
      <c r="J7315" s="7">
        <v>610</v>
      </c>
      <c r="K7315" s="10">
        <v>2623</v>
      </c>
      <c r="L7315" s="10">
        <v>1337.73</v>
      </c>
      <c r="M7315" s="5">
        <v>0.51</v>
      </c>
      <c r="N7315" s="2" t="s">
        <v>82</v>
      </c>
    </row>
    <row r="7316" spans="2:14" ht="14.25" customHeight="1" x14ac:dyDescent="0.25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10">
        <v>41</v>
      </c>
      <c r="J7316" s="7">
        <v>600</v>
      </c>
      <c r="K7316" s="10">
        <v>2460</v>
      </c>
      <c r="L7316" s="10">
        <v>1254.5999999999999</v>
      </c>
      <c r="M7316" s="5">
        <v>0.51</v>
      </c>
      <c r="N7316" s="2" t="s">
        <v>82</v>
      </c>
    </row>
    <row r="7317" spans="2:14" ht="14.25" customHeight="1" x14ac:dyDescent="0.25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10">
        <v>50</v>
      </c>
      <c r="J7317" s="7">
        <v>600</v>
      </c>
      <c r="K7317" s="10">
        <v>3000</v>
      </c>
      <c r="L7317" s="10">
        <v>1320</v>
      </c>
      <c r="M7317" s="5">
        <v>0.44</v>
      </c>
      <c r="N7317" s="2" t="s">
        <v>82</v>
      </c>
    </row>
    <row r="7318" spans="2:14" ht="14.25" customHeight="1" x14ac:dyDescent="0.25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10">
        <v>58</v>
      </c>
      <c r="J7318" s="7">
        <v>840</v>
      </c>
      <c r="K7318" s="10">
        <v>4872</v>
      </c>
      <c r="L7318" s="10">
        <v>2630.88</v>
      </c>
      <c r="M7318" s="5">
        <v>0.54</v>
      </c>
      <c r="N7318" s="2" t="s">
        <v>82</v>
      </c>
    </row>
    <row r="7319" spans="2:14" ht="14.25" customHeight="1" x14ac:dyDescent="0.25">
      <c r="B7319" s="2" t="s">
        <v>13</v>
      </c>
      <c r="C7319" s="2">
        <v>1185732</v>
      </c>
      <c r="D7319" s="3">
        <v>44484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10">
        <v>56</v>
      </c>
      <c r="J7319" s="7">
        <v>1280</v>
      </c>
      <c r="K7319" s="10">
        <v>7168</v>
      </c>
      <c r="L7319" s="10">
        <v>3225.5999999999995</v>
      </c>
      <c r="M7319" s="5">
        <v>0.44999999999999996</v>
      </c>
      <c r="N7319" s="2" t="s">
        <v>82</v>
      </c>
    </row>
    <row r="7320" spans="2:14" ht="14.25" customHeight="1" x14ac:dyDescent="0.25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10">
        <v>51</v>
      </c>
      <c r="J7320" s="7">
        <v>900</v>
      </c>
      <c r="K7320" s="10">
        <v>4590</v>
      </c>
      <c r="L7320" s="10">
        <v>2111.3999999999996</v>
      </c>
      <c r="M7320" s="5">
        <v>0.45999999999999996</v>
      </c>
      <c r="N7320" s="2" t="s">
        <v>82</v>
      </c>
    </row>
    <row r="7321" spans="2:14" ht="14.25" customHeight="1" x14ac:dyDescent="0.25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10">
        <v>50</v>
      </c>
      <c r="J7321" s="7">
        <v>520</v>
      </c>
      <c r="K7321" s="10">
        <v>2600</v>
      </c>
      <c r="L7321" s="10">
        <v>1430.0000000000002</v>
      </c>
      <c r="M7321" s="5">
        <v>0.55000000000000004</v>
      </c>
      <c r="N7321" s="2" t="s">
        <v>82</v>
      </c>
    </row>
    <row r="7322" spans="2:14" ht="14.25" customHeight="1" x14ac:dyDescent="0.25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10">
        <v>52</v>
      </c>
      <c r="J7322" s="7">
        <v>440</v>
      </c>
      <c r="K7322" s="10">
        <v>2288</v>
      </c>
      <c r="L7322" s="10">
        <v>1144</v>
      </c>
      <c r="M7322" s="5">
        <v>0.5</v>
      </c>
      <c r="N7322" s="2" t="s">
        <v>82</v>
      </c>
    </row>
    <row r="7323" spans="2:14" ht="14.25" customHeight="1" x14ac:dyDescent="0.25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10">
        <v>62</v>
      </c>
      <c r="J7323" s="7">
        <v>490</v>
      </c>
      <c r="K7323" s="10">
        <v>3038</v>
      </c>
      <c r="L7323" s="10">
        <v>1215.2</v>
      </c>
      <c r="M7323" s="5">
        <v>0.4</v>
      </c>
      <c r="N7323" s="2" t="s">
        <v>82</v>
      </c>
    </row>
    <row r="7324" spans="2:14" ht="14.25" customHeight="1" x14ac:dyDescent="0.25">
      <c r="B7324" s="2" t="s">
        <v>33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10">
        <v>63</v>
      </c>
      <c r="J7324" s="7">
        <v>780</v>
      </c>
      <c r="K7324" s="10">
        <v>4914</v>
      </c>
      <c r="L7324" s="10">
        <v>2702.7000000000003</v>
      </c>
      <c r="M7324" s="5">
        <v>0.55000000000000004</v>
      </c>
      <c r="N7324" s="2" t="s">
        <v>82</v>
      </c>
    </row>
    <row r="7325" spans="2:14" ht="14.25" customHeight="1" x14ac:dyDescent="0.25">
      <c r="B7325" s="2" t="s">
        <v>33</v>
      </c>
      <c r="C7325" s="2">
        <v>1185732</v>
      </c>
      <c r="D7325" s="3">
        <v>44514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10">
        <v>60</v>
      </c>
      <c r="J7325" s="7">
        <v>1350</v>
      </c>
      <c r="K7325" s="10">
        <v>8100</v>
      </c>
      <c r="L7325" s="10">
        <v>3807</v>
      </c>
      <c r="M7325" s="5">
        <v>0.47</v>
      </c>
      <c r="N7325" s="2" t="s">
        <v>82</v>
      </c>
    </row>
    <row r="7326" spans="2:14" ht="14.25" customHeight="1" x14ac:dyDescent="0.25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10">
        <v>53</v>
      </c>
      <c r="J7326" s="7">
        <v>850</v>
      </c>
      <c r="K7326" s="10">
        <v>4505</v>
      </c>
      <c r="L7326" s="10">
        <v>2072.2999999999997</v>
      </c>
      <c r="M7326" s="5">
        <v>0.45999999999999996</v>
      </c>
      <c r="N7326" s="2" t="s">
        <v>82</v>
      </c>
    </row>
    <row r="7327" spans="2:14" ht="14.25" customHeight="1" x14ac:dyDescent="0.25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10">
        <v>52</v>
      </c>
      <c r="J7327" s="7">
        <v>860</v>
      </c>
      <c r="K7327" s="10">
        <v>4472</v>
      </c>
      <c r="L7327" s="10">
        <v>2280.7200000000003</v>
      </c>
      <c r="M7327" s="5">
        <v>0.51</v>
      </c>
      <c r="N7327" s="2" t="s">
        <v>82</v>
      </c>
    </row>
    <row r="7328" spans="2:14" ht="14.25" customHeight="1" x14ac:dyDescent="0.25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10">
        <v>51</v>
      </c>
      <c r="J7328" s="7">
        <v>840</v>
      </c>
      <c r="K7328" s="10">
        <v>4284</v>
      </c>
      <c r="L7328" s="10">
        <v>2270.52</v>
      </c>
      <c r="M7328" s="5">
        <v>0.53</v>
      </c>
      <c r="N7328" s="2" t="s">
        <v>82</v>
      </c>
    </row>
    <row r="7329" spans="2:14" ht="14.25" customHeight="1" x14ac:dyDescent="0.25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10">
        <v>60</v>
      </c>
      <c r="J7329" s="7">
        <v>720</v>
      </c>
      <c r="K7329" s="10">
        <v>4320</v>
      </c>
      <c r="L7329" s="10">
        <v>1728</v>
      </c>
      <c r="M7329" s="5">
        <v>0.4</v>
      </c>
      <c r="N7329" s="2" t="s">
        <v>82</v>
      </c>
    </row>
    <row r="7330" spans="2:14" ht="14.25" customHeight="1" x14ac:dyDescent="0.25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10">
        <v>64</v>
      </c>
      <c r="J7330" s="7">
        <v>980</v>
      </c>
      <c r="K7330" s="10">
        <v>6272</v>
      </c>
      <c r="L7330" s="10">
        <v>3449.6000000000004</v>
      </c>
      <c r="M7330" s="5">
        <v>0.55000000000000004</v>
      </c>
      <c r="N7330" s="2" t="s">
        <v>82</v>
      </c>
    </row>
    <row r="7331" spans="2:14" ht="14.25" customHeight="1" x14ac:dyDescent="0.25">
      <c r="B7331" s="2" t="s">
        <v>33</v>
      </c>
      <c r="C7331" s="2">
        <v>1185732</v>
      </c>
      <c r="D7331" s="3">
        <v>44543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10">
        <v>62</v>
      </c>
      <c r="J7331" s="7">
        <v>1680</v>
      </c>
      <c r="K7331" s="10">
        <v>10416</v>
      </c>
      <c r="L7331" s="10">
        <v>4895.5199999999995</v>
      </c>
      <c r="M7331" s="5">
        <v>0.47</v>
      </c>
      <c r="N7331" s="2" t="s">
        <v>82</v>
      </c>
    </row>
    <row r="7332" spans="2:14" ht="14.25" customHeight="1" x14ac:dyDescent="0.25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10">
        <v>50</v>
      </c>
      <c r="J7332" s="7">
        <v>1000</v>
      </c>
      <c r="K7332" s="10">
        <v>5000</v>
      </c>
      <c r="L7332" s="10">
        <v>2400</v>
      </c>
      <c r="M7332" s="5">
        <v>0.48</v>
      </c>
      <c r="N7332" s="2" t="s">
        <v>82</v>
      </c>
    </row>
    <row r="7333" spans="2:14" ht="14.25" customHeight="1" x14ac:dyDescent="0.25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10">
        <v>50</v>
      </c>
      <c r="J7333" s="7">
        <v>1090</v>
      </c>
      <c r="K7333" s="10">
        <v>5450</v>
      </c>
      <c r="L7333" s="10">
        <v>2943</v>
      </c>
      <c r="M7333" s="5">
        <v>0.54</v>
      </c>
      <c r="N7333" s="2" t="s">
        <v>82</v>
      </c>
    </row>
    <row r="7334" spans="2:14" ht="14.25" customHeight="1" x14ac:dyDescent="0.25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10">
        <v>53</v>
      </c>
      <c r="J7334" s="7">
        <v>980</v>
      </c>
      <c r="K7334" s="10">
        <v>5194</v>
      </c>
      <c r="L7334" s="10">
        <v>2804.76</v>
      </c>
      <c r="M7334" s="5">
        <v>0.54</v>
      </c>
      <c r="N7334" s="2" t="s">
        <v>82</v>
      </c>
    </row>
    <row r="7335" spans="2:14" ht="14.25" customHeight="1" x14ac:dyDescent="0.25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10">
        <v>61</v>
      </c>
      <c r="J7335" s="7">
        <v>910</v>
      </c>
      <c r="K7335" s="10">
        <v>5551</v>
      </c>
      <c r="L7335" s="10">
        <v>2220.4</v>
      </c>
      <c r="M7335" s="5">
        <v>0.4</v>
      </c>
      <c r="N7335" s="2" t="s">
        <v>82</v>
      </c>
    </row>
    <row r="7336" spans="2:14" ht="14.25" customHeight="1" x14ac:dyDescent="0.25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10">
        <v>65</v>
      </c>
      <c r="J7336" s="7">
        <v>1230</v>
      </c>
      <c r="K7336" s="10">
        <v>7995</v>
      </c>
      <c r="L7336" s="10">
        <v>3997.5</v>
      </c>
      <c r="M7336" s="5">
        <v>0.5</v>
      </c>
      <c r="N7336" s="2" t="s">
        <v>82</v>
      </c>
    </row>
    <row r="7337" spans="2:14" ht="14.25" customHeight="1" x14ac:dyDescent="0.25">
      <c r="B7337" s="2" t="s">
        <v>33</v>
      </c>
      <c r="C7337" s="2">
        <v>1185732</v>
      </c>
      <c r="D7337" s="3">
        <v>44206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10">
        <v>32</v>
      </c>
      <c r="J7337" s="7">
        <v>1380</v>
      </c>
      <c r="K7337" s="10">
        <v>4416</v>
      </c>
      <c r="L7337" s="10">
        <v>2208</v>
      </c>
      <c r="M7337" s="5">
        <v>0.5</v>
      </c>
      <c r="N7337" s="2" t="s">
        <v>82</v>
      </c>
    </row>
    <row r="7338" spans="2:14" ht="14.25" customHeight="1" x14ac:dyDescent="0.25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10">
        <v>33</v>
      </c>
      <c r="J7338" s="7">
        <v>770</v>
      </c>
      <c r="K7338" s="10">
        <v>2541</v>
      </c>
      <c r="L7338" s="10">
        <v>1194.27</v>
      </c>
      <c r="M7338" s="5">
        <v>0.47</v>
      </c>
      <c r="N7338" s="2" t="s">
        <v>82</v>
      </c>
    </row>
    <row r="7339" spans="2:14" ht="14.25" customHeight="1" x14ac:dyDescent="0.25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10">
        <v>24</v>
      </c>
      <c r="J7339" s="7">
        <v>720</v>
      </c>
      <c r="K7339" s="10">
        <v>1728</v>
      </c>
      <c r="L7339" s="10">
        <v>881.28</v>
      </c>
      <c r="M7339" s="5">
        <v>0.51</v>
      </c>
      <c r="N7339" s="2" t="s">
        <v>82</v>
      </c>
    </row>
    <row r="7340" spans="2:14" ht="14.25" customHeight="1" x14ac:dyDescent="0.25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10">
        <v>27</v>
      </c>
      <c r="J7340" s="7">
        <v>380</v>
      </c>
      <c r="K7340" s="10">
        <v>1026</v>
      </c>
      <c r="L7340" s="10">
        <v>513</v>
      </c>
      <c r="M7340" s="5">
        <v>0.5</v>
      </c>
      <c r="N7340" s="2" t="s">
        <v>82</v>
      </c>
    </row>
    <row r="7341" spans="2:14" ht="14.25" customHeight="1" x14ac:dyDescent="0.25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10">
        <v>41</v>
      </c>
      <c r="J7341" s="7">
        <v>470</v>
      </c>
      <c r="K7341" s="10">
        <v>1927</v>
      </c>
      <c r="L7341" s="10">
        <v>770.80000000000007</v>
      </c>
      <c r="M7341" s="5">
        <v>0.4</v>
      </c>
      <c r="N7341" s="2" t="s">
        <v>82</v>
      </c>
    </row>
    <row r="7342" spans="2:14" ht="14.25" customHeight="1" x14ac:dyDescent="0.25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10">
        <v>33</v>
      </c>
      <c r="J7342" s="7">
        <v>690</v>
      </c>
      <c r="K7342" s="10">
        <v>2277</v>
      </c>
      <c r="L7342" s="10">
        <v>1252.3500000000001</v>
      </c>
      <c r="M7342" s="5">
        <v>0.55000000000000004</v>
      </c>
      <c r="N7342" s="2" t="s">
        <v>82</v>
      </c>
    </row>
    <row r="7343" spans="2:14" ht="14.25" customHeight="1" x14ac:dyDescent="0.25">
      <c r="B7343" s="2" t="s">
        <v>33</v>
      </c>
      <c r="C7343" s="2">
        <v>1185732</v>
      </c>
      <c r="D7343" s="3">
        <v>44235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10">
        <v>34</v>
      </c>
      <c r="J7343" s="7">
        <v>1470</v>
      </c>
      <c r="K7343" s="10">
        <v>4998</v>
      </c>
      <c r="L7343" s="10">
        <v>2399.04</v>
      </c>
      <c r="M7343" s="5">
        <v>0.48</v>
      </c>
      <c r="N7343" s="2" t="s">
        <v>82</v>
      </c>
    </row>
    <row r="7344" spans="2:14" ht="14.25" customHeight="1" x14ac:dyDescent="0.25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10">
        <v>32</v>
      </c>
      <c r="J7344" s="7">
        <v>530</v>
      </c>
      <c r="K7344" s="10">
        <v>1696</v>
      </c>
      <c r="L7344" s="10">
        <v>848</v>
      </c>
      <c r="M7344" s="5">
        <v>0.5</v>
      </c>
      <c r="N7344" s="2" t="s">
        <v>82</v>
      </c>
    </row>
    <row r="7345" spans="2:14" ht="14.25" customHeight="1" x14ac:dyDescent="0.25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10">
        <v>24</v>
      </c>
      <c r="J7345" s="7">
        <v>630</v>
      </c>
      <c r="K7345" s="10">
        <v>1512</v>
      </c>
      <c r="L7345" s="10">
        <v>771.12</v>
      </c>
      <c r="M7345" s="5">
        <v>0.51</v>
      </c>
      <c r="N7345" s="2" t="s">
        <v>82</v>
      </c>
    </row>
    <row r="7346" spans="2:14" ht="14.25" customHeight="1" x14ac:dyDescent="0.25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10">
        <v>29</v>
      </c>
      <c r="J7346" s="7">
        <v>300</v>
      </c>
      <c r="K7346" s="10">
        <v>870</v>
      </c>
      <c r="L7346" s="10">
        <v>461.1</v>
      </c>
      <c r="M7346" s="5">
        <v>0.53</v>
      </c>
      <c r="N7346" s="2" t="s">
        <v>82</v>
      </c>
    </row>
    <row r="7347" spans="2:14" ht="14.25" customHeight="1" x14ac:dyDescent="0.25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10">
        <v>41</v>
      </c>
      <c r="J7347" s="7">
        <v>470</v>
      </c>
      <c r="K7347" s="10">
        <v>1927</v>
      </c>
      <c r="L7347" s="10">
        <v>770.80000000000007</v>
      </c>
      <c r="M7347" s="5">
        <v>0.4</v>
      </c>
      <c r="N7347" s="2" t="s">
        <v>82</v>
      </c>
    </row>
    <row r="7348" spans="2:14" ht="14.25" customHeight="1" x14ac:dyDescent="0.25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10">
        <v>32</v>
      </c>
      <c r="J7348" s="7">
        <v>740</v>
      </c>
      <c r="K7348" s="10">
        <v>2368</v>
      </c>
      <c r="L7348" s="10">
        <v>1255.04</v>
      </c>
      <c r="M7348" s="5">
        <v>0.53</v>
      </c>
      <c r="N7348" s="2" t="s">
        <v>82</v>
      </c>
    </row>
    <row r="7349" spans="2:14" ht="14.25" customHeight="1" x14ac:dyDescent="0.25">
      <c r="B7349" s="2" t="s">
        <v>33</v>
      </c>
      <c r="C7349" s="2">
        <v>1185732</v>
      </c>
      <c r="D7349" s="3">
        <v>44261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10">
        <v>32</v>
      </c>
      <c r="J7349" s="7">
        <v>1440</v>
      </c>
      <c r="K7349" s="10">
        <v>4608</v>
      </c>
      <c r="L7349" s="10">
        <v>2119.6799999999998</v>
      </c>
      <c r="M7349" s="5">
        <v>0.45999999999999996</v>
      </c>
      <c r="N7349" s="2" t="s">
        <v>82</v>
      </c>
    </row>
    <row r="7350" spans="2:14" ht="14.25" customHeight="1" x14ac:dyDescent="0.25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10">
        <v>32</v>
      </c>
      <c r="J7350" s="7">
        <v>580</v>
      </c>
      <c r="K7350" s="10">
        <v>1856</v>
      </c>
      <c r="L7350" s="10">
        <v>909.43999999999994</v>
      </c>
      <c r="M7350" s="5">
        <v>0.49</v>
      </c>
      <c r="N7350" s="2" t="s">
        <v>82</v>
      </c>
    </row>
    <row r="7351" spans="2:14" ht="14.25" customHeight="1" x14ac:dyDescent="0.25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10">
        <v>24</v>
      </c>
      <c r="J7351" s="7">
        <v>590</v>
      </c>
      <c r="K7351" s="10">
        <v>1416</v>
      </c>
      <c r="L7351" s="10">
        <v>750.48</v>
      </c>
      <c r="M7351" s="5">
        <v>0.53</v>
      </c>
      <c r="N7351" s="2" t="s">
        <v>82</v>
      </c>
    </row>
    <row r="7352" spans="2:14" ht="14.25" customHeight="1" x14ac:dyDescent="0.25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10">
        <v>27</v>
      </c>
      <c r="J7352" s="7">
        <v>220</v>
      </c>
      <c r="K7352" s="10">
        <v>594</v>
      </c>
      <c r="L7352" s="10">
        <v>308.88</v>
      </c>
      <c r="M7352" s="5">
        <v>0.52</v>
      </c>
      <c r="N7352" s="2" t="s">
        <v>82</v>
      </c>
    </row>
    <row r="7353" spans="2:14" ht="14.25" customHeight="1" x14ac:dyDescent="0.25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10">
        <v>43</v>
      </c>
      <c r="J7353" s="7">
        <v>340</v>
      </c>
      <c r="K7353" s="10">
        <v>1462</v>
      </c>
      <c r="L7353" s="10">
        <v>657.9</v>
      </c>
      <c r="M7353" s="5">
        <v>0.44999999999999996</v>
      </c>
      <c r="N7353" s="2" t="s">
        <v>82</v>
      </c>
    </row>
    <row r="7354" spans="2:14" ht="14.25" customHeight="1" x14ac:dyDescent="0.25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10">
        <v>32</v>
      </c>
      <c r="J7354" s="7">
        <v>610</v>
      </c>
      <c r="K7354" s="10">
        <v>1952</v>
      </c>
      <c r="L7354" s="10">
        <v>976</v>
      </c>
      <c r="M7354" s="5">
        <v>0.5</v>
      </c>
      <c r="N7354" s="2" t="s">
        <v>82</v>
      </c>
    </row>
    <row r="7355" spans="2:14" ht="14.25" customHeight="1" x14ac:dyDescent="0.25">
      <c r="B7355" s="2" t="s">
        <v>33</v>
      </c>
      <c r="C7355" s="2">
        <v>1185732</v>
      </c>
      <c r="D7355" s="3">
        <v>44293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10">
        <v>34</v>
      </c>
      <c r="J7355" s="7">
        <v>1330</v>
      </c>
      <c r="K7355" s="10">
        <v>4522</v>
      </c>
      <c r="L7355" s="10">
        <v>2261</v>
      </c>
      <c r="M7355" s="5">
        <v>0.5</v>
      </c>
      <c r="N7355" s="2" t="s">
        <v>82</v>
      </c>
    </row>
    <row r="7356" spans="2:14" ht="14.25" customHeight="1" x14ac:dyDescent="0.25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10">
        <v>33</v>
      </c>
      <c r="J7356" s="7">
        <v>510</v>
      </c>
      <c r="K7356" s="10">
        <v>1683</v>
      </c>
      <c r="L7356" s="10">
        <v>774.18</v>
      </c>
      <c r="M7356" s="5">
        <v>0.45999999999999996</v>
      </c>
      <c r="N7356" s="2" t="s">
        <v>82</v>
      </c>
    </row>
    <row r="7357" spans="2:14" ht="14.25" customHeight="1" x14ac:dyDescent="0.25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10">
        <v>24</v>
      </c>
      <c r="J7357" s="7">
        <v>510</v>
      </c>
      <c r="K7357" s="10">
        <v>1224</v>
      </c>
      <c r="L7357" s="10">
        <v>612</v>
      </c>
      <c r="M7357" s="5">
        <v>0.5</v>
      </c>
      <c r="N7357" s="2" t="s">
        <v>82</v>
      </c>
    </row>
    <row r="7358" spans="2:14" ht="14.25" customHeight="1" x14ac:dyDescent="0.25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10">
        <v>27</v>
      </c>
      <c r="J7358" s="7">
        <v>270</v>
      </c>
      <c r="K7358" s="10">
        <v>729</v>
      </c>
      <c r="L7358" s="10">
        <v>371.79</v>
      </c>
      <c r="M7358" s="5">
        <v>0.51</v>
      </c>
      <c r="N7358" s="2" t="s">
        <v>82</v>
      </c>
    </row>
    <row r="7359" spans="2:14" ht="14.25" customHeight="1" x14ac:dyDescent="0.25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10">
        <v>44</v>
      </c>
      <c r="J7359" s="7">
        <v>270</v>
      </c>
      <c r="K7359" s="10">
        <v>1188</v>
      </c>
      <c r="L7359" s="10">
        <v>522.72</v>
      </c>
      <c r="M7359" s="5">
        <v>0.44</v>
      </c>
      <c r="N7359" s="2" t="s">
        <v>82</v>
      </c>
    </row>
    <row r="7360" spans="2:14" ht="14.25" customHeight="1" x14ac:dyDescent="0.25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10">
        <v>33</v>
      </c>
      <c r="J7360" s="7">
        <v>680</v>
      </c>
      <c r="K7360" s="10">
        <v>2244</v>
      </c>
      <c r="L7360" s="10">
        <v>1211.76</v>
      </c>
      <c r="M7360" s="5">
        <v>0.54</v>
      </c>
      <c r="N7360" s="2" t="s">
        <v>82</v>
      </c>
    </row>
    <row r="7361" spans="2:14" ht="14.25" customHeight="1" x14ac:dyDescent="0.25">
      <c r="B7361" s="2" t="s">
        <v>33</v>
      </c>
      <c r="C7361" s="2">
        <v>1185732</v>
      </c>
      <c r="D7361" s="3">
        <v>44322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10">
        <v>48</v>
      </c>
      <c r="J7361" s="7">
        <v>1300</v>
      </c>
      <c r="K7361" s="10">
        <v>6240</v>
      </c>
      <c r="L7361" s="10">
        <v>2932.7999999999997</v>
      </c>
      <c r="M7361" s="5">
        <v>0.47</v>
      </c>
      <c r="N7361" s="2" t="s">
        <v>82</v>
      </c>
    </row>
    <row r="7362" spans="2:14" ht="14.25" customHeight="1" x14ac:dyDescent="0.25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10">
        <v>41</v>
      </c>
      <c r="J7362" s="7">
        <v>680</v>
      </c>
      <c r="K7362" s="10">
        <v>2788</v>
      </c>
      <c r="L7362" s="10">
        <v>1394</v>
      </c>
      <c r="M7362" s="5">
        <v>0.5</v>
      </c>
      <c r="N7362" s="2" t="s">
        <v>82</v>
      </c>
    </row>
    <row r="7363" spans="2:14" ht="14.25" customHeight="1" x14ac:dyDescent="0.25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10">
        <v>38</v>
      </c>
      <c r="J7363" s="7">
        <v>750</v>
      </c>
      <c r="K7363" s="10">
        <v>2850</v>
      </c>
      <c r="L7363" s="10">
        <v>1425</v>
      </c>
      <c r="M7363" s="5">
        <v>0.5</v>
      </c>
      <c r="N7363" s="2" t="s">
        <v>82</v>
      </c>
    </row>
    <row r="7364" spans="2:14" ht="14.25" customHeight="1" x14ac:dyDescent="0.25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10">
        <v>38</v>
      </c>
      <c r="J7364" s="7">
        <v>560</v>
      </c>
      <c r="K7364" s="10">
        <v>2128</v>
      </c>
      <c r="L7364" s="10">
        <v>1064</v>
      </c>
      <c r="M7364" s="5">
        <v>0.5</v>
      </c>
      <c r="N7364" s="2" t="s">
        <v>82</v>
      </c>
    </row>
    <row r="7365" spans="2:14" ht="14.25" customHeight="1" x14ac:dyDescent="0.25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10">
        <v>47</v>
      </c>
      <c r="J7365" s="7">
        <v>680</v>
      </c>
      <c r="K7365" s="10">
        <v>3196</v>
      </c>
      <c r="L7365" s="10">
        <v>1310.3599999999999</v>
      </c>
      <c r="M7365" s="5">
        <v>0.41</v>
      </c>
      <c r="N7365" s="2" t="s">
        <v>82</v>
      </c>
    </row>
    <row r="7366" spans="2:14" ht="14.25" customHeight="1" x14ac:dyDescent="0.25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10">
        <v>51</v>
      </c>
      <c r="J7366" s="7">
        <v>1020</v>
      </c>
      <c r="K7366" s="10">
        <v>5202</v>
      </c>
      <c r="L7366" s="10">
        <v>2705.04</v>
      </c>
      <c r="M7366" s="5">
        <v>0.52</v>
      </c>
      <c r="N7366" s="2" t="s">
        <v>82</v>
      </c>
    </row>
    <row r="7367" spans="2:14" ht="14.25" customHeight="1" x14ac:dyDescent="0.25">
      <c r="B7367" s="2" t="s">
        <v>33</v>
      </c>
      <c r="C7367" s="2">
        <v>1185732</v>
      </c>
      <c r="D7367" s="3">
        <v>44355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10">
        <v>45</v>
      </c>
      <c r="J7367" s="7">
        <v>1560</v>
      </c>
      <c r="K7367" s="10">
        <v>7020</v>
      </c>
      <c r="L7367" s="10">
        <v>3229.2</v>
      </c>
      <c r="M7367" s="5">
        <v>0.45999999999999996</v>
      </c>
      <c r="N7367" s="2" t="s">
        <v>82</v>
      </c>
    </row>
    <row r="7368" spans="2:14" ht="14.25" customHeight="1" x14ac:dyDescent="0.25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10">
        <v>44</v>
      </c>
      <c r="J7368" s="7">
        <v>1050</v>
      </c>
      <c r="K7368" s="10">
        <v>4620</v>
      </c>
      <c r="L7368" s="10">
        <v>2125.1999999999998</v>
      </c>
      <c r="M7368" s="5">
        <v>0.45999999999999996</v>
      </c>
      <c r="N7368" s="2" t="s">
        <v>82</v>
      </c>
    </row>
    <row r="7369" spans="2:14" ht="14.25" customHeight="1" x14ac:dyDescent="0.25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10">
        <v>38</v>
      </c>
      <c r="J7369" s="7">
        <v>690</v>
      </c>
      <c r="K7369" s="10">
        <v>2622</v>
      </c>
      <c r="L7369" s="10">
        <v>1389.66</v>
      </c>
      <c r="M7369" s="5">
        <v>0.53</v>
      </c>
      <c r="N7369" s="2" t="s">
        <v>82</v>
      </c>
    </row>
    <row r="7370" spans="2:14" ht="14.25" customHeight="1" x14ac:dyDescent="0.25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10">
        <v>39</v>
      </c>
      <c r="J7370" s="7">
        <v>650</v>
      </c>
      <c r="K7370" s="10">
        <v>2535</v>
      </c>
      <c r="L7370" s="10">
        <v>1368.9</v>
      </c>
      <c r="M7370" s="5">
        <v>0.54</v>
      </c>
      <c r="N7370" s="2" t="s">
        <v>82</v>
      </c>
    </row>
    <row r="7371" spans="2:14" ht="14.25" customHeight="1" x14ac:dyDescent="0.25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10">
        <v>46</v>
      </c>
      <c r="J7371" s="7">
        <v>650</v>
      </c>
      <c r="K7371" s="10">
        <v>2990</v>
      </c>
      <c r="L7371" s="10">
        <v>1345.4999999999998</v>
      </c>
      <c r="M7371" s="5">
        <v>0.44999999999999996</v>
      </c>
      <c r="N7371" s="2" t="s">
        <v>82</v>
      </c>
    </row>
    <row r="7372" spans="2:14" ht="14.25" customHeight="1" x14ac:dyDescent="0.25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10">
        <v>50</v>
      </c>
      <c r="J7372" s="7">
        <v>1200</v>
      </c>
      <c r="K7372" s="10">
        <v>6000</v>
      </c>
      <c r="L7372" s="10">
        <v>3000</v>
      </c>
      <c r="M7372" s="5">
        <v>0.5</v>
      </c>
      <c r="N7372" s="2" t="s">
        <v>82</v>
      </c>
    </row>
    <row r="7373" spans="2:14" ht="14.25" customHeight="1" x14ac:dyDescent="0.25">
      <c r="B7373" s="2" t="s">
        <v>33</v>
      </c>
      <c r="C7373" s="2">
        <v>1185732</v>
      </c>
      <c r="D7373" s="3">
        <v>44383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10">
        <v>47</v>
      </c>
      <c r="J7373" s="7">
        <v>1880</v>
      </c>
      <c r="K7373" s="10">
        <v>8836</v>
      </c>
      <c r="L7373" s="10">
        <v>4152.92</v>
      </c>
      <c r="M7373" s="5">
        <v>0.47</v>
      </c>
      <c r="N7373" s="2" t="s">
        <v>82</v>
      </c>
    </row>
    <row r="7374" spans="2:14" ht="14.25" customHeight="1" x14ac:dyDescent="0.25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10">
        <v>42</v>
      </c>
      <c r="J7374" s="7">
        <v>980</v>
      </c>
      <c r="K7374" s="10">
        <v>4116</v>
      </c>
      <c r="L7374" s="10">
        <v>2058</v>
      </c>
      <c r="M7374" s="5">
        <v>0.5</v>
      </c>
      <c r="N7374" s="2" t="s">
        <v>82</v>
      </c>
    </row>
    <row r="7375" spans="2:14" ht="14.25" customHeight="1" x14ac:dyDescent="0.25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10">
        <v>37</v>
      </c>
      <c r="J7375" s="7">
        <v>810</v>
      </c>
      <c r="K7375" s="10">
        <v>2997</v>
      </c>
      <c r="L7375" s="10">
        <v>1558.44</v>
      </c>
      <c r="M7375" s="5">
        <v>0.52</v>
      </c>
      <c r="N7375" s="2" t="s">
        <v>82</v>
      </c>
    </row>
    <row r="7376" spans="2:14" ht="14.25" customHeight="1" x14ac:dyDescent="0.25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10">
        <v>36</v>
      </c>
      <c r="J7376" s="7">
        <v>630</v>
      </c>
      <c r="K7376" s="10">
        <v>2268</v>
      </c>
      <c r="L7376" s="10">
        <v>1224.72</v>
      </c>
      <c r="M7376" s="5">
        <v>0.54</v>
      </c>
      <c r="N7376" s="2" t="s">
        <v>82</v>
      </c>
    </row>
    <row r="7377" spans="2:14" ht="14.25" customHeight="1" x14ac:dyDescent="0.25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10">
        <v>48</v>
      </c>
      <c r="J7377" s="7">
        <v>740</v>
      </c>
      <c r="K7377" s="10">
        <v>3552</v>
      </c>
      <c r="L7377" s="10">
        <v>1527.36</v>
      </c>
      <c r="M7377" s="5">
        <v>0.43</v>
      </c>
      <c r="N7377" s="2" t="s">
        <v>82</v>
      </c>
    </row>
    <row r="7378" spans="2:14" ht="14.25" customHeight="1" x14ac:dyDescent="0.25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10">
        <v>54</v>
      </c>
      <c r="J7378" s="7">
        <v>1310</v>
      </c>
      <c r="K7378" s="10">
        <v>7074</v>
      </c>
      <c r="L7378" s="10">
        <v>3749.2200000000003</v>
      </c>
      <c r="M7378" s="5">
        <v>0.53</v>
      </c>
      <c r="N7378" s="2" t="s">
        <v>82</v>
      </c>
    </row>
    <row r="7379" spans="2:14" ht="14.25" customHeight="1" x14ac:dyDescent="0.25">
      <c r="B7379" s="2" t="s">
        <v>33</v>
      </c>
      <c r="C7379" s="2">
        <v>1185732</v>
      </c>
      <c r="D7379" s="3">
        <v>44415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10">
        <v>47</v>
      </c>
      <c r="J7379" s="7">
        <v>1800</v>
      </c>
      <c r="K7379" s="10">
        <v>8460</v>
      </c>
      <c r="L7379" s="10">
        <v>4060.7999999999997</v>
      </c>
      <c r="M7379" s="5">
        <v>0.48</v>
      </c>
      <c r="N7379" s="2" t="s">
        <v>82</v>
      </c>
    </row>
    <row r="7380" spans="2:14" ht="14.25" customHeight="1" x14ac:dyDescent="0.25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10">
        <v>42</v>
      </c>
      <c r="J7380" s="7">
        <v>1010</v>
      </c>
      <c r="K7380" s="10">
        <v>4242</v>
      </c>
      <c r="L7380" s="10">
        <v>1993.7399999999998</v>
      </c>
      <c r="M7380" s="5">
        <v>0.47</v>
      </c>
      <c r="N7380" s="2" t="s">
        <v>82</v>
      </c>
    </row>
    <row r="7381" spans="2:14" ht="14.25" customHeight="1" x14ac:dyDescent="0.25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10">
        <v>37</v>
      </c>
      <c r="J7381" s="7">
        <v>750</v>
      </c>
      <c r="K7381" s="10">
        <v>2775</v>
      </c>
      <c r="L7381" s="10">
        <v>1498.5</v>
      </c>
      <c r="M7381" s="5">
        <v>0.54</v>
      </c>
      <c r="N7381" s="2" t="s">
        <v>82</v>
      </c>
    </row>
    <row r="7382" spans="2:14" ht="14.25" customHeight="1" x14ac:dyDescent="0.25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10">
        <v>36</v>
      </c>
      <c r="J7382" s="7">
        <v>520</v>
      </c>
      <c r="K7382" s="10">
        <v>1872</v>
      </c>
      <c r="L7382" s="10">
        <v>954.72</v>
      </c>
      <c r="M7382" s="5">
        <v>0.51</v>
      </c>
      <c r="N7382" s="2" t="s">
        <v>82</v>
      </c>
    </row>
    <row r="7383" spans="2:14" ht="14.25" customHeight="1" x14ac:dyDescent="0.25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10">
        <v>46</v>
      </c>
      <c r="J7383" s="7">
        <v>460</v>
      </c>
      <c r="K7383" s="10">
        <v>2116</v>
      </c>
      <c r="L7383" s="10">
        <v>909.88</v>
      </c>
      <c r="M7383" s="5">
        <v>0.43</v>
      </c>
      <c r="N7383" s="2" t="s">
        <v>82</v>
      </c>
    </row>
    <row r="7384" spans="2:14" ht="14.25" customHeight="1" x14ac:dyDescent="0.25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10">
        <v>52</v>
      </c>
      <c r="J7384" s="7">
        <v>1050</v>
      </c>
      <c r="K7384" s="10">
        <v>5460</v>
      </c>
      <c r="L7384" s="10">
        <v>2893.8</v>
      </c>
      <c r="M7384" s="5">
        <v>0.53</v>
      </c>
      <c r="N7384" s="2" t="s">
        <v>82</v>
      </c>
    </row>
    <row r="7385" spans="2:14" ht="14.25" customHeight="1" x14ac:dyDescent="0.25">
      <c r="B7385" s="2" t="s">
        <v>33</v>
      </c>
      <c r="C7385" s="2">
        <v>1185732</v>
      </c>
      <c r="D7385" s="3">
        <v>44445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10">
        <v>46</v>
      </c>
      <c r="J7385" s="7">
        <v>1240</v>
      </c>
      <c r="K7385" s="10">
        <v>5704</v>
      </c>
      <c r="L7385" s="10">
        <v>2794.96</v>
      </c>
      <c r="M7385" s="5">
        <v>0.49</v>
      </c>
      <c r="N7385" s="2" t="s">
        <v>82</v>
      </c>
    </row>
    <row r="7386" spans="2:14" ht="14.25" customHeight="1" x14ac:dyDescent="0.25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10">
        <v>41</v>
      </c>
      <c r="J7386" s="7">
        <v>720</v>
      </c>
      <c r="K7386" s="10">
        <v>2952</v>
      </c>
      <c r="L7386" s="10">
        <v>1476</v>
      </c>
      <c r="M7386" s="5">
        <v>0.5</v>
      </c>
      <c r="N7386" s="2" t="s">
        <v>82</v>
      </c>
    </row>
    <row r="7387" spans="2:14" ht="14.25" customHeight="1" x14ac:dyDescent="0.25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10">
        <v>39</v>
      </c>
      <c r="J7387" s="7">
        <v>510</v>
      </c>
      <c r="K7387" s="10">
        <v>1989</v>
      </c>
      <c r="L7387" s="10">
        <v>1054.17</v>
      </c>
      <c r="M7387" s="5">
        <v>0.53</v>
      </c>
      <c r="N7387" s="2" t="s">
        <v>82</v>
      </c>
    </row>
    <row r="7388" spans="2:14" ht="14.25" customHeight="1" x14ac:dyDescent="0.25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10">
        <v>37</v>
      </c>
      <c r="J7388" s="7">
        <v>380</v>
      </c>
      <c r="K7388" s="10">
        <v>1406</v>
      </c>
      <c r="L7388" s="10">
        <v>745.18000000000006</v>
      </c>
      <c r="M7388" s="5">
        <v>0.53</v>
      </c>
      <c r="N7388" s="2" t="s">
        <v>82</v>
      </c>
    </row>
    <row r="7389" spans="2:14" ht="14.25" customHeight="1" x14ac:dyDescent="0.25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10">
        <v>47</v>
      </c>
      <c r="J7389" s="7">
        <v>410</v>
      </c>
      <c r="K7389" s="10">
        <v>1927</v>
      </c>
      <c r="L7389" s="10">
        <v>790.06999999999994</v>
      </c>
      <c r="M7389" s="5">
        <v>0.41</v>
      </c>
      <c r="N7389" s="2" t="s">
        <v>82</v>
      </c>
    </row>
    <row r="7390" spans="2:14" ht="14.25" customHeight="1" x14ac:dyDescent="0.25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10">
        <v>50</v>
      </c>
      <c r="J7390" s="7">
        <v>730</v>
      </c>
      <c r="K7390" s="10">
        <v>3650</v>
      </c>
      <c r="L7390" s="10">
        <v>1934.5</v>
      </c>
      <c r="M7390" s="5">
        <v>0.53</v>
      </c>
      <c r="N7390" s="2" t="s">
        <v>82</v>
      </c>
    </row>
    <row r="7391" spans="2:14" ht="14.25" customHeight="1" x14ac:dyDescent="0.25">
      <c r="B7391" s="2" t="s">
        <v>33</v>
      </c>
      <c r="C7391" s="2">
        <v>1185732</v>
      </c>
      <c r="D7391" s="3">
        <v>44477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10">
        <v>53</v>
      </c>
      <c r="J7391" s="7">
        <v>1190</v>
      </c>
      <c r="K7391" s="10">
        <v>6307</v>
      </c>
      <c r="L7391" s="10">
        <v>2901.22</v>
      </c>
      <c r="M7391" s="5">
        <v>0.45999999999999996</v>
      </c>
      <c r="N7391" s="2" t="s">
        <v>82</v>
      </c>
    </row>
    <row r="7392" spans="2:14" ht="14.25" customHeight="1" x14ac:dyDescent="0.25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10">
        <v>48</v>
      </c>
      <c r="J7392" s="7">
        <v>630</v>
      </c>
      <c r="K7392" s="10">
        <v>3024</v>
      </c>
      <c r="L7392" s="10">
        <v>1512</v>
      </c>
      <c r="M7392" s="5">
        <v>0.5</v>
      </c>
      <c r="N7392" s="2" t="s">
        <v>82</v>
      </c>
    </row>
    <row r="7393" spans="2:14" ht="14.25" customHeight="1" x14ac:dyDescent="0.25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10">
        <v>46</v>
      </c>
      <c r="J7393" s="7">
        <v>420</v>
      </c>
      <c r="K7393" s="10">
        <v>1932</v>
      </c>
      <c r="L7393" s="10">
        <v>966</v>
      </c>
      <c r="M7393" s="5">
        <v>0.5</v>
      </c>
      <c r="N7393" s="2" t="s">
        <v>82</v>
      </c>
    </row>
    <row r="7394" spans="2:14" ht="14.25" customHeight="1" x14ac:dyDescent="0.25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10">
        <v>48</v>
      </c>
      <c r="J7394" s="7">
        <v>310</v>
      </c>
      <c r="K7394" s="10">
        <v>1488</v>
      </c>
      <c r="L7394" s="10">
        <v>773.76</v>
      </c>
      <c r="M7394" s="5">
        <v>0.52</v>
      </c>
      <c r="N7394" s="2" t="s">
        <v>82</v>
      </c>
    </row>
    <row r="7395" spans="2:14" ht="14.25" customHeight="1" x14ac:dyDescent="0.25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10">
        <v>58</v>
      </c>
      <c r="J7395" s="7">
        <v>380</v>
      </c>
      <c r="K7395" s="10">
        <v>2204</v>
      </c>
      <c r="L7395" s="10">
        <v>903.64</v>
      </c>
      <c r="M7395" s="5">
        <v>0.41</v>
      </c>
      <c r="N7395" s="2" t="s">
        <v>82</v>
      </c>
    </row>
    <row r="7396" spans="2:14" ht="14.25" customHeight="1" x14ac:dyDescent="0.25">
      <c r="B7396" s="2" t="s">
        <v>25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10">
        <v>62</v>
      </c>
      <c r="J7396" s="7">
        <v>680</v>
      </c>
      <c r="K7396" s="10">
        <v>4216</v>
      </c>
      <c r="L7396" s="10">
        <v>2234.48</v>
      </c>
      <c r="M7396" s="5">
        <v>0.53</v>
      </c>
      <c r="N7396" s="2" t="s">
        <v>82</v>
      </c>
    </row>
    <row r="7397" spans="2:14" ht="14.25" customHeight="1" x14ac:dyDescent="0.25">
      <c r="B7397" s="2" t="s">
        <v>25</v>
      </c>
      <c r="C7397" s="2">
        <v>1185732</v>
      </c>
      <c r="D7397" s="3">
        <v>44507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10">
        <v>59</v>
      </c>
      <c r="J7397" s="7">
        <v>1080</v>
      </c>
      <c r="K7397" s="10">
        <v>6372</v>
      </c>
      <c r="L7397" s="10">
        <v>3058.56</v>
      </c>
      <c r="M7397" s="5">
        <v>0.48</v>
      </c>
      <c r="N7397" s="2" t="s">
        <v>82</v>
      </c>
    </row>
    <row r="7398" spans="2:14" ht="14.25" customHeight="1" x14ac:dyDescent="0.25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10">
        <v>46</v>
      </c>
      <c r="J7398" s="7">
        <v>800</v>
      </c>
      <c r="K7398" s="10">
        <v>3680</v>
      </c>
      <c r="L7398" s="10">
        <v>1803.2</v>
      </c>
      <c r="M7398" s="5">
        <v>0.49</v>
      </c>
      <c r="N7398" s="2" t="s">
        <v>82</v>
      </c>
    </row>
    <row r="7399" spans="2:14" ht="14.25" customHeight="1" x14ac:dyDescent="0.25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10">
        <v>48</v>
      </c>
      <c r="J7399" s="7">
        <v>680</v>
      </c>
      <c r="K7399" s="10">
        <v>3264</v>
      </c>
      <c r="L7399" s="10">
        <v>1664.64</v>
      </c>
      <c r="M7399" s="5">
        <v>0.51</v>
      </c>
      <c r="N7399" s="2" t="s">
        <v>82</v>
      </c>
    </row>
    <row r="7400" spans="2:14" ht="14.25" customHeight="1" x14ac:dyDescent="0.25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10">
        <v>49</v>
      </c>
      <c r="J7400" s="7">
        <v>650</v>
      </c>
      <c r="K7400" s="10">
        <v>3185</v>
      </c>
      <c r="L7400" s="10">
        <v>1751.7500000000002</v>
      </c>
      <c r="M7400" s="5">
        <v>0.55000000000000004</v>
      </c>
      <c r="N7400" s="2" t="s">
        <v>82</v>
      </c>
    </row>
    <row r="7401" spans="2:14" ht="14.25" customHeight="1" x14ac:dyDescent="0.25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10">
        <v>55</v>
      </c>
      <c r="J7401" s="7">
        <v>590</v>
      </c>
      <c r="K7401" s="10">
        <v>3245</v>
      </c>
      <c r="L7401" s="10">
        <v>1427.8</v>
      </c>
      <c r="M7401" s="5">
        <v>0.44</v>
      </c>
      <c r="N7401" s="2" t="s">
        <v>82</v>
      </c>
    </row>
    <row r="7402" spans="2:14" ht="14.25" customHeight="1" x14ac:dyDescent="0.25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10">
        <v>59</v>
      </c>
      <c r="J7402" s="7">
        <v>910</v>
      </c>
      <c r="K7402" s="10">
        <v>5369</v>
      </c>
      <c r="L7402" s="10">
        <v>2845.57</v>
      </c>
      <c r="M7402" s="5">
        <v>0.53</v>
      </c>
      <c r="N7402" s="2" t="s">
        <v>82</v>
      </c>
    </row>
    <row r="7403" spans="2:14" ht="14.25" customHeight="1" x14ac:dyDescent="0.25">
      <c r="B7403" s="2" t="s">
        <v>25</v>
      </c>
      <c r="C7403" s="2">
        <v>1185732</v>
      </c>
      <c r="D7403" s="3">
        <v>44536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10">
        <v>55</v>
      </c>
      <c r="J7403" s="7">
        <v>1490</v>
      </c>
      <c r="K7403" s="10">
        <v>8195</v>
      </c>
      <c r="L7403" s="10">
        <v>3933.6</v>
      </c>
      <c r="M7403" s="5">
        <v>0.48</v>
      </c>
      <c r="N7403" s="2" t="s">
        <v>82</v>
      </c>
    </row>
    <row r="7404" spans="2:14" ht="14.25" customHeight="1" x14ac:dyDescent="0.25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10">
        <v>49</v>
      </c>
      <c r="J7404" s="7">
        <v>1050</v>
      </c>
      <c r="K7404" s="10">
        <v>5145</v>
      </c>
      <c r="L7404" s="10">
        <v>2469.6</v>
      </c>
      <c r="M7404" s="5">
        <v>0.48</v>
      </c>
      <c r="N7404" s="2" t="s">
        <v>82</v>
      </c>
    </row>
    <row r="7405" spans="2:14" ht="14.25" customHeight="1" x14ac:dyDescent="0.25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10">
        <v>49</v>
      </c>
      <c r="J7405" s="7">
        <v>910</v>
      </c>
      <c r="K7405" s="10">
        <v>4459</v>
      </c>
      <c r="L7405" s="10">
        <v>2229.5</v>
      </c>
      <c r="M7405" s="5">
        <v>0.5</v>
      </c>
      <c r="N7405" s="2" t="s">
        <v>82</v>
      </c>
    </row>
    <row r="7406" spans="2:14" ht="14.25" customHeight="1" x14ac:dyDescent="0.25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10">
        <v>47</v>
      </c>
      <c r="J7406" s="7">
        <v>830</v>
      </c>
      <c r="K7406" s="10">
        <v>3901</v>
      </c>
      <c r="L7406" s="10">
        <v>1989.51</v>
      </c>
      <c r="M7406" s="5">
        <v>0.51</v>
      </c>
      <c r="N7406" s="2" t="s">
        <v>82</v>
      </c>
    </row>
    <row r="7407" spans="2:14" ht="14.25" customHeight="1" x14ac:dyDescent="0.25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10">
        <v>55</v>
      </c>
      <c r="J7407" s="7">
        <v>830</v>
      </c>
      <c r="K7407" s="10">
        <v>4565</v>
      </c>
      <c r="L7407" s="10">
        <v>2054.25</v>
      </c>
      <c r="M7407" s="5">
        <v>0.44999999999999996</v>
      </c>
      <c r="N7407" s="2" t="s">
        <v>82</v>
      </c>
    </row>
    <row r="7408" spans="2:14" ht="14.25" customHeight="1" x14ac:dyDescent="0.25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10">
        <v>59</v>
      </c>
      <c r="J7408" s="7">
        <v>1010</v>
      </c>
      <c r="K7408" s="10">
        <v>5959</v>
      </c>
      <c r="L7408" s="10">
        <v>3217.86</v>
      </c>
      <c r="M7408" s="5">
        <v>0.54</v>
      </c>
      <c r="N7408" s="2" t="s">
        <v>82</v>
      </c>
    </row>
    <row r="7409" spans="2:14" ht="14.25" customHeight="1" x14ac:dyDescent="0.25">
      <c r="B7409" s="2" t="s">
        <v>25</v>
      </c>
      <c r="C7409" s="2">
        <v>1185732</v>
      </c>
      <c r="D7409" s="3">
        <v>44203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10">
        <v>38</v>
      </c>
      <c r="J7409" s="7">
        <v>1250</v>
      </c>
      <c r="K7409" s="10">
        <v>4750</v>
      </c>
      <c r="L7409" s="10">
        <v>2422.5</v>
      </c>
      <c r="M7409" s="5">
        <v>0.51</v>
      </c>
      <c r="N7409" s="2" t="s">
        <v>82</v>
      </c>
    </row>
    <row r="7410" spans="2:14" ht="14.25" customHeight="1" x14ac:dyDescent="0.25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10">
        <v>37</v>
      </c>
      <c r="J7410" s="7">
        <v>870</v>
      </c>
      <c r="K7410" s="10">
        <v>3219</v>
      </c>
      <c r="L7410" s="10">
        <v>1673.88</v>
      </c>
      <c r="M7410" s="5">
        <v>0.52</v>
      </c>
      <c r="N7410" s="2" t="s">
        <v>82</v>
      </c>
    </row>
    <row r="7411" spans="2:14" ht="14.25" customHeight="1" x14ac:dyDescent="0.25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10">
        <v>28</v>
      </c>
      <c r="J7411" s="7">
        <v>900</v>
      </c>
      <c r="K7411" s="10">
        <v>2520</v>
      </c>
      <c r="L7411" s="10">
        <v>1008</v>
      </c>
      <c r="M7411" s="5">
        <v>0.4</v>
      </c>
      <c r="N7411" s="2" t="s">
        <v>82</v>
      </c>
    </row>
    <row r="7412" spans="2:14" ht="14.25" customHeight="1" x14ac:dyDescent="0.25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10">
        <v>33</v>
      </c>
      <c r="J7412" s="7">
        <v>420</v>
      </c>
      <c r="K7412" s="10">
        <v>1386</v>
      </c>
      <c r="L7412" s="10">
        <v>609.84</v>
      </c>
      <c r="M7412" s="5">
        <v>0.44</v>
      </c>
      <c r="N7412" s="2" t="s">
        <v>82</v>
      </c>
    </row>
    <row r="7413" spans="2:14" ht="14.25" customHeight="1" x14ac:dyDescent="0.25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10">
        <v>49</v>
      </c>
      <c r="J7413" s="7">
        <v>600</v>
      </c>
      <c r="K7413" s="10">
        <v>2940</v>
      </c>
      <c r="L7413" s="10">
        <v>1205.3999999999999</v>
      </c>
      <c r="M7413" s="5">
        <v>0.41</v>
      </c>
      <c r="N7413" s="2" t="s">
        <v>82</v>
      </c>
    </row>
    <row r="7414" spans="2:14" ht="14.25" customHeight="1" x14ac:dyDescent="0.25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10">
        <v>37</v>
      </c>
      <c r="J7414" s="7">
        <v>810</v>
      </c>
      <c r="K7414" s="10">
        <v>2997</v>
      </c>
      <c r="L7414" s="10">
        <v>1498.5</v>
      </c>
      <c r="M7414" s="5">
        <v>0.5</v>
      </c>
      <c r="N7414" s="2" t="s">
        <v>82</v>
      </c>
    </row>
    <row r="7415" spans="2:14" ht="14.25" customHeight="1" x14ac:dyDescent="0.25">
      <c r="B7415" s="2" t="s">
        <v>25</v>
      </c>
      <c r="C7415" s="2">
        <v>1185732</v>
      </c>
      <c r="D7415" s="3">
        <v>44232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10">
        <v>39</v>
      </c>
      <c r="J7415" s="7">
        <v>1490</v>
      </c>
      <c r="K7415" s="10">
        <v>5811</v>
      </c>
      <c r="L7415" s="10">
        <v>2905.5</v>
      </c>
      <c r="M7415" s="5">
        <v>0.5</v>
      </c>
      <c r="N7415" s="2" t="s">
        <v>82</v>
      </c>
    </row>
    <row r="7416" spans="2:14" ht="14.25" customHeight="1" x14ac:dyDescent="0.25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10">
        <v>37</v>
      </c>
      <c r="J7416" s="7">
        <v>540</v>
      </c>
      <c r="K7416" s="10">
        <v>1998</v>
      </c>
      <c r="L7416" s="10">
        <v>999</v>
      </c>
      <c r="M7416" s="5">
        <v>0.5</v>
      </c>
      <c r="N7416" s="2" t="s">
        <v>82</v>
      </c>
    </row>
    <row r="7417" spans="2:14" ht="14.25" customHeight="1" x14ac:dyDescent="0.25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10">
        <v>29</v>
      </c>
      <c r="J7417" s="7">
        <v>650</v>
      </c>
      <c r="K7417" s="10">
        <v>1885</v>
      </c>
      <c r="L7417" s="10">
        <v>848.24999999999989</v>
      </c>
      <c r="M7417" s="5">
        <v>0.44999999999999996</v>
      </c>
      <c r="N7417" s="2" t="s">
        <v>82</v>
      </c>
    </row>
    <row r="7418" spans="2:14" ht="14.25" customHeight="1" x14ac:dyDescent="0.25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10">
        <v>32</v>
      </c>
      <c r="J7418" s="7">
        <v>340</v>
      </c>
      <c r="K7418" s="10">
        <v>1088</v>
      </c>
      <c r="L7418" s="10">
        <v>478.72</v>
      </c>
      <c r="M7418" s="5">
        <v>0.44</v>
      </c>
      <c r="N7418" s="2" t="s">
        <v>82</v>
      </c>
    </row>
    <row r="7419" spans="2:14" ht="14.25" customHeight="1" x14ac:dyDescent="0.25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10">
        <v>49</v>
      </c>
      <c r="J7419" s="7">
        <v>600</v>
      </c>
      <c r="K7419" s="10">
        <v>2940</v>
      </c>
      <c r="L7419" s="10">
        <v>1293.5999999999999</v>
      </c>
      <c r="M7419" s="5">
        <v>0.44</v>
      </c>
      <c r="N7419" s="2" t="s">
        <v>82</v>
      </c>
    </row>
    <row r="7420" spans="2:14" ht="14.25" customHeight="1" x14ac:dyDescent="0.25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10">
        <v>39</v>
      </c>
      <c r="J7420" s="7">
        <v>840</v>
      </c>
      <c r="K7420" s="10">
        <v>3276</v>
      </c>
      <c r="L7420" s="10">
        <v>1474.1999999999998</v>
      </c>
      <c r="M7420" s="5">
        <v>0.44999999999999996</v>
      </c>
      <c r="N7420" s="2" t="s">
        <v>82</v>
      </c>
    </row>
    <row r="7421" spans="2:14" ht="14.25" customHeight="1" x14ac:dyDescent="0.25">
      <c r="B7421" s="2" t="s">
        <v>25</v>
      </c>
      <c r="C7421" s="2">
        <v>1185732</v>
      </c>
      <c r="D7421" s="3">
        <v>44258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10">
        <v>39</v>
      </c>
      <c r="J7421" s="7">
        <v>1300</v>
      </c>
      <c r="K7421" s="10">
        <v>5070</v>
      </c>
      <c r="L7421" s="10">
        <v>2535</v>
      </c>
      <c r="M7421" s="5">
        <v>0.5</v>
      </c>
      <c r="N7421" s="2" t="s">
        <v>82</v>
      </c>
    </row>
    <row r="7422" spans="2:14" ht="14.25" customHeight="1" x14ac:dyDescent="0.25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10">
        <v>38</v>
      </c>
      <c r="J7422" s="7">
        <v>560</v>
      </c>
      <c r="K7422" s="10">
        <v>2128</v>
      </c>
      <c r="L7422" s="10">
        <v>1149.1200000000001</v>
      </c>
      <c r="M7422" s="5">
        <v>0.54</v>
      </c>
      <c r="N7422" s="2" t="s">
        <v>82</v>
      </c>
    </row>
    <row r="7423" spans="2:14" ht="14.25" customHeight="1" x14ac:dyDescent="0.25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10">
        <v>29</v>
      </c>
      <c r="J7423" s="7">
        <v>680</v>
      </c>
      <c r="K7423" s="10">
        <v>1972</v>
      </c>
      <c r="L7423" s="10">
        <v>887.39999999999986</v>
      </c>
      <c r="M7423" s="5">
        <v>0.44999999999999996</v>
      </c>
      <c r="N7423" s="2" t="s">
        <v>82</v>
      </c>
    </row>
    <row r="7424" spans="2:14" ht="14.25" customHeight="1" x14ac:dyDescent="0.25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10">
        <v>32</v>
      </c>
      <c r="J7424" s="7">
        <v>300</v>
      </c>
      <c r="K7424" s="10">
        <v>960</v>
      </c>
      <c r="L7424" s="10">
        <v>403.2</v>
      </c>
      <c r="M7424" s="5">
        <v>0.42</v>
      </c>
      <c r="N7424" s="2" t="s">
        <v>82</v>
      </c>
    </row>
    <row r="7425" spans="2:14" ht="14.25" customHeight="1" x14ac:dyDescent="0.25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10">
        <v>48</v>
      </c>
      <c r="J7425" s="7">
        <v>390</v>
      </c>
      <c r="K7425" s="10">
        <v>1872</v>
      </c>
      <c r="L7425" s="10">
        <v>748.80000000000007</v>
      </c>
      <c r="M7425" s="5">
        <v>0.4</v>
      </c>
      <c r="N7425" s="2" t="s">
        <v>82</v>
      </c>
    </row>
    <row r="7426" spans="2:14" ht="14.25" customHeight="1" x14ac:dyDescent="0.25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10">
        <v>38</v>
      </c>
      <c r="J7426" s="7">
        <v>730</v>
      </c>
      <c r="K7426" s="10">
        <v>2774</v>
      </c>
      <c r="L7426" s="10">
        <v>1359.26</v>
      </c>
      <c r="M7426" s="5">
        <v>0.49</v>
      </c>
      <c r="N7426" s="2" t="s">
        <v>82</v>
      </c>
    </row>
    <row r="7427" spans="2:14" ht="14.25" customHeight="1" x14ac:dyDescent="0.25">
      <c r="B7427" s="2" t="s">
        <v>25</v>
      </c>
      <c r="C7427" s="2">
        <v>1185732</v>
      </c>
      <c r="D7427" s="3">
        <v>44290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10">
        <v>36</v>
      </c>
      <c r="J7427" s="7">
        <v>1500</v>
      </c>
      <c r="K7427" s="10">
        <v>5400</v>
      </c>
      <c r="L7427" s="10">
        <v>2700</v>
      </c>
      <c r="M7427" s="5">
        <v>0.5</v>
      </c>
      <c r="N7427" s="2" t="s">
        <v>82</v>
      </c>
    </row>
    <row r="7428" spans="2:14" ht="14.25" customHeight="1" x14ac:dyDescent="0.25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10">
        <v>38</v>
      </c>
      <c r="J7428" s="7">
        <v>580</v>
      </c>
      <c r="K7428" s="10">
        <v>2204</v>
      </c>
      <c r="L7428" s="10">
        <v>1212.2</v>
      </c>
      <c r="M7428" s="5">
        <v>0.55000000000000004</v>
      </c>
      <c r="N7428" s="2" t="s">
        <v>82</v>
      </c>
    </row>
    <row r="7429" spans="2:14" ht="14.25" customHeight="1" x14ac:dyDescent="0.25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10">
        <v>29</v>
      </c>
      <c r="J7429" s="7">
        <v>560</v>
      </c>
      <c r="K7429" s="10">
        <v>1624</v>
      </c>
      <c r="L7429" s="10">
        <v>698.31999999999994</v>
      </c>
      <c r="M7429" s="5">
        <v>0.43</v>
      </c>
      <c r="N7429" s="2" t="s">
        <v>82</v>
      </c>
    </row>
    <row r="7430" spans="2:14" ht="14.25" customHeight="1" x14ac:dyDescent="0.25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10">
        <v>32</v>
      </c>
      <c r="J7430" s="7">
        <v>380</v>
      </c>
      <c r="K7430" s="10">
        <v>1216</v>
      </c>
      <c r="L7430" s="10">
        <v>547.19999999999993</v>
      </c>
      <c r="M7430" s="5">
        <v>0.44999999999999996</v>
      </c>
      <c r="N7430" s="2" t="s">
        <v>82</v>
      </c>
    </row>
    <row r="7431" spans="2:14" ht="14.25" customHeight="1" x14ac:dyDescent="0.25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10">
        <v>46</v>
      </c>
      <c r="J7431" s="7">
        <v>350</v>
      </c>
      <c r="K7431" s="10">
        <v>1610</v>
      </c>
      <c r="L7431" s="10">
        <v>724.49999999999989</v>
      </c>
      <c r="M7431" s="5">
        <v>0.44999999999999996</v>
      </c>
      <c r="N7431" s="2" t="s">
        <v>82</v>
      </c>
    </row>
    <row r="7432" spans="2:14" ht="14.25" customHeight="1" x14ac:dyDescent="0.25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10">
        <v>36</v>
      </c>
      <c r="J7432" s="7">
        <v>690</v>
      </c>
      <c r="K7432" s="10">
        <v>2484</v>
      </c>
      <c r="L7432" s="10">
        <v>1242</v>
      </c>
      <c r="M7432" s="5">
        <v>0.5</v>
      </c>
      <c r="N7432" s="2" t="s">
        <v>82</v>
      </c>
    </row>
    <row r="7433" spans="2:14" ht="14.25" customHeight="1" x14ac:dyDescent="0.25">
      <c r="B7433" s="2" t="s">
        <v>25</v>
      </c>
      <c r="C7433" s="2">
        <v>1185732</v>
      </c>
      <c r="D7433" s="3">
        <v>44319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10">
        <v>54</v>
      </c>
      <c r="J7433" s="7">
        <v>1420</v>
      </c>
      <c r="K7433" s="10">
        <v>7668</v>
      </c>
      <c r="L7433" s="10">
        <v>3910.6800000000003</v>
      </c>
      <c r="M7433" s="5">
        <v>0.51</v>
      </c>
      <c r="N7433" s="2" t="s">
        <v>82</v>
      </c>
    </row>
    <row r="7434" spans="2:14" ht="14.25" customHeight="1" x14ac:dyDescent="0.25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10">
        <v>48</v>
      </c>
      <c r="J7434" s="7">
        <v>730</v>
      </c>
      <c r="K7434" s="10">
        <v>3504</v>
      </c>
      <c r="L7434" s="10">
        <v>1857.1200000000001</v>
      </c>
      <c r="M7434" s="5">
        <v>0.53</v>
      </c>
      <c r="N7434" s="2" t="s">
        <v>82</v>
      </c>
    </row>
    <row r="7435" spans="2:14" ht="14.25" customHeight="1" x14ac:dyDescent="0.25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10">
        <v>43</v>
      </c>
      <c r="J7435" s="7">
        <v>740</v>
      </c>
      <c r="K7435" s="10">
        <v>3182</v>
      </c>
      <c r="L7435" s="10">
        <v>1272.8000000000002</v>
      </c>
      <c r="M7435" s="5">
        <v>0.4</v>
      </c>
      <c r="N7435" s="2" t="s">
        <v>82</v>
      </c>
    </row>
    <row r="7436" spans="2:14" ht="14.25" customHeight="1" x14ac:dyDescent="0.25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10">
        <v>44</v>
      </c>
      <c r="J7436" s="7">
        <v>630</v>
      </c>
      <c r="K7436" s="10">
        <v>2772</v>
      </c>
      <c r="L7436" s="10">
        <v>1136.52</v>
      </c>
      <c r="M7436" s="5">
        <v>0.41</v>
      </c>
      <c r="N7436" s="2" t="s">
        <v>82</v>
      </c>
    </row>
    <row r="7437" spans="2:14" ht="14.25" customHeight="1" x14ac:dyDescent="0.25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10">
        <v>50</v>
      </c>
      <c r="J7437" s="7">
        <v>700</v>
      </c>
      <c r="K7437" s="10">
        <v>3500</v>
      </c>
      <c r="L7437" s="10">
        <v>1540</v>
      </c>
      <c r="M7437" s="5">
        <v>0.44</v>
      </c>
      <c r="N7437" s="2" t="s">
        <v>82</v>
      </c>
    </row>
    <row r="7438" spans="2:14" ht="14.25" customHeight="1" x14ac:dyDescent="0.25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10">
        <v>55</v>
      </c>
      <c r="J7438" s="7">
        <v>1130</v>
      </c>
      <c r="K7438" s="10">
        <v>6215</v>
      </c>
      <c r="L7438" s="10">
        <v>3045.35</v>
      </c>
      <c r="M7438" s="5">
        <v>0.49</v>
      </c>
      <c r="N7438" s="2" t="s">
        <v>82</v>
      </c>
    </row>
    <row r="7439" spans="2:14" ht="14.25" customHeight="1" x14ac:dyDescent="0.25">
      <c r="B7439" s="2" t="s">
        <v>25</v>
      </c>
      <c r="C7439" s="2">
        <v>1185732</v>
      </c>
      <c r="D7439" s="3">
        <v>44352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10">
        <v>50</v>
      </c>
      <c r="J7439" s="7">
        <v>1750</v>
      </c>
      <c r="K7439" s="10">
        <v>8750</v>
      </c>
      <c r="L7439" s="10">
        <v>4812.5</v>
      </c>
      <c r="M7439" s="5">
        <v>0.55000000000000004</v>
      </c>
      <c r="N7439" s="2" t="s">
        <v>82</v>
      </c>
    </row>
    <row r="7440" spans="2:14" ht="14.25" customHeight="1" x14ac:dyDescent="0.25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10">
        <v>48</v>
      </c>
      <c r="J7440" s="7">
        <v>940</v>
      </c>
      <c r="K7440" s="10">
        <v>4512</v>
      </c>
      <c r="L7440" s="10">
        <v>2256</v>
      </c>
      <c r="M7440" s="5">
        <v>0.5</v>
      </c>
      <c r="N7440" s="2" t="s">
        <v>82</v>
      </c>
    </row>
    <row r="7441" spans="2:14" ht="14.25" customHeight="1" x14ac:dyDescent="0.25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10">
        <v>42</v>
      </c>
      <c r="J7441" s="7">
        <v>870</v>
      </c>
      <c r="K7441" s="10">
        <v>3654</v>
      </c>
      <c r="L7441" s="10">
        <v>1644.2999999999997</v>
      </c>
      <c r="M7441" s="5">
        <v>0.44999999999999996</v>
      </c>
      <c r="N7441" s="2" t="s">
        <v>82</v>
      </c>
    </row>
    <row r="7442" spans="2:14" ht="14.25" customHeight="1" x14ac:dyDescent="0.25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10">
        <v>42</v>
      </c>
      <c r="J7442" s="7">
        <v>800</v>
      </c>
      <c r="K7442" s="10">
        <v>3360</v>
      </c>
      <c r="L7442" s="10">
        <v>1411.2</v>
      </c>
      <c r="M7442" s="5">
        <v>0.42</v>
      </c>
      <c r="N7442" s="2" t="s">
        <v>82</v>
      </c>
    </row>
    <row r="7443" spans="2:14" ht="14.25" customHeight="1" x14ac:dyDescent="0.25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10">
        <v>53</v>
      </c>
      <c r="J7443" s="7">
        <v>740</v>
      </c>
      <c r="K7443" s="10">
        <v>3922</v>
      </c>
      <c r="L7443" s="10">
        <v>1725.68</v>
      </c>
      <c r="M7443" s="5">
        <v>0.44</v>
      </c>
      <c r="N7443" s="2" t="s">
        <v>82</v>
      </c>
    </row>
    <row r="7444" spans="2:14" ht="14.25" customHeight="1" x14ac:dyDescent="0.25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10">
        <v>56</v>
      </c>
      <c r="J7444" s="7">
        <v>1230</v>
      </c>
      <c r="K7444" s="10">
        <v>6888</v>
      </c>
      <c r="L7444" s="10">
        <v>3375.12</v>
      </c>
      <c r="M7444" s="5">
        <v>0.49</v>
      </c>
      <c r="N7444" s="2" t="s">
        <v>82</v>
      </c>
    </row>
    <row r="7445" spans="2:14" ht="14.25" customHeight="1" x14ac:dyDescent="0.25">
      <c r="B7445" s="2" t="s">
        <v>25</v>
      </c>
      <c r="C7445" s="2">
        <v>1185732</v>
      </c>
      <c r="D7445" s="3">
        <v>44380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10">
        <v>54</v>
      </c>
      <c r="J7445" s="7">
        <v>1890</v>
      </c>
      <c r="K7445" s="10">
        <v>10206</v>
      </c>
      <c r="L7445" s="10">
        <v>5511.2400000000007</v>
      </c>
      <c r="M7445" s="5">
        <v>0.54</v>
      </c>
      <c r="N7445" s="2" t="s">
        <v>82</v>
      </c>
    </row>
    <row r="7446" spans="2:14" ht="14.25" customHeight="1" x14ac:dyDescent="0.25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10">
        <v>48</v>
      </c>
      <c r="J7446" s="7">
        <v>1120</v>
      </c>
      <c r="K7446" s="10">
        <v>5376</v>
      </c>
      <c r="L7446" s="10">
        <v>2849.28</v>
      </c>
      <c r="M7446" s="5">
        <v>0.53</v>
      </c>
      <c r="N7446" s="2" t="s">
        <v>82</v>
      </c>
    </row>
    <row r="7447" spans="2:14" ht="14.25" customHeight="1" x14ac:dyDescent="0.25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10">
        <v>44</v>
      </c>
      <c r="J7447" s="7">
        <v>810</v>
      </c>
      <c r="K7447" s="10">
        <v>3564</v>
      </c>
      <c r="L7447" s="10">
        <v>1568.16</v>
      </c>
      <c r="M7447" s="5">
        <v>0.44</v>
      </c>
      <c r="N7447" s="2" t="s">
        <v>82</v>
      </c>
    </row>
    <row r="7448" spans="2:14" ht="14.25" customHeight="1" x14ac:dyDescent="0.25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10">
        <v>42</v>
      </c>
      <c r="J7448" s="7">
        <v>800</v>
      </c>
      <c r="K7448" s="10">
        <v>3360</v>
      </c>
      <c r="L7448" s="10">
        <v>1478.4</v>
      </c>
      <c r="M7448" s="5">
        <v>0.44</v>
      </c>
      <c r="N7448" s="2" t="s">
        <v>82</v>
      </c>
    </row>
    <row r="7449" spans="2:14" ht="14.25" customHeight="1" x14ac:dyDescent="0.25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10">
        <v>53</v>
      </c>
      <c r="J7449" s="7">
        <v>810</v>
      </c>
      <c r="K7449" s="10">
        <v>4293</v>
      </c>
      <c r="L7449" s="10">
        <v>1888.92</v>
      </c>
      <c r="M7449" s="5">
        <v>0.44</v>
      </c>
      <c r="N7449" s="2" t="s">
        <v>82</v>
      </c>
    </row>
    <row r="7450" spans="2:14" ht="14.25" customHeight="1" x14ac:dyDescent="0.25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10">
        <v>56</v>
      </c>
      <c r="J7450" s="7">
        <v>1430</v>
      </c>
      <c r="K7450" s="10">
        <v>8008</v>
      </c>
      <c r="L7450" s="10">
        <v>3843.8399999999997</v>
      </c>
      <c r="M7450" s="5">
        <v>0.48</v>
      </c>
      <c r="N7450" s="2" t="s">
        <v>82</v>
      </c>
    </row>
    <row r="7451" spans="2:14" ht="14.25" customHeight="1" x14ac:dyDescent="0.25">
      <c r="B7451" s="2" t="s">
        <v>25</v>
      </c>
      <c r="C7451" s="2">
        <v>1185732</v>
      </c>
      <c r="D7451" s="3">
        <v>44412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10">
        <v>51</v>
      </c>
      <c r="J7451" s="7">
        <v>1630</v>
      </c>
      <c r="K7451" s="10">
        <v>8313</v>
      </c>
      <c r="L7451" s="10">
        <v>4572.1500000000005</v>
      </c>
      <c r="M7451" s="5">
        <v>0.55000000000000004</v>
      </c>
      <c r="N7451" s="2" t="s">
        <v>82</v>
      </c>
    </row>
    <row r="7452" spans="2:14" ht="14.25" customHeight="1" x14ac:dyDescent="0.25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10">
        <v>48</v>
      </c>
      <c r="J7452" s="7">
        <v>1080</v>
      </c>
      <c r="K7452" s="10">
        <v>5184</v>
      </c>
      <c r="L7452" s="10">
        <v>2851.2000000000003</v>
      </c>
      <c r="M7452" s="5">
        <v>0.55000000000000004</v>
      </c>
      <c r="N7452" s="2" t="s">
        <v>82</v>
      </c>
    </row>
    <row r="7453" spans="2:14" ht="14.25" customHeight="1" x14ac:dyDescent="0.25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10">
        <v>41</v>
      </c>
      <c r="J7453" s="7">
        <v>850</v>
      </c>
      <c r="K7453" s="10">
        <v>3485</v>
      </c>
      <c r="L7453" s="10">
        <v>1463.7</v>
      </c>
      <c r="M7453" s="5">
        <v>0.42</v>
      </c>
      <c r="N7453" s="2" t="s">
        <v>82</v>
      </c>
    </row>
    <row r="7454" spans="2:14" ht="14.25" customHeight="1" x14ac:dyDescent="0.25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10">
        <v>41</v>
      </c>
      <c r="J7454" s="7">
        <v>680</v>
      </c>
      <c r="K7454" s="10">
        <v>2788</v>
      </c>
      <c r="L7454" s="10">
        <v>1143.08</v>
      </c>
      <c r="M7454" s="5">
        <v>0.41</v>
      </c>
      <c r="N7454" s="2" t="s">
        <v>82</v>
      </c>
    </row>
    <row r="7455" spans="2:14" ht="14.25" customHeight="1" x14ac:dyDescent="0.25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10">
        <v>51</v>
      </c>
      <c r="J7455" s="7">
        <v>520</v>
      </c>
      <c r="K7455" s="10">
        <v>2652</v>
      </c>
      <c r="L7455" s="10">
        <v>1166.8800000000001</v>
      </c>
      <c r="M7455" s="5">
        <v>0.44</v>
      </c>
      <c r="N7455" s="2" t="s">
        <v>82</v>
      </c>
    </row>
    <row r="7456" spans="2:14" ht="14.25" customHeight="1" x14ac:dyDescent="0.25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10">
        <v>55</v>
      </c>
      <c r="J7456" s="7">
        <v>1050</v>
      </c>
      <c r="K7456" s="10">
        <v>5775</v>
      </c>
      <c r="L7456" s="10">
        <v>2887.5</v>
      </c>
      <c r="M7456" s="5">
        <v>0.5</v>
      </c>
      <c r="N7456" s="2" t="s">
        <v>82</v>
      </c>
    </row>
    <row r="7457" spans="2:14" ht="14.25" customHeight="1" x14ac:dyDescent="0.25">
      <c r="B7457" s="2" t="s">
        <v>25</v>
      </c>
      <c r="C7457" s="2">
        <v>1185732</v>
      </c>
      <c r="D7457" s="3">
        <v>44442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10">
        <v>52</v>
      </c>
      <c r="J7457" s="7">
        <v>1250</v>
      </c>
      <c r="K7457" s="10">
        <v>6500</v>
      </c>
      <c r="L7457" s="10">
        <v>3510.0000000000005</v>
      </c>
      <c r="M7457" s="5">
        <v>0.54</v>
      </c>
      <c r="N7457" s="2" t="s">
        <v>82</v>
      </c>
    </row>
    <row r="7458" spans="2:14" ht="14.25" customHeight="1" x14ac:dyDescent="0.25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10">
        <v>47</v>
      </c>
      <c r="J7458" s="7">
        <v>750</v>
      </c>
      <c r="K7458" s="10">
        <v>3525</v>
      </c>
      <c r="L7458" s="10">
        <v>1833</v>
      </c>
      <c r="M7458" s="5">
        <v>0.52</v>
      </c>
      <c r="N7458" s="2" t="s">
        <v>82</v>
      </c>
    </row>
    <row r="7459" spans="2:14" ht="14.25" customHeight="1" x14ac:dyDescent="0.25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10">
        <v>41</v>
      </c>
      <c r="J7459" s="7">
        <v>600</v>
      </c>
      <c r="K7459" s="10">
        <v>2460</v>
      </c>
      <c r="L7459" s="10">
        <v>1082.4000000000001</v>
      </c>
      <c r="M7459" s="5">
        <v>0.44</v>
      </c>
      <c r="N7459" s="2" t="s">
        <v>82</v>
      </c>
    </row>
    <row r="7460" spans="2:14" ht="14.25" customHeight="1" x14ac:dyDescent="0.25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10">
        <v>41</v>
      </c>
      <c r="J7460" s="7">
        <v>460</v>
      </c>
      <c r="K7460" s="10">
        <v>1886</v>
      </c>
      <c r="L7460" s="10">
        <v>848.69999999999993</v>
      </c>
      <c r="M7460" s="5">
        <v>0.44999999999999996</v>
      </c>
      <c r="N7460" s="2" t="s">
        <v>82</v>
      </c>
    </row>
    <row r="7461" spans="2:14" ht="14.25" customHeight="1" x14ac:dyDescent="0.25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10">
        <v>50</v>
      </c>
      <c r="J7461" s="7">
        <v>510</v>
      </c>
      <c r="K7461" s="10">
        <v>2550</v>
      </c>
      <c r="L7461" s="10">
        <v>1071</v>
      </c>
      <c r="M7461" s="5">
        <v>0.42</v>
      </c>
      <c r="N7461" s="2" t="s">
        <v>82</v>
      </c>
    </row>
    <row r="7462" spans="2:14" ht="14.25" customHeight="1" x14ac:dyDescent="0.25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10">
        <v>54</v>
      </c>
      <c r="J7462" s="7">
        <v>830</v>
      </c>
      <c r="K7462" s="10">
        <v>4482</v>
      </c>
      <c r="L7462" s="10">
        <v>2196.1799999999998</v>
      </c>
      <c r="M7462" s="5">
        <v>0.49</v>
      </c>
      <c r="N7462" s="2" t="s">
        <v>82</v>
      </c>
    </row>
    <row r="7463" spans="2:14" ht="14.25" customHeight="1" x14ac:dyDescent="0.25">
      <c r="B7463" s="2" t="s">
        <v>25</v>
      </c>
      <c r="C7463" s="2">
        <v>1185732</v>
      </c>
      <c r="D7463" s="3">
        <v>44474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10">
        <v>59</v>
      </c>
      <c r="J7463" s="7">
        <v>1130</v>
      </c>
      <c r="K7463" s="10">
        <v>6667</v>
      </c>
      <c r="L7463" s="10">
        <v>3666.8500000000004</v>
      </c>
      <c r="M7463" s="5">
        <v>0.55000000000000004</v>
      </c>
      <c r="N7463" s="2" t="s">
        <v>82</v>
      </c>
    </row>
    <row r="7464" spans="2:14" ht="14.25" customHeight="1" x14ac:dyDescent="0.25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10">
        <v>52</v>
      </c>
      <c r="J7464" s="7">
        <v>720</v>
      </c>
      <c r="K7464" s="10">
        <v>3744</v>
      </c>
      <c r="L7464" s="10">
        <v>1872</v>
      </c>
      <c r="M7464" s="5">
        <v>0.5</v>
      </c>
      <c r="N7464" s="2" t="s">
        <v>82</v>
      </c>
    </row>
    <row r="7465" spans="2:14" ht="14.25" customHeight="1" x14ac:dyDescent="0.25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10">
        <v>53</v>
      </c>
      <c r="J7465" s="7">
        <v>490</v>
      </c>
      <c r="K7465" s="10">
        <v>2597</v>
      </c>
      <c r="L7465" s="10">
        <v>1116.71</v>
      </c>
      <c r="M7465" s="5">
        <v>0.43</v>
      </c>
      <c r="N7465" s="2" t="s">
        <v>82</v>
      </c>
    </row>
    <row r="7466" spans="2:14" ht="14.25" customHeight="1" x14ac:dyDescent="0.25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10">
        <v>50</v>
      </c>
      <c r="J7466" s="7">
        <v>380</v>
      </c>
      <c r="K7466" s="10">
        <v>1900</v>
      </c>
      <c r="L7466" s="10">
        <v>760</v>
      </c>
      <c r="M7466" s="5">
        <v>0.4</v>
      </c>
      <c r="N7466" s="2" t="s">
        <v>82</v>
      </c>
    </row>
    <row r="7467" spans="2:14" ht="14.25" customHeight="1" x14ac:dyDescent="0.25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10">
        <v>64</v>
      </c>
      <c r="J7467" s="7">
        <v>420</v>
      </c>
      <c r="K7467" s="10">
        <v>2688</v>
      </c>
      <c r="L7467" s="10">
        <v>1128.96</v>
      </c>
      <c r="M7467" s="5">
        <v>0.42</v>
      </c>
      <c r="N7467" s="2" t="s">
        <v>82</v>
      </c>
    </row>
    <row r="7468" spans="2:14" ht="14.25" customHeight="1" x14ac:dyDescent="0.25">
      <c r="B7468" s="2" t="s">
        <v>13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10">
        <v>63</v>
      </c>
      <c r="J7468" s="7">
        <v>740</v>
      </c>
      <c r="K7468" s="10">
        <v>4662</v>
      </c>
      <c r="L7468" s="10">
        <v>2331</v>
      </c>
      <c r="M7468" s="5">
        <v>0.5</v>
      </c>
      <c r="N7468" s="2" t="s">
        <v>82</v>
      </c>
    </row>
    <row r="7469" spans="2:14" ht="14.25" customHeight="1" x14ac:dyDescent="0.25">
      <c r="B7469" s="2" t="s">
        <v>13</v>
      </c>
      <c r="C7469" s="2">
        <v>1185732</v>
      </c>
      <c r="D7469" s="3">
        <v>44504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10">
        <v>60</v>
      </c>
      <c r="J7469" s="7">
        <v>1110</v>
      </c>
      <c r="K7469" s="10">
        <v>6660</v>
      </c>
      <c r="L7469" s="10">
        <v>3330</v>
      </c>
      <c r="M7469" s="5">
        <v>0.5</v>
      </c>
      <c r="N7469" s="2" t="s">
        <v>82</v>
      </c>
    </row>
    <row r="7470" spans="2:14" ht="14.25" customHeight="1" x14ac:dyDescent="0.25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10">
        <v>51</v>
      </c>
      <c r="J7470" s="7">
        <v>840</v>
      </c>
      <c r="K7470" s="10">
        <v>4284</v>
      </c>
      <c r="L7470" s="10">
        <v>2227.6800000000003</v>
      </c>
      <c r="M7470" s="5">
        <v>0.52</v>
      </c>
      <c r="N7470" s="2" t="s">
        <v>82</v>
      </c>
    </row>
    <row r="7471" spans="2:14" ht="14.25" customHeight="1" x14ac:dyDescent="0.25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10">
        <v>51</v>
      </c>
      <c r="J7471" s="7">
        <v>800</v>
      </c>
      <c r="K7471" s="10">
        <v>4080</v>
      </c>
      <c r="L7471" s="10">
        <v>1835.9999999999998</v>
      </c>
      <c r="M7471" s="5">
        <v>0.44999999999999996</v>
      </c>
      <c r="N7471" s="2" t="s">
        <v>82</v>
      </c>
    </row>
    <row r="7472" spans="2:14" ht="14.25" customHeight="1" x14ac:dyDescent="0.25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10">
        <v>50</v>
      </c>
      <c r="J7472" s="7">
        <v>800</v>
      </c>
      <c r="K7472" s="10">
        <v>4000</v>
      </c>
      <c r="L7472" s="10">
        <v>1680</v>
      </c>
      <c r="M7472" s="5">
        <v>0.42</v>
      </c>
      <c r="N7472" s="2" t="s">
        <v>82</v>
      </c>
    </row>
    <row r="7473" spans="2:14" ht="14.25" customHeight="1" x14ac:dyDescent="0.25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10">
        <v>60</v>
      </c>
      <c r="J7473" s="7">
        <v>680</v>
      </c>
      <c r="K7473" s="10">
        <v>4080</v>
      </c>
      <c r="L7473" s="10">
        <v>1795.2</v>
      </c>
      <c r="M7473" s="5">
        <v>0.44</v>
      </c>
      <c r="N7473" s="2" t="s">
        <v>82</v>
      </c>
    </row>
    <row r="7474" spans="2:14" ht="14.25" customHeight="1" x14ac:dyDescent="0.25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10">
        <v>67</v>
      </c>
      <c r="J7474" s="7">
        <v>950</v>
      </c>
      <c r="K7474" s="10">
        <v>6365</v>
      </c>
      <c r="L7474" s="10">
        <v>2991.5499999999997</v>
      </c>
      <c r="M7474" s="5">
        <v>0.47</v>
      </c>
      <c r="N7474" s="2" t="s">
        <v>82</v>
      </c>
    </row>
    <row r="7475" spans="2:14" ht="14.25" customHeight="1" x14ac:dyDescent="0.25">
      <c r="B7475" s="2" t="s">
        <v>13</v>
      </c>
      <c r="C7475" s="2">
        <v>1185732</v>
      </c>
      <c r="D7475" s="3">
        <v>44533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10">
        <v>59</v>
      </c>
      <c r="J7475" s="7">
        <v>1500</v>
      </c>
      <c r="K7475" s="10">
        <v>8850</v>
      </c>
      <c r="L7475" s="10">
        <v>4513.5</v>
      </c>
      <c r="M7475" s="5">
        <v>0.51</v>
      </c>
      <c r="N7475" s="2" t="s">
        <v>82</v>
      </c>
    </row>
    <row r="7476" spans="2:14" ht="14.25" customHeight="1" x14ac:dyDescent="0.25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10">
        <v>51</v>
      </c>
      <c r="J7476" s="7">
        <v>1010</v>
      </c>
      <c r="K7476" s="10">
        <v>5151</v>
      </c>
      <c r="L7476" s="10">
        <v>2627.01</v>
      </c>
      <c r="M7476" s="5">
        <v>0.51</v>
      </c>
      <c r="N7476" s="2" t="s">
        <v>82</v>
      </c>
    </row>
    <row r="7477" spans="2:14" ht="14.25" customHeight="1" x14ac:dyDescent="0.25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10">
        <v>50</v>
      </c>
      <c r="J7477" s="7">
        <v>880</v>
      </c>
      <c r="K7477" s="10">
        <v>4400</v>
      </c>
      <c r="L7477" s="10">
        <v>1979.9999999999998</v>
      </c>
      <c r="M7477" s="5">
        <v>0.44999999999999996</v>
      </c>
      <c r="N7477" s="2" t="s">
        <v>82</v>
      </c>
    </row>
    <row r="7478" spans="2:14" ht="14.25" customHeight="1" x14ac:dyDescent="0.25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10">
        <v>53</v>
      </c>
      <c r="J7478" s="7">
        <v>870</v>
      </c>
      <c r="K7478" s="10">
        <v>4611</v>
      </c>
      <c r="L7478" s="10">
        <v>1936.62</v>
      </c>
      <c r="M7478" s="5">
        <v>0.42</v>
      </c>
      <c r="N7478" s="2" t="s">
        <v>82</v>
      </c>
    </row>
    <row r="7479" spans="2:14" ht="14.25" customHeight="1" x14ac:dyDescent="0.25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10">
        <v>60</v>
      </c>
      <c r="J7479" s="7">
        <v>780</v>
      </c>
      <c r="K7479" s="10">
        <v>4680</v>
      </c>
      <c r="L7479" s="10">
        <v>2106</v>
      </c>
      <c r="M7479" s="5">
        <v>0.44999999999999996</v>
      </c>
      <c r="N7479" s="2" t="s">
        <v>82</v>
      </c>
    </row>
    <row r="7480" spans="2:14" ht="14.25" customHeight="1" x14ac:dyDescent="0.25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10">
        <v>67</v>
      </c>
      <c r="J7480" s="7">
        <v>1120</v>
      </c>
      <c r="K7480" s="10">
        <v>7504</v>
      </c>
      <c r="L7480" s="10">
        <v>3451.8399999999997</v>
      </c>
      <c r="M7480" s="5">
        <v>0.45999999999999996</v>
      </c>
      <c r="N7480" s="2" t="s">
        <v>82</v>
      </c>
    </row>
    <row r="7481" spans="2:14" ht="14.25" customHeight="1" x14ac:dyDescent="0.25">
      <c r="B7481" s="2" t="s">
        <v>13</v>
      </c>
      <c r="C7481" s="2">
        <v>1185732</v>
      </c>
      <c r="D7481" s="3">
        <v>44206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10">
        <v>34</v>
      </c>
      <c r="J7481" s="7">
        <v>1150</v>
      </c>
      <c r="K7481" s="10">
        <v>3910</v>
      </c>
      <c r="L7481" s="10">
        <v>1798.6</v>
      </c>
      <c r="M7481" s="5">
        <v>0.45999999999999996</v>
      </c>
      <c r="N7481" s="2" t="s">
        <v>82</v>
      </c>
    </row>
    <row r="7482" spans="2:14" ht="14.25" customHeight="1" x14ac:dyDescent="0.25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10">
        <v>34</v>
      </c>
      <c r="J7482" s="7">
        <v>630</v>
      </c>
      <c r="K7482" s="10">
        <v>2142</v>
      </c>
      <c r="L7482" s="10">
        <v>963.89999999999986</v>
      </c>
      <c r="M7482" s="5">
        <v>0.44999999999999996</v>
      </c>
      <c r="N7482" s="2" t="s">
        <v>82</v>
      </c>
    </row>
    <row r="7483" spans="2:14" ht="14.25" customHeight="1" x14ac:dyDescent="0.25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10">
        <v>24</v>
      </c>
      <c r="J7483" s="7">
        <v>630</v>
      </c>
      <c r="K7483" s="10">
        <v>1512</v>
      </c>
      <c r="L7483" s="10">
        <v>831.6</v>
      </c>
      <c r="M7483" s="5">
        <v>0.55000000000000004</v>
      </c>
      <c r="N7483" s="2" t="s">
        <v>82</v>
      </c>
    </row>
    <row r="7484" spans="2:14" ht="14.25" customHeight="1" x14ac:dyDescent="0.25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10">
        <v>29</v>
      </c>
      <c r="J7484" s="7">
        <v>200</v>
      </c>
      <c r="K7484" s="10">
        <v>580</v>
      </c>
      <c r="L7484" s="10">
        <v>307.40000000000003</v>
      </c>
      <c r="M7484" s="5">
        <v>0.53</v>
      </c>
      <c r="N7484" s="2" t="s">
        <v>82</v>
      </c>
    </row>
    <row r="7485" spans="2:14" ht="14.25" customHeight="1" x14ac:dyDescent="0.25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10">
        <v>44</v>
      </c>
      <c r="J7485" s="7">
        <v>330</v>
      </c>
      <c r="K7485" s="10">
        <v>1452</v>
      </c>
      <c r="L7485" s="10">
        <v>580.80000000000007</v>
      </c>
      <c r="M7485" s="5">
        <v>0.4</v>
      </c>
      <c r="N7485" s="2" t="s">
        <v>82</v>
      </c>
    </row>
    <row r="7486" spans="2:14" ht="14.25" customHeight="1" x14ac:dyDescent="0.25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10">
        <v>33</v>
      </c>
      <c r="J7486" s="7">
        <v>630</v>
      </c>
      <c r="K7486" s="10">
        <v>2079</v>
      </c>
      <c r="L7486" s="10">
        <v>1122.6600000000001</v>
      </c>
      <c r="M7486" s="5">
        <v>0.54</v>
      </c>
      <c r="N7486" s="2" t="s">
        <v>82</v>
      </c>
    </row>
    <row r="7487" spans="2:14" ht="14.25" customHeight="1" x14ac:dyDescent="0.25">
      <c r="B7487" s="2" t="s">
        <v>13</v>
      </c>
      <c r="C7487" s="2">
        <v>1185732</v>
      </c>
      <c r="D7487" s="3">
        <v>44235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10">
        <v>34</v>
      </c>
      <c r="J7487" s="7">
        <v>1190</v>
      </c>
      <c r="K7487" s="10">
        <v>4046</v>
      </c>
      <c r="L7487" s="10">
        <v>1982.54</v>
      </c>
      <c r="M7487" s="5">
        <v>0.49</v>
      </c>
      <c r="N7487" s="2" t="s">
        <v>82</v>
      </c>
    </row>
    <row r="7488" spans="2:14" ht="14.25" customHeight="1" x14ac:dyDescent="0.25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10">
        <v>34</v>
      </c>
      <c r="J7488" s="7">
        <v>360</v>
      </c>
      <c r="K7488" s="10">
        <v>1224</v>
      </c>
      <c r="L7488" s="10">
        <v>575.28</v>
      </c>
      <c r="M7488" s="5">
        <v>0.47</v>
      </c>
      <c r="N7488" s="2" t="s">
        <v>82</v>
      </c>
    </row>
    <row r="7489" spans="2:14" ht="14.25" customHeight="1" x14ac:dyDescent="0.25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10">
        <v>24</v>
      </c>
      <c r="J7489" s="7">
        <v>490</v>
      </c>
      <c r="K7489" s="10">
        <v>1176</v>
      </c>
      <c r="L7489" s="10">
        <v>588</v>
      </c>
      <c r="M7489" s="5">
        <v>0.5</v>
      </c>
      <c r="N7489" s="2" t="s">
        <v>82</v>
      </c>
    </row>
    <row r="7490" spans="2:14" ht="14.25" customHeight="1" x14ac:dyDescent="0.25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10">
        <v>29</v>
      </c>
      <c r="J7490" s="7">
        <v>130</v>
      </c>
      <c r="K7490" s="10">
        <v>377</v>
      </c>
      <c r="L7490" s="10">
        <v>203.58</v>
      </c>
      <c r="M7490" s="5">
        <v>0.54</v>
      </c>
      <c r="N7490" s="2" t="s">
        <v>82</v>
      </c>
    </row>
    <row r="7491" spans="2:14" ht="14.25" customHeight="1" x14ac:dyDescent="0.25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10">
        <v>41</v>
      </c>
      <c r="J7491" s="7">
        <v>350</v>
      </c>
      <c r="K7491" s="10">
        <v>1435</v>
      </c>
      <c r="L7491" s="10">
        <v>588.34999999999991</v>
      </c>
      <c r="M7491" s="5">
        <v>0.41</v>
      </c>
      <c r="N7491" s="2" t="s">
        <v>82</v>
      </c>
    </row>
    <row r="7492" spans="2:14" ht="14.25" customHeight="1" x14ac:dyDescent="0.25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10">
        <v>33</v>
      </c>
      <c r="J7492" s="7">
        <v>650</v>
      </c>
      <c r="K7492" s="10">
        <v>2145</v>
      </c>
      <c r="L7492" s="10">
        <v>1136.8500000000001</v>
      </c>
      <c r="M7492" s="5">
        <v>0.53</v>
      </c>
      <c r="N7492" s="2" t="s">
        <v>82</v>
      </c>
    </row>
    <row r="7493" spans="2:14" ht="14.25" customHeight="1" x14ac:dyDescent="0.25">
      <c r="B7493" s="2" t="s">
        <v>13</v>
      </c>
      <c r="C7493" s="2">
        <v>1185732</v>
      </c>
      <c r="D7493" s="3">
        <v>44261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10">
        <v>34</v>
      </c>
      <c r="J7493" s="7">
        <v>1110</v>
      </c>
      <c r="K7493" s="10">
        <v>3774</v>
      </c>
      <c r="L7493" s="10">
        <v>1887</v>
      </c>
      <c r="M7493" s="5">
        <v>0.5</v>
      </c>
      <c r="N7493" s="2" t="s">
        <v>82</v>
      </c>
    </row>
    <row r="7494" spans="2:14" ht="14.25" customHeight="1" x14ac:dyDescent="0.25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10">
        <v>34</v>
      </c>
      <c r="J7494" s="7">
        <v>440</v>
      </c>
      <c r="K7494" s="10">
        <v>1496</v>
      </c>
      <c r="L7494" s="10">
        <v>673.19999999999993</v>
      </c>
      <c r="M7494" s="5">
        <v>0.44999999999999996</v>
      </c>
      <c r="N7494" s="2" t="s">
        <v>82</v>
      </c>
    </row>
    <row r="7495" spans="2:14" ht="14.25" customHeight="1" x14ac:dyDescent="0.25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10">
        <v>23</v>
      </c>
      <c r="J7495" s="7">
        <v>510</v>
      </c>
      <c r="K7495" s="10">
        <v>1173</v>
      </c>
      <c r="L7495" s="10">
        <v>609.96</v>
      </c>
      <c r="M7495" s="5">
        <v>0.52</v>
      </c>
      <c r="N7495" s="2" t="s">
        <v>82</v>
      </c>
    </row>
    <row r="7496" spans="2:14" ht="14.25" customHeight="1" x14ac:dyDescent="0.25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10">
        <v>29</v>
      </c>
      <c r="J7496" s="7">
        <v>80</v>
      </c>
      <c r="K7496" s="10">
        <v>232</v>
      </c>
      <c r="L7496" s="10">
        <v>116</v>
      </c>
      <c r="M7496" s="5">
        <v>0.5</v>
      </c>
      <c r="N7496" s="2" t="s">
        <v>82</v>
      </c>
    </row>
    <row r="7497" spans="2:14" ht="14.25" customHeight="1" x14ac:dyDescent="0.25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10">
        <v>44</v>
      </c>
      <c r="J7497" s="7">
        <v>200</v>
      </c>
      <c r="K7497" s="10">
        <v>880</v>
      </c>
      <c r="L7497" s="10">
        <v>395.99999999999994</v>
      </c>
      <c r="M7497" s="5">
        <v>0.44999999999999996</v>
      </c>
      <c r="N7497" s="2" t="s">
        <v>82</v>
      </c>
    </row>
    <row r="7498" spans="2:14" ht="14.25" customHeight="1" x14ac:dyDescent="0.25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10">
        <v>32</v>
      </c>
      <c r="J7498" s="7">
        <v>510</v>
      </c>
      <c r="K7498" s="10">
        <v>1632</v>
      </c>
      <c r="L7498" s="10">
        <v>881.28000000000009</v>
      </c>
      <c r="M7498" s="5">
        <v>0.54</v>
      </c>
      <c r="N7498" s="2" t="s">
        <v>82</v>
      </c>
    </row>
    <row r="7499" spans="2:14" ht="14.25" customHeight="1" x14ac:dyDescent="0.25">
      <c r="B7499" s="2" t="s">
        <v>13</v>
      </c>
      <c r="C7499" s="2">
        <v>1185732</v>
      </c>
      <c r="D7499" s="3">
        <v>44293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10">
        <v>32</v>
      </c>
      <c r="J7499" s="7">
        <v>1110</v>
      </c>
      <c r="K7499" s="10">
        <v>3552</v>
      </c>
      <c r="L7499" s="10">
        <v>1740.48</v>
      </c>
      <c r="M7499" s="5">
        <v>0.49</v>
      </c>
      <c r="N7499" s="2" t="s">
        <v>82</v>
      </c>
    </row>
    <row r="7500" spans="2:14" ht="14.25" customHeight="1" x14ac:dyDescent="0.25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10">
        <v>32</v>
      </c>
      <c r="J7500" s="7">
        <v>330</v>
      </c>
      <c r="K7500" s="10">
        <v>1056</v>
      </c>
      <c r="L7500" s="10">
        <v>528</v>
      </c>
      <c r="M7500" s="5">
        <v>0.5</v>
      </c>
      <c r="N7500" s="2" t="s">
        <v>82</v>
      </c>
    </row>
    <row r="7501" spans="2:14" ht="14.25" customHeight="1" x14ac:dyDescent="0.25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10">
        <v>24</v>
      </c>
      <c r="J7501" s="7">
        <v>360</v>
      </c>
      <c r="K7501" s="10">
        <v>864</v>
      </c>
      <c r="L7501" s="10">
        <v>449.28000000000003</v>
      </c>
      <c r="M7501" s="5">
        <v>0.52</v>
      </c>
      <c r="N7501" s="2" t="s">
        <v>82</v>
      </c>
    </row>
    <row r="7502" spans="2:14" ht="14.25" customHeight="1" x14ac:dyDescent="0.25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10">
        <v>29</v>
      </c>
      <c r="J7502" s="7">
        <v>130</v>
      </c>
      <c r="K7502" s="10">
        <v>377</v>
      </c>
      <c r="L7502" s="10">
        <v>199.81</v>
      </c>
      <c r="M7502" s="5">
        <v>0.53</v>
      </c>
      <c r="N7502" s="2" t="s">
        <v>82</v>
      </c>
    </row>
    <row r="7503" spans="2:14" ht="14.25" customHeight="1" x14ac:dyDescent="0.25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10">
        <v>44</v>
      </c>
      <c r="J7503" s="7">
        <v>150</v>
      </c>
      <c r="K7503" s="10">
        <v>660</v>
      </c>
      <c r="L7503" s="10">
        <v>264</v>
      </c>
      <c r="M7503" s="5">
        <v>0.4</v>
      </c>
      <c r="N7503" s="2" t="s">
        <v>82</v>
      </c>
    </row>
    <row r="7504" spans="2:14" ht="14.25" customHeight="1" x14ac:dyDescent="0.25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10">
        <v>33</v>
      </c>
      <c r="J7504" s="7">
        <v>500</v>
      </c>
      <c r="K7504" s="10">
        <v>1650</v>
      </c>
      <c r="L7504" s="10">
        <v>858</v>
      </c>
      <c r="M7504" s="5">
        <v>0.52</v>
      </c>
      <c r="N7504" s="2" t="s">
        <v>82</v>
      </c>
    </row>
    <row r="7505" spans="2:14" ht="14.25" customHeight="1" x14ac:dyDescent="0.25">
      <c r="B7505" s="2" t="s">
        <v>13</v>
      </c>
      <c r="C7505" s="2">
        <v>1185732</v>
      </c>
      <c r="D7505" s="3">
        <v>44322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10">
        <v>49</v>
      </c>
      <c r="J7505" s="7">
        <v>1220</v>
      </c>
      <c r="K7505" s="10">
        <v>5978</v>
      </c>
      <c r="L7505" s="10">
        <v>2989</v>
      </c>
      <c r="M7505" s="5">
        <v>0.5</v>
      </c>
      <c r="N7505" s="2" t="s">
        <v>82</v>
      </c>
    </row>
    <row r="7506" spans="2:14" ht="14.25" customHeight="1" x14ac:dyDescent="0.25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10">
        <v>43</v>
      </c>
      <c r="J7506" s="7">
        <v>490</v>
      </c>
      <c r="K7506" s="10">
        <v>2107</v>
      </c>
      <c r="L7506" s="10">
        <v>948.14999999999986</v>
      </c>
      <c r="M7506" s="5">
        <v>0.44999999999999996</v>
      </c>
      <c r="N7506" s="2" t="s">
        <v>82</v>
      </c>
    </row>
    <row r="7507" spans="2:14" ht="14.25" customHeight="1" x14ac:dyDescent="0.25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10">
        <v>39</v>
      </c>
      <c r="J7507" s="7">
        <v>600</v>
      </c>
      <c r="K7507" s="10">
        <v>2340</v>
      </c>
      <c r="L7507" s="10">
        <v>1263.6000000000001</v>
      </c>
      <c r="M7507" s="5">
        <v>0.54</v>
      </c>
      <c r="N7507" s="2" t="s">
        <v>82</v>
      </c>
    </row>
    <row r="7508" spans="2:14" ht="14.25" customHeight="1" x14ac:dyDescent="0.25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10">
        <v>39</v>
      </c>
      <c r="J7508" s="7">
        <v>440</v>
      </c>
      <c r="K7508" s="10">
        <v>1716</v>
      </c>
      <c r="L7508" s="10">
        <v>892.32</v>
      </c>
      <c r="M7508" s="5">
        <v>0.52</v>
      </c>
      <c r="N7508" s="2" t="s">
        <v>82</v>
      </c>
    </row>
    <row r="7509" spans="2:14" ht="14.25" customHeight="1" x14ac:dyDescent="0.25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10">
        <v>49</v>
      </c>
      <c r="J7509" s="7">
        <v>460</v>
      </c>
      <c r="K7509" s="10">
        <v>2254</v>
      </c>
      <c r="L7509" s="10">
        <v>901.6</v>
      </c>
      <c r="M7509" s="5">
        <v>0.4</v>
      </c>
      <c r="N7509" s="2" t="s">
        <v>82</v>
      </c>
    </row>
    <row r="7510" spans="2:14" ht="14.25" customHeight="1" x14ac:dyDescent="0.25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10">
        <v>52</v>
      </c>
      <c r="J7510" s="7">
        <v>810</v>
      </c>
      <c r="K7510" s="10">
        <v>4212</v>
      </c>
      <c r="L7510" s="10">
        <v>2232.36</v>
      </c>
      <c r="M7510" s="5">
        <v>0.53</v>
      </c>
      <c r="N7510" s="2" t="s">
        <v>82</v>
      </c>
    </row>
    <row r="7511" spans="2:14" ht="14.25" customHeight="1" x14ac:dyDescent="0.25">
      <c r="B7511" s="2" t="s">
        <v>13</v>
      </c>
      <c r="C7511" s="2">
        <v>1185732</v>
      </c>
      <c r="D7511" s="3">
        <v>44355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10">
        <v>47</v>
      </c>
      <c r="J7511" s="7">
        <v>1380</v>
      </c>
      <c r="K7511" s="10">
        <v>6486</v>
      </c>
      <c r="L7511" s="10">
        <v>2918.7</v>
      </c>
      <c r="M7511" s="5">
        <v>0.44999999999999996</v>
      </c>
      <c r="N7511" s="2" t="s">
        <v>82</v>
      </c>
    </row>
    <row r="7512" spans="2:14" ht="14.25" customHeight="1" x14ac:dyDescent="0.25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10">
        <v>41</v>
      </c>
      <c r="J7512" s="7">
        <v>900</v>
      </c>
      <c r="K7512" s="10">
        <v>3690</v>
      </c>
      <c r="L7512" s="10">
        <v>1808.1</v>
      </c>
      <c r="M7512" s="5">
        <v>0.49</v>
      </c>
      <c r="N7512" s="2" t="s">
        <v>82</v>
      </c>
    </row>
    <row r="7513" spans="2:14" ht="14.25" customHeight="1" x14ac:dyDescent="0.25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10">
        <v>39</v>
      </c>
      <c r="J7513" s="7">
        <v>650</v>
      </c>
      <c r="K7513" s="10">
        <v>2535</v>
      </c>
      <c r="L7513" s="10">
        <v>1394.25</v>
      </c>
      <c r="M7513" s="5">
        <v>0.55000000000000004</v>
      </c>
      <c r="N7513" s="2" t="s">
        <v>82</v>
      </c>
    </row>
    <row r="7514" spans="2:14" ht="14.25" customHeight="1" x14ac:dyDescent="0.25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10">
        <v>39</v>
      </c>
      <c r="J7514" s="7">
        <v>600</v>
      </c>
      <c r="K7514" s="10">
        <v>2340</v>
      </c>
      <c r="L7514" s="10">
        <v>1263.6000000000001</v>
      </c>
      <c r="M7514" s="5">
        <v>0.54</v>
      </c>
      <c r="N7514" s="2" t="s">
        <v>82</v>
      </c>
    </row>
    <row r="7515" spans="2:14" ht="14.25" customHeight="1" x14ac:dyDescent="0.25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10">
        <v>48</v>
      </c>
      <c r="J7515" s="7">
        <v>580</v>
      </c>
      <c r="K7515" s="10">
        <v>2784</v>
      </c>
      <c r="L7515" s="10">
        <v>1141.4399999999998</v>
      </c>
      <c r="M7515" s="5">
        <v>0.41</v>
      </c>
      <c r="N7515" s="2" t="s">
        <v>82</v>
      </c>
    </row>
    <row r="7516" spans="2:14" ht="14.25" customHeight="1" x14ac:dyDescent="0.25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10">
        <v>51</v>
      </c>
      <c r="J7516" s="7">
        <v>880</v>
      </c>
      <c r="K7516" s="10">
        <v>4488</v>
      </c>
      <c r="L7516" s="10">
        <v>2288.88</v>
      </c>
      <c r="M7516" s="5">
        <v>0.51</v>
      </c>
      <c r="N7516" s="2" t="s">
        <v>82</v>
      </c>
    </row>
    <row r="7517" spans="2:14" ht="14.25" customHeight="1" x14ac:dyDescent="0.25">
      <c r="B7517" s="2" t="s">
        <v>13</v>
      </c>
      <c r="C7517" s="2">
        <v>1185732</v>
      </c>
      <c r="D7517" s="3">
        <v>44383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10">
        <v>46</v>
      </c>
      <c r="J7517" s="7">
        <v>1670</v>
      </c>
      <c r="K7517" s="10">
        <v>7682</v>
      </c>
      <c r="L7517" s="10">
        <v>3456.8999999999996</v>
      </c>
      <c r="M7517" s="5">
        <v>0.44999999999999996</v>
      </c>
      <c r="N7517" s="2" t="s">
        <v>82</v>
      </c>
    </row>
    <row r="7518" spans="2:14" ht="14.25" customHeight="1" x14ac:dyDescent="0.25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10">
        <v>41</v>
      </c>
      <c r="J7518" s="7">
        <v>810</v>
      </c>
      <c r="K7518" s="10">
        <v>3321</v>
      </c>
      <c r="L7518" s="10">
        <v>1660.5</v>
      </c>
      <c r="M7518" s="5">
        <v>0.5</v>
      </c>
      <c r="N7518" s="2" t="s">
        <v>82</v>
      </c>
    </row>
    <row r="7519" spans="2:14" ht="14.25" customHeight="1" x14ac:dyDescent="0.25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10">
        <v>37</v>
      </c>
      <c r="J7519" s="7">
        <v>650</v>
      </c>
      <c r="K7519" s="10">
        <v>2405</v>
      </c>
      <c r="L7519" s="10">
        <v>1250.6000000000001</v>
      </c>
      <c r="M7519" s="5">
        <v>0.52</v>
      </c>
      <c r="N7519" s="2" t="s">
        <v>82</v>
      </c>
    </row>
    <row r="7520" spans="2:14" ht="14.25" customHeight="1" x14ac:dyDescent="0.25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10">
        <v>37</v>
      </c>
      <c r="J7520" s="7">
        <v>580</v>
      </c>
      <c r="K7520" s="10">
        <v>2146</v>
      </c>
      <c r="L7520" s="10">
        <v>1115.92</v>
      </c>
      <c r="M7520" s="5">
        <v>0.52</v>
      </c>
      <c r="N7520" s="2" t="s">
        <v>82</v>
      </c>
    </row>
    <row r="7521" spans="2:14" ht="14.25" customHeight="1" x14ac:dyDescent="0.25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10">
        <v>47</v>
      </c>
      <c r="J7521" s="7">
        <v>630</v>
      </c>
      <c r="K7521" s="10">
        <v>2961</v>
      </c>
      <c r="L7521" s="10">
        <v>1184.4000000000001</v>
      </c>
      <c r="M7521" s="5">
        <v>0.4</v>
      </c>
      <c r="N7521" s="2" t="s">
        <v>82</v>
      </c>
    </row>
    <row r="7522" spans="2:14" ht="14.25" customHeight="1" x14ac:dyDescent="0.25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10">
        <v>50</v>
      </c>
      <c r="J7522" s="7">
        <v>1160</v>
      </c>
      <c r="K7522" s="10">
        <v>5800</v>
      </c>
      <c r="L7522" s="10">
        <v>2900</v>
      </c>
      <c r="M7522" s="5">
        <v>0.5</v>
      </c>
      <c r="N7522" s="2" t="s">
        <v>82</v>
      </c>
    </row>
    <row r="7523" spans="2:14" ht="14.25" customHeight="1" x14ac:dyDescent="0.25">
      <c r="B7523" s="2" t="s">
        <v>13</v>
      </c>
      <c r="C7523" s="2">
        <v>1185732</v>
      </c>
      <c r="D7523" s="3">
        <v>44415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10">
        <v>46</v>
      </c>
      <c r="J7523" s="7">
        <v>1430</v>
      </c>
      <c r="K7523" s="10">
        <v>6578</v>
      </c>
      <c r="L7523" s="10">
        <v>3157.44</v>
      </c>
      <c r="M7523" s="5">
        <v>0.48</v>
      </c>
      <c r="N7523" s="2" t="s">
        <v>82</v>
      </c>
    </row>
    <row r="7524" spans="2:14" ht="14.25" customHeight="1" x14ac:dyDescent="0.25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10">
        <v>42</v>
      </c>
      <c r="J7524" s="7">
        <v>910</v>
      </c>
      <c r="K7524" s="10">
        <v>3822</v>
      </c>
      <c r="L7524" s="10">
        <v>1796.34</v>
      </c>
      <c r="M7524" s="5">
        <v>0.47</v>
      </c>
      <c r="N7524" s="2" t="s">
        <v>82</v>
      </c>
    </row>
    <row r="7525" spans="2:14" ht="14.25" customHeight="1" x14ac:dyDescent="0.25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10">
        <v>38</v>
      </c>
      <c r="J7525" s="7">
        <v>750</v>
      </c>
      <c r="K7525" s="10">
        <v>2850</v>
      </c>
      <c r="L7525" s="10">
        <v>1567.5000000000002</v>
      </c>
      <c r="M7525" s="5">
        <v>0.55000000000000004</v>
      </c>
      <c r="N7525" s="2" t="s">
        <v>82</v>
      </c>
    </row>
    <row r="7526" spans="2:14" ht="14.25" customHeight="1" x14ac:dyDescent="0.25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10">
        <v>37</v>
      </c>
      <c r="J7526" s="7">
        <v>390</v>
      </c>
      <c r="K7526" s="10">
        <v>1443</v>
      </c>
      <c r="L7526" s="10">
        <v>764.79000000000008</v>
      </c>
      <c r="M7526" s="5">
        <v>0.53</v>
      </c>
      <c r="N7526" s="2" t="s">
        <v>82</v>
      </c>
    </row>
    <row r="7527" spans="2:14" ht="14.25" customHeight="1" x14ac:dyDescent="0.25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10">
        <v>45</v>
      </c>
      <c r="J7527" s="7">
        <v>310</v>
      </c>
      <c r="K7527" s="10">
        <v>1395</v>
      </c>
      <c r="L7527" s="10">
        <v>558</v>
      </c>
      <c r="M7527" s="5">
        <v>0.4</v>
      </c>
      <c r="N7527" s="2" t="s">
        <v>82</v>
      </c>
    </row>
    <row r="7528" spans="2:14" ht="14.25" customHeight="1" x14ac:dyDescent="0.25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10">
        <v>52</v>
      </c>
      <c r="J7528" s="7">
        <v>870</v>
      </c>
      <c r="K7528" s="10">
        <v>4524</v>
      </c>
      <c r="L7528" s="10">
        <v>2442.96</v>
      </c>
      <c r="M7528" s="5">
        <v>0.54</v>
      </c>
      <c r="N7528" s="2" t="s">
        <v>82</v>
      </c>
    </row>
    <row r="7529" spans="2:14" ht="14.25" customHeight="1" x14ac:dyDescent="0.25">
      <c r="B7529" s="2" t="s">
        <v>13</v>
      </c>
      <c r="C7529" s="2">
        <v>1185732</v>
      </c>
      <c r="D7529" s="3">
        <v>44445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10">
        <v>45</v>
      </c>
      <c r="J7529" s="7">
        <v>1110</v>
      </c>
      <c r="K7529" s="10">
        <v>4995</v>
      </c>
      <c r="L7529" s="10">
        <v>2247.75</v>
      </c>
      <c r="M7529" s="5">
        <v>0.44999999999999996</v>
      </c>
      <c r="N7529" s="2" t="s">
        <v>82</v>
      </c>
    </row>
    <row r="7530" spans="2:14" ht="14.25" customHeight="1" x14ac:dyDescent="0.25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10">
        <v>43</v>
      </c>
      <c r="J7530" s="7">
        <v>560</v>
      </c>
      <c r="K7530" s="10">
        <v>2408</v>
      </c>
      <c r="L7530" s="10">
        <v>1155.8399999999999</v>
      </c>
      <c r="M7530" s="5">
        <v>0.48</v>
      </c>
      <c r="N7530" s="2" t="s">
        <v>82</v>
      </c>
    </row>
    <row r="7531" spans="2:14" ht="14.25" customHeight="1" x14ac:dyDescent="0.25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10">
        <v>36</v>
      </c>
      <c r="J7531" s="7">
        <v>380</v>
      </c>
      <c r="K7531" s="10">
        <v>1368</v>
      </c>
      <c r="L7531" s="10">
        <v>697.68000000000006</v>
      </c>
      <c r="M7531" s="5">
        <v>0.51</v>
      </c>
      <c r="N7531" s="2" t="s">
        <v>82</v>
      </c>
    </row>
    <row r="7532" spans="2:14" ht="14.25" customHeight="1" x14ac:dyDescent="0.25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10">
        <v>39</v>
      </c>
      <c r="J7532" s="7">
        <v>270</v>
      </c>
      <c r="K7532" s="10">
        <v>1053</v>
      </c>
      <c r="L7532" s="10">
        <v>568.62</v>
      </c>
      <c r="M7532" s="5">
        <v>0.54</v>
      </c>
      <c r="N7532" s="2" t="s">
        <v>82</v>
      </c>
    </row>
    <row r="7533" spans="2:14" ht="14.25" customHeight="1" x14ac:dyDescent="0.25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10">
        <v>47</v>
      </c>
      <c r="J7533" s="7">
        <v>270</v>
      </c>
      <c r="K7533" s="10">
        <v>1269</v>
      </c>
      <c r="L7533" s="10">
        <v>520.29</v>
      </c>
      <c r="M7533" s="5">
        <v>0.41</v>
      </c>
      <c r="N7533" s="2" t="s">
        <v>82</v>
      </c>
    </row>
    <row r="7534" spans="2:14" ht="14.25" customHeight="1" x14ac:dyDescent="0.25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10">
        <v>52</v>
      </c>
      <c r="J7534" s="7">
        <v>580</v>
      </c>
      <c r="K7534" s="10">
        <v>3016</v>
      </c>
      <c r="L7534" s="10">
        <v>1538.16</v>
      </c>
      <c r="M7534" s="5">
        <v>0.51</v>
      </c>
      <c r="N7534" s="2" t="s">
        <v>82</v>
      </c>
    </row>
    <row r="7535" spans="2:14" ht="14.25" customHeight="1" x14ac:dyDescent="0.25">
      <c r="B7535" s="2" t="s">
        <v>13</v>
      </c>
      <c r="C7535" s="2">
        <v>1185732</v>
      </c>
      <c r="D7535" s="3">
        <v>44477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10">
        <v>53</v>
      </c>
      <c r="J7535" s="7">
        <v>940</v>
      </c>
      <c r="K7535" s="10">
        <v>4982</v>
      </c>
      <c r="L7535" s="10">
        <v>2491</v>
      </c>
      <c r="M7535" s="5">
        <v>0.5</v>
      </c>
      <c r="N7535" s="2" t="s">
        <v>82</v>
      </c>
    </row>
    <row r="7536" spans="2:14" ht="14.25" customHeight="1" x14ac:dyDescent="0.25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10">
        <v>46</v>
      </c>
      <c r="J7536" s="7">
        <v>560</v>
      </c>
      <c r="K7536" s="10">
        <v>2576</v>
      </c>
      <c r="L7536" s="10">
        <v>1262.24</v>
      </c>
      <c r="M7536" s="5">
        <v>0.49</v>
      </c>
      <c r="N7536" s="2" t="s">
        <v>82</v>
      </c>
    </row>
    <row r="7537" spans="2:14" ht="14.25" customHeight="1" x14ac:dyDescent="0.25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10">
        <v>45</v>
      </c>
      <c r="J7537" s="7">
        <v>290</v>
      </c>
      <c r="K7537" s="10">
        <v>1305</v>
      </c>
      <c r="L7537" s="10">
        <v>678.6</v>
      </c>
      <c r="M7537" s="5">
        <v>0.52</v>
      </c>
      <c r="N7537" s="2" t="s">
        <v>82</v>
      </c>
    </row>
    <row r="7538" spans="2:14" ht="14.25" customHeight="1" x14ac:dyDescent="0.25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10">
        <v>47</v>
      </c>
      <c r="J7538" s="7">
        <v>230</v>
      </c>
      <c r="K7538" s="10">
        <v>1081</v>
      </c>
      <c r="L7538" s="10">
        <v>540.5</v>
      </c>
      <c r="M7538" s="5">
        <v>0.5</v>
      </c>
      <c r="N7538" s="2" t="s">
        <v>82</v>
      </c>
    </row>
    <row r="7539" spans="2:14" ht="14.25" customHeight="1" x14ac:dyDescent="0.25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10">
        <v>55</v>
      </c>
      <c r="J7539" s="7">
        <v>190</v>
      </c>
      <c r="K7539" s="10">
        <v>1045</v>
      </c>
      <c r="L7539" s="10">
        <v>418</v>
      </c>
      <c r="M7539" s="5">
        <v>0.4</v>
      </c>
      <c r="N7539" s="2" t="s">
        <v>82</v>
      </c>
    </row>
    <row r="7540" spans="2:14" ht="14.25" customHeight="1" x14ac:dyDescent="0.25">
      <c r="B7540" s="2" t="s">
        <v>25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10">
        <v>64</v>
      </c>
      <c r="J7540" s="7">
        <v>580</v>
      </c>
      <c r="K7540" s="10">
        <v>3712</v>
      </c>
      <c r="L7540" s="10">
        <v>1893.1200000000001</v>
      </c>
      <c r="M7540" s="5">
        <v>0.51</v>
      </c>
      <c r="N7540" s="2" t="s">
        <v>82</v>
      </c>
    </row>
    <row r="7541" spans="2:14" ht="14.25" customHeight="1" x14ac:dyDescent="0.25">
      <c r="B7541" s="2" t="s">
        <v>25</v>
      </c>
      <c r="C7541" s="2">
        <v>1185732</v>
      </c>
      <c r="D7541" s="3">
        <v>44507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10">
        <v>55</v>
      </c>
      <c r="J7541" s="7">
        <v>950</v>
      </c>
      <c r="K7541" s="10">
        <v>5225</v>
      </c>
      <c r="L7541" s="10">
        <v>2560.25</v>
      </c>
      <c r="M7541" s="5">
        <v>0.49</v>
      </c>
      <c r="N7541" s="2" t="s">
        <v>82</v>
      </c>
    </row>
    <row r="7542" spans="2:14" ht="14.25" customHeight="1" x14ac:dyDescent="0.25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10">
        <v>46</v>
      </c>
      <c r="J7542" s="7">
        <v>630</v>
      </c>
      <c r="K7542" s="10">
        <v>2898</v>
      </c>
      <c r="L7542" s="10">
        <v>1304.0999999999999</v>
      </c>
      <c r="M7542" s="5">
        <v>0.44999999999999996</v>
      </c>
      <c r="N7542" s="2" t="s">
        <v>82</v>
      </c>
    </row>
    <row r="7543" spans="2:14" ht="14.25" customHeight="1" x14ac:dyDescent="0.25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10">
        <v>48</v>
      </c>
      <c r="J7543" s="7">
        <v>640</v>
      </c>
      <c r="K7543" s="10">
        <v>3072</v>
      </c>
      <c r="L7543" s="10">
        <v>1658.88</v>
      </c>
      <c r="M7543" s="5">
        <v>0.54</v>
      </c>
      <c r="N7543" s="2" t="s">
        <v>82</v>
      </c>
    </row>
    <row r="7544" spans="2:14" ht="14.25" customHeight="1" x14ac:dyDescent="0.25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10">
        <v>48</v>
      </c>
      <c r="J7544" s="7">
        <v>580</v>
      </c>
      <c r="K7544" s="10">
        <v>2784</v>
      </c>
      <c r="L7544" s="10">
        <v>1531.2</v>
      </c>
      <c r="M7544" s="5">
        <v>0.55000000000000004</v>
      </c>
      <c r="N7544" s="2" t="s">
        <v>82</v>
      </c>
    </row>
    <row r="7545" spans="2:14" ht="14.25" customHeight="1" x14ac:dyDescent="0.25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10">
        <v>58</v>
      </c>
      <c r="J7545" s="7">
        <v>440</v>
      </c>
      <c r="K7545" s="10">
        <v>2552</v>
      </c>
      <c r="L7545" s="10">
        <v>1122.8800000000001</v>
      </c>
      <c r="M7545" s="5">
        <v>0.44</v>
      </c>
      <c r="N7545" s="2" t="s">
        <v>82</v>
      </c>
    </row>
    <row r="7546" spans="2:14" ht="14.25" customHeight="1" x14ac:dyDescent="0.25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10">
        <v>60</v>
      </c>
      <c r="J7546" s="7">
        <v>770</v>
      </c>
      <c r="K7546" s="10">
        <v>4620</v>
      </c>
      <c r="L7546" s="10">
        <v>2402.4</v>
      </c>
      <c r="M7546" s="5">
        <v>0.52</v>
      </c>
      <c r="N7546" s="2" t="s">
        <v>82</v>
      </c>
    </row>
    <row r="7547" spans="2:14" ht="14.25" customHeight="1" x14ac:dyDescent="0.25">
      <c r="B7547" s="2" t="s">
        <v>25</v>
      </c>
      <c r="C7547" s="2">
        <v>1185732</v>
      </c>
      <c r="D7547" s="3">
        <v>44536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10">
        <v>54</v>
      </c>
      <c r="J7547" s="7">
        <v>1350</v>
      </c>
      <c r="K7547" s="10">
        <v>7290</v>
      </c>
      <c r="L7547" s="10">
        <v>3645</v>
      </c>
      <c r="M7547" s="5">
        <v>0.5</v>
      </c>
      <c r="N7547" s="2" t="s">
        <v>82</v>
      </c>
    </row>
    <row r="7548" spans="2:14" ht="14.25" customHeight="1" x14ac:dyDescent="0.25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10">
        <v>45</v>
      </c>
      <c r="J7548" s="7">
        <v>780</v>
      </c>
      <c r="K7548" s="10">
        <v>3510</v>
      </c>
      <c r="L7548" s="10">
        <v>1684.8</v>
      </c>
      <c r="M7548" s="5">
        <v>0.48</v>
      </c>
      <c r="N7548" s="2" t="s">
        <v>82</v>
      </c>
    </row>
    <row r="7549" spans="2:14" ht="14.25" customHeight="1" x14ac:dyDescent="0.25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10">
        <v>47</v>
      </c>
      <c r="J7549" s="7">
        <v>740</v>
      </c>
      <c r="K7549" s="10">
        <v>3478</v>
      </c>
      <c r="L7549" s="10">
        <v>1773.78</v>
      </c>
      <c r="M7549" s="5">
        <v>0.51</v>
      </c>
      <c r="N7549" s="2" t="s">
        <v>82</v>
      </c>
    </row>
    <row r="7550" spans="2:14" ht="14.25" customHeight="1" x14ac:dyDescent="0.25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10">
        <v>48</v>
      </c>
      <c r="J7550" s="7">
        <v>650</v>
      </c>
      <c r="K7550" s="10">
        <v>3120</v>
      </c>
      <c r="L7550" s="10">
        <v>1560</v>
      </c>
      <c r="M7550" s="5">
        <v>0.5</v>
      </c>
      <c r="N7550" s="2" t="s">
        <v>82</v>
      </c>
    </row>
    <row r="7551" spans="2:14" ht="14.25" customHeight="1" x14ac:dyDescent="0.25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10">
        <v>56</v>
      </c>
      <c r="J7551" s="7">
        <v>680</v>
      </c>
      <c r="K7551" s="10">
        <v>3808</v>
      </c>
      <c r="L7551" s="10">
        <v>1637.44</v>
      </c>
      <c r="M7551" s="5">
        <v>0.43</v>
      </c>
      <c r="N7551" s="2" t="s">
        <v>82</v>
      </c>
    </row>
    <row r="7552" spans="2:14" ht="14.25" customHeight="1" x14ac:dyDescent="0.25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10">
        <v>60</v>
      </c>
      <c r="J7552" s="7">
        <v>850</v>
      </c>
      <c r="K7552" s="10">
        <v>5100</v>
      </c>
      <c r="L7552" s="10">
        <v>2805</v>
      </c>
      <c r="M7552" s="5">
        <v>0.55000000000000004</v>
      </c>
      <c r="N7552" s="2" t="s">
        <v>82</v>
      </c>
    </row>
    <row r="7553" spans="2:14" ht="14.25" customHeight="1" x14ac:dyDescent="0.25">
      <c r="B7553" s="2" t="s">
        <v>25</v>
      </c>
      <c r="C7553" s="2">
        <v>1185732</v>
      </c>
      <c r="D7553" s="3">
        <v>44213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10">
        <v>38</v>
      </c>
      <c r="J7553" s="7">
        <v>1260</v>
      </c>
      <c r="K7553" s="10">
        <v>4788</v>
      </c>
      <c r="L7553" s="10">
        <v>2058.84</v>
      </c>
      <c r="M7553" s="5">
        <v>0.43</v>
      </c>
      <c r="N7553" s="2" t="s">
        <v>82</v>
      </c>
    </row>
    <row r="7554" spans="2:14" ht="14.25" customHeight="1" x14ac:dyDescent="0.25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10">
        <v>38</v>
      </c>
      <c r="J7554" s="7">
        <v>680</v>
      </c>
      <c r="K7554" s="10">
        <v>2584</v>
      </c>
      <c r="L7554" s="10">
        <v>1136.96</v>
      </c>
      <c r="M7554" s="5">
        <v>0.44</v>
      </c>
      <c r="N7554" s="2" t="s">
        <v>82</v>
      </c>
    </row>
    <row r="7555" spans="2:14" ht="14.25" customHeight="1" x14ac:dyDescent="0.25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10">
        <v>27</v>
      </c>
      <c r="J7555" s="7">
        <v>730</v>
      </c>
      <c r="K7555" s="10">
        <v>1971</v>
      </c>
      <c r="L7555" s="10">
        <v>709.56</v>
      </c>
      <c r="M7555" s="5">
        <v>0.36</v>
      </c>
      <c r="N7555" s="2" t="s">
        <v>82</v>
      </c>
    </row>
    <row r="7556" spans="2:14" ht="14.25" customHeight="1" x14ac:dyDescent="0.25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10">
        <v>34</v>
      </c>
      <c r="J7556" s="7">
        <v>260</v>
      </c>
      <c r="K7556" s="10">
        <v>884</v>
      </c>
      <c r="L7556" s="10">
        <v>335.92</v>
      </c>
      <c r="M7556" s="5">
        <v>0.38</v>
      </c>
      <c r="N7556" s="2" t="s">
        <v>82</v>
      </c>
    </row>
    <row r="7557" spans="2:14" ht="14.25" customHeight="1" x14ac:dyDescent="0.25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10">
        <v>48</v>
      </c>
      <c r="J7557" s="7">
        <v>410</v>
      </c>
      <c r="K7557" s="10">
        <v>1968</v>
      </c>
      <c r="L7557" s="10">
        <v>767.52</v>
      </c>
      <c r="M7557" s="5">
        <v>0.39</v>
      </c>
      <c r="N7557" s="2" t="s">
        <v>82</v>
      </c>
    </row>
    <row r="7558" spans="2:14" ht="14.25" customHeight="1" x14ac:dyDescent="0.25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10">
        <v>38</v>
      </c>
      <c r="J7558" s="7">
        <v>700</v>
      </c>
      <c r="K7558" s="10">
        <v>2660</v>
      </c>
      <c r="L7558" s="10">
        <v>1090.5999999999999</v>
      </c>
      <c r="M7558" s="5">
        <v>0.41</v>
      </c>
      <c r="N7558" s="2" t="s">
        <v>82</v>
      </c>
    </row>
    <row r="7559" spans="2:14" ht="14.25" customHeight="1" x14ac:dyDescent="0.25">
      <c r="B7559" s="2" t="s">
        <v>25</v>
      </c>
      <c r="C7559" s="2">
        <v>1185732</v>
      </c>
      <c r="D7559" s="3">
        <v>44242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10">
        <v>36</v>
      </c>
      <c r="J7559" s="7">
        <v>1400</v>
      </c>
      <c r="K7559" s="10">
        <v>5040</v>
      </c>
      <c r="L7559" s="10">
        <v>2066.4</v>
      </c>
      <c r="M7559" s="5">
        <v>0.41</v>
      </c>
      <c r="N7559" s="2" t="s">
        <v>82</v>
      </c>
    </row>
    <row r="7560" spans="2:14" ht="14.25" customHeight="1" x14ac:dyDescent="0.25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10">
        <v>38</v>
      </c>
      <c r="J7560" s="7">
        <v>410</v>
      </c>
      <c r="K7560" s="10">
        <v>1558</v>
      </c>
      <c r="L7560" s="10">
        <v>654.36</v>
      </c>
      <c r="M7560" s="5">
        <v>0.42</v>
      </c>
      <c r="N7560" s="2" t="s">
        <v>82</v>
      </c>
    </row>
    <row r="7561" spans="2:14" ht="14.25" customHeight="1" x14ac:dyDescent="0.25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10">
        <v>29</v>
      </c>
      <c r="J7561" s="7">
        <v>600</v>
      </c>
      <c r="K7561" s="10">
        <v>1740</v>
      </c>
      <c r="L7561" s="10">
        <v>661.2</v>
      </c>
      <c r="M7561" s="5">
        <v>0.38</v>
      </c>
      <c r="N7561" s="2" t="s">
        <v>82</v>
      </c>
    </row>
    <row r="7562" spans="2:14" ht="14.25" customHeight="1" x14ac:dyDescent="0.25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10">
        <v>32</v>
      </c>
      <c r="J7562" s="7">
        <v>680</v>
      </c>
      <c r="K7562" s="10">
        <v>2176</v>
      </c>
      <c r="L7562" s="10">
        <v>826.88</v>
      </c>
      <c r="M7562" s="5">
        <v>0.38</v>
      </c>
      <c r="N7562" s="2" t="s">
        <v>82</v>
      </c>
    </row>
    <row r="7563" spans="2:14" ht="14.25" customHeight="1" x14ac:dyDescent="0.25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10">
        <v>48</v>
      </c>
      <c r="J7563" s="7">
        <v>410</v>
      </c>
      <c r="K7563" s="10">
        <v>1968</v>
      </c>
      <c r="L7563" s="10">
        <v>747.84</v>
      </c>
      <c r="M7563" s="5">
        <v>0.38</v>
      </c>
      <c r="N7563" s="2" t="s">
        <v>82</v>
      </c>
    </row>
    <row r="7564" spans="2:14" ht="14.25" customHeight="1" x14ac:dyDescent="0.25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10">
        <v>38</v>
      </c>
      <c r="J7564" s="7">
        <v>750</v>
      </c>
      <c r="K7564" s="10">
        <v>2850</v>
      </c>
      <c r="L7564" s="10">
        <v>1254</v>
      </c>
      <c r="M7564" s="5">
        <v>0.44</v>
      </c>
      <c r="N7564" s="2" t="s">
        <v>82</v>
      </c>
    </row>
    <row r="7565" spans="2:14" ht="14.25" customHeight="1" x14ac:dyDescent="0.25">
      <c r="B7565" s="2" t="s">
        <v>25</v>
      </c>
      <c r="C7565" s="2">
        <v>1185732</v>
      </c>
      <c r="D7565" s="3">
        <v>44268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10">
        <v>38</v>
      </c>
      <c r="J7565" s="7">
        <v>1270</v>
      </c>
      <c r="K7565" s="10">
        <v>4826</v>
      </c>
      <c r="L7565" s="10">
        <v>2123.44</v>
      </c>
      <c r="M7565" s="5">
        <v>0.44</v>
      </c>
      <c r="N7565" s="2" t="s">
        <v>82</v>
      </c>
    </row>
    <row r="7566" spans="2:14" ht="14.25" customHeight="1" x14ac:dyDescent="0.25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10">
        <v>38</v>
      </c>
      <c r="J7566" s="7">
        <v>470</v>
      </c>
      <c r="K7566" s="10">
        <v>1786</v>
      </c>
      <c r="L7566" s="10">
        <v>803.69999999999993</v>
      </c>
      <c r="M7566" s="5">
        <v>0.44999999999999996</v>
      </c>
      <c r="N7566" s="2" t="s">
        <v>82</v>
      </c>
    </row>
    <row r="7567" spans="2:14" ht="14.25" customHeight="1" x14ac:dyDescent="0.25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10">
        <v>28</v>
      </c>
      <c r="J7567" s="7">
        <v>500</v>
      </c>
      <c r="K7567" s="10">
        <v>1400</v>
      </c>
      <c r="L7567" s="10">
        <v>546</v>
      </c>
      <c r="M7567" s="5">
        <v>0.39</v>
      </c>
      <c r="N7567" s="2" t="s">
        <v>82</v>
      </c>
    </row>
    <row r="7568" spans="2:14" ht="14.25" customHeight="1" x14ac:dyDescent="0.25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10">
        <v>34</v>
      </c>
      <c r="J7568" s="7">
        <v>870</v>
      </c>
      <c r="K7568" s="10">
        <v>2958</v>
      </c>
      <c r="L7568" s="10">
        <v>1064.8799999999999</v>
      </c>
      <c r="M7568" s="5">
        <v>0.36</v>
      </c>
      <c r="N7568" s="2" t="s">
        <v>82</v>
      </c>
    </row>
    <row r="7569" spans="2:14" ht="14.25" customHeight="1" x14ac:dyDescent="0.25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10">
        <v>46</v>
      </c>
      <c r="J7569" s="7">
        <v>290</v>
      </c>
      <c r="K7569" s="10">
        <v>1334</v>
      </c>
      <c r="L7569" s="10">
        <v>520.26</v>
      </c>
      <c r="M7569" s="5">
        <v>0.39</v>
      </c>
      <c r="N7569" s="2" t="s">
        <v>82</v>
      </c>
    </row>
    <row r="7570" spans="2:14" ht="14.25" customHeight="1" x14ac:dyDescent="0.25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10">
        <v>39</v>
      </c>
      <c r="J7570" s="7">
        <v>540</v>
      </c>
      <c r="K7570" s="10">
        <v>2106</v>
      </c>
      <c r="L7570" s="10">
        <v>863.45999999999992</v>
      </c>
      <c r="M7570" s="5">
        <v>0.41</v>
      </c>
      <c r="N7570" s="2" t="s">
        <v>82</v>
      </c>
    </row>
    <row r="7571" spans="2:14" ht="14.25" customHeight="1" x14ac:dyDescent="0.25">
      <c r="B7571" s="2" t="s">
        <v>25</v>
      </c>
      <c r="C7571" s="2">
        <v>1185732</v>
      </c>
      <c r="D7571" s="3">
        <v>44300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10">
        <v>38</v>
      </c>
      <c r="J7571" s="7">
        <v>1170</v>
      </c>
      <c r="K7571" s="10">
        <v>4446</v>
      </c>
      <c r="L7571" s="10">
        <v>2000.6999999999998</v>
      </c>
      <c r="M7571" s="5">
        <v>0.44999999999999996</v>
      </c>
      <c r="N7571" s="2" t="s">
        <v>82</v>
      </c>
    </row>
    <row r="7572" spans="2:14" ht="14.25" customHeight="1" x14ac:dyDescent="0.25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10">
        <v>37</v>
      </c>
      <c r="J7572" s="7">
        <v>450</v>
      </c>
      <c r="K7572" s="10">
        <v>1665</v>
      </c>
      <c r="L7572" s="10">
        <v>732.6</v>
      </c>
      <c r="M7572" s="5">
        <v>0.44</v>
      </c>
      <c r="N7572" s="2" t="s">
        <v>82</v>
      </c>
    </row>
    <row r="7573" spans="2:14" ht="14.25" customHeight="1" x14ac:dyDescent="0.25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10">
        <v>29</v>
      </c>
      <c r="J7573" s="7">
        <v>410</v>
      </c>
      <c r="K7573" s="10">
        <v>1189</v>
      </c>
      <c r="L7573" s="10">
        <v>416.15</v>
      </c>
      <c r="M7573" s="5">
        <v>0.35</v>
      </c>
      <c r="N7573" s="2" t="s">
        <v>82</v>
      </c>
    </row>
    <row r="7574" spans="2:14" ht="14.25" customHeight="1" x14ac:dyDescent="0.25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10">
        <v>32</v>
      </c>
      <c r="J7574" s="7">
        <v>350</v>
      </c>
      <c r="K7574" s="10">
        <v>1120</v>
      </c>
      <c r="L7574" s="10">
        <v>436.8</v>
      </c>
      <c r="M7574" s="5">
        <v>0.39</v>
      </c>
      <c r="N7574" s="2" t="s">
        <v>82</v>
      </c>
    </row>
    <row r="7575" spans="2:14" ht="14.25" customHeight="1" x14ac:dyDescent="0.25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10">
        <v>49</v>
      </c>
      <c r="J7575" s="7">
        <v>330</v>
      </c>
      <c r="K7575" s="10">
        <v>1617</v>
      </c>
      <c r="L7575" s="10">
        <v>614.46</v>
      </c>
      <c r="M7575" s="5">
        <v>0.38</v>
      </c>
      <c r="N7575" s="2" t="s">
        <v>82</v>
      </c>
    </row>
    <row r="7576" spans="2:14" ht="14.25" customHeight="1" x14ac:dyDescent="0.25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10">
        <v>39</v>
      </c>
      <c r="J7576" s="7">
        <v>830</v>
      </c>
      <c r="K7576" s="10">
        <v>3237</v>
      </c>
      <c r="L7576" s="10">
        <v>1424.28</v>
      </c>
      <c r="M7576" s="5">
        <v>0.44</v>
      </c>
      <c r="N7576" s="2" t="s">
        <v>82</v>
      </c>
    </row>
    <row r="7577" spans="2:14" ht="14.25" customHeight="1" x14ac:dyDescent="0.25">
      <c r="B7577" s="2" t="s">
        <v>25</v>
      </c>
      <c r="C7577" s="2">
        <v>1185732</v>
      </c>
      <c r="D7577" s="3">
        <v>44329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10">
        <v>53</v>
      </c>
      <c r="J7577" s="7">
        <v>1290</v>
      </c>
      <c r="K7577" s="10">
        <v>6837</v>
      </c>
      <c r="L7577" s="10">
        <v>2939.91</v>
      </c>
      <c r="M7577" s="5">
        <v>0.43</v>
      </c>
      <c r="N7577" s="2" t="s">
        <v>82</v>
      </c>
    </row>
    <row r="7578" spans="2:14" ht="14.25" customHeight="1" x14ac:dyDescent="0.25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10">
        <v>47</v>
      </c>
      <c r="J7578" s="7">
        <v>540</v>
      </c>
      <c r="K7578" s="10">
        <v>2538</v>
      </c>
      <c r="L7578" s="10">
        <v>1091.3399999999999</v>
      </c>
      <c r="M7578" s="5">
        <v>0.43</v>
      </c>
      <c r="N7578" s="2" t="s">
        <v>82</v>
      </c>
    </row>
    <row r="7579" spans="2:14" ht="14.25" customHeight="1" x14ac:dyDescent="0.25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10">
        <v>41</v>
      </c>
      <c r="J7579" s="7">
        <v>560</v>
      </c>
      <c r="K7579" s="10">
        <v>2296</v>
      </c>
      <c r="L7579" s="10">
        <v>918.40000000000009</v>
      </c>
      <c r="M7579" s="5">
        <v>0.4</v>
      </c>
      <c r="N7579" s="2" t="s">
        <v>82</v>
      </c>
    </row>
    <row r="7580" spans="2:14" ht="14.25" customHeight="1" x14ac:dyDescent="0.25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10">
        <v>44</v>
      </c>
      <c r="J7580" s="7">
        <v>470</v>
      </c>
      <c r="K7580" s="10">
        <v>2068</v>
      </c>
      <c r="L7580" s="10">
        <v>806.52</v>
      </c>
      <c r="M7580" s="5">
        <v>0.39</v>
      </c>
      <c r="N7580" s="2" t="s">
        <v>82</v>
      </c>
    </row>
    <row r="7581" spans="2:14" ht="14.25" customHeight="1" x14ac:dyDescent="0.25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10">
        <v>50</v>
      </c>
      <c r="J7581" s="7">
        <v>540</v>
      </c>
      <c r="K7581" s="10">
        <v>2700</v>
      </c>
      <c r="L7581" s="10">
        <v>1026</v>
      </c>
      <c r="M7581" s="5">
        <v>0.38</v>
      </c>
      <c r="N7581" s="2" t="s">
        <v>82</v>
      </c>
    </row>
    <row r="7582" spans="2:14" ht="14.25" customHeight="1" x14ac:dyDescent="0.25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10">
        <v>55</v>
      </c>
      <c r="J7582" s="7">
        <v>880</v>
      </c>
      <c r="K7582" s="10">
        <v>4840</v>
      </c>
      <c r="L7582" s="10">
        <v>1984.3999999999999</v>
      </c>
      <c r="M7582" s="5">
        <v>0.41</v>
      </c>
      <c r="N7582" s="2" t="s">
        <v>82</v>
      </c>
    </row>
    <row r="7583" spans="2:14" ht="14.25" customHeight="1" x14ac:dyDescent="0.25">
      <c r="B7583" s="2" t="s">
        <v>25</v>
      </c>
      <c r="C7583" s="2">
        <v>1185732</v>
      </c>
      <c r="D7583" s="3">
        <v>44362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10">
        <v>51</v>
      </c>
      <c r="J7583" s="7">
        <v>1550</v>
      </c>
      <c r="K7583" s="10">
        <v>7905</v>
      </c>
      <c r="L7583" s="10">
        <v>3320.1</v>
      </c>
      <c r="M7583" s="5">
        <v>0.42</v>
      </c>
      <c r="N7583" s="2" t="s">
        <v>82</v>
      </c>
    </row>
    <row r="7584" spans="2:14" ht="14.25" customHeight="1" x14ac:dyDescent="0.25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10">
        <v>47</v>
      </c>
      <c r="J7584" s="7">
        <v>940</v>
      </c>
      <c r="K7584" s="10">
        <v>4418</v>
      </c>
      <c r="L7584" s="10">
        <v>1855.56</v>
      </c>
      <c r="M7584" s="5">
        <v>0.42</v>
      </c>
      <c r="N7584" s="2" t="s">
        <v>82</v>
      </c>
    </row>
    <row r="7585" spans="2:14" ht="14.25" customHeight="1" x14ac:dyDescent="0.25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10">
        <v>42</v>
      </c>
      <c r="J7585" s="7">
        <v>680</v>
      </c>
      <c r="K7585" s="10">
        <v>2856</v>
      </c>
      <c r="L7585" s="10">
        <v>1028.1599999999999</v>
      </c>
      <c r="M7585" s="5">
        <v>0.36</v>
      </c>
      <c r="N7585" s="2" t="s">
        <v>82</v>
      </c>
    </row>
    <row r="7586" spans="2:14" ht="14.25" customHeight="1" x14ac:dyDescent="0.25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10">
        <v>41</v>
      </c>
      <c r="J7586" s="7">
        <v>650</v>
      </c>
      <c r="K7586" s="10">
        <v>2665</v>
      </c>
      <c r="L7586" s="10">
        <v>932.74999999999989</v>
      </c>
      <c r="M7586" s="5">
        <v>0.35</v>
      </c>
      <c r="N7586" s="2" t="s">
        <v>82</v>
      </c>
    </row>
    <row r="7587" spans="2:14" ht="14.25" customHeight="1" x14ac:dyDescent="0.25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10">
        <v>51</v>
      </c>
      <c r="J7587" s="7">
        <v>590</v>
      </c>
      <c r="K7587" s="10">
        <v>3009</v>
      </c>
      <c r="L7587" s="10">
        <v>1143.42</v>
      </c>
      <c r="M7587" s="5">
        <v>0.38</v>
      </c>
      <c r="N7587" s="2" t="s">
        <v>82</v>
      </c>
    </row>
    <row r="7588" spans="2:14" ht="14.25" customHeight="1" x14ac:dyDescent="0.25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10">
        <v>54</v>
      </c>
      <c r="J7588" s="7">
        <v>1010</v>
      </c>
      <c r="K7588" s="10">
        <v>5454</v>
      </c>
      <c r="L7588" s="10">
        <v>2181.6</v>
      </c>
      <c r="M7588" s="5">
        <v>0.4</v>
      </c>
      <c r="N7588" s="2" t="s">
        <v>82</v>
      </c>
    </row>
    <row r="7589" spans="2:14" ht="14.25" customHeight="1" x14ac:dyDescent="0.25">
      <c r="B7589" s="2" t="s">
        <v>25</v>
      </c>
      <c r="C7589" s="2">
        <v>1185732</v>
      </c>
      <c r="D7589" s="3">
        <v>44390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10">
        <v>52</v>
      </c>
      <c r="J7589" s="7">
        <v>1500</v>
      </c>
      <c r="K7589" s="10">
        <v>7800</v>
      </c>
      <c r="L7589" s="10">
        <v>3276</v>
      </c>
      <c r="M7589" s="5">
        <v>0.42</v>
      </c>
      <c r="N7589" s="2" t="s">
        <v>82</v>
      </c>
    </row>
    <row r="7590" spans="2:14" ht="14.25" customHeight="1" x14ac:dyDescent="0.25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10">
        <v>49</v>
      </c>
      <c r="J7590" s="7">
        <v>1050</v>
      </c>
      <c r="K7590" s="10">
        <v>5145</v>
      </c>
      <c r="L7590" s="10">
        <v>2212.35</v>
      </c>
      <c r="M7590" s="5">
        <v>0.43</v>
      </c>
      <c r="N7590" s="2" t="s">
        <v>82</v>
      </c>
    </row>
    <row r="7591" spans="2:14" ht="14.25" customHeight="1" x14ac:dyDescent="0.25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10">
        <v>41</v>
      </c>
      <c r="J7591" s="7">
        <v>770</v>
      </c>
      <c r="K7591" s="10">
        <v>3157</v>
      </c>
      <c r="L7591" s="10">
        <v>1168.0899999999999</v>
      </c>
      <c r="M7591" s="5">
        <v>0.37</v>
      </c>
      <c r="N7591" s="2" t="s">
        <v>82</v>
      </c>
    </row>
    <row r="7592" spans="2:14" ht="14.25" customHeight="1" x14ac:dyDescent="0.25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10">
        <v>44</v>
      </c>
      <c r="J7592" s="7">
        <v>560</v>
      </c>
      <c r="K7592" s="10">
        <v>2464</v>
      </c>
      <c r="L7592" s="10">
        <v>887.04</v>
      </c>
      <c r="M7592" s="5">
        <v>0.36</v>
      </c>
      <c r="N7592" s="2" t="s">
        <v>82</v>
      </c>
    </row>
    <row r="7593" spans="2:14" ht="14.25" customHeight="1" x14ac:dyDescent="0.25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10">
        <v>53</v>
      </c>
      <c r="J7593" s="7">
        <v>680</v>
      </c>
      <c r="K7593" s="10">
        <v>3604</v>
      </c>
      <c r="L7593" s="10">
        <v>1405.56</v>
      </c>
      <c r="M7593" s="5">
        <v>0.39</v>
      </c>
      <c r="N7593" s="2" t="s">
        <v>82</v>
      </c>
    </row>
    <row r="7594" spans="2:14" ht="14.25" customHeight="1" x14ac:dyDescent="0.25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10">
        <v>55</v>
      </c>
      <c r="J7594" s="7">
        <v>1280</v>
      </c>
      <c r="K7594" s="10">
        <v>7040</v>
      </c>
      <c r="L7594" s="10">
        <v>2956.7999999999997</v>
      </c>
      <c r="M7594" s="5">
        <v>0.42</v>
      </c>
      <c r="N7594" s="2" t="s">
        <v>82</v>
      </c>
    </row>
    <row r="7595" spans="2:14" ht="14.25" customHeight="1" x14ac:dyDescent="0.25">
      <c r="B7595" s="2" t="s">
        <v>25</v>
      </c>
      <c r="C7595" s="2">
        <v>1185732</v>
      </c>
      <c r="D7595" s="3">
        <v>44422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10">
        <v>50</v>
      </c>
      <c r="J7595" s="7">
        <v>1610</v>
      </c>
      <c r="K7595" s="10">
        <v>8050</v>
      </c>
      <c r="L7595" s="10">
        <v>3542</v>
      </c>
      <c r="M7595" s="5">
        <v>0.44</v>
      </c>
      <c r="N7595" s="2" t="s">
        <v>82</v>
      </c>
    </row>
    <row r="7596" spans="2:14" ht="14.25" customHeight="1" x14ac:dyDescent="0.25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10">
        <v>47</v>
      </c>
      <c r="J7596" s="7">
        <v>880</v>
      </c>
      <c r="K7596" s="10">
        <v>4136</v>
      </c>
      <c r="L7596" s="10">
        <v>1695.76</v>
      </c>
      <c r="M7596" s="5">
        <v>0.41</v>
      </c>
      <c r="N7596" s="2" t="s">
        <v>82</v>
      </c>
    </row>
    <row r="7597" spans="2:14" ht="14.25" customHeight="1" x14ac:dyDescent="0.25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10">
        <v>42</v>
      </c>
      <c r="J7597" s="7">
        <v>690</v>
      </c>
      <c r="K7597" s="10">
        <v>2898</v>
      </c>
      <c r="L7597" s="10">
        <v>1014.3</v>
      </c>
      <c r="M7597" s="5">
        <v>0.35</v>
      </c>
      <c r="N7597" s="2" t="s">
        <v>82</v>
      </c>
    </row>
    <row r="7598" spans="2:14" ht="14.25" customHeight="1" x14ac:dyDescent="0.25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10">
        <v>42</v>
      </c>
      <c r="J7598" s="7">
        <v>510</v>
      </c>
      <c r="K7598" s="10">
        <v>2142</v>
      </c>
      <c r="L7598" s="10">
        <v>771.12</v>
      </c>
      <c r="M7598" s="5">
        <v>0.36</v>
      </c>
      <c r="N7598" s="2" t="s">
        <v>82</v>
      </c>
    </row>
    <row r="7599" spans="2:14" ht="14.25" customHeight="1" x14ac:dyDescent="0.25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10">
        <v>50</v>
      </c>
      <c r="J7599" s="7">
        <v>440</v>
      </c>
      <c r="K7599" s="10">
        <v>2200</v>
      </c>
      <c r="L7599" s="10">
        <v>814</v>
      </c>
      <c r="M7599" s="5">
        <v>0.37</v>
      </c>
      <c r="N7599" s="2" t="s">
        <v>82</v>
      </c>
    </row>
    <row r="7600" spans="2:14" ht="14.25" customHeight="1" x14ac:dyDescent="0.25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10">
        <v>58</v>
      </c>
      <c r="J7600" s="7">
        <v>910</v>
      </c>
      <c r="K7600" s="10">
        <v>5278</v>
      </c>
      <c r="L7600" s="10">
        <v>2375.1</v>
      </c>
      <c r="M7600" s="5">
        <v>0.44999999999999996</v>
      </c>
      <c r="N7600" s="2" t="s">
        <v>82</v>
      </c>
    </row>
    <row r="7601" spans="2:14" ht="14.25" customHeight="1" x14ac:dyDescent="0.25">
      <c r="B7601" s="2" t="s">
        <v>25</v>
      </c>
      <c r="C7601" s="2">
        <v>1185732</v>
      </c>
      <c r="D7601" s="3">
        <v>44452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10">
        <v>53</v>
      </c>
      <c r="J7601" s="7">
        <v>1350</v>
      </c>
      <c r="K7601" s="10">
        <v>7155</v>
      </c>
      <c r="L7601" s="10">
        <v>3005.1</v>
      </c>
      <c r="M7601" s="5">
        <v>0.42</v>
      </c>
      <c r="N7601" s="2" t="s">
        <v>82</v>
      </c>
    </row>
    <row r="7602" spans="2:14" ht="14.25" customHeight="1" x14ac:dyDescent="0.25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10">
        <v>49</v>
      </c>
      <c r="J7602" s="7">
        <v>630</v>
      </c>
      <c r="K7602" s="10">
        <v>3087</v>
      </c>
      <c r="L7602" s="10">
        <v>1234.8000000000002</v>
      </c>
      <c r="M7602" s="5">
        <v>0.4</v>
      </c>
      <c r="N7602" s="2" t="s">
        <v>82</v>
      </c>
    </row>
    <row r="7603" spans="2:14" ht="14.25" customHeight="1" x14ac:dyDescent="0.25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10">
        <v>41</v>
      </c>
      <c r="J7603" s="7">
        <v>390</v>
      </c>
      <c r="K7603" s="10">
        <v>1599</v>
      </c>
      <c r="L7603" s="10">
        <v>591.63</v>
      </c>
      <c r="M7603" s="5">
        <v>0.37</v>
      </c>
      <c r="N7603" s="2" t="s">
        <v>82</v>
      </c>
    </row>
    <row r="7604" spans="2:14" ht="14.25" customHeight="1" x14ac:dyDescent="0.25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10">
        <v>42</v>
      </c>
      <c r="J7604" s="7">
        <v>360</v>
      </c>
      <c r="K7604" s="10">
        <v>1512</v>
      </c>
      <c r="L7604" s="10">
        <v>604.80000000000007</v>
      </c>
      <c r="M7604" s="5">
        <v>0.4</v>
      </c>
      <c r="N7604" s="2" t="s">
        <v>82</v>
      </c>
    </row>
    <row r="7605" spans="2:14" ht="14.25" customHeight="1" x14ac:dyDescent="0.25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10">
        <v>52</v>
      </c>
      <c r="J7605" s="7">
        <v>340</v>
      </c>
      <c r="K7605" s="10">
        <v>1768</v>
      </c>
      <c r="L7605" s="10">
        <v>636.48</v>
      </c>
      <c r="M7605" s="5">
        <v>0.36</v>
      </c>
      <c r="N7605" s="2" t="s">
        <v>82</v>
      </c>
    </row>
    <row r="7606" spans="2:14" ht="14.25" customHeight="1" x14ac:dyDescent="0.25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10">
        <v>57</v>
      </c>
      <c r="J7606" s="7">
        <v>630</v>
      </c>
      <c r="K7606" s="10">
        <v>3591</v>
      </c>
      <c r="L7606" s="10">
        <v>1615.9499999999998</v>
      </c>
      <c r="M7606" s="5">
        <v>0.44999999999999996</v>
      </c>
      <c r="N7606" s="2" t="s">
        <v>82</v>
      </c>
    </row>
    <row r="7607" spans="2:14" ht="14.25" customHeight="1" x14ac:dyDescent="0.25">
      <c r="B7607" s="2" t="s">
        <v>25</v>
      </c>
      <c r="C7607" s="2">
        <v>1185732</v>
      </c>
      <c r="D7607" s="3">
        <v>44484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10">
        <v>57</v>
      </c>
      <c r="J7607" s="7">
        <v>1200</v>
      </c>
      <c r="K7607" s="10">
        <v>6840</v>
      </c>
      <c r="L7607" s="10">
        <v>3077.9999999999995</v>
      </c>
      <c r="M7607" s="5">
        <v>0.44999999999999996</v>
      </c>
      <c r="N7607" s="2" t="s">
        <v>82</v>
      </c>
    </row>
    <row r="7608" spans="2:14" ht="14.25" customHeight="1" x14ac:dyDescent="0.25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10">
        <v>53</v>
      </c>
      <c r="J7608" s="7">
        <v>560</v>
      </c>
      <c r="K7608" s="10">
        <v>2968</v>
      </c>
      <c r="L7608" s="10">
        <v>1335.6</v>
      </c>
      <c r="M7608" s="5">
        <v>0.44999999999999996</v>
      </c>
      <c r="N7608" s="2" t="s">
        <v>82</v>
      </c>
    </row>
    <row r="7609" spans="2:14" ht="14.25" customHeight="1" x14ac:dyDescent="0.25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10">
        <v>53</v>
      </c>
      <c r="J7609" s="7">
        <v>340</v>
      </c>
      <c r="K7609" s="10">
        <v>1802</v>
      </c>
      <c r="L7609" s="10">
        <v>630.69999999999993</v>
      </c>
      <c r="M7609" s="5">
        <v>0.35</v>
      </c>
      <c r="N7609" s="2" t="s">
        <v>82</v>
      </c>
    </row>
    <row r="7610" spans="2:14" ht="14.25" customHeight="1" x14ac:dyDescent="0.25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10">
        <v>54</v>
      </c>
      <c r="J7610" s="7">
        <v>270</v>
      </c>
      <c r="K7610" s="10">
        <v>1458</v>
      </c>
      <c r="L7610" s="10">
        <v>554.04</v>
      </c>
      <c r="M7610" s="5">
        <v>0.38</v>
      </c>
      <c r="N7610" s="2" t="s">
        <v>82</v>
      </c>
    </row>
    <row r="7611" spans="2:14" ht="14.25" customHeight="1" x14ac:dyDescent="0.25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10">
        <v>62</v>
      </c>
      <c r="J7611" s="7">
        <v>270</v>
      </c>
      <c r="K7611" s="10">
        <v>1674</v>
      </c>
      <c r="L7611" s="10">
        <v>585.9</v>
      </c>
      <c r="M7611" s="5">
        <v>0.35</v>
      </c>
      <c r="N7611" s="2" t="s">
        <v>82</v>
      </c>
    </row>
    <row r="7612" spans="2:14" ht="14.25" customHeight="1" x14ac:dyDescent="0.25">
      <c r="B7612" s="2" t="s">
        <v>60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10">
        <v>66</v>
      </c>
      <c r="J7612" s="7">
        <v>650</v>
      </c>
      <c r="K7612" s="10">
        <v>4290</v>
      </c>
      <c r="L7612" s="10">
        <v>1887.6</v>
      </c>
      <c r="M7612" s="5">
        <v>0.44</v>
      </c>
      <c r="N7612" s="2" t="s">
        <v>82</v>
      </c>
    </row>
    <row r="7613" spans="2:14" ht="14.25" customHeight="1" x14ac:dyDescent="0.25">
      <c r="B7613" s="2" t="s">
        <v>60</v>
      </c>
      <c r="C7613" s="2">
        <v>1185732</v>
      </c>
      <c r="D7613" s="3">
        <v>44514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10">
        <v>62</v>
      </c>
      <c r="J7613" s="7">
        <v>1130</v>
      </c>
      <c r="K7613" s="10">
        <v>7006</v>
      </c>
      <c r="L7613" s="10">
        <v>3012.58</v>
      </c>
      <c r="M7613" s="5">
        <v>0.43</v>
      </c>
      <c r="N7613" s="2" t="s">
        <v>82</v>
      </c>
    </row>
    <row r="7614" spans="2:14" ht="14.25" customHeight="1" x14ac:dyDescent="0.25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10">
        <v>52</v>
      </c>
      <c r="J7614" s="7">
        <v>900</v>
      </c>
      <c r="K7614" s="10">
        <v>4680</v>
      </c>
      <c r="L7614" s="10">
        <v>2059.1999999999998</v>
      </c>
      <c r="M7614" s="5">
        <v>0.44</v>
      </c>
      <c r="N7614" s="2" t="s">
        <v>82</v>
      </c>
    </row>
    <row r="7615" spans="2:14" ht="14.25" customHeight="1" x14ac:dyDescent="0.25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10">
        <v>50</v>
      </c>
      <c r="J7615" s="7">
        <v>830</v>
      </c>
      <c r="K7615" s="10">
        <v>4150</v>
      </c>
      <c r="L7615" s="10">
        <v>1494</v>
      </c>
      <c r="M7615" s="5">
        <v>0.36</v>
      </c>
      <c r="N7615" s="2" t="s">
        <v>82</v>
      </c>
    </row>
    <row r="7616" spans="2:14" ht="14.25" customHeight="1" x14ac:dyDescent="0.25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10">
        <v>51</v>
      </c>
      <c r="J7616" s="7">
        <v>800</v>
      </c>
      <c r="K7616" s="10">
        <v>4080</v>
      </c>
      <c r="L7616" s="10">
        <v>1591.2</v>
      </c>
      <c r="M7616" s="5">
        <v>0.39</v>
      </c>
      <c r="N7616" s="2" t="s">
        <v>82</v>
      </c>
    </row>
    <row r="7617" spans="2:14" ht="14.25" customHeight="1" x14ac:dyDescent="0.25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10">
        <v>63</v>
      </c>
      <c r="J7617" s="7">
        <v>700</v>
      </c>
      <c r="K7617" s="10">
        <v>4410</v>
      </c>
      <c r="L7617" s="10">
        <v>1675.8</v>
      </c>
      <c r="M7617" s="5">
        <v>0.38</v>
      </c>
      <c r="N7617" s="2" t="s">
        <v>82</v>
      </c>
    </row>
    <row r="7618" spans="2:14" ht="14.25" customHeight="1" x14ac:dyDescent="0.25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10">
        <v>64</v>
      </c>
      <c r="J7618" s="7">
        <v>980</v>
      </c>
      <c r="K7618" s="10">
        <v>6272</v>
      </c>
      <c r="L7618" s="10">
        <v>2822.3999999999996</v>
      </c>
      <c r="M7618" s="5">
        <v>0.44999999999999996</v>
      </c>
      <c r="N7618" s="2" t="s">
        <v>82</v>
      </c>
    </row>
    <row r="7619" spans="2:14" ht="14.25" customHeight="1" x14ac:dyDescent="0.25">
      <c r="B7619" s="2" t="s">
        <v>60</v>
      </c>
      <c r="C7619" s="2">
        <v>1185732</v>
      </c>
      <c r="D7619" s="3">
        <v>44543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10">
        <v>64</v>
      </c>
      <c r="J7619" s="7">
        <v>1500</v>
      </c>
      <c r="K7619" s="10">
        <v>9600</v>
      </c>
      <c r="L7619" s="10">
        <v>3935.9999999999995</v>
      </c>
      <c r="M7619" s="5">
        <v>0.41</v>
      </c>
      <c r="N7619" s="2" t="s">
        <v>82</v>
      </c>
    </row>
    <row r="7620" spans="2:14" ht="14.25" customHeight="1" x14ac:dyDescent="0.25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10">
        <v>53</v>
      </c>
      <c r="J7620" s="7">
        <v>1050</v>
      </c>
      <c r="K7620" s="10">
        <v>5565</v>
      </c>
      <c r="L7620" s="10">
        <v>2226</v>
      </c>
      <c r="M7620" s="5">
        <v>0.4</v>
      </c>
      <c r="N7620" s="2" t="s">
        <v>82</v>
      </c>
    </row>
    <row r="7621" spans="2:14" ht="14.25" customHeight="1" x14ac:dyDescent="0.25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10">
        <v>51</v>
      </c>
      <c r="J7621" s="7">
        <v>980</v>
      </c>
      <c r="K7621" s="10">
        <v>4998</v>
      </c>
      <c r="L7621" s="10">
        <v>1949.22</v>
      </c>
      <c r="M7621" s="5">
        <v>0.39</v>
      </c>
      <c r="N7621" s="2" t="s">
        <v>82</v>
      </c>
    </row>
    <row r="7622" spans="2:14" ht="14.25" customHeight="1" x14ac:dyDescent="0.25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10">
        <v>52</v>
      </c>
      <c r="J7622" s="7">
        <v>750</v>
      </c>
      <c r="K7622" s="10">
        <v>3900</v>
      </c>
      <c r="L7622" s="10">
        <v>1482</v>
      </c>
      <c r="M7622" s="5">
        <v>0.38</v>
      </c>
      <c r="N7622" s="2" t="s">
        <v>82</v>
      </c>
    </row>
    <row r="7623" spans="2:14" ht="14.25" customHeight="1" x14ac:dyDescent="0.25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10">
        <v>62</v>
      </c>
      <c r="J7623" s="7">
        <v>840</v>
      </c>
      <c r="K7623" s="10">
        <v>5208</v>
      </c>
      <c r="L7623" s="10">
        <v>2031.1200000000001</v>
      </c>
      <c r="M7623" s="5">
        <v>0.39</v>
      </c>
      <c r="N7623" s="2" t="s">
        <v>82</v>
      </c>
    </row>
    <row r="7624" spans="2:14" ht="14.25" customHeight="1" x14ac:dyDescent="0.25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10">
        <v>65</v>
      </c>
      <c r="J7624" s="7">
        <v>1120</v>
      </c>
      <c r="K7624" s="10">
        <v>7280</v>
      </c>
      <c r="L7624" s="10">
        <v>3203.2</v>
      </c>
      <c r="M7624" s="5">
        <v>0.44</v>
      </c>
      <c r="N7624" s="2" t="s">
        <v>82</v>
      </c>
    </row>
    <row r="7625" spans="2:14" ht="14.25" customHeight="1" x14ac:dyDescent="0.25">
      <c r="B7625" s="2" t="s">
        <v>60</v>
      </c>
      <c r="C7625" s="2">
        <v>1185732</v>
      </c>
      <c r="D7625" s="3">
        <v>44210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10">
        <v>44</v>
      </c>
      <c r="J7625" s="7">
        <v>1520</v>
      </c>
      <c r="K7625" s="10">
        <v>6688</v>
      </c>
      <c r="L7625" s="10">
        <v>3678.4</v>
      </c>
      <c r="M7625" s="5">
        <v>0.55000000000000004</v>
      </c>
      <c r="N7625" s="2" t="s">
        <v>82</v>
      </c>
    </row>
    <row r="7626" spans="2:14" ht="14.25" customHeight="1" x14ac:dyDescent="0.25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10">
        <v>42</v>
      </c>
      <c r="J7626" s="7">
        <v>940</v>
      </c>
      <c r="K7626" s="10">
        <v>3948</v>
      </c>
      <c r="L7626" s="10">
        <v>2368.7999999999997</v>
      </c>
      <c r="M7626" s="5">
        <v>0.6</v>
      </c>
      <c r="N7626" s="2" t="s">
        <v>82</v>
      </c>
    </row>
    <row r="7627" spans="2:14" ht="14.25" customHeight="1" x14ac:dyDescent="0.25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10">
        <v>32</v>
      </c>
      <c r="J7627" s="7">
        <v>910</v>
      </c>
      <c r="K7627" s="10">
        <v>2912</v>
      </c>
      <c r="L7627" s="10">
        <v>1310.3999999999999</v>
      </c>
      <c r="M7627" s="5">
        <v>0.44999999999999996</v>
      </c>
      <c r="N7627" s="2" t="s">
        <v>82</v>
      </c>
    </row>
    <row r="7628" spans="2:14" ht="14.25" customHeight="1" x14ac:dyDescent="0.25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10">
        <v>39</v>
      </c>
      <c r="J7628" s="7">
        <v>440</v>
      </c>
      <c r="K7628" s="10">
        <v>1716</v>
      </c>
      <c r="L7628" s="10">
        <v>840.84</v>
      </c>
      <c r="M7628" s="5">
        <v>0.49</v>
      </c>
      <c r="N7628" s="2" t="s">
        <v>82</v>
      </c>
    </row>
    <row r="7629" spans="2:14" ht="14.25" customHeight="1" x14ac:dyDescent="0.25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10">
        <v>52</v>
      </c>
      <c r="J7629" s="7">
        <v>680</v>
      </c>
      <c r="K7629" s="10">
        <v>3536</v>
      </c>
      <c r="L7629" s="10">
        <v>1661.9199999999998</v>
      </c>
      <c r="M7629" s="5">
        <v>0.47</v>
      </c>
      <c r="N7629" s="2" t="s">
        <v>82</v>
      </c>
    </row>
    <row r="7630" spans="2:14" ht="14.25" customHeight="1" x14ac:dyDescent="0.25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10">
        <v>44</v>
      </c>
      <c r="J7630" s="7">
        <v>980</v>
      </c>
      <c r="K7630" s="10">
        <v>4312</v>
      </c>
      <c r="L7630" s="10">
        <v>2199.12</v>
      </c>
      <c r="M7630" s="5">
        <v>0.51</v>
      </c>
      <c r="N7630" s="2" t="s">
        <v>82</v>
      </c>
    </row>
    <row r="7631" spans="2:14" ht="14.25" customHeight="1" x14ac:dyDescent="0.25">
      <c r="B7631" s="2" t="s">
        <v>60</v>
      </c>
      <c r="C7631" s="2">
        <v>1185732</v>
      </c>
      <c r="D7631" s="3">
        <v>44239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10">
        <v>41</v>
      </c>
      <c r="J7631" s="7">
        <v>1670</v>
      </c>
      <c r="K7631" s="10">
        <v>6847</v>
      </c>
      <c r="L7631" s="10">
        <v>3834.32</v>
      </c>
      <c r="M7631" s="5">
        <v>0.56000000000000005</v>
      </c>
      <c r="N7631" s="2" t="s">
        <v>82</v>
      </c>
    </row>
    <row r="7632" spans="2:14" ht="14.25" customHeight="1" x14ac:dyDescent="0.25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10">
        <v>44</v>
      </c>
      <c r="J7632" s="7">
        <v>610</v>
      </c>
      <c r="K7632" s="10">
        <v>2684</v>
      </c>
      <c r="L7632" s="10">
        <v>1610.3999999999999</v>
      </c>
      <c r="M7632" s="5">
        <v>0.6</v>
      </c>
      <c r="N7632" s="2" t="s">
        <v>82</v>
      </c>
    </row>
    <row r="7633" spans="2:14" ht="14.25" customHeight="1" x14ac:dyDescent="0.25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10">
        <v>33</v>
      </c>
      <c r="J7633" s="7">
        <v>740</v>
      </c>
      <c r="K7633" s="10">
        <v>2442</v>
      </c>
      <c r="L7633" s="10">
        <v>1221</v>
      </c>
      <c r="M7633" s="5">
        <v>0.5</v>
      </c>
      <c r="N7633" s="2" t="s">
        <v>82</v>
      </c>
    </row>
    <row r="7634" spans="2:14" ht="14.25" customHeight="1" x14ac:dyDescent="0.25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10">
        <v>36</v>
      </c>
      <c r="J7634" s="7">
        <v>450</v>
      </c>
      <c r="K7634" s="10">
        <v>1620</v>
      </c>
      <c r="L7634" s="10">
        <v>745.19999999999993</v>
      </c>
      <c r="M7634" s="5">
        <v>0.45999999999999996</v>
      </c>
      <c r="N7634" s="2" t="s">
        <v>82</v>
      </c>
    </row>
    <row r="7635" spans="2:14" ht="14.25" customHeight="1" x14ac:dyDescent="0.25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10">
        <v>54</v>
      </c>
      <c r="J7635" s="7">
        <v>630</v>
      </c>
      <c r="K7635" s="10">
        <v>3402</v>
      </c>
      <c r="L7635" s="10">
        <v>1701</v>
      </c>
      <c r="M7635" s="5">
        <v>0.5</v>
      </c>
      <c r="N7635" s="2" t="s">
        <v>82</v>
      </c>
    </row>
    <row r="7636" spans="2:14" ht="14.25" customHeight="1" x14ac:dyDescent="0.25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10">
        <v>43</v>
      </c>
      <c r="J7636" s="7">
        <v>850</v>
      </c>
      <c r="K7636" s="10">
        <v>3655</v>
      </c>
      <c r="L7636" s="10">
        <v>1973.7</v>
      </c>
      <c r="M7636" s="5">
        <v>0.54</v>
      </c>
      <c r="N7636" s="2" t="s">
        <v>82</v>
      </c>
    </row>
    <row r="7637" spans="2:14" ht="14.25" customHeight="1" x14ac:dyDescent="0.25">
      <c r="B7637" s="2" t="s">
        <v>60</v>
      </c>
      <c r="C7637" s="2">
        <v>1185732</v>
      </c>
      <c r="D7637" s="3">
        <v>44265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10">
        <v>44</v>
      </c>
      <c r="J7637" s="7">
        <v>1420</v>
      </c>
      <c r="K7637" s="10">
        <v>6248</v>
      </c>
      <c r="L7637" s="10">
        <v>3748.7999999999997</v>
      </c>
      <c r="M7637" s="5">
        <v>0.6</v>
      </c>
      <c r="N7637" s="2" t="s">
        <v>82</v>
      </c>
    </row>
    <row r="7638" spans="2:14" ht="14.25" customHeight="1" x14ac:dyDescent="0.25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10">
        <v>42</v>
      </c>
      <c r="J7638" s="7">
        <v>700</v>
      </c>
      <c r="K7638" s="10">
        <v>2940</v>
      </c>
      <c r="L7638" s="10">
        <v>1675.8000000000002</v>
      </c>
      <c r="M7638" s="5">
        <v>0.57000000000000006</v>
      </c>
      <c r="N7638" s="2" t="s">
        <v>82</v>
      </c>
    </row>
    <row r="7639" spans="2:14" ht="14.25" customHeight="1" x14ac:dyDescent="0.25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10">
        <v>34</v>
      </c>
      <c r="J7639" s="7">
        <v>770</v>
      </c>
      <c r="K7639" s="10">
        <v>2618</v>
      </c>
      <c r="L7639" s="10">
        <v>1282.82</v>
      </c>
      <c r="M7639" s="5">
        <v>0.49</v>
      </c>
      <c r="N7639" s="2" t="s">
        <v>82</v>
      </c>
    </row>
    <row r="7640" spans="2:14" ht="14.25" customHeight="1" x14ac:dyDescent="0.25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10">
        <v>36</v>
      </c>
      <c r="J7640" s="7">
        <v>380</v>
      </c>
      <c r="K7640" s="10">
        <v>1368</v>
      </c>
      <c r="L7640" s="10">
        <v>670.31999999999994</v>
      </c>
      <c r="M7640" s="5">
        <v>0.49</v>
      </c>
      <c r="N7640" s="2" t="s">
        <v>82</v>
      </c>
    </row>
    <row r="7641" spans="2:14" ht="14.25" customHeight="1" x14ac:dyDescent="0.25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10">
        <v>51</v>
      </c>
      <c r="J7641" s="7">
        <v>470</v>
      </c>
      <c r="K7641" s="10">
        <v>2397</v>
      </c>
      <c r="L7641" s="10">
        <v>1174.53</v>
      </c>
      <c r="M7641" s="5">
        <v>0.49</v>
      </c>
      <c r="N7641" s="2" t="s">
        <v>82</v>
      </c>
    </row>
    <row r="7642" spans="2:14" ht="14.25" customHeight="1" x14ac:dyDescent="0.25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10">
        <v>41</v>
      </c>
      <c r="J7642" s="7">
        <v>800</v>
      </c>
      <c r="K7642" s="10">
        <v>3280</v>
      </c>
      <c r="L7642" s="10">
        <v>1803.9999999999998</v>
      </c>
      <c r="M7642" s="5">
        <v>0.54999999999999993</v>
      </c>
      <c r="N7642" s="2" t="s">
        <v>82</v>
      </c>
    </row>
    <row r="7643" spans="2:14" ht="14.25" customHeight="1" x14ac:dyDescent="0.25">
      <c r="B7643" s="2" t="s">
        <v>60</v>
      </c>
      <c r="C7643" s="2">
        <v>1185732</v>
      </c>
      <c r="D7643" s="3">
        <v>44297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10">
        <v>41</v>
      </c>
      <c r="J7643" s="7">
        <v>1370</v>
      </c>
      <c r="K7643" s="10">
        <v>5617</v>
      </c>
      <c r="L7643" s="10">
        <v>3145.5200000000004</v>
      </c>
      <c r="M7643" s="5">
        <v>0.56000000000000005</v>
      </c>
      <c r="N7643" s="2" t="s">
        <v>82</v>
      </c>
    </row>
    <row r="7644" spans="2:14" ht="14.25" customHeight="1" x14ac:dyDescent="0.25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10">
        <v>43</v>
      </c>
      <c r="J7644" s="7">
        <v>560</v>
      </c>
      <c r="K7644" s="10">
        <v>2408</v>
      </c>
      <c r="L7644" s="10">
        <v>1396.64</v>
      </c>
      <c r="M7644" s="5">
        <v>0.58000000000000007</v>
      </c>
      <c r="N7644" s="2" t="s">
        <v>82</v>
      </c>
    </row>
    <row r="7645" spans="2:14" ht="14.25" customHeight="1" x14ac:dyDescent="0.25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10">
        <v>32</v>
      </c>
      <c r="J7645" s="7">
        <v>650</v>
      </c>
      <c r="K7645" s="10">
        <v>2080</v>
      </c>
      <c r="L7645" s="10">
        <v>1040</v>
      </c>
      <c r="M7645" s="5">
        <v>0.5</v>
      </c>
      <c r="N7645" s="2" t="s">
        <v>82</v>
      </c>
    </row>
    <row r="7646" spans="2:14" ht="14.25" customHeight="1" x14ac:dyDescent="0.25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10">
        <v>36</v>
      </c>
      <c r="J7646" s="7">
        <v>440</v>
      </c>
      <c r="K7646" s="10">
        <v>1584</v>
      </c>
      <c r="L7646" s="10">
        <v>792</v>
      </c>
      <c r="M7646" s="5">
        <v>0.5</v>
      </c>
      <c r="N7646" s="2" t="s">
        <v>82</v>
      </c>
    </row>
    <row r="7647" spans="2:14" ht="14.25" customHeight="1" x14ac:dyDescent="0.25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10">
        <v>51</v>
      </c>
      <c r="J7647" s="7">
        <v>380</v>
      </c>
      <c r="K7647" s="10">
        <v>1938</v>
      </c>
      <c r="L7647" s="10">
        <v>891.4799999999999</v>
      </c>
      <c r="M7647" s="5">
        <v>0.45999999999999996</v>
      </c>
      <c r="N7647" s="2" t="s">
        <v>82</v>
      </c>
    </row>
    <row r="7648" spans="2:14" ht="14.25" customHeight="1" x14ac:dyDescent="0.25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10">
        <v>44</v>
      </c>
      <c r="J7648" s="7">
        <v>900</v>
      </c>
      <c r="K7648" s="10">
        <v>3960</v>
      </c>
      <c r="L7648" s="10">
        <v>2019.6000000000001</v>
      </c>
      <c r="M7648" s="5">
        <v>0.51</v>
      </c>
      <c r="N7648" s="2" t="s">
        <v>82</v>
      </c>
    </row>
    <row r="7649" spans="2:14" ht="14.25" customHeight="1" x14ac:dyDescent="0.25">
      <c r="B7649" s="2" t="s">
        <v>60</v>
      </c>
      <c r="C7649" s="2">
        <v>1185732</v>
      </c>
      <c r="D7649" s="3">
        <v>44326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10">
        <v>55</v>
      </c>
      <c r="J7649" s="7">
        <v>1540</v>
      </c>
      <c r="K7649" s="10">
        <v>8470</v>
      </c>
      <c r="L7649" s="10">
        <v>4827.9000000000005</v>
      </c>
      <c r="M7649" s="5">
        <v>0.57000000000000006</v>
      </c>
      <c r="N7649" s="2" t="s">
        <v>82</v>
      </c>
    </row>
    <row r="7650" spans="2:14" ht="14.25" customHeight="1" x14ac:dyDescent="0.25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10">
        <v>54</v>
      </c>
      <c r="J7650" s="7">
        <v>800</v>
      </c>
      <c r="K7650" s="10">
        <v>4320</v>
      </c>
      <c r="L7650" s="10">
        <v>2419.2000000000003</v>
      </c>
      <c r="M7650" s="5">
        <v>0.56000000000000005</v>
      </c>
      <c r="N7650" s="2" t="s">
        <v>82</v>
      </c>
    </row>
    <row r="7651" spans="2:14" ht="14.25" customHeight="1" x14ac:dyDescent="0.25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10">
        <v>49</v>
      </c>
      <c r="J7651" s="7">
        <v>750</v>
      </c>
      <c r="K7651" s="10">
        <v>3675</v>
      </c>
      <c r="L7651" s="10">
        <v>1690.4999999999998</v>
      </c>
      <c r="M7651" s="5">
        <v>0.45999999999999996</v>
      </c>
      <c r="N7651" s="2" t="s">
        <v>82</v>
      </c>
    </row>
    <row r="7652" spans="2:14" ht="14.25" customHeight="1" x14ac:dyDescent="0.25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10">
        <v>46</v>
      </c>
      <c r="J7652" s="7">
        <v>650</v>
      </c>
      <c r="K7652" s="10">
        <v>2990</v>
      </c>
      <c r="L7652" s="10">
        <v>1405.3</v>
      </c>
      <c r="M7652" s="5">
        <v>0.47</v>
      </c>
      <c r="N7652" s="2" t="s">
        <v>82</v>
      </c>
    </row>
    <row r="7653" spans="2:14" ht="14.25" customHeight="1" x14ac:dyDescent="0.25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10">
        <v>55</v>
      </c>
      <c r="J7653" s="7">
        <v>720</v>
      </c>
      <c r="K7653" s="10">
        <v>3960</v>
      </c>
      <c r="L7653" s="10">
        <v>1861.1999999999998</v>
      </c>
      <c r="M7653" s="5">
        <v>0.47</v>
      </c>
      <c r="N7653" s="2" t="s">
        <v>82</v>
      </c>
    </row>
    <row r="7654" spans="2:14" ht="14.25" customHeight="1" x14ac:dyDescent="0.25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10">
        <v>60</v>
      </c>
      <c r="J7654" s="7">
        <v>1200</v>
      </c>
      <c r="K7654" s="10">
        <v>7200</v>
      </c>
      <c r="L7654" s="10">
        <v>3744</v>
      </c>
      <c r="M7654" s="5">
        <v>0.52</v>
      </c>
      <c r="N7654" s="2" t="s">
        <v>82</v>
      </c>
    </row>
    <row r="7655" spans="2:14" ht="14.25" customHeight="1" x14ac:dyDescent="0.25">
      <c r="B7655" s="2" t="s">
        <v>60</v>
      </c>
      <c r="C7655" s="2">
        <v>1185732</v>
      </c>
      <c r="D7655" s="3">
        <v>44359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10">
        <v>58</v>
      </c>
      <c r="J7655" s="7">
        <v>1630</v>
      </c>
      <c r="K7655" s="10">
        <v>9454</v>
      </c>
      <c r="L7655" s="10">
        <v>5483.3200000000006</v>
      </c>
      <c r="M7655" s="5">
        <v>0.58000000000000007</v>
      </c>
      <c r="N7655" s="2" t="s">
        <v>82</v>
      </c>
    </row>
    <row r="7656" spans="2:14" ht="14.25" customHeight="1" x14ac:dyDescent="0.25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10">
        <v>53</v>
      </c>
      <c r="J7656" s="7">
        <v>1160</v>
      </c>
      <c r="K7656" s="10">
        <v>6148</v>
      </c>
      <c r="L7656" s="10">
        <v>3627.3200000000006</v>
      </c>
      <c r="M7656" s="5">
        <v>0.59000000000000008</v>
      </c>
      <c r="N7656" s="2" t="s">
        <v>82</v>
      </c>
    </row>
    <row r="7657" spans="2:14" ht="14.25" customHeight="1" x14ac:dyDescent="0.25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10">
        <v>45</v>
      </c>
      <c r="J7657" s="7">
        <v>810</v>
      </c>
      <c r="K7657" s="10">
        <v>3645</v>
      </c>
      <c r="L7657" s="10">
        <v>1713.1499999999999</v>
      </c>
      <c r="M7657" s="5">
        <v>0.47</v>
      </c>
      <c r="N7657" s="2" t="s">
        <v>82</v>
      </c>
    </row>
    <row r="7658" spans="2:14" ht="14.25" customHeight="1" x14ac:dyDescent="0.25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10">
        <v>47</v>
      </c>
      <c r="J7658" s="7">
        <v>900</v>
      </c>
      <c r="K7658" s="10">
        <v>4230</v>
      </c>
      <c r="L7658" s="10">
        <v>1903.4999999999998</v>
      </c>
      <c r="M7658" s="5">
        <v>0.44999999999999996</v>
      </c>
      <c r="N7658" s="2" t="s">
        <v>82</v>
      </c>
    </row>
    <row r="7659" spans="2:14" ht="14.25" customHeight="1" x14ac:dyDescent="0.25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10">
        <v>58</v>
      </c>
      <c r="J7659" s="7">
        <v>810</v>
      </c>
      <c r="K7659" s="10">
        <v>4698</v>
      </c>
      <c r="L7659" s="10">
        <v>2349</v>
      </c>
      <c r="M7659" s="5">
        <v>0.5</v>
      </c>
      <c r="N7659" s="2" t="s">
        <v>82</v>
      </c>
    </row>
    <row r="7660" spans="2:14" ht="14.25" customHeight="1" x14ac:dyDescent="0.25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10">
        <v>62</v>
      </c>
      <c r="J7660" s="7">
        <v>1170</v>
      </c>
      <c r="K7660" s="10">
        <v>7254</v>
      </c>
      <c r="L7660" s="10">
        <v>3772.08</v>
      </c>
      <c r="M7660" s="5">
        <v>0.52</v>
      </c>
      <c r="N7660" s="2" t="s">
        <v>82</v>
      </c>
    </row>
    <row r="7661" spans="2:14" ht="14.25" customHeight="1" x14ac:dyDescent="0.25">
      <c r="B7661" s="2" t="s">
        <v>60</v>
      </c>
      <c r="C7661" s="2">
        <v>1185732</v>
      </c>
      <c r="D7661" s="3">
        <v>44387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10">
        <v>54</v>
      </c>
      <c r="J7661" s="7">
        <v>1820</v>
      </c>
      <c r="K7661" s="10">
        <v>9828</v>
      </c>
      <c r="L7661" s="10">
        <v>5601.9600000000009</v>
      </c>
      <c r="M7661" s="5">
        <v>0.57000000000000006</v>
      </c>
      <c r="N7661" s="2" t="s">
        <v>82</v>
      </c>
    </row>
    <row r="7662" spans="2:14" ht="14.25" customHeight="1" x14ac:dyDescent="0.25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10">
        <v>51</v>
      </c>
      <c r="J7662" s="7">
        <v>1150</v>
      </c>
      <c r="K7662" s="10">
        <v>5865</v>
      </c>
      <c r="L7662" s="10">
        <v>3284.4</v>
      </c>
      <c r="M7662" s="5">
        <v>0.56000000000000005</v>
      </c>
      <c r="N7662" s="2" t="s">
        <v>82</v>
      </c>
    </row>
    <row r="7663" spans="2:14" ht="14.25" customHeight="1" x14ac:dyDescent="0.25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10">
        <v>46</v>
      </c>
      <c r="J7663" s="7">
        <v>980</v>
      </c>
      <c r="K7663" s="10">
        <v>4508</v>
      </c>
      <c r="L7663" s="10">
        <v>2163.84</v>
      </c>
      <c r="M7663" s="5">
        <v>0.48</v>
      </c>
      <c r="N7663" s="2" t="s">
        <v>82</v>
      </c>
    </row>
    <row r="7664" spans="2:14" ht="14.25" customHeight="1" x14ac:dyDescent="0.25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10">
        <v>46</v>
      </c>
      <c r="J7664" s="7">
        <v>900</v>
      </c>
      <c r="K7664" s="10">
        <v>4140</v>
      </c>
      <c r="L7664" s="10">
        <v>2028.6</v>
      </c>
      <c r="M7664" s="5">
        <v>0.49</v>
      </c>
      <c r="N7664" s="2" t="s">
        <v>82</v>
      </c>
    </row>
    <row r="7665" spans="2:14" ht="14.25" customHeight="1" x14ac:dyDescent="0.25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10">
        <v>54</v>
      </c>
      <c r="J7665" s="7">
        <v>940</v>
      </c>
      <c r="K7665" s="10">
        <v>5076</v>
      </c>
      <c r="L7665" s="10">
        <v>2385.7199999999998</v>
      </c>
      <c r="M7665" s="5">
        <v>0.47</v>
      </c>
      <c r="N7665" s="2" t="s">
        <v>82</v>
      </c>
    </row>
    <row r="7666" spans="2:14" ht="14.25" customHeight="1" x14ac:dyDescent="0.25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10">
        <v>61</v>
      </c>
      <c r="J7666" s="7">
        <v>1250</v>
      </c>
      <c r="K7666" s="10">
        <v>7625</v>
      </c>
      <c r="L7666" s="10">
        <v>3965</v>
      </c>
      <c r="M7666" s="5">
        <v>0.52</v>
      </c>
      <c r="N7666" s="2" t="s">
        <v>82</v>
      </c>
    </row>
    <row r="7667" spans="2:14" ht="14.25" customHeight="1" x14ac:dyDescent="0.25">
      <c r="B7667" s="2" t="s">
        <v>60</v>
      </c>
      <c r="C7667" s="2">
        <v>1185732</v>
      </c>
      <c r="D7667" s="3">
        <v>44419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10">
        <v>58</v>
      </c>
      <c r="J7667" s="7">
        <v>1760</v>
      </c>
      <c r="K7667" s="10">
        <v>10208</v>
      </c>
      <c r="L7667" s="10">
        <v>6124.8</v>
      </c>
      <c r="M7667" s="5">
        <v>0.6</v>
      </c>
      <c r="N7667" s="2" t="s">
        <v>82</v>
      </c>
    </row>
    <row r="7668" spans="2:14" ht="14.25" customHeight="1" x14ac:dyDescent="0.25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10">
        <v>53</v>
      </c>
      <c r="J7668" s="7">
        <v>1060</v>
      </c>
      <c r="K7668" s="10">
        <v>5618</v>
      </c>
      <c r="L7668" s="10">
        <v>3314.6200000000003</v>
      </c>
      <c r="M7668" s="5">
        <v>0.59000000000000008</v>
      </c>
      <c r="N7668" s="2" t="s">
        <v>82</v>
      </c>
    </row>
    <row r="7669" spans="2:14" ht="14.25" customHeight="1" x14ac:dyDescent="0.25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10">
        <v>48</v>
      </c>
      <c r="J7669" s="7">
        <v>1050</v>
      </c>
      <c r="K7669" s="10">
        <v>5040</v>
      </c>
      <c r="L7669" s="10">
        <v>2318.3999999999996</v>
      </c>
      <c r="M7669" s="5">
        <v>0.45999999999999996</v>
      </c>
      <c r="N7669" s="2" t="s">
        <v>82</v>
      </c>
    </row>
    <row r="7670" spans="2:14" ht="14.25" customHeight="1" x14ac:dyDescent="0.25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10">
        <v>49</v>
      </c>
      <c r="J7670" s="7">
        <v>680</v>
      </c>
      <c r="K7670" s="10">
        <v>3332</v>
      </c>
      <c r="L7670" s="10">
        <v>1566.04</v>
      </c>
      <c r="M7670" s="5">
        <v>0.47</v>
      </c>
      <c r="N7670" s="2" t="s">
        <v>82</v>
      </c>
    </row>
    <row r="7671" spans="2:14" ht="14.25" customHeight="1" x14ac:dyDescent="0.25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10">
        <v>57</v>
      </c>
      <c r="J7671" s="7">
        <v>650</v>
      </c>
      <c r="K7671" s="10">
        <v>3705</v>
      </c>
      <c r="L7671" s="10">
        <v>1815.45</v>
      </c>
      <c r="M7671" s="5">
        <v>0.49</v>
      </c>
      <c r="N7671" s="2" t="s">
        <v>82</v>
      </c>
    </row>
    <row r="7672" spans="2:14" ht="14.25" customHeight="1" x14ac:dyDescent="0.25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10">
        <v>61</v>
      </c>
      <c r="J7672" s="7">
        <v>1040</v>
      </c>
      <c r="K7672" s="10">
        <v>6344</v>
      </c>
      <c r="L7672" s="10">
        <v>3235.44</v>
      </c>
      <c r="M7672" s="5">
        <v>0.51</v>
      </c>
      <c r="N7672" s="2" t="s">
        <v>82</v>
      </c>
    </row>
    <row r="7673" spans="2:14" ht="14.25" customHeight="1" x14ac:dyDescent="0.25">
      <c r="B7673" s="2" t="s">
        <v>60</v>
      </c>
      <c r="C7673" s="2">
        <v>1185732</v>
      </c>
      <c r="D7673" s="3">
        <v>44449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10">
        <v>56</v>
      </c>
      <c r="J7673" s="7">
        <v>1370</v>
      </c>
      <c r="K7673" s="10">
        <v>7672</v>
      </c>
      <c r="L7673" s="10">
        <v>4373.0400000000009</v>
      </c>
      <c r="M7673" s="5">
        <v>0.57000000000000006</v>
      </c>
      <c r="N7673" s="2" t="s">
        <v>82</v>
      </c>
    </row>
    <row r="7674" spans="2:14" ht="14.25" customHeight="1" x14ac:dyDescent="0.25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10">
        <v>50</v>
      </c>
      <c r="J7674" s="7">
        <v>850</v>
      </c>
      <c r="K7674" s="10">
        <v>4250</v>
      </c>
      <c r="L7674" s="10">
        <v>2550</v>
      </c>
      <c r="M7674" s="5">
        <v>0.6</v>
      </c>
      <c r="N7674" s="2" t="s">
        <v>82</v>
      </c>
    </row>
    <row r="7675" spans="2:14" ht="14.25" customHeight="1" x14ac:dyDescent="0.25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10">
        <v>46</v>
      </c>
      <c r="J7675" s="7">
        <v>560</v>
      </c>
      <c r="K7675" s="10">
        <v>2576</v>
      </c>
      <c r="L7675" s="10">
        <v>1288</v>
      </c>
      <c r="M7675" s="5">
        <v>0.5</v>
      </c>
      <c r="N7675" s="2" t="s">
        <v>82</v>
      </c>
    </row>
    <row r="7676" spans="2:14" ht="14.25" customHeight="1" x14ac:dyDescent="0.25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10">
        <v>45</v>
      </c>
      <c r="J7676" s="7">
        <v>520</v>
      </c>
      <c r="K7676" s="10">
        <v>2340</v>
      </c>
      <c r="L7676" s="10">
        <v>1146.5999999999999</v>
      </c>
      <c r="M7676" s="5">
        <v>0.49</v>
      </c>
      <c r="N7676" s="2" t="s">
        <v>82</v>
      </c>
    </row>
    <row r="7677" spans="2:14" ht="14.25" customHeight="1" x14ac:dyDescent="0.25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10">
        <v>58</v>
      </c>
      <c r="J7677" s="7">
        <v>500</v>
      </c>
      <c r="K7677" s="10">
        <v>2900</v>
      </c>
      <c r="L7677" s="10">
        <v>1363</v>
      </c>
      <c r="M7677" s="5">
        <v>0.47</v>
      </c>
      <c r="N7677" s="2" t="s">
        <v>82</v>
      </c>
    </row>
    <row r="7678" spans="2:14" ht="14.25" customHeight="1" x14ac:dyDescent="0.25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10">
        <v>59</v>
      </c>
      <c r="J7678" s="7">
        <v>780</v>
      </c>
      <c r="K7678" s="10">
        <v>4602</v>
      </c>
      <c r="L7678" s="10">
        <v>2531.1</v>
      </c>
      <c r="M7678" s="5">
        <v>0.54999999999999993</v>
      </c>
      <c r="N7678" s="2" t="s">
        <v>82</v>
      </c>
    </row>
    <row r="7679" spans="2:14" ht="14.25" customHeight="1" x14ac:dyDescent="0.25">
      <c r="B7679" s="2" t="s">
        <v>60</v>
      </c>
      <c r="C7679" s="2">
        <v>1185732</v>
      </c>
      <c r="D7679" s="3">
        <v>44481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10">
        <v>62</v>
      </c>
      <c r="J7679" s="7">
        <v>1330</v>
      </c>
      <c r="K7679" s="10">
        <v>8246</v>
      </c>
      <c r="L7679" s="10">
        <v>4947.5999999999995</v>
      </c>
      <c r="M7679" s="5">
        <v>0.6</v>
      </c>
      <c r="N7679" s="2" t="s">
        <v>82</v>
      </c>
    </row>
    <row r="7680" spans="2:14" ht="14.25" customHeight="1" x14ac:dyDescent="0.25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10">
        <v>54</v>
      </c>
      <c r="J7680" s="7">
        <v>750</v>
      </c>
      <c r="K7680" s="10">
        <v>4050</v>
      </c>
      <c r="L7680" s="10">
        <v>2389.5000000000005</v>
      </c>
      <c r="M7680" s="5">
        <v>0.59000000000000008</v>
      </c>
      <c r="N7680" s="2" t="s">
        <v>82</v>
      </c>
    </row>
    <row r="7681" spans="2:14" ht="14.25" customHeight="1" x14ac:dyDescent="0.25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10">
        <v>59</v>
      </c>
      <c r="J7681" s="7">
        <v>540</v>
      </c>
      <c r="K7681" s="10">
        <v>3186</v>
      </c>
      <c r="L7681" s="10">
        <v>1593</v>
      </c>
      <c r="M7681" s="5">
        <v>0.5</v>
      </c>
      <c r="N7681" s="2" t="s">
        <v>82</v>
      </c>
    </row>
    <row r="7682" spans="2:14" ht="14.25" customHeight="1" x14ac:dyDescent="0.25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10">
        <v>55</v>
      </c>
      <c r="J7682" s="7">
        <v>460</v>
      </c>
      <c r="K7682" s="10">
        <v>2530</v>
      </c>
      <c r="L7682" s="10">
        <v>1214.3999999999999</v>
      </c>
      <c r="M7682" s="5">
        <v>0.48</v>
      </c>
      <c r="N7682" s="2" t="s">
        <v>82</v>
      </c>
    </row>
    <row r="7683" spans="2:14" ht="14.25" customHeight="1" x14ac:dyDescent="0.25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10">
        <v>66</v>
      </c>
      <c r="J7683" s="7">
        <v>510</v>
      </c>
      <c r="K7683" s="10">
        <v>3366</v>
      </c>
      <c r="L7683" s="10">
        <v>1615.6799999999998</v>
      </c>
      <c r="M7683" s="5">
        <v>0.48</v>
      </c>
      <c r="N7683" s="2" t="s">
        <v>82</v>
      </c>
    </row>
    <row r="7684" spans="2:14" ht="14.25" customHeight="1" x14ac:dyDescent="0.25">
      <c r="B7684" s="2" t="s">
        <v>29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10">
        <v>71</v>
      </c>
      <c r="J7684" s="7">
        <v>810</v>
      </c>
      <c r="K7684" s="10">
        <v>5751</v>
      </c>
      <c r="L7684" s="10">
        <v>3048.03</v>
      </c>
      <c r="M7684" s="5">
        <v>0.53</v>
      </c>
      <c r="N7684" s="2" t="s">
        <v>82</v>
      </c>
    </row>
    <row r="7685" spans="2:14" ht="14.25" customHeight="1" x14ac:dyDescent="0.25">
      <c r="B7685" s="2" t="s">
        <v>29</v>
      </c>
      <c r="C7685" s="2">
        <v>1185732</v>
      </c>
      <c r="D7685" s="3">
        <v>44511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10">
        <v>64</v>
      </c>
      <c r="J7685" s="7">
        <v>1260</v>
      </c>
      <c r="K7685" s="10">
        <v>8064</v>
      </c>
      <c r="L7685" s="10">
        <v>4838.3999999999996</v>
      </c>
      <c r="M7685" s="5">
        <v>0.6</v>
      </c>
      <c r="N7685" s="2" t="s">
        <v>82</v>
      </c>
    </row>
    <row r="7686" spans="2:14" ht="14.25" customHeight="1" x14ac:dyDescent="0.25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10">
        <v>55</v>
      </c>
      <c r="J7686" s="7">
        <v>810</v>
      </c>
      <c r="K7686" s="10">
        <v>4455</v>
      </c>
      <c r="L7686" s="10">
        <v>2583.9</v>
      </c>
      <c r="M7686" s="5">
        <v>0.58000000000000007</v>
      </c>
      <c r="N7686" s="2" t="s">
        <v>82</v>
      </c>
    </row>
    <row r="7687" spans="2:14" ht="14.25" customHeight="1" x14ac:dyDescent="0.25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10">
        <v>57</v>
      </c>
      <c r="J7687" s="7">
        <v>960</v>
      </c>
      <c r="K7687" s="10">
        <v>5472</v>
      </c>
      <c r="L7687" s="10">
        <v>2626.56</v>
      </c>
      <c r="M7687" s="5">
        <v>0.48</v>
      </c>
      <c r="N7687" s="2" t="s">
        <v>82</v>
      </c>
    </row>
    <row r="7688" spans="2:14" ht="14.25" customHeight="1" x14ac:dyDescent="0.25">
      <c r="B7688" s="2" t="s">
        <v>60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10">
        <v>55</v>
      </c>
      <c r="J7688" s="7">
        <v>750</v>
      </c>
      <c r="K7688" s="10">
        <v>4125</v>
      </c>
      <c r="L7688" s="10">
        <v>2062.5</v>
      </c>
      <c r="M7688" s="5">
        <v>0.5</v>
      </c>
      <c r="N7688" s="2" t="s">
        <v>82</v>
      </c>
    </row>
    <row r="7689" spans="2:14" ht="14.25" customHeight="1" x14ac:dyDescent="0.25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10">
        <v>67</v>
      </c>
      <c r="J7689" s="7">
        <v>800</v>
      </c>
      <c r="K7689" s="10">
        <v>5360</v>
      </c>
      <c r="L7689" s="10">
        <v>2680</v>
      </c>
      <c r="M7689" s="5">
        <v>0.5</v>
      </c>
      <c r="N7689" s="2" t="s">
        <v>82</v>
      </c>
    </row>
    <row r="7690" spans="2:14" ht="14.25" customHeight="1" x14ac:dyDescent="0.25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10">
        <v>70</v>
      </c>
      <c r="J7690" s="7">
        <v>940</v>
      </c>
      <c r="K7690" s="10">
        <v>6580</v>
      </c>
      <c r="L7690" s="10">
        <v>3487.4</v>
      </c>
      <c r="M7690" s="5">
        <v>0.53</v>
      </c>
      <c r="N7690" s="2" t="s">
        <v>82</v>
      </c>
    </row>
    <row r="7691" spans="2:14" ht="14.25" customHeight="1" x14ac:dyDescent="0.25">
      <c r="B7691" s="2" t="s">
        <v>60</v>
      </c>
      <c r="C7691" s="2">
        <v>1185732</v>
      </c>
      <c r="D7691" s="3">
        <v>44540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10">
        <v>64</v>
      </c>
      <c r="J7691" s="7">
        <v>1680</v>
      </c>
      <c r="K7691" s="10">
        <v>10752</v>
      </c>
      <c r="L7691" s="10">
        <v>6451.2</v>
      </c>
      <c r="M7691" s="5">
        <v>0.6</v>
      </c>
      <c r="N7691" s="2" t="s">
        <v>82</v>
      </c>
    </row>
    <row r="7692" spans="2:14" ht="14.25" customHeight="1" x14ac:dyDescent="0.25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10">
        <v>55</v>
      </c>
      <c r="J7692" s="7">
        <v>1000</v>
      </c>
      <c r="K7692" s="10">
        <v>5500</v>
      </c>
      <c r="L7692" s="10">
        <v>3025.0000000000005</v>
      </c>
      <c r="M7692" s="5">
        <v>0.55000000000000004</v>
      </c>
      <c r="N7692" s="2" t="s">
        <v>82</v>
      </c>
    </row>
    <row r="7693" spans="2:14" ht="14.25" customHeight="1" x14ac:dyDescent="0.25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10">
        <v>55</v>
      </c>
      <c r="J7693" s="7">
        <v>1130</v>
      </c>
      <c r="K7693" s="10">
        <v>6215</v>
      </c>
      <c r="L7693" s="10">
        <v>2921.0499999999997</v>
      </c>
      <c r="M7693" s="5">
        <v>0.47</v>
      </c>
      <c r="N7693" s="2" t="s">
        <v>82</v>
      </c>
    </row>
    <row r="7694" spans="2:14" ht="14.25" customHeight="1" x14ac:dyDescent="0.25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10">
        <v>56</v>
      </c>
      <c r="J7694" s="7">
        <v>810</v>
      </c>
      <c r="K7694" s="10">
        <v>4536</v>
      </c>
      <c r="L7694" s="10">
        <v>2041.1999999999998</v>
      </c>
      <c r="M7694" s="5">
        <v>0.44999999999999996</v>
      </c>
      <c r="N7694" s="2" t="s">
        <v>82</v>
      </c>
    </row>
    <row r="7695" spans="2:14" ht="14.25" customHeight="1" x14ac:dyDescent="0.25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10">
        <v>67</v>
      </c>
      <c r="J7695" s="7">
        <v>810</v>
      </c>
      <c r="K7695" s="10">
        <v>5427</v>
      </c>
      <c r="L7695" s="10">
        <v>2604.96</v>
      </c>
      <c r="M7695" s="5">
        <v>0.48</v>
      </c>
      <c r="N7695" s="2" t="s">
        <v>82</v>
      </c>
    </row>
    <row r="7696" spans="2:14" ht="14.25" customHeight="1" x14ac:dyDescent="0.25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10">
        <v>68</v>
      </c>
      <c r="J7696" s="7">
        <v>1060</v>
      </c>
      <c r="K7696" s="10">
        <v>7208</v>
      </c>
      <c r="L7696" s="10">
        <v>3748.1600000000003</v>
      </c>
      <c r="M7696" s="5">
        <v>0.52</v>
      </c>
      <c r="N7696" s="2" t="s">
        <v>82</v>
      </c>
    </row>
    <row r="7697" spans="2:14" ht="14.25" customHeight="1" x14ac:dyDescent="0.25">
      <c r="B7697" s="2" t="s">
        <v>60</v>
      </c>
      <c r="C7697" s="2">
        <v>1185732</v>
      </c>
      <c r="D7697" s="3">
        <v>44217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10">
        <v>49</v>
      </c>
      <c r="J7697" s="7">
        <v>1310</v>
      </c>
      <c r="K7697" s="10">
        <v>6419</v>
      </c>
      <c r="L7697" s="10">
        <v>3530.4500000000003</v>
      </c>
      <c r="M7697" s="5">
        <v>0.55000000000000004</v>
      </c>
      <c r="N7697" s="2" t="s">
        <v>82</v>
      </c>
    </row>
    <row r="7698" spans="2:14" ht="14.25" customHeight="1" x14ac:dyDescent="0.25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10">
        <v>45</v>
      </c>
      <c r="J7698" s="7">
        <v>910</v>
      </c>
      <c r="K7698" s="10">
        <v>4095</v>
      </c>
      <c r="L7698" s="10">
        <v>2170.35</v>
      </c>
      <c r="M7698" s="5">
        <v>0.53</v>
      </c>
      <c r="N7698" s="2" t="s">
        <v>82</v>
      </c>
    </row>
    <row r="7699" spans="2:14" ht="14.25" customHeight="1" x14ac:dyDescent="0.25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10">
        <v>38</v>
      </c>
      <c r="J7699" s="7">
        <v>810</v>
      </c>
      <c r="K7699" s="10">
        <v>3078</v>
      </c>
      <c r="L7699" s="10">
        <v>1385.1</v>
      </c>
      <c r="M7699" s="5">
        <v>0.44999999999999996</v>
      </c>
      <c r="N7699" s="2" t="s">
        <v>82</v>
      </c>
    </row>
    <row r="7700" spans="2:14" ht="14.25" customHeight="1" x14ac:dyDescent="0.25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10">
        <v>43</v>
      </c>
      <c r="J7700" s="7">
        <v>460</v>
      </c>
      <c r="K7700" s="10">
        <v>1978</v>
      </c>
      <c r="L7700" s="10">
        <v>791.2</v>
      </c>
      <c r="M7700" s="5">
        <v>0.4</v>
      </c>
      <c r="N7700" s="2" t="s">
        <v>82</v>
      </c>
    </row>
    <row r="7701" spans="2:14" ht="14.25" customHeight="1" x14ac:dyDescent="0.25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10">
        <v>59</v>
      </c>
      <c r="J7701" s="7">
        <v>560</v>
      </c>
      <c r="K7701" s="10">
        <v>3304</v>
      </c>
      <c r="L7701" s="10">
        <v>1453.76</v>
      </c>
      <c r="M7701" s="5">
        <v>0.44</v>
      </c>
      <c r="N7701" s="2" t="s">
        <v>82</v>
      </c>
    </row>
    <row r="7702" spans="2:14" ht="14.25" customHeight="1" x14ac:dyDescent="0.25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10">
        <v>49</v>
      </c>
      <c r="J7702" s="7">
        <v>880</v>
      </c>
      <c r="K7702" s="10">
        <v>4312</v>
      </c>
      <c r="L7702" s="10">
        <v>1940.3999999999999</v>
      </c>
      <c r="M7702" s="5">
        <v>0.44999999999999996</v>
      </c>
      <c r="N7702" s="2" t="s">
        <v>82</v>
      </c>
    </row>
    <row r="7703" spans="2:14" ht="14.25" customHeight="1" x14ac:dyDescent="0.25">
      <c r="B7703" s="2" t="s">
        <v>60</v>
      </c>
      <c r="C7703" s="2">
        <v>1185732</v>
      </c>
      <c r="D7703" s="3">
        <v>44246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10">
        <v>49</v>
      </c>
      <c r="J7703" s="7">
        <v>1800</v>
      </c>
      <c r="K7703" s="10">
        <v>8820</v>
      </c>
      <c r="L7703" s="10">
        <v>4674.6000000000004</v>
      </c>
      <c r="M7703" s="5">
        <v>0.53</v>
      </c>
      <c r="N7703" s="2" t="s">
        <v>82</v>
      </c>
    </row>
    <row r="7704" spans="2:14" ht="14.25" customHeight="1" x14ac:dyDescent="0.25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10">
        <v>45</v>
      </c>
      <c r="J7704" s="7">
        <v>750</v>
      </c>
      <c r="K7704" s="10">
        <v>3375</v>
      </c>
      <c r="L7704" s="10">
        <v>1721.25</v>
      </c>
      <c r="M7704" s="5">
        <v>0.51</v>
      </c>
      <c r="N7704" s="2" t="s">
        <v>82</v>
      </c>
    </row>
    <row r="7705" spans="2:14" ht="14.25" customHeight="1" x14ac:dyDescent="0.25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10">
        <v>39</v>
      </c>
      <c r="J7705" s="7">
        <v>900</v>
      </c>
      <c r="K7705" s="10">
        <v>3510</v>
      </c>
      <c r="L7705" s="10">
        <v>1544.4</v>
      </c>
      <c r="M7705" s="5">
        <v>0.44</v>
      </c>
      <c r="N7705" s="2" t="s">
        <v>82</v>
      </c>
    </row>
    <row r="7706" spans="2:14" ht="14.25" customHeight="1" x14ac:dyDescent="0.25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10">
        <v>42</v>
      </c>
      <c r="J7706" s="7">
        <v>580</v>
      </c>
      <c r="K7706" s="10">
        <v>2436</v>
      </c>
      <c r="L7706" s="10">
        <v>1047.48</v>
      </c>
      <c r="M7706" s="5">
        <v>0.43</v>
      </c>
      <c r="N7706" s="2" t="s">
        <v>82</v>
      </c>
    </row>
    <row r="7707" spans="2:14" ht="14.25" customHeight="1" x14ac:dyDescent="0.25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10">
        <v>56</v>
      </c>
      <c r="J7707" s="7">
        <v>830</v>
      </c>
      <c r="K7707" s="10">
        <v>4648</v>
      </c>
      <c r="L7707" s="10">
        <v>1998.6399999999999</v>
      </c>
      <c r="M7707" s="5">
        <v>0.43</v>
      </c>
      <c r="N7707" s="2" t="s">
        <v>82</v>
      </c>
    </row>
    <row r="7708" spans="2:14" ht="14.25" customHeight="1" x14ac:dyDescent="0.25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10">
        <v>46</v>
      </c>
      <c r="J7708" s="7">
        <v>980</v>
      </c>
      <c r="K7708" s="10">
        <v>4508</v>
      </c>
      <c r="L7708" s="10">
        <v>2163.84</v>
      </c>
      <c r="M7708" s="5">
        <v>0.48</v>
      </c>
      <c r="N7708" s="2" t="s">
        <v>82</v>
      </c>
    </row>
    <row r="7709" spans="2:14" ht="14.25" customHeight="1" x14ac:dyDescent="0.25">
      <c r="B7709" s="2" t="s">
        <v>60</v>
      </c>
      <c r="C7709" s="2">
        <v>1185732</v>
      </c>
      <c r="D7709" s="3">
        <v>44272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10">
        <v>49</v>
      </c>
      <c r="J7709" s="7">
        <v>1650</v>
      </c>
      <c r="K7709" s="10">
        <v>8085</v>
      </c>
      <c r="L7709" s="10">
        <v>4042.5</v>
      </c>
      <c r="M7709" s="5">
        <v>0.5</v>
      </c>
      <c r="N7709" s="2" t="s">
        <v>82</v>
      </c>
    </row>
    <row r="7710" spans="2:14" ht="14.25" customHeight="1" x14ac:dyDescent="0.25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10">
        <v>49</v>
      </c>
      <c r="J7710" s="7">
        <v>690</v>
      </c>
      <c r="K7710" s="10">
        <v>3381</v>
      </c>
      <c r="L7710" s="10">
        <v>1724.31</v>
      </c>
      <c r="M7710" s="5">
        <v>0.51</v>
      </c>
      <c r="N7710" s="2" t="s">
        <v>82</v>
      </c>
    </row>
    <row r="7711" spans="2:14" ht="14.25" customHeight="1" x14ac:dyDescent="0.25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10">
        <v>38</v>
      </c>
      <c r="J7711" s="7">
        <v>750</v>
      </c>
      <c r="K7711" s="10">
        <v>2850</v>
      </c>
      <c r="L7711" s="10">
        <v>1168.5</v>
      </c>
      <c r="M7711" s="5">
        <v>0.41</v>
      </c>
      <c r="N7711" s="2" t="s">
        <v>82</v>
      </c>
    </row>
    <row r="7712" spans="2:14" ht="14.25" customHeight="1" x14ac:dyDescent="0.25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10">
        <v>44</v>
      </c>
      <c r="J7712" s="7">
        <v>380</v>
      </c>
      <c r="K7712" s="10">
        <v>1672</v>
      </c>
      <c r="L7712" s="10">
        <v>702.24</v>
      </c>
      <c r="M7712" s="5">
        <v>0.42</v>
      </c>
      <c r="N7712" s="2" t="s">
        <v>82</v>
      </c>
    </row>
    <row r="7713" spans="2:14" ht="14.25" customHeight="1" x14ac:dyDescent="0.25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10">
        <v>58</v>
      </c>
      <c r="J7713" s="7">
        <v>600</v>
      </c>
      <c r="K7713" s="10">
        <v>3480</v>
      </c>
      <c r="L7713" s="10">
        <v>1565.9999999999998</v>
      </c>
      <c r="M7713" s="5">
        <v>0.44999999999999996</v>
      </c>
      <c r="N7713" s="2" t="s">
        <v>82</v>
      </c>
    </row>
    <row r="7714" spans="2:14" ht="14.25" customHeight="1" x14ac:dyDescent="0.25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10">
        <v>45</v>
      </c>
      <c r="J7714" s="7">
        <v>750</v>
      </c>
      <c r="K7714" s="10">
        <v>3375</v>
      </c>
      <c r="L7714" s="10">
        <v>1586.25</v>
      </c>
      <c r="M7714" s="5">
        <v>0.47</v>
      </c>
      <c r="N7714" s="2" t="s">
        <v>82</v>
      </c>
    </row>
    <row r="7715" spans="2:14" ht="14.25" customHeight="1" x14ac:dyDescent="0.25">
      <c r="B7715" s="2" t="s">
        <v>60</v>
      </c>
      <c r="C7715" s="2">
        <v>1185732</v>
      </c>
      <c r="D7715" s="3">
        <v>44304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10">
        <v>48</v>
      </c>
      <c r="J7715" s="7">
        <v>1540</v>
      </c>
      <c r="K7715" s="10">
        <v>7392</v>
      </c>
      <c r="L7715" s="10">
        <v>3917.76</v>
      </c>
      <c r="M7715" s="5">
        <v>0.53</v>
      </c>
      <c r="N7715" s="2" t="s">
        <v>82</v>
      </c>
    </row>
    <row r="7716" spans="2:14" ht="14.25" customHeight="1" x14ac:dyDescent="0.25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10">
        <v>49</v>
      </c>
      <c r="J7716" s="7">
        <v>680</v>
      </c>
      <c r="K7716" s="10">
        <v>3332</v>
      </c>
      <c r="L7716" s="10">
        <v>1832.6000000000001</v>
      </c>
      <c r="M7716" s="5">
        <v>0.55000000000000004</v>
      </c>
      <c r="N7716" s="2" t="s">
        <v>82</v>
      </c>
    </row>
    <row r="7717" spans="2:14" ht="14.25" customHeight="1" x14ac:dyDescent="0.25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10">
        <v>38</v>
      </c>
      <c r="J7717" s="7">
        <v>730</v>
      </c>
      <c r="K7717" s="10">
        <v>2774</v>
      </c>
      <c r="L7717" s="10">
        <v>1220.56</v>
      </c>
      <c r="M7717" s="5">
        <v>0.44</v>
      </c>
      <c r="N7717" s="2" t="s">
        <v>82</v>
      </c>
    </row>
    <row r="7718" spans="2:14" ht="14.25" customHeight="1" x14ac:dyDescent="0.25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10">
        <v>44</v>
      </c>
      <c r="J7718" s="7">
        <v>490</v>
      </c>
      <c r="K7718" s="10">
        <v>2156</v>
      </c>
      <c r="L7718" s="10">
        <v>883.95999999999992</v>
      </c>
      <c r="M7718" s="5">
        <v>0.41</v>
      </c>
      <c r="N7718" s="2" t="s">
        <v>82</v>
      </c>
    </row>
    <row r="7719" spans="2:14" ht="14.25" customHeight="1" x14ac:dyDescent="0.25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10">
        <v>57</v>
      </c>
      <c r="J7719" s="7">
        <v>530</v>
      </c>
      <c r="K7719" s="10">
        <v>3021</v>
      </c>
      <c r="L7719" s="10">
        <v>1359.4499999999998</v>
      </c>
      <c r="M7719" s="5">
        <v>0.44999999999999996</v>
      </c>
      <c r="N7719" s="2" t="s">
        <v>82</v>
      </c>
    </row>
    <row r="7720" spans="2:14" ht="14.25" customHeight="1" x14ac:dyDescent="0.25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10">
        <v>46</v>
      </c>
      <c r="J7720" s="7">
        <v>980</v>
      </c>
      <c r="K7720" s="10">
        <v>4508</v>
      </c>
      <c r="L7720" s="10">
        <v>2073.6799999999998</v>
      </c>
      <c r="M7720" s="5">
        <v>0.45999999999999996</v>
      </c>
      <c r="N7720" s="2" t="s">
        <v>82</v>
      </c>
    </row>
    <row r="7721" spans="2:14" ht="14.25" customHeight="1" x14ac:dyDescent="0.25">
      <c r="B7721" s="2" t="s">
        <v>60</v>
      </c>
      <c r="C7721" s="2">
        <v>1185732</v>
      </c>
      <c r="D7721" s="3">
        <v>44333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10">
        <v>64</v>
      </c>
      <c r="J7721" s="7">
        <v>1730</v>
      </c>
      <c r="K7721" s="10">
        <v>11072</v>
      </c>
      <c r="L7721" s="10">
        <v>5868.16</v>
      </c>
      <c r="M7721" s="5">
        <v>0.53</v>
      </c>
      <c r="N7721" s="2" t="s">
        <v>82</v>
      </c>
    </row>
    <row r="7722" spans="2:14" ht="14.25" customHeight="1" x14ac:dyDescent="0.25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10">
        <v>54</v>
      </c>
      <c r="J7722" s="7">
        <v>870</v>
      </c>
      <c r="K7722" s="10">
        <v>4698</v>
      </c>
      <c r="L7722" s="10">
        <v>2536.92</v>
      </c>
      <c r="M7722" s="5">
        <v>0.54</v>
      </c>
      <c r="N7722" s="2" t="s">
        <v>82</v>
      </c>
    </row>
    <row r="7723" spans="2:14" ht="14.25" customHeight="1" x14ac:dyDescent="0.25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10">
        <v>51</v>
      </c>
      <c r="J7723" s="7">
        <v>980</v>
      </c>
      <c r="K7723" s="10">
        <v>4998</v>
      </c>
      <c r="L7723" s="10">
        <v>2099.16</v>
      </c>
      <c r="M7723" s="5">
        <v>0.42</v>
      </c>
      <c r="N7723" s="2" t="s">
        <v>82</v>
      </c>
    </row>
    <row r="7724" spans="2:14" ht="14.25" customHeight="1" x14ac:dyDescent="0.25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10">
        <v>52</v>
      </c>
      <c r="J7724" s="7">
        <v>800</v>
      </c>
      <c r="K7724" s="10">
        <v>4160</v>
      </c>
      <c r="L7724" s="10">
        <v>1664</v>
      </c>
      <c r="M7724" s="5">
        <v>0.4</v>
      </c>
      <c r="N7724" s="2" t="s">
        <v>82</v>
      </c>
    </row>
    <row r="7725" spans="2:14" ht="14.25" customHeight="1" x14ac:dyDescent="0.25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10">
        <v>63</v>
      </c>
      <c r="J7725" s="7">
        <v>780</v>
      </c>
      <c r="K7725" s="10">
        <v>4914</v>
      </c>
      <c r="L7725" s="10">
        <v>2211.2999999999997</v>
      </c>
      <c r="M7725" s="5">
        <v>0.44999999999999996</v>
      </c>
      <c r="N7725" s="2" t="s">
        <v>82</v>
      </c>
    </row>
    <row r="7726" spans="2:14" ht="14.25" customHeight="1" x14ac:dyDescent="0.25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10">
        <v>65</v>
      </c>
      <c r="J7726" s="7">
        <v>1150</v>
      </c>
      <c r="K7726" s="10">
        <v>7475</v>
      </c>
      <c r="L7726" s="10">
        <v>3438.4999999999995</v>
      </c>
      <c r="M7726" s="5">
        <v>0.45999999999999996</v>
      </c>
      <c r="N7726" s="2" t="s">
        <v>82</v>
      </c>
    </row>
    <row r="7727" spans="2:14" ht="14.25" customHeight="1" x14ac:dyDescent="0.25">
      <c r="B7727" s="2" t="s">
        <v>60</v>
      </c>
      <c r="C7727" s="2">
        <v>1185732</v>
      </c>
      <c r="D7727" s="3">
        <v>44366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10">
        <v>59</v>
      </c>
      <c r="J7727" s="7">
        <v>1690</v>
      </c>
      <c r="K7727" s="10">
        <v>9971</v>
      </c>
      <c r="L7727" s="10">
        <v>5284.63</v>
      </c>
      <c r="M7727" s="5">
        <v>0.53</v>
      </c>
      <c r="N7727" s="2" t="s">
        <v>82</v>
      </c>
    </row>
    <row r="7728" spans="2:14" ht="14.25" customHeight="1" x14ac:dyDescent="0.25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10">
        <v>56</v>
      </c>
      <c r="J7728" s="7">
        <v>1230</v>
      </c>
      <c r="K7728" s="10">
        <v>6888</v>
      </c>
      <c r="L7728" s="10">
        <v>3512.88</v>
      </c>
      <c r="M7728" s="5">
        <v>0.51</v>
      </c>
      <c r="N7728" s="2" t="s">
        <v>82</v>
      </c>
    </row>
    <row r="7729" spans="2:14" ht="14.25" customHeight="1" x14ac:dyDescent="0.25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10">
        <v>53</v>
      </c>
      <c r="J7729" s="7">
        <v>880</v>
      </c>
      <c r="K7729" s="10">
        <v>4664</v>
      </c>
      <c r="L7729" s="10">
        <v>2052.16</v>
      </c>
      <c r="M7729" s="5">
        <v>0.44</v>
      </c>
      <c r="N7729" s="2" t="s">
        <v>82</v>
      </c>
    </row>
    <row r="7730" spans="2:14" ht="14.25" customHeight="1" x14ac:dyDescent="0.25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10">
        <v>52</v>
      </c>
      <c r="J7730" s="7">
        <v>910</v>
      </c>
      <c r="K7730" s="10">
        <v>4732</v>
      </c>
      <c r="L7730" s="10">
        <v>1987.4399999999998</v>
      </c>
      <c r="M7730" s="5">
        <v>0.42</v>
      </c>
      <c r="N7730" s="2" t="s">
        <v>82</v>
      </c>
    </row>
    <row r="7731" spans="2:14" ht="14.25" customHeight="1" x14ac:dyDescent="0.25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10">
        <v>60</v>
      </c>
      <c r="J7731" s="7">
        <v>940</v>
      </c>
      <c r="K7731" s="10">
        <v>5640</v>
      </c>
      <c r="L7731" s="10">
        <v>2425.1999999999998</v>
      </c>
      <c r="M7731" s="5">
        <v>0.43</v>
      </c>
      <c r="N7731" s="2" t="s">
        <v>82</v>
      </c>
    </row>
    <row r="7732" spans="2:14" ht="14.25" customHeight="1" x14ac:dyDescent="0.25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10">
        <v>66</v>
      </c>
      <c r="J7732" s="7">
        <v>1380</v>
      </c>
      <c r="K7732" s="10">
        <v>9108</v>
      </c>
      <c r="L7732" s="10">
        <v>4280.7599999999993</v>
      </c>
      <c r="M7732" s="5">
        <v>0.47</v>
      </c>
      <c r="N7732" s="2" t="s">
        <v>82</v>
      </c>
    </row>
    <row r="7733" spans="2:14" ht="14.25" customHeight="1" x14ac:dyDescent="0.25">
      <c r="B7733" s="2" t="s">
        <v>60</v>
      </c>
      <c r="C7733" s="2">
        <v>1185732</v>
      </c>
      <c r="D7733" s="3">
        <v>44394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10">
        <v>64</v>
      </c>
      <c r="J7733" s="7">
        <v>1960</v>
      </c>
      <c r="K7733" s="10">
        <v>12544</v>
      </c>
      <c r="L7733" s="10">
        <v>6648.3200000000006</v>
      </c>
      <c r="M7733" s="5">
        <v>0.53</v>
      </c>
      <c r="N7733" s="2" t="s">
        <v>82</v>
      </c>
    </row>
    <row r="7734" spans="2:14" ht="14.25" customHeight="1" x14ac:dyDescent="0.25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10">
        <v>55</v>
      </c>
      <c r="J7734" s="7">
        <v>1310</v>
      </c>
      <c r="K7734" s="10">
        <v>7205</v>
      </c>
      <c r="L7734" s="10">
        <v>3602.5</v>
      </c>
      <c r="M7734" s="5">
        <v>0.5</v>
      </c>
      <c r="N7734" s="2" t="s">
        <v>82</v>
      </c>
    </row>
    <row r="7735" spans="2:14" ht="14.25" customHeight="1" x14ac:dyDescent="0.25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10">
        <v>54</v>
      </c>
      <c r="J7735" s="7">
        <v>1090</v>
      </c>
      <c r="K7735" s="10">
        <v>5886</v>
      </c>
      <c r="L7735" s="10">
        <v>2413.2599999999998</v>
      </c>
      <c r="M7735" s="5">
        <v>0.41</v>
      </c>
      <c r="N7735" s="2" t="s">
        <v>82</v>
      </c>
    </row>
    <row r="7736" spans="2:14" ht="14.25" customHeight="1" x14ac:dyDescent="0.25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10">
        <v>53</v>
      </c>
      <c r="J7736" s="7">
        <v>850</v>
      </c>
      <c r="K7736" s="10">
        <v>4505</v>
      </c>
      <c r="L7736" s="10">
        <v>1982.2</v>
      </c>
      <c r="M7736" s="5">
        <v>0.44</v>
      </c>
      <c r="N7736" s="2" t="s">
        <v>82</v>
      </c>
    </row>
    <row r="7737" spans="2:14" ht="14.25" customHeight="1" x14ac:dyDescent="0.25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10">
        <v>60</v>
      </c>
      <c r="J7737" s="7">
        <v>1020</v>
      </c>
      <c r="K7737" s="10">
        <v>6120</v>
      </c>
      <c r="L7737" s="10">
        <v>2509.1999999999998</v>
      </c>
      <c r="M7737" s="5">
        <v>0.41</v>
      </c>
      <c r="N7737" s="2" t="s">
        <v>82</v>
      </c>
    </row>
    <row r="7738" spans="2:14" ht="14.25" customHeight="1" x14ac:dyDescent="0.25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10">
        <v>64</v>
      </c>
      <c r="J7738" s="7">
        <v>1370</v>
      </c>
      <c r="K7738" s="10">
        <v>8768</v>
      </c>
      <c r="L7738" s="10">
        <v>4296.32</v>
      </c>
      <c r="M7738" s="5">
        <v>0.49</v>
      </c>
      <c r="N7738" s="2" t="s">
        <v>82</v>
      </c>
    </row>
    <row r="7739" spans="2:14" ht="14.25" customHeight="1" x14ac:dyDescent="0.25">
      <c r="B7739" s="2" t="s">
        <v>60</v>
      </c>
      <c r="C7739" s="2">
        <v>1185732</v>
      </c>
      <c r="D7739" s="3">
        <v>44426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10">
        <v>60</v>
      </c>
      <c r="J7739" s="7">
        <v>1960</v>
      </c>
      <c r="K7739" s="10">
        <v>11760</v>
      </c>
      <c r="L7739" s="10">
        <v>5997.6</v>
      </c>
      <c r="M7739" s="5">
        <v>0.51</v>
      </c>
      <c r="N7739" s="2" t="s">
        <v>82</v>
      </c>
    </row>
    <row r="7740" spans="2:14" ht="14.25" customHeight="1" x14ac:dyDescent="0.25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10">
        <v>58</v>
      </c>
      <c r="J7740" s="7">
        <v>1350</v>
      </c>
      <c r="K7740" s="10">
        <v>7830</v>
      </c>
      <c r="L7740" s="10">
        <v>4228.2000000000007</v>
      </c>
      <c r="M7740" s="5">
        <v>0.54</v>
      </c>
      <c r="N7740" s="2" t="s">
        <v>82</v>
      </c>
    </row>
    <row r="7741" spans="2:14" ht="14.25" customHeight="1" x14ac:dyDescent="0.25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10">
        <v>52</v>
      </c>
      <c r="J7741" s="7">
        <v>1050</v>
      </c>
      <c r="K7741" s="10">
        <v>5460</v>
      </c>
      <c r="L7741" s="10">
        <v>2456.9999999999995</v>
      </c>
      <c r="M7741" s="5">
        <v>0.44999999999999996</v>
      </c>
      <c r="N7741" s="2" t="s">
        <v>82</v>
      </c>
    </row>
    <row r="7742" spans="2:14" ht="14.25" customHeight="1" x14ac:dyDescent="0.25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10">
        <v>51</v>
      </c>
      <c r="J7742" s="7">
        <v>720</v>
      </c>
      <c r="K7742" s="10">
        <v>3672</v>
      </c>
      <c r="L7742" s="10">
        <v>1542.24</v>
      </c>
      <c r="M7742" s="5">
        <v>0.42</v>
      </c>
      <c r="N7742" s="2" t="s">
        <v>82</v>
      </c>
    </row>
    <row r="7743" spans="2:14" ht="14.25" customHeight="1" x14ac:dyDescent="0.25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10">
        <v>59</v>
      </c>
      <c r="J7743" s="7">
        <v>730</v>
      </c>
      <c r="K7743" s="10">
        <v>4307</v>
      </c>
      <c r="L7743" s="10">
        <v>1938.1499999999999</v>
      </c>
      <c r="M7743" s="5">
        <v>0.44999999999999996</v>
      </c>
      <c r="N7743" s="2" t="s">
        <v>82</v>
      </c>
    </row>
    <row r="7744" spans="2:14" ht="14.25" customHeight="1" x14ac:dyDescent="0.25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10">
        <v>64</v>
      </c>
      <c r="J7744" s="7">
        <v>1060</v>
      </c>
      <c r="K7744" s="10">
        <v>6784</v>
      </c>
      <c r="L7744" s="10">
        <v>3188.48</v>
      </c>
      <c r="M7744" s="5">
        <v>0.47</v>
      </c>
      <c r="N7744" s="2" t="s">
        <v>82</v>
      </c>
    </row>
    <row r="7745" spans="2:14" ht="14.25" customHeight="1" x14ac:dyDescent="0.25">
      <c r="B7745" s="2" t="s">
        <v>60</v>
      </c>
      <c r="C7745" s="2">
        <v>1185732</v>
      </c>
      <c r="D7745" s="3">
        <v>44456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10">
        <v>59</v>
      </c>
      <c r="J7745" s="7">
        <v>1540</v>
      </c>
      <c r="K7745" s="10">
        <v>9086</v>
      </c>
      <c r="L7745" s="10">
        <v>4724.72</v>
      </c>
      <c r="M7745" s="5">
        <v>0.52</v>
      </c>
      <c r="N7745" s="2" t="s">
        <v>82</v>
      </c>
    </row>
    <row r="7746" spans="2:14" ht="14.25" customHeight="1" x14ac:dyDescent="0.25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10">
        <v>54</v>
      </c>
      <c r="J7746" s="7">
        <v>950</v>
      </c>
      <c r="K7746" s="10">
        <v>5130</v>
      </c>
      <c r="L7746" s="10">
        <v>2667.6</v>
      </c>
      <c r="M7746" s="5">
        <v>0.52</v>
      </c>
      <c r="N7746" s="2" t="s">
        <v>82</v>
      </c>
    </row>
    <row r="7747" spans="2:14" ht="14.25" customHeight="1" x14ac:dyDescent="0.25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10">
        <v>52</v>
      </c>
      <c r="J7747" s="7">
        <v>750</v>
      </c>
      <c r="K7747" s="10">
        <v>3900</v>
      </c>
      <c r="L7747" s="10">
        <v>1677</v>
      </c>
      <c r="M7747" s="5">
        <v>0.43</v>
      </c>
      <c r="N7747" s="2" t="s">
        <v>82</v>
      </c>
    </row>
    <row r="7748" spans="2:14" ht="14.25" customHeight="1" x14ac:dyDescent="0.25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10">
        <v>53</v>
      </c>
      <c r="J7748" s="7">
        <v>560</v>
      </c>
      <c r="K7748" s="10">
        <v>2968</v>
      </c>
      <c r="L7748" s="10">
        <v>1246.56</v>
      </c>
      <c r="M7748" s="5">
        <v>0.42</v>
      </c>
      <c r="N7748" s="2" t="s">
        <v>82</v>
      </c>
    </row>
    <row r="7749" spans="2:14" ht="14.25" customHeight="1" x14ac:dyDescent="0.25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10">
        <v>64</v>
      </c>
      <c r="J7749" s="7">
        <v>630</v>
      </c>
      <c r="K7749" s="10">
        <v>4032</v>
      </c>
      <c r="L7749" s="10">
        <v>1733.76</v>
      </c>
      <c r="M7749" s="5">
        <v>0.43</v>
      </c>
      <c r="N7749" s="2" t="s">
        <v>82</v>
      </c>
    </row>
    <row r="7750" spans="2:14" ht="14.25" customHeight="1" x14ac:dyDescent="0.25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10">
        <v>68</v>
      </c>
      <c r="J7750" s="7">
        <v>980</v>
      </c>
      <c r="K7750" s="10">
        <v>6664</v>
      </c>
      <c r="L7750" s="10">
        <v>3065.4399999999996</v>
      </c>
      <c r="M7750" s="5">
        <v>0.45999999999999996</v>
      </c>
      <c r="N7750" s="2" t="s">
        <v>82</v>
      </c>
    </row>
    <row r="7751" spans="2:14" ht="14.25" customHeight="1" x14ac:dyDescent="0.25">
      <c r="B7751" s="2" t="s">
        <v>13</v>
      </c>
      <c r="C7751" s="2">
        <v>1185732</v>
      </c>
      <c r="D7751" s="3">
        <v>44488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10">
        <v>64</v>
      </c>
      <c r="J7751" s="7">
        <v>1190</v>
      </c>
      <c r="K7751" s="10">
        <v>7616</v>
      </c>
      <c r="L7751" s="10">
        <v>4036.48</v>
      </c>
      <c r="M7751" s="5">
        <v>0.53</v>
      </c>
      <c r="N7751" s="2" t="s">
        <v>82</v>
      </c>
    </row>
    <row r="7752" spans="2:14" ht="14.25" customHeight="1" x14ac:dyDescent="0.25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10">
        <v>62</v>
      </c>
      <c r="J7752" s="7">
        <v>840</v>
      </c>
      <c r="K7752" s="10">
        <v>5208</v>
      </c>
      <c r="L7752" s="10">
        <v>2760.2400000000002</v>
      </c>
      <c r="M7752" s="5">
        <v>0.53</v>
      </c>
      <c r="N7752" s="2" t="s">
        <v>82</v>
      </c>
    </row>
    <row r="7753" spans="2:14" ht="14.25" customHeight="1" x14ac:dyDescent="0.25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10">
        <v>59</v>
      </c>
      <c r="J7753" s="7">
        <v>540</v>
      </c>
      <c r="K7753" s="10">
        <v>3186</v>
      </c>
      <c r="L7753" s="10">
        <v>1401.84</v>
      </c>
      <c r="M7753" s="5">
        <v>0.44</v>
      </c>
      <c r="N7753" s="2" t="s">
        <v>82</v>
      </c>
    </row>
    <row r="7754" spans="2:14" ht="14.25" customHeight="1" x14ac:dyDescent="0.25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10">
        <v>62</v>
      </c>
      <c r="J7754" s="7">
        <v>470</v>
      </c>
      <c r="K7754" s="10">
        <v>2914</v>
      </c>
      <c r="L7754" s="10">
        <v>1253.02</v>
      </c>
      <c r="M7754" s="5">
        <v>0.43</v>
      </c>
      <c r="N7754" s="2" t="s">
        <v>82</v>
      </c>
    </row>
    <row r="7755" spans="2:14" ht="14.25" customHeight="1" x14ac:dyDescent="0.25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10">
        <v>71</v>
      </c>
      <c r="J7755" s="7">
        <v>460</v>
      </c>
      <c r="K7755" s="10">
        <v>3266</v>
      </c>
      <c r="L7755" s="10">
        <v>1404.3799999999999</v>
      </c>
      <c r="M7755" s="5">
        <v>0.43</v>
      </c>
      <c r="N7755" s="2" t="s">
        <v>82</v>
      </c>
    </row>
    <row r="7756" spans="2:14" ht="14.25" customHeight="1" x14ac:dyDescent="0.25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10">
        <v>72</v>
      </c>
      <c r="J7756" s="7">
        <v>810</v>
      </c>
      <c r="K7756" s="10">
        <v>5832</v>
      </c>
      <c r="L7756" s="10">
        <v>2799.3599999999997</v>
      </c>
      <c r="M7756" s="5">
        <v>0.48</v>
      </c>
      <c r="N7756" s="2" t="s">
        <v>82</v>
      </c>
    </row>
    <row r="7757" spans="2:14" ht="14.25" customHeight="1" x14ac:dyDescent="0.25">
      <c r="B7757" s="2" t="s">
        <v>13</v>
      </c>
      <c r="C7757" s="2">
        <v>1185732</v>
      </c>
      <c r="D7757" s="3">
        <v>44518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10">
        <v>68</v>
      </c>
      <c r="J7757" s="7">
        <v>1170</v>
      </c>
      <c r="K7757" s="10">
        <v>7956</v>
      </c>
      <c r="L7757" s="10">
        <v>4216.68</v>
      </c>
      <c r="M7757" s="5">
        <v>0.53</v>
      </c>
      <c r="N7757" s="2" t="s">
        <v>82</v>
      </c>
    </row>
    <row r="7758" spans="2:14" ht="14.25" customHeight="1" x14ac:dyDescent="0.25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10">
        <v>62</v>
      </c>
      <c r="J7758" s="7">
        <v>980</v>
      </c>
      <c r="K7758" s="10">
        <v>6076</v>
      </c>
      <c r="L7758" s="10">
        <v>3159.52</v>
      </c>
      <c r="M7758" s="5">
        <v>0.52</v>
      </c>
      <c r="N7758" s="2" t="s">
        <v>82</v>
      </c>
    </row>
    <row r="7759" spans="2:14" ht="14.25" customHeight="1" x14ac:dyDescent="0.25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10">
        <v>63</v>
      </c>
      <c r="J7759" s="7">
        <v>1040</v>
      </c>
      <c r="K7759" s="10">
        <v>6552</v>
      </c>
      <c r="L7759" s="10">
        <v>2948.3999999999996</v>
      </c>
      <c r="M7759" s="5">
        <v>0.44999999999999996</v>
      </c>
      <c r="N7759" s="2" t="s">
        <v>82</v>
      </c>
    </row>
    <row r="7760" spans="2:14" ht="14.25" customHeight="1" x14ac:dyDescent="0.25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10">
        <v>64</v>
      </c>
      <c r="J7760" s="7">
        <v>850</v>
      </c>
      <c r="K7760" s="10">
        <v>5440</v>
      </c>
      <c r="L7760" s="10">
        <v>2176</v>
      </c>
      <c r="M7760" s="5">
        <v>0.4</v>
      </c>
      <c r="N7760" s="2" t="s">
        <v>82</v>
      </c>
    </row>
    <row r="7761" spans="2:14" ht="14.25" customHeight="1" x14ac:dyDescent="0.25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10">
        <v>71</v>
      </c>
      <c r="J7761" s="7">
        <v>810</v>
      </c>
      <c r="K7761" s="10">
        <v>5751</v>
      </c>
      <c r="L7761" s="10">
        <v>2415.42</v>
      </c>
      <c r="M7761" s="5">
        <v>0.42</v>
      </c>
      <c r="N7761" s="2" t="s">
        <v>82</v>
      </c>
    </row>
    <row r="7762" spans="2:14" ht="14.25" customHeight="1" x14ac:dyDescent="0.25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10">
        <v>78</v>
      </c>
      <c r="J7762" s="7">
        <v>1160</v>
      </c>
      <c r="K7762" s="10">
        <v>9048</v>
      </c>
      <c r="L7762" s="10">
        <v>4252.5599999999995</v>
      </c>
      <c r="M7762" s="5">
        <v>0.47</v>
      </c>
      <c r="N7762" s="2" t="s">
        <v>82</v>
      </c>
    </row>
    <row r="7763" spans="2:14" ht="14.25" customHeight="1" x14ac:dyDescent="0.25">
      <c r="B7763" s="2" t="s">
        <v>13</v>
      </c>
      <c r="C7763" s="2">
        <v>1185732</v>
      </c>
      <c r="D7763" s="3">
        <v>44547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10">
        <v>71</v>
      </c>
      <c r="J7763" s="7">
        <v>1690</v>
      </c>
      <c r="K7763" s="10">
        <v>11999</v>
      </c>
      <c r="L7763" s="10">
        <v>6599.4500000000007</v>
      </c>
      <c r="M7763" s="5">
        <v>0.55000000000000004</v>
      </c>
      <c r="N7763" s="2" t="s">
        <v>82</v>
      </c>
    </row>
    <row r="7764" spans="2:14" ht="14.25" customHeight="1" x14ac:dyDescent="0.25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10">
        <v>59</v>
      </c>
      <c r="J7764" s="7">
        <v>1150</v>
      </c>
      <c r="K7764" s="10">
        <v>6785</v>
      </c>
      <c r="L7764" s="10">
        <v>3731.7500000000005</v>
      </c>
      <c r="M7764" s="5">
        <v>0.55000000000000004</v>
      </c>
      <c r="N7764" s="2" t="s">
        <v>82</v>
      </c>
    </row>
    <row r="7765" spans="2:14" ht="14.25" customHeight="1" x14ac:dyDescent="0.25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10">
        <v>62</v>
      </c>
      <c r="J7765" s="7">
        <v>1080</v>
      </c>
      <c r="K7765" s="10">
        <v>6696</v>
      </c>
      <c r="L7765" s="10">
        <v>2812.3199999999997</v>
      </c>
      <c r="M7765" s="5">
        <v>0.42</v>
      </c>
      <c r="N7765" s="2" t="s">
        <v>82</v>
      </c>
    </row>
    <row r="7766" spans="2:14" ht="14.25" customHeight="1" x14ac:dyDescent="0.25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10">
        <v>62</v>
      </c>
      <c r="J7766" s="7">
        <v>880</v>
      </c>
      <c r="K7766" s="10">
        <v>5456</v>
      </c>
      <c r="L7766" s="10">
        <v>2400.64</v>
      </c>
      <c r="M7766" s="5">
        <v>0.44</v>
      </c>
      <c r="N7766" s="2" t="s">
        <v>82</v>
      </c>
    </row>
    <row r="7767" spans="2:14" ht="14.25" customHeight="1" x14ac:dyDescent="0.25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10">
        <v>74</v>
      </c>
      <c r="J7767" s="7">
        <v>1050</v>
      </c>
      <c r="K7767" s="10">
        <v>7770</v>
      </c>
      <c r="L7767" s="10">
        <v>3341.1</v>
      </c>
      <c r="M7767" s="5">
        <v>0.43</v>
      </c>
      <c r="N7767" s="2" t="s">
        <v>82</v>
      </c>
    </row>
    <row r="7768" spans="2:14" ht="14.25" customHeight="1" x14ac:dyDescent="0.25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10">
        <v>74</v>
      </c>
      <c r="J7768" s="7">
        <v>1170</v>
      </c>
      <c r="K7768" s="10">
        <v>8658</v>
      </c>
      <c r="L7768" s="10">
        <v>4242.42</v>
      </c>
      <c r="M7768" s="5">
        <v>0.49</v>
      </c>
      <c r="N7768" s="2" t="s">
        <v>82</v>
      </c>
    </row>
    <row r="7769" spans="2:14" ht="14.25" customHeight="1" x14ac:dyDescent="0.25">
      <c r="B7769" s="2" t="s">
        <v>13</v>
      </c>
      <c r="C7769" s="2">
        <v>1185732</v>
      </c>
      <c r="D7769" s="3">
        <v>44220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10">
        <v>52</v>
      </c>
      <c r="J7769" s="7">
        <v>1450</v>
      </c>
      <c r="K7769" s="10">
        <v>7540</v>
      </c>
      <c r="L7769" s="10">
        <v>3468.4</v>
      </c>
      <c r="M7769" s="5">
        <v>0.46</v>
      </c>
      <c r="N7769" s="2" t="s">
        <v>82</v>
      </c>
    </row>
    <row r="7770" spans="2:14" ht="14.25" customHeight="1" x14ac:dyDescent="0.25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10">
        <v>50</v>
      </c>
      <c r="J7770" s="7">
        <v>840</v>
      </c>
      <c r="K7770" s="10">
        <v>4200</v>
      </c>
      <c r="L7770" s="10">
        <v>1974.0000000000002</v>
      </c>
      <c r="M7770" s="5">
        <v>0.47000000000000003</v>
      </c>
      <c r="N7770" s="2" t="s">
        <v>82</v>
      </c>
    </row>
    <row r="7771" spans="2:14" ht="14.25" customHeight="1" x14ac:dyDescent="0.25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10">
        <v>44</v>
      </c>
      <c r="J7771" s="7">
        <v>900</v>
      </c>
      <c r="K7771" s="10">
        <v>3960</v>
      </c>
      <c r="L7771" s="10">
        <v>1386</v>
      </c>
      <c r="M7771" s="5">
        <v>0.35</v>
      </c>
      <c r="N7771" s="2" t="s">
        <v>82</v>
      </c>
    </row>
    <row r="7772" spans="2:14" ht="14.25" customHeight="1" x14ac:dyDescent="0.25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10">
        <v>49</v>
      </c>
      <c r="J7772" s="7">
        <v>390</v>
      </c>
      <c r="K7772" s="10">
        <v>1911</v>
      </c>
      <c r="L7772" s="10">
        <v>707.06999999999994</v>
      </c>
      <c r="M7772" s="5">
        <v>0.37</v>
      </c>
      <c r="N7772" s="2" t="s">
        <v>82</v>
      </c>
    </row>
    <row r="7773" spans="2:14" ht="14.25" customHeight="1" x14ac:dyDescent="0.25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10">
        <v>60</v>
      </c>
      <c r="J7773" s="7">
        <v>540</v>
      </c>
      <c r="K7773" s="10">
        <v>3240</v>
      </c>
      <c r="L7773" s="10">
        <v>1198.8</v>
      </c>
      <c r="M7773" s="5">
        <v>0.37</v>
      </c>
      <c r="N7773" s="2" t="s">
        <v>82</v>
      </c>
    </row>
    <row r="7774" spans="2:14" ht="14.25" customHeight="1" x14ac:dyDescent="0.25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10">
        <v>54</v>
      </c>
      <c r="J7774" s="7">
        <v>780</v>
      </c>
      <c r="K7774" s="10">
        <v>4212</v>
      </c>
      <c r="L7774" s="10">
        <v>1895.3999999999999</v>
      </c>
      <c r="M7774" s="5">
        <v>0.44999999999999996</v>
      </c>
      <c r="N7774" s="2" t="s">
        <v>82</v>
      </c>
    </row>
    <row r="7775" spans="2:14" ht="14.25" customHeight="1" x14ac:dyDescent="0.25">
      <c r="B7775" s="2" t="s">
        <v>13</v>
      </c>
      <c r="C7775" s="2">
        <v>1185732</v>
      </c>
      <c r="D7775" s="3">
        <v>44249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10">
        <v>52</v>
      </c>
      <c r="J7775" s="7">
        <v>1730</v>
      </c>
      <c r="K7775" s="10">
        <v>8996</v>
      </c>
      <c r="L7775" s="10">
        <v>4048.2000000000007</v>
      </c>
      <c r="M7775" s="5">
        <v>0.45000000000000007</v>
      </c>
      <c r="N7775" s="2" t="s">
        <v>82</v>
      </c>
    </row>
    <row r="7776" spans="2:14" ht="14.25" customHeight="1" x14ac:dyDescent="0.25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10">
        <v>53</v>
      </c>
      <c r="J7776" s="7">
        <v>590</v>
      </c>
      <c r="K7776" s="10">
        <v>3127</v>
      </c>
      <c r="L7776" s="10">
        <v>1438.42</v>
      </c>
      <c r="M7776" s="5">
        <v>0.46</v>
      </c>
      <c r="N7776" s="2" t="s">
        <v>82</v>
      </c>
    </row>
    <row r="7777" spans="2:14" ht="14.25" customHeight="1" x14ac:dyDescent="0.25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10">
        <v>43</v>
      </c>
      <c r="J7777" s="7">
        <v>830</v>
      </c>
      <c r="K7777" s="10">
        <v>3569</v>
      </c>
      <c r="L7777" s="10">
        <v>1427.6000000000001</v>
      </c>
      <c r="M7777" s="5">
        <v>0.4</v>
      </c>
      <c r="N7777" s="2" t="s">
        <v>82</v>
      </c>
    </row>
    <row r="7778" spans="2:14" ht="14.25" customHeight="1" x14ac:dyDescent="0.25">
      <c r="B7778" s="2" t="s">
        <v>13</v>
      </c>
      <c r="C7778" s="2">
        <v>1185732</v>
      </c>
      <c r="D7778" s="3">
        <v>43831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10">
        <v>34</v>
      </c>
      <c r="J7778" s="7">
        <v>3840</v>
      </c>
      <c r="K7778" s="10">
        <v>13056</v>
      </c>
      <c r="L7778" s="10">
        <v>6789.12</v>
      </c>
      <c r="M7778" s="5">
        <v>0.52</v>
      </c>
      <c r="N7778" s="2" t="s">
        <v>23</v>
      </c>
    </row>
    <row r="7779" spans="2:14" ht="14.25" customHeight="1" x14ac:dyDescent="0.25">
      <c r="B7779" s="2" t="s">
        <v>13</v>
      </c>
      <c r="C7779" s="2">
        <v>1185732</v>
      </c>
      <c r="D7779" s="3">
        <v>43832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10">
        <v>36</v>
      </c>
      <c r="J7779" s="7">
        <v>3200</v>
      </c>
      <c r="K7779" s="10">
        <v>11520</v>
      </c>
      <c r="L7779" s="10">
        <v>4031.9999999999995</v>
      </c>
      <c r="M7779" s="5">
        <v>0.35</v>
      </c>
      <c r="N7779" s="2" t="s">
        <v>23</v>
      </c>
    </row>
    <row r="7780" spans="2:14" ht="14.25" customHeight="1" x14ac:dyDescent="0.25">
      <c r="B7780" s="2" t="s">
        <v>13</v>
      </c>
      <c r="C7780" s="2">
        <v>1185732</v>
      </c>
      <c r="D7780" s="3">
        <v>43833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10">
        <v>32</v>
      </c>
      <c r="J7780" s="7">
        <v>3500</v>
      </c>
      <c r="K7780" s="10">
        <v>11200</v>
      </c>
      <c r="L7780" s="10">
        <v>4144</v>
      </c>
      <c r="M7780" s="5">
        <v>0.37</v>
      </c>
      <c r="N7780" s="2" t="s">
        <v>23</v>
      </c>
    </row>
    <row r="7781" spans="2:14" ht="14.25" customHeight="1" x14ac:dyDescent="0.25">
      <c r="B7781" s="2" t="s">
        <v>13</v>
      </c>
      <c r="C7781" s="2">
        <v>1185732</v>
      </c>
      <c r="D7781" s="3">
        <v>43834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10">
        <v>36</v>
      </c>
      <c r="J7781" s="7">
        <v>2810</v>
      </c>
      <c r="K7781" s="10">
        <v>10116</v>
      </c>
      <c r="L7781" s="10">
        <v>3742.92</v>
      </c>
      <c r="M7781" s="5">
        <v>0.37</v>
      </c>
      <c r="N7781" s="2" t="s">
        <v>23</v>
      </c>
    </row>
    <row r="7782" spans="2:14" ht="14.25" customHeight="1" x14ac:dyDescent="0.25">
      <c r="B7782" s="2" t="s">
        <v>13</v>
      </c>
      <c r="C7782" s="2">
        <v>1185732</v>
      </c>
      <c r="D7782" s="3">
        <v>43835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10">
        <v>43</v>
      </c>
      <c r="J7782" s="7">
        <v>3060</v>
      </c>
      <c r="K7782" s="10">
        <v>13158</v>
      </c>
      <c r="L7782" s="10">
        <v>4868.46</v>
      </c>
      <c r="M7782" s="5">
        <v>0.37</v>
      </c>
      <c r="N7782" s="2" t="s">
        <v>23</v>
      </c>
    </row>
    <row r="7783" spans="2:14" ht="14.25" customHeight="1" x14ac:dyDescent="0.25">
      <c r="B7783" s="2" t="s">
        <v>13</v>
      </c>
      <c r="C7783" s="2">
        <v>1185732</v>
      </c>
      <c r="D7783" s="3">
        <v>43836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10">
        <v>38</v>
      </c>
      <c r="J7783" s="7">
        <v>3300</v>
      </c>
      <c r="K7783" s="10">
        <v>12540</v>
      </c>
      <c r="L7783" s="10">
        <v>4012.8</v>
      </c>
      <c r="M7783" s="5">
        <v>0.32</v>
      </c>
      <c r="N7783" s="2" t="s">
        <v>23</v>
      </c>
    </row>
    <row r="7784" spans="2:14" ht="14.25" customHeight="1" x14ac:dyDescent="0.25">
      <c r="B7784" s="2" t="s">
        <v>13</v>
      </c>
      <c r="C7784" s="2">
        <v>1185732</v>
      </c>
      <c r="D7784" s="3">
        <v>43837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10">
        <v>33</v>
      </c>
      <c r="J7784" s="7">
        <v>3880</v>
      </c>
      <c r="K7784" s="10">
        <v>12804</v>
      </c>
      <c r="L7784" s="10">
        <v>6658.08</v>
      </c>
      <c r="M7784" s="5">
        <v>0.52</v>
      </c>
      <c r="N7784" s="2" t="s">
        <v>23</v>
      </c>
    </row>
    <row r="7785" spans="2:14" ht="14.25" customHeight="1" x14ac:dyDescent="0.25">
      <c r="B7785" s="2" t="s">
        <v>13</v>
      </c>
      <c r="C7785" s="2">
        <v>1185732</v>
      </c>
      <c r="D7785" s="3">
        <v>43838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10">
        <v>39</v>
      </c>
      <c r="J7785" s="7">
        <v>3150</v>
      </c>
      <c r="K7785" s="10">
        <v>12285</v>
      </c>
      <c r="L7785" s="10">
        <v>4054.0499999999997</v>
      </c>
      <c r="M7785" s="5">
        <v>0.32999999999999996</v>
      </c>
      <c r="N7785" s="2" t="s">
        <v>23</v>
      </c>
    </row>
    <row r="7786" spans="2:14" ht="14.25" customHeight="1" x14ac:dyDescent="0.25">
      <c r="B7786" s="2" t="s">
        <v>13</v>
      </c>
      <c r="C7786" s="2">
        <v>1185732</v>
      </c>
      <c r="D7786" s="3">
        <v>43851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10">
        <v>32</v>
      </c>
      <c r="J7786" s="7">
        <v>3230</v>
      </c>
      <c r="K7786" s="10">
        <v>10336</v>
      </c>
      <c r="L7786" s="10">
        <v>3927.68</v>
      </c>
      <c r="M7786" s="5">
        <v>0.38</v>
      </c>
      <c r="N7786" s="2" t="s">
        <v>23</v>
      </c>
    </row>
    <row r="7787" spans="2:14" ht="14.25" customHeight="1" x14ac:dyDescent="0.25">
      <c r="B7787" s="2" t="s">
        <v>13</v>
      </c>
      <c r="C7787" s="2">
        <v>1185732</v>
      </c>
      <c r="D7787" s="3">
        <v>43852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10">
        <v>32</v>
      </c>
      <c r="J7787" s="7">
        <v>2480</v>
      </c>
      <c r="K7787" s="10">
        <v>7936</v>
      </c>
      <c r="L7787" s="10">
        <v>3015.68</v>
      </c>
      <c r="M7787" s="5">
        <v>0.38</v>
      </c>
      <c r="N7787" s="2" t="s">
        <v>23</v>
      </c>
    </row>
    <row r="7788" spans="2:14" ht="14.25" customHeight="1" x14ac:dyDescent="0.25">
      <c r="B7788" s="2" t="s">
        <v>13</v>
      </c>
      <c r="C7788" s="2">
        <v>1185732</v>
      </c>
      <c r="D7788" s="3">
        <v>43853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10">
        <v>43</v>
      </c>
      <c r="J7788" s="7">
        <v>3060</v>
      </c>
      <c r="K7788" s="10">
        <v>13158</v>
      </c>
      <c r="L7788" s="10">
        <v>4605.2999999999993</v>
      </c>
      <c r="M7788" s="5">
        <v>0.35</v>
      </c>
      <c r="N7788" s="2" t="s">
        <v>23</v>
      </c>
    </row>
    <row r="7789" spans="2:14" ht="14.25" customHeight="1" x14ac:dyDescent="0.25">
      <c r="B7789" s="2" t="s">
        <v>13</v>
      </c>
      <c r="C7789" s="2">
        <v>1185732</v>
      </c>
      <c r="D7789" s="3">
        <v>43854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10">
        <v>36</v>
      </c>
      <c r="J7789" s="7">
        <v>3500</v>
      </c>
      <c r="K7789" s="10">
        <v>12600</v>
      </c>
      <c r="L7789" s="10">
        <v>3653.9999999999995</v>
      </c>
      <c r="M7789" s="5">
        <v>0.28999999999999998</v>
      </c>
      <c r="N7789" s="2" t="s">
        <v>23</v>
      </c>
    </row>
    <row r="7790" spans="2:14" ht="14.25" customHeight="1" x14ac:dyDescent="0.25">
      <c r="B7790" s="2" t="s">
        <v>13</v>
      </c>
      <c r="C7790" s="2">
        <v>1185732</v>
      </c>
      <c r="D7790" s="3">
        <v>43855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10">
        <v>40</v>
      </c>
      <c r="J7790" s="7">
        <v>3900</v>
      </c>
      <c r="K7790" s="10">
        <v>15600</v>
      </c>
      <c r="L7790" s="10">
        <v>8112</v>
      </c>
      <c r="M7790" s="5">
        <v>0.52</v>
      </c>
      <c r="N7790" s="2" t="s">
        <v>23</v>
      </c>
    </row>
    <row r="7791" spans="2:14" ht="14.25" customHeight="1" x14ac:dyDescent="0.25">
      <c r="B7791" s="2" t="s">
        <v>13</v>
      </c>
      <c r="C7791" s="2">
        <v>1185732</v>
      </c>
      <c r="D7791" s="3">
        <v>43856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10">
        <v>35</v>
      </c>
      <c r="J7791" s="7">
        <v>3150</v>
      </c>
      <c r="K7791" s="10">
        <v>11025</v>
      </c>
      <c r="L7791" s="10">
        <v>3969</v>
      </c>
      <c r="M7791" s="5">
        <v>0.36</v>
      </c>
      <c r="N7791" s="2" t="s">
        <v>23</v>
      </c>
    </row>
    <row r="7792" spans="2:14" ht="14.25" customHeight="1" x14ac:dyDescent="0.25">
      <c r="B7792" s="2" t="s">
        <v>13</v>
      </c>
      <c r="C7792" s="2">
        <v>1185732</v>
      </c>
      <c r="D7792" s="3">
        <v>43857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10">
        <v>27</v>
      </c>
      <c r="J7792" s="7">
        <v>3140</v>
      </c>
      <c r="K7792" s="10">
        <v>8478</v>
      </c>
      <c r="L7792" s="10">
        <v>3475.98</v>
      </c>
      <c r="M7792" s="5">
        <v>0.41</v>
      </c>
      <c r="N7792" s="2" t="s">
        <v>23</v>
      </c>
    </row>
    <row r="7793" spans="2:14" ht="14.25" customHeight="1" x14ac:dyDescent="0.25">
      <c r="B7793" s="2" t="s">
        <v>13</v>
      </c>
      <c r="C7793" s="2">
        <v>1185732</v>
      </c>
      <c r="D7793" s="3">
        <v>43858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10">
        <v>31</v>
      </c>
      <c r="J7793" s="7">
        <v>2400</v>
      </c>
      <c r="K7793" s="10">
        <v>7440</v>
      </c>
      <c r="L7793" s="10">
        <v>2975.9999999999995</v>
      </c>
      <c r="M7793" s="5">
        <v>0.39999999999999997</v>
      </c>
      <c r="N7793" s="2" t="s">
        <v>23</v>
      </c>
    </row>
    <row r="7794" spans="2:14" ht="14.25" customHeight="1" x14ac:dyDescent="0.25">
      <c r="B7794" s="2" t="s">
        <v>13</v>
      </c>
      <c r="C7794" s="2">
        <v>1185732</v>
      </c>
      <c r="D7794" s="3">
        <v>43859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10">
        <v>43</v>
      </c>
      <c r="J7794" s="7">
        <v>2890</v>
      </c>
      <c r="K7794" s="10">
        <v>12427</v>
      </c>
      <c r="L7794" s="10">
        <v>3976.64</v>
      </c>
      <c r="M7794" s="5">
        <v>0.32</v>
      </c>
      <c r="N7794" s="2" t="s">
        <v>23</v>
      </c>
    </row>
    <row r="7795" spans="2:14" ht="14.25" customHeight="1" x14ac:dyDescent="0.25">
      <c r="B7795" s="2" t="s">
        <v>13</v>
      </c>
      <c r="C7795" s="2">
        <v>1185732</v>
      </c>
      <c r="D7795" s="3">
        <v>43860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10">
        <v>36</v>
      </c>
      <c r="J7795" s="7">
        <v>3230</v>
      </c>
      <c r="K7795" s="10">
        <v>11628</v>
      </c>
      <c r="L7795" s="10">
        <v>3139.5600000000004</v>
      </c>
      <c r="M7795" s="5">
        <v>0.27</v>
      </c>
      <c r="N7795" s="2" t="s">
        <v>23</v>
      </c>
    </row>
    <row r="7796" spans="2:14" ht="14.25" customHeight="1" x14ac:dyDescent="0.25">
      <c r="B7796" s="2" t="s">
        <v>13</v>
      </c>
      <c r="C7796" s="2">
        <v>1185732</v>
      </c>
      <c r="D7796" s="3">
        <v>43861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10">
        <v>33</v>
      </c>
      <c r="J7796" s="7">
        <v>3720</v>
      </c>
      <c r="K7796" s="10">
        <v>12276</v>
      </c>
      <c r="L7796" s="10">
        <v>6629.0400000000009</v>
      </c>
      <c r="M7796" s="5">
        <v>0.54</v>
      </c>
      <c r="N7796" s="2" t="s">
        <v>23</v>
      </c>
    </row>
    <row r="7797" spans="2:14" ht="14.25" customHeight="1" x14ac:dyDescent="0.25">
      <c r="B7797" s="2" t="s">
        <v>13</v>
      </c>
      <c r="C7797" s="2">
        <v>1185732</v>
      </c>
      <c r="D7797" s="3">
        <v>43862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10">
        <v>35</v>
      </c>
      <c r="J7797" s="7">
        <v>3150</v>
      </c>
      <c r="K7797" s="10">
        <v>11025</v>
      </c>
      <c r="L7797" s="10">
        <v>3638.2499999999995</v>
      </c>
      <c r="M7797" s="5">
        <v>0.32999999999999996</v>
      </c>
      <c r="N7797" s="2" t="s">
        <v>23</v>
      </c>
    </row>
    <row r="7798" spans="2:14" ht="14.25" customHeight="1" x14ac:dyDescent="0.25">
      <c r="B7798" s="2" t="s">
        <v>13</v>
      </c>
      <c r="C7798" s="2">
        <v>1185732</v>
      </c>
      <c r="D7798" s="3">
        <v>43863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10">
        <v>28</v>
      </c>
      <c r="J7798" s="7">
        <v>3150</v>
      </c>
      <c r="K7798" s="10">
        <v>8820</v>
      </c>
      <c r="L7798" s="10">
        <v>3351.6</v>
      </c>
      <c r="M7798" s="5">
        <v>0.38</v>
      </c>
      <c r="N7798" s="2" t="s">
        <v>23</v>
      </c>
    </row>
    <row r="7799" spans="2:14" ht="14.25" customHeight="1" x14ac:dyDescent="0.25">
      <c r="B7799" s="2" t="s">
        <v>13</v>
      </c>
      <c r="C7799" s="2">
        <v>1185732</v>
      </c>
      <c r="D7799" s="3">
        <v>43864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10">
        <v>31</v>
      </c>
      <c r="J7799" s="7">
        <v>2890</v>
      </c>
      <c r="K7799" s="10">
        <v>8959</v>
      </c>
      <c r="L7799" s="10">
        <v>3314.83</v>
      </c>
      <c r="M7799" s="5">
        <v>0.37</v>
      </c>
      <c r="N7799" s="2" t="s">
        <v>23</v>
      </c>
    </row>
    <row r="7800" spans="2:14" ht="14.25" customHeight="1" x14ac:dyDescent="0.25">
      <c r="B7800" s="2" t="s">
        <v>13</v>
      </c>
      <c r="C7800" s="2">
        <v>1185732</v>
      </c>
      <c r="D7800" s="3">
        <v>43865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10">
        <v>44</v>
      </c>
      <c r="J7800" s="7">
        <v>2810</v>
      </c>
      <c r="K7800" s="10">
        <v>12364</v>
      </c>
      <c r="L7800" s="10">
        <v>4451.04</v>
      </c>
      <c r="M7800" s="5">
        <v>0.36</v>
      </c>
      <c r="N7800" s="2" t="s">
        <v>23</v>
      </c>
    </row>
    <row r="7801" spans="2:14" ht="14.25" customHeight="1" x14ac:dyDescent="0.25">
      <c r="B7801" s="2" t="s">
        <v>13</v>
      </c>
      <c r="C7801" s="2">
        <v>1185732</v>
      </c>
      <c r="D7801" s="3">
        <v>43866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10">
        <v>39</v>
      </c>
      <c r="J7801" s="7">
        <v>3330</v>
      </c>
      <c r="K7801" s="10">
        <v>12987</v>
      </c>
      <c r="L7801" s="10">
        <v>3506.4900000000002</v>
      </c>
      <c r="M7801" s="5">
        <v>0.27</v>
      </c>
      <c r="N7801" s="2" t="s">
        <v>23</v>
      </c>
    </row>
    <row r="7802" spans="2:14" ht="14.25" customHeight="1" x14ac:dyDescent="0.25">
      <c r="B7802" s="2" t="s">
        <v>13</v>
      </c>
      <c r="C7802" s="2">
        <v>1185732</v>
      </c>
      <c r="D7802" s="3">
        <v>43867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10">
        <v>44</v>
      </c>
      <c r="J7802" s="7">
        <v>3660</v>
      </c>
      <c r="K7802" s="10">
        <v>16104</v>
      </c>
      <c r="L7802" s="10">
        <v>8374.08</v>
      </c>
      <c r="M7802" s="5">
        <v>0.52</v>
      </c>
      <c r="N7802" s="2" t="s">
        <v>23</v>
      </c>
    </row>
    <row r="7803" spans="2:14" ht="14.25" customHeight="1" x14ac:dyDescent="0.25">
      <c r="B7803" s="2" t="s">
        <v>13</v>
      </c>
      <c r="C7803" s="2">
        <v>1185732</v>
      </c>
      <c r="D7803" s="3">
        <v>43868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10">
        <v>37</v>
      </c>
      <c r="J7803" s="7">
        <v>2960</v>
      </c>
      <c r="K7803" s="10">
        <v>10952</v>
      </c>
      <c r="L7803" s="10">
        <v>3833.2</v>
      </c>
      <c r="M7803" s="5">
        <v>0.35</v>
      </c>
      <c r="N7803" s="2" t="s">
        <v>23</v>
      </c>
    </row>
    <row r="7804" spans="2:14" ht="14.25" customHeight="1" x14ac:dyDescent="0.25">
      <c r="B7804" s="2" t="s">
        <v>13</v>
      </c>
      <c r="C7804" s="2">
        <v>1185732</v>
      </c>
      <c r="D7804" s="3">
        <v>43869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10">
        <v>36</v>
      </c>
      <c r="J7804" s="7">
        <v>2880</v>
      </c>
      <c r="K7804" s="10">
        <v>10368</v>
      </c>
      <c r="L7804" s="10">
        <v>4354.5599999999995</v>
      </c>
      <c r="M7804" s="5">
        <v>0.42</v>
      </c>
      <c r="N7804" s="2" t="s">
        <v>23</v>
      </c>
    </row>
    <row r="7805" spans="2:14" ht="14.25" customHeight="1" x14ac:dyDescent="0.25">
      <c r="B7805" s="2" t="s">
        <v>13</v>
      </c>
      <c r="C7805" s="2">
        <v>1185732</v>
      </c>
      <c r="D7805" s="3">
        <v>43870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10">
        <v>33</v>
      </c>
      <c r="J7805" s="7">
        <v>2890</v>
      </c>
      <c r="K7805" s="10">
        <v>9537</v>
      </c>
      <c r="L7805" s="10">
        <v>3814.7999999999997</v>
      </c>
      <c r="M7805" s="5">
        <v>0.39999999999999997</v>
      </c>
      <c r="N7805" s="2" t="s">
        <v>23</v>
      </c>
    </row>
    <row r="7806" spans="2:14" ht="14.25" customHeight="1" x14ac:dyDescent="0.25">
      <c r="B7806" s="2" t="s">
        <v>13</v>
      </c>
      <c r="C7806" s="2">
        <v>1185732</v>
      </c>
      <c r="D7806" s="3">
        <v>43871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10">
        <v>47</v>
      </c>
      <c r="J7806" s="7">
        <v>2800</v>
      </c>
      <c r="K7806" s="10">
        <v>13160</v>
      </c>
      <c r="L7806" s="10">
        <v>4606</v>
      </c>
      <c r="M7806" s="5">
        <v>0.35</v>
      </c>
      <c r="N7806" s="2" t="s">
        <v>23</v>
      </c>
    </row>
    <row r="7807" spans="2:14" ht="14.25" customHeight="1" x14ac:dyDescent="0.25">
      <c r="B7807" s="2" t="s">
        <v>13</v>
      </c>
      <c r="C7807" s="2">
        <v>1185732</v>
      </c>
      <c r="D7807" s="3">
        <v>43893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10">
        <v>44</v>
      </c>
      <c r="J7807" s="7">
        <v>3200</v>
      </c>
      <c r="K7807" s="10">
        <v>14080</v>
      </c>
      <c r="L7807" s="10">
        <v>4083.2</v>
      </c>
      <c r="M7807" s="5">
        <v>0.28999999999999998</v>
      </c>
      <c r="N7807" s="2" t="s">
        <v>23</v>
      </c>
    </row>
    <row r="7808" spans="2:14" ht="14.25" customHeight="1" x14ac:dyDescent="0.25">
      <c r="B7808" s="2" t="s">
        <v>13</v>
      </c>
      <c r="C7808" s="2">
        <v>1185732</v>
      </c>
      <c r="D7808" s="3">
        <v>43894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10">
        <v>47</v>
      </c>
      <c r="J7808" s="7">
        <v>4000</v>
      </c>
      <c r="K7808" s="10">
        <v>18800</v>
      </c>
      <c r="L7808" s="10">
        <v>9776</v>
      </c>
      <c r="M7808" s="5">
        <v>0.52</v>
      </c>
      <c r="N7808" s="2" t="s">
        <v>23</v>
      </c>
    </row>
    <row r="7809" spans="2:14" ht="14.25" customHeight="1" x14ac:dyDescent="0.25">
      <c r="B7809" s="2" t="s">
        <v>13</v>
      </c>
      <c r="C7809" s="2">
        <v>1185732</v>
      </c>
      <c r="D7809" s="3">
        <v>43895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10">
        <v>41</v>
      </c>
      <c r="J7809" s="7">
        <v>3400</v>
      </c>
      <c r="K7809" s="10">
        <v>13940</v>
      </c>
      <c r="L7809" s="10">
        <v>4739.5999999999995</v>
      </c>
      <c r="M7809" s="5">
        <v>0.33999999999999997</v>
      </c>
      <c r="N7809" s="2" t="s">
        <v>23</v>
      </c>
    </row>
    <row r="7810" spans="2:14" ht="14.25" customHeight="1" x14ac:dyDescent="0.25">
      <c r="B7810" s="2" t="s">
        <v>13</v>
      </c>
      <c r="C7810" s="2">
        <v>1185732</v>
      </c>
      <c r="D7810" s="3">
        <v>43896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10">
        <v>37</v>
      </c>
      <c r="J7810" s="7">
        <v>2960</v>
      </c>
      <c r="K7810" s="10">
        <v>10952</v>
      </c>
      <c r="L7810" s="10">
        <v>4490.32</v>
      </c>
      <c r="M7810" s="5">
        <v>0.41</v>
      </c>
      <c r="N7810" s="2" t="s">
        <v>23</v>
      </c>
    </row>
    <row r="7811" spans="2:14" ht="14.25" customHeight="1" x14ac:dyDescent="0.25">
      <c r="B7811" s="2" t="s">
        <v>13</v>
      </c>
      <c r="C7811" s="2">
        <v>1185732</v>
      </c>
      <c r="D7811" s="3">
        <v>43897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10">
        <v>38</v>
      </c>
      <c r="J7811" s="7">
        <v>2970</v>
      </c>
      <c r="K7811" s="10">
        <v>11286</v>
      </c>
      <c r="L7811" s="10">
        <v>4288.68</v>
      </c>
      <c r="M7811" s="5">
        <v>0.38</v>
      </c>
      <c r="N7811" s="2" t="s">
        <v>23</v>
      </c>
    </row>
    <row r="7812" spans="2:14" ht="14.25" customHeight="1" x14ac:dyDescent="0.25">
      <c r="B7812" s="2" t="s">
        <v>13</v>
      </c>
      <c r="C7812" s="2">
        <v>1185732</v>
      </c>
      <c r="D7812" s="3">
        <v>43898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10">
        <v>45</v>
      </c>
      <c r="J7812" s="7">
        <v>2880</v>
      </c>
      <c r="K7812" s="10">
        <v>12960</v>
      </c>
      <c r="L7812" s="10">
        <v>4406.3999999999996</v>
      </c>
      <c r="M7812" s="5">
        <v>0.33999999999999997</v>
      </c>
      <c r="N7812" s="2" t="s">
        <v>23</v>
      </c>
    </row>
    <row r="7813" spans="2:14" ht="14.25" customHeight="1" x14ac:dyDescent="0.25">
      <c r="B7813" s="2" t="s">
        <v>13</v>
      </c>
      <c r="C7813" s="2">
        <v>1185732</v>
      </c>
      <c r="D7813" s="3">
        <v>43899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10">
        <v>46</v>
      </c>
      <c r="J7813" s="7">
        <v>3470</v>
      </c>
      <c r="K7813" s="10">
        <v>15962</v>
      </c>
      <c r="L7813" s="10">
        <v>5107.84</v>
      </c>
      <c r="M7813" s="5">
        <v>0.32</v>
      </c>
      <c r="N7813" s="2" t="s">
        <v>23</v>
      </c>
    </row>
    <row r="7814" spans="2:14" ht="14.25" customHeight="1" x14ac:dyDescent="0.25">
      <c r="B7814" s="2" t="s">
        <v>13</v>
      </c>
      <c r="C7814" s="2">
        <v>1185732</v>
      </c>
      <c r="D7814" s="3">
        <v>43900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10">
        <v>44</v>
      </c>
      <c r="J7814" s="7">
        <v>4340</v>
      </c>
      <c r="K7814" s="10">
        <v>19096</v>
      </c>
      <c r="L7814" s="10">
        <v>9929.92</v>
      </c>
      <c r="M7814" s="5">
        <v>0.52</v>
      </c>
      <c r="N7814" s="2" t="s">
        <v>23</v>
      </c>
    </row>
    <row r="7815" spans="2:14" ht="14.25" customHeight="1" x14ac:dyDescent="0.25">
      <c r="B7815" s="2" t="s">
        <v>13</v>
      </c>
      <c r="C7815" s="2">
        <v>1185732</v>
      </c>
      <c r="D7815" s="3">
        <v>43901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10">
        <v>41</v>
      </c>
      <c r="J7815" s="7">
        <v>3180</v>
      </c>
      <c r="K7815" s="10">
        <v>13038</v>
      </c>
      <c r="L7815" s="10">
        <v>4824.0599999999995</v>
      </c>
      <c r="M7815" s="5">
        <v>0.37</v>
      </c>
      <c r="N7815" s="2" t="s">
        <v>23</v>
      </c>
    </row>
    <row r="7816" spans="2:14" ht="14.25" customHeight="1" x14ac:dyDescent="0.25">
      <c r="B7816" s="2" t="s">
        <v>13</v>
      </c>
      <c r="C7816" s="2">
        <v>1185732</v>
      </c>
      <c r="D7816" s="3">
        <v>43902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10">
        <v>35</v>
      </c>
      <c r="J7816" s="7">
        <v>2950</v>
      </c>
      <c r="K7816" s="10">
        <v>10325</v>
      </c>
      <c r="L7816" s="10">
        <v>4336.5</v>
      </c>
      <c r="M7816" s="5">
        <v>0.42</v>
      </c>
      <c r="N7816" s="2" t="s">
        <v>23</v>
      </c>
    </row>
    <row r="7817" spans="2:14" ht="14.25" customHeight="1" x14ac:dyDescent="0.25">
      <c r="B7817" s="2" t="s">
        <v>13</v>
      </c>
      <c r="C7817" s="2">
        <v>1185732</v>
      </c>
      <c r="D7817" s="3">
        <v>43903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10">
        <v>35</v>
      </c>
      <c r="J7817" s="7">
        <v>2700</v>
      </c>
      <c r="K7817" s="10">
        <v>9450</v>
      </c>
      <c r="L7817" s="10">
        <v>3496.5</v>
      </c>
      <c r="M7817" s="5">
        <v>0.37</v>
      </c>
      <c r="N7817" s="2" t="s">
        <v>23</v>
      </c>
    </row>
    <row r="7818" spans="2:14" ht="14.25" customHeight="1" x14ac:dyDescent="0.25">
      <c r="B7818" s="2" t="s">
        <v>13</v>
      </c>
      <c r="C7818" s="2">
        <v>1185732</v>
      </c>
      <c r="D7818" s="3">
        <v>43904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10">
        <v>46</v>
      </c>
      <c r="J7818" s="7">
        <v>2780</v>
      </c>
      <c r="K7818" s="10">
        <v>12788</v>
      </c>
      <c r="L7818" s="10">
        <v>4347.9199999999992</v>
      </c>
      <c r="M7818" s="5">
        <v>0.33999999999999997</v>
      </c>
      <c r="N7818" s="2" t="s">
        <v>23</v>
      </c>
    </row>
    <row r="7819" spans="2:14" ht="14.25" customHeight="1" x14ac:dyDescent="0.25">
      <c r="B7819" s="2" t="s">
        <v>13</v>
      </c>
      <c r="C7819" s="2">
        <v>1185732</v>
      </c>
      <c r="D7819" s="3">
        <v>43905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10">
        <v>47</v>
      </c>
      <c r="J7819" s="7">
        <v>3520</v>
      </c>
      <c r="K7819" s="10">
        <v>16544</v>
      </c>
      <c r="L7819" s="10">
        <v>4466.88</v>
      </c>
      <c r="M7819" s="5">
        <v>0.27</v>
      </c>
      <c r="N7819" s="2" t="s">
        <v>23</v>
      </c>
    </row>
    <row r="7820" spans="2:14" ht="14.25" customHeight="1" x14ac:dyDescent="0.25">
      <c r="B7820" s="2" t="s">
        <v>13</v>
      </c>
      <c r="C7820" s="2">
        <v>1185732</v>
      </c>
      <c r="D7820" s="3">
        <v>43906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10">
        <v>41</v>
      </c>
      <c r="J7820" s="7">
        <v>3750</v>
      </c>
      <c r="K7820" s="10">
        <v>15375</v>
      </c>
      <c r="L7820" s="10">
        <v>7995</v>
      </c>
      <c r="M7820" s="5">
        <v>0.52</v>
      </c>
      <c r="N7820" s="2" t="s">
        <v>23</v>
      </c>
    </row>
    <row r="7821" spans="2:14" ht="14.25" customHeight="1" x14ac:dyDescent="0.25">
      <c r="B7821" s="2" t="s">
        <v>13</v>
      </c>
      <c r="C7821" s="2">
        <v>1185732</v>
      </c>
      <c r="D7821" s="3">
        <v>43907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10">
        <v>37</v>
      </c>
      <c r="J7821" s="7">
        <v>3590</v>
      </c>
      <c r="K7821" s="10">
        <v>13283</v>
      </c>
      <c r="L7821" s="10">
        <v>4516.2199999999993</v>
      </c>
      <c r="M7821" s="5">
        <v>0.33999999999999997</v>
      </c>
      <c r="N7821" s="2" t="s">
        <v>23</v>
      </c>
    </row>
    <row r="7822" spans="2:14" ht="14.25" customHeight="1" x14ac:dyDescent="0.25">
      <c r="B7822" s="2" t="s">
        <v>13</v>
      </c>
      <c r="C7822" s="2">
        <v>1185732</v>
      </c>
      <c r="D7822" s="3">
        <v>43908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10">
        <v>37</v>
      </c>
      <c r="J7822" s="7">
        <v>3140</v>
      </c>
      <c r="K7822" s="10">
        <v>11618</v>
      </c>
      <c r="L7822" s="10">
        <v>4298.66</v>
      </c>
      <c r="M7822" s="5">
        <v>0.37</v>
      </c>
      <c r="N7822" s="2" t="s">
        <v>23</v>
      </c>
    </row>
    <row r="7823" spans="2:14" ht="14.25" customHeight="1" x14ac:dyDescent="0.25">
      <c r="B7823" s="2" t="s">
        <v>13</v>
      </c>
      <c r="C7823" s="2">
        <v>1185732</v>
      </c>
      <c r="D7823" s="3">
        <v>43921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10">
        <v>40</v>
      </c>
      <c r="J7823" s="7">
        <v>3240</v>
      </c>
      <c r="K7823" s="10">
        <v>12960</v>
      </c>
      <c r="L7823" s="10">
        <v>5184</v>
      </c>
      <c r="M7823" s="5">
        <v>0.39999999999999997</v>
      </c>
      <c r="N7823" s="2" t="s">
        <v>23</v>
      </c>
    </row>
    <row r="7824" spans="2:14" ht="14.25" customHeight="1" x14ac:dyDescent="0.25">
      <c r="B7824" s="2" t="s">
        <v>24</v>
      </c>
      <c r="C7824" s="2">
        <v>1185732</v>
      </c>
      <c r="D7824" s="3">
        <v>43938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10">
        <v>43</v>
      </c>
      <c r="J7824" s="7">
        <v>2790</v>
      </c>
      <c r="K7824" s="10">
        <v>11997</v>
      </c>
      <c r="L7824" s="10">
        <v>3959.0099999999993</v>
      </c>
      <c r="M7824" s="5">
        <v>0.32999999999999996</v>
      </c>
      <c r="N7824" s="2" t="s">
        <v>23</v>
      </c>
    </row>
    <row r="7825" spans="2:14" ht="14.25" customHeight="1" x14ac:dyDescent="0.25">
      <c r="B7825" s="2" t="s">
        <v>24</v>
      </c>
      <c r="C7825" s="2">
        <v>1185732</v>
      </c>
      <c r="D7825" s="3">
        <v>43939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10">
        <v>48</v>
      </c>
      <c r="J7825" s="7">
        <v>3550</v>
      </c>
      <c r="K7825" s="10">
        <v>17040</v>
      </c>
      <c r="L7825" s="10">
        <v>5112</v>
      </c>
      <c r="M7825" s="5">
        <v>0.3</v>
      </c>
      <c r="N7825" s="2" t="s">
        <v>23</v>
      </c>
    </row>
    <row r="7826" spans="2:14" ht="14.25" customHeight="1" x14ac:dyDescent="0.25">
      <c r="B7826" s="2" t="s">
        <v>24</v>
      </c>
      <c r="C7826" s="2">
        <v>1185732</v>
      </c>
      <c r="D7826" s="3">
        <v>43940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10">
        <v>39</v>
      </c>
      <c r="J7826" s="7">
        <v>4080</v>
      </c>
      <c r="K7826" s="10">
        <v>15912</v>
      </c>
      <c r="L7826" s="10">
        <v>8751.6</v>
      </c>
      <c r="M7826" s="5">
        <v>0.55000000000000004</v>
      </c>
      <c r="N7826" s="2" t="s">
        <v>23</v>
      </c>
    </row>
    <row r="7827" spans="2:14" ht="14.25" customHeight="1" x14ac:dyDescent="0.25">
      <c r="B7827" s="2" t="s">
        <v>24</v>
      </c>
      <c r="C7827" s="2">
        <v>1185732</v>
      </c>
      <c r="D7827" s="3">
        <v>43941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10">
        <v>43</v>
      </c>
      <c r="J7827" s="7">
        <v>3500</v>
      </c>
      <c r="K7827" s="10">
        <v>15050</v>
      </c>
      <c r="L7827" s="10">
        <v>4966.4999999999991</v>
      </c>
      <c r="M7827" s="5">
        <v>0.32999999999999996</v>
      </c>
      <c r="N7827" s="2" t="s">
        <v>23</v>
      </c>
    </row>
    <row r="7828" spans="2:14" ht="14.25" customHeight="1" x14ac:dyDescent="0.25">
      <c r="B7828" s="2" t="s">
        <v>24</v>
      </c>
      <c r="C7828" s="2">
        <v>1185732</v>
      </c>
      <c r="D7828" s="3">
        <v>43942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10">
        <v>36</v>
      </c>
      <c r="J7828" s="7">
        <v>3150</v>
      </c>
      <c r="K7828" s="10">
        <v>11340</v>
      </c>
      <c r="L7828" s="10">
        <v>4422.5999999999995</v>
      </c>
      <c r="M7828" s="5">
        <v>0.38999999999999996</v>
      </c>
      <c r="N7828" s="2" t="s">
        <v>23</v>
      </c>
    </row>
    <row r="7829" spans="2:14" ht="14.25" customHeight="1" x14ac:dyDescent="0.25">
      <c r="B7829" s="2" t="s">
        <v>24</v>
      </c>
      <c r="C7829" s="2">
        <v>1185732</v>
      </c>
      <c r="D7829" s="3">
        <v>43943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10">
        <v>34</v>
      </c>
      <c r="J7829" s="7">
        <v>3060</v>
      </c>
      <c r="K7829" s="10">
        <v>10404</v>
      </c>
      <c r="L7829" s="10">
        <v>4057.5599999999995</v>
      </c>
      <c r="M7829" s="5">
        <v>0.38999999999999996</v>
      </c>
      <c r="N7829" s="2" t="s">
        <v>23</v>
      </c>
    </row>
    <row r="7830" spans="2:14" ht="14.25" customHeight="1" x14ac:dyDescent="0.25">
      <c r="B7830" s="2" t="s">
        <v>24</v>
      </c>
      <c r="C7830" s="2">
        <v>1185732</v>
      </c>
      <c r="D7830" s="3">
        <v>43944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10">
        <v>44</v>
      </c>
      <c r="J7830" s="7">
        <v>3150</v>
      </c>
      <c r="K7830" s="10">
        <v>13860</v>
      </c>
      <c r="L7830" s="10">
        <v>5128.2</v>
      </c>
      <c r="M7830" s="5">
        <v>0.37</v>
      </c>
      <c r="N7830" s="2" t="s">
        <v>23</v>
      </c>
    </row>
    <row r="7831" spans="2:14" ht="14.25" customHeight="1" x14ac:dyDescent="0.25">
      <c r="B7831" s="2" t="s">
        <v>24</v>
      </c>
      <c r="C7831" s="2">
        <v>1185732</v>
      </c>
      <c r="D7831" s="3">
        <v>43945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10">
        <v>45</v>
      </c>
      <c r="J7831" s="7">
        <v>3500</v>
      </c>
      <c r="K7831" s="10">
        <v>15750</v>
      </c>
      <c r="L7831" s="10">
        <v>4725</v>
      </c>
      <c r="M7831" s="5">
        <v>0.3</v>
      </c>
      <c r="N7831" s="2" t="s">
        <v>23</v>
      </c>
    </row>
    <row r="7832" spans="2:14" ht="14.25" customHeight="1" x14ac:dyDescent="0.25">
      <c r="B7832" s="2" t="s">
        <v>24</v>
      </c>
      <c r="C7832" s="2">
        <v>1185732</v>
      </c>
      <c r="D7832" s="3">
        <v>43946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10">
        <v>51</v>
      </c>
      <c r="J7832" s="7">
        <v>2890</v>
      </c>
      <c r="K7832" s="10">
        <v>14739</v>
      </c>
      <c r="L7832" s="10">
        <v>4716.4800000000005</v>
      </c>
      <c r="M7832" s="5">
        <v>0.32</v>
      </c>
      <c r="N7832" s="2" t="s">
        <v>23</v>
      </c>
    </row>
    <row r="7833" spans="2:14" ht="14.25" customHeight="1" x14ac:dyDescent="0.25">
      <c r="B7833" s="2" t="s">
        <v>24</v>
      </c>
      <c r="C7833" s="2">
        <v>1185732</v>
      </c>
      <c r="D7833" s="3">
        <v>43947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10">
        <v>50</v>
      </c>
      <c r="J7833" s="7">
        <v>3300</v>
      </c>
      <c r="K7833" s="10">
        <v>16500</v>
      </c>
      <c r="L7833" s="10">
        <v>4620</v>
      </c>
      <c r="M7833" s="5">
        <v>0.28000000000000003</v>
      </c>
      <c r="N7833" s="2" t="s">
        <v>23</v>
      </c>
    </row>
    <row r="7834" spans="2:14" ht="14.25" customHeight="1" x14ac:dyDescent="0.25">
      <c r="B7834" s="2" t="s">
        <v>24</v>
      </c>
      <c r="C7834" s="2">
        <v>1185732</v>
      </c>
      <c r="D7834" s="3">
        <v>43948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10">
        <v>46</v>
      </c>
      <c r="J7834" s="7">
        <v>4030</v>
      </c>
      <c r="K7834" s="10">
        <v>18538</v>
      </c>
      <c r="L7834" s="10">
        <v>10381.280000000001</v>
      </c>
      <c r="M7834" s="5">
        <v>0.56000000000000005</v>
      </c>
      <c r="N7834" s="2" t="s">
        <v>23</v>
      </c>
    </row>
    <row r="7835" spans="2:14" ht="14.25" customHeight="1" x14ac:dyDescent="0.25">
      <c r="B7835" s="2" t="s">
        <v>24</v>
      </c>
      <c r="C7835" s="2">
        <v>1185732</v>
      </c>
      <c r="D7835" s="3">
        <v>43949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10">
        <v>40</v>
      </c>
      <c r="J7835" s="7">
        <v>3120</v>
      </c>
      <c r="K7835" s="10">
        <v>12480</v>
      </c>
      <c r="L7835" s="10">
        <v>4492.8</v>
      </c>
      <c r="M7835" s="5">
        <v>0.36</v>
      </c>
      <c r="N7835" s="2" t="s">
        <v>23</v>
      </c>
    </row>
    <row r="7836" spans="2:14" ht="14.25" customHeight="1" x14ac:dyDescent="0.25">
      <c r="B7836" s="2" t="s">
        <v>24</v>
      </c>
      <c r="C7836" s="2">
        <v>1185732</v>
      </c>
      <c r="D7836" s="3">
        <v>43950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10">
        <v>43</v>
      </c>
      <c r="J7836" s="7">
        <v>2940</v>
      </c>
      <c r="K7836" s="10">
        <v>12642</v>
      </c>
      <c r="L7836" s="10">
        <v>5309.6399999999994</v>
      </c>
      <c r="M7836" s="5">
        <v>0.42</v>
      </c>
      <c r="N7836" s="2" t="s">
        <v>23</v>
      </c>
    </row>
    <row r="7837" spans="2:14" ht="14.25" customHeight="1" x14ac:dyDescent="0.25">
      <c r="B7837" s="2" t="s">
        <v>24</v>
      </c>
      <c r="C7837" s="2">
        <v>1185732</v>
      </c>
      <c r="D7837" s="3">
        <v>43951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10">
        <v>41</v>
      </c>
      <c r="J7837" s="7">
        <v>2700</v>
      </c>
      <c r="K7837" s="10">
        <v>11070</v>
      </c>
      <c r="L7837" s="10">
        <v>4095.9</v>
      </c>
      <c r="M7837" s="5">
        <v>0.37</v>
      </c>
      <c r="N7837" s="2" t="s">
        <v>23</v>
      </c>
    </row>
    <row r="7838" spans="2:14" ht="14.25" customHeight="1" x14ac:dyDescent="0.25">
      <c r="B7838" s="2" t="s">
        <v>24</v>
      </c>
      <c r="C7838" s="2">
        <v>1185732</v>
      </c>
      <c r="D7838" s="3">
        <v>43952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10">
        <v>47</v>
      </c>
      <c r="J7838" s="7">
        <v>2800</v>
      </c>
      <c r="K7838" s="10">
        <v>13160</v>
      </c>
      <c r="L7838" s="10">
        <v>4737.5999999999995</v>
      </c>
      <c r="M7838" s="5">
        <v>0.36</v>
      </c>
      <c r="N7838" s="2" t="s">
        <v>23</v>
      </c>
    </row>
    <row r="7839" spans="2:14" ht="14.25" customHeight="1" x14ac:dyDescent="0.25">
      <c r="B7839" s="2" t="s">
        <v>24</v>
      </c>
      <c r="C7839" s="2">
        <v>1185732</v>
      </c>
      <c r="D7839" s="3">
        <v>43953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10">
        <v>53</v>
      </c>
      <c r="J7839" s="7">
        <v>3220</v>
      </c>
      <c r="K7839" s="10">
        <v>17066</v>
      </c>
      <c r="L7839" s="10">
        <v>4778.4800000000005</v>
      </c>
      <c r="M7839" s="5">
        <v>0.28000000000000003</v>
      </c>
      <c r="N7839" s="2" t="s">
        <v>23</v>
      </c>
    </row>
    <row r="7840" spans="2:14" ht="14.25" customHeight="1" x14ac:dyDescent="0.25">
      <c r="B7840" s="2" t="s">
        <v>24</v>
      </c>
      <c r="C7840" s="2">
        <v>1185732</v>
      </c>
      <c r="D7840" s="3">
        <v>43954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10">
        <v>48</v>
      </c>
      <c r="J7840" s="7">
        <v>4200</v>
      </c>
      <c r="K7840" s="10">
        <v>20160</v>
      </c>
      <c r="L7840" s="10">
        <v>11289.6</v>
      </c>
      <c r="M7840" s="5">
        <v>0.56000000000000005</v>
      </c>
      <c r="N7840" s="2" t="s">
        <v>23</v>
      </c>
    </row>
    <row r="7841" spans="2:14" ht="14.25" customHeight="1" x14ac:dyDescent="0.25">
      <c r="B7841" s="2" t="s">
        <v>24</v>
      </c>
      <c r="C7841" s="2">
        <v>1185732</v>
      </c>
      <c r="D7841" s="3">
        <v>43955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10">
        <v>43</v>
      </c>
      <c r="J7841" s="7">
        <v>3100</v>
      </c>
      <c r="K7841" s="10">
        <v>13330</v>
      </c>
      <c r="L7841" s="10">
        <v>4665.5</v>
      </c>
      <c r="M7841" s="5">
        <v>0.35</v>
      </c>
      <c r="N7841" s="2" t="s">
        <v>23</v>
      </c>
    </row>
    <row r="7842" spans="2:14" ht="14.25" customHeight="1" x14ac:dyDescent="0.25">
      <c r="B7842" s="2" t="s">
        <v>24</v>
      </c>
      <c r="C7842" s="2">
        <v>1185732</v>
      </c>
      <c r="D7842" s="3">
        <v>43956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10">
        <v>42</v>
      </c>
      <c r="J7842" s="7">
        <v>3330</v>
      </c>
      <c r="K7842" s="10">
        <v>13986</v>
      </c>
      <c r="L7842" s="10">
        <v>5594.4</v>
      </c>
      <c r="M7842" s="5">
        <v>0.39999999999999997</v>
      </c>
      <c r="N7842" s="2" t="s">
        <v>23</v>
      </c>
    </row>
    <row r="7843" spans="2:14" ht="14.25" customHeight="1" x14ac:dyDescent="0.25">
      <c r="B7843" s="2" t="s">
        <v>24</v>
      </c>
      <c r="C7843" s="2">
        <v>1185732</v>
      </c>
      <c r="D7843" s="3">
        <v>43957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10">
        <v>41</v>
      </c>
      <c r="J7843" s="7">
        <v>3060</v>
      </c>
      <c r="K7843" s="10">
        <v>12546</v>
      </c>
      <c r="L7843" s="10">
        <v>5018.3999999999996</v>
      </c>
      <c r="M7843" s="5">
        <v>0.39999999999999997</v>
      </c>
      <c r="N7843" s="2" t="s">
        <v>23</v>
      </c>
    </row>
    <row r="7844" spans="2:14" ht="14.25" customHeight="1" x14ac:dyDescent="0.25">
      <c r="B7844" s="2" t="s">
        <v>24</v>
      </c>
      <c r="C7844" s="2">
        <v>1185732</v>
      </c>
      <c r="D7844" s="3">
        <v>43958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10">
        <v>48</v>
      </c>
      <c r="J7844" s="7">
        <v>2790</v>
      </c>
      <c r="K7844" s="10">
        <v>13392</v>
      </c>
      <c r="L7844" s="10">
        <v>4955.04</v>
      </c>
      <c r="M7844" s="5">
        <v>0.37</v>
      </c>
      <c r="N7844" s="2" t="s">
        <v>23</v>
      </c>
    </row>
    <row r="7845" spans="2:14" ht="14.25" customHeight="1" x14ac:dyDescent="0.25">
      <c r="B7845" s="2" t="s">
        <v>24</v>
      </c>
      <c r="C7845" s="2">
        <v>1185732</v>
      </c>
      <c r="D7845" s="3">
        <v>44030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10">
        <v>48</v>
      </c>
      <c r="J7845" s="7">
        <v>3400</v>
      </c>
      <c r="K7845" s="10">
        <v>16320</v>
      </c>
      <c r="L7845" s="10">
        <v>4896</v>
      </c>
      <c r="M7845" s="5">
        <v>0.3</v>
      </c>
      <c r="N7845" s="2" t="s">
        <v>23</v>
      </c>
    </row>
    <row r="7846" spans="2:14" ht="14.25" customHeight="1" x14ac:dyDescent="0.25">
      <c r="B7846" s="2" t="s">
        <v>25</v>
      </c>
      <c r="C7846" s="2">
        <v>1197831</v>
      </c>
      <c r="D7846" s="3">
        <v>44031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10">
        <v>20</v>
      </c>
      <c r="J7846" s="7">
        <v>2700</v>
      </c>
      <c r="K7846" s="10">
        <v>5400</v>
      </c>
      <c r="L7846" s="10">
        <v>2105.9999999999995</v>
      </c>
      <c r="M7846" s="5">
        <v>0.38999999999999996</v>
      </c>
      <c r="N7846" s="2" t="s">
        <v>23</v>
      </c>
    </row>
    <row r="7847" spans="2:14" ht="14.25" customHeight="1" x14ac:dyDescent="0.25">
      <c r="B7847" s="2" t="s">
        <v>25</v>
      </c>
      <c r="C7847" s="2">
        <v>1197831</v>
      </c>
      <c r="D7847" s="3">
        <v>44032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10">
        <v>26</v>
      </c>
      <c r="J7847" s="7">
        <v>2700</v>
      </c>
      <c r="K7847" s="10">
        <v>7020</v>
      </c>
      <c r="L7847" s="10">
        <v>2597.4</v>
      </c>
      <c r="M7847" s="5">
        <v>0.37</v>
      </c>
      <c r="N7847" s="2" t="s">
        <v>23</v>
      </c>
    </row>
    <row r="7848" spans="2:14" ht="14.25" customHeight="1" x14ac:dyDescent="0.25">
      <c r="B7848" s="2" t="s">
        <v>25</v>
      </c>
      <c r="C7848" s="2">
        <v>1197831</v>
      </c>
      <c r="D7848" s="3">
        <v>44033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10">
        <v>27</v>
      </c>
      <c r="J7848" s="7">
        <v>2380</v>
      </c>
      <c r="K7848" s="10">
        <v>6426</v>
      </c>
      <c r="L7848" s="10">
        <v>2506.14</v>
      </c>
      <c r="M7848" s="5">
        <v>0.38999999999999996</v>
      </c>
      <c r="N7848" s="2" t="s">
        <v>23</v>
      </c>
    </row>
    <row r="7849" spans="2:14" ht="14.25" customHeight="1" x14ac:dyDescent="0.25">
      <c r="B7849" s="2" t="s">
        <v>25</v>
      </c>
      <c r="C7849" s="2">
        <v>1197831</v>
      </c>
      <c r="D7849" s="3">
        <v>44034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10">
        <v>27</v>
      </c>
      <c r="J7849" s="7">
        <v>2100</v>
      </c>
      <c r="K7849" s="10">
        <v>5670</v>
      </c>
      <c r="L7849" s="10">
        <v>2948.4</v>
      </c>
      <c r="M7849" s="5">
        <v>0.52</v>
      </c>
      <c r="N7849" s="2" t="s">
        <v>23</v>
      </c>
    </row>
    <row r="7850" spans="2:14" ht="14.25" customHeight="1" x14ac:dyDescent="0.25">
      <c r="B7850" s="2" t="s">
        <v>25</v>
      </c>
      <c r="C7850" s="2">
        <v>1197831</v>
      </c>
      <c r="D7850" s="3">
        <v>44035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10">
        <v>26</v>
      </c>
      <c r="J7850" s="7">
        <v>1760</v>
      </c>
      <c r="K7850" s="10">
        <v>4576</v>
      </c>
      <c r="L7850" s="10">
        <v>1555.84</v>
      </c>
      <c r="M7850" s="5">
        <v>0.33999999999999997</v>
      </c>
      <c r="N7850" s="2" t="s">
        <v>23</v>
      </c>
    </row>
    <row r="7851" spans="2:14" ht="14.25" customHeight="1" x14ac:dyDescent="0.25">
      <c r="B7851" s="2" t="s">
        <v>25</v>
      </c>
      <c r="C7851" s="2">
        <v>1197831</v>
      </c>
      <c r="D7851" s="3">
        <v>44036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10">
        <v>25</v>
      </c>
      <c r="J7851" s="7">
        <v>2240</v>
      </c>
      <c r="K7851" s="10">
        <v>5600</v>
      </c>
      <c r="L7851" s="10">
        <v>3136.0000000000005</v>
      </c>
      <c r="M7851" s="5">
        <v>0.56000000000000005</v>
      </c>
      <c r="N7851" s="2" t="s">
        <v>23</v>
      </c>
    </row>
    <row r="7852" spans="2:14" ht="14.25" customHeight="1" x14ac:dyDescent="0.25">
      <c r="B7852" s="2" t="s">
        <v>25</v>
      </c>
      <c r="C7852" s="2">
        <v>1197831</v>
      </c>
      <c r="D7852" s="3">
        <v>44037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10">
        <v>20</v>
      </c>
      <c r="J7852" s="7">
        <v>2550</v>
      </c>
      <c r="K7852" s="10">
        <v>5100</v>
      </c>
      <c r="L7852" s="10">
        <v>2091</v>
      </c>
      <c r="M7852" s="5">
        <v>0.41</v>
      </c>
      <c r="N7852" s="2" t="s">
        <v>23</v>
      </c>
    </row>
    <row r="7853" spans="2:14" ht="14.25" customHeight="1" x14ac:dyDescent="0.25">
      <c r="B7853" s="2" t="s">
        <v>25</v>
      </c>
      <c r="C7853" s="2">
        <v>1197831</v>
      </c>
      <c r="D7853" s="3">
        <v>44038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10">
        <v>23</v>
      </c>
      <c r="J7853" s="7">
        <v>2890</v>
      </c>
      <c r="K7853" s="10">
        <v>6647</v>
      </c>
      <c r="L7853" s="10">
        <v>2791.74</v>
      </c>
      <c r="M7853" s="5">
        <v>0.42</v>
      </c>
      <c r="N7853" s="2" t="s">
        <v>23</v>
      </c>
    </row>
    <row r="7854" spans="2:14" ht="14.25" customHeight="1" x14ac:dyDescent="0.25">
      <c r="B7854" s="2" t="s">
        <v>25</v>
      </c>
      <c r="C7854" s="2">
        <v>1197831</v>
      </c>
      <c r="D7854" s="3">
        <v>44039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10">
        <v>27</v>
      </c>
      <c r="J7854" s="7">
        <v>2360</v>
      </c>
      <c r="K7854" s="10">
        <v>6372</v>
      </c>
      <c r="L7854" s="10">
        <v>2612.52</v>
      </c>
      <c r="M7854" s="5">
        <v>0.41</v>
      </c>
      <c r="N7854" s="2" t="s">
        <v>23</v>
      </c>
    </row>
    <row r="7855" spans="2:14" ht="14.25" customHeight="1" x14ac:dyDescent="0.25">
      <c r="B7855" s="2" t="s">
        <v>25</v>
      </c>
      <c r="C7855" s="2">
        <v>1197831</v>
      </c>
      <c r="D7855" s="3">
        <v>44040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10">
        <v>26</v>
      </c>
      <c r="J7855" s="7">
        <v>2130</v>
      </c>
      <c r="K7855" s="10">
        <v>5538</v>
      </c>
      <c r="L7855" s="10">
        <v>2769</v>
      </c>
      <c r="M7855" s="5">
        <v>0.5</v>
      </c>
      <c r="N7855" s="2" t="s">
        <v>23</v>
      </c>
    </row>
    <row r="7856" spans="2:14" ht="14.25" customHeight="1" x14ac:dyDescent="0.25">
      <c r="B7856" s="2" t="s">
        <v>25</v>
      </c>
      <c r="C7856" s="2">
        <v>1197831</v>
      </c>
      <c r="D7856" s="3">
        <v>44041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10">
        <v>28</v>
      </c>
      <c r="J7856" s="7">
        <v>1600</v>
      </c>
      <c r="K7856" s="10">
        <v>4480</v>
      </c>
      <c r="L7856" s="10">
        <v>1478.3999999999999</v>
      </c>
      <c r="M7856" s="5">
        <v>0.32999999999999996</v>
      </c>
      <c r="N7856" s="2" t="s">
        <v>23</v>
      </c>
    </row>
    <row r="7857" spans="2:14" ht="14.25" customHeight="1" x14ac:dyDescent="0.25">
      <c r="B7857" s="2" t="s">
        <v>25</v>
      </c>
      <c r="C7857" s="2">
        <v>1197831</v>
      </c>
      <c r="D7857" s="3">
        <v>44042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10">
        <v>26</v>
      </c>
      <c r="J7857" s="7">
        <v>2310</v>
      </c>
      <c r="K7857" s="10">
        <v>6006</v>
      </c>
      <c r="L7857" s="10">
        <v>3303.3</v>
      </c>
      <c r="M7857" s="5">
        <v>0.55000000000000004</v>
      </c>
      <c r="N7857" s="2" t="s">
        <v>23</v>
      </c>
    </row>
    <row r="7858" spans="2:14" ht="14.25" customHeight="1" x14ac:dyDescent="0.25">
      <c r="B7858" s="2" t="s">
        <v>25</v>
      </c>
      <c r="C7858" s="2">
        <v>1197831</v>
      </c>
      <c r="D7858" s="3">
        <v>44043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10">
        <v>20</v>
      </c>
      <c r="J7858" s="7">
        <v>3060</v>
      </c>
      <c r="K7858" s="10">
        <v>6120</v>
      </c>
      <c r="L7858" s="10">
        <v>2570.4</v>
      </c>
      <c r="M7858" s="5">
        <v>0.42</v>
      </c>
      <c r="N7858" s="2" t="s">
        <v>23</v>
      </c>
    </row>
    <row r="7859" spans="2:14" ht="14.25" customHeight="1" x14ac:dyDescent="0.25">
      <c r="B7859" s="2" t="s">
        <v>25</v>
      </c>
      <c r="C7859" s="2">
        <v>1197831</v>
      </c>
      <c r="D7859" s="3">
        <v>44044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10">
        <v>30</v>
      </c>
      <c r="J7859" s="7">
        <v>2630</v>
      </c>
      <c r="K7859" s="10">
        <v>7890</v>
      </c>
      <c r="L7859" s="10">
        <v>3077.0999999999995</v>
      </c>
      <c r="M7859" s="5">
        <v>0.38999999999999996</v>
      </c>
      <c r="N7859" s="2" t="s">
        <v>23</v>
      </c>
    </row>
    <row r="7860" spans="2:14" ht="14.25" customHeight="1" x14ac:dyDescent="0.25">
      <c r="B7860" s="2" t="s">
        <v>25</v>
      </c>
      <c r="C7860" s="2">
        <v>1197831</v>
      </c>
      <c r="D7860" s="3">
        <v>44045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10">
        <v>23</v>
      </c>
      <c r="J7860" s="7">
        <v>2240</v>
      </c>
      <c r="K7860" s="10">
        <v>5152</v>
      </c>
      <c r="L7860" s="10">
        <v>2163.84</v>
      </c>
      <c r="M7860" s="5">
        <v>0.42</v>
      </c>
      <c r="N7860" s="2" t="s">
        <v>23</v>
      </c>
    </row>
    <row r="7861" spans="2:14" ht="14.25" customHeight="1" x14ac:dyDescent="0.25">
      <c r="B7861" s="2" t="s">
        <v>25</v>
      </c>
      <c r="C7861" s="2">
        <v>1197831</v>
      </c>
      <c r="D7861" s="3">
        <v>44046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10">
        <v>30</v>
      </c>
      <c r="J7861" s="7">
        <v>2040</v>
      </c>
      <c r="K7861" s="10">
        <v>6120</v>
      </c>
      <c r="L7861" s="10">
        <v>2937.6</v>
      </c>
      <c r="M7861" s="5">
        <v>0.48</v>
      </c>
      <c r="N7861" s="2" t="s">
        <v>23</v>
      </c>
    </row>
    <row r="7862" spans="2:14" ht="14.25" customHeight="1" x14ac:dyDescent="0.25">
      <c r="B7862" s="2" t="s">
        <v>25</v>
      </c>
      <c r="C7862" s="2">
        <v>1197831</v>
      </c>
      <c r="D7862" s="3">
        <v>44047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10">
        <v>35</v>
      </c>
      <c r="J7862" s="7">
        <v>1550</v>
      </c>
      <c r="K7862" s="10">
        <v>5425</v>
      </c>
      <c r="L7862" s="10">
        <v>1736</v>
      </c>
      <c r="M7862" s="5">
        <v>0.32</v>
      </c>
      <c r="N7862" s="2" t="s">
        <v>23</v>
      </c>
    </row>
    <row r="7863" spans="2:14" ht="14.25" customHeight="1" x14ac:dyDescent="0.25">
      <c r="B7863" s="2" t="s">
        <v>25</v>
      </c>
      <c r="C7863" s="2">
        <v>1197831</v>
      </c>
      <c r="D7863" s="3">
        <v>44048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10">
        <v>29</v>
      </c>
      <c r="J7863" s="7">
        <v>2280</v>
      </c>
      <c r="K7863" s="10">
        <v>6612</v>
      </c>
      <c r="L7863" s="10">
        <v>3636.6000000000004</v>
      </c>
      <c r="M7863" s="5">
        <v>0.55000000000000004</v>
      </c>
      <c r="N7863" s="2" t="s">
        <v>23</v>
      </c>
    </row>
    <row r="7864" spans="2:14" ht="14.25" customHeight="1" x14ac:dyDescent="0.25">
      <c r="B7864" s="2" t="s">
        <v>25</v>
      </c>
      <c r="C7864" s="2">
        <v>1197831</v>
      </c>
      <c r="D7864" s="3">
        <v>44049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10">
        <v>23</v>
      </c>
      <c r="J7864" s="7">
        <v>3060</v>
      </c>
      <c r="K7864" s="10">
        <v>7038</v>
      </c>
      <c r="L7864" s="10">
        <v>2604.06</v>
      </c>
      <c r="M7864" s="5">
        <v>0.37</v>
      </c>
      <c r="N7864" s="2" t="s">
        <v>23</v>
      </c>
    </row>
    <row r="7865" spans="2:14" ht="14.25" customHeight="1" x14ac:dyDescent="0.25">
      <c r="B7865" s="2" t="s">
        <v>25</v>
      </c>
      <c r="C7865" s="2">
        <v>1197831</v>
      </c>
      <c r="D7865" s="3">
        <v>44050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10">
        <v>29</v>
      </c>
      <c r="J7865" s="7">
        <v>3060</v>
      </c>
      <c r="K7865" s="10">
        <v>8874</v>
      </c>
      <c r="L7865" s="10">
        <v>3638.3399999999997</v>
      </c>
      <c r="M7865" s="5">
        <v>0.41</v>
      </c>
      <c r="N7865" s="2" t="s">
        <v>23</v>
      </c>
    </row>
    <row r="7866" spans="2:14" ht="14.25" customHeight="1" x14ac:dyDescent="0.25">
      <c r="B7866" s="2" t="s">
        <v>25</v>
      </c>
      <c r="C7866" s="2">
        <v>1197831</v>
      </c>
      <c r="D7866" s="3">
        <v>44051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10">
        <v>24</v>
      </c>
      <c r="J7866" s="7">
        <v>2320</v>
      </c>
      <c r="K7866" s="10">
        <v>5568</v>
      </c>
      <c r="L7866" s="10">
        <v>2060.16</v>
      </c>
      <c r="M7866" s="5">
        <v>0.37</v>
      </c>
      <c r="N7866" s="2" t="s">
        <v>23</v>
      </c>
    </row>
    <row r="7867" spans="2:14" ht="14.25" customHeight="1" x14ac:dyDescent="0.25">
      <c r="B7867" s="2" t="s">
        <v>25</v>
      </c>
      <c r="C7867" s="2">
        <v>1197831</v>
      </c>
      <c r="D7867" s="3">
        <v>44052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10">
        <v>28</v>
      </c>
      <c r="J7867" s="7">
        <v>2130</v>
      </c>
      <c r="K7867" s="10">
        <v>5964</v>
      </c>
      <c r="L7867" s="10">
        <v>2862.72</v>
      </c>
      <c r="M7867" s="5">
        <v>0.48</v>
      </c>
      <c r="N7867" s="2" t="s">
        <v>23</v>
      </c>
    </row>
    <row r="7868" spans="2:14" ht="14.25" customHeight="1" x14ac:dyDescent="0.25">
      <c r="B7868" s="2" t="s">
        <v>24</v>
      </c>
      <c r="C7868" s="2">
        <v>1197831</v>
      </c>
      <c r="D7868" s="3">
        <v>44053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10">
        <v>34</v>
      </c>
      <c r="J7868" s="7">
        <v>1790</v>
      </c>
      <c r="K7868" s="10">
        <v>6086</v>
      </c>
      <c r="L7868" s="10">
        <v>2069.2399999999998</v>
      </c>
      <c r="M7868" s="5">
        <v>0.33999999999999997</v>
      </c>
      <c r="N7868" s="2" t="s">
        <v>23</v>
      </c>
    </row>
    <row r="7869" spans="2:14" ht="14.25" customHeight="1" x14ac:dyDescent="0.25">
      <c r="B7869" s="2" t="s">
        <v>24</v>
      </c>
      <c r="C7869" s="2">
        <v>1197831</v>
      </c>
      <c r="D7869" s="3">
        <v>44054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10">
        <v>27</v>
      </c>
      <c r="J7869" s="7">
        <v>2720</v>
      </c>
      <c r="K7869" s="10">
        <v>7344</v>
      </c>
      <c r="L7869" s="10">
        <v>4039.2000000000003</v>
      </c>
      <c r="M7869" s="5">
        <v>0.55000000000000004</v>
      </c>
      <c r="N7869" s="2" t="s">
        <v>23</v>
      </c>
    </row>
    <row r="7870" spans="2:14" ht="14.25" customHeight="1" x14ac:dyDescent="0.25">
      <c r="B7870" s="2" t="s">
        <v>24</v>
      </c>
      <c r="C7870" s="2">
        <v>1197831</v>
      </c>
      <c r="D7870" s="3">
        <v>44055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10">
        <v>24</v>
      </c>
      <c r="J7870" s="7">
        <v>3150</v>
      </c>
      <c r="K7870" s="10">
        <v>7560</v>
      </c>
      <c r="L7870" s="10">
        <v>2948.3999999999996</v>
      </c>
      <c r="M7870" s="5">
        <v>0.38999999999999996</v>
      </c>
      <c r="N7870" s="2" t="s">
        <v>23</v>
      </c>
    </row>
    <row r="7871" spans="2:14" ht="14.25" customHeight="1" x14ac:dyDescent="0.25">
      <c r="B7871" s="2" t="s">
        <v>24</v>
      </c>
      <c r="C7871" s="2">
        <v>1197831</v>
      </c>
      <c r="D7871" s="3">
        <v>44056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10">
        <v>30</v>
      </c>
      <c r="J7871" s="7">
        <v>2870</v>
      </c>
      <c r="K7871" s="10">
        <v>8610</v>
      </c>
      <c r="L7871" s="10">
        <v>3616.2</v>
      </c>
      <c r="M7871" s="5">
        <v>0.42</v>
      </c>
      <c r="N7871" s="2" t="s">
        <v>23</v>
      </c>
    </row>
    <row r="7872" spans="2:14" ht="14.25" customHeight="1" x14ac:dyDescent="0.25">
      <c r="B7872" s="2" t="s">
        <v>24</v>
      </c>
      <c r="C7872" s="2">
        <v>1197831</v>
      </c>
      <c r="D7872" s="3">
        <v>44057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10">
        <v>23</v>
      </c>
      <c r="J7872" s="7">
        <v>2400</v>
      </c>
      <c r="K7872" s="10">
        <v>5520</v>
      </c>
      <c r="L7872" s="10">
        <v>2042.3999999999999</v>
      </c>
      <c r="M7872" s="5">
        <v>0.37</v>
      </c>
      <c r="N7872" s="2" t="s">
        <v>23</v>
      </c>
    </row>
    <row r="7873" spans="2:14" ht="14.25" customHeight="1" x14ac:dyDescent="0.25">
      <c r="B7873" s="2" t="s">
        <v>24</v>
      </c>
      <c r="C7873" s="2">
        <v>1197831</v>
      </c>
      <c r="D7873" s="3">
        <v>44058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10">
        <v>31</v>
      </c>
      <c r="J7873" s="7">
        <v>2450</v>
      </c>
      <c r="K7873" s="10">
        <v>7595</v>
      </c>
      <c r="L7873" s="10">
        <v>3873.4500000000003</v>
      </c>
      <c r="M7873" s="5">
        <v>0.51</v>
      </c>
      <c r="N7873" s="2" t="s">
        <v>23</v>
      </c>
    </row>
    <row r="7874" spans="2:14" ht="14.25" customHeight="1" x14ac:dyDescent="0.25">
      <c r="B7874" s="2" t="s">
        <v>24</v>
      </c>
      <c r="C7874" s="2">
        <v>1197831</v>
      </c>
      <c r="D7874" s="3">
        <v>44059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10">
        <v>35</v>
      </c>
      <c r="J7874" s="7">
        <v>1800</v>
      </c>
      <c r="K7874" s="10">
        <v>6300</v>
      </c>
      <c r="L7874" s="10">
        <v>2205</v>
      </c>
      <c r="M7874" s="5">
        <v>0.35</v>
      </c>
      <c r="N7874" s="2" t="s">
        <v>23</v>
      </c>
    </row>
    <row r="7875" spans="2:14" ht="14.25" customHeight="1" x14ac:dyDescent="0.25">
      <c r="B7875" s="2" t="s">
        <v>24</v>
      </c>
      <c r="C7875" s="2">
        <v>1197831</v>
      </c>
      <c r="D7875" s="3">
        <v>44060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10">
        <v>32</v>
      </c>
      <c r="J7875" s="7">
        <v>2950</v>
      </c>
      <c r="K7875" s="10">
        <v>9440</v>
      </c>
      <c r="L7875" s="10">
        <v>5380.8</v>
      </c>
      <c r="M7875" s="5">
        <v>0.57000000000000006</v>
      </c>
      <c r="N7875" s="2" t="s">
        <v>23</v>
      </c>
    </row>
    <row r="7876" spans="2:14" ht="14.25" customHeight="1" x14ac:dyDescent="0.25">
      <c r="B7876" s="2" t="s">
        <v>24</v>
      </c>
      <c r="C7876" s="2">
        <v>1197831</v>
      </c>
      <c r="D7876" s="3">
        <v>44061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10">
        <v>28</v>
      </c>
      <c r="J7876" s="7">
        <v>2950</v>
      </c>
      <c r="K7876" s="10">
        <v>8260</v>
      </c>
      <c r="L7876" s="10">
        <v>3386.6</v>
      </c>
      <c r="M7876" s="5">
        <v>0.41</v>
      </c>
      <c r="N7876" s="2" t="s">
        <v>23</v>
      </c>
    </row>
    <row r="7877" spans="2:14" ht="14.25" customHeight="1" x14ac:dyDescent="0.25">
      <c r="B7877" s="2" t="s">
        <v>24</v>
      </c>
      <c r="C7877" s="2">
        <v>1197831</v>
      </c>
      <c r="D7877" s="3">
        <v>44062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10">
        <v>33</v>
      </c>
      <c r="J7877" s="7">
        <v>3230</v>
      </c>
      <c r="K7877" s="10">
        <v>10659</v>
      </c>
      <c r="L7877" s="10">
        <v>4476.78</v>
      </c>
      <c r="M7877" s="5">
        <v>0.42</v>
      </c>
      <c r="N7877" s="2" t="s">
        <v>23</v>
      </c>
    </row>
    <row r="7878" spans="2:14" ht="14.25" customHeight="1" x14ac:dyDescent="0.25">
      <c r="B7878" s="2" t="s">
        <v>24</v>
      </c>
      <c r="C7878" s="2">
        <v>1197831</v>
      </c>
      <c r="D7878" s="3">
        <v>44063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10">
        <v>27</v>
      </c>
      <c r="J7878" s="7">
        <v>2640</v>
      </c>
      <c r="K7878" s="10">
        <v>7128</v>
      </c>
      <c r="L7878" s="10">
        <v>2851.2</v>
      </c>
      <c r="M7878" s="5">
        <v>0.39999999999999997</v>
      </c>
      <c r="N7878" s="2" t="s">
        <v>23</v>
      </c>
    </row>
    <row r="7879" spans="2:14" ht="14.25" customHeight="1" x14ac:dyDescent="0.25">
      <c r="B7879" s="2" t="s">
        <v>24</v>
      </c>
      <c r="C7879" s="2">
        <v>1197831</v>
      </c>
      <c r="D7879" s="3">
        <v>44064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10">
        <v>26</v>
      </c>
      <c r="J7879" s="7">
        <v>2630</v>
      </c>
      <c r="K7879" s="10">
        <v>6838</v>
      </c>
      <c r="L7879" s="10">
        <v>3282.24</v>
      </c>
      <c r="M7879" s="5">
        <v>0.48</v>
      </c>
      <c r="N7879" s="2" t="s">
        <v>23</v>
      </c>
    </row>
    <row r="7880" spans="2:14" ht="14.25" customHeight="1" x14ac:dyDescent="0.25">
      <c r="B7880" s="2" t="s">
        <v>24</v>
      </c>
      <c r="C7880" s="2">
        <v>1197831</v>
      </c>
      <c r="D7880" s="3">
        <v>44065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10">
        <v>29</v>
      </c>
      <c r="J7880" s="7">
        <v>2210</v>
      </c>
      <c r="K7880" s="10">
        <v>6409</v>
      </c>
      <c r="L7880" s="10">
        <v>2050.88</v>
      </c>
      <c r="M7880" s="5">
        <v>0.32</v>
      </c>
      <c r="N7880" s="2" t="s">
        <v>23</v>
      </c>
    </row>
    <row r="7881" spans="2:14" ht="14.25" customHeight="1" x14ac:dyDescent="0.25">
      <c r="B7881" s="2" t="s">
        <v>24</v>
      </c>
      <c r="C7881" s="2">
        <v>1197831</v>
      </c>
      <c r="D7881" s="3">
        <v>44066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10">
        <v>38</v>
      </c>
      <c r="J7881" s="7">
        <v>3500</v>
      </c>
      <c r="K7881" s="10">
        <v>13300</v>
      </c>
      <c r="L7881" s="10">
        <v>7581.0000000000009</v>
      </c>
      <c r="M7881" s="5">
        <v>0.57000000000000006</v>
      </c>
      <c r="N7881" s="2" t="s">
        <v>23</v>
      </c>
    </row>
    <row r="7882" spans="2:14" ht="14.25" customHeight="1" x14ac:dyDescent="0.25">
      <c r="B7882" s="2" t="s">
        <v>24</v>
      </c>
      <c r="C7882" s="2">
        <v>1197831</v>
      </c>
      <c r="D7882" s="3">
        <v>44067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10">
        <v>29</v>
      </c>
      <c r="J7882" s="7">
        <v>2950</v>
      </c>
      <c r="K7882" s="10">
        <v>8555</v>
      </c>
      <c r="L7882" s="10">
        <v>3421.9999999999995</v>
      </c>
      <c r="M7882" s="5">
        <v>0.39999999999999997</v>
      </c>
      <c r="N7882" s="2" t="s">
        <v>23</v>
      </c>
    </row>
    <row r="7883" spans="2:14" ht="14.25" customHeight="1" x14ac:dyDescent="0.25">
      <c r="B7883" s="2" t="s">
        <v>24</v>
      </c>
      <c r="C7883" s="2">
        <v>1197831</v>
      </c>
      <c r="D7883" s="3">
        <v>44068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10">
        <v>32</v>
      </c>
      <c r="J7883" s="7">
        <v>2850</v>
      </c>
      <c r="K7883" s="10">
        <v>9120</v>
      </c>
      <c r="L7883" s="10">
        <v>3830.3999999999996</v>
      </c>
      <c r="M7883" s="5">
        <v>0.42</v>
      </c>
      <c r="N7883" s="2" t="s">
        <v>23</v>
      </c>
    </row>
    <row r="7884" spans="2:14" ht="14.25" customHeight="1" x14ac:dyDescent="0.25">
      <c r="B7884" s="2" t="s">
        <v>24</v>
      </c>
      <c r="C7884" s="2">
        <v>1197831</v>
      </c>
      <c r="D7884" s="3">
        <v>44069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10">
        <v>29</v>
      </c>
      <c r="J7884" s="7">
        <v>3740</v>
      </c>
      <c r="K7884" s="10">
        <v>10846</v>
      </c>
      <c r="L7884" s="10">
        <v>4446.8599999999997</v>
      </c>
      <c r="M7884" s="5">
        <v>0.41</v>
      </c>
      <c r="N7884" s="2" t="s">
        <v>23</v>
      </c>
    </row>
    <row r="7885" spans="2:14" ht="14.25" customHeight="1" x14ac:dyDescent="0.25">
      <c r="B7885" s="2" t="s">
        <v>24</v>
      </c>
      <c r="C7885" s="2">
        <v>1197831</v>
      </c>
      <c r="D7885" s="3">
        <v>44070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10">
        <v>28</v>
      </c>
      <c r="J7885" s="7">
        <v>2240</v>
      </c>
      <c r="K7885" s="10">
        <v>6272</v>
      </c>
      <c r="L7885" s="10">
        <v>3261.44</v>
      </c>
      <c r="M7885" s="5">
        <v>0.52</v>
      </c>
      <c r="N7885" s="2" t="s">
        <v>23</v>
      </c>
    </row>
    <row r="7886" spans="2:14" ht="14.25" customHeight="1" x14ac:dyDescent="0.25">
      <c r="B7886" s="2" t="s">
        <v>24</v>
      </c>
      <c r="C7886" s="2">
        <v>1197831</v>
      </c>
      <c r="D7886" s="3">
        <v>44071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10">
        <v>33</v>
      </c>
      <c r="J7886" s="7">
        <v>2170</v>
      </c>
      <c r="K7886" s="10">
        <v>7161</v>
      </c>
      <c r="L7886" s="10">
        <v>2577.96</v>
      </c>
      <c r="M7886" s="5">
        <v>0.36</v>
      </c>
      <c r="N7886" s="2" t="s">
        <v>23</v>
      </c>
    </row>
    <row r="7887" spans="2:14" ht="14.25" customHeight="1" x14ac:dyDescent="0.25">
      <c r="B7887" s="2" t="s">
        <v>24</v>
      </c>
      <c r="C7887" s="2">
        <v>1197831</v>
      </c>
      <c r="D7887" s="3">
        <v>44072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10">
        <v>36</v>
      </c>
      <c r="J7887" s="7">
        <v>3020</v>
      </c>
      <c r="K7887" s="10">
        <v>10872</v>
      </c>
      <c r="L7887" s="10">
        <v>5653.4400000000005</v>
      </c>
      <c r="M7887" s="5">
        <v>0.52</v>
      </c>
      <c r="N7887" s="2" t="s">
        <v>23</v>
      </c>
    </row>
    <row r="7888" spans="2:14" ht="14.25" customHeight="1" x14ac:dyDescent="0.25">
      <c r="B7888" s="2" t="s">
        <v>24</v>
      </c>
      <c r="C7888" s="2">
        <v>1197831</v>
      </c>
      <c r="D7888" s="3">
        <v>44073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10">
        <v>27</v>
      </c>
      <c r="J7888" s="7">
        <v>3050</v>
      </c>
      <c r="K7888" s="10">
        <v>8235</v>
      </c>
      <c r="L7888" s="10">
        <v>3046.95</v>
      </c>
      <c r="M7888" s="5">
        <v>0.37</v>
      </c>
      <c r="N7888" s="2" t="s">
        <v>23</v>
      </c>
    </row>
    <row r="7889" spans="2:14" ht="14.25" customHeight="1" x14ac:dyDescent="0.25">
      <c r="B7889" s="2" t="s">
        <v>24</v>
      </c>
      <c r="C7889" s="2">
        <v>1197831</v>
      </c>
      <c r="D7889" s="3">
        <v>44074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10">
        <v>33</v>
      </c>
      <c r="J7889" s="7">
        <v>3050</v>
      </c>
      <c r="K7889" s="10">
        <v>10065</v>
      </c>
      <c r="L7889" s="10">
        <v>3824.7</v>
      </c>
      <c r="M7889" s="5">
        <v>0.38</v>
      </c>
      <c r="N7889" s="2" t="s">
        <v>23</v>
      </c>
    </row>
    <row r="7890" spans="2:14" ht="14.25" customHeight="1" x14ac:dyDescent="0.25">
      <c r="B7890" s="2" t="s">
        <v>24</v>
      </c>
      <c r="C7890" s="2">
        <v>1197831</v>
      </c>
      <c r="D7890" s="3">
        <v>44075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10">
        <v>29</v>
      </c>
      <c r="J7890" s="7">
        <v>3740</v>
      </c>
      <c r="K7890" s="10">
        <v>10846</v>
      </c>
      <c r="L7890" s="10">
        <v>4446.8599999999997</v>
      </c>
      <c r="M7890" s="5">
        <v>0.41</v>
      </c>
      <c r="N7890" s="2" t="s">
        <v>23</v>
      </c>
    </row>
    <row r="7891" spans="2:14" ht="14.25" customHeight="1" x14ac:dyDescent="0.25">
      <c r="B7891" s="2" t="s">
        <v>24</v>
      </c>
      <c r="C7891" s="2">
        <v>1197831</v>
      </c>
      <c r="D7891" s="3">
        <v>44076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10">
        <v>30</v>
      </c>
      <c r="J7891" s="7">
        <v>2150</v>
      </c>
      <c r="K7891" s="10">
        <v>6450</v>
      </c>
      <c r="L7891" s="10">
        <v>3096</v>
      </c>
      <c r="M7891" s="5">
        <v>0.48</v>
      </c>
      <c r="N7891" s="2" t="s">
        <v>23</v>
      </c>
    </row>
    <row r="7892" spans="2:14" ht="14.25" customHeight="1" x14ac:dyDescent="0.25">
      <c r="B7892" s="2" t="s">
        <v>24</v>
      </c>
      <c r="C7892" s="2">
        <v>1197831</v>
      </c>
      <c r="D7892" s="3">
        <v>44077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10">
        <v>35</v>
      </c>
      <c r="J7892" s="7">
        <v>2280</v>
      </c>
      <c r="K7892" s="10">
        <v>7980</v>
      </c>
      <c r="L7892" s="10">
        <v>2713.2</v>
      </c>
      <c r="M7892" s="5">
        <v>0.33999999999999997</v>
      </c>
      <c r="N7892" s="2" t="s">
        <v>23</v>
      </c>
    </row>
    <row r="7893" spans="2:14" ht="14.25" customHeight="1" x14ac:dyDescent="0.25">
      <c r="B7893" s="2" t="s">
        <v>24</v>
      </c>
      <c r="C7893" s="2">
        <v>1197831</v>
      </c>
      <c r="D7893" s="3">
        <v>44078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10">
        <v>39</v>
      </c>
      <c r="J7893" s="7">
        <v>2700</v>
      </c>
      <c r="K7893" s="10">
        <v>10530</v>
      </c>
      <c r="L7893" s="10">
        <v>5686.2000000000007</v>
      </c>
      <c r="M7893" s="5">
        <v>0.54</v>
      </c>
      <c r="N7893" s="2" t="s">
        <v>23</v>
      </c>
    </row>
    <row r="7894" spans="2:14" ht="14.25" customHeight="1" x14ac:dyDescent="0.25">
      <c r="B7894" s="2" t="s">
        <v>24</v>
      </c>
      <c r="C7894" s="2">
        <v>1197831</v>
      </c>
      <c r="D7894" s="3">
        <v>44079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10">
        <v>33</v>
      </c>
      <c r="J7894" s="7">
        <v>2640</v>
      </c>
      <c r="K7894" s="10">
        <v>8712</v>
      </c>
      <c r="L7894" s="10">
        <v>3659.04</v>
      </c>
      <c r="M7894" s="5">
        <v>0.42</v>
      </c>
      <c r="N7894" s="2" t="s">
        <v>23</v>
      </c>
    </row>
    <row r="7895" spans="2:14" ht="14.25" customHeight="1" x14ac:dyDescent="0.25">
      <c r="B7895" s="2" t="s">
        <v>24</v>
      </c>
      <c r="C7895" s="2">
        <v>1197831</v>
      </c>
      <c r="D7895" s="3">
        <v>44080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10">
        <v>32</v>
      </c>
      <c r="J7895" s="7">
        <v>2550</v>
      </c>
      <c r="K7895" s="10">
        <v>8160</v>
      </c>
      <c r="L7895" s="10">
        <v>3019.2</v>
      </c>
      <c r="M7895" s="5">
        <v>0.37</v>
      </c>
      <c r="N7895" s="2" t="s">
        <v>23</v>
      </c>
    </row>
    <row r="7896" spans="2:14" ht="14.25" customHeight="1" x14ac:dyDescent="0.25">
      <c r="B7896" s="2" t="s">
        <v>24</v>
      </c>
      <c r="C7896" s="2">
        <v>1197831</v>
      </c>
      <c r="D7896" s="3">
        <v>44081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10">
        <v>36</v>
      </c>
      <c r="J7896" s="7">
        <v>3150</v>
      </c>
      <c r="K7896" s="10">
        <v>11340</v>
      </c>
      <c r="L7896" s="10">
        <v>4309.2</v>
      </c>
      <c r="M7896" s="5">
        <v>0.38</v>
      </c>
      <c r="N7896" s="2" t="s">
        <v>23</v>
      </c>
    </row>
    <row r="7897" spans="2:14" ht="14.25" customHeight="1" x14ac:dyDescent="0.25">
      <c r="B7897" s="2" t="s">
        <v>24</v>
      </c>
      <c r="C7897" s="2">
        <v>1197831</v>
      </c>
      <c r="D7897" s="3">
        <v>44082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10">
        <v>37</v>
      </c>
      <c r="J7897" s="7">
        <v>2000</v>
      </c>
      <c r="K7897" s="10">
        <v>7400</v>
      </c>
      <c r="L7897" s="10">
        <v>3700</v>
      </c>
      <c r="M7897" s="5">
        <v>0.5</v>
      </c>
      <c r="N7897" s="2" t="s">
        <v>23</v>
      </c>
    </row>
    <row r="7898" spans="2:14" ht="14.25" customHeight="1" x14ac:dyDescent="0.25">
      <c r="B7898" s="2" t="s">
        <v>24</v>
      </c>
      <c r="C7898" s="2">
        <v>1197831</v>
      </c>
      <c r="D7898" s="3">
        <v>44083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10">
        <v>36</v>
      </c>
      <c r="J7898" s="7">
        <v>2060</v>
      </c>
      <c r="K7898" s="10">
        <v>7416</v>
      </c>
      <c r="L7898" s="10">
        <v>2669.7599999999998</v>
      </c>
      <c r="M7898" s="5">
        <v>0.36</v>
      </c>
      <c r="N7898" s="2" t="s">
        <v>23</v>
      </c>
    </row>
    <row r="7899" spans="2:14" ht="14.25" customHeight="1" x14ac:dyDescent="0.25">
      <c r="B7899" s="2" t="s">
        <v>24</v>
      </c>
      <c r="C7899" s="2">
        <v>1197831</v>
      </c>
      <c r="D7899" s="3">
        <v>44084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10">
        <v>42</v>
      </c>
      <c r="J7899" s="7">
        <v>2980</v>
      </c>
      <c r="K7899" s="10">
        <v>12516</v>
      </c>
      <c r="L7899" s="10">
        <v>7134.1200000000008</v>
      </c>
      <c r="M7899" s="5">
        <v>0.57000000000000006</v>
      </c>
      <c r="N7899" s="2" t="s">
        <v>23</v>
      </c>
    </row>
    <row r="7900" spans="2:14" ht="14.25" customHeight="1" x14ac:dyDescent="0.25">
      <c r="B7900" s="2" t="s">
        <v>24</v>
      </c>
      <c r="C7900" s="2">
        <v>1197831</v>
      </c>
      <c r="D7900" s="3">
        <v>44085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10">
        <v>31</v>
      </c>
      <c r="J7900" s="7">
        <v>2720</v>
      </c>
      <c r="K7900" s="10">
        <v>8432</v>
      </c>
      <c r="L7900" s="10">
        <v>3288.4799999999996</v>
      </c>
      <c r="M7900" s="5">
        <v>0.38999999999999996</v>
      </c>
      <c r="N7900" s="2" t="s">
        <v>23</v>
      </c>
    </row>
    <row r="7901" spans="2:14" ht="14.25" customHeight="1" x14ac:dyDescent="0.25">
      <c r="B7901" s="2" t="s">
        <v>24</v>
      </c>
      <c r="C7901" s="2">
        <v>1197831</v>
      </c>
      <c r="D7901" s="3">
        <v>44086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10">
        <v>29</v>
      </c>
      <c r="J7901" s="7">
        <v>2480</v>
      </c>
      <c r="K7901" s="10">
        <v>7192</v>
      </c>
      <c r="L7901" s="10">
        <v>2804.8799999999997</v>
      </c>
      <c r="M7901" s="5">
        <v>0.38999999999999996</v>
      </c>
      <c r="N7901" s="2" t="s">
        <v>23</v>
      </c>
    </row>
    <row r="7902" spans="2:14" ht="14.25" customHeight="1" x14ac:dyDescent="0.25">
      <c r="B7902" s="2" t="s">
        <v>24</v>
      </c>
      <c r="C7902" s="2">
        <v>1197831</v>
      </c>
      <c r="D7902" s="3">
        <v>44087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10">
        <v>39</v>
      </c>
      <c r="J7902" s="7">
        <v>2550</v>
      </c>
      <c r="K7902" s="10">
        <v>9945</v>
      </c>
      <c r="L7902" s="10">
        <v>3679.65</v>
      </c>
      <c r="M7902" s="5">
        <v>0.37</v>
      </c>
      <c r="N7902" s="2" t="s">
        <v>23</v>
      </c>
    </row>
    <row r="7903" spans="2:14" ht="14.25" customHeight="1" x14ac:dyDescent="0.25">
      <c r="B7903" s="2" t="s">
        <v>24</v>
      </c>
      <c r="C7903" s="2">
        <v>1197831</v>
      </c>
      <c r="D7903" s="3">
        <v>44088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10">
        <v>36</v>
      </c>
      <c r="J7903" s="7">
        <v>2040</v>
      </c>
      <c r="K7903" s="10">
        <v>7344</v>
      </c>
      <c r="L7903" s="10">
        <v>3451.6800000000003</v>
      </c>
      <c r="M7903" s="5">
        <v>0.47000000000000003</v>
      </c>
      <c r="N7903" s="2" t="s">
        <v>23</v>
      </c>
    </row>
    <row r="7904" spans="2:14" ht="14.25" customHeight="1" x14ac:dyDescent="0.25">
      <c r="B7904" s="2" t="s">
        <v>24</v>
      </c>
      <c r="C7904" s="2">
        <v>1197831</v>
      </c>
      <c r="D7904" s="3">
        <v>44089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10">
        <v>35</v>
      </c>
      <c r="J7904" s="7">
        <v>1840</v>
      </c>
      <c r="K7904" s="10">
        <v>6440</v>
      </c>
      <c r="L7904" s="10">
        <v>2382.8000000000002</v>
      </c>
      <c r="M7904" s="5">
        <v>0.37</v>
      </c>
      <c r="N7904" s="2" t="s">
        <v>23</v>
      </c>
    </row>
    <row r="7905" spans="2:14" ht="14.25" customHeight="1" x14ac:dyDescent="0.25">
      <c r="B7905" s="2" t="s">
        <v>24</v>
      </c>
      <c r="C7905" s="2">
        <v>1197831</v>
      </c>
      <c r="D7905" s="3">
        <v>44090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10">
        <v>43</v>
      </c>
      <c r="J7905" s="7">
        <v>2330</v>
      </c>
      <c r="K7905" s="10">
        <v>10019</v>
      </c>
      <c r="L7905" s="10">
        <v>5410.26</v>
      </c>
      <c r="M7905" s="5">
        <v>0.54</v>
      </c>
      <c r="N7905" s="2" t="s">
        <v>23</v>
      </c>
    </row>
    <row r="7906" spans="2:14" ht="14.25" customHeight="1" x14ac:dyDescent="0.25">
      <c r="B7906" s="2" t="s">
        <v>24</v>
      </c>
      <c r="C7906" s="2">
        <v>1197831</v>
      </c>
      <c r="D7906" s="3">
        <v>44124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10">
        <v>34</v>
      </c>
      <c r="J7906" s="7">
        <v>2700</v>
      </c>
      <c r="K7906" s="10">
        <v>9180</v>
      </c>
      <c r="L7906" s="10">
        <v>3488.4</v>
      </c>
      <c r="M7906" s="5">
        <v>0.38</v>
      </c>
      <c r="N7906" s="2" t="s">
        <v>23</v>
      </c>
    </row>
    <row r="7907" spans="2:14" ht="14.25" customHeight="1" x14ac:dyDescent="0.25">
      <c r="B7907" s="2" t="s">
        <v>24</v>
      </c>
      <c r="C7907" s="2">
        <v>1197831</v>
      </c>
      <c r="D7907" s="3">
        <v>44125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10">
        <v>31</v>
      </c>
      <c r="J7907" s="7">
        <v>3060</v>
      </c>
      <c r="K7907" s="10">
        <v>9486</v>
      </c>
      <c r="L7907" s="10">
        <v>3794.3999999999996</v>
      </c>
      <c r="M7907" s="5">
        <v>0.39999999999999997</v>
      </c>
      <c r="N7907" s="2" t="s">
        <v>23</v>
      </c>
    </row>
    <row r="7908" spans="2:14" ht="14.25" customHeight="1" x14ac:dyDescent="0.25">
      <c r="B7908" s="2" t="s">
        <v>24</v>
      </c>
      <c r="C7908" s="2">
        <v>1197831</v>
      </c>
      <c r="D7908" s="3">
        <v>44126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10">
        <v>34</v>
      </c>
      <c r="J7908" s="7">
        <v>2810</v>
      </c>
      <c r="K7908" s="10">
        <v>9554</v>
      </c>
      <c r="L7908" s="10">
        <v>3726.0599999999995</v>
      </c>
      <c r="M7908" s="5">
        <v>0.38999999999999996</v>
      </c>
      <c r="N7908" s="2" t="s">
        <v>23</v>
      </c>
    </row>
    <row r="7909" spans="2:14" ht="14.25" customHeight="1" x14ac:dyDescent="0.25">
      <c r="B7909" s="2" t="s">
        <v>24</v>
      </c>
      <c r="C7909" s="2">
        <v>1197831</v>
      </c>
      <c r="D7909" s="3">
        <v>44127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10">
        <v>36</v>
      </c>
      <c r="J7909" s="7">
        <v>2300</v>
      </c>
      <c r="K7909" s="10">
        <v>8280</v>
      </c>
      <c r="L7909" s="10">
        <v>4140</v>
      </c>
      <c r="M7909" s="5">
        <v>0.5</v>
      </c>
      <c r="N7909" s="2" t="s">
        <v>23</v>
      </c>
    </row>
    <row r="7910" spans="2:14" ht="14.25" customHeight="1" x14ac:dyDescent="0.25">
      <c r="B7910" s="2" t="s">
        <v>24</v>
      </c>
      <c r="C7910" s="2">
        <v>1197831</v>
      </c>
      <c r="D7910" s="3">
        <v>44128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10">
        <v>30</v>
      </c>
      <c r="J7910" s="7">
        <v>1950</v>
      </c>
      <c r="K7910" s="10">
        <v>5850</v>
      </c>
      <c r="L7910" s="10">
        <v>1872</v>
      </c>
      <c r="M7910" s="5">
        <v>0.32</v>
      </c>
      <c r="N7910" s="2" t="s">
        <v>23</v>
      </c>
    </row>
    <row r="7911" spans="2:14" ht="14.25" customHeight="1" x14ac:dyDescent="0.25">
      <c r="B7911" s="2" t="s">
        <v>24</v>
      </c>
      <c r="C7911" s="2">
        <v>1197831</v>
      </c>
      <c r="D7911" s="3">
        <v>44129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10">
        <v>44</v>
      </c>
      <c r="J7911" s="7">
        <v>2890</v>
      </c>
      <c r="K7911" s="10">
        <v>12716</v>
      </c>
      <c r="L7911" s="10">
        <v>7248.1200000000008</v>
      </c>
      <c r="M7911" s="5">
        <v>0.57000000000000006</v>
      </c>
      <c r="N7911" s="2" t="s">
        <v>23</v>
      </c>
    </row>
    <row r="7912" spans="2:14" ht="14.25" customHeight="1" x14ac:dyDescent="0.25">
      <c r="B7912" s="2" t="s">
        <v>24</v>
      </c>
      <c r="C7912" s="2">
        <v>1197831</v>
      </c>
      <c r="D7912" s="3">
        <v>44130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10">
        <v>32</v>
      </c>
      <c r="J7912" s="7">
        <v>3330</v>
      </c>
      <c r="K7912" s="10">
        <v>10656</v>
      </c>
      <c r="L7912" s="10">
        <v>4262.3999999999996</v>
      </c>
      <c r="M7912" s="5">
        <v>0.39999999999999997</v>
      </c>
      <c r="N7912" s="2" t="s">
        <v>23</v>
      </c>
    </row>
    <row r="7913" spans="2:14" ht="14.25" customHeight="1" x14ac:dyDescent="0.25">
      <c r="B7913" s="2" t="s">
        <v>24</v>
      </c>
      <c r="C7913" s="2">
        <v>1197831</v>
      </c>
      <c r="D7913" s="3">
        <v>44131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10">
        <v>34</v>
      </c>
      <c r="J7913" s="7">
        <v>3330</v>
      </c>
      <c r="K7913" s="10">
        <v>11322</v>
      </c>
      <c r="L7913" s="10">
        <v>4755.24</v>
      </c>
      <c r="M7913" s="5">
        <v>0.42</v>
      </c>
      <c r="N7913" s="2" t="s">
        <v>23</v>
      </c>
    </row>
    <row r="7914" spans="2:14" ht="14.25" customHeight="1" x14ac:dyDescent="0.25">
      <c r="B7914" s="2" t="s">
        <v>24</v>
      </c>
      <c r="C7914" s="2">
        <v>1197831</v>
      </c>
      <c r="D7914" s="3">
        <v>44132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10">
        <v>38</v>
      </c>
      <c r="J7914" s="7">
        <v>2980</v>
      </c>
      <c r="K7914" s="10">
        <v>11324</v>
      </c>
      <c r="L7914" s="10">
        <v>4303.12</v>
      </c>
      <c r="M7914" s="5">
        <v>0.38</v>
      </c>
      <c r="N7914" s="2" t="s">
        <v>23</v>
      </c>
    </row>
    <row r="7915" spans="2:14" ht="14.25" customHeight="1" x14ac:dyDescent="0.25">
      <c r="B7915" s="2" t="s">
        <v>24</v>
      </c>
      <c r="C7915" s="2">
        <v>1197831</v>
      </c>
      <c r="D7915" s="3">
        <v>44133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10">
        <v>36</v>
      </c>
      <c r="J7915" s="7">
        <v>2100</v>
      </c>
      <c r="K7915" s="10">
        <v>7560</v>
      </c>
      <c r="L7915" s="10">
        <v>3931.2000000000003</v>
      </c>
      <c r="M7915" s="5">
        <v>0.52</v>
      </c>
      <c r="N7915" s="2" t="s">
        <v>23</v>
      </c>
    </row>
    <row r="7916" spans="2:14" ht="14.25" customHeight="1" x14ac:dyDescent="0.25">
      <c r="B7916" s="2" t="s">
        <v>24</v>
      </c>
      <c r="C7916" s="2">
        <v>1197831</v>
      </c>
      <c r="D7916" s="3">
        <v>44134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10">
        <v>30</v>
      </c>
      <c r="J7916" s="7">
        <v>2080</v>
      </c>
      <c r="K7916" s="10">
        <v>6240</v>
      </c>
      <c r="L7916" s="10">
        <v>2246.4</v>
      </c>
      <c r="M7916" s="5">
        <v>0.36</v>
      </c>
      <c r="N7916" s="2" t="s">
        <v>23</v>
      </c>
    </row>
    <row r="7917" spans="2:14" ht="14.25" customHeight="1" x14ac:dyDescent="0.25">
      <c r="B7917" s="2" t="s">
        <v>24</v>
      </c>
      <c r="C7917" s="2">
        <v>1197831</v>
      </c>
      <c r="D7917" s="3">
        <v>44135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10">
        <v>41</v>
      </c>
      <c r="J7917" s="7">
        <v>3060</v>
      </c>
      <c r="K7917" s="10">
        <v>12546</v>
      </c>
      <c r="L7917" s="10">
        <v>6900.3</v>
      </c>
      <c r="M7917" s="5">
        <v>0.55000000000000004</v>
      </c>
      <c r="N7917" s="2" t="s">
        <v>23</v>
      </c>
    </row>
    <row r="7918" spans="2:14" ht="14.25" customHeight="1" x14ac:dyDescent="0.25">
      <c r="B7918" s="2" t="s">
        <v>29</v>
      </c>
      <c r="C7918" s="2">
        <v>1128299</v>
      </c>
      <c r="D7918" s="3">
        <v>44136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10">
        <v>30</v>
      </c>
      <c r="J7918" s="7">
        <v>2640</v>
      </c>
      <c r="K7918" s="10">
        <v>7920</v>
      </c>
      <c r="L7918" s="10">
        <v>3088.8</v>
      </c>
      <c r="M7918" s="5">
        <v>0.39</v>
      </c>
      <c r="N7918" s="2" t="s">
        <v>23</v>
      </c>
    </row>
    <row r="7919" spans="2:14" ht="14.25" customHeight="1" x14ac:dyDescent="0.25">
      <c r="B7919" s="2" t="s">
        <v>29</v>
      </c>
      <c r="C7919" s="2">
        <v>1128299</v>
      </c>
      <c r="D7919" s="3">
        <v>44137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10">
        <v>33</v>
      </c>
      <c r="J7919" s="7">
        <v>2480</v>
      </c>
      <c r="K7919" s="10">
        <v>8184</v>
      </c>
      <c r="L7919" s="10">
        <v>1882.3200000000002</v>
      </c>
      <c r="M7919" s="5">
        <v>0.23</v>
      </c>
      <c r="N7919" s="2" t="s">
        <v>23</v>
      </c>
    </row>
    <row r="7920" spans="2:14" ht="14.25" customHeight="1" x14ac:dyDescent="0.25">
      <c r="B7920" s="2" t="s">
        <v>29</v>
      </c>
      <c r="C7920" s="2">
        <v>1128299</v>
      </c>
      <c r="D7920" s="3">
        <v>44138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10">
        <v>33</v>
      </c>
      <c r="J7920" s="7">
        <v>2710</v>
      </c>
      <c r="K7920" s="10">
        <v>8943</v>
      </c>
      <c r="L7920" s="10">
        <v>3756.0600000000004</v>
      </c>
      <c r="M7920" s="5">
        <v>0.42000000000000004</v>
      </c>
      <c r="N7920" s="2" t="s">
        <v>23</v>
      </c>
    </row>
    <row r="7921" spans="2:14" ht="14.25" customHeight="1" x14ac:dyDescent="0.25">
      <c r="B7921" s="2" t="s">
        <v>29</v>
      </c>
      <c r="C7921" s="2">
        <v>1128299</v>
      </c>
      <c r="D7921" s="3">
        <v>44139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10">
        <v>35</v>
      </c>
      <c r="J7921" s="7">
        <v>2190</v>
      </c>
      <c r="K7921" s="10">
        <v>7665</v>
      </c>
      <c r="L7921" s="10">
        <v>2759.4</v>
      </c>
      <c r="M7921" s="5">
        <v>0.36</v>
      </c>
      <c r="N7921" s="2" t="s">
        <v>23</v>
      </c>
    </row>
    <row r="7922" spans="2:14" ht="14.25" customHeight="1" x14ac:dyDescent="0.25">
      <c r="B7922" s="2" t="s">
        <v>29</v>
      </c>
      <c r="C7922" s="2">
        <v>1128299</v>
      </c>
      <c r="D7922" s="3">
        <v>44140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10">
        <v>38</v>
      </c>
      <c r="J7922" s="7">
        <v>1730</v>
      </c>
      <c r="K7922" s="10">
        <v>6574</v>
      </c>
      <c r="L7922" s="10">
        <v>3549.96</v>
      </c>
      <c r="M7922" s="5">
        <v>0.54</v>
      </c>
      <c r="N7922" s="2" t="s">
        <v>23</v>
      </c>
    </row>
    <row r="7923" spans="2:14" ht="14.25" customHeight="1" x14ac:dyDescent="0.25">
      <c r="B7923" s="2" t="s">
        <v>29</v>
      </c>
      <c r="C7923" s="2">
        <v>1128299</v>
      </c>
      <c r="D7923" s="3">
        <v>44141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10">
        <v>36</v>
      </c>
      <c r="J7923" s="7">
        <v>2330</v>
      </c>
      <c r="K7923" s="10">
        <v>8388</v>
      </c>
      <c r="L7923" s="10">
        <v>1761.4800000000002</v>
      </c>
      <c r="M7923" s="5">
        <v>0.21000000000000002</v>
      </c>
      <c r="N7923" s="2" t="s">
        <v>23</v>
      </c>
    </row>
    <row r="7924" spans="2:14" ht="14.25" customHeight="1" x14ac:dyDescent="0.25">
      <c r="B7924" s="2" t="s">
        <v>29</v>
      </c>
      <c r="C7924" s="2">
        <v>1128299</v>
      </c>
      <c r="D7924" s="3">
        <v>44142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10">
        <v>28</v>
      </c>
      <c r="J7924" s="7">
        <v>2890</v>
      </c>
      <c r="K7924" s="10">
        <v>8092</v>
      </c>
      <c r="L7924" s="10">
        <v>3398.6400000000003</v>
      </c>
      <c r="M7924" s="5">
        <v>0.42000000000000004</v>
      </c>
      <c r="N7924" s="2" t="s">
        <v>23</v>
      </c>
    </row>
    <row r="7925" spans="2:14" ht="14.25" customHeight="1" x14ac:dyDescent="0.25">
      <c r="B7925" s="2" t="s">
        <v>29</v>
      </c>
      <c r="C7925" s="2">
        <v>1128299</v>
      </c>
      <c r="D7925" s="3">
        <v>44143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10">
        <v>36</v>
      </c>
      <c r="J7925" s="7">
        <v>2390</v>
      </c>
      <c r="K7925" s="10">
        <v>8604</v>
      </c>
      <c r="L7925" s="10">
        <v>2151</v>
      </c>
      <c r="M7925" s="5">
        <v>0.25</v>
      </c>
      <c r="N7925" s="2" t="s">
        <v>23</v>
      </c>
    </row>
    <row r="7926" spans="2:14" ht="14.25" customHeight="1" x14ac:dyDescent="0.25">
      <c r="B7926" s="2" t="s">
        <v>29</v>
      </c>
      <c r="C7926" s="2">
        <v>1128299</v>
      </c>
      <c r="D7926" s="3">
        <v>44144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10">
        <v>40</v>
      </c>
      <c r="J7926" s="7">
        <v>2470</v>
      </c>
      <c r="K7926" s="10">
        <v>9880</v>
      </c>
      <c r="L7926" s="10">
        <v>4050.8</v>
      </c>
      <c r="M7926" s="5">
        <v>0.41000000000000003</v>
      </c>
      <c r="N7926" s="2" t="s">
        <v>23</v>
      </c>
    </row>
    <row r="7927" spans="2:14" ht="14.25" customHeight="1" x14ac:dyDescent="0.25">
      <c r="B7927" s="2" t="s">
        <v>29</v>
      </c>
      <c r="C7927" s="2">
        <v>1128299</v>
      </c>
      <c r="D7927" s="3">
        <v>44145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10">
        <v>39</v>
      </c>
      <c r="J7927" s="7">
        <v>1900</v>
      </c>
      <c r="K7927" s="10">
        <v>7410</v>
      </c>
      <c r="L7927" s="10">
        <v>2519.3999999999996</v>
      </c>
      <c r="M7927" s="5">
        <v>0.33999999999999997</v>
      </c>
      <c r="N7927" s="2" t="s">
        <v>23</v>
      </c>
    </row>
    <row r="7928" spans="2:14" ht="14.25" customHeight="1" x14ac:dyDescent="0.25">
      <c r="B7928" s="2" t="s">
        <v>29</v>
      </c>
      <c r="C7928" s="2">
        <v>1128299</v>
      </c>
      <c r="D7928" s="3">
        <v>44146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10">
        <v>42</v>
      </c>
      <c r="J7928" s="7">
        <v>1650</v>
      </c>
      <c r="K7928" s="10">
        <v>6930</v>
      </c>
      <c r="L7928" s="10">
        <v>3950.1000000000004</v>
      </c>
      <c r="M7928" s="5">
        <v>0.57000000000000006</v>
      </c>
      <c r="N7928" s="2" t="s">
        <v>23</v>
      </c>
    </row>
    <row r="7929" spans="2:14" ht="14.25" customHeight="1" x14ac:dyDescent="0.25">
      <c r="B7929" s="2" t="s">
        <v>29</v>
      </c>
      <c r="C7929" s="2">
        <v>1128299</v>
      </c>
      <c r="D7929" s="3">
        <v>44147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10">
        <v>33</v>
      </c>
      <c r="J7929" s="7">
        <v>2100</v>
      </c>
      <c r="K7929" s="10">
        <v>6930</v>
      </c>
      <c r="L7929" s="10">
        <v>1524.6000000000001</v>
      </c>
      <c r="M7929" s="5">
        <v>0.22000000000000003</v>
      </c>
      <c r="N7929" s="2" t="s">
        <v>23</v>
      </c>
    </row>
    <row r="7930" spans="2:14" ht="14.25" customHeight="1" x14ac:dyDescent="0.25">
      <c r="B7930" s="2" t="s">
        <v>29</v>
      </c>
      <c r="C7930" s="2">
        <v>1128299</v>
      </c>
      <c r="D7930" s="3">
        <v>44148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10">
        <v>36</v>
      </c>
      <c r="J7930" s="7">
        <v>2720</v>
      </c>
      <c r="K7930" s="10">
        <v>9792</v>
      </c>
      <c r="L7930" s="10">
        <v>3818.88</v>
      </c>
      <c r="M7930" s="5">
        <v>0.39</v>
      </c>
      <c r="N7930" s="2" t="s">
        <v>23</v>
      </c>
    </row>
    <row r="7931" spans="2:14" ht="14.25" customHeight="1" x14ac:dyDescent="0.25">
      <c r="B7931" s="2" t="s">
        <v>29</v>
      </c>
      <c r="C7931" s="2">
        <v>1128299</v>
      </c>
      <c r="D7931" s="3">
        <v>44149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10">
        <v>39</v>
      </c>
      <c r="J7931" s="7">
        <v>2310</v>
      </c>
      <c r="K7931" s="10">
        <v>9009</v>
      </c>
      <c r="L7931" s="10">
        <v>2072.0700000000002</v>
      </c>
      <c r="M7931" s="5">
        <v>0.23</v>
      </c>
      <c r="N7931" s="2" t="s">
        <v>23</v>
      </c>
    </row>
    <row r="7932" spans="2:14" ht="14.25" customHeight="1" x14ac:dyDescent="0.25">
      <c r="B7932" s="2" t="s">
        <v>29</v>
      </c>
      <c r="C7932" s="2">
        <v>1128299</v>
      </c>
      <c r="D7932" s="3">
        <v>44150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10">
        <v>47</v>
      </c>
      <c r="J7932" s="7">
        <v>2100</v>
      </c>
      <c r="K7932" s="10">
        <v>9870</v>
      </c>
      <c r="L7932" s="10">
        <v>4145.4000000000005</v>
      </c>
      <c r="M7932" s="5">
        <v>0.42000000000000004</v>
      </c>
      <c r="N7932" s="2" t="s">
        <v>23</v>
      </c>
    </row>
    <row r="7933" spans="2:14" ht="14.25" customHeight="1" x14ac:dyDescent="0.25">
      <c r="B7933" s="2" t="s">
        <v>29</v>
      </c>
      <c r="C7933" s="2">
        <v>1128299</v>
      </c>
      <c r="D7933" s="3">
        <v>44187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10">
        <v>48</v>
      </c>
      <c r="J7933" s="7">
        <v>2040</v>
      </c>
      <c r="K7933" s="10">
        <v>9792</v>
      </c>
      <c r="L7933" s="10">
        <v>3133.44</v>
      </c>
      <c r="M7933" s="5">
        <v>0.32</v>
      </c>
      <c r="N7933" s="2" t="s">
        <v>23</v>
      </c>
    </row>
    <row r="7934" spans="2:14" ht="14.25" customHeight="1" x14ac:dyDescent="0.25">
      <c r="B7934" s="2" t="s">
        <v>29</v>
      </c>
      <c r="C7934" s="2">
        <v>1128299</v>
      </c>
      <c r="D7934" s="3">
        <v>44188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10">
        <v>51</v>
      </c>
      <c r="J7934" s="7">
        <v>1700</v>
      </c>
      <c r="K7934" s="10">
        <v>8670</v>
      </c>
      <c r="L7934" s="10">
        <v>4681.8</v>
      </c>
      <c r="M7934" s="5">
        <v>0.54</v>
      </c>
      <c r="N7934" s="2" t="s">
        <v>23</v>
      </c>
    </row>
    <row r="7935" spans="2:14" ht="14.25" customHeight="1" x14ac:dyDescent="0.25">
      <c r="B7935" s="2" t="s">
        <v>29</v>
      </c>
      <c r="C7935" s="2">
        <v>1128299</v>
      </c>
      <c r="D7935" s="3">
        <v>44189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10">
        <v>41</v>
      </c>
      <c r="J7935" s="7">
        <v>2450</v>
      </c>
      <c r="K7935" s="10">
        <v>10045</v>
      </c>
      <c r="L7935" s="10">
        <v>2009</v>
      </c>
      <c r="M7935" s="5">
        <v>0.2</v>
      </c>
      <c r="N7935" s="2" t="s">
        <v>23</v>
      </c>
    </row>
    <row r="7936" spans="2:14" ht="14.25" customHeight="1" x14ac:dyDescent="0.25">
      <c r="B7936" s="2" t="s">
        <v>29</v>
      </c>
      <c r="C7936" s="2">
        <v>1128299</v>
      </c>
      <c r="D7936" s="3">
        <v>44190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10">
        <v>40</v>
      </c>
      <c r="J7936" s="7">
        <v>2710</v>
      </c>
      <c r="K7936" s="10">
        <v>10840</v>
      </c>
      <c r="L7936" s="10">
        <v>4119.2</v>
      </c>
      <c r="M7936" s="5">
        <v>0.38</v>
      </c>
      <c r="N7936" s="2" t="s">
        <v>23</v>
      </c>
    </row>
    <row r="7937" spans="2:14" ht="14.25" customHeight="1" x14ac:dyDescent="0.25">
      <c r="B7937" s="2" t="s">
        <v>29</v>
      </c>
      <c r="C7937" s="2">
        <v>1128299</v>
      </c>
      <c r="D7937" s="3">
        <v>44191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10">
        <v>51</v>
      </c>
      <c r="J7937" s="7">
        <v>2160</v>
      </c>
      <c r="K7937" s="10">
        <v>11016</v>
      </c>
      <c r="L7937" s="10">
        <v>2754</v>
      </c>
      <c r="M7937" s="5">
        <v>0.25</v>
      </c>
      <c r="N7937" s="2" t="s">
        <v>23</v>
      </c>
    </row>
    <row r="7938" spans="2:14" ht="14.25" customHeight="1" x14ac:dyDescent="0.25">
      <c r="B7938" s="2" t="s">
        <v>29</v>
      </c>
      <c r="C7938" s="2">
        <v>1128299</v>
      </c>
      <c r="D7938" s="3">
        <v>44192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10">
        <v>46</v>
      </c>
      <c r="J7938" s="7">
        <v>2540</v>
      </c>
      <c r="K7938" s="10">
        <v>11684</v>
      </c>
      <c r="L7938" s="10">
        <v>4556.76</v>
      </c>
      <c r="M7938" s="5">
        <v>0.39</v>
      </c>
      <c r="N7938" s="2" t="s">
        <v>23</v>
      </c>
    </row>
    <row r="7939" spans="2:14" ht="14.25" customHeight="1" x14ac:dyDescent="0.25">
      <c r="B7939" s="2" t="s">
        <v>29</v>
      </c>
      <c r="C7939" s="2">
        <v>1128299</v>
      </c>
      <c r="D7939" s="3">
        <v>44193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10">
        <v>48</v>
      </c>
      <c r="J7939" s="7">
        <v>1880</v>
      </c>
      <c r="K7939" s="10">
        <v>9024</v>
      </c>
      <c r="L7939" s="10">
        <v>3068.16</v>
      </c>
      <c r="M7939" s="5">
        <v>0.33999999999999997</v>
      </c>
      <c r="N7939" s="2" t="s">
        <v>23</v>
      </c>
    </row>
    <row r="7940" spans="2:14" ht="14.25" customHeight="1" x14ac:dyDescent="0.25">
      <c r="B7940" s="2" t="s">
        <v>29</v>
      </c>
      <c r="C7940" s="2">
        <v>1128299</v>
      </c>
      <c r="D7940" s="3">
        <v>44194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10">
        <v>47</v>
      </c>
      <c r="J7940" s="7">
        <v>1580</v>
      </c>
      <c r="K7940" s="10">
        <v>7426</v>
      </c>
      <c r="L7940" s="10">
        <v>4158.5600000000004</v>
      </c>
      <c r="M7940" s="5">
        <v>0.56000000000000005</v>
      </c>
      <c r="N7940" s="2" t="s">
        <v>23</v>
      </c>
    </row>
    <row r="7941" spans="2:14" ht="14.25" customHeight="1" x14ac:dyDescent="0.25">
      <c r="B7941" s="2" t="s">
        <v>29</v>
      </c>
      <c r="C7941" s="2">
        <v>1128299</v>
      </c>
      <c r="D7941" s="3">
        <v>44195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10">
        <v>62</v>
      </c>
      <c r="J7941" s="7">
        <v>2450</v>
      </c>
      <c r="K7941" s="10">
        <v>15190</v>
      </c>
      <c r="L7941" s="10">
        <v>2886.1000000000004</v>
      </c>
      <c r="M7941" s="5">
        <v>0.19000000000000003</v>
      </c>
      <c r="N7941" s="2" t="s">
        <v>23</v>
      </c>
    </row>
    <row r="7942" spans="2:14" ht="14.25" customHeight="1" x14ac:dyDescent="0.25">
      <c r="B7942" s="2" t="s">
        <v>29</v>
      </c>
      <c r="C7942" s="2">
        <v>1128299</v>
      </c>
      <c r="D7942" s="3">
        <v>44196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10">
        <v>44</v>
      </c>
      <c r="J7942" s="7">
        <v>2700</v>
      </c>
      <c r="K7942" s="10">
        <v>11880</v>
      </c>
      <c r="L7942" s="10">
        <v>5227.2</v>
      </c>
      <c r="M7942" s="5">
        <v>0.44</v>
      </c>
      <c r="N7942" s="2" t="s">
        <v>23</v>
      </c>
    </row>
    <row r="7943" spans="2:14" ht="14.25" customHeight="1" x14ac:dyDescent="0.25">
      <c r="B7943" s="2" t="s">
        <v>29</v>
      </c>
      <c r="C7943" s="2">
        <v>1128299</v>
      </c>
      <c r="D7943" s="3">
        <v>44197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10">
        <v>51</v>
      </c>
      <c r="J7943" s="7">
        <v>2330</v>
      </c>
      <c r="K7943" s="10">
        <v>11883</v>
      </c>
      <c r="L7943" s="10">
        <v>3208.4100000000003</v>
      </c>
      <c r="M7943" s="5">
        <v>0.27</v>
      </c>
      <c r="N7943" s="2" t="s">
        <v>23</v>
      </c>
    </row>
    <row r="7944" spans="2:14" ht="14.25" customHeight="1" x14ac:dyDescent="0.25">
      <c r="B7944" s="2" t="s">
        <v>29</v>
      </c>
      <c r="C7944" s="2">
        <v>1128299</v>
      </c>
      <c r="D7944" s="3">
        <v>44198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10">
        <v>46</v>
      </c>
      <c r="J7944" s="7">
        <v>2250</v>
      </c>
      <c r="K7944" s="10">
        <v>10350</v>
      </c>
      <c r="L7944" s="10">
        <v>4554</v>
      </c>
      <c r="M7944" s="5">
        <v>0.44</v>
      </c>
      <c r="N7944" s="2" t="s">
        <v>23</v>
      </c>
    </row>
    <row r="7945" spans="2:14" ht="14.25" customHeight="1" x14ac:dyDescent="0.25">
      <c r="B7945" s="2" t="s">
        <v>29</v>
      </c>
      <c r="C7945" s="2">
        <v>1128299</v>
      </c>
      <c r="D7945" s="3">
        <v>44199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10">
        <v>42</v>
      </c>
      <c r="J7945" s="7">
        <v>2280</v>
      </c>
      <c r="K7945" s="10">
        <v>9576</v>
      </c>
      <c r="L7945" s="10">
        <v>4021.92</v>
      </c>
      <c r="M7945" s="5">
        <v>0.42</v>
      </c>
      <c r="N7945" s="2" t="s">
        <v>23</v>
      </c>
    </row>
    <row r="7946" spans="2:14" ht="14.25" customHeight="1" x14ac:dyDescent="0.25">
      <c r="B7946" s="2" t="s">
        <v>29</v>
      </c>
      <c r="C7946" s="2">
        <v>1128299</v>
      </c>
      <c r="D7946" s="3">
        <v>44200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10">
        <v>49</v>
      </c>
      <c r="J7946" s="7">
        <v>1820</v>
      </c>
      <c r="K7946" s="10">
        <v>8918</v>
      </c>
      <c r="L7946" s="10">
        <v>5083.26</v>
      </c>
      <c r="M7946" s="5">
        <v>0.57000000000000006</v>
      </c>
      <c r="N7946" s="2" t="s">
        <v>23</v>
      </c>
    </row>
    <row r="7947" spans="2:14" ht="14.25" customHeight="1" x14ac:dyDescent="0.25">
      <c r="B7947" s="2" t="s">
        <v>29</v>
      </c>
      <c r="C7947" s="2">
        <v>1128299</v>
      </c>
      <c r="D7947" s="3">
        <v>44201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10">
        <v>58</v>
      </c>
      <c r="J7947" s="7">
        <v>2250</v>
      </c>
      <c r="K7947" s="10">
        <v>13050</v>
      </c>
      <c r="L7947" s="10">
        <v>3001.5</v>
      </c>
      <c r="M7947" s="5">
        <v>0.23</v>
      </c>
      <c r="N7947" s="2" t="s">
        <v>23</v>
      </c>
    </row>
    <row r="7948" spans="2:14" ht="14.25" customHeight="1" x14ac:dyDescent="0.25">
      <c r="B7948" s="2" t="s">
        <v>29</v>
      </c>
      <c r="C7948" s="2">
        <v>1128299</v>
      </c>
      <c r="D7948" s="3">
        <v>44202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10">
        <v>41</v>
      </c>
      <c r="J7948" s="7">
        <v>3410</v>
      </c>
      <c r="K7948" s="10">
        <v>13981</v>
      </c>
      <c r="L7948" s="10">
        <v>6011.8300000000008</v>
      </c>
      <c r="M7948" s="5">
        <v>0.43000000000000005</v>
      </c>
      <c r="N7948" s="2" t="s">
        <v>23</v>
      </c>
    </row>
    <row r="7949" spans="2:14" ht="14.25" customHeight="1" x14ac:dyDescent="0.25">
      <c r="B7949" s="2" t="s">
        <v>29</v>
      </c>
      <c r="C7949" s="2">
        <v>1128299</v>
      </c>
      <c r="D7949" s="3">
        <v>44203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10">
        <v>50</v>
      </c>
      <c r="J7949" s="7">
        <v>2560</v>
      </c>
      <c r="K7949" s="10">
        <v>12800</v>
      </c>
      <c r="L7949" s="10">
        <v>3840</v>
      </c>
      <c r="M7949" s="5">
        <v>0.3</v>
      </c>
      <c r="N7949" s="2" t="s">
        <v>23</v>
      </c>
    </row>
    <row r="7950" spans="2:14" ht="14.25" customHeight="1" x14ac:dyDescent="0.25">
      <c r="B7950" s="2" t="s">
        <v>29</v>
      </c>
      <c r="C7950" s="2">
        <v>1128299</v>
      </c>
      <c r="D7950" s="3">
        <v>44204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10">
        <v>42</v>
      </c>
      <c r="J7950" s="7">
        <v>2810</v>
      </c>
      <c r="K7950" s="10">
        <v>11802</v>
      </c>
      <c r="L7950" s="10">
        <v>5310.9000000000005</v>
      </c>
      <c r="M7950" s="5">
        <v>0.45</v>
      </c>
      <c r="N7950" s="2" t="s">
        <v>23</v>
      </c>
    </row>
    <row r="7951" spans="2:14" ht="14.25" customHeight="1" x14ac:dyDescent="0.25">
      <c r="B7951" s="2" t="s">
        <v>29</v>
      </c>
      <c r="C7951" s="2">
        <v>1128299</v>
      </c>
      <c r="D7951" s="3">
        <v>44205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10">
        <v>41</v>
      </c>
      <c r="J7951" s="7">
        <v>2240</v>
      </c>
      <c r="K7951" s="10">
        <v>9184</v>
      </c>
      <c r="L7951" s="10">
        <v>3765.4399999999996</v>
      </c>
      <c r="M7951" s="5">
        <v>0.41</v>
      </c>
      <c r="N7951" s="2" t="s">
        <v>23</v>
      </c>
    </row>
    <row r="7952" spans="2:14" ht="14.25" customHeight="1" x14ac:dyDescent="0.25">
      <c r="B7952" s="2" t="s">
        <v>29</v>
      </c>
      <c r="C7952" s="2">
        <v>1128299</v>
      </c>
      <c r="D7952" s="3">
        <v>44206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10">
        <v>44</v>
      </c>
      <c r="J7952" s="7">
        <v>1960</v>
      </c>
      <c r="K7952" s="10">
        <v>8624</v>
      </c>
      <c r="L7952" s="10">
        <v>5260.6400000000012</v>
      </c>
      <c r="M7952" s="5">
        <v>0.6100000000000001</v>
      </c>
      <c r="N7952" s="2" t="s">
        <v>23</v>
      </c>
    </row>
    <row r="7953" spans="2:14" ht="14.25" customHeight="1" x14ac:dyDescent="0.25">
      <c r="B7953" s="2" t="s">
        <v>29</v>
      </c>
      <c r="C7953" s="2">
        <v>1128299</v>
      </c>
      <c r="D7953" s="3">
        <v>44207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10">
        <v>60</v>
      </c>
      <c r="J7953" s="7">
        <v>3060</v>
      </c>
      <c r="K7953" s="10">
        <v>18360</v>
      </c>
      <c r="L7953" s="10">
        <v>4773.6000000000004</v>
      </c>
      <c r="M7953" s="5">
        <v>0.26</v>
      </c>
      <c r="N7953" s="2" t="s">
        <v>23</v>
      </c>
    </row>
    <row r="7954" spans="2:14" ht="14.25" customHeight="1" x14ac:dyDescent="0.25">
      <c r="B7954" s="2" t="s">
        <v>29</v>
      </c>
      <c r="C7954" s="2">
        <v>1128299</v>
      </c>
      <c r="D7954" s="3">
        <v>44208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10">
        <v>41</v>
      </c>
      <c r="J7954" s="7">
        <v>3380</v>
      </c>
      <c r="K7954" s="10">
        <v>13858</v>
      </c>
      <c r="L7954" s="10">
        <v>5266.04</v>
      </c>
      <c r="M7954" s="5">
        <v>0.38</v>
      </c>
      <c r="N7954" s="2" t="s">
        <v>23</v>
      </c>
    </row>
    <row r="7955" spans="2:14" ht="14.25" customHeight="1" x14ac:dyDescent="0.25">
      <c r="B7955" s="2" t="s">
        <v>29</v>
      </c>
      <c r="C7955" s="2">
        <v>1128299</v>
      </c>
      <c r="D7955" s="3">
        <v>44209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10">
        <v>49</v>
      </c>
      <c r="J7955" s="7">
        <v>2630</v>
      </c>
      <c r="K7955" s="10">
        <v>12887</v>
      </c>
      <c r="L7955" s="10">
        <v>3092.88</v>
      </c>
      <c r="M7955" s="5">
        <v>0.24000000000000002</v>
      </c>
      <c r="N7955" s="2" t="s">
        <v>23</v>
      </c>
    </row>
    <row r="7956" spans="2:14" ht="14.25" customHeight="1" x14ac:dyDescent="0.25">
      <c r="B7956" s="2" t="s">
        <v>29</v>
      </c>
      <c r="C7956" s="2">
        <v>1128299</v>
      </c>
      <c r="D7956" s="3">
        <v>44210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10">
        <v>46</v>
      </c>
      <c r="J7956" s="7">
        <v>2640</v>
      </c>
      <c r="K7956" s="10">
        <v>12144</v>
      </c>
      <c r="L7956" s="10">
        <v>4857.6000000000004</v>
      </c>
      <c r="M7956" s="5">
        <v>0.4</v>
      </c>
      <c r="N7956" s="2" t="s">
        <v>23</v>
      </c>
    </row>
    <row r="7957" spans="2:14" ht="14.25" customHeight="1" x14ac:dyDescent="0.25">
      <c r="B7957" s="2" t="s">
        <v>29</v>
      </c>
      <c r="C7957" s="2">
        <v>1128299</v>
      </c>
      <c r="D7957" s="3">
        <v>44211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10">
        <v>46</v>
      </c>
      <c r="J7957" s="7">
        <v>2470</v>
      </c>
      <c r="K7957" s="10">
        <v>11362</v>
      </c>
      <c r="L7957" s="10">
        <v>4090.3199999999997</v>
      </c>
      <c r="M7957" s="5">
        <v>0.36</v>
      </c>
      <c r="N7957" s="2" t="s">
        <v>23</v>
      </c>
    </row>
    <row r="7958" spans="2:14" ht="14.25" customHeight="1" x14ac:dyDescent="0.25">
      <c r="B7958" s="2" t="s">
        <v>29</v>
      </c>
      <c r="C7958" s="2">
        <v>1128299</v>
      </c>
      <c r="D7958" s="3">
        <v>44212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10">
        <v>44</v>
      </c>
      <c r="J7958" s="7">
        <v>2400</v>
      </c>
      <c r="K7958" s="10">
        <v>10560</v>
      </c>
      <c r="L7958" s="10">
        <v>5913.6</v>
      </c>
      <c r="M7958" s="5">
        <v>0.56000000000000005</v>
      </c>
      <c r="N7958" s="2" t="s">
        <v>23</v>
      </c>
    </row>
    <row r="7959" spans="2:14" ht="14.25" customHeight="1" x14ac:dyDescent="0.25">
      <c r="B7959" s="2" t="s">
        <v>29</v>
      </c>
      <c r="C7959" s="2">
        <v>1128299</v>
      </c>
      <c r="D7959" s="3">
        <v>44213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10">
        <v>56</v>
      </c>
      <c r="J7959" s="7">
        <v>2640</v>
      </c>
      <c r="K7959" s="10">
        <v>14784</v>
      </c>
      <c r="L7959" s="10">
        <v>2808.9600000000005</v>
      </c>
      <c r="M7959" s="5">
        <v>0.19000000000000003</v>
      </c>
      <c r="N7959" s="2" t="s">
        <v>23</v>
      </c>
    </row>
    <row r="7960" spans="2:14" ht="14.25" customHeight="1" x14ac:dyDescent="0.25">
      <c r="B7960" s="2" t="s">
        <v>29</v>
      </c>
      <c r="C7960" s="2">
        <v>1128299</v>
      </c>
      <c r="D7960" s="3">
        <v>44214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10">
        <v>45</v>
      </c>
      <c r="J7960" s="7">
        <v>3020</v>
      </c>
      <c r="K7960" s="10">
        <v>13590</v>
      </c>
      <c r="L7960" s="10">
        <v>5436</v>
      </c>
      <c r="M7960" s="5">
        <v>0.4</v>
      </c>
      <c r="N7960" s="2" t="s">
        <v>23</v>
      </c>
    </row>
    <row r="7961" spans="2:14" ht="14.25" customHeight="1" x14ac:dyDescent="0.25">
      <c r="B7961" s="2" t="s">
        <v>29</v>
      </c>
      <c r="C7961" s="2">
        <v>1128299</v>
      </c>
      <c r="D7961" s="3">
        <v>44215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10">
        <v>47</v>
      </c>
      <c r="J7961" s="7">
        <v>2780</v>
      </c>
      <c r="K7961" s="10">
        <v>13066</v>
      </c>
      <c r="L7961" s="10">
        <v>2874.52</v>
      </c>
      <c r="M7961" s="5">
        <v>0.22</v>
      </c>
      <c r="N7961" s="2" t="s">
        <v>23</v>
      </c>
    </row>
    <row r="7962" spans="2:14" ht="14.25" customHeight="1" x14ac:dyDescent="0.25">
      <c r="B7962" s="2" t="s">
        <v>29</v>
      </c>
      <c r="C7962" s="2">
        <v>1128299</v>
      </c>
      <c r="D7962" s="3">
        <v>44216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10">
        <v>51</v>
      </c>
      <c r="J7962" s="7">
        <v>2480</v>
      </c>
      <c r="K7962" s="10">
        <v>12648</v>
      </c>
      <c r="L7962" s="10">
        <v>4932.72</v>
      </c>
      <c r="M7962" s="5">
        <v>0.39</v>
      </c>
      <c r="N7962" s="2" t="s">
        <v>23</v>
      </c>
    </row>
    <row r="7963" spans="2:14" ht="14.25" customHeight="1" x14ac:dyDescent="0.25">
      <c r="B7963" s="2" t="s">
        <v>29</v>
      </c>
      <c r="C7963" s="2">
        <v>1128299</v>
      </c>
      <c r="D7963" s="3">
        <v>44217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10">
        <v>52</v>
      </c>
      <c r="J7963" s="7">
        <v>2550</v>
      </c>
      <c r="K7963" s="10">
        <v>13260</v>
      </c>
      <c r="L7963" s="10">
        <v>4508.3999999999996</v>
      </c>
      <c r="M7963" s="5">
        <v>0.33999999999999997</v>
      </c>
      <c r="N7963" s="2" t="s">
        <v>23</v>
      </c>
    </row>
    <row r="7964" spans="2:14" ht="14.25" customHeight="1" x14ac:dyDescent="0.25">
      <c r="B7964" s="2" t="s">
        <v>29</v>
      </c>
      <c r="C7964" s="2">
        <v>1128299</v>
      </c>
      <c r="D7964" s="3">
        <v>44218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10">
        <v>59</v>
      </c>
      <c r="J7964" s="7">
        <v>2630</v>
      </c>
      <c r="K7964" s="10">
        <v>15517</v>
      </c>
      <c r="L7964" s="10">
        <v>8844.69</v>
      </c>
      <c r="M7964" s="5">
        <v>0.57000000000000006</v>
      </c>
      <c r="N7964" s="2" t="s">
        <v>23</v>
      </c>
    </row>
    <row r="7965" spans="2:14" ht="14.25" customHeight="1" x14ac:dyDescent="0.25">
      <c r="B7965" s="2" t="s">
        <v>29</v>
      </c>
      <c r="C7965" s="2">
        <v>1128299</v>
      </c>
      <c r="D7965" s="3">
        <v>44219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10">
        <v>60</v>
      </c>
      <c r="J7965" s="7">
        <v>2540</v>
      </c>
      <c r="K7965" s="10">
        <v>15240</v>
      </c>
      <c r="L7965" s="10">
        <v>3352.8000000000006</v>
      </c>
      <c r="M7965" s="5">
        <v>0.22000000000000003</v>
      </c>
      <c r="N7965" s="2" t="s">
        <v>23</v>
      </c>
    </row>
    <row r="7966" spans="2:14" ht="14.25" customHeight="1" x14ac:dyDescent="0.25">
      <c r="B7966" s="2" t="s">
        <v>29</v>
      </c>
      <c r="C7966" s="2">
        <v>1128299</v>
      </c>
      <c r="D7966" s="3">
        <v>44220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10">
        <v>40</v>
      </c>
      <c r="J7966" s="7">
        <v>2870</v>
      </c>
      <c r="K7966" s="10">
        <v>11480</v>
      </c>
      <c r="L7966" s="10">
        <v>4018.0000000000005</v>
      </c>
      <c r="M7966" s="5">
        <v>0.35000000000000003</v>
      </c>
      <c r="N7966" s="2" t="s">
        <v>23</v>
      </c>
    </row>
    <row r="7967" spans="2:14" ht="14.25" customHeight="1" x14ac:dyDescent="0.25">
      <c r="B7967" s="2" t="s">
        <v>29</v>
      </c>
      <c r="C7967" s="2">
        <v>1128299</v>
      </c>
      <c r="D7967" s="3">
        <v>44221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10">
        <v>42</v>
      </c>
      <c r="J7967" s="7">
        <v>2870</v>
      </c>
      <c r="K7967" s="10">
        <v>12054</v>
      </c>
      <c r="L7967" s="10">
        <v>2049.1799999999998</v>
      </c>
      <c r="M7967" s="5">
        <v>0.16999999999999998</v>
      </c>
      <c r="N7967" s="2" t="s">
        <v>23</v>
      </c>
    </row>
    <row r="7968" spans="2:14" ht="14.25" customHeight="1" x14ac:dyDescent="0.25">
      <c r="B7968" s="2" t="s">
        <v>29</v>
      </c>
      <c r="C7968" s="2">
        <v>1128299</v>
      </c>
      <c r="D7968" s="3">
        <v>44222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10">
        <v>39</v>
      </c>
      <c r="J7968" s="7">
        <v>2480</v>
      </c>
      <c r="K7968" s="10">
        <v>9672</v>
      </c>
      <c r="L7968" s="10">
        <v>3288.48</v>
      </c>
      <c r="M7968" s="5">
        <v>0.34</v>
      </c>
      <c r="N7968" s="2" t="s">
        <v>23</v>
      </c>
    </row>
    <row r="7969" spans="2:14" ht="14.25" customHeight="1" x14ac:dyDescent="0.25">
      <c r="B7969" s="2" t="s">
        <v>29</v>
      </c>
      <c r="C7969" s="2">
        <v>1128299</v>
      </c>
      <c r="D7969" s="3">
        <v>44223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10">
        <v>39</v>
      </c>
      <c r="J7969" s="7">
        <v>2470</v>
      </c>
      <c r="K7969" s="10">
        <v>9633</v>
      </c>
      <c r="L7969" s="10">
        <v>2600.91</v>
      </c>
      <c r="M7969" s="5">
        <v>0.26999999999999996</v>
      </c>
      <c r="N7969" s="2" t="s">
        <v>23</v>
      </c>
    </row>
    <row r="7970" spans="2:14" ht="14.25" customHeight="1" x14ac:dyDescent="0.25">
      <c r="B7970" s="2" t="s">
        <v>29</v>
      </c>
      <c r="C7970" s="2">
        <v>1128299</v>
      </c>
      <c r="D7970" s="3">
        <v>44224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10">
        <v>43</v>
      </c>
      <c r="J7970" s="7">
        <v>2250</v>
      </c>
      <c r="K7970" s="10">
        <v>9675</v>
      </c>
      <c r="L7970" s="10">
        <v>4644.0000000000009</v>
      </c>
      <c r="M7970" s="5">
        <v>0.48000000000000009</v>
      </c>
      <c r="N7970" s="2" t="s">
        <v>23</v>
      </c>
    </row>
    <row r="7971" spans="2:14" ht="14.25" customHeight="1" x14ac:dyDescent="0.25">
      <c r="B7971" s="2" t="s">
        <v>29</v>
      </c>
      <c r="C7971" s="2">
        <v>1128299</v>
      </c>
      <c r="D7971" s="3">
        <v>44225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10">
        <v>51</v>
      </c>
      <c r="J7971" s="7">
        <v>2640</v>
      </c>
      <c r="K7971" s="10">
        <v>13464</v>
      </c>
      <c r="L7971" s="10">
        <v>2019.6000000000004</v>
      </c>
      <c r="M7971" s="5">
        <v>0.15000000000000002</v>
      </c>
      <c r="N7971" s="2" t="s">
        <v>23</v>
      </c>
    </row>
    <row r="7972" spans="2:14" ht="14.25" customHeight="1" x14ac:dyDescent="0.25">
      <c r="B7972" s="2" t="s">
        <v>29</v>
      </c>
      <c r="C7972" s="2">
        <v>1128299</v>
      </c>
      <c r="D7972" s="3">
        <v>44226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10">
        <v>36</v>
      </c>
      <c r="J7972" s="7">
        <v>2890</v>
      </c>
      <c r="K7972" s="10">
        <v>10404</v>
      </c>
      <c r="L7972" s="10">
        <v>3433.3200000000006</v>
      </c>
      <c r="M7972" s="5">
        <v>0.33000000000000007</v>
      </c>
      <c r="N7972" s="2" t="s">
        <v>23</v>
      </c>
    </row>
    <row r="7973" spans="2:14" ht="14.25" customHeight="1" x14ac:dyDescent="0.25">
      <c r="B7973" s="2" t="s">
        <v>29</v>
      </c>
      <c r="C7973" s="2">
        <v>1128299</v>
      </c>
      <c r="D7973" s="3">
        <v>44227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10">
        <v>39</v>
      </c>
      <c r="J7973" s="7">
        <v>2800</v>
      </c>
      <c r="K7973" s="10">
        <v>10920</v>
      </c>
      <c r="L7973" s="10">
        <v>1965.6</v>
      </c>
      <c r="M7973" s="5">
        <v>0.18</v>
      </c>
      <c r="N7973" s="2" t="s">
        <v>23</v>
      </c>
    </row>
    <row r="7974" spans="2:14" ht="14.25" customHeight="1" x14ac:dyDescent="0.25">
      <c r="B7974" s="2" t="s">
        <v>29</v>
      </c>
      <c r="C7974" s="2">
        <v>1128299</v>
      </c>
      <c r="D7974" s="3">
        <v>44228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10">
        <v>42</v>
      </c>
      <c r="J7974" s="7">
        <v>2100</v>
      </c>
      <c r="K7974" s="10">
        <v>8820</v>
      </c>
      <c r="L7974" s="10">
        <v>2910.6000000000008</v>
      </c>
      <c r="M7974" s="5">
        <v>0.33000000000000007</v>
      </c>
      <c r="N7974" s="2" t="s">
        <v>23</v>
      </c>
    </row>
    <row r="7975" spans="2:14" ht="14.25" customHeight="1" x14ac:dyDescent="0.25">
      <c r="B7975" s="2" t="s">
        <v>29</v>
      </c>
      <c r="C7975" s="2">
        <v>1128299</v>
      </c>
      <c r="D7975" s="3">
        <v>44229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10">
        <v>42</v>
      </c>
      <c r="J7975" s="7">
        <v>2230</v>
      </c>
      <c r="K7975" s="10">
        <v>9366</v>
      </c>
      <c r="L7975" s="10">
        <v>2903.4599999999996</v>
      </c>
      <c r="M7975" s="5">
        <v>0.30999999999999994</v>
      </c>
      <c r="N7975" s="2" t="s">
        <v>23</v>
      </c>
    </row>
    <row r="7976" spans="2:14" ht="14.25" customHeight="1" x14ac:dyDescent="0.25">
      <c r="B7976" s="2" t="s">
        <v>29</v>
      </c>
      <c r="C7976" s="2">
        <v>1128299</v>
      </c>
      <c r="D7976" s="3">
        <v>44230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10">
        <v>50</v>
      </c>
      <c r="J7976" s="7">
        <v>2210</v>
      </c>
      <c r="K7976" s="10">
        <v>11050</v>
      </c>
      <c r="L7976" s="10">
        <v>5193.5000000000009</v>
      </c>
      <c r="M7976" s="5">
        <v>0.47000000000000008</v>
      </c>
      <c r="N7976" s="2" t="s">
        <v>23</v>
      </c>
    </row>
    <row r="7977" spans="2:14" ht="14.25" customHeight="1" x14ac:dyDescent="0.25">
      <c r="B7977" s="2" t="s">
        <v>29</v>
      </c>
      <c r="C7977" s="2">
        <v>1128299</v>
      </c>
      <c r="D7977" s="3">
        <v>44231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10">
        <v>46</v>
      </c>
      <c r="J7977" s="7">
        <v>2240</v>
      </c>
      <c r="K7977" s="10">
        <v>10304</v>
      </c>
      <c r="L7977" s="10">
        <v>1236.48</v>
      </c>
      <c r="M7977" s="5">
        <v>0.12000000000000001</v>
      </c>
      <c r="N7977" s="2" t="s">
        <v>23</v>
      </c>
    </row>
    <row r="7978" spans="2:14" ht="14.25" customHeight="1" x14ac:dyDescent="0.25">
      <c r="B7978" s="2" t="s">
        <v>29</v>
      </c>
      <c r="C7978" s="2">
        <v>1128299</v>
      </c>
      <c r="D7978" s="3">
        <v>44232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10">
        <v>39</v>
      </c>
      <c r="J7978" s="7">
        <v>2630</v>
      </c>
      <c r="K7978" s="10">
        <v>10257</v>
      </c>
      <c r="L7978" s="10">
        <v>3589.9500000000003</v>
      </c>
      <c r="M7978" s="5">
        <v>0.35000000000000003</v>
      </c>
      <c r="N7978" s="2" t="s">
        <v>23</v>
      </c>
    </row>
    <row r="7979" spans="2:14" ht="14.25" customHeight="1" x14ac:dyDescent="0.25">
      <c r="B7979" s="2" t="s">
        <v>29</v>
      </c>
      <c r="C7979" s="2">
        <v>1128299</v>
      </c>
      <c r="D7979" s="3">
        <v>44233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10">
        <v>46</v>
      </c>
      <c r="J7979" s="7">
        <v>3060</v>
      </c>
      <c r="K7979" s="10">
        <v>14076</v>
      </c>
      <c r="L7979" s="10">
        <v>2815.2000000000003</v>
      </c>
      <c r="M7979" s="5">
        <v>0.2</v>
      </c>
      <c r="N7979" s="2" t="s">
        <v>23</v>
      </c>
    </row>
    <row r="7980" spans="2:14" ht="14.25" customHeight="1" x14ac:dyDescent="0.25">
      <c r="B7980" s="2" t="s">
        <v>29</v>
      </c>
      <c r="C7980" s="2">
        <v>1128299</v>
      </c>
      <c r="D7980" s="3">
        <v>44234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10">
        <v>40</v>
      </c>
      <c r="J7980" s="7">
        <v>2470</v>
      </c>
      <c r="K7980" s="10">
        <v>9880</v>
      </c>
      <c r="L7980" s="10">
        <v>3359.2000000000003</v>
      </c>
      <c r="M7980" s="5">
        <v>0.34</v>
      </c>
      <c r="N7980" s="2" t="s">
        <v>23</v>
      </c>
    </row>
    <row r="7981" spans="2:14" ht="14.25" customHeight="1" x14ac:dyDescent="0.25">
      <c r="B7981" s="2" t="s">
        <v>29</v>
      </c>
      <c r="C7981" s="2">
        <v>1128299</v>
      </c>
      <c r="D7981" s="3">
        <v>44235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10">
        <v>37</v>
      </c>
      <c r="J7981" s="7">
        <v>2100</v>
      </c>
      <c r="K7981" s="10">
        <v>7770</v>
      </c>
      <c r="L7981" s="10">
        <v>2253.2999999999997</v>
      </c>
      <c r="M7981" s="5">
        <v>0.28999999999999998</v>
      </c>
      <c r="N7981" s="2" t="s">
        <v>23</v>
      </c>
    </row>
    <row r="7982" spans="2:14" ht="14.25" customHeight="1" x14ac:dyDescent="0.25">
      <c r="B7982" s="2" t="s">
        <v>29</v>
      </c>
      <c r="C7982" s="2">
        <v>1128299</v>
      </c>
      <c r="D7982" s="3">
        <v>44236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10">
        <v>51</v>
      </c>
      <c r="J7982" s="7">
        <v>2280</v>
      </c>
      <c r="K7982" s="10">
        <v>11628</v>
      </c>
      <c r="L7982" s="10">
        <v>5465.1600000000008</v>
      </c>
      <c r="M7982" s="5">
        <v>0.47000000000000008</v>
      </c>
      <c r="N7982" s="2" t="s">
        <v>23</v>
      </c>
    </row>
    <row r="7983" spans="2:14" ht="14.25" customHeight="1" x14ac:dyDescent="0.25">
      <c r="B7983" s="2" t="s">
        <v>29</v>
      </c>
      <c r="C7983" s="2">
        <v>1128299</v>
      </c>
      <c r="D7983" s="3">
        <v>44237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10">
        <v>56</v>
      </c>
      <c r="J7983" s="7">
        <v>2560</v>
      </c>
      <c r="K7983" s="10">
        <v>14336</v>
      </c>
      <c r="L7983" s="10">
        <v>2150.4000000000005</v>
      </c>
      <c r="M7983" s="5">
        <v>0.15000000000000002</v>
      </c>
      <c r="N7983" s="2" t="s">
        <v>23</v>
      </c>
    </row>
    <row r="7984" spans="2:14" ht="14.25" customHeight="1" x14ac:dyDescent="0.25">
      <c r="B7984" s="2" t="s">
        <v>29</v>
      </c>
      <c r="C7984" s="2">
        <v>1128299</v>
      </c>
      <c r="D7984" s="3">
        <v>44238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10">
        <v>40</v>
      </c>
      <c r="J7984" s="7">
        <v>3220</v>
      </c>
      <c r="K7984" s="10">
        <v>12880</v>
      </c>
      <c r="L7984" s="10">
        <v>4250.4000000000005</v>
      </c>
      <c r="M7984" s="5">
        <v>0.33000000000000007</v>
      </c>
      <c r="N7984" s="2" t="s">
        <v>23</v>
      </c>
    </row>
    <row r="7985" spans="2:14" ht="14.25" customHeight="1" x14ac:dyDescent="0.25">
      <c r="B7985" s="2" t="s">
        <v>29</v>
      </c>
      <c r="C7985" s="2">
        <v>1128299</v>
      </c>
      <c r="D7985" s="3">
        <v>44239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10">
        <v>46</v>
      </c>
      <c r="J7985" s="7">
        <v>3320</v>
      </c>
      <c r="K7985" s="10">
        <v>15272</v>
      </c>
      <c r="L7985" s="10">
        <v>3207.12</v>
      </c>
      <c r="M7985" s="5">
        <v>0.21</v>
      </c>
      <c r="N7985" s="2" t="s">
        <v>23</v>
      </c>
    </row>
    <row r="7986" spans="2:14" ht="14.25" customHeight="1" x14ac:dyDescent="0.25">
      <c r="B7986" s="2" t="s">
        <v>29</v>
      </c>
      <c r="C7986" s="2">
        <v>1128299</v>
      </c>
      <c r="D7986" s="3">
        <v>44240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10">
        <v>44</v>
      </c>
      <c r="J7986" s="7">
        <v>2560</v>
      </c>
      <c r="K7986" s="10">
        <v>11264</v>
      </c>
      <c r="L7986" s="10">
        <v>3717.1200000000008</v>
      </c>
      <c r="M7986" s="5">
        <v>0.33000000000000007</v>
      </c>
      <c r="N7986" s="2" t="s">
        <v>23</v>
      </c>
    </row>
    <row r="7987" spans="2:14" ht="14.25" customHeight="1" x14ac:dyDescent="0.25">
      <c r="B7987" s="2" t="s">
        <v>29</v>
      </c>
      <c r="C7987" s="2">
        <v>1128299</v>
      </c>
      <c r="D7987" s="3">
        <v>44241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10">
        <v>40</v>
      </c>
      <c r="J7987" s="7">
        <v>2710</v>
      </c>
      <c r="K7987" s="10">
        <v>10840</v>
      </c>
      <c r="L7987" s="10">
        <v>3252</v>
      </c>
      <c r="M7987" s="5">
        <v>0.3</v>
      </c>
      <c r="N7987" s="2" t="s">
        <v>23</v>
      </c>
    </row>
    <row r="7988" spans="2:14" ht="14.25" customHeight="1" x14ac:dyDescent="0.25">
      <c r="B7988" s="2" t="s">
        <v>29</v>
      </c>
      <c r="C7988" s="2">
        <v>1128299</v>
      </c>
      <c r="D7988" s="3">
        <v>44242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10">
        <v>43</v>
      </c>
      <c r="J7988" s="7">
        <v>2450</v>
      </c>
      <c r="K7988" s="10">
        <v>10535</v>
      </c>
      <c r="L7988" s="10">
        <v>5478.2</v>
      </c>
      <c r="M7988" s="5">
        <v>0.52</v>
      </c>
      <c r="N7988" s="2" t="s">
        <v>23</v>
      </c>
    </row>
    <row r="7989" spans="2:14" ht="14.25" customHeight="1" x14ac:dyDescent="0.25">
      <c r="B7989" s="2" t="s">
        <v>29</v>
      </c>
      <c r="C7989" s="2">
        <v>1128299</v>
      </c>
      <c r="D7989" s="3">
        <v>44243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10">
        <v>50</v>
      </c>
      <c r="J7989" s="7">
        <v>2560</v>
      </c>
      <c r="K7989" s="10">
        <v>12800</v>
      </c>
      <c r="L7989" s="10">
        <v>2176</v>
      </c>
      <c r="M7989" s="5">
        <v>0.17</v>
      </c>
      <c r="N7989" s="2" t="s">
        <v>23</v>
      </c>
    </row>
    <row r="7990" spans="2:14" ht="14.25" customHeight="1" x14ac:dyDescent="0.25">
      <c r="B7990" s="2" t="s">
        <v>33</v>
      </c>
      <c r="C7990" s="2">
        <v>1189833</v>
      </c>
      <c r="D7990" s="3">
        <v>44244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10">
        <v>26</v>
      </c>
      <c r="J7990" s="7">
        <v>2240</v>
      </c>
      <c r="K7990" s="10">
        <v>5824</v>
      </c>
      <c r="L7990" s="10">
        <v>2504.3200000000002</v>
      </c>
      <c r="M7990" s="5">
        <v>0.43000000000000005</v>
      </c>
      <c r="N7990" s="2" t="s">
        <v>23</v>
      </c>
    </row>
    <row r="7991" spans="2:14" ht="14.25" customHeight="1" x14ac:dyDescent="0.25">
      <c r="B7991" s="2" t="s">
        <v>33</v>
      </c>
      <c r="C7991" s="2">
        <v>1189833</v>
      </c>
      <c r="D7991" s="3">
        <v>44245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10">
        <v>35</v>
      </c>
      <c r="J7991" s="7">
        <v>2240</v>
      </c>
      <c r="K7991" s="10">
        <v>7840</v>
      </c>
      <c r="L7991" s="10">
        <v>2352</v>
      </c>
      <c r="M7991" s="5">
        <v>0.3</v>
      </c>
      <c r="N7991" s="2" t="s">
        <v>23</v>
      </c>
    </row>
    <row r="7992" spans="2:14" ht="14.25" customHeight="1" x14ac:dyDescent="0.25">
      <c r="B7992" s="2" t="s">
        <v>33</v>
      </c>
      <c r="C7992" s="2">
        <v>1189833</v>
      </c>
      <c r="D7992" s="3">
        <v>44264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10">
        <v>36</v>
      </c>
      <c r="J7992" s="7">
        <v>2170</v>
      </c>
      <c r="K7992" s="10">
        <v>7812</v>
      </c>
      <c r="L7992" s="10">
        <v>3281.0400000000004</v>
      </c>
      <c r="M7992" s="5">
        <v>0.42000000000000004</v>
      </c>
      <c r="N7992" s="2" t="s">
        <v>23</v>
      </c>
    </row>
    <row r="7993" spans="2:14" ht="14.25" customHeight="1" x14ac:dyDescent="0.25">
      <c r="B7993" s="2" t="s">
        <v>33</v>
      </c>
      <c r="C7993" s="2">
        <v>1189833</v>
      </c>
      <c r="D7993" s="3">
        <v>44265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10">
        <v>33</v>
      </c>
      <c r="J7993" s="7">
        <v>1820</v>
      </c>
      <c r="K7993" s="10">
        <v>6006</v>
      </c>
      <c r="L7993" s="10">
        <v>2282.2800000000002</v>
      </c>
      <c r="M7993" s="5">
        <v>0.38</v>
      </c>
      <c r="N7993" s="2" t="s">
        <v>23</v>
      </c>
    </row>
    <row r="7994" spans="2:14" ht="14.25" customHeight="1" x14ac:dyDescent="0.25">
      <c r="B7994" s="2" t="s">
        <v>33</v>
      </c>
      <c r="C7994" s="2">
        <v>1189833</v>
      </c>
      <c r="D7994" s="3">
        <v>44266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10">
        <v>36</v>
      </c>
      <c r="J7994" s="7">
        <v>1550</v>
      </c>
      <c r="K7994" s="10">
        <v>5580</v>
      </c>
      <c r="L7994" s="10">
        <v>3292.2000000000003</v>
      </c>
      <c r="M7994" s="5">
        <v>0.59000000000000008</v>
      </c>
      <c r="N7994" s="2" t="s">
        <v>23</v>
      </c>
    </row>
    <row r="7995" spans="2:14" ht="14.25" customHeight="1" x14ac:dyDescent="0.25">
      <c r="B7995" s="2" t="s">
        <v>33</v>
      </c>
      <c r="C7995" s="2">
        <v>1189833</v>
      </c>
      <c r="D7995" s="3">
        <v>44267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10">
        <v>29</v>
      </c>
      <c r="J7995" s="7">
        <v>2100</v>
      </c>
      <c r="K7995" s="10">
        <v>6090</v>
      </c>
      <c r="L7995" s="10">
        <v>1400.7</v>
      </c>
      <c r="M7995" s="5">
        <v>0.23</v>
      </c>
      <c r="N7995" s="2" t="s">
        <v>23</v>
      </c>
    </row>
    <row r="7996" spans="2:14" ht="14.25" customHeight="1" x14ac:dyDescent="0.25">
      <c r="B7996" s="2" t="s">
        <v>33</v>
      </c>
      <c r="C7996" s="2">
        <v>1189833</v>
      </c>
      <c r="D7996" s="3">
        <v>44268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10">
        <v>28</v>
      </c>
      <c r="J7996" s="7">
        <v>2400</v>
      </c>
      <c r="K7996" s="10">
        <v>6720</v>
      </c>
      <c r="L7996" s="10">
        <v>3091.2000000000003</v>
      </c>
      <c r="M7996" s="5">
        <v>0.46</v>
      </c>
      <c r="N7996" s="2" t="s">
        <v>23</v>
      </c>
    </row>
    <row r="7997" spans="2:14" ht="14.25" customHeight="1" x14ac:dyDescent="0.25">
      <c r="B7997" s="2" t="s">
        <v>33</v>
      </c>
      <c r="C7997" s="2">
        <v>1189833</v>
      </c>
      <c r="D7997" s="3">
        <v>44269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10">
        <v>30</v>
      </c>
      <c r="J7997" s="7">
        <v>2150</v>
      </c>
      <c r="K7997" s="10">
        <v>6450</v>
      </c>
      <c r="L7997" s="10">
        <v>1999.5</v>
      </c>
      <c r="M7997" s="5">
        <v>0.31</v>
      </c>
      <c r="N7997" s="2" t="s">
        <v>23</v>
      </c>
    </row>
    <row r="7998" spans="2:14" ht="14.25" customHeight="1" x14ac:dyDescent="0.25">
      <c r="B7998" s="2" t="s">
        <v>33</v>
      </c>
      <c r="C7998" s="2">
        <v>1189833</v>
      </c>
      <c r="D7998" s="3">
        <v>44270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10">
        <v>33</v>
      </c>
      <c r="J7998" s="7">
        <v>2230</v>
      </c>
      <c r="K7998" s="10">
        <v>7359</v>
      </c>
      <c r="L7998" s="10">
        <v>3090.78</v>
      </c>
      <c r="M7998" s="5">
        <v>0.42000000000000004</v>
      </c>
      <c r="N7998" s="2" t="s">
        <v>23</v>
      </c>
    </row>
    <row r="7999" spans="2:14" ht="14.25" customHeight="1" x14ac:dyDescent="0.25">
      <c r="B7999" s="2" t="s">
        <v>33</v>
      </c>
      <c r="C7999" s="2">
        <v>1189833</v>
      </c>
      <c r="D7999" s="3">
        <v>44271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10">
        <v>34</v>
      </c>
      <c r="J7999" s="7">
        <v>1790</v>
      </c>
      <c r="K7999" s="10">
        <v>6086</v>
      </c>
      <c r="L7999" s="10">
        <v>2495.2599999999998</v>
      </c>
      <c r="M7999" s="5">
        <v>0.41</v>
      </c>
      <c r="N7999" s="2" t="s">
        <v>23</v>
      </c>
    </row>
    <row r="8000" spans="2:14" ht="14.25" customHeight="1" x14ac:dyDescent="0.25">
      <c r="B8000" s="2" t="s">
        <v>33</v>
      </c>
      <c r="C8000" s="2">
        <v>1189833</v>
      </c>
      <c r="D8000" s="3">
        <v>44272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10">
        <v>40</v>
      </c>
      <c r="J8000" s="7">
        <v>1400</v>
      </c>
      <c r="K8000" s="10">
        <v>5600</v>
      </c>
      <c r="L8000" s="10">
        <v>3192.0000000000005</v>
      </c>
      <c r="M8000" s="5">
        <v>0.57000000000000006</v>
      </c>
      <c r="N8000" s="2" t="s">
        <v>23</v>
      </c>
    </row>
    <row r="8001" spans="2:14" ht="14.25" customHeight="1" x14ac:dyDescent="0.25">
      <c r="B8001" s="2" t="s">
        <v>33</v>
      </c>
      <c r="C8001" s="2">
        <v>1189833</v>
      </c>
      <c r="D8001" s="3">
        <v>44273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10">
        <v>32</v>
      </c>
      <c r="J8001" s="7">
        <v>2080</v>
      </c>
      <c r="K8001" s="10">
        <v>6656</v>
      </c>
      <c r="L8001" s="10">
        <v>1730.56</v>
      </c>
      <c r="M8001" s="5">
        <v>0.26</v>
      </c>
      <c r="N8001" s="2" t="s">
        <v>23</v>
      </c>
    </row>
    <row r="8002" spans="2:14" ht="14.25" customHeight="1" x14ac:dyDescent="0.25">
      <c r="B8002" s="2" t="s">
        <v>33</v>
      </c>
      <c r="C8002" s="2">
        <v>1189833</v>
      </c>
      <c r="D8002" s="3">
        <v>44274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10">
        <v>24</v>
      </c>
      <c r="J8002" s="7">
        <v>2640</v>
      </c>
      <c r="K8002" s="10">
        <v>6336</v>
      </c>
      <c r="L8002" s="10">
        <v>2787.84</v>
      </c>
      <c r="M8002" s="5">
        <v>0.44</v>
      </c>
      <c r="N8002" s="2" t="s">
        <v>23</v>
      </c>
    </row>
    <row r="8003" spans="2:14" ht="14.25" customHeight="1" x14ac:dyDescent="0.25">
      <c r="B8003" s="2" t="s">
        <v>33</v>
      </c>
      <c r="C8003" s="2">
        <v>1189833</v>
      </c>
      <c r="D8003" s="3">
        <v>44275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10">
        <v>36</v>
      </c>
      <c r="J8003" s="7">
        <v>2280</v>
      </c>
      <c r="K8003" s="10">
        <v>8208</v>
      </c>
      <c r="L8003" s="10">
        <v>2298.2400000000002</v>
      </c>
      <c r="M8003" s="5">
        <v>0.28000000000000003</v>
      </c>
      <c r="N8003" s="2" t="s">
        <v>23</v>
      </c>
    </row>
    <row r="8004" spans="2:14" ht="14.25" customHeight="1" x14ac:dyDescent="0.25">
      <c r="B8004" s="2" t="s">
        <v>33</v>
      </c>
      <c r="C8004" s="2">
        <v>1189833</v>
      </c>
      <c r="D8004" s="3">
        <v>44276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10">
        <v>33</v>
      </c>
      <c r="J8004" s="7">
        <v>2210</v>
      </c>
      <c r="K8004" s="10">
        <v>7293</v>
      </c>
      <c r="L8004" s="10">
        <v>3354.78</v>
      </c>
      <c r="M8004" s="5">
        <v>0.46</v>
      </c>
      <c r="N8004" s="2" t="s">
        <v>23</v>
      </c>
    </row>
    <row r="8005" spans="2:14" ht="14.25" customHeight="1" x14ac:dyDescent="0.25">
      <c r="B8005" s="2" t="s">
        <v>33</v>
      </c>
      <c r="C8005" s="2">
        <v>1189833</v>
      </c>
      <c r="D8005" s="3">
        <v>44277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10">
        <v>36</v>
      </c>
      <c r="J8005" s="7">
        <v>1760</v>
      </c>
      <c r="K8005" s="10">
        <v>6336</v>
      </c>
      <c r="L8005" s="10">
        <v>2471.0399999999995</v>
      </c>
      <c r="M8005" s="5">
        <v>0.38999999999999996</v>
      </c>
      <c r="N8005" s="2" t="s">
        <v>23</v>
      </c>
    </row>
    <row r="8006" spans="2:14" ht="14.25" customHeight="1" x14ac:dyDescent="0.25">
      <c r="B8006" s="2" t="s">
        <v>33</v>
      </c>
      <c r="C8006" s="2">
        <v>1189833</v>
      </c>
      <c r="D8006" s="3">
        <v>44278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10">
        <v>36</v>
      </c>
      <c r="J8006" s="7">
        <v>1280</v>
      </c>
      <c r="K8006" s="10">
        <v>4608</v>
      </c>
      <c r="L8006" s="10">
        <v>2718.7200000000003</v>
      </c>
      <c r="M8006" s="5">
        <v>0.59000000000000008</v>
      </c>
      <c r="N8006" s="2" t="s">
        <v>23</v>
      </c>
    </row>
    <row r="8007" spans="2:14" ht="14.25" customHeight="1" x14ac:dyDescent="0.25">
      <c r="B8007" s="2" t="s">
        <v>33</v>
      </c>
      <c r="C8007" s="2">
        <v>1189833</v>
      </c>
      <c r="D8007" s="3">
        <v>44292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10">
        <v>33</v>
      </c>
      <c r="J8007" s="7">
        <v>1940</v>
      </c>
      <c r="K8007" s="10">
        <v>6402</v>
      </c>
      <c r="L8007" s="10">
        <v>1472.46</v>
      </c>
      <c r="M8007" s="5">
        <v>0.23</v>
      </c>
      <c r="N8007" s="2" t="s">
        <v>23</v>
      </c>
    </row>
    <row r="8008" spans="2:14" ht="14.25" customHeight="1" x14ac:dyDescent="0.25">
      <c r="B8008" s="2" t="s">
        <v>33</v>
      </c>
      <c r="C8008" s="2">
        <v>1189833</v>
      </c>
      <c r="D8008" s="3">
        <v>44293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10">
        <v>31</v>
      </c>
      <c r="J8008" s="7">
        <v>2480</v>
      </c>
      <c r="K8008" s="10">
        <v>7688</v>
      </c>
      <c r="L8008" s="10">
        <v>3536.48</v>
      </c>
      <c r="M8008" s="5">
        <v>0.46</v>
      </c>
      <c r="N8008" s="2" t="s">
        <v>23</v>
      </c>
    </row>
    <row r="8009" spans="2:14" ht="14.25" customHeight="1" x14ac:dyDescent="0.25">
      <c r="B8009" s="2" t="s">
        <v>33</v>
      </c>
      <c r="C8009" s="2">
        <v>1189833</v>
      </c>
      <c r="D8009" s="3">
        <v>44294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10">
        <v>34</v>
      </c>
      <c r="J8009" s="7">
        <v>2100</v>
      </c>
      <c r="K8009" s="10">
        <v>7140</v>
      </c>
      <c r="L8009" s="10">
        <v>2070.6</v>
      </c>
      <c r="M8009" s="5">
        <v>0.28999999999999998</v>
      </c>
      <c r="N8009" s="2" t="s">
        <v>23</v>
      </c>
    </row>
    <row r="8010" spans="2:14" ht="14.25" customHeight="1" x14ac:dyDescent="0.25">
      <c r="B8010" s="2" t="s">
        <v>33</v>
      </c>
      <c r="C8010" s="2">
        <v>1189833</v>
      </c>
      <c r="D8010" s="3">
        <v>44295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10">
        <v>38</v>
      </c>
      <c r="J8010" s="7">
        <v>2060</v>
      </c>
      <c r="K8010" s="10">
        <v>7828</v>
      </c>
      <c r="L8010" s="10">
        <v>3679.1600000000003</v>
      </c>
      <c r="M8010" s="5">
        <v>0.47000000000000003</v>
      </c>
      <c r="N8010" s="2" t="s">
        <v>23</v>
      </c>
    </row>
    <row r="8011" spans="2:14" ht="14.25" customHeight="1" x14ac:dyDescent="0.25">
      <c r="B8011" s="2" t="s">
        <v>33</v>
      </c>
      <c r="C8011" s="2">
        <v>1189833</v>
      </c>
      <c r="D8011" s="3">
        <v>44296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10">
        <v>31</v>
      </c>
      <c r="J8011" s="7">
        <v>1730</v>
      </c>
      <c r="K8011" s="10">
        <v>5363</v>
      </c>
      <c r="L8011" s="10">
        <v>2037.94</v>
      </c>
      <c r="M8011" s="5">
        <v>0.38</v>
      </c>
      <c r="N8011" s="2" t="s">
        <v>23</v>
      </c>
    </row>
    <row r="8012" spans="2:14" ht="14.25" customHeight="1" x14ac:dyDescent="0.25">
      <c r="B8012" s="2" t="s">
        <v>33</v>
      </c>
      <c r="C8012" s="2">
        <v>1189833</v>
      </c>
      <c r="D8012" s="3">
        <v>44297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10">
        <v>38</v>
      </c>
      <c r="J8012" s="7">
        <v>1490</v>
      </c>
      <c r="K8012" s="10">
        <v>5662</v>
      </c>
      <c r="L8012" s="10">
        <v>3453.8200000000006</v>
      </c>
      <c r="M8012" s="5">
        <v>0.6100000000000001</v>
      </c>
      <c r="N8012" s="2" t="s">
        <v>23</v>
      </c>
    </row>
    <row r="8013" spans="2:14" ht="14.25" customHeight="1" x14ac:dyDescent="0.25">
      <c r="B8013" s="2" t="s">
        <v>33</v>
      </c>
      <c r="C8013" s="2">
        <v>1189833</v>
      </c>
      <c r="D8013" s="3">
        <v>44298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10">
        <v>49</v>
      </c>
      <c r="J8013" s="7">
        <v>1980</v>
      </c>
      <c r="K8013" s="10">
        <v>9702</v>
      </c>
      <c r="L8013" s="10">
        <v>2619.54</v>
      </c>
      <c r="M8013" s="5">
        <v>0.27</v>
      </c>
      <c r="N8013" s="2" t="s">
        <v>23</v>
      </c>
    </row>
    <row r="8014" spans="2:14" ht="14.25" customHeight="1" x14ac:dyDescent="0.25">
      <c r="B8014" s="2" t="s">
        <v>33</v>
      </c>
      <c r="C8014" s="2">
        <v>1189833</v>
      </c>
      <c r="D8014" s="3">
        <v>44299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10">
        <v>32</v>
      </c>
      <c r="J8014" s="7">
        <v>2400</v>
      </c>
      <c r="K8014" s="10">
        <v>7680</v>
      </c>
      <c r="L8014" s="10">
        <v>3609.6000000000004</v>
      </c>
      <c r="M8014" s="5">
        <v>0.47000000000000003</v>
      </c>
      <c r="N8014" s="2" t="s">
        <v>23</v>
      </c>
    </row>
    <row r="8015" spans="2:14" ht="14.25" customHeight="1" x14ac:dyDescent="0.25">
      <c r="B8015" s="2" t="s">
        <v>33</v>
      </c>
      <c r="C8015" s="2">
        <v>1189833</v>
      </c>
      <c r="D8015" s="3">
        <v>44300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10">
        <v>34</v>
      </c>
      <c r="J8015" s="7">
        <v>2210</v>
      </c>
      <c r="K8015" s="10">
        <v>7514</v>
      </c>
      <c r="L8015" s="10">
        <v>2254.1999999999998</v>
      </c>
      <c r="M8015" s="5">
        <v>0.3</v>
      </c>
      <c r="N8015" s="2" t="s">
        <v>23</v>
      </c>
    </row>
    <row r="8016" spans="2:14" ht="14.25" customHeight="1" x14ac:dyDescent="0.25">
      <c r="B8016" s="2" t="s">
        <v>33</v>
      </c>
      <c r="C8016" s="2">
        <v>1189833</v>
      </c>
      <c r="D8016" s="3">
        <v>44301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10">
        <v>36</v>
      </c>
      <c r="J8016" s="7">
        <v>2150</v>
      </c>
      <c r="K8016" s="10">
        <v>7740</v>
      </c>
      <c r="L8016" s="10">
        <v>3483</v>
      </c>
      <c r="M8016" s="5">
        <v>0.45</v>
      </c>
      <c r="N8016" s="2" t="s">
        <v>23</v>
      </c>
    </row>
    <row r="8017" spans="2:14" ht="14.25" customHeight="1" x14ac:dyDescent="0.25">
      <c r="B8017" s="2" t="s">
        <v>33</v>
      </c>
      <c r="C8017" s="2">
        <v>1189833</v>
      </c>
      <c r="D8017" s="3">
        <v>44302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10">
        <v>33</v>
      </c>
      <c r="J8017" s="7">
        <v>1930</v>
      </c>
      <c r="K8017" s="10">
        <v>6369</v>
      </c>
      <c r="L8017" s="10">
        <v>2420.2200000000003</v>
      </c>
      <c r="M8017" s="5">
        <v>0.38</v>
      </c>
      <c r="N8017" s="2" t="s">
        <v>23</v>
      </c>
    </row>
    <row r="8018" spans="2:14" ht="14.25" customHeight="1" x14ac:dyDescent="0.25">
      <c r="B8018" s="2" t="s">
        <v>33</v>
      </c>
      <c r="C8018" s="2">
        <v>1189833</v>
      </c>
      <c r="D8018" s="3">
        <v>44303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10">
        <v>38</v>
      </c>
      <c r="J8018" s="7">
        <v>1400</v>
      </c>
      <c r="K8018" s="10">
        <v>5320</v>
      </c>
      <c r="L8018" s="10">
        <v>3138.8000000000006</v>
      </c>
      <c r="M8018" s="5">
        <v>0.59000000000000008</v>
      </c>
      <c r="N8018" s="2" t="s">
        <v>23</v>
      </c>
    </row>
    <row r="8019" spans="2:14" ht="14.25" customHeight="1" x14ac:dyDescent="0.25">
      <c r="B8019" s="2" t="s">
        <v>33</v>
      </c>
      <c r="C8019" s="2">
        <v>1189833</v>
      </c>
      <c r="D8019" s="3">
        <v>44304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10">
        <v>43</v>
      </c>
      <c r="J8019" s="7">
        <v>2060</v>
      </c>
      <c r="K8019" s="10">
        <v>8858</v>
      </c>
      <c r="L8019" s="10">
        <v>1948.76</v>
      </c>
      <c r="M8019" s="5">
        <v>0.22</v>
      </c>
      <c r="N8019" s="2" t="s">
        <v>23</v>
      </c>
    </row>
    <row r="8020" spans="2:14" ht="14.25" customHeight="1" x14ac:dyDescent="0.25">
      <c r="B8020" s="2" t="s">
        <v>33</v>
      </c>
      <c r="C8020" s="2">
        <v>1189833</v>
      </c>
      <c r="D8020" s="3">
        <v>44305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10">
        <v>36</v>
      </c>
      <c r="J8020" s="7">
        <v>2970</v>
      </c>
      <c r="K8020" s="10">
        <v>10692</v>
      </c>
      <c r="L8020" s="10">
        <v>4704.4800000000005</v>
      </c>
      <c r="M8020" s="5">
        <v>0.44</v>
      </c>
      <c r="N8020" s="2" t="s">
        <v>23</v>
      </c>
    </row>
    <row r="8021" spans="2:14" ht="14.25" customHeight="1" x14ac:dyDescent="0.25">
      <c r="B8021" s="2" t="s">
        <v>33</v>
      </c>
      <c r="C8021" s="2">
        <v>1189833</v>
      </c>
      <c r="D8021" s="3">
        <v>44306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10">
        <v>35</v>
      </c>
      <c r="J8021" s="7">
        <v>2250</v>
      </c>
      <c r="K8021" s="10">
        <v>7875</v>
      </c>
      <c r="L8021" s="10">
        <v>2362.5</v>
      </c>
      <c r="M8021" s="5">
        <v>0.3</v>
      </c>
      <c r="N8021" s="2" t="s">
        <v>23</v>
      </c>
    </row>
    <row r="8022" spans="2:14" ht="14.25" customHeight="1" x14ac:dyDescent="0.25">
      <c r="B8022" s="2" t="s">
        <v>33</v>
      </c>
      <c r="C8022" s="2">
        <v>1189833</v>
      </c>
      <c r="D8022" s="3">
        <v>44307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10">
        <v>35</v>
      </c>
      <c r="J8022" s="7">
        <v>2330</v>
      </c>
      <c r="K8022" s="10">
        <v>8155</v>
      </c>
      <c r="L8022" s="10">
        <v>3425.1000000000004</v>
      </c>
      <c r="M8022" s="5">
        <v>0.42000000000000004</v>
      </c>
      <c r="N8022" s="2" t="s">
        <v>23</v>
      </c>
    </row>
    <row r="8023" spans="2:14" ht="14.25" customHeight="1" x14ac:dyDescent="0.25">
      <c r="B8023" s="2" t="s">
        <v>33</v>
      </c>
      <c r="C8023" s="2">
        <v>1189833</v>
      </c>
      <c r="D8023" s="3">
        <v>44308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10">
        <v>32</v>
      </c>
      <c r="J8023" s="7">
        <v>1940</v>
      </c>
      <c r="K8023" s="10">
        <v>6208</v>
      </c>
      <c r="L8023" s="10">
        <v>2296.96</v>
      </c>
      <c r="M8023" s="5">
        <v>0.37</v>
      </c>
      <c r="N8023" s="2" t="s">
        <v>23</v>
      </c>
    </row>
    <row r="8024" spans="2:14" ht="14.25" customHeight="1" x14ac:dyDescent="0.25">
      <c r="B8024" s="2" t="s">
        <v>33</v>
      </c>
      <c r="C8024" s="2">
        <v>1189833</v>
      </c>
      <c r="D8024" s="3">
        <v>44309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10">
        <v>39</v>
      </c>
      <c r="J8024" s="7">
        <v>1650</v>
      </c>
      <c r="K8024" s="10">
        <v>6435</v>
      </c>
      <c r="L8024" s="10">
        <v>3861.0000000000005</v>
      </c>
      <c r="M8024" s="5">
        <v>0.60000000000000009</v>
      </c>
      <c r="N8024" s="2" t="s">
        <v>23</v>
      </c>
    </row>
    <row r="8025" spans="2:14" ht="14.25" customHeight="1" x14ac:dyDescent="0.25">
      <c r="B8025" s="2" t="s">
        <v>33</v>
      </c>
      <c r="C8025" s="2">
        <v>1189833</v>
      </c>
      <c r="D8025" s="3">
        <v>44310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10">
        <v>48</v>
      </c>
      <c r="J8025" s="7">
        <v>2640</v>
      </c>
      <c r="K8025" s="10">
        <v>12672</v>
      </c>
      <c r="L8025" s="10">
        <v>2787.84</v>
      </c>
      <c r="M8025" s="5">
        <v>0.22</v>
      </c>
      <c r="N8025" s="2" t="s">
        <v>23</v>
      </c>
    </row>
    <row r="8026" spans="2:14" ht="14.25" customHeight="1" x14ac:dyDescent="0.25">
      <c r="B8026" s="2" t="s">
        <v>33</v>
      </c>
      <c r="C8026" s="2">
        <v>1189833</v>
      </c>
      <c r="D8026" s="3">
        <v>44311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10">
        <v>30</v>
      </c>
      <c r="J8026" s="7">
        <v>2850</v>
      </c>
      <c r="K8026" s="10">
        <v>8550</v>
      </c>
      <c r="L8026" s="10">
        <v>4018.5000000000005</v>
      </c>
      <c r="M8026" s="5">
        <v>0.47000000000000003</v>
      </c>
      <c r="N8026" s="2" t="s">
        <v>23</v>
      </c>
    </row>
    <row r="8027" spans="2:14" ht="14.25" customHeight="1" x14ac:dyDescent="0.25">
      <c r="B8027" s="2" t="s">
        <v>33</v>
      </c>
      <c r="C8027" s="2">
        <v>1189833</v>
      </c>
      <c r="D8027" s="3">
        <v>44312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10">
        <v>37</v>
      </c>
      <c r="J8027" s="7">
        <v>2720</v>
      </c>
      <c r="K8027" s="10">
        <v>10064</v>
      </c>
      <c r="L8027" s="10">
        <v>2918.56</v>
      </c>
      <c r="M8027" s="5">
        <v>0.28999999999999998</v>
      </c>
      <c r="N8027" s="2" t="s">
        <v>23</v>
      </c>
    </row>
    <row r="8028" spans="2:14" ht="14.25" customHeight="1" x14ac:dyDescent="0.25">
      <c r="B8028" s="2" t="s">
        <v>33</v>
      </c>
      <c r="C8028" s="2">
        <v>1189833</v>
      </c>
      <c r="D8028" s="3">
        <v>44313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10">
        <v>33</v>
      </c>
      <c r="J8028" s="7">
        <v>2400</v>
      </c>
      <c r="K8028" s="10">
        <v>7920</v>
      </c>
      <c r="L8028" s="10">
        <v>3643.2000000000003</v>
      </c>
      <c r="M8028" s="5">
        <v>0.46</v>
      </c>
      <c r="N8028" s="2" t="s">
        <v>23</v>
      </c>
    </row>
    <row r="8029" spans="2:14" ht="14.25" customHeight="1" x14ac:dyDescent="0.25">
      <c r="B8029" s="2" t="s">
        <v>33</v>
      </c>
      <c r="C8029" s="2">
        <v>1189833</v>
      </c>
      <c r="D8029" s="3">
        <v>44314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10">
        <v>29</v>
      </c>
      <c r="J8029" s="7">
        <v>2280</v>
      </c>
      <c r="K8029" s="10">
        <v>6612</v>
      </c>
      <c r="L8029" s="10">
        <v>2644.7999999999997</v>
      </c>
      <c r="M8029" s="5">
        <v>0.39999999999999997</v>
      </c>
      <c r="N8029" s="2" t="s">
        <v>23</v>
      </c>
    </row>
    <row r="8030" spans="2:14" ht="14.25" customHeight="1" x14ac:dyDescent="0.25">
      <c r="B8030" s="2" t="s">
        <v>33</v>
      </c>
      <c r="C8030" s="2">
        <v>1189833</v>
      </c>
      <c r="D8030" s="3">
        <v>44315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10">
        <v>38</v>
      </c>
      <c r="J8030" s="7">
        <v>2240</v>
      </c>
      <c r="K8030" s="10">
        <v>8512</v>
      </c>
      <c r="L8030" s="10">
        <v>5107.2000000000007</v>
      </c>
      <c r="M8030" s="5">
        <v>0.60000000000000009</v>
      </c>
      <c r="N8030" s="2" t="s">
        <v>23</v>
      </c>
    </row>
    <row r="8031" spans="2:14" ht="14.25" customHeight="1" x14ac:dyDescent="0.25">
      <c r="B8031" s="2" t="s">
        <v>33</v>
      </c>
      <c r="C8031" s="2">
        <v>1189833</v>
      </c>
      <c r="D8031" s="3">
        <v>44316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10">
        <v>51</v>
      </c>
      <c r="J8031" s="7">
        <v>2240</v>
      </c>
      <c r="K8031" s="10">
        <v>11424</v>
      </c>
      <c r="L8031" s="10">
        <v>2627.52</v>
      </c>
      <c r="M8031" s="5">
        <v>0.23</v>
      </c>
      <c r="N8031" s="2" t="s">
        <v>23</v>
      </c>
    </row>
    <row r="8032" spans="2:14" ht="14.25" customHeight="1" x14ac:dyDescent="0.25">
      <c r="B8032" s="2" t="s">
        <v>33</v>
      </c>
      <c r="C8032" s="2">
        <v>1189833</v>
      </c>
      <c r="D8032" s="3">
        <v>44317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10">
        <v>36</v>
      </c>
      <c r="J8032" s="7">
        <v>3060</v>
      </c>
      <c r="K8032" s="10">
        <v>11016</v>
      </c>
      <c r="L8032" s="10">
        <v>4957.2</v>
      </c>
      <c r="M8032" s="5">
        <v>0.45</v>
      </c>
      <c r="N8032" s="2" t="s">
        <v>23</v>
      </c>
    </row>
    <row r="8033" spans="2:14" ht="14.25" customHeight="1" x14ac:dyDescent="0.25">
      <c r="B8033" s="2" t="s">
        <v>33</v>
      </c>
      <c r="C8033" s="2">
        <v>1189833</v>
      </c>
      <c r="D8033" s="3">
        <v>44318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10">
        <v>41</v>
      </c>
      <c r="J8033" s="7">
        <v>2640</v>
      </c>
      <c r="K8033" s="10">
        <v>10824</v>
      </c>
      <c r="L8033" s="10">
        <v>3355.44</v>
      </c>
      <c r="M8033" s="5">
        <v>0.31</v>
      </c>
      <c r="N8033" s="2" t="s">
        <v>23</v>
      </c>
    </row>
    <row r="8034" spans="2:14" ht="14.25" customHeight="1" x14ac:dyDescent="0.25">
      <c r="B8034" s="2" t="s">
        <v>33</v>
      </c>
      <c r="C8034" s="2">
        <v>1189833</v>
      </c>
      <c r="D8034" s="3">
        <v>44319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10">
        <v>34</v>
      </c>
      <c r="J8034" s="7">
        <v>2320</v>
      </c>
      <c r="K8034" s="10">
        <v>7888</v>
      </c>
      <c r="L8034" s="10">
        <v>3470.72</v>
      </c>
      <c r="M8034" s="5">
        <v>0.44</v>
      </c>
      <c r="N8034" s="2" t="s">
        <v>23</v>
      </c>
    </row>
    <row r="8035" spans="2:14" ht="14.25" customHeight="1" x14ac:dyDescent="0.25">
      <c r="B8035" s="2" t="s">
        <v>33</v>
      </c>
      <c r="C8035" s="2">
        <v>1189833</v>
      </c>
      <c r="D8035" s="3">
        <v>44320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10">
        <v>36</v>
      </c>
      <c r="J8035" s="7">
        <v>2230</v>
      </c>
      <c r="K8035" s="10">
        <v>8028</v>
      </c>
      <c r="L8035" s="10">
        <v>3050.64</v>
      </c>
      <c r="M8035" s="5">
        <v>0.38</v>
      </c>
      <c r="N8035" s="2" t="s">
        <v>23</v>
      </c>
    </row>
    <row r="8036" spans="2:14" ht="14.25" customHeight="1" x14ac:dyDescent="0.25">
      <c r="B8036" s="2" t="s">
        <v>33</v>
      </c>
      <c r="C8036" s="2">
        <v>1189833</v>
      </c>
      <c r="D8036" s="3">
        <v>44321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10">
        <v>43</v>
      </c>
      <c r="J8036" s="7">
        <v>2300</v>
      </c>
      <c r="K8036" s="10">
        <v>9890</v>
      </c>
      <c r="L8036" s="10">
        <v>6131.8000000000011</v>
      </c>
      <c r="M8036" s="5">
        <v>0.62000000000000011</v>
      </c>
      <c r="N8036" s="2" t="s">
        <v>23</v>
      </c>
    </row>
    <row r="8037" spans="2:14" ht="14.25" customHeight="1" x14ac:dyDescent="0.25">
      <c r="B8037" s="2" t="s">
        <v>33</v>
      </c>
      <c r="C8037" s="2">
        <v>1189833</v>
      </c>
      <c r="D8037" s="3">
        <v>44322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10">
        <v>46</v>
      </c>
      <c r="J8037" s="7">
        <v>2080</v>
      </c>
      <c r="K8037" s="10">
        <v>9568</v>
      </c>
      <c r="L8037" s="10">
        <v>2200.64</v>
      </c>
      <c r="M8037" s="5">
        <v>0.23</v>
      </c>
      <c r="N8037" s="2" t="s">
        <v>23</v>
      </c>
    </row>
    <row r="8038" spans="2:14" ht="14.25" customHeight="1" x14ac:dyDescent="0.25">
      <c r="B8038" s="2" t="s">
        <v>33</v>
      </c>
      <c r="C8038" s="2">
        <v>1189833</v>
      </c>
      <c r="D8038" s="3">
        <v>44323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10">
        <v>38</v>
      </c>
      <c r="J8038" s="7">
        <v>2890</v>
      </c>
      <c r="K8038" s="10">
        <v>10982</v>
      </c>
      <c r="L8038" s="10">
        <v>5051.72</v>
      </c>
      <c r="M8038" s="5">
        <v>0.46</v>
      </c>
      <c r="N8038" s="2" t="s">
        <v>23</v>
      </c>
    </row>
    <row r="8039" spans="2:14" ht="14.25" customHeight="1" x14ac:dyDescent="0.25">
      <c r="B8039" s="2" t="s">
        <v>33</v>
      </c>
      <c r="C8039" s="2">
        <v>1189833</v>
      </c>
      <c r="D8039" s="3">
        <v>44324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10">
        <v>39</v>
      </c>
      <c r="J8039" s="7">
        <v>2640</v>
      </c>
      <c r="K8039" s="10">
        <v>10296</v>
      </c>
      <c r="L8039" s="10">
        <v>2779.92</v>
      </c>
      <c r="M8039" s="5">
        <v>0.27</v>
      </c>
      <c r="N8039" s="2" t="s">
        <v>23</v>
      </c>
    </row>
    <row r="8040" spans="2:14" ht="14.25" customHeight="1" x14ac:dyDescent="0.25">
      <c r="B8040" s="2" t="s">
        <v>33</v>
      </c>
      <c r="C8040" s="2">
        <v>1189833</v>
      </c>
      <c r="D8040" s="3">
        <v>44325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10">
        <v>38</v>
      </c>
      <c r="J8040" s="7">
        <v>2100</v>
      </c>
      <c r="K8040" s="10">
        <v>7980</v>
      </c>
      <c r="L8040" s="10">
        <v>3591</v>
      </c>
      <c r="M8040" s="5">
        <v>0.45</v>
      </c>
      <c r="N8040" s="2" t="s">
        <v>23</v>
      </c>
    </row>
    <row r="8041" spans="2:14" ht="14.25" customHeight="1" x14ac:dyDescent="0.25">
      <c r="B8041" s="2" t="s">
        <v>33</v>
      </c>
      <c r="C8041" s="2">
        <v>1189833</v>
      </c>
      <c r="D8041" s="3">
        <v>44326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10">
        <v>39</v>
      </c>
      <c r="J8041" s="7">
        <v>1950</v>
      </c>
      <c r="K8041" s="10">
        <v>7605</v>
      </c>
      <c r="L8041" s="10">
        <v>3041.9999999999995</v>
      </c>
      <c r="M8041" s="5">
        <v>0.39999999999999997</v>
      </c>
      <c r="N8041" s="2" t="s">
        <v>23</v>
      </c>
    </row>
    <row r="8042" spans="2:14" ht="14.25" customHeight="1" x14ac:dyDescent="0.25">
      <c r="B8042" s="2" t="s">
        <v>33</v>
      </c>
      <c r="C8042" s="2">
        <v>1189833</v>
      </c>
      <c r="D8042" s="3">
        <v>44327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10">
        <v>44</v>
      </c>
      <c r="J8042" s="7">
        <v>1950</v>
      </c>
      <c r="K8042" s="10">
        <v>8580</v>
      </c>
      <c r="L8042" s="10">
        <v>5319.6000000000013</v>
      </c>
      <c r="M8042" s="5">
        <v>0.62000000000000011</v>
      </c>
      <c r="N8042" s="2" t="s">
        <v>23</v>
      </c>
    </row>
    <row r="8043" spans="2:14" ht="14.25" customHeight="1" x14ac:dyDescent="0.25">
      <c r="B8043" s="2" t="s">
        <v>33</v>
      </c>
      <c r="C8043" s="2">
        <v>1189833</v>
      </c>
      <c r="D8043" s="3">
        <v>44328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10">
        <v>49</v>
      </c>
      <c r="J8043" s="7">
        <v>2100</v>
      </c>
      <c r="K8043" s="10">
        <v>10290</v>
      </c>
      <c r="L8043" s="10">
        <v>2263.8000000000002</v>
      </c>
      <c r="M8043" s="5">
        <v>0.22</v>
      </c>
      <c r="N8043" s="2" t="s">
        <v>23</v>
      </c>
    </row>
    <row r="8044" spans="2:14" ht="14.25" customHeight="1" x14ac:dyDescent="0.25">
      <c r="B8044" s="2" t="s">
        <v>33</v>
      </c>
      <c r="C8044" s="2">
        <v>1189833</v>
      </c>
      <c r="D8044" s="3">
        <v>44329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10">
        <v>36</v>
      </c>
      <c r="J8044" s="7">
        <v>2560</v>
      </c>
      <c r="K8044" s="10">
        <v>9216</v>
      </c>
      <c r="L8044" s="10">
        <v>4331.5200000000004</v>
      </c>
      <c r="M8044" s="5">
        <v>0.47000000000000003</v>
      </c>
      <c r="N8044" s="2" t="s">
        <v>23</v>
      </c>
    </row>
    <row r="8045" spans="2:14" ht="14.25" customHeight="1" x14ac:dyDescent="0.25">
      <c r="B8045" s="2" t="s">
        <v>33</v>
      </c>
      <c r="C8045" s="2">
        <v>1189833</v>
      </c>
      <c r="D8045" s="3">
        <v>44330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10">
        <v>43</v>
      </c>
      <c r="J8045" s="7">
        <v>2640</v>
      </c>
      <c r="K8045" s="10">
        <v>11352</v>
      </c>
      <c r="L8045" s="10">
        <v>3405.6</v>
      </c>
      <c r="M8045" s="5">
        <v>0.3</v>
      </c>
      <c r="N8045" s="2" t="s">
        <v>23</v>
      </c>
    </row>
    <row r="8046" spans="2:14" ht="14.25" customHeight="1" x14ac:dyDescent="0.25">
      <c r="B8046" s="2" t="s">
        <v>33</v>
      </c>
      <c r="C8046" s="2">
        <v>1189833</v>
      </c>
      <c r="D8046" s="3">
        <v>44331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10">
        <v>33</v>
      </c>
      <c r="J8046" s="7">
        <v>2080</v>
      </c>
      <c r="K8046" s="10">
        <v>6864</v>
      </c>
      <c r="L8046" s="10">
        <v>2882.88</v>
      </c>
      <c r="M8046" s="5">
        <v>0.42000000000000004</v>
      </c>
      <c r="N8046" s="2" t="s">
        <v>23</v>
      </c>
    </row>
    <row r="8047" spans="2:14" ht="14.25" customHeight="1" x14ac:dyDescent="0.25">
      <c r="B8047" s="2" t="s">
        <v>33</v>
      </c>
      <c r="C8047" s="2">
        <v>1189833</v>
      </c>
      <c r="D8047" s="3">
        <v>44332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10">
        <v>33</v>
      </c>
      <c r="J8047" s="7">
        <v>2130</v>
      </c>
      <c r="K8047" s="10">
        <v>7029</v>
      </c>
      <c r="L8047" s="10">
        <v>2952.18</v>
      </c>
      <c r="M8047" s="5">
        <v>0.42</v>
      </c>
      <c r="N8047" s="2" t="s">
        <v>23</v>
      </c>
    </row>
    <row r="8048" spans="2:14" ht="14.25" customHeight="1" x14ac:dyDescent="0.25">
      <c r="B8048" s="2" t="s">
        <v>33</v>
      </c>
      <c r="C8048" s="2">
        <v>1189833</v>
      </c>
      <c r="D8048" s="3">
        <v>44333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10">
        <v>46</v>
      </c>
      <c r="J8048" s="7">
        <v>2100</v>
      </c>
      <c r="K8048" s="10">
        <v>9660</v>
      </c>
      <c r="L8048" s="10">
        <v>5989.2000000000007</v>
      </c>
      <c r="M8048" s="5">
        <v>0.62000000000000011</v>
      </c>
      <c r="N8048" s="2" t="s">
        <v>23</v>
      </c>
    </row>
    <row r="8049" spans="2:14" ht="14.25" customHeight="1" x14ac:dyDescent="0.25">
      <c r="B8049" s="2" t="s">
        <v>33</v>
      </c>
      <c r="C8049" s="2">
        <v>1189833</v>
      </c>
      <c r="D8049" s="3">
        <v>44334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10">
        <v>46</v>
      </c>
      <c r="J8049" s="7">
        <v>2080</v>
      </c>
      <c r="K8049" s="10">
        <v>9568</v>
      </c>
      <c r="L8049" s="10">
        <v>2296.3200000000002</v>
      </c>
      <c r="M8049" s="5">
        <v>0.24000000000000002</v>
      </c>
      <c r="N8049" s="2" t="s">
        <v>23</v>
      </c>
    </row>
    <row r="8050" spans="2:14" ht="14.25" customHeight="1" x14ac:dyDescent="0.25">
      <c r="B8050" s="2" t="s">
        <v>33</v>
      </c>
      <c r="C8050" s="2">
        <v>1189833</v>
      </c>
      <c r="D8050" s="3">
        <v>44335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10">
        <v>40</v>
      </c>
      <c r="J8050" s="7">
        <v>2720</v>
      </c>
      <c r="K8050" s="10">
        <v>10880</v>
      </c>
      <c r="L8050" s="10">
        <v>5004.8</v>
      </c>
      <c r="M8050" s="5">
        <v>0.46</v>
      </c>
      <c r="N8050" s="2" t="s">
        <v>23</v>
      </c>
    </row>
    <row r="8051" spans="2:14" ht="14.25" customHeight="1" x14ac:dyDescent="0.25">
      <c r="B8051" s="2" t="s">
        <v>33</v>
      </c>
      <c r="C8051" s="2">
        <v>1189833</v>
      </c>
      <c r="D8051" s="3">
        <v>44336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10">
        <v>42</v>
      </c>
      <c r="J8051" s="7">
        <v>2640</v>
      </c>
      <c r="K8051" s="10">
        <v>11088</v>
      </c>
      <c r="L8051" s="10">
        <v>3326.4</v>
      </c>
      <c r="M8051" s="5">
        <v>0.3</v>
      </c>
      <c r="N8051" s="2" t="s">
        <v>23</v>
      </c>
    </row>
    <row r="8052" spans="2:14" ht="14.25" customHeight="1" x14ac:dyDescent="0.25">
      <c r="B8052" s="2" t="s">
        <v>33</v>
      </c>
      <c r="C8052" s="2">
        <v>1189833</v>
      </c>
      <c r="D8052" s="3">
        <v>44337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10">
        <v>35</v>
      </c>
      <c r="J8052" s="7">
        <v>2230</v>
      </c>
      <c r="K8052" s="10">
        <v>7805</v>
      </c>
      <c r="L8052" s="10">
        <v>3590.3</v>
      </c>
      <c r="M8052" s="5">
        <v>0.46</v>
      </c>
      <c r="N8052" s="2" t="s">
        <v>23</v>
      </c>
    </row>
    <row r="8053" spans="2:14" ht="14.25" customHeight="1" x14ac:dyDescent="0.25">
      <c r="B8053" s="2" t="s">
        <v>33</v>
      </c>
      <c r="C8053" s="2">
        <v>1189833</v>
      </c>
      <c r="D8053" s="3">
        <v>44338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10">
        <v>33</v>
      </c>
      <c r="J8053" s="7">
        <v>2210</v>
      </c>
      <c r="K8053" s="10">
        <v>7293</v>
      </c>
      <c r="L8053" s="10">
        <v>3063.06</v>
      </c>
      <c r="M8053" s="5">
        <v>0.42</v>
      </c>
      <c r="N8053" s="2" t="s">
        <v>23</v>
      </c>
    </row>
    <row r="8054" spans="2:14" ht="14.25" customHeight="1" x14ac:dyDescent="0.25">
      <c r="B8054" s="2" t="s">
        <v>33</v>
      </c>
      <c r="C8054" s="2">
        <v>1189833</v>
      </c>
      <c r="D8054" s="3">
        <v>44339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10">
        <v>46</v>
      </c>
      <c r="J8054" s="7">
        <v>2040</v>
      </c>
      <c r="K8054" s="10">
        <v>9384</v>
      </c>
      <c r="L8054" s="10">
        <v>5348.880000000001</v>
      </c>
      <c r="M8054" s="5">
        <v>0.57000000000000006</v>
      </c>
      <c r="N8054" s="2" t="s">
        <v>23</v>
      </c>
    </row>
    <row r="8055" spans="2:14" ht="14.25" customHeight="1" x14ac:dyDescent="0.25">
      <c r="B8055" s="2" t="s">
        <v>33</v>
      </c>
      <c r="C8055" s="2">
        <v>1189833</v>
      </c>
      <c r="D8055" s="3">
        <v>44340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10">
        <v>49</v>
      </c>
      <c r="J8055" s="7">
        <v>2380</v>
      </c>
      <c r="K8055" s="10">
        <v>11662</v>
      </c>
      <c r="L8055" s="10">
        <v>2798.88</v>
      </c>
      <c r="M8055" s="5">
        <v>0.24000000000000002</v>
      </c>
      <c r="N8055" s="2" t="s">
        <v>23</v>
      </c>
    </row>
    <row r="8056" spans="2:14" ht="14.25" customHeight="1" x14ac:dyDescent="0.25">
      <c r="B8056" s="2" t="s">
        <v>33</v>
      </c>
      <c r="C8056" s="2">
        <v>1189833</v>
      </c>
      <c r="D8056" s="3">
        <v>44341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10">
        <v>39</v>
      </c>
      <c r="J8056" s="7">
        <v>3150</v>
      </c>
      <c r="K8056" s="10">
        <v>12285</v>
      </c>
      <c r="L8056" s="10">
        <v>5651.1</v>
      </c>
      <c r="M8056" s="5">
        <v>0.46</v>
      </c>
      <c r="N8056" s="2" t="s">
        <v>23</v>
      </c>
    </row>
    <row r="8057" spans="2:14" ht="14.25" customHeight="1" x14ac:dyDescent="0.25">
      <c r="B8057" s="2" t="s">
        <v>33</v>
      </c>
      <c r="C8057" s="2">
        <v>1189833</v>
      </c>
      <c r="D8057" s="3">
        <v>44342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10">
        <v>42</v>
      </c>
      <c r="J8057" s="7">
        <v>2880</v>
      </c>
      <c r="K8057" s="10">
        <v>12096</v>
      </c>
      <c r="L8057" s="10">
        <v>3386.88</v>
      </c>
      <c r="M8057" s="5">
        <v>0.28000000000000003</v>
      </c>
      <c r="N8057" s="2" t="s">
        <v>23</v>
      </c>
    </row>
    <row r="8058" spans="2:14" ht="14.25" customHeight="1" x14ac:dyDescent="0.25">
      <c r="B8058" s="2" t="s">
        <v>33</v>
      </c>
      <c r="C8058" s="2">
        <v>1189833</v>
      </c>
      <c r="D8058" s="3">
        <v>44343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10">
        <v>39</v>
      </c>
      <c r="J8058" s="7">
        <v>2310</v>
      </c>
      <c r="K8058" s="10">
        <v>9009</v>
      </c>
      <c r="L8058" s="10">
        <v>4144.1400000000003</v>
      </c>
      <c r="M8058" s="5">
        <v>0.46</v>
      </c>
      <c r="N8058" s="2" t="s">
        <v>23</v>
      </c>
    </row>
    <row r="8059" spans="2:14" ht="14.25" customHeight="1" x14ac:dyDescent="0.25">
      <c r="B8059" s="2" t="s">
        <v>33</v>
      </c>
      <c r="C8059" s="2">
        <v>1189833</v>
      </c>
      <c r="D8059" s="3">
        <v>44344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10">
        <v>35</v>
      </c>
      <c r="J8059" s="7">
        <v>2240</v>
      </c>
      <c r="K8059" s="10">
        <v>7840</v>
      </c>
      <c r="L8059" s="10">
        <v>3135.9999999999995</v>
      </c>
      <c r="M8059" s="5">
        <v>0.39999999999999997</v>
      </c>
      <c r="N8059" s="2" t="s">
        <v>23</v>
      </c>
    </row>
    <row r="8060" spans="2:14" ht="14.25" customHeight="1" x14ac:dyDescent="0.25">
      <c r="B8060" s="2" t="s">
        <v>33</v>
      </c>
      <c r="C8060" s="2">
        <v>1189833</v>
      </c>
      <c r="D8060" s="3">
        <v>44345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10">
        <v>43</v>
      </c>
      <c r="J8060" s="7">
        <v>2190</v>
      </c>
      <c r="K8060" s="10">
        <v>9417</v>
      </c>
      <c r="L8060" s="10">
        <v>5838.5400000000009</v>
      </c>
      <c r="M8060" s="5">
        <v>0.62000000000000011</v>
      </c>
      <c r="N8060" s="2" t="s">
        <v>23</v>
      </c>
    </row>
    <row r="8061" spans="2:14" ht="14.25" customHeight="1" x14ac:dyDescent="0.25">
      <c r="B8061" s="2" t="s">
        <v>33</v>
      </c>
      <c r="C8061" s="2">
        <v>1189833</v>
      </c>
      <c r="D8061" s="3">
        <v>44346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10">
        <v>44</v>
      </c>
      <c r="J8061" s="7">
        <v>2320</v>
      </c>
      <c r="K8061" s="10">
        <v>10208</v>
      </c>
      <c r="L8061" s="10">
        <v>2552</v>
      </c>
      <c r="M8061" s="5">
        <v>0.25</v>
      </c>
      <c r="N8061" s="2" t="s">
        <v>23</v>
      </c>
    </row>
    <row r="8062" spans="2:14" ht="14.25" customHeight="1" x14ac:dyDescent="0.25">
      <c r="B8062" s="2" t="s">
        <v>13</v>
      </c>
      <c r="C8062" s="2">
        <v>1185732</v>
      </c>
      <c r="D8062" s="3">
        <v>44347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10">
        <v>36</v>
      </c>
      <c r="J8062" s="7">
        <v>1470</v>
      </c>
      <c r="K8062" s="10">
        <v>5292</v>
      </c>
      <c r="L8062" s="10">
        <v>2381.4</v>
      </c>
      <c r="M8062" s="5">
        <v>0.45</v>
      </c>
      <c r="N8062" s="2" t="s">
        <v>23</v>
      </c>
    </row>
    <row r="8063" spans="2:14" ht="14.25" customHeight="1" x14ac:dyDescent="0.25">
      <c r="B8063" s="2" t="s">
        <v>13</v>
      </c>
      <c r="C8063" s="2">
        <v>1185732</v>
      </c>
      <c r="D8063" s="3">
        <v>44348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10">
        <v>31</v>
      </c>
      <c r="J8063" s="7">
        <v>910</v>
      </c>
      <c r="K8063" s="10">
        <v>2821</v>
      </c>
      <c r="L8063" s="10">
        <v>1156.6099999999999</v>
      </c>
      <c r="M8063" s="5">
        <v>0.41</v>
      </c>
      <c r="N8063" s="2" t="s">
        <v>23</v>
      </c>
    </row>
    <row r="8064" spans="2:14" ht="14.25" customHeight="1" x14ac:dyDescent="0.25">
      <c r="B8064" s="2" t="s">
        <v>13</v>
      </c>
      <c r="C8064" s="2">
        <v>1185732</v>
      </c>
      <c r="D8064" s="3">
        <v>44349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10">
        <v>24</v>
      </c>
      <c r="J8064" s="7">
        <v>940</v>
      </c>
      <c r="K8064" s="10">
        <v>2256</v>
      </c>
      <c r="L8064" s="10">
        <v>879.83999999999992</v>
      </c>
      <c r="M8064" s="5">
        <v>0.38999999999999996</v>
      </c>
      <c r="N8064" s="2" t="s">
        <v>23</v>
      </c>
    </row>
    <row r="8065" spans="2:14" ht="14.25" customHeight="1" x14ac:dyDescent="0.25">
      <c r="B8065" s="2" t="s">
        <v>13</v>
      </c>
      <c r="C8065" s="2">
        <v>1185732</v>
      </c>
      <c r="D8065" s="3">
        <v>44350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10">
        <v>27</v>
      </c>
      <c r="J8065" s="7">
        <v>410</v>
      </c>
      <c r="K8065" s="10">
        <v>1107</v>
      </c>
      <c r="L8065" s="10">
        <v>509.22</v>
      </c>
      <c r="M8065" s="5">
        <v>0.46</v>
      </c>
      <c r="N8065" s="2" t="s">
        <v>23</v>
      </c>
    </row>
    <row r="8066" spans="2:14" ht="14.25" customHeight="1" x14ac:dyDescent="0.25">
      <c r="B8066" s="2" t="s">
        <v>25</v>
      </c>
      <c r="C8066" s="2">
        <v>1197831</v>
      </c>
      <c r="D8066" s="3">
        <v>44423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10">
        <v>26</v>
      </c>
      <c r="J8066" s="7">
        <v>1130</v>
      </c>
      <c r="K8066" s="10">
        <v>2938</v>
      </c>
      <c r="L8066" s="10">
        <v>793.2600000000001</v>
      </c>
      <c r="M8066" s="5">
        <v>0.27</v>
      </c>
      <c r="N8066" s="2" t="s">
        <v>23</v>
      </c>
    </row>
    <row r="8067" spans="2:14" ht="14.25" customHeight="1" x14ac:dyDescent="0.25">
      <c r="B8067" s="2" t="s">
        <v>25</v>
      </c>
      <c r="C8067" s="2">
        <v>1197831</v>
      </c>
      <c r="D8067" s="3">
        <v>44424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10">
        <v>24</v>
      </c>
      <c r="J8067" s="7">
        <v>1630</v>
      </c>
      <c r="K8067" s="10">
        <v>3912</v>
      </c>
      <c r="L8067" s="10">
        <v>1877.76</v>
      </c>
      <c r="M8067" s="5">
        <v>0.48</v>
      </c>
      <c r="N8067" s="2" t="s">
        <v>23</v>
      </c>
    </row>
    <row r="8068" spans="2:14" ht="14.25" customHeight="1" x14ac:dyDescent="0.25">
      <c r="B8068" s="2" t="s">
        <v>25</v>
      </c>
      <c r="C8068" s="2">
        <v>1197831</v>
      </c>
      <c r="D8068" s="3">
        <v>44425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10">
        <v>19</v>
      </c>
      <c r="J8068" s="7">
        <v>2300</v>
      </c>
      <c r="K8068" s="10">
        <v>4370</v>
      </c>
      <c r="L8068" s="10">
        <v>1398.4</v>
      </c>
      <c r="M8068" s="5">
        <v>0.32</v>
      </c>
      <c r="N8068" s="2" t="s">
        <v>23</v>
      </c>
    </row>
    <row r="8069" spans="2:14" ht="14.25" customHeight="1" x14ac:dyDescent="0.25">
      <c r="B8069" s="2" t="s">
        <v>25</v>
      </c>
      <c r="C8069" s="2">
        <v>1197831</v>
      </c>
      <c r="D8069" s="3">
        <v>44426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10">
        <v>23</v>
      </c>
      <c r="J8069" s="7">
        <v>2150</v>
      </c>
      <c r="K8069" s="10">
        <v>4945</v>
      </c>
      <c r="L8069" s="10">
        <v>1780.2</v>
      </c>
      <c r="M8069" s="5">
        <v>0.36</v>
      </c>
      <c r="N8069" s="2" t="s">
        <v>23</v>
      </c>
    </row>
    <row r="8070" spans="2:14" ht="14.25" customHeight="1" x14ac:dyDescent="0.25">
      <c r="B8070" s="2" t="s">
        <v>25</v>
      </c>
      <c r="C8070" s="2">
        <v>1197831</v>
      </c>
      <c r="D8070" s="3">
        <v>44427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10">
        <v>27</v>
      </c>
      <c r="J8070" s="7">
        <v>1430</v>
      </c>
      <c r="K8070" s="10">
        <v>3861</v>
      </c>
      <c r="L8070" s="10">
        <v>1351.35</v>
      </c>
      <c r="M8070" s="5">
        <v>0.35</v>
      </c>
      <c r="N8070" s="2" t="s">
        <v>23</v>
      </c>
    </row>
    <row r="8071" spans="2:14" ht="14.25" customHeight="1" x14ac:dyDescent="0.25">
      <c r="B8071" s="2" t="s">
        <v>25</v>
      </c>
      <c r="C8071" s="2">
        <v>1197831</v>
      </c>
      <c r="D8071" s="3">
        <v>44428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10">
        <v>28</v>
      </c>
      <c r="J8071" s="7">
        <v>1360</v>
      </c>
      <c r="K8071" s="10">
        <v>3808</v>
      </c>
      <c r="L8071" s="10">
        <v>1713.6000000000001</v>
      </c>
      <c r="M8071" s="5">
        <v>0.45</v>
      </c>
      <c r="N8071" s="2" t="s">
        <v>23</v>
      </c>
    </row>
    <row r="8072" spans="2:14" ht="14.25" customHeight="1" x14ac:dyDescent="0.25">
      <c r="B8072" s="2" t="s">
        <v>25</v>
      </c>
      <c r="C8072" s="2">
        <v>1197831</v>
      </c>
      <c r="D8072" s="3">
        <v>44429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10">
        <v>26</v>
      </c>
      <c r="J8072" s="7">
        <v>930</v>
      </c>
      <c r="K8072" s="10">
        <v>2418</v>
      </c>
      <c r="L8072" s="10">
        <v>773.76</v>
      </c>
      <c r="M8072" s="5">
        <v>0.32</v>
      </c>
      <c r="N8072" s="2" t="s">
        <v>23</v>
      </c>
    </row>
    <row r="8073" spans="2:14" ht="14.25" customHeight="1" x14ac:dyDescent="0.25">
      <c r="B8073" s="2" t="s">
        <v>25</v>
      </c>
      <c r="C8073" s="2">
        <v>1197831</v>
      </c>
      <c r="D8073" s="3">
        <v>44430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10">
        <v>26</v>
      </c>
      <c r="J8073" s="7">
        <v>1550</v>
      </c>
      <c r="K8073" s="10">
        <v>4030</v>
      </c>
      <c r="L8073" s="10">
        <v>2055.3000000000002</v>
      </c>
      <c r="M8073" s="5">
        <v>0.51</v>
      </c>
      <c r="N8073" s="2" t="s">
        <v>23</v>
      </c>
    </row>
    <row r="8074" spans="2:14" ht="14.25" customHeight="1" x14ac:dyDescent="0.25">
      <c r="B8074" s="2" t="s">
        <v>25</v>
      </c>
      <c r="C8074" s="2">
        <v>1197831</v>
      </c>
      <c r="D8074" s="3">
        <v>44431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10">
        <v>21</v>
      </c>
      <c r="J8074" s="7">
        <v>2030</v>
      </c>
      <c r="K8074" s="10">
        <v>4263</v>
      </c>
      <c r="L8074" s="10">
        <v>1662.5699999999997</v>
      </c>
      <c r="M8074" s="5">
        <v>0.38999999999999996</v>
      </c>
      <c r="N8074" s="2" t="s">
        <v>23</v>
      </c>
    </row>
    <row r="8075" spans="2:14" ht="14.25" customHeight="1" x14ac:dyDescent="0.25">
      <c r="B8075" s="2" t="s">
        <v>25</v>
      </c>
      <c r="C8075" s="2">
        <v>1197831</v>
      </c>
      <c r="D8075" s="3">
        <v>44432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10">
        <v>31</v>
      </c>
      <c r="J8075" s="7">
        <v>2360</v>
      </c>
      <c r="K8075" s="10">
        <v>7316</v>
      </c>
      <c r="L8075" s="10">
        <v>2926.3999999999996</v>
      </c>
      <c r="M8075" s="5">
        <v>0.39999999999999997</v>
      </c>
      <c r="N8075" s="2" t="s">
        <v>23</v>
      </c>
    </row>
    <row r="8076" spans="2:14" ht="14.25" customHeight="1" x14ac:dyDescent="0.25">
      <c r="B8076" s="2" t="s">
        <v>25</v>
      </c>
      <c r="C8076" s="2">
        <v>1197831</v>
      </c>
      <c r="D8076" s="3">
        <v>44433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10">
        <v>20</v>
      </c>
      <c r="J8076" s="7">
        <v>1550</v>
      </c>
      <c r="K8076" s="10">
        <v>3100</v>
      </c>
      <c r="L8076" s="10">
        <v>1178</v>
      </c>
      <c r="M8076" s="5">
        <v>0.38</v>
      </c>
      <c r="N8076" s="2" t="s">
        <v>23</v>
      </c>
    </row>
    <row r="8077" spans="2:14" ht="14.25" customHeight="1" x14ac:dyDescent="0.25">
      <c r="B8077" s="2" t="s">
        <v>25</v>
      </c>
      <c r="C8077" s="2">
        <v>1197831</v>
      </c>
      <c r="D8077" s="3">
        <v>44434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10">
        <v>26</v>
      </c>
      <c r="J8077" s="7">
        <v>1400</v>
      </c>
      <c r="K8077" s="10">
        <v>3640</v>
      </c>
      <c r="L8077" s="10">
        <v>1710.8000000000002</v>
      </c>
      <c r="M8077" s="5">
        <v>0.47000000000000003</v>
      </c>
      <c r="N8077" s="2" t="s">
        <v>23</v>
      </c>
    </row>
    <row r="8078" spans="2:14" ht="14.25" customHeight="1" x14ac:dyDescent="0.25">
      <c r="B8078" s="2" t="s">
        <v>25</v>
      </c>
      <c r="C8078" s="2">
        <v>1197831</v>
      </c>
      <c r="D8078" s="3">
        <v>44435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10">
        <v>29</v>
      </c>
      <c r="J8078" s="7">
        <v>960</v>
      </c>
      <c r="K8078" s="10">
        <v>2784</v>
      </c>
      <c r="L8078" s="10">
        <v>1030.08</v>
      </c>
      <c r="M8078" s="5">
        <v>0.37</v>
      </c>
      <c r="N8078" s="2" t="s">
        <v>23</v>
      </c>
    </row>
    <row r="8079" spans="2:14" ht="14.25" customHeight="1" x14ac:dyDescent="0.25">
      <c r="B8079" s="2" t="s">
        <v>25</v>
      </c>
      <c r="C8079" s="2">
        <v>1197831</v>
      </c>
      <c r="D8079" s="3">
        <v>44436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10">
        <v>27</v>
      </c>
      <c r="J8079" s="7">
        <v>1530</v>
      </c>
      <c r="K8079" s="10">
        <v>4131</v>
      </c>
      <c r="L8079" s="10">
        <v>2230.7400000000002</v>
      </c>
      <c r="M8079" s="5">
        <v>0.54</v>
      </c>
      <c r="N8079" s="2" t="s">
        <v>23</v>
      </c>
    </row>
    <row r="8080" spans="2:14" ht="14.25" customHeight="1" x14ac:dyDescent="0.25">
      <c r="B8080" s="2" t="s">
        <v>25</v>
      </c>
      <c r="C8080" s="2">
        <v>1197831</v>
      </c>
      <c r="D8080" s="3">
        <v>44437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10">
        <v>13</v>
      </c>
      <c r="J8080" s="7">
        <v>2310</v>
      </c>
      <c r="K8080" s="10">
        <v>3003</v>
      </c>
      <c r="L8080" s="10">
        <v>1201.1999999999998</v>
      </c>
      <c r="M8080" s="5">
        <v>0.39999999999999997</v>
      </c>
      <c r="N8080" s="2" t="s">
        <v>23</v>
      </c>
    </row>
    <row r="8081" spans="2:14" ht="14.25" customHeight="1" x14ac:dyDescent="0.25">
      <c r="B8081" s="2" t="s">
        <v>25</v>
      </c>
      <c r="C8081" s="2">
        <v>1197831</v>
      </c>
      <c r="D8081" s="3">
        <v>44438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10">
        <v>21</v>
      </c>
      <c r="J8081" s="7">
        <v>2100</v>
      </c>
      <c r="K8081" s="10">
        <v>4410</v>
      </c>
      <c r="L8081" s="10">
        <v>1763.9999999999998</v>
      </c>
      <c r="M8081" s="5">
        <v>0.39999999999999997</v>
      </c>
      <c r="N8081" s="2" t="s">
        <v>23</v>
      </c>
    </row>
    <row r="8082" spans="2:14" ht="14.25" customHeight="1" x14ac:dyDescent="0.25">
      <c r="B8082" s="2" t="s">
        <v>25</v>
      </c>
      <c r="C8082" s="2">
        <v>1197831</v>
      </c>
      <c r="D8082" s="3">
        <v>44439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10">
        <v>20</v>
      </c>
      <c r="J8082" s="7">
        <v>1790</v>
      </c>
      <c r="K8082" s="10">
        <v>3580</v>
      </c>
      <c r="L8082" s="10">
        <v>1396.1999999999998</v>
      </c>
      <c r="M8082" s="5">
        <v>0.38999999999999996</v>
      </c>
      <c r="N8082" s="2" t="s">
        <v>23</v>
      </c>
    </row>
    <row r="8083" spans="2:14" ht="14.25" customHeight="1" x14ac:dyDescent="0.25">
      <c r="B8083" s="2" t="s">
        <v>25</v>
      </c>
      <c r="C8083" s="2">
        <v>1197831</v>
      </c>
      <c r="D8083" s="3">
        <v>44440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10">
        <v>20</v>
      </c>
      <c r="J8083" s="7">
        <v>1490</v>
      </c>
      <c r="K8083" s="10">
        <v>2980</v>
      </c>
      <c r="L8083" s="10">
        <v>1460.2</v>
      </c>
      <c r="M8083" s="5">
        <v>0.49</v>
      </c>
      <c r="N8083" s="2" t="s">
        <v>23</v>
      </c>
    </row>
    <row r="8084" spans="2:14" ht="14.25" customHeight="1" x14ac:dyDescent="0.25">
      <c r="B8084" s="2" t="s">
        <v>25</v>
      </c>
      <c r="C8084" s="2">
        <v>1197831</v>
      </c>
      <c r="D8084" s="3">
        <v>44441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10">
        <v>26</v>
      </c>
      <c r="J8084" s="7">
        <v>1070</v>
      </c>
      <c r="K8084" s="10">
        <v>2782</v>
      </c>
      <c r="L8084" s="10">
        <v>1001.52</v>
      </c>
      <c r="M8084" s="5">
        <v>0.36</v>
      </c>
      <c r="N8084" s="2" t="s">
        <v>23</v>
      </c>
    </row>
    <row r="8085" spans="2:14" ht="14.25" customHeight="1" x14ac:dyDescent="0.25">
      <c r="B8085" s="2" t="s">
        <v>25</v>
      </c>
      <c r="C8085" s="2">
        <v>1197831</v>
      </c>
      <c r="D8085" s="3">
        <v>44442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10">
        <v>22</v>
      </c>
      <c r="J8085" s="7">
        <v>2100</v>
      </c>
      <c r="K8085" s="10">
        <v>4620</v>
      </c>
      <c r="L8085" s="10">
        <v>2633.4</v>
      </c>
      <c r="M8085" s="5">
        <v>0.57000000000000006</v>
      </c>
      <c r="N8085" s="2" t="s">
        <v>23</v>
      </c>
    </row>
    <row r="8086" spans="2:14" ht="14.25" customHeight="1" x14ac:dyDescent="0.25">
      <c r="B8086" s="2" t="s">
        <v>25</v>
      </c>
      <c r="C8086" s="2">
        <v>1197831</v>
      </c>
      <c r="D8086" s="3">
        <v>44443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10">
        <v>13</v>
      </c>
      <c r="J8086" s="7">
        <v>2330</v>
      </c>
      <c r="K8086" s="10">
        <v>3029</v>
      </c>
      <c r="L8086" s="10">
        <v>1151.02</v>
      </c>
      <c r="M8086" s="5">
        <v>0.38</v>
      </c>
      <c r="N8086" s="2" t="s">
        <v>23</v>
      </c>
    </row>
    <row r="8087" spans="2:14" ht="14.25" customHeight="1" x14ac:dyDescent="0.25">
      <c r="B8087" s="2" t="s">
        <v>25</v>
      </c>
      <c r="C8087" s="2">
        <v>1197831</v>
      </c>
      <c r="D8087" s="3">
        <v>44444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10">
        <v>22</v>
      </c>
      <c r="J8087" s="7">
        <v>2480</v>
      </c>
      <c r="K8087" s="10">
        <v>5456</v>
      </c>
      <c r="L8087" s="10">
        <v>2291.52</v>
      </c>
      <c r="M8087" s="5">
        <v>0.42</v>
      </c>
      <c r="N8087" s="2" t="s">
        <v>23</v>
      </c>
    </row>
    <row r="8088" spans="2:14" ht="14.25" customHeight="1" x14ac:dyDescent="0.25">
      <c r="B8088" s="2" t="s">
        <v>25</v>
      </c>
      <c r="C8088" s="2">
        <v>1197831</v>
      </c>
      <c r="D8088" s="3">
        <v>44445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10">
        <v>19</v>
      </c>
      <c r="J8088" s="7">
        <v>2000</v>
      </c>
      <c r="K8088" s="10">
        <v>3800</v>
      </c>
      <c r="L8088" s="10">
        <v>1519.9999999999998</v>
      </c>
      <c r="M8088" s="5">
        <v>0.39999999999999997</v>
      </c>
      <c r="N8088" s="2" t="s">
        <v>23</v>
      </c>
    </row>
    <row r="8089" spans="2:14" ht="14.25" customHeight="1" x14ac:dyDescent="0.25">
      <c r="B8089" s="2" t="s">
        <v>25</v>
      </c>
      <c r="C8089" s="2">
        <v>1197831</v>
      </c>
      <c r="D8089" s="3">
        <v>44446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10">
        <v>27</v>
      </c>
      <c r="J8089" s="7">
        <v>1820</v>
      </c>
      <c r="K8089" s="10">
        <v>4914</v>
      </c>
      <c r="L8089" s="10">
        <v>2407.86</v>
      </c>
      <c r="M8089" s="5">
        <v>0.49</v>
      </c>
      <c r="N8089" s="2" t="s">
        <v>23</v>
      </c>
    </row>
    <row r="8090" spans="2:14" ht="14.25" customHeight="1" x14ac:dyDescent="0.25">
      <c r="B8090" s="2" t="s">
        <v>25</v>
      </c>
      <c r="C8090" s="2">
        <v>1197831</v>
      </c>
      <c r="D8090" s="3">
        <v>44447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10">
        <v>38</v>
      </c>
      <c r="J8090" s="7">
        <v>1530</v>
      </c>
      <c r="K8090" s="10">
        <v>5814</v>
      </c>
      <c r="L8090" s="10">
        <v>2093.04</v>
      </c>
      <c r="M8090" s="5">
        <v>0.36</v>
      </c>
      <c r="N8090" s="2" t="s">
        <v>23</v>
      </c>
    </row>
    <row r="8091" spans="2:14" ht="14.25" customHeight="1" x14ac:dyDescent="0.25">
      <c r="B8091" s="2" t="s">
        <v>25</v>
      </c>
      <c r="C8091" s="2">
        <v>1197831</v>
      </c>
      <c r="D8091" s="3">
        <v>44448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10">
        <v>34</v>
      </c>
      <c r="J8091" s="7">
        <v>2640</v>
      </c>
      <c r="K8091" s="10">
        <v>8976</v>
      </c>
      <c r="L8091" s="10">
        <v>4667.5200000000004</v>
      </c>
      <c r="M8091" s="5">
        <v>0.52</v>
      </c>
      <c r="N8091" s="2" t="s">
        <v>23</v>
      </c>
    </row>
    <row r="8092" spans="2:14" ht="14.25" customHeight="1" x14ac:dyDescent="0.25">
      <c r="B8092" s="2" t="s">
        <v>25</v>
      </c>
      <c r="C8092" s="2">
        <v>1197831</v>
      </c>
      <c r="D8092" s="3">
        <v>44449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10">
        <v>30</v>
      </c>
      <c r="J8092" s="7">
        <v>2560</v>
      </c>
      <c r="K8092" s="10">
        <v>7680</v>
      </c>
      <c r="L8092" s="10">
        <v>2841.6</v>
      </c>
      <c r="M8092" s="5">
        <v>0.37</v>
      </c>
      <c r="N8092" s="2" t="s">
        <v>23</v>
      </c>
    </row>
    <row r="8093" spans="2:14" ht="14.25" customHeight="1" x14ac:dyDescent="0.25">
      <c r="B8093" s="2" t="s">
        <v>25</v>
      </c>
      <c r="C8093" s="2">
        <v>1197831</v>
      </c>
      <c r="D8093" s="3">
        <v>44450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10">
        <v>40</v>
      </c>
      <c r="J8093" s="7">
        <v>2800</v>
      </c>
      <c r="K8093" s="10">
        <v>11200</v>
      </c>
      <c r="L8093" s="10">
        <v>4592</v>
      </c>
      <c r="M8093" s="5">
        <v>0.41</v>
      </c>
      <c r="N8093" s="2" t="s">
        <v>23</v>
      </c>
    </row>
    <row r="8094" spans="2:14" ht="14.25" customHeight="1" x14ac:dyDescent="0.25">
      <c r="B8094" s="2" t="s">
        <v>25</v>
      </c>
      <c r="C8094" s="2">
        <v>1197831</v>
      </c>
      <c r="D8094" s="3">
        <v>44451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10">
        <v>30</v>
      </c>
      <c r="J8094" s="7">
        <v>2150</v>
      </c>
      <c r="K8094" s="10">
        <v>6450</v>
      </c>
      <c r="L8094" s="10">
        <v>2515.4999999999995</v>
      </c>
      <c r="M8094" s="5">
        <v>0.38999999999999996</v>
      </c>
      <c r="N8094" s="2" t="s">
        <v>23</v>
      </c>
    </row>
    <row r="8095" spans="2:14" ht="14.25" customHeight="1" x14ac:dyDescent="0.25">
      <c r="B8095" s="2" t="s">
        <v>25</v>
      </c>
      <c r="C8095" s="2">
        <v>1197831</v>
      </c>
      <c r="D8095" s="3">
        <v>44452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10">
        <v>29</v>
      </c>
      <c r="J8095" s="7">
        <v>1920</v>
      </c>
      <c r="K8095" s="10">
        <v>5568</v>
      </c>
      <c r="L8095" s="10">
        <v>2728.32</v>
      </c>
      <c r="M8095" s="5">
        <v>0.49</v>
      </c>
      <c r="N8095" s="2" t="s">
        <v>23</v>
      </c>
    </row>
    <row r="8096" spans="2:14" ht="14.25" customHeight="1" x14ac:dyDescent="0.25">
      <c r="B8096" s="2" t="s">
        <v>25</v>
      </c>
      <c r="C8096" s="2">
        <v>1197831</v>
      </c>
      <c r="D8096" s="3">
        <v>44453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10">
        <v>40</v>
      </c>
      <c r="J8096" s="7">
        <v>1500</v>
      </c>
      <c r="K8096" s="10">
        <v>6000</v>
      </c>
      <c r="L8096" s="10">
        <v>2220</v>
      </c>
      <c r="M8096" s="5">
        <v>0.37</v>
      </c>
      <c r="N8096" s="2" t="s">
        <v>23</v>
      </c>
    </row>
    <row r="8097" spans="2:14" ht="14.25" customHeight="1" x14ac:dyDescent="0.25">
      <c r="B8097" s="2" t="s">
        <v>25</v>
      </c>
      <c r="C8097" s="2">
        <v>1197831</v>
      </c>
      <c r="D8097" s="3">
        <v>44454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10">
        <v>42</v>
      </c>
      <c r="J8097" s="7">
        <v>2800</v>
      </c>
      <c r="K8097" s="10">
        <v>11760</v>
      </c>
      <c r="L8097" s="10">
        <v>6468.0000000000009</v>
      </c>
      <c r="M8097" s="5">
        <v>0.55000000000000004</v>
      </c>
      <c r="N8097" s="2" t="s">
        <v>23</v>
      </c>
    </row>
    <row r="8098" spans="2:14" ht="14.25" customHeight="1" x14ac:dyDescent="0.25">
      <c r="B8098" s="2" t="s">
        <v>25</v>
      </c>
      <c r="C8098" s="2">
        <v>1197831</v>
      </c>
      <c r="D8098" s="3">
        <v>44455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10">
        <v>34</v>
      </c>
      <c r="J8098" s="7">
        <v>2560</v>
      </c>
      <c r="K8098" s="10">
        <v>8704</v>
      </c>
      <c r="L8098" s="10">
        <v>3655.68</v>
      </c>
      <c r="M8098" s="5">
        <v>0.42</v>
      </c>
      <c r="N8098" s="2" t="s">
        <v>23</v>
      </c>
    </row>
    <row r="8099" spans="2:14" ht="14.25" customHeight="1" x14ac:dyDescent="0.25">
      <c r="B8099" s="2" t="s">
        <v>25</v>
      </c>
      <c r="C8099" s="2">
        <v>1197831</v>
      </c>
      <c r="D8099" s="3">
        <v>44456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10">
        <v>34</v>
      </c>
      <c r="J8099" s="7">
        <v>2640</v>
      </c>
      <c r="K8099" s="10">
        <v>8976</v>
      </c>
      <c r="L8099" s="10">
        <v>3769.92</v>
      </c>
      <c r="M8099" s="5">
        <v>0.42</v>
      </c>
      <c r="N8099" s="2" t="s">
        <v>23</v>
      </c>
    </row>
    <row r="8100" spans="2:14" ht="14.25" customHeight="1" x14ac:dyDescent="0.25">
      <c r="B8100" s="2" t="s">
        <v>25</v>
      </c>
      <c r="C8100" s="2">
        <v>1197831</v>
      </c>
      <c r="D8100" s="3">
        <v>44457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10">
        <v>33</v>
      </c>
      <c r="J8100" s="7">
        <v>3220</v>
      </c>
      <c r="K8100" s="10">
        <v>10626</v>
      </c>
      <c r="L8100" s="10">
        <v>4462.92</v>
      </c>
      <c r="M8100" s="5">
        <v>0.42</v>
      </c>
      <c r="N8100" s="2" t="s">
        <v>23</v>
      </c>
    </row>
    <row r="8101" spans="2:14" ht="14.25" customHeight="1" x14ac:dyDescent="0.25">
      <c r="B8101" s="2" t="s">
        <v>25</v>
      </c>
      <c r="C8101" s="2">
        <v>1197831</v>
      </c>
      <c r="D8101" s="3">
        <v>44458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10">
        <v>32</v>
      </c>
      <c r="J8101" s="7">
        <v>2010</v>
      </c>
      <c r="K8101" s="10">
        <v>6432</v>
      </c>
      <c r="L8101" s="10">
        <v>3537.6000000000004</v>
      </c>
      <c r="M8101" s="5">
        <v>0.55000000000000004</v>
      </c>
      <c r="N8101" s="2" t="s">
        <v>23</v>
      </c>
    </row>
    <row r="8102" spans="2:14" ht="14.25" customHeight="1" x14ac:dyDescent="0.25">
      <c r="B8102" s="2" t="s">
        <v>25</v>
      </c>
      <c r="C8102" s="2">
        <v>1197831</v>
      </c>
      <c r="D8102" s="3">
        <v>44459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10">
        <v>39</v>
      </c>
      <c r="J8102" s="7">
        <v>1840</v>
      </c>
      <c r="K8102" s="10">
        <v>7176</v>
      </c>
      <c r="L8102" s="10">
        <v>2726.88</v>
      </c>
      <c r="M8102" s="5">
        <v>0.38</v>
      </c>
      <c r="N8102" s="2" t="s">
        <v>23</v>
      </c>
    </row>
    <row r="8103" spans="2:14" ht="14.25" customHeight="1" x14ac:dyDescent="0.25">
      <c r="B8103" s="2" t="s">
        <v>25</v>
      </c>
      <c r="C8103" s="2">
        <v>1197831</v>
      </c>
      <c r="D8103" s="3">
        <v>44460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10">
        <v>47</v>
      </c>
      <c r="J8103" s="7">
        <v>2720</v>
      </c>
      <c r="K8103" s="10">
        <v>12784</v>
      </c>
      <c r="L8103" s="10">
        <v>7286.880000000001</v>
      </c>
      <c r="M8103" s="5">
        <v>0.57000000000000006</v>
      </c>
      <c r="N8103" s="2" t="s">
        <v>23</v>
      </c>
    </row>
    <row r="8104" spans="2:14" ht="14.25" customHeight="1" x14ac:dyDescent="0.25">
      <c r="B8104" s="2" t="s">
        <v>25</v>
      </c>
      <c r="C8104" s="2">
        <v>1197831</v>
      </c>
      <c r="D8104" s="3">
        <v>44461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10">
        <v>34</v>
      </c>
      <c r="J8104" s="7">
        <v>2480</v>
      </c>
      <c r="K8104" s="10">
        <v>8432</v>
      </c>
      <c r="L8104" s="10">
        <v>3625.7599999999993</v>
      </c>
      <c r="M8104" s="5">
        <v>0.42999999999999994</v>
      </c>
      <c r="N8104" s="2" t="s">
        <v>23</v>
      </c>
    </row>
    <row r="8105" spans="2:14" ht="14.25" customHeight="1" x14ac:dyDescent="0.25">
      <c r="B8105" s="2" t="s">
        <v>25</v>
      </c>
      <c r="C8105" s="2">
        <v>1197831</v>
      </c>
      <c r="D8105" s="3">
        <v>44462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10">
        <v>43</v>
      </c>
      <c r="J8105" s="7">
        <v>2560</v>
      </c>
      <c r="K8105" s="10">
        <v>11008</v>
      </c>
      <c r="L8105" s="10">
        <v>5063.6799999999994</v>
      </c>
      <c r="M8105" s="5">
        <v>0.45999999999999996</v>
      </c>
      <c r="N8105" s="2" t="s">
        <v>23</v>
      </c>
    </row>
    <row r="8106" spans="2:14" ht="14.25" customHeight="1" x14ac:dyDescent="0.25">
      <c r="B8106" s="2" t="s">
        <v>25</v>
      </c>
      <c r="C8106" s="2">
        <v>1197831</v>
      </c>
      <c r="D8106" s="3">
        <v>44463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10">
        <v>35</v>
      </c>
      <c r="J8106" s="7">
        <v>3320</v>
      </c>
      <c r="K8106" s="10">
        <v>11620</v>
      </c>
      <c r="L8106" s="10">
        <v>5461.4</v>
      </c>
      <c r="M8106" s="5">
        <v>0.47</v>
      </c>
      <c r="N8106" s="2" t="s">
        <v>23</v>
      </c>
    </row>
    <row r="8107" spans="2:14" ht="14.25" customHeight="1" x14ac:dyDescent="0.25">
      <c r="B8107" s="2" t="s">
        <v>25</v>
      </c>
      <c r="C8107" s="2">
        <v>1197831</v>
      </c>
      <c r="D8107" s="3">
        <v>44464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10">
        <v>38</v>
      </c>
      <c r="J8107" s="7">
        <v>1580</v>
      </c>
      <c r="K8107" s="10">
        <v>6004</v>
      </c>
      <c r="L8107" s="10">
        <v>3242.1600000000003</v>
      </c>
      <c r="M8107" s="5">
        <v>0.54</v>
      </c>
      <c r="N8107" s="2" t="s">
        <v>23</v>
      </c>
    </row>
    <row r="8108" spans="2:14" ht="14.25" customHeight="1" x14ac:dyDescent="0.25">
      <c r="B8108" s="2" t="s">
        <v>25</v>
      </c>
      <c r="C8108" s="2">
        <v>1197831</v>
      </c>
      <c r="D8108" s="3">
        <v>44465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10">
        <v>43</v>
      </c>
      <c r="J8108" s="7">
        <v>1580</v>
      </c>
      <c r="K8108" s="10">
        <v>6794</v>
      </c>
      <c r="L8108" s="10">
        <v>2785.54</v>
      </c>
      <c r="M8108" s="5">
        <v>0.41</v>
      </c>
      <c r="N8108" s="2" t="s">
        <v>23</v>
      </c>
    </row>
    <row r="8109" spans="2:14" ht="14.25" customHeight="1" x14ac:dyDescent="0.25">
      <c r="B8109" s="2" t="s">
        <v>25</v>
      </c>
      <c r="C8109" s="2">
        <v>1197831</v>
      </c>
      <c r="D8109" s="3">
        <v>44466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10">
        <v>43</v>
      </c>
      <c r="J8109" s="7">
        <v>2400</v>
      </c>
      <c r="K8109" s="10">
        <v>10320</v>
      </c>
      <c r="L8109" s="10">
        <v>6192.0000000000009</v>
      </c>
      <c r="M8109" s="5">
        <v>0.60000000000000009</v>
      </c>
      <c r="N8109" s="2" t="s">
        <v>23</v>
      </c>
    </row>
    <row r="8110" spans="2:14" ht="14.25" customHeight="1" x14ac:dyDescent="0.25">
      <c r="B8110" s="2" t="s">
        <v>25</v>
      </c>
      <c r="C8110" s="2">
        <v>1197831</v>
      </c>
      <c r="D8110" s="3">
        <v>44467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10">
        <v>38</v>
      </c>
      <c r="J8110" s="7">
        <v>2320</v>
      </c>
      <c r="K8110" s="10">
        <v>8816</v>
      </c>
      <c r="L8110" s="10">
        <v>4055.3599999999997</v>
      </c>
      <c r="M8110" s="5">
        <v>0.45999999999999996</v>
      </c>
      <c r="N8110" s="2" t="s">
        <v>23</v>
      </c>
    </row>
    <row r="8111" spans="2:14" ht="14.25" customHeight="1" x14ac:dyDescent="0.25">
      <c r="B8111" s="2" t="s">
        <v>25</v>
      </c>
      <c r="C8111" s="2">
        <v>1197831</v>
      </c>
      <c r="D8111" s="3">
        <v>44468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10">
        <v>38</v>
      </c>
      <c r="J8111" s="7">
        <v>2030</v>
      </c>
      <c r="K8111" s="10">
        <v>7714</v>
      </c>
      <c r="L8111" s="10">
        <v>3625.58</v>
      </c>
      <c r="M8111" s="5">
        <v>0.47</v>
      </c>
      <c r="N8111" s="2" t="s">
        <v>23</v>
      </c>
    </row>
    <row r="8112" spans="2:14" ht="14.25" customHeight="1" x14ac:dyDescent="0.25">
      <c r="B8112" s="2" t="s">
        <v>25</v>
      </c>
      <c r="C8112" s="2">
        <v>1197831</v>
      </c>
      <c r="D8112" s="3">
        <v>44469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10">
        <v>47</v>
      </c>
      <c r="J8112" s="7">
        <v>2540</v>
      </c>
      <c r="K8112" s="10">
        <v>11938</v>
      </c>
      <c r="L8112" s="10">
        <v>5372.0999999999995</v>
      </c>
      <c r="M8112" s="5">
        <v>0.44999999999999996</v>
      </c>
      <c r="N8112" s="2" t="s">
        <v>23</v>
      </c>
    </row>
    <row r="8113" spans="2:14" ht="14.25" customHeight="1" x14ac:dyDescent="0.25">
      <c r="B8113" s="2" t="s">
        <v>25</v>
      </c>
      <c r="C8113" s="2">
        <v>1197831</v>
      </c>
      <c r="D8113" s="3">
        <v>44470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10">
        <v>41</v>
      </c>
      <c r="J8113" s="7">
        <v>1350</v>
      </c>
      <c r="K8113" s="10">
        <v>5535</v>
      </c>
      <c r="L8113" s="10">
        <v>3044.2500000000005</v>
      </c>
      <c r="M8113" s="5">
        <v>0.55000000000000004</v>
      </c>
      <c r="N8113" s="2" t="s">
        <v>23</v>
      </c>
    </row>
    <row r="8114" spans="2:14" ht="14.25" customHeight="1" x14ac:dyDescent="0.25">
      <c r="B8114" s="2" t="s">
        <v>25</v>
      </c>
      <c r="C8114" s="2">
        <v>1197831</v>
      </c>
      <c r="D8114" s="3">
        <v>44471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10">
        <v>37</v>
      </c>
      <c r="J8114" s="7">
        <v>1490</v>
      </c>
      <c r="K8114" s="10">
        <v>5513</v>
      </c>
      <c r="L8114" s="10">
        <v>2205.1999999999998</v>
      </c>
      <c r="M8114" s="5">
        <v>0.39999999999999997</v>
      </c>
      <c r="N8114" s="2" t="s">
        <v>23</v>
      </c>
    </row>
    <row r="8115" spans="2:14" ht="14.25" customHeight="1" x14ac:dyDescent="0.25">
      <c r="B8115" s="2" t="s">
        <v>25</v>
      </c>
      <c r="C8115" s="2">
        <v>1197831</v>
      </c>
      <c r="D8115" s="3">
        <v>44472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10">
        <v>33</v>
      </c>
      <c r="J8115" s="7">
        <v>2360</v>
      </c>
      <c r="K8115" s="10">
        <v>7788</v>
      </c>
      <c r="L8115" s="10">
        <v>4594.920000000001</v>
      </c>
      <c r="M8115" s="5">
        <v>0.59000000000000008</v>
      </c>
      <c r="N8115" s="2" t="s">
        <v>23</v>
      </c>
    </row>
    <row r="8116" spans="2:14" ht="14.25" customHeight="1" x14ac:dyDescent="0.25">
      <c r="B8116" s="2" t="s">
        <v>25</v>
      </c>
      <c r="C8116" s="2">
        <v>1197831</v>
      </c>
      <c r="D8116" s="3">
        <v>44473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10">
        <v>30</v>
      </c>
      <c r="J8116" s="7">
        <v>2130</v>
      </c>
      <c r="K8116" s="10">
        <v>6390</v>
      </c>
      <c r="L8116" s="10">
        <v>2811.5999999999995</v>
      </c>
      <c r="M8116" s="5">
        <v>0.43999999999999995</v>
      </c>
      <c r="N8116" s="2" t="s">
        <v>23</v>
      </c>
    </row>
    <row r="8117" spans="2:14" ht="14.25" customHeight="1" x14ac:dyDescent="0.25">
      <c r="B8117" s="2" t="s">
        <v>25</v>
      </c>
      <c r="C8117" s="2">
        <v>1197831</v>
      </c>
      <c r="D8117" s="3">
        <v>44474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10">
        <v>29</v>
      </c>
      <c r="J8117" s="7">
        <v>2190</v>
      </c>
      <c r="K8117" s="10">
        <v>6351</v>
      </c>
      <c r="L8117" s="10">
        <v>2984.97</v>
      </c>
      <c r="M8117" s="5">
        <v>0.47</v>
      </c>
      <c r="N8117" s="2" t="s">
        <v>23</v>
      </c>
    </row>
    <row r="8118" spans="2:14" ht="14.25" customHeight="1" x14ac:dyDescent="0.25">
      <c r="B8118" s="2" t="s">
        <v>25</v>
      </c>
      <c r="C8118" s="2">
        <v>1197831</v>
      </c>
      <c r="D8118" s="3">
        <v>44475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10">
        <v>32</v>
      </c>
      <c r="J8118" s="7">
        <v>1900</v>
      </c>
      <c r="K8118" s="10">
        <v>6080</v>
      </c>
      <c r="L8118" s="10">
        <v>2675.2</v>
      </c>
      <c r="M8118" s="5">
        <v>0.43999999999999995</v>
      </c>
      <c r="N8118" s="2" t="s">
        <v>23</v>
      </c>
    </row>
    <row r="8119" spans="2:14" ht="14.25" customHeight="1" x14ac:dyDescent="0.25">
      <c r="B8119" s="2" t="s">
        <v>25</v>
      </c>
      <c r="C8119" s="2">
        <v>1197831</v>
      </c>
      <c r="D8119" s="3">
        <v>44476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10">
        <v>30</v>
      </c>
      <c r="J8119" s="7">
        <v>1450</v>
      </c>
      <c r="K8119" s="10">
        <v>4350</v>
      </c>
      <c r="L8119" s="10">
        <v>2349</v>
      </c>
      <c r="M8119" s="5">
        <v>0.54</v>
      </c>
      <c r="N8119" s="2" t="s">
        <v>23</v>
      </c>
    </row>
    <row r="8120" spans="2:14" ht="14.25" customHeight="1" x14ac:dyDescent="0.25">
      <c r="B8120" s="2" t="s">
        <v>25</v>
      </c>
      <c r="C8120" s="2">
        <v>1197831</v>
      </c>
      <c r="D8120" s="3">
        <v>44477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10">
        <v>30</v>
      </c>
      <c r="J8120" s="7">
        <v>1280</v>
      </c>
      <c r="K8120" s="10">
        <v>3840</v>
      </c>
      <c r="L8120" s="10">
        <v>1535.9999999999998</v>
      </c>
      <c r="M8120" s="5">
        <v>0.39999999999999997</v>
      </c>
      <c r="N8120" s="2" t="s">
        <v>23</v>
      </c>
    </row>
    <row r="8121" spans="2:14" ht="14.25" customHeight="1" x14ac:dyDescent="0.25">
      <c r="B8121" s="2" t="s">
        <v>25</v>
      </c>
      <c r="C8121" s="2">
        <v>1197831</v>
      </c>
      <c r="D8121" s="3">
        <v>44478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10">
        <v>39</v>
      </c>
      <c r="J8121" s="7">
        <v>1900</v>
      </c>
      <c r="K8121" s="10">
        <v>7410</v>
      </c>
      <c r="L8121" s="10">
        <v>4297.8</v>
      </c>
      <c r="M8121" s="5">
        <v>0.58000000000000007</v>
      </c>
      <c r="N8121" s="2" t="s">
        <v>23</v>
      </c>
    </row>
    <row r="8122" spans="2:14" ht="14.25" customHeight="1" x14ac:dyDescent="0.25">
      <c r="B8122" s="2" t="s">
        <v>25</v>
      </c>
      <c r="C8122" s="2">
        <v>1197831</v>
      </c>
      <c r="D8122" s="3">
        <v>44479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10">
        <v>31</v>
      </c>
      <c r="J8122" s="7">
        <v>2250</v>
      </c>
      <c r="K8122" s="10">
        <v>6975</v>
      </c>
      <c r="L8122" s="10">
        <v>2999.2499999999995</v>
      </c>
      <c r="M8122" s="5">
        <v>0.42999999999999994</v>
      </c>
      <c r="N8122" s="2" t="s">
        <v>23</v>
      </c>
    </row>
    <row r="8123" spans="2:14" ht="14.25" customHeight="1" x14ac:dyDescent="0.25">
      <c r="B8123" s="2" t="s">
        <v>25</v>
      </c>
      <c r="C8123" s="2">
        <v>1197831</v>
      </c>
      <c r="D8123" s="3">
        <v>44480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10">
        <v>27</v>
      </c>
      <c r="J8123" s="7">
        <v>2180</v>
      </c>
      <c r="K8123" s="10">
        <v>5886</v>
      </c>
      <c r="L8123" s="10">
        <v>2648.7</v>
      </c>
      <c r="M8123" s="5">
        <v>0.44999999999999996</v>
      </c>
      <c r="N8123" s="2" t="s">
        <v>23</v>
      </c>
    </row>
    <row r="8124" spans="2:14" ht="14.25" customHeight="1" x14ac:dyDescent="0.25">
      <c r="B8124" s="2" t="s">
        <v>25</v>
      </c>
      <c r="C8124" s="2">
        <v>1197831</v>
      </c>
      <c r="D8124" s="3">
        <v>44481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10">
        <v>51</v>
      </c>
      <c r="J8124" s="7">
        <v>2280</v>
      </c>
      <c r="K8124" s="10">
        <v>11628</v>
      </c>
      <c r="L8124" s="10">
        <v>5116.32</v>
      </c>
      <c r="M8124" s="5">
        <v>0.43999999999999995</v>
      </c>
      <c r="N8124" s="2" t="s">
        <v>23</v>
      </c>
    </row>
    <row r="8125" spans="2:14" ht="14.25" customHeight="1" x14ac:dyDescent="0.25">
      <c r="B8125" s="2" t="s">
        <v>25</v>
      </c>
      <c r="C8125" s="2">
        <v>1197831</v>
      </c>
      <c r="D8125" s="3">
        <v>44482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10">
        <v>50</v>
      </c>
      <c r="J8125" s="7">
        <v>1600</v>
      </c>
      <c r="K8125" s="10">
        <v>8000</v>
      </c>
      <c r="L8125" s="10">
        <v>4160</v>
      </c>
      <c r="M8125" s="5">
        <v>0.52</v>
      </c>
      <c r="N8125" s="2" t="s">
        <v>23</v>
      </c>
    </row>
    <row r="8126" spans="2:14" ht="14.25" customHeight="1" x14ac:dyDescent="0.25">
      <c r="B8126" s="2" t="s">
        <v>25</v>
      </c>
      <c r="C8126" s="2">
        <v>1197831</v>
      </c>
      <c r="D8126" s="3">
        <v>44483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10">
        <v>46</v>
      </c>
      <c r="J8126" s="7">
        <v>1620</v>
      </c>
      <c r="K8126" s="10">
        <v>7452</v>
      </c>
      <c r="L8126" s="10">
        <v>2906.2799999999997</v>
      </c>
      <c r="M8126" s="5">
        <v>0.38999999999999996</v>
      </c>
      <c r="N8126" s="2" t="s">
        <v>23</v>
      </c>
    </row>
    <row r="8127" spans="2:14" ht="14.25" customHeight="1" x14ac:dyDescent="0.25">
      <c r="B8127" s="2" t="s">
        <v>25</v>
      </c>
      <c r="C8127" s="2">
        <v>1197831</v>
      </c>
      <c r="D8127" s="3">
        <v>44484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10">
        <v>51</v>
      </c>
      <c r="J8127" s="7">
        <v>2360</v>
      </c>
      <c r="K8127" s="10">
        <v>12036</v>
      </c>
      <c r="L8127" s="10">
        <v>7341.9600000000009</v>
      </c>
      <c r="M8127" s="5">
        <v>0.6100000000000001</v>
      </c>
      <c r="N8127" s="2" t="s">
        <v>23</v>
      </c>
    </row>
    <row r="8128" spans="2:14" ht="14.25" customHeight="1" x14ac:dyDescent="0.25">
      <c r="B8128" s="2" t="s">
        <v>25</v>
      </c>
      <c r="C8128" s="2">
        <v>1197831</v>
      </c>
      <c r="D8128" s="3">
        <v>44485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10">
        <v>46</v>
      </c>
      <c r="J8128" s="7">
        <v>2810</v>
      </c>
      <c r="K8128" s="10">
        <v>12926</v>
      </c>
      <c r="L8128" s="10">
        <v>6075.2199999999993</v>
      </c>
      <c r="M8128" s="5">
        <v>0.47</v>
      </c>
      <c r="N8128" s="2" t="s">
        <v>23</v>
      </c>
    </row>
    <row r="8129" spans="2:14" ht="14.25" customHeight="1" x14ac:dyDescent="0.25">
      <c r="B8129" s="2" t="s">
        <v>25</v>
      </c>
      <c r="C8129" s="2">
        <v>1197831</v>
      </c>
      <c r="D8129" s="3">
        <v>44486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10">
        <v>39</v>
      </c>
      <c r="J8129" s="7">
        <v>2480</v>
      </c>
      <c r="K8129" s="10">
        <v>9672</v>
      </c>
      <c r="L8129" s="10">
        <v>4062.24</v>
      </c>
      <c r="M8129" s="5">
        <v>0.42</v>
      </c>
      <c r="N8129" s="2" t="s">
        <v>23</v>
      </c>
    </row>
    <row r="8130" spans="2:14" ht="14.25" customHeight="1" x14ac:dyDescent="0.25">
      <c r="B8130" s="2" t="s">
        <v>25</v>
      </c>
      <c r="C8130" s="2">
        <v>1197831</v>
      </c>
      <c r="D8130" s="3">
        <v>44487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10">
        <v>46</v>
      </c>
      <c r="J8130" s="7">
        <v>2390</v>
      </c>
      <c r="K8130" s="10">
        <v>10994</v>
      </c>
      <c r="L8130" s="10">
        <v>4837.3599999999997</v>
      </c>
      <c r="M8130" s="5">
        <v>0.43999999999999995</v>
      </c>
      <c r="N8130" s="2" t="s">
        <v>23</v>
      </c>
    </row>
    <row r="8131" spans="2:14" ht="14.25" customHeight="1" x14ac:dyDescent="0.25">
      <c r="B8131" s="2" t="s">
        <v>25</v>
      </c>
      <c r="C8131" s="2">
        <v>1197831</v>
      </c>
      <c r="D8131" s="3">
        <v>44488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10">
        <v>44</v>
      </c>
      <c r="J8131" s="7">
        <v>1900</v>
      </c>
      <c r="K8131" s="10">
        <v>8360</v>
      </c>
      <c r="L8131" s="10">
        <v>4681.6000000000004</v>
      </c>
      <c r="M8131" s="5">
        <v>0.56000000000000005</v>
      </c>
      <c r="N8131" s="2" t="s">
        <v>23</v>
      </c>
    </row>
    <row r="8132" spans="2:14" ht="14.25" customHeight="1" x14ac:dyDescent="0.25">
      <c r="B8132" s="2" t="s">
        <v>25</v>
      </c>
      <c r="C8132" s="2">
        <v>1197831</v>
      </c>
      <c r="D8132" s="3">
        <v>44489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10">
        <v>47</v>
      </c>
      <c r="J8132" s="7">
        <v>1680</v>
      </c>
      <c r="K8132" s="10">
        <v>7896</v>
      </c>
      <c r="L8132" s="10">
        <v>2921.52</v>
      </c>
      <c r="M8132" s="5">
        <v>0.37</v>
      </c>
      <c r="N8132" s="2" t="s">
        <v>23</v>
      </c>
    </row>
    <row r="8133" spans="2:14" ht="14.25" customHeight="1" x14ac:dyDescent="0.25">
      <c r="B8133" s="2" t="s">
        <v>25</v>
      </c>
      <c r="C8133" s="2">
        <v>1197831</v>
      </c>
      <c r="D8133" s="3">
        <v>44490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10">
        <v>54</v>
      </c>
      <c r="J8133" s="7">
        <v>2560</v>
      </c>
      <c r="K8133" s="10">
        <v>13824</v>
      </c>
      <c r="L8133" s="10">
        <v>8294.4000000000015</v>
      </c>
      <c r="M8133" s="5">
        <v>0.60000000000000009</v>
      </c>
      <c r="N8133" s="2" t="s">
        <v>23</v>
      </c>
    </row>
    <row r="8134" spans="2:14" ht="14.25" customHeight="1" x14ac:dyDescent="0.25">
      <c r="B8134" s="2" t="s">
        <v>13</v>
      </c>
      <c r="C8134" s="2">
        <v>1185732</v>
      </c>
      <c r="D8134" s="3">
        <v>44491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10">
        <v>34</v>
      </c>
      <c r="J8134" s="7">
        <v>1280</v>
      </c>
      <c r="K8134" s="10">
        <v>4352</v>
      </c>
      <c r="L8134" s="10">
        <v>2698.2400000000007</v>
      </c>
      <c r="M8134" s="5">
        <v>0.62000000000000011</v>
      </c>
      <c r="N8134" s="2" t="s">
        <v>23</v>
      </c>
    </row>
    <row r="8135" spans="2:14" ht="14.25" customHeight="1" x14ac:dyDescent="0.25">
      <c r="B8135" s="2" t="s">
        <v>13</v>
      </c>
      <c r="C8135" s="2">
        <v>1185732</v>
      </c>
      <c r="D8135" s="3">
        <v>44492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10">
        <v>34</v>
      </c>
      <c r="J8135" s="7">
        <v>680</v>
      </c>
      <c r="K8135" s="10">
        <v>2312</v>
      </c>
      <c r="L8135" s="10">
        <v>901.68</v>
      </c>
      <c r="M8135" s="5">
        <v>0.38999999999999996</v>
      </c>
      <c r="N8135" s="2" t="s">
        <v>23</v>
      </c>
    </row>
    <row r="8136" spans="2:14" ht="14.25" customHeight="1" x14ac:dyDescent="0.25">
      <c r="B8136" s="2" t="s">
        <v>13</v>
      </c>
      <c r="C8136" s="2">
        <v>1185732</v>
      </c>
      <c r="D8136" s="3">
        <v>44493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10">
        <v>28</v>
      </c>
      <c r="J8136" s="7">
        <v>720</v>
      </c>
      <c r="K8136" s="10">
        <v>2016</v>
      </c>
      <c r="L8136" s="10">
        <v>846.71999999999991</v>
      </c>
      <c r="M8136" s="5">
        <v>0.42</v>
      </c>
      <c r="N8136" s="2" t="s">
        <v>23</v>
      </c>
    </row>
    <row r="8137" spans="2:14" ht="14.25" customHeight="1" x14ac:dyDescent="0.25">
      <c r="B8137" s="2" t="s">
        <v>13</v>
      </c>
      <c r="C8137" s="2">
        <v>1185732</v>
      </c>
      <c r="D8137" s="3">
        <v>44494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10">
        <v>28</v>
      </c>
      <c r="J8137" s="7">
        <v>230</v>
      </c>
      <c r="K8137" s="10">
        <v>644</v>
      </c>
      <c r="L8137" s="10">
        <v>276.91999999999996</v>
      </c>
      <c r="M8137" s="5">
        <v>0.42999999999999994</v>
      </c>
      <c r="N8137" s="2" t="s">
        <v>23</v>
      </c>
    </row>
    <row r="8138" spans="2:14" ht="14.25" customHeight="1" x14ac:dyDescent="0.25">
      <c r="B8138" s="2" t="s">
        <v>13</v>
      </c>
      <c r="C8138" s="2">
        <v>1185732</v>
      </c>
      <c r="D8138" s="3">
        <v>44495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10">
        <v>42</v>
      </c>
      <c r="J8138" s="7">
        <v>410</v>
      </c>
      <c r="K8138" s="10">
        <v>1722</v>
      </c>
      <c r="L8138" s="10">
        <v>706.02</v>
      </c>
      <c r="M8138" s="5">
        <v>0.41</v>
      </c>
      <c r="N8138" s="2" t="s">
        <v>23</v>
      </c>
    </row>
    <row r="8139" spans="2:14" ht="14.25" customHeight="1" x14ac:dyDescent="0.25">
      <c r="B8139" s="2" t="s">
        <v>13</v>
      </c>
      <c r="C8139" s="2">
        <v>1185732</v>
      </c>
      <c r="D8139" s="3">
        <v>44496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10">
        <v>32</v>
      </c>
      <c r="J8139" s="7">
        <v>700</v>
      </c>
      <c r="K8139" s="10">
        <v>2240</v>
      </c>
      <c r="L8139" s="10">
        <v>761.59999999999991</v>
      </c>
      <c r="M8139" s="5">
        <v>0.33999999999999997</v>
      </c>
      <c r="N8139" s="2" t="s">
        <v>23</v>
      </c>
    </row>
    <row r="8140" spans="2:14" ht="14.25" customHeight="1" x14ac:dyDescent="0.25">
      <c r="B8140" s="2" t="s">
        <v>13</v>
      </c>
      <c r="C8140" s="2">
        <v>1185732</v>
      </c>
      <c r="D8140" s="3">
        <v>44497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10">
        <v>32</v>
      </c>
      <c r="J8140" s="7">
        <v>1660</v>
      </c>
      <c r="K8140" s="10">
        <v>5312</v>
      </c>
      <c r="L8140" s="10">
        <v>3187.2000000000003</v>
      </c>
      <c r="M8140" s="5">
        <v>0.60000000000000009</v>
      </c>
      <c r="N8140" s="2" t="s">
        <v>23</v>
      </c>
    </row>
    <row r="8141" spans="2:14" ht="14.25" customHeight="1" x14ac:dyDescent="0.25">
      <c r="B8141" s="2" t="s">
        <v>13</v>
      </c>
      <c r="C8141" s="2">
        <v>1185732</v>
      </c>
      <c r="D8141" s="3">
        <v>44498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10">
        <v>32</v>
      </c>
      <c r="J8141" s="7">
        <v>440</v>
      </c>
      <c r="K8141" s="10">
        <v>1408</v>
      </c>
      <c r="L8141" s="10">
        <v>563.19999999999993</v>
      </c>
      <c r="M8141" s="5">
        <v>0.39999999999999997</v>
      </c>
      <c r="N8141" s="2" t="s">
        <v>23</v>
      </c>
    </row>
    <row r="8142" spans="2:14" ht="14.25" customHeight="1" x14ac:dyDescent="0.25">
      <c r="B8142" s="2" t="s">
        <v>13</v>
      </c>
      <c r="C8142" s="2">
        <v>1185732</v>
      </c>
      <c r="D8142" s="3">
        <v>44499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10">
        <v>25</v>
      </c>
      <c r="J8142" s="7">
        <v>540</v>
      </c>
      <c r="K8142" s="10">
        <v>1350</v>
      </c>
      <c r="L8142" s="10">
        <v>607.49999999999989</v>
      </c>
      <c r="M8142" s="5">
        <v>0.44999999999999996</v>
      </c>
      <c r="N8142" s="2" t="s">
        <v>23</v>
      </c>
    </row>
    <row r="8143" spans="2:14" ht="14.25" customHeight="1" x14ac:dyDescent="0.25">
      <c r="B8143" s="2" t="s">
        <v>13</v>
      </c>
      <c r="C8143" s="2">
        <v>1185732</v>
      </c>
      <c r="D8143" s="3">
        <v>44500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10">
        <v>28</v>
      </c>
      <c r="J8143" s="7">
        <v>170</v>
      </c>
      <c r="K8143" s="10">
        <v>476</v>
      </c>
      <c r="L8143" s="10">
        <v>199.92</v>
      </c>
      <c r="M8143" s="5">
        <v>0.42</v>
      </c>
      <c r="N8143" s="2" t="s">
        <v>23</v>
      </c>
    </row>
    <row r="8144" spans="2:14" ht="14.25" customHeight="1" x14ac:dyDescent="0.25">
      <c r="B8144" s="2" t="s">
        <v>13</v>
      </c>
      <c r="C8144" s="2">
        <v>1185732</v>
      </c>
      <c r="D8144" s="3">
        <v>44501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10">
        <v>39</v>
      </c>
      <c r="J8144" s="7">
        <v>400</v>
      </c>
      <c r="K8144" s="10">
        <v>1560</v>
      </c>
      <c r="L8144" s="10">
        <v>577.20000000000005</v>
      </c>
      <c r="M8144" s="5">
        <v>0.37</v>
      </c>
      <c r="N8144" s="2" t="s">
        <v>23</v>
      </c>
    </row>
    <row r="8145" spans="2:14" ht="14.25" customHeight="1" x14ac:dyDescent="0.25">
      <c r="B8145" s="2" t="s">
        <v>13</v>
      </c>
      <c r="C8145" s="2">
        <v>1185732</v>
      </c>
      <c r="D8145" s="3">
        <v>44502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10">
        <v>30</v>
      </c>
      <c r="J8145" s="7">
        <v>740</v>
      </c>
      <c r="K8145" s="10">
        <v>2220</v>
      </c>
      <c r="L8145" s="10">
        <v>777</v>
      </c>
      <c r="M8145" s="5">
        <v>0.35</v>
      </c>
      <c r="N8145" s="2" t="s">
        <v>23</v>
      </c>
    </row>
    <row r="8146" spans="2:14" ht="14.25" customHeight="1" x14ac:dyDescent="0.25">
      <c r="B8146" s="2" t="s">
        <v>13</v>
      </c>
      <c r="C8146" s="2">
        <v>1185732</v>
      </c>
      <c r="D8146" s="3">
        <v>44503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10">
        <v>39</v>
      </c>
      <c r="J8146" s="7">
        <v>1560</v>
      </c>
      <c r="K8146" s="10">
        <v>6084</v>
      </c>
      <c r="L8146" s="10">
        <v>3528.7200000000003</v>
      </c>
      <c r="M8146" s="5">
        <v>0.58000000000000007</v>
      </c>
      <c r="N8146" s="2" t="s">
        <v>23</v>
      </c>
    </row>
    <row r="8147" spans="2:14" ht="14.25" customHeight="1" x14ac:dyDescent="0.25">
      <c r="B8147" s="2" t="s">
        <v>13</v>
      </c>
      <c r="C8147" s="2">
        <v>1185732</v>
      </c>
      <c r="D8147" s="3">
        <v>44504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10">
        <v>33</v>
      </c>
      <c r="J8147" s="7">
        <v>530</v>
      </c>
      <c r="K8147" s="10">
        <v>1749</v>
      </c>
      <c r="L8147" s="10">
        <v>647.13</v>
      </c>
      <c r="M8147" s="5">
        <v>0.37</v>
      </c>
      <c r="N8147" s="2" t="s">
        <v>23</v>
      </c>
    </row>
    <row r="8148" spans="2:14" ht="14.25" customHeight="1" x14ac:dyDescent="0.25">
      <c r="B8148" s="2" t="s">
        <v>13</v>
      </c>
      <c r="C8148" s="2">
        <v>1185732</v>
      </c>
      <c r="D8148" s="3">
        <v>44505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10">
        <v>29</v>
      </c>
      <c r="J8148" s="7">
        <v>580</v>
      </c>
      <c r="K8148" s="10">
        <v>1682</v>
      </c>
      <c r="L8148" s="10">
        <v>756.9</v>
      </c>
      <c r="M8148" s="5">
        <v>0.44999999999999996</v>
      </c>
      <c r="N8148" s="2" t="s">
        <v>23</v>
      </c>
    </row>
    <row r="8149" spans="2:14" ht="14.25" customHeight="1" x14ac:dyDescent="0.25">
      <c r="B8149" s="2" t="s">
        <v>13</v>
      </c>
      <c r="C8149" s="2">
        <v>1185732</v>
      </c>
      <c r="D8149" s="3">
        <v>44506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10">
        <v>32</v>
      </c>
      <c r="J8149" s="7">
        <v>80</v>
      </c>
      <c r="K8149" s="10">
        <v>256</v>
      </c>
      <c r="L8149" s="10">
        <v>112.63999999999999</v>
      </c>
      <c r="M8149" s="5">
        <v>0.43999999999999995</v>
      </c>
      <c r="N8149" s="2" t="s">
        <v>23</v>
      </c>
    </row>
    <row r="8150" spans="2:14" ht="14.25" customHeight="1" x14ac:dyDescent="0.25">
      <c r="B8150" s="2" t="s">
        <v>13</v>
      </c>
      <c r="C8150" s="2">
        <v>1185732</v>
      </c>
      <c r="D8150" s="3">
        <v>44507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10">
        <v>41</v>
      </c>
      <c r="J8150" s="7">
        <v>240</v>
      </c>
      <c r="K8150" s="10">
        <v>984</v>
      </c>
      <c r="L8150" s="10">
        <v>334.55999999999995</v>
      </c>
      <c r="M8150" s="5">
        <v>0.33999999999999997</v>
      </c>
      <c r="N8150" s="2" t="s">
        <v>23</v>
      </c>
    </row>
    <row r="8151" spans="2:14" ht="14.25" customHeight="1" x14ac:dyDescent="0.25">
      <c r="B8151" s="2" t="s">
        <v>13</v>
      </c>
      <c r="C8151" s="2">
        <v>1185732</v>
      </c>
      <c r="D8151" s="3">
        <v>44508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10">
        <v>38</v>
      </c>
      <c r="J8151" s="7">
        <v>610</v>
      </c>
      <c r="K8151" s="10">
        <v>2318</v>
      </c>
      <c r="L8151" s="10">
        <v>718.58</v>
      </c>
      <c r="M8151" s="5">
        <v>0.31</v>
      </c>
      <c r="N8151" s="2" t="s">
        <v>23</v>
      </c>
    </row>
    <row r="8152" spans="2:14" ht="14.25" customHeight="1" x14ac:dyDescent="0.25">
      <c r="B8152" s="2" t="s">
        <v>13</v>
      </c>
      <c r="C8152" s="2">
        <v>1185732</v>
      </c>
      <c r="D8152" s="3">
        <v>44509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10">
        <v>35</v>
      </c>
      <c r="J8152" s="7">
        <v>1400</v>
      </c>
      <c r="K8152" s="10">
        <v>4900</v>
      </c>
      <c r="L8152" s="10">
        <v>2793.0000000000005</v>
      </c>
      <c r="M8152" s="5">
        <v>0.57000000000000006</v>
      </c>
      <c r="N8152" s="2" t="s">
        <v>23</v>
      </c>
    </row>
    <row r="8153" spans="2:14" ht="14.25" customHeight="1" x14ac:dyDescent="0.25">
      <c r="B8153" s="2" t="s">
        <v>13</v>
      </c>
      <c r="C8153" s="2">
        <v>1185732</v>
      </c>
      <c r="D8153" s="3">
        <v>44510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10">
        <v>37</v>
      </c>
      <c r="J8153" s="7">
        <v>510</v>
      </c>
      <c r="K8153" s="10">
        <v>1887</v>
      </c>
      <c r="L8153" s="10">
        <v>603.84</v>
      </c>
      <c r="M8153" s="5">
        <v>0.32</v>
      </c>
      <c r="N8153" s="2" t="s">
        <v>23</v>
      </c>
    </row>
    <row r="8154" spans="2:14" ht="14.25" customHeight="1" x14ac:dyDescent="0.25">
      <c r="B8154" s="2" t="s">
        <v>13</v>
      </c>
      <c r="C8154" s="2">
        <v>1185732</v>
      </c>
      <c r="D8154" s="3">
        <v>44511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10">
        <v>27</v>
      </c>
      <c r="J8154" s="7">
        <v>510</v>
      </c>
      <c r="K8154" s="10">
        <v>1377</v>
      </c>
      <c r="L8154" s="10">
        <v>578.34</v>
      </c>
      <c r="M8154" s="5">
        <v>0.42</v>
      </c>
      <c r="N8154" s="2" t="s">
        <v>23</v>
      </c>
    </row>
    <row r="8155" spans="2:14" ht="14.25" customHeight="1" x14ac:dyDescent="0.25">
      <c r="B8155" s="2" t="s">
        <v>13</v>
      </c>
      <c r="C8155" s="2">
        <v>1185732</v>
      </c>
      <c r="D8155" s="3">
        <v>44512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10">
        <v>36</v>
      </c>
      <c r="J8155" s="7">
        <v>240</v>
      </c>
      <c r="K8155" s="10">
        <v>864</v>
      </c>
      <c r="L8155" s="10">
        <v>328.32</v>
      </c>
      <c r="M8155" s="5">
        <v>0.38</v>
      </c>
      <c r="N8155" s="2" t="s">
        <v>23</v>
      </c>
    </row>
    <row r="8156" spans="2:14" ht="14.25" customHeight="1" x14ac:dyDescent="0.25">
      <c r="B8156" s="2" t="s">
        <v>13</v>
      </c>
      <c r="C8156" s="2">
        <v>1185732</v>
      </c>
      <c r="D8156" s="3">
        <v>44513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10">
        <v>45</v>
      </c>
      <c r="J8156" s="7">
        <v>260</v>
      </c>
      <c r="K8156" s="10">
        <v>1170</v>
      </c>
      <c r="L8156" s="10">
        <v>432.9</v>
      </c>
      <c r="M8156" s="5">
        <v>0.37</v>
      </c>
      <c r="N8156" s="2" t="s">
        <v>23</v>
      </c>
    </row>
    <row r="8157" spans="2:14" ht="14.25" customHeight="1" x14ac:dyDescent="0.25">
      <c r="B8157" s="2" t="s">
        <v>13</v>
      </c>
      <c r="C8157" s="2">
        <v>1185732</v>
      </c>
      <c r="D8157" s="3">
        <v>44514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10">
        <v>39</v>
      </c>
      <c r="J8157" s="7">
        <v>640</v>
      </c>
      <c r="K8157" s="10">
        <v>2496</v>
      </c>
      <c r="L8157" s="10">
        <v>673.92000000000007</v>
      </c>
      <c r="M8157" s="5">
        <v>0.27</v>
      </c>
      <c r="N8157" s="2" t="s">
        <v>23</v>
      </c>
    </row>
    <row r="8158" spans="2:14" ht="14.25" customHeight="1" x14ac:dyDescent="0.25">
      <c r="B8158" s="2" t="s">
        <v>13</v>
      </c>
      <c r="C8158" s="2">
        <v>1185732</v>
      </c>
      <c r="D8158" s="3">
        <v>44515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10">
        <v>44</v>
      </c>
      <c r="J8158" s="7">
        <v>1500</v>
      </c>
      <c r="K8158" s="10">
        <v>6600</v>
      </c>
      <c r="L8158" s="10">
        <v>3432</v>
      </c>
      <c r="M8158" s="5">
        <v>0.52</v>
      </c>
      <c r="N8158" s="2" t="s">
        <v>23</v>
      </c>
    </row>
    <row r="8159" spans="2:14" ht="14.25" customHeight="1" x14ac:dyDescent="0.25">
      <c r="B8159" s="2" t="s">
        <v>13</v>
      </c>
      <c r="C8159" s="2">
        <v>1185732</v>
      </c>
      <c r="D8159" s="3">
        <v>44516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10">
        <v>40</v>
      </c>
      <c r="J8159" s="7">
        <v>540</v>
      </c>
      <c r="K8159" s="10">
        <v>2160</v>
      </c>
      <c r="L8159" s="10">
        <v>712.8</v>
      </c>
      <c r="M8159" s="5">
        <v>0.32999999999999996</v>
      </c>
      <c r="N8159" s="2" t="s">
        <v>23</v>
      </c>
    </row>
    <row r="8160" spans="2:14" ht="14.25" customHeight="1" x14ac:dyDescent="0.25">
      <c r="B8160" s="2" t="s">
        <v>13</v>
      </c>
      <c r="C8160" s="2">
        <v>1185732</v>
      </c>
      <c r="D8160" s="3">
        <v>44517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10">
        <v>38</v>
      </c>
      <c r="J8160" s="7">
        <v>530</v>
      </c>
      <c r="K8160" s="10">
        <v>2014</v>
      </c>
      <c r="L8160" s="10">
        <v>745.18</v>
      </c>
      <c r="M8160" s="5">
        <v>0.37</v>
      </c>
      <c r="N8160" s="2" t="s">
        <v>23</v>
      </c>
    </row>
    <row r="8161" spans="2:14" ht="14.25" customHeight="1" x14ac:dyDescent="0.25">
      <c r="B8161" s="2" t="s">
        <v>13</v>
      </c>
      <c r="C8161" s="2">
        <v>1185732</v>
      </c>
      <c r="D8161" s="3">
        <v>44518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10">
        <v>42</v>
      </c>
      <c r="J8161" s="7">
        <v>340</v>
      </c>
      <c r="K8161" s="10">
        <v>1428</v>
      </c>
      <c r="L8161" s="10">
        <v>571.19999999999993</v>
      </c>
      <c r="M8161" s="5">
        <v>0.39999999999999997</v>
      </c>
      <c r="N8161" s="2" t="s">
        <v>23</v>
      </c>
    </row>
    <row r="8162" spans="2:14" ht="14.25" customHeight="1" x14ac:dyDescent="0.25">
      <c r="B8162" s="2" t="s">
        <v>13</v>
      </c>
      <c r="C8162" s="2">
        <v>1185732</v>
      </c>
      <c r="D8162" s="3">
        <v>44519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10">
        <v>51</v>
      </c>
      <c r="J8162" s="7">
        <v>390</v>
      </c>
      <c r="K8162" s="10">
        <v>1989</v>
      </c>
      <c r="L8162" s="10">
        <v>735.93</v>
      </c>
      <c r="M8162" s="5">
        <v>0.37</v>
      </c>
      <c r="N8162" s="2" t="s">
        <v>23</v>
      </c>
    </row>
    <row r="8163" spans="2:14" ht="14.25" customHeight="1" x14ac:dyDescent="0.25">
      <c r="B8163" s="2" t="s">
        <v>13</v>
      </c>
      <c r="C8163" s="2">
        <v>1185732</v>
      </c>
      <c r="D8163" s="3">
        <v>44520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10">
        <v>51</v>
      </c>
      <c r="J8163" s="7">
        <v>780</v>
      </c>
      <c r="K8163" s="10">
        <v>3978</v>
      </c>
      <c r="L8163" s="10">
        <v>1471.86</v>
      </c>
      <c r="M8163" s="5">
        <v>0.37</v>
      </c>
      <c r="N8163" s="2" t="s">
        <v>23</v>
      </c>
    </row>
    <row r="8164" spans="2:14" ht="14.25" customHeight="1" x14ac:dyDescent="0.25">
      <c r="B8164" s="2" t="s">
        <v>13</v>
      </c>
      <c r="C8164" s="2">
        <v>1185732</v>
      </c>
      <c r="D8164" s="3">
        <v>44521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10">
        <v>49</v>
      </c>
      <c r="J8164" s="7">
        <v>1700</v>
      </c>
      <c r="K8164" s="10">
        <v>8330</v>
      </c>
      <c r="L8164" s="10">
        <v>4748.1000000000004</v>
      </c>
      <c r="M8164" s="5">
        <v>0.57000000000000006</v>
      </c>
      <c r="N8164" s="2" t="s">
        <v>23</v>
      </c>
    </row>
    <row r="8165" spans="2:14" ht="14.25" customHeight="1" x14ac:dyDescent="0.25">
      <c r="B8165" s="2" t="s">
        <v>13</v>
      </c>
      <c r="C8165" s="2">
        <v>1185732</v>
      </c>
      <c r="D8165" s="3">
        <v>44522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10">
        <v>41</v>
      </c>
      <c r="J8165" s="7">
        <v>850</v>
      </c>
      <c r="K8165" s="10">
        <v>3485</v>
      </c>
      <c r="L8165" s="10">
        <v>1359.1499999999999</v>
      </c>
      <c r="M8165" s="5">
        <v>0.38999999999999996</v>
      </c>
      <c r="N8165" s="2" t="s">
        <v>23</v>
      </c>
    </row>
    <row r="8166" spans="2:14" ht="14.25" customHeight="1" x14ac:dyDescent="0.25">
      <c r="B8166" s="2" t="s">
        <v>13</v>
      </c>
      <c r="C8166" s="2">
        <v>1185732</v>
      </c>
      <c r="D8166" s="3">
        <v>44523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10">
        <v>42</v>
      </c>
      <c r="J8166" s="7">
        <v>540</v>
      </c>
      <c r="K8166" s="10">
        <v>2268</v>
      </c>
      <c r="L8166" s="10">
        <v>975.2399999999999</v>
      </c>
      <c r="M8166" s="5">
        <v>0.42999999999999994</v>
      </c>
      <c r="N8166" s="2" t="s">
        <v>23</v>
      </c>
    </row>
    <row r="8167" spans="2:14" ht="14.25" customHeight="1" x14ac:dyDescent="0.25">
      <c r="B8167" s="2" t="s">
        <v>13</v>
      </c>
      <c r="C8167" s="2">
        <v>1185732</v>
      </c>
      <c r="D8167" s="3">
        <v>44524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10">
        <v>43</v>
      </c>
      <c r="J8167" s="7">
        <v>530</v>
      </c>
      <c r="K8167" s="10">
        <v>2279</v>
      </c>
      <c r="L8167" s="10">
        <v>1071.1299999999999</v>
      </c>
      <c r="M8167" s="5">
        <v>0.47</v>
      </c>
      <c r="N8167" s="2" t="s">
        <v>23</v>
      </c>
    </row>
    <row r="8168" spans="2:14" ht="14.25" customHeight="1" x14ac:dyDescent="0.25">
      <c r="B8168" s="2" t="s">
        <v>13</v>
      </c>
      <c r="C8168" s="2">
        <v>1185732</v>
      </c>
      <c r="D8168" s="3">
        <v>44525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10">
        <v>43</v>
      </c>
      <c r="J8168" s="7">
        <v>480</v>
      </c>
      <c r="K8168" s="10">
        <v>2064</v>
      </c>
      <c r="L8168" s="10">
        <v>866.88</v>
      </c>
      <c r="M8168" s="5">
        <v>0.42</v>
      </c>
      <c r="N8168" s="2" t="s">
        <v>23</v>
      </c>
    </row>
    <row r="8169" spans="2:14" ht="14.25" customHeight="1" x14ac:dyDescent="0.25">
      <c r="B8169" s="2" t="s">
        <v>13</v>
      </c>
      <c r="C8169" s="2">
        <v>1185732</v>
      </c>
      <c r="D8169" s="3">
        <v>44526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10">
        <v>52</v>
      </c>
      <c r="J8169" s="7">
        <v>1050</v>
      </c>
      <c r="K8169" s="10">
        <v>5460</v>
      </c>
      <c r="L8169" s="10">
        <v>1910.9999999999998</v>
      </c>
      <c r="M8169" s="5">
        <v>0.35</v>
      </c>
      <c r="N8169" s="2" t="s">
        <v>23</v>
      </c>
    </row>
    <row r="8170" spans="2:14" ht="14.25" customHeight="1" x14ac:dyDescent="0.25">
      <c r="B8170" s="2" t="s">
        <v>13</v>
      </c>
      <c r="C8170" s="2">
        <v>1185732</v>
      </c>
      <c r="D8170" s="3">
        <v>44527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10">
        <v>49</v>
      </c>
      <c r="J8170" s="7">
        <v>1750</v>
      </c>
      <c r="K8170" s="10">
        <v>8575</v>
      </c>
      <c r="L8170" s="10">
        <v>4887.7500000000009</v>
      </c>
      <c r="M8170" s="5">
        <v>0.57000000000000006</v>
      </c>
      <c r="N8170" s="2" t="s">
        <v>23</v>
      </c>
    </row>
    <row r="8171" spans="2:14" ht="14.25" customHeight="1" x14ac:dyDescent="0.25">
      <c r="B8171" s="2" t="s">
        <v>13</v>
      </c>
      <c r="C8171" s="2">
        <v>1185732</v>
      </c>
      <c r="D8171" s="3">
        <v>44528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10">
        <v>45</v>
      </c>
      <c r="J8171" s="7">
        <v>990</v>
      </c>
      <c r="K8171" s="10">
        <v>4455</v>
      </c>
      <c r="L8171" s="10">
        <v>1737.4499999999998</v>
      </c>
      <c r="M8171" s="5">
        <v>0.38999999999999996</v>
      </c>
      <c r="N8171" s="2" t="s">
        <v>23</v>
      </c>
    </row>
    <row r="8172" spans="2:14" ht="14.25" customHeight="1" x14ac:dyDescent="0.25">
      <c r="B8172" s="2" t="s">
        <v>13</v>
      </c>
      <c r="C8172" s="2">
        <v>1185732</v>
      </c>
      <c r="D8172" s="3">
        <v>44529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10">
        <v>43</v>
      </c>
      <c r="J8172" s="7">
        <v>720</v>
      </c>
      <c r="K8172" s="10">
        <v>3096</v>
      </c>
      <c r="L8172" s="10">
        <v>1331.2799999999997</v>
      </c>
      <c r="M8172" s="5">
        <v>0.42999999999999994</v>
      </c>
      <c r="N8172" s="2" t="s">
        <v>23</v>
      </c>
    </row>
    <row r="8173" spans="2:14" ht="14.25" customHeight="1" x14ac:dyDescent="0.25">
      <c r="B8173" s="2" t="s">
        <v>13</v>
      </c>
      <c r="C8173" s="2">
        <v>1185732</v>
      </c>
      <c r="D8173" s="3">
        <v>44530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10">
        <v>39</v>
      </c>
      <c r="J8173" s="7">
        <v>560</v>
      </c>
      <c r="K8173" s="10">
        <v>2184</v>
      </c>
      <c r="L8173" s="10">
        <v>1026.48</v>
      </c>
      <c r="M8173" s="5">
        <v>0.47</v>
      </c>
      <c r="N8173" s="2" t="s">
        <v>23</v>
      </c>
    </row>
    <row r="8174" spans="2:14" ht="14.25" customHeight="1" x14ac:dyDescent="0.25">
      <c r="B8174" s="2" t="s">
        <v>13</v>
      </c>
      <c r="C8174" s="2">
        <v>1185732</v>
      </c>
      <c r="D8174" s="3">
        <v>44531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10">
        <v>50</v>
      </c>
      <c r="J8174" s="7">
        <v>640</v>
      </c>
      <c r="K8174" s="10">
        <v>3200</v>
      </c>
      <c r="L8174" s="10">
        <v>1280</v>
      </c>
      <c r="M8174" s="5">
        <v>0.39999999999999997</v>
      </c>
      <c r="N8174" s="2" t="s">
        <v>23</v>
      </c>
    </row>
    <row r="8175" spans="2:14" ht="14.25" customHeight="1" x14ac:dyDescent="0.25">
      <c r="B8175" s="2" t="s">
        <v>13</v>
      </c>
      <c r="C8175" s="2">
        <v>1185732</v>
      </c>
      <c r="D8175" s="3">
        <v>44532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10">
        <v>50</v>
      </c>
      <c r="J8175" s="7">
        <v>1160</v>
      </c>
      <c r="K8175" s="10">
        <v>5800</v>
      </c>
      <c r="L8175" s="10">
        <v>2088</v>
      </c>
      <c r="M8175" s="5">
        <v>0.36</v>
      </c>
      <c r="N8175" s="2" t="s">
        <v>23</v>
      </c>
    </row>
    <row r="8176" spans="2:14" ht="14.25" customHeight="1" x14ac:dyDescent="0.25">
      <c r="B8176" s="2" t="s">
        <v>13</v>
      </c>
      <c r="C8176" s="2">
        <v>1185732</v>
      </c>
      <c r="D8176" s="3">
        <v>44533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10">
        <v>51</v>
      </c>
      <c r="J8176" s="7">
        <v>1790</v>
      </c>
      <c r="K8176" s="10">
        <v>9129</v>
      </c>
      <c r="L8176" s="10">
        <v>5294.8200000000006</v>
      </c>
      <c r="M8176" s="5">
        <v>0.58000000000000007</v>
      </c>
      <c r="N8176" s="2" t="s">
        <v>23</v>
      </c>
    </row>
    <row r="8177" spans="2:14" ht="14.25" customHeight="1" x14ac:dyDescent="0.25">
      <c r="B8177" s="2" t="s">
        <v>13</v>
      </c>
      <c r="C8177" s="2">
        <v>1185732</v>
      </c>
      <c r="D8177" s="3">
        <v>44534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10">
        <v>44</v>
      </c>
      <c r="J8177" s="7">
        <v>1020</v>
      </c>
      <c r="K8177" s="10">
        <v>4488</v>
      </c>
      <c r="L8177" s="10">
        <v>1884.96</v>
      </c>
      <c r="M8177" s="5">
        <v>0.42</v>
      </c>
      <c r="N8177" s="2" t="s">
        <v>23</v>
      </c>
    </row>
    <row r="8178" spans="2:14" ht="14.25" customHeight="1" x14ac:dyDescent="0.25">
      <c r="B8178" s="2" t="s">
        <v>13</v>
      </c>
      <c r="C8178" s="2">
        <v>1185732</v>
      </c>
      <c r="D8178" s="3">
        <v>44535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10">
        <v>38</v>
      </c>
      <c r="J8178" s="7">
        <v>790</v>
      </c>
      <c r="K8178" s="10">
        <v>3002</v>
      </c>
      <c r="L8178" s="10">
        <v>1410.9399999999998</v>
      </c>
      <c r="M8178" s="5">
        <v>0.47</v>
      </c>
      <c r="N8178" s="2" t="s">
        <v>23</v>
      </c>
    </row>
    <row r="8179" spans="2:14" ht="14.25" customHeight="1" x14ac:dyDescent="0.25">
      <c r="B8179" s="2" t="s">
        <v>13</v>
      </c>
      <c r="C8179" s="2">
        <v>1185732</v>
      </c>
      <c r="D8179" s="3">
        <v>44536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10">
        <v>43</v>
      </c>
      <c r="J8179" s="7">
        <v>620</v>
      </c>
      <c r="K8179" s="10">
        <v>2666</v>
      </c>
      <c r="L8179" s="10">
        <v>1226.3599999999999</v>
      </c>
      <c r="M8179" s="5">
        <v>0.45999999999999996</v>
      </c>
      <c r="N8179" s="2" t="s">
        <v>23</v>
      </c>
    </row>
    <row r="8180" spans="2:14" ht="14.25" customHeight="1" x14ac:dyDescent="0.25">
      <c r="B8180" s="2" t="s">
        <v>13</v>
      </c>
      <c r="C8180" s="2">
        <v>1185732</v>
      </c>
      <c r="D8180" s="3">
        <v>44537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10">
        <v>46</v>
      </c>
      <c r="J8180" s="7">
        <v>540</v>
      </c>
      <c r="K8180" s="10">
        <v>2484</v>
      </c>
      <c r="L8180" s="10">
        <v>968.75999999999988</v>
      </c>
      <c r="M8180" s="5">
        <v>0.38999999999999996</v>
      </c>
      <c r="N8180" s="2" t="s">
        <v>23</v>
      </c>
    </row>
    <row r="8181" spans="2:14" ht="14.25" customHeight="1" x14ac:dyDescent="0.25">
      <c r="B8181" s="2" t="s">
        <v>13</v>
      </c>
      <c r="C8181" s="2">
        <v>1185732</v>
      </c>
      <c r="D8181" s="3">
        <v>44538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10">
        <v>49</v>
      </c>
      <c r="J8181" s="7">
        <v>1230</v>
      </c>
      <c r="K8181" s="10">
        <v>6027</v>
      </c>
      <c r="L8181" s="10">
        <v>2169.7199999999998</v>
      </c>
      <c r="M8181" s="5">
        <v>0.36</v>
      </c>
      <c r="N8181" s="2" t="s">
        <v>23</v>
      </c>
    </row>
    <row r="8182" spans="2:14" ht="14.25" customHeight="1" x14ac:dyDescent="0.25">
      <c r="B8182" s="2" t="s">
        <v>13</v>
      </c>
      <c r="C8182" s="2">
        <v>1185732</v>
      </c>
      <c r="D8182" s="3">
        <v>44539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10">
        <v>46</v>
      </c>
      <c r="J8182" s="7">
        <v>1620</v>
      </c>
      <c r="K8182" s="10">
        <v>7452</v>
      </c>
      <c r="L8182" s="10">
        <v>3875.04</v>
      </c>
      <c r="M8182" s="5">
        <v>0.52</v>
      </c>
      <c r="N8182" s="2" t="s">
        <v>23</v>
      </c>
    </row>
    <row r="8183" spans="2:14" ht="14.25" customHeight="1" x14ac:dyDescent="0.25">
      <c r="B8183" s="2" t="s">
        <v>13</v>
      </c>
      <c r="C8183" s="2">
        <v>1185732</v>
      </c>
      <c r="D8183" s="3">
        <v>44540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10">
        <v>40</v>
      </c>
      <c r="J8183" s="7">
        <v>910</v>
      </c>
      <c r="K8183" s="10">
        <v>3640</v>
      </c>
      <c r="L8183" s="10">
        <v>1237.5999999999999</v>
      </c>
      <c r="M8183" s="5">
        <v>0.33999999999999997</v>
      </c>
      <c r="N8183" s="2" t="s">
        <v>23</v>
      </c>
    </row>
    <row r="8184" spans="2:14" ht="14.25" customHeight="1" x14ac:dyDescent="0.25">
      <c r="B8184" s="2" t="s">
        <v>13</v>
      </c>
      <c r="C8184" s="2">
        <v>1185732</v>
      </c>
      <c r="D8184" s="3">
        <v>44541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10">
        <v>32</v>
      </c>
      <c r="J8184" s="7">
        <v>600</v>
      </c>
      <c r="K8184" s="10">
        <v>1920</v>
      </c>
      <c r="L8184" s="10">
        <v>767.99999999999989</v>
      </c>
      <c r="M8184" s="5">
        <v>0.39999999999999997</v>
      </c>
      <c r="N8184" s="2" t="s">
        <v>23</v>
      </c>
    </row>
    <row r="8185" spans="2:14" ht="14.25" customHeight="1" x14ac:dyDescent="0.25">
      <c r="B8185" s="2" t="s">
        <v>13</v>
      </c>
      <c r="C8185" s="2">
        <v>1185732</v>
      </c>
      <c r="D8185" s="3">
        <v>44542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10">
        <v>32</v>
      </c>
      <c r="J8185" s="7">
        <v>530</v>
      </c>
      <c r="K8185" s="10">
        <v>1696</v>
      </c>
      <c r="L8185" s="10">
        <v>695.36</v>
      </c>
      <c r="M8185" s="5">
        <v>0.41</v>
      </c>
      <c r="N8185" s="2" t="s">
        <v>23</v>
      </c>
    </row>
    <row r="8186" spans="2:14" ht="14.25" customHeight="1" x14ac:dyDescent="0.25">
      <c r="B8186" s="2" t="s">
        <v>13</v>
      </c>
      <c r="C8186" s="2">
        <v>1185732</v>
      </c>
      <c r="D8186" s="3">
        <v>44543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10">
        <v>36</v>
      </c>
      <c r="J8186" s="7">
        <v>410</v>
      </c>
      <c r="K8186" s="10">
        <v>1476</v>
      </c>
      <c r="L8186" s="10">
        <v>501.84</v>
      </c>
      <c r="M8186" s="5">
        <v>0.33999999999999997</v>
      </c>
      <c r="N8186" s="2" t="s">
        <v>23</v>
      </c>
    </row>
    <row r="8187" spans="2:14" ht="14.25" customHeight="1" x14ac:dyDescent="0.25">
      <c r="B8187" s="2" t="s">
        <v>13</v>
      </c>
      <c r="C8187" s="2">
        <v>1185732</v>
      </c>
      <c r="D8187" s="3">
        <v>44544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10">
        <v>48</v>
      </c>
      <c r="J8187" s="7">
        <v>790</v>
      </c>
      <c r="K8187" s="10">
        <v>3792</v>
      </c>
      <c r="L8187" s="10">
        <v>1175.52</v>
      </c>
      <c r="M8187" s="5">
        <v>0.31</v>
      </c>
      <c r="N8187" s="2" t="s">
        <v>23</v>
      </c>
    </row>
    <row r="8188" spans="2:14" ht="14.25" customHeight="1" x14ac:dyDescent="0.25">
      <c r="B8188" s="2" t="s">
        <v>13</v>
      </c>
      <c r="C8188" s="2">
        <v>1185732</v>
      </c>
      <c r="D8188" s="3">
        <v>44545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10">
        <v>47</v>
      </c>
      <c r="J8188" s="7">
        <v>1240</v>
      </c>
      <c r="K8188" s="10">
        <v>5828</v>
      </c>
      <c r="L8188" s="10">
        <v>3088.84</v>
      </c>
      <c r="M8188" s="5">
        <v>0.53</v>
      </c>
      <c r="N8188" s="2" t="s">
        <v>23</v>
      </c>
    </row>
    <row r="8189" spans="2:14" ht="14.25" customHeight="1" x14ac:dyDescent="0.25">
      <c r="B8189" s="2" t="s">
        <v>13</v>
      </c>
      <c r="C8189" s="2">
        <v>1185732</v>
      </c>
      <c r="D8189" s="3">
        <v>44546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10">
        <v>35</v>
      </c>
      <c r="J8189" s="7">
        <v>680</v>
      </c>
      <c r="K8189" s="10">
        <v>2380</v>
      </c>
      <c r="L8189" s="10">
        <v>761.6</v>
      </c>
      <c r="M8189" s="5">
        <v>0.32</v>
      </c>
      <c r="N8189" s="2" t="s">
        <v>23</v>
      </c>
    </row>
    <row r="8190" spans="2:14" ht="14.25" customHeight="1" x14ac:dyDescent="0.25">
      <c r="B8190" s="2" t="s">
        <v>13</v>
      </c>
      <c r="C8190" s="2">
        <v>1185732</v>
      </c>
      <c r="D8190" s="3">
        <v>44547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10">
        <v>38</v>
      </c>
      <c r="J8190" s="7">
        <v>380</v>
      </c>
      <c r="K8190" s="10">
        <v>1444</v>
      </c>
      <c r="L8190" s="10">
        <v>548.72</v>
      </c>
      <c r="M8190" s="5">
        <v>0.38</v>
      </c>
      <c r="N8190" s="2" t="s">
        <v>23</v>
      </c>
    </row>
    <row r="8191" spans="2:14" ht="14.25" customHeight="1" x14ac:dyDescent="0.25">
      <c r="B8191" s="2" t="s">
        <v>13</v>
      </c>
      <c r="C8191" s="2">
        <v>1185732</v>
      </c>
      <c r="D8191" s="3">
        <v>44548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10">
        <v>40</v>
      </c>
      <c r="J8191" s="7">
        <v>340</v>
      </c>
      <c r="K8191" s="10">
        <v>1360</v>
      </c>
      <c r="L8191" s="10">
        <v>516.79999999999995</v>
      </c>
      <c r="M8191" s="5">
        <v>0.38</v>
      </c>
      <c r="N8191" s="2" t="s">
        <v>23</v>
      </c>
    </row>
    <row r="8192" spans="2:14" ht="14.25" customHeight="1" x14ac:dyDescent="0.25">
      <c r="B8192" s="2" t="s">
        <v>13</v>
      </c>
      <c r="C8192" s="2">
        <v>1185732</v>
      </c>
      <c r="D8192" s="3">
        <v>44549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10">
        <v>43</v>
      </c>
      <c r="J8192" s="7">
        <v>300</v>
      </c>
      <c r="K8192" s="10">
        <v>1290</v>
      </c>
      <c r="L8192" s="10">
        <v>425.69999999999993</v>
      </c>
      <c r="M8192" s="5">
        <v>0.32999999999999996</v>
      </c>
      <c r="N8192" s="2" t="s">
        <v>23</v>
      </c>
    </row>
    <row r="8193" spans="2:14" ht="14.25" customHeight="1" x14ac:dyDescent="0.25">
      <c r="B8193" s="2" t="s">
        <v>13</v>
      </c>
      <c r="C8193" s="2">
        <v>1185732</v>
      </c>
      <c r="D8193" s="3">
        <v>44550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10">
        <v>42</v>
      </c>
      <c r="J8193" s="7">
        <v>740</v>
      </c>
      <c r="K8193" s="10">
        <v>3108</v>
      </c>
      <c r="L8193" s="10">
        <v>994.56000000000006</v>
      </c>
      <c r="M8193" s="5">
        <v>0.32</v>
      </c>
      <c r="N8193" s="2" t="s">
        <v>23</v>
      </c>
    </row>
    <row r="8194" spans="2:14" ht="14.25" customHeight="1" x14ac:dyDescent="0.25">
      <c r="B8194" s="2" t="s">
        <v>13</v>
      </c>
      <c r="C8194" s="2">
        <v>1185732</v>
      </c>
      <c r="D8194" s="3">
        <v>44551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10">
        <v>48</v>
      </c>
      <c r="J8194" s="7">
        <v>1240</v>
      </c>
      <c r="K8194" s="10">
        <v>5952</v>
      </c>
      <c r="L8194" s="10">
        <v>3571.2000000000007</v>
      </c>
      <c r="M8194" s="5">
        <v>0.60000000000000009</v>
      </c>
      <c r="N8194" s="2" t="s">
        <v>23</v>
      </c>
    </row>
    <row r="8195" spans="2:14" ht="14.25" customHeight="1" x14ac:dyDescent="0.25">
      <c r="B8195" s="2" t="s">
        <v>13</v>
      </c>
      <c r="C8195" s="2">
        <v>1185732</v>
      </c>
      <c r="D8195" s="3">
        <v>44552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10">
        <v>43</v>
      </c>
      <c r="J8195" s="7">
        <v>680</v>
      </c>
      <c r="K8195" s="10">
        <v>2924</v>
      </c>
      <c r="L8195" s="10">
        <v>1228.08</v>
      </c>
      <c r="M8195" s="5">
        <v>0.42</v>
      </c>
      <c r="N8195" s="2" t="s">
        <v>23</v>
      </c>
    </row>
    <row r="8196" spans="2:14" ht="14.25" customHeight="1" x14ac:dyDescent="0.25">
      <c r="B8196" s="2" t="s">
        <v>13</v>
      </c>
      <c r="C8196" s="2">
        <v>1185732</v>
      </c>
      <c r="D8196" s="3">
        <v>44553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10">
        <v>47</v>
      </c>
      <c r="J8196" s="7">
        <v>660</v>
      </c>
      <c r="K8196" s="10">
        <v>3102</v>
      </c>
      <c r="L8196" s="10">
        <v>1364.8799999999999</v>
      </c>
      <c r="M8196" s="5">
        <v>0.43999999999999995</v>
      </c>
      <c r="N8196" s="2" t="s">
        <v>23</v>
      </c>
    </row>
    <row r="8197" spans="2:14" ht="14.25" customHeight="1" x14ac:dyDescent="0.25">
      <c r="B8197" s="2" t="s">
        <v>13</v>
      </c>
      <c r="C8197" s="2">
        <v>1185732</v>
      </c>
      <c r="D8197" s="3">
        <v>44554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10">
        <v>43</v>
      </c>
      <c r="J8197" s="7">
        <v>600</v>
      </c>
      <c r="K8197" s="10">
        <v>2580</v>
      </c>
      <c r="L8197" s="10">
        <v>1186.8</v>
      </c>
      <c r="M8197" s="5">
        <v>0.45999999999999996</v>
      </c>
      <c r="N8197" s="2" t="s">
        <v>23</v>
      </c>
    </row>
    <row r="8198" spans="2:14" ht="14.25" customHeight="1" x14ac:dyDescent="0.25">
      <c r="B8198" s="2" t="s">
        <v>13</v>
      </c>
      <c r="C8198" s="2">
        <v>1185732</v>
      </c>
      <c r="D8198" s="3">
        <v>44555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10">
        <v>51</v>
      </c>
      <c r="J8198" s="7">
        <v>480</v>
      </c>
      <c r="K8198" s="10">
        <v>2448</v>
      </c>
      <c r="L8198" s="10">
        <v>954.71999999999991</v>
      </c>
      <c r="M8198" s="5">
        <v>0.38999999999999996</v>
      </c>
      <c r="N8198" s="2" t="s">
        <v>23</v>
      </c>
    </row>
    <row r="8199" spans="2:14" ht="14.25" customHeight="1" x14ac:dyDescent="0.25">
      <c r="B8199" s="2" t="s">
        <v>13</v>
      </c>
      <c r="C8199" s="2">
        <v>1185732</v>
      </c>
      <c r="D8199" s="3">
        <v>44556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10">
        <v>53</v>
      </c>
      <c r="J8199" s="7">
        <v>750</v>
      </c>
      <c r="K8199" s="10">
        <v>3975</v>
      </c>
      <c r="L8199" s="10">
        <v>1431</v>
      </c>
      <c r="M8199" s="5">
        <v>0.36</v>
      </c>
      <c r="N8199" s="2" t="s">
        <v>23</v>
      </c>
    </row>
    <row r="8200" spans="2:14" ht="14.25" customHeight="1" x14ac:dyDescent="0.25">
      <c r="B8200" s="2" t="s">
        <v>13</v>
      </c>
      <c r="C8200" s="2">
        <v>1185732</v>
      </c>
      <c r="D8200" s="3">
        <v>44557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10">
        <v>53</v>
      </c>
      <c r="J8200" s="7">
        <v>1430</v>
      </c>
      <c r="K8200" s="10">
        <v>7579</v>
      </c>
      <c r="L8200" s="10">
        <v>4623.1900000000005</v>
      </c>
      <c r="M8200" s="5">
        <v>0.6100000000000001</v>
      </c>
      <c r="N8200" s="2" t="s">
        <v>23</v>
      </c>
    </row>
    <row r="8201" spans="2:14" ht="14.25" customHeight="1" x14ac:dyDescent="0.25">
      <c r="B8201" s="2" t="s">
        <v>13</v>
      </c>
      <c r="C8201" s="2">
        <v>1185732</v>
      </c>
      <c r="D8201" s="3">
        <v>44558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10">
        <v>47</v>
      </c>
      <c r="J8201" s="7">
        <v>850</v>
      </c>
      <c r="K8201" s="10">
        <v>3995</v>
      </c>
      <c r="L8201" s="10">
        <v>1637.9499999999998</v>
      </c>
      <c r="M8201" s="5">
        <v>0.41</v>
      </c>
      <c r="N8201" s="2" t="s">
        <v>23</v>
      </c>
    </row>
    <row r="8202" spans="2:14" ht="14.25" customHeight="1" x14ac:dyDescent="0.25">
      <c r="B8202" s="2" t="s">
        <v>13</v>
      </c>
      <c r="C8202" s="2">
        <v>1185732</v>
      </c>
      <c r="D8202" s="3">
        <v>44559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10">
        <v>44</v>
      </c>
      <c r="J8202" s="7">
        <v>790</v>
      </c>
      <c r="K8202" s="10">
        <v>3476</v>
      </c>
      <c r="L8202" s="10">
        <v>1529.4399999999998</v>
      </c>
      <c r="M8202" s="5">
        <v>0.43999999999999995</v>
      </c>
      <c r="N8202" s="2" t="s">
        <v>23</v>
      </c>
    </row>
    <row r="8203" spans="2:14" ht="14.25" customHeight="1" x14ac:dyDescent="0.25">
      <c r="B8203" s="2" t="s">
        <v>13</v>
      </c>
      <c r="C8203" s="2">
        <v>1185732</v>
      </c>
      <c r="D8203" s="3">
        <v>44560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10">
        <v>40</v>
      </c>
      <c r="J8203" s="7">
        <v>530</v>
      </c>
      <c r="K8203" s="10">
        <v>2120</v>
      </c>
      <c r="L8203" s="10">
        <v>953.99999999999989</v>
      </c>
      <c r="M8203" s="5">
        <v>0.44999999999999996</v>
      </c>
      <c r="N8203" s="2" t="s">
        <v>23</v>
      </c>
    </row>
    <row r="8204" spans="2:14" ht="14.25" customHeight="1" x14ac:dyDescent="0.25">
      <c r="B8204" s="2" t="s">
        <v>13</v>
      </c>
      <c r="C8204" s="2">
        <v>1185732</v>
      </c>
      <c r="D8204" s="3">
        <v>44561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10">
        <v>46</v>
      </c>
      <c r="J8204" s="7">
        <v>560</v>
      </c>
      <c r="K8204" s="10">
        <v>2576</v>
      </c>
      <c r="L8204" s="10">
        <v>1004.6399999999999</v>
      </c>
      <c r="M8204" s="5">
        <v>0.38999999999999996</v>
      </c>
      <c r="N8204" s="2" t="s">
        <v>23</v>
      </c>
    </row>
    <row r="8205" spans="2:14" ht="14.25" customHeight="1" x14ac:dyDescent="0.25">
      <c r="B8205" s="2" t="s">
        <v>13</v>
      </c>
      <c r="C8205" s="2">
        <v>1185732</v>
      </c>
      <c r="D8205" s="3">
        <v>43831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10">
        <v>53</v>
      </c>
      <c r="J8205" s="7">
        <v>830</v>
      </c>
      <c r="K8205" s="10">
        <v>4399</v>
      </c>
      <c r="L8205" s="10">
        <v>1407.68</v>
      </c>
      <c r="M8205" s="5">
        <v>0.32</v>
      </c>
      <c r="N8205" s="2" t="s">
        <v>23</v>
      </c>
    </row>
    <row r="8206" spans="2:14" ht="14.25" customHeight="1" x14ac:dyDescent="0.25">
      <c r="B8206" s="2" t="s">
        <v>29</v>
      </c>
      <c r="C8206" s="2">
        <v>1128299</v>
      </c>
      <c r="D8206" s="3">
        <v>43832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10">
        <v>27</v>
      </c>
      <c r="J8206" s="7">
        <v>1580</v>
      </c>
      <c r="K8206" s="10">
        <v>4266</v>
      </c>
      <c r="L8206" s="10">
        <v>1791.7200000000003</v>
      </c>
      <c r="M8206" s="5">
        <v>0.42000000000000004</v>
      </c>
      <c r="N8206" s="2" t="s">
        <v>23</v>
      </c>
    </row>
    <row r="8207" spans="2:14" ht="14.25" customHeight="1" x14ac:dyDescent="0.25">
      <c r="B8207" s="2" t="s">
        <v>29</v>
      </c>
      <c r="C8207" s="2">
        <v>1128299</v>
      </c>
      <c r="D8207" s="3">
        <v>43833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10">
        <v>35</v>
      </c>
      <c r="J8207" s="7">
        <v>1350</v>
      </c>
      <c r="K8207" s="10">
        <v>4725</v>
      </c>
      <c r="L8207" s="10">
        <v>1464.75</v>
      </c>
      <c r="M8207" s="5">
        <v>0.31</v>
      </c>
      <c r="N8207" s="2" t="s">
        <v>23</v>
      </c>
    </row>
    <row r="8208" spans="2:14" ht="14.25" customHeight="1" x14ac:dyDescent="0.25">
      <c r="B8208" s="2" t="s">
        <v>29</v>
      </c>
      <c r="C8208" s="2">
        <v>1128299</v>
      </c>
      <c r="D8208" s="3">
        <v>43834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10">
        <v>36</v>
      </c>
      <c r="J8208" s="7">
        <v>1400</v>
      </c>
      <c r="K8208" s="10">
        <v>5040</v>
      </c>
      <c r="L8208" s="10">
        <v>2368.8000000000002</v>
      </c>
      <c r="M8208" s="5">
        <v>0.47000000000000003</v>
      </c>
      <c r="N8208" s="2" t="s">
        <v>23</v>
      </c>
    </row>
    <row r="8209" spans="2:14" ht="14.25" customHeight="1" x14ac:dyDescent="0.25">
      <c r="B8209" s="2" t="s">
        <v>29</v>
      </c>
      <c r="C8209" s="2">
        <v>1128299</v>
      </c>
      <c r="D8209" s="3">
        <v>43835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10">
        <v>34</v>
      </c>
      <c r="J8209" s="7">
        <v>900</v>
      </c>
      <c r="K8209" s="10">
        <v>3060</v>
      </c>
      <c r="L8209" s="10">
        <v>1254.5999999999999</v>
      </c>
      <c r="M8209" s="5">
        <v>0.41</v>
      </c>
      <c r="N8209" s="2" t="s">
        <v>23</v>
      </c>
    </row>
    <row r="8210" spans="2:14" ht="14.25" customHeight="1" x14ac:dyDescent="0.25">
      <c r="B8210" s="2" t="s">
        <v>29</v>
      </c>
      <c r="C8210" s="2">
        <v>1128299</v>
      </c>
      <c r="D8210" s="3">
        <v>43836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10">
        <v>37</v>
      </c>
      <c r="J8210" s="7">
        <v>800</v>
      </c>
      <c r="K8210" s="10">
        <v>2960</v>
      </c>
      <c r="L8210" s="10">
        <v>1687.2000000000003</v>
      </c>
      <c r="M8210" s="5">
        <v>0.57000000000000006</v>
      </c>
      <c r="N8210" s="2" t="s">
        <v>23</v>
      </c>
    </row>
    <row r="8211" spans="2:14" ht="14.25" customHeight="1" x14ac:dyDescent="0.25">
      <c r="B8211" s="2" t="s">
        <v>29</v>
      </c>
      <c r="C8211" s="2">
        <v>1128299</v>
      </c>
      <c r="D8211" s="3">
        <v>43837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10">
        <v>36</v>
      </c>
      <c r="J8211" s="7">
        <v>1660</v>
      </c>
      <c r="K8211" s="10">
        <v>5976</v>
      </c>
      <c r="L8211" s="10">
        <v>1434.24</v>
      </c>
      <c r="M8211" s="5">
        <v>0.24000000000000002</v>
      </c>
      <c r="N8211" s="2" t="s">
        <v>23</v>
      </c>
    </row>
    <row r="8212" spans="2:14" ht="14.25" customHeight="1" x14ac:dyDescent="0.25">
      <c r="B8212" s="2" t="s">
        <v>29</v>
      </c>
      <c r="C8212" s="2">
        <v>1128299</v>
      </c>
      <c r="D8212" s="3">
        <v>43838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10">
        <v>27</v>
      </c>
      <c r="J8212" s="7">
        <v>1730</v>
      </c>
      <c r="K8212" s="10">
        <v>4671</v>
      </c>
      <c r="L8212" s="10">
        <v>2008.5300000000002</v>
      </c>
      <c r="M8212" s="5">
        <v>0.43000000000000005</v>
      </c>
      <c r="N8212" s="2" t="s">
        <v>23</v>
      </c>
    </row>
    <row r="8213" spans="2:14" ht="14.25" customHeight="1" x14ac:dyDescent="0.25">
      <c r="B8213" s="2" t="s">
        <v>29</v>
      </c>
      <c r="C8213" s="2">
        <v>1128299</v>
      </c>
      <c r="D8213" s="3">
        <v>43839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10">
        <v>35</v>
      </c>
      <c r="J8213" s="7">
        <v>1450</v>
      </c>
      <c r="K8213" s="10">
        <v>5075</v>
      </c>
      <c r="L8213" s="10">
        <v>1573.25</v>
      </c>
      <c r="M8213" s="5">
        <v>0.31</v>
      </c>
      <c r="N8213" s="2" t="s">
        <v>23</v>
      </c>
    </row>
    <row r="8214" spans="2:14" ht="14.25" customHeight="1" x14ac:dyDescent="0.25">
      <c r="B8214" s="2" t="s">
        <v>29</v>
      </c>
      <c r="C8214" s="2">
        <v>1128299</v>
      </c>
      <c r="D8214" s="3">
        <v>43840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10">
        <v>31</v>
      </c>
      <c r="J8214" s="7">
        <v>1400</v>
      </c>
      <c r="K8214" s="10">
        <v>4340</v>
      </c>
      <c r="L8214" s="10">
        <v>1866.2000000000003</v>
      </c>
      <c r="M8214" s="5">
        <v>0.43000000000000005</v>
      </c>
      <c r="N8214" s="2" t="s">
        <v>23</v>
      </c>
    </row>
    <row r="8215" spans="2:14" ht="14.25" customHeight="1" x14ac:dyDescent="0.25">
      <c r="B8215" s="2" t="s">
        <v>29</v>
      </c>
      <c r="C8215" s="2">
        <v>1128299</v>
      </c>
      <c r="D8215" s="3">
        <v>43841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10">
        <v>30</v>
      </c>
      <c r="J8215" s="7">
        <v>850</v>
      </c>
      <c r="K8215" s="10">
        <v>2550</v>
      </c>
      <c r="L8215" s="10">
        <v>1045.5</v>
      </c>
      <c r="M8215" s="5">
        <v>0.41</v>
      </c>
      <c r="N8215" s="2" t="s">
        <v>23</v>
      </c>
    </row>
    <row r="8216" spans="2:14" ht="14.25" customHeight="1" x14ac:dyDescent="0.25">
      <c r="B8216" s="2" t="s">
        <v>29</v>
      </c>
      <c r="C8216" s="2">
        <v>1128299</v>
      </c>
      <c r="D8216" s="3">
        <v>43842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10">
        <v>37</v>
      </c>
      <c r="J8216" s="7">
        <v>700</v>
      </c>
      <c r="K8216" s="10">
        <v>2590</v>
      </c>
      <c r="L8216" s="10">
        <v>1579.9000000000003</v>
      </c>
      <c r="M8216" s="5">
        <v>0.6100000000000001</v>
      </c>
      <c r="N8216" s="2" t="s">
        <v>23</v>
      </c>
    </row>
    <row r="8217" spans="2:14" ht="14.25" customHeight="1" x14ac:dyDescent="0.25">
      <c r="B8217" s="2" t="s">
        <v>29</v>
      </c>
      <c r="C8217" s="2">
        <v>1128299</v>
      </c>
      <c r="D8217" s="3">
        <v>43843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10">
        <v>31</v>
      </c>
      <c r="J8217" s="7">
        <v>1400</v>
      </c>
      <c r="K8217" s="10">
        <v>4340</v>
      </c>
      <c r="L8217" s="10">
        <v>998.2</v>
      </c>
      <c r="M8217" s="5">
        <v>0.23</v>
      </c>
      <c r="N8217" s="2" t="s">
        <v>23</v>
      </c>
    </row>
    <row r="8218" spans="2:14" ht="14.25" customHeight="1" x14ac:dyDescent="0.25">
      <c r="B8218" s="2" t="s">
        <v>29</v>
      </c>
      <c r="C8218" s="2">
        <v>1128299</v>
      </c>
      <c r="D8218" s="3">
        <v>43844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10">
        <v>31</v>
      </c>
      <c r="J8218" s="7">
        <v>1820</v>
      </c>
      <c r="K8218" s="10">
        <v>5642</v>
      </c>
      <c r="L8218" s="10">
        <v>2538.9</v>
      </c>
      <c r="M8218" s="5">
        <v>0.45</v>
      </c>
      <c r="N8218" s="2" t="s">
        <v>23</v>
      </c>
    </row>
    <row r="8219" spans="2:14" ht="14.25" customHeight="1" x14ac:dyDescent="0.25">
      <c r="B8219" s="2" t="s">
        <v>29</v>
      </c>
      <c r="C8219" s="2">
        <v>1128299</v>
      </c>
      <c r="D8219" s="3">
        <v>43845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10">
        <v>42</v>
      </c>
      <c r="J8219" s="7">
        <v>1240</v>
      </c>
      <c r="K8219" s="10">
        <v>5208</v>
      </c>
      <c r="L8219" s="10">
        <v>1666.56</v>
      </c>
      <c r="M8219" s="5">
        <v>0.32</v>
      </c>
      <c r="N8219" s="2" t="s">
        <v>23</v>
      </c>
    </row>
    <row r="8220" spans="2:14" ht="14.25" customHeight="1" x14ac:dyDescent="0.25">
      <c r="B8220" s="2" t="s">
        <v>29</v>
      </c>
      <c r="C8220" s="2">
        <v>1128299</v>
      </c>
      <c r="D8220" s="3">
        <v>43846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10">
        <v>43</v>
      </c>
      <c r="J8220" s="7">
        <v>1280</v>
      </c>
      <c r="K8220" s="10">
        <v>5504</v>
      </c>
      <c r="L8220" s="10">
        <v>2586.88</v>
      </c>
      <c r="M8220" s="5">
        <v>0.47000000000000003</v>
      </c>
      <c r="N8220" s="2" t="s">
        <v>23</v>
      </c>
    </row>
    <row r="8221" spans="2:14" ht="14.25" customHeight="1" x14ac:dyDescent="0.25">
      <c r="B8221" s="2" t="s">
        <v>29</v>
      </c>
      <c r="C8221" s="2">
        <v>1128299</v>
      </c>
      <c r="D8221" s="3">
        <v>43847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10">
        <v>41</v>
      </c>
      <c r="J8221" s="7">
        <v>930</v>
      </c>
      <c r="K8221" s="10">
        <v>3813</v>
      </c>
      <c r="L8221" s="10">
        <v>1563.33</v>
      </c>
      <c r="M8221" s="5">
        <v>0.41</v>
      </c>
      <c r="N8221" s="2" t="s">
        <v>23</v>
      </c>
    </row>
    <row r="8222" spans="2:14" ht="14.25" customHeight="1" x14ac:dyDescent="0.25">
      <c r="B8222" s="2" t="s">
        <v>29</v>
      </c>
      <c r="C8222" s="2">
        <v>1128299</v>
      </c>
      <c r="D8222" s="3">
        <v>43848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10">
        <v>44</v>
      </c>
      <c r="J8222" s="7">
        <v>600</v>
      </c>
      <c r="K8222" s="10">
        <v>2640</v>
      </c>
      <c r="L8222" s="10">
        <v>1636.8000000000002</v>
      </c>
      <c r="M8222" s="5">
        <v>0.62000000000000011</v>
      </c>
      <c r="N8222" s="2" t="s">
        <v>23</v>
      </c>
    </row>
    <row r="8223" spans="2:14" ht="14.25" customHeight="1" x14ac:dyDescent="0.25">
      <c r="B8223" s="2" t="s">
        <v>29</v>
      </c>
      <c r="C8223" s="2">
        <v>1128299</v>
      </c>
      <c r="D8223" s="3">
        <v>43849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10">
        <v>39</v>
      </c>
      <c r="J8223" s="7">
        <v>1240</v>
      </c>
      <c r="K8223" s="10">
        <v>4836</v>
      </c>
      <c r="L8223" s="10">
        <v>1257.3600000000001</v>
      </c>
      <c r="M8223" s="5">
        <v>0.26</v>
      </c>
      <c r="N8223" s="2" t="s">
        <v>23</v>
      </c>
    </row>
    <row r="8224" spans="2:14" ht="14.25" customHeight="1" x14ac:dyDescent="0.25">
      <c r="B8224" s="2" t="s">
        <v>29</v>
      </c>
      <c r="C8224" s="2">
        <v>1128299</v>
      </c>
      <c r="D8224" s="3">
        <v>43850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10">
        <v>41</v>
      </c>
      <c r="J8224" s="7">
        <v>1710</v>
      </c>
      <c r="K8224" s="10">
        <v>7011</v>
      </c>
      <c r="L8224" s="10">
        <v>2944.6200000000003</v>
      </c>
      <c r="M8224" s="5">
        <v>0.42000000000000004</v>
      </c>
      <c r="N8224" s="2" t="s">
        <v>23</v>
      </c>
    </row>
    <row r="8225" spans="2:14" ht="14.25" customHeight="1" x14ac:dyDescent="0.25">
      <c r="B8225" s="2" t="s">
        <v>29</v>
      </c>
      <c r="C8225" s="2">
        <v>1128299</v>
      </c>
      <c r="D8225" s="3">
        <v>43851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10">
        <v>46</v>
      </c>
      <c r="J8225" s="7">
        <v>1160</v>
      </c>
      <c r="K8225" s="10">
        <v>5336</v>
      </c>
      <c r="L8225" s="10">
        <v>1547.4399999999998</v>
      </c>
      <c r="M8225" s="5">
        <v>0.28999999999999998</v>
      </c>
      <c r="N8225" s="2" t="s">
        <v>23</v>
      </c>
    </row>
    <row r="8226" spans="2:14" ht="14.25" customHeight="1" x14ac:dyDescent="0.25">
      <c r="B8226" s="2" t="s">
        <v>29</v>
      </c>
      <c r="C8226" s="2">
        <v>1128299</v>
      </c>
      <c r="D8226" s="3">
        <v>43852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10">
        <v>47</v>
      </c>
      <c r="J8226" s="7">
        <v>1200</v>
      </c>
      <c r="K8226" s="10">
        <v>5640</v>
      </c>
      <c r="L8226" s="10">
        <v>2538</v>
      </c>
      <c r="M8226" s="5">
        <v>0.45</v>
      </c>
      <c r="N8226" s="2" t="s">
        <v>23</v>
      </c>
    </row>
    <row r="8227" spans="2:14" ht="14.25" customHeight="1" x14ac:dyDescent="0.25">
      <c r="B8227" s="2" t="s">
        <v>29</v>
      </c>
      <c r="C8227" s="2">
        <v>1128299</v>
      </c>
      <c r="D8227" s="3">
        <v>43853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10">
        <v>40</v>
      </c>
      <c r="J8227" s="7">
        <v>900</v>
      </c>
      <c r="K8227" s="10">
        <v>3600</v>
      </c>
      <c r="L8227" s="10">
        <v>1476</v>
      </c>
      <c r="M8227" s="5">
        <v>0.41</v>
      </c>
      <c r="N8227" s="2" t="s">
        <v>23</v>
      </c>
    </row>
    <row r="8228" spans="2:14" ht="14.25" customHeight="1" x14ac:dyDescent="0.25">
      <c r="B8228" s="2" t="s">
        <v>29</v>
      </c>
      <c r="C8228" s="2">
        <v>1128299</v>
      </c>
      <c r="D8228" s="3">
        <v>43854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10">
        <v>47</v>
      </c>
      <c r="J8228" s="7">
        <v>620</v>
      </c>
      <c r="K8228" s="10">
        <v>2914</v>
      </c>
      <c r="L8228" s="10">
        <v>1777.5400000000002</v>
      </c>
      <c r="M8228" s="5">
        <v>0.6100000000000001</v>
      </c>
      <c r="N8228" s="2" t="s">
        <v>23</v>
      </c>
    </row>
    <row r="8229" spans="2:14" ht="14.25" customHeight="1" x14ac:dyDescent="0.25">
      <c r="B8229" s="2" t="s">
        <v>29</v>
      </c>
      <c r="C8229" s="2">
        <v>1128299</v>
      </c>
      <c r="D8229" s="3">
        <v>43855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10">
        <v>54</v>
      </c>
      <c r="J8229" s="7">
        <v>1230</v>
      </c>
      <c r="K8229" s="10">
        <v>6642</v>
      </c>
      <c r="L8229" s="10">
        <v>1793.3400000000001</v>
      </c>
      <c r="M8229" s="5">
        <v>0.27</v>
      </c>
      <c r="N8229" s="2" t="s">
        <v>23</v>
      </c>
    </row>
    <row r="8230" spans="2:14" ht="14.25" customHeight="1" x14ac:dyDescent="0.25">
      <c r="B8230" s="2" t="s">
        <v>29</v>
      </c>
      <c r="C8230" s="2">
        <v>1128299</v>
      </c>
      <c r="D8230" s="3">
        <v>43856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10">
        <v>43</v>
      </c>
      <c r="J8230" s="7">
        <v>1710</v>
      </c>
      <c r="K8230" s="10">
        <v>7353</v>
      </c>
      <c r="L8230" s="10">
        <v>3529.44</v>
      </c>
      <c r="M8230" s="5">
        <v>0.48</v>
      </c>
      <c r="N8230" s="2" t="s">
        <v>23</v>
      </c>
    </row>
    <row r="8231" spans="2:14" ht="14.25" customHeight="1" x14ac:dyDescent="0.25">
      <c r="B8231" s="2" t="s">
        <v>29</v>
      </c>
      <c r="C8231" s="2">
        <v>1128299</v>
      </c>
      <c r="D8231" s="3">
        <v>43857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10">
        <v>43</v>
      </c>
      <c r="J8231" s="7">
        <v>1200</v>
      </c>
      <c r="K8231" s="10">
        <v>5160</v>
      </c>
      <c r="L8231" s="10">
        <v>1805.9999999999998</v>
      </c>
      <c r="M8231" s="5">
        <v>0.35</v>
      </c>
      <c r="N8231" s="2" t="s">
        <v>23</v>
      </c>
    </row>
    <row r="8232" spans="2:14" ht="14.25" customHeight="1" x14ac:dyDescent="0.25">
      <c r="B8232" s="2" t="s">
        <v>29</v>
      </c>
      <c r="C8232" s="2">
        <v>1128299</v>
      </c>
      <c r="D8232" s="3">
        <v>43858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10">
        <v>49</v>
      </c>
      <c r="J8232" s="7">
        <v>1320</v>
      </c>
      <c r="K8232" s="10">
        <v>6468</v>
      </c>
      <c r="L8232" s="10">
        <v>3039.96</v>
      </c>
      <c r="M8232" s="5">
        <v>0.47000000000000003</v>
      </c>
      <c r="N8232" s="2" t="s">
        <v>23</v>
      </c>
    </row>
    <row r="8233" spans="2:14" ht="14.25" customHeight="1" x14ac:dyDescent="0.25">
      <c r="B8233" s="2" t="s">
        <v>29</v>
      </c>
      <c r="C8233" s="2">
        <v>1128299</v>
      </c>
      <c r="D8233" s="3">
        <v>43859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10">
        <v>47</v>
      </c>
      <c r="J8233" s="7">
        <v>1050</v>
      </c>
      <c r="K8233" s="10">
        <v>4935</v>
      </c>
      <c r="L8233" s="10">
        <v>2270.1</v>
      </c>
      <c r="M8233" s="5">
        <v>0.45999999999999996</v>
      </c>
      <c r="N8233" s="2" t="s">
        <v>23</v>
      </c>
    </row>
    <row r="8234" spans="2:14" ht="14.25" customHeight="1" x14ac:dyDescent="0.25">
      <c r="B8234" s="2" t="s">
        <v>29</v>
      </c>
      <c r="C8234" s="2">
        <v>1128299</v>
      </c>
      <c r="D8234" s="3">
        <v>43860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10">
        <v>43</v>
      </c>
      <c r="J8234" s="7">
        <v>660</v>
      </c>
      <c r="K8234" s="10">
        <v>2838</v>
      </c>
      <c r="L8234" s="10">
        <v>1873.0800000000004</v>
      </c>
      <c r="M8234" s="5">
        <v>0.66000000000000014</v>
      </c>
      <c r="N8234" s="2" t="s">
        <v>23</v>
      </c>
    </row>
    <row r="8235" spans="2:14" ht="14.25" customHeight="1" x14ac:dyDescent="0.25">
      <c r="B8235" s="2" t="s">
        <v>29</v>
      </c>
      <c r="C8235" s="2">
        <v>1128299</v>
      </c>
      <c r="D8235" s="3">
        <v>43861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10">
        <v>54</v>
      </c>
      <c r="J8235" s="7">
        <v>1400</v>
      </c>
      <c r="K8235" s="10">
        <v>7560</v>
      </c>
      <c r="L8235" s="10">
        <v>2419.2000000000003</v>
      </c>
      <c r="M8235" s="5">
        <v>0.32</v>
      </c>
      <c r="N8235" s="2" t="s">
        <v>23</v>
      </c>
    </row>
    <row r="8236" spans="2:14" ht="14.25" customHeight="1" x14ac:dyDescent="0.25">
      <c r="B8236" s="2" t="s">
        <v>29</v>
      </c>
      <c r="C8236" s="2">
        <v>1128299</v>
      </c>
      <c r="D8236" s="3">
        <v>43862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10">
        <v>47</v>
      </c>
      <c r="J8236" s="7">
        <v>2450</v>
      </c>
      <c r="K8236" s="10">
        <v>11515</v>
      </c>
      <c r="L8236" s="10">
        <v>5757.5</v>
      </c>
      <c r="M8236" s="5">
        <v>0.5</v>
      </c>
      <c r="N8236" s="2" t="s">
        <v>23</v>
      </c>
    </row>
    <row r="8237" spans="2:14" ht="14.25" customHeight="1" x14ac:dyDescent="0.25">
      <c r="B8237" s="2" t="s">
        <v>29</v>
      </c>
      <c r="C8237" s="2">
        <v>1128299</v>
      </c>
      <c r="D8237" s="3">
        <v>43863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10">
        <v>51</v>
      </c>
      <c r="J8237" s="7">
        <v>1820</v>
      </c>
      <c r="K8237" s="10">
        <v>9282</v>
      </c>
      <c r="L8237" s="10">
        <v>3341.52</v>
      </c>
      <c r="M8237" s="5">
        <v>0.36</v>
      </c>
      <c r="N8237" s="2" t="s">
        <v>23</v>
      </c>
    </row>
    <row r="8238" spans="2:14" ht="14.25" customHeight="1" x14ac:dyDescent="0.25">
      <c r="B8238" s="2" t="s">
        <v>29</v>
      </c>
      <c r="C8238" s="2">
        <v>1128299</v>
      </c>
      <c r="D8238" s="3">
        <v>43864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10">
        <v>46</v>
      </c>
      <c r="J8238" s="7">
        <v>1760</v>
      </c>
      <c r="K8238" s="10">
        <v>8096</v>
      </c>
      <c r="L8238" s="10">
        <v>3886.08</v>
      </c>
      <c r="M8238" s="5">
        <v>0.48</v>
      </c>
      <c r="N8238" s="2" t="s">
        <v>23</v>
      </c>
    </row>
    <row r="8239" spans="2:14" ht="14.25" customHeight="1" x14ac:dyDescent="0.25">
      <c r="B8239" s="2" t="s">
        <v>29</v>
      </c>
      <c r="C8239" s="2">
        <v>1128299</v>
      </c>
      <c r="D8239" s="3">
        <v>43865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10">
        <v>47</v>
      </c>
      <c r="J8239" s="7">
        <v>1450</v>
      </c>
      <c r="K8239" s="10">
        <v>6815</v>
      </c>
      <c r="L8239" s="10">
        <v>3066.7499999999995</v>
      </c>
      <c r="M8239" s="5">
        <v>0.44999999999999996</v>
      </c>
      <c r="N8239" s="2" t="s">
        <v>23</v>
      </c>
    </row>
    <row r="8240" spans="2:14" ht="14.25" customHeight="1" x14ac:dyDescent="0.25">
      <c r="B8240" s="2" t="s">
        <v>29</v>
      </c>
      <c r="C8240" s="2">
        <v>1128299</v>
      </c>
      <c r="D8240" s="3">
        <v>43866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10">
        <v>47</v>
      </c>
      <c r="J8240" s="7">
        <v>1050</v>
      </c>
      <c r="K8240" s="10">
        <v>4935</v>
      </c>
      <c r="L8240" s="10">
        <v>3207.7500000000005</v>
      </c>
      <c r="M8240" s="5">
        <v>0.65000000000000013</v>
      </c>
      <c r="N8240" s="2" t="s">
        <v>23</v>
      </c>
    </row>
    <row r="8241" spans="2:14" ht="14.25" customHeight="1" x14ac:dyDescent="0.25">
      <c r="B8241" s="2" t="s">
        <v>29</v>
      </c>
      <c r="C8241" s="2">
        <v>1128299</v>
      </c>
      <c r="D8241" s="3">
        <v>43867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10">
        <v>57</v>
      </c>
      <c r="J8241" s="7">
        <v>1920</v>
      </c>
      <c r="K8241" s="10">
        <v>10944</v>
      </c>
      <c r="L8241" s="10">
        <v>3064.32</v>
      </c>
      <c r="M8241" s="5">
        <v>0.28000000000000003</v>
      </c>
      <c r="N8241" s="2" t="s">
        <v>23</v>
      </c>
    </row>
    <row r="8242" spans="2:14" ht="14.25" customHeight="1" x14ac:dyDescent="0.25">
      <c r="B8242" s="2" t="s">
        <v>29</v>
      </c>
      <c r="C8242" s="2">
        <v>1128299</v>
      </c>
      <c r="D8242" s="3">
        <v>43868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10">
        <v>48</v>
      </c>
      <c r="J8242" s="7">
        <v>2330</v>
      </c>
      <c r="K8242" s="10">
        <v>11184</v>
      </c>
      <c r="L8242" s="10">
        <v>4920.96</v>
      </c>
      <c r="M8242" s="5">
        <v>0.44</v>
      </c>
      <c r="N8242" s="2" t="s">
        <v>23</v>
      </c>
    </row>
    <row r="8243" spans="2:14" ht="14.25" customHeight="1" x14ac:dyDescent="0.25">
      <c r="B8243" s="2" t="s">
        <v>29</v>
      </c>
      <c r="C8243" s="2">
        <v>1128299</v>
      </c>
      <c r="D8243" s="3">
        <v>43869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10">
        <v>46</v>
      </c>
      <c r="J8243" s="7">
        <v>2040</v>
      </c>
      <c r="K8243" s="10">
        <v>9384</v>
      </c>
      <c r="L8243" s="10">
        <v>2533.6800000000003</v>
      </c>
      <c r="M8243" s="5">
        <v>0.27</v>
      </c>
      <c r="N8243" s="2" t="s">
        <v>23</v>
      </c>
    </row>
    <row r="8244" spans="2:14" ht="14.25" customHeight="1" x14ac:dyDescent="0.25">
      <c r="B8244" s="2" t="s">
        <v>29</v>
      </c>
      <c r="C8244" s="2">
        <v>1128299</v>
      </c>
      <c r="D8244" s="3">
        <v>43870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10">
        <v>47</v>
      </c>
      <c r="J8244" s="7">
        <v>1710</v>
      </c>
      <c r="K8244" s="10">
        <v>8037</v>
      </c>
      <c r="L8244" s="10">
        <v>3616.65</v>
      </c>
      <c r="M8244" s="5">
        <v>0.45</v>
      </c>
      <c r="N8244" s="2" t="s">
        <v>23</v>
      </c>
    </row>
    <row r="8245" spans="2:14" ht="14.25" customHeight="1" x14ac:dyDescent="0.25">
      <c r="B8245" s="2" t="s">
        <v>29</v>
      </c>
      <c r="C8245" s="2">
        <v>1128299</v>
      </c>
      <c r="D8245" s="3">
        <v>43871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10">
        <v>46</v>
      </c>
      <c r="J8245" s="7">
        <v>1400</v>
      </c>
      <c r="K8245" s="10">
        <v>6440</v>
      </c>
      <c r="L8245" s="10">
        <v>2704.7999999999997</v>
      </c>
      <c r="M8245" s="5">
        <v>0.42</v>
      </c>
      <c r="N8245" s="2" t="s">
        <v>23</v>
      </c>
    </row>
    <row r="8246" spans="2:14" ht="14.25" customHeight="1" x14ac:dyDescent="0.25">
      <c r="B8246" s="2" t="s">
        <v>29</v>
      </c>
      <c r="C8246" s="2">
        <v>1128299</v>
      </c>
      <c r="D8246" s="3">
        <v>43872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10">
        <v>47</v>
      </c>
      <c r="J8246" s="7">
        <v>1500</v>
      </c>
      <c r="K8246" s="10">
        <v>7050</v>
      </c>
      <c r="L8246" s="10">
        <v>4159.5000000000009</v>
      </c>
      <c r="M8246" s="5">
        <v>0.59000000000000008</v>
      </c>
      <c r="N8246" s="2" t="s">
        <v>23</v>
      </c>
    </row>
    <row r="8247" spans="2:14" ht="14.25" customHeight="1" x14ac:dyDescent="0.25">
      <c r="B8247" s="2" t="s">
        <v>29</v>
      </c>
      <c r="C8247" s="2">
        <v>1128299</v>
      </c>
      <c r="D8247" s="3">
        <v>43873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10">
        <v>61</v>
      </c>
      <c r="J8247" s="7">
        <v>1700</v>
      </c>
      <c r="K8247" s="10">
        <v>10370</v>
      </c>
      <c r="L8247" s="10">
        <v>2799.9</v>
      </c>
      <c r="M8247" s="5">
        <v>0.27</v>
      </c>
      <c r="N8247" s="2" t="s">
        <v>23</v>
      </c>
    </row>
    <row r="8248" spans="2:14" ht="14.25" customHeight="1" x14ac:dyDescent="0.25">
      <c r="B8248" s="2" t="s">
        <v>29</v>
      </c>
      <c r="C8248" s="2">
        <v>1128299</v>
      </c>
      <c r="D8248" s="3">
        <v>43874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10">
        <v>44</v>
      </c>
      <c r="J8248" s="7">
        <v>2380</v>
      </c>
      <c r="K8248" s="10">
        <v>10472</v>
      </c>
      <c r="L8248" s="10">
        <v>4817.12</v>
      </c>
      <c r="M8248" s="5">
        <v>0.46</v>
      </c>
      <c r="N8248" s="2" t="s">
        <v>23</v>
      </c>
    </row>
    <row r="8249" spans="2:14" ht="14.25" customHeight="1" x14ac:dyDescent="0.25">
      <c r="B8249" s="2" t="s">
        <v>29</v>
      </c>
      <c r="C8249" s="2">
        <v>1128299</v>
      </c>
      <c r="D8249" s="3">
        <v>43875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10">
        <v>56</v>
      </c>
      <c r="J8249" s="7">
        <v>2080</v>
      </c>
      <c r="K8249" s="10">
        <v>11648</v>
      </c>
      <c r="L8249" s="10">
        <v>3377.9199999999996</v>
      </c>
      <c r="M8249" s="5">
        <v>0.28999999999999998</v>
      </c>
      <c r="N8249" s="2" t="s">
        <v>23</v>
      </c>
    </row>
    <row r="8250" spans="2:14" ht="14.25" customHeight="1" x14ac:dyDescent="0.25">
      <c r="B8250" s="2" t="s">
        <v>29</v>
      </c>
      <c r="C8250" s="2">
        <v>1128299</v>
      </c>
      <c r="D8250" s="3">
        <v>43876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10">
        <v>44</v>
      </c>
      <c r="J8250" s="7">
        <v>1790</v>
      </c>
      <c r="K8250" s="10">
        <v>7876</v>
      </c>
      <c r="L8250" s="10">
        <v>3307.9200000000005</v>
      </c>
      <c r="M8250" s="5">
        <v>0.42000000000000004</v>
      </c>
      <c r="N8250" s="2" t="s">
        <v>23</v>
      </c>
    </row>
    <row r="8251" spans="2:14" ht="14.25" customHeight="1" x14ac:dyDescent="0.25">
      <c r="B8251" s="2" t="s">
        <v>29</v>
      </c>
      <c r="C8251" s="2">
        <v>1128299</v>
      </c>
      <c r="D8251" s="3">
        <v>43877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10">
        <v>42</v>
      </c>
      <c r="J8251" s="7">
        <v>1520</v>
      </c>
      <c r="K8251" s="10">
        <v>6384</v>
      </c>
      <c r="L8251" s="10">
        <v>2681.2799999999997</v>
      </c>
      <c r="M8251" s="5">
        <v>0.42</v>
      </c>
      <c r="N8251" s="2" t="s">
        <v>23</v>
      </c>
    </row>
    <row r="8252" spans="2:14" ht="14.25" customHeight="1" x14ac:dyDescent="0.25">
      <c r="B8252" s="2" t="s">
        <v>29</v>
      </c>
      <c r="C8252" s="2">
        <v>1128299</v>
      </c>
      <c r="D8252" s="3">
        <v>43878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10">
        <v>50</v>
      </c>
      <c r="J8252" s="7">
        <v>1520</v>
      </c>
      <c r="K8252" s="10">
        <v>7600</v>
      </c>
      <c r="L8252" s="10">
        <v>4484.0000000000009</v>
      </c>
      <c r="M8252" s="5">
        <v>0.59000000000000008</v>
      </c>
      <c r="N8252" s="2" t="s">
        <v>23</v>
      </c>
    </row>
    <row r="8253" spans="2:14" ht="14.25" customHeight="1" x14ac:dyDescent="0.25">
      <c r="B8253" s="2" t="s">
        <v>29</v>
      </c>
      <c r="C8253" s="2">
        <v>1128299</v>
      </c>
      <c r="D8253" s="3">
        <v>43879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10">
        <v>55</v>
      </c>
      <c r="J8253" s="7">
        <v>1280</v>
      </c>
      <c r="K8253" s="10">
        <v>7040</v>
      </c>
      <c r="L8253" s="10">
        <v>1830.4</v>
      </c>
      <c r="M8253" s="5">
        <v>0.26</v>
      </c>
      <c r="N8253" s="2" t="s">
        <v>23</v>
      </c>
    </row>
    <row r="8254" spans="2:14" ht="14.25" customHeight="1" x14ac:dyDescent="0.25">
      <c r="B8254" s="2" t="s">
        <v>29</v>
      </c>
      <c r="C8254" s="2">
        <v>1128299</v>
      </c>
      <c r="D8254" s="3">
        <v>43880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10">
        <v>41</v>
      </c>
      <c r="J8254" s="7">
        <v>1860</v>
      </c>
      <c r="K8254" s="10">
        <v>7626</v>
      </c>
      <c r="L8254" s="10">
        <v>2897.88</v>
      </c>
      <c r="M8254" s="5">
        <v>0.38</v>
      </c>
      <c r="N8254" s="2" t="s">
        <v>23</v>
      </c>
    </row>
    <row r="8255" spans="2:14" ht="14.25" customHeight="1" x14ac:dyDescent="0.25">
      <c r="B8255" s="2" t="s">
        <v>29</v>
      </c>
      <c r="C8255" s="2">
        <v>1128299</v>
      </c>
      <c r="D8255" s="3">
        <v>43881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10">
        <v>51</v>
      </c>
      <c r="J8255" s="7">
        <v>1800</v>
      </c>
      <c r="K8255" s="10">
        <v>9180</v>
      </c>
      <c r="L8255" s="10">
        <v>2478.6000000000004</v>
      </c>
      <c r="M8255" s="5">
        <v>0.27</v>
      </c>
      <c r="N8255" s="2" t="s">
        <v>23</v>
      </c>
    </row>
    <row r="8256" spans="2:14" ht="14.25" customHeight="1" x14ac:dyDescent="0.25">
      <c r="B8256" s="2" t="s">
        <v>29</v>
      </c>
      <c r="C8256" s="2">
        <v>1128299</v>
      </c>
      <c r="D8256" s="3">
        <v>43882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10">
        <v>46</v>
      </c>
      <c r="J8256" s="7">
        <v>1440</v>
      </c>
      <c r="K8256" s="10">
        <v>6624</v>
      </c>
      <c r="L8256" s="10">
        <v>2715.84</v>
      </c>
      <c r="M8256" s="5">
        <v>0.41000000000000003</v>
      </c>
      <c r="N8256" s="2" t="s">
        <v>23</v>
      </c>
    </row>
    <row r="8257" spans="2:14" ht="14.25" customHeight="1" x14ac:dyDescent="0.25">
      <c r="B8257" s="2" t="s">
        <v>29</v>
      </c>
      <c r="C8257" s="2">
        <v>1128299</v>
      </c>
      <c r="D8257" s="3">
        <v>43883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10">
        <v>43</v>
      </c>
      <c r="J8257" s="7">
        <v>1240</v>
      </c>
      <c r="K8257" s="10">
        <v>5332</v>
      </c>
      <c r="L8257" s="10">
        <v>1866.1999999999998</v>
      </c>
      <c r="M8257" s="5">
        <v>0.35</v>
      </c>
      <c r="N8257" s="2" t="s">
        <v>23</v>
      </c>
    </row>
    <row r="8258" spans="2:14" ht="14.25" customHeight="1" x14ac:dyDescent="0.25">
      <c r="B8258" s="2" t="s">
        <v>29</v>
      </c>
      <c r="C8258" s="2">
        <v>1128299</v>
      </c>
      <c r="D8258" s="3">
        <v>43884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10">
        <v>53</v>
      </c>
      <c r="J8258" s="7">
        <v>1280</v>
      </c>
      <c r="K8258" s="10">
        <v>6784</v>
      </c>
      <c r="L8258" s="10">
        <v>3595.5200000000009</v>
      </c>
      <c r="M8258" s="5">
        <v>0.53000000000000014</v>
      </c>
      <c r="N8258" s="2" t="s">
        <v>23</v>
      </c>
    </row>
    <row r="8259" spans="2:14" ht="14.25" customHeight="1" x14ac:dyDescent="0.25">
      <c r="B8259" s="2" t="s">
        <v>29</v>
      </c>
      <c r="C8259" s="2">
        <v>1128299</v>
      </c>
      <c r="D8259" s="3">
        <v>43885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10">
        <v>54</v>
      </c>
      <c r="J8259" s="7">
        <v>1400</v>
      </c>
      <c r="K8259" s="10">
        <v>7560</v>
      </c>
      <c r="L8259" s="10">
        <v>1587.6000000000001</v>
      </c>
      <c r="M8259" s="5">
        <v>0.21000000000000002</v>
      </c>
      <c r="N8259" s="2" t="s">
        <v>23</v>
      </c>
    </row>
    <row r="8260" spans="2:14" ht="14.25" customHeight="1" x14ac:dyDescent="0.25">
      <c r="B8260" s="2" t="s">
        <v>29</v>
      </c>
      <c r="C8260" s="2">
        <v>1128299</v>
      </c>
      <c r="D8260" s="3">
        <v>43886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10">
        <v>47</v>
      </c>
      <c r="J8260" s="7">
        <v>1710</v>
      </c>
      <c r="K8260" s="10">
        <v>8037</v>
      </c>
      <c r="L8260" s="10">
        <v>3214.8</v>
      </c>
      <c r="M8260" s="5">
        <v>0.4</v>
      </c>
      <c r="N8260" s="2" t="s">
        <v>23</v>
      </c>
    </row>
    <row r="8261" spans="2:14" ht="14.25" customHeight="1" x14ac:dyDescent="0.25">
      <c r="B8261" s="2" t="s">
        <v>29</v>
      </c>
      <c r="C8261" s="2">
        <v>1128299</v>
      </c>
      <c r="D8261" s="3">
        <v>43887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10">
        <v>50</v>
      </c>
      <c r="J8261" s="7">
        <v>1930</v>
      </c>
      <c r="K8261" s="10">
        <v>9650</v>
      </c>
      <c r="L8261" s="10">
        <v>2412.5</v>
      </c>
      <c r="M8261" s="5">
        <v>0.25</v>
      </c>
      <c r="N8261" s="2" t="s">
        <v>23</v>
      </c>
    </row>
    <row r="8262" spans="2:14" ht="14.25" customHeight="1" x14ac:dyDescent="0.25">
      <c r="B8262" s="2" t="s">
        <v>29</v>
      </c>
      <c r="C8262" s="2">
        <v>1128299</v>
      </c>
      <c r="D8262" s="3">
        <v>43888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10">
        <v>47</v>
      </c>
      <c r="J8262" s="7">
        <v>1130</v>
      </c>
      <c r="K8262" s="10">
        <v>5311</v>
      </c>
      <c r="L8262" s="10">
        <v>2230.6200000000003</v>
      </c>
      <c r="M8262" s="5">
        <v>0.42000000000000004</v>
      </c>
      <c r="N8262" s="2" t="s">
        <v>23</v>
      </c>
    </row>
    <row r="8263" spans="2:14" ht="14.25" customHeight="1" x14ac:dyDescent="0.25">
      <c r="B8263" s="2" t="s">
        <v>29</v>
      </c>
      <c r="C8263" s="2">
        <v>1128299</v>
      </c>
      <c r="D8263" s="3">
        <v>43889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10">
        <v>43</v>
      </c>
      <c r="J8263" s="7">
        <v>1190</v>
      </c>
      <c r="K8263" s="10">
        <v>5117</v>
      </c>
      <c r="L8263" s="10">
        <v>1688.61</v>
      </c>
      <c r="M8263" s="5">
        <v>0.32999999999999996</v>
      </c>
      <c r="N8263" s="2" t="s">
        <v>23</v>
      </c>
    </row>
    <row r="8264" spans="2:14" ht="14.25" customHeight="1" x14ac:dyDescent="0.25">
      <c r="B8264" s="2" t="s">
        <v>29</v>
      </c>
      <c r="C8264" s="2">
        <v>1128299</v>
      </c>
      <c r="D8264" s="3">
        <v>43891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10">
        <v>48</v>
      </c>
      <c r="J8264" s="7">
        <v>1070</v>
      </c>
      <c r="K8264" s="10">
        <v>5136</v>
      </c>
      <c r="L8264" s="10">
        <v>2773.440000000001</v>
      </c>
      <c r="M8264" s="5">
        <v>0.54000000000000015</v>
      </c>
      <c r="N8264" s="2" t="s">
        <v>23</v>
      </c>
    </row>
    <row r="8265" spans="2:14" ht="14.25" customHeight="1" x14ac:dyDescent="0.25">
      <c r="B8265" s="2" t="s">
        <v>29</v>
      </c>
      <c r="C8265" s="2">
        <v>1128299</v>
      </c>
      <c r="D8265" s="3">
        <v>43892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10">
        <v>53</v>
      </c>
      <c r="J8265" s="7">
        <v>1200</v>
      </c>
      <c r="K8265" s="10">
        <v>6360</v>
      </c>
      <c r="L8265" s="10">
        <v>1399.2000000000003</v>
      </c>
      <c r="M8265" s="5">
        <v>0.22000000000000003</v>
      </c>
      <c r="N8265" s="2" t="s">
        <v>23</v>
      </c>
    </row>
    <row r="8266" spans="2:14" ht="14.25" customHeight="1" x14ac:dyDescent="0.25">
      <c r="B8266" s="2" t="s">
        <v>29</v>
      </c>
      <c r="C8266" s="2">
        <v>1128299</v>
      </c>
      <c r="D8266" s="3">
        <v>43893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10">
        <v>47</v>
      </c>
      <c r="J8266" s="7">
        <v>1960</v>
      </c>
      <c r="K8266" s="10">
        <v>9212</v>
      </c>
      <c r="L8266" s="10">
        <v>3869.0400000000004</v>
      </c>
      <c r="M8266" s="5">
        <v>0.42000000000000004</v>
      </c>
      <c r="N8266" s="2" t="s">
        <v>23</v>
      </c>
    </row>
    <row r="8267" spans="2:14" ht="14.25" customHeight="1" x14ac:dyDescent="0.25">
      <c r="B8267" s="2" t="s">
        <v>29</v>
      </c>
      <c r="C8267" s="2">
        <v>1128299</v>
      </c>
      <c r="D8267" s="3">
        <v>43894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10">
        <v>52</v>
      </c>
      <c r="J8267" s="7">
        <v>2010</v>
      </c>
      <c r="K8267" s="10">
        <v>10452</v>
      </c>
      <c r="L8267" s="10">
        <v>2613</v>
      </c>
      <c r="M8267" s="5">
        <v>0.25</v>
      </c>
      <c r="N8267" s="2" t="s">
        <v>23</v>
      </c>
    </row>
    <row r="8268" spans="2:14" ht="14.25" customHeight="1" x14ac:dyDescent="0.25">
      <c r="B8268" s="2" t="s">
        <v>29</v>
      </c>
      <c r="C8268" s="2">
        <v>1128299</v>
      </c>
      <c r="D8268" s="3">
        <v>43895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10">
        <v>44</v>
      </c>
      <c r="J8268" s="7">
        <v>1400</v>
      </c>
      <c r="K8268" s="10">
        <v>6160</v>
      </c>
      <c r="L8268" s="10">
        <v>2587.2000000000003</v>
      </c>
      <c r="M8268" s="5">
        <v>0.42000000000000004</v>
      </c>
      <c r="N8268" s="2" t="s">
        <v>23</v>
      </c>
    </row>
    <row r="8269" spans="2:14" ht="14.25" customHeight="1" x14ac:dyDescent="0.25">
      <c r="B8269" s="2" t="s">
        <v>29</v>
      </c>
      <c r="C8269" s="2">
        <v>1128299</v>
      </c>
      <c r="D8269" s="3">
        <v>43896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10">
        <v>43</v>
      </c>
      <c r="J8269" s="7">
        <v>1320</v>
      </c>
      <c r="K8269" s="10">
        <v>5676</v>
      </c>
      <c r="L8269" s="10">
        <v>1986.6</v>
      </c>
      <c r="M8269" s="5">
        <v>0.35</v>
      </c>
      <c r="N8269" s="2" t="s">
        <v>23</v>
      </c>
    </row>
    <row r="8270" spans="2:14" ht="14.25" customHeight="1" x14ac:dyDescent="0.25">
      <c r="B8270" s="2" t="s">
        <v>29</v>
      </c>
      <c r="C8270" s="2">
        <v>1128299</v>
      </c>
      <c r="D8270" s="3">
        <v>43897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10">
        <v>46</v>
      </c>
      <c r="J8270" s="7">
        <v>1190</v>
      </c>
      <c r="K8270" s="10">
        <v>5474</v>
      </c>
      <c r="L8270" s="10">
        <v>2955.9600000000009</v>
      </c>
      <c r="M8270" s="5">
        <v>0.54000000000000015</v>
      </c>
      <c r="N8270" s="2" t="s">
        <v>23</v>
      </c>
    </row>
    <row r="8271" spans="2:14" ht="14.25" customHeight="1" x14ac:dyDescent="0.25">
      <c r="B8271" s="2" t="s">
        <v>29</v>
      </c>
      <c r="C8271" s="2">
        <v>1128299</v>
      </c>
      <c r="D8271" s="3">
        <v>43898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10">
        <v>51</v>
      </c>
      <c r="J8271" s="7">
        <v>1620</v>
      </c>
      <c r="K8271" s="10">
        <v>8262</v>
      </c>
      <c r="L8271" s="10">
        <v>1735.0200000000002</v>
      </c>
      <c r="M8271" s="5">
        <v>0.21000000000000002</v>
      </c>
      <c r="N8271" s="2" t="s">
        <v>23</v>
      </c>
    </row>
    <row r="8272" spans="2:14" ht="14.25" customHeight="1" x14ac:dyDescent="0.25">
      <c r="B8272" s="2" t="s">
        <v>29</v>
      </c>
      <c r="C8272" s="2">
        <v>1128299</v>
      </c>
      <c r="D8272" s="3">
        <v>43899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10">
        <v>47</v>
      </c>
      <c r="J8272" s="7">
        <v>2160</v>
      </c>
      <c r="K8272" s="10">
        <v>10152</v>
      </c>
      <c r="L8272" s="10">
        <v>3756.2400000000007</v>
      </c>
      <c r="M8272" s="5">
        <v>0.37000000000000005</v>
      </c>
      <c r="N8272" s="2" t="s">
        <v>23</v>
      </c>
    </row>
    <row r="8273" spans="2:14" ht="14.25" customHeight="1" x14ac:dyDescent="0.25">
      <c r="B8273" s="2" t="s">
        <v>29</v>
      </c>
      <c r="C8273" s="2">
        <v>1128299</v>
      </c>
      <c r="D8273" s="3">
        <v>43900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10">
        <v>50</v>
      </c>
      <c r="J8273" s="7">
        <v>2090</v>
      </c>
      <c r="K8273" s="10">
        <v>10450</v>
      </c>
      <c r="L8273" s="10">
        <v>2612.5</v>
      </c>
      <c r="M8273" s="5">
        <v>0.25</v>
      </c>
      <c r="N8273" s="2" t="s">
        <v>23</v>
      </c>
    </row>
    <row r="8274" spans="2:14" ht="14.25" customHeight="1" x14ac:dyDescent="0.25">
      <c r="B8274" s="2" t="s">
        <v>29</v>
      </c>
      <c r="C8274" s="2">
        <v>1128299</v>
      </c>
      <c r="D8274" s="3">
        <v>43901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10">
        <v>47</v>
      </c>
      <c r="J8274" s="7">
        <v>1660</v>
      </c>
      <c r="K8274" s="10">
        <v>7802</v>
      </c>
      <c r="L8274" s="10">
        <v>3276.84</v>
      </c>
      <c r="M8274" s="5">
        <v>0.42000000000000004</v>
      </c>
      <c r="N8274" s="2" t="s">
        <v>23</v>
      </c>
    </row>
    <row r="8275" spans="2:14" ht="14.25" customHeight="1" x14ac:dyDescent="0.25">
      <c r="B8275" s="2" t="s">
        <v>29</v>
      </c>
      <c r="C8275" s="2">
        <v>1128299</v>
      </c>
      <c r="D8275" s="3">
        <v>43902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10">
        <v>40</v>
      </c>
      <c r="J8275" s="7">
        <v>1660</v>
      </c>
      <c r="K8275" s="10">
        <v>6640</v>
      </c>
      <c r="L8275" s="10">
        <v>2390.4</v>
      </c>
      <c r="M8275" s="5">
        <v>0.36</v>
      </c>
      <c r="N8275" s="2" t="s">
        <v>23</v>
      </c>
    </row>
    <row r="8276" spans="2:14" ht="14.25" customHeight="1" x14ac:dyDescent="0.25">
      <c r="B8276" s="2" t="s">
        <v>29</v>
      </c>
      <c r="C8276" s="2">
        <v>1128299</v>
      </c>
      <c r="D8276" s="3">
        <v>43903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10">
        <v>49</v>
      </c>
      <c r="J8276" s="7">
        <v>1360</v>
      </c>
      <c r="K8276" s="10">
        <v>6664</v>
      </c>
      <c r="L8276" s="10">
        <v>3598.5600000000009</v>
      </c>
      <c r="M8276" s="5">
        <v>0.54000000000000015</v>
      </c>
      <c r="N8276" s="2" t="s">
        <v>23</v>
      </c>
    </row>
    <row r="8277" spans="2:14" ht="14.25" customHeight="1" x14ac:dyDescent="0.25">
      <c r="B8277" s="2" t="s">
        <v>29</v>
      </c>
      <c r="C8277" s="2">
        <v>1128299</v>
      </c>
      <c r="D8277" s="3">
        <v>43904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10">
        <v>56</v>
      </c>
      <c r="J8277" s="7">
        <v>1700</v>
      </c>
      <c r="K8277" s="10">
        <v>9520</v>
      </c>
      <c r="L8277" s="10">
        <v>1713.6000000000001</v>
      </c>
      <c r="M8277" s="5">
        <v>0.18000000000000002</v>
      </c>
      <c r="N8277" s="2" t="s">
        <v>23</v>
      </c>
    </row>
    <row r="8278" spans="2:14" ht="14.25" customHeight="1" x14ac:dyDescent="0.25">
      <c r="B8278" s="2" t="s">
        <v>29</v>
      </c>
      <c r="C8278" s="2">
        <v>1128299</v>
      </c>
      <c r="D8278" s="3">
        <v>43905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10">
        <v>20</v>
      </c>
      <c r="J8278" s="7">
        <v>1490</v>
      </c>
      <c r="K8278" s="10">
        <v>2980</v>
      </c>
      <c r="L8278" s="10">
        <v>1192</v>
      </c>
      <c r="M8278" s="5">
        <v>0.4</v>
      </c>
      <c r="N8278" s="2" t="s">
        <v>23</v>
      </c>
    </row>
    <row r="8279" spans="2:14" ht="14.25" customHeight="1" x14ac:dyDescent="0.25">
      <c r="B8279" s="2" t="s">
        <v>29</v>
      </c>
      <c r="C8279" s="2">
        <v>1128299</v>
      </c>
      <c r="D8279" s="3">
        <v>43906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10">
        <v>31</v>
      </c>
      <c r="J8279" s="7">
        <v>1450</v>
      </c>
      <c r="K8279" s="10">
        <v>4495</v>
      </c>
      <c r="L8279" s="10">
        <v>1123.75</v>
      </c>
      <c r="M8279" s="5">
        <v>0.25</v>
      </c>
      <c r="N8279" s="2" t="s">
        <v>23</v>
      </c>
    </row>
    <row r="8280" spans="2:14" ht="14.25" customHeight="1" x14ac:dyDescent="0.25">
      <c r="B8280" s="2" t="s">
        <v>29</v>
      </c>
      <c r="C8280" s="2">
        <v>1128299</v>
      </c>
      <c r="D8280" s="3">
        <v>43907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10">
        <v>26</v>
      </c>
      <c r="J8280" s="7">
        <v>1280</v>
      </c>
      <c r="K8280" s="10">
        <v>3328</v>
      </c>
      <c r="L8280" s="10">
        <v>1397.7600000000002</v>
      </c>
      <c r="M8280" s="5">
        <v>0.42000000000000004</v>
      </c>
      <c r="N8280" s="2" t="s">
        <v>23</v>
      </c>
    </row>
    <row r="8281" spans="2:14" ht="14.25" customHeight="1" x14ac:dyDescent="0.25">
      <c r="B8281" s="2" t="s">
        <v>29</v>
      </c>
      <c r="C8281" s="2">
        <v>1128299</v>
      </c>
      <c r="D8281" s="3">
        <v>43908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10">
        <v>26</v>
      </c>
      <c r="J8281" s="7">
        <v>960</v>
      </c>
      <c r="K8281" s="10">
        <v>2496</v>
      </c>
      <c r="L8281" s="10">
        <v>848.63999999999987</v>
      </c>
      <c r="M8281" s="5">
        <v>0.33999999999999997</v>
      </c>
      <c r="N8281" s="2" t="s">
        <v>23</v>
      </c>
    </row>
    <row r="8282" spans="2:14" ht="14.25" customHeight="1" x14ac:dyDescent="0.25">
      <c r="B8282" s="2" t="s">
        <v>25</v>
      </c>
      <c r="C8282" s="2">
        <v>1197831</v>
      </c>
      <c r="D8282" s="3">
        <v>44269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10">
        <v>30</v>
      </c>
      <c r="J8282" s="7">
        <v>1230</v>
      </c>
      <c r="K8282" s="10">
        <v>3690</v>
      </c>
      <c r="L8282" s="10">
        <v>1254.5999999999999</v>
      </c>
      <c r="M8282" s="5">
        <v>0.33999999999999997</v>
      </c>
      <c r="N8282" s="2" t="s">
        <v>23</v>
      </c>
    </row>
    <row r="8283" spans="2:14" ht="14.25" customHeight="1" x14ac:dyDescent="0.25">
      <c r="B8283" s="2" t="s">
        <v>25</v>
      </c>
      <c r="C8283" s="2">
        <v>1197831</v>
      </c>
      <c r="D8283" s="3">
        <v>44270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10">
        <v>24</v>
      </c>
      <c r="J8283" s="7">
        <v>1700</v>
      </c>
      <c r="K8283" s="10">
        <v>4080</v>
      </c>
      <c r="L8283" s="10">
        <v>2162.4</v>
      </c>
      <c r="M8283" s="5">
        <v>0.53</v>
      </c>
      <c r="N8283" s="2" t="s">
        <v>23</v>
      </c>
    </row>
    <row r="8284" spans="2:14" ht="14.25" customHeight="1" x14ac:dyDescent="0.25">
      <c r="B8284" s="2" t="s">
        <v>25</v>
      </c>
      <c r="C8284" s="2">
        <v>1197831</v>
      </c>
      <c r="D8284" s="3">
        <v>44271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10">
        <v>18</v>
      </c>
      <c r="J8284" s="7">
        <v>2020</v>
      </c>
      <c r="K8284" s="10">
        <v>3636</v>
      </c>
      <c r="L8284" s="10">
        <v>1345.32</v>
      </c>
      <c r="M8284" s="5">
        <v>0.37</v>
      </c>
      <c r="N8284" s="2" t="s">
        <v>23</v>
      </c>
    </row>
    <row r="8285" spans="2:14" ht="14.25" customHeight="1" x14ac:dyDescent="0.25">
      <c r="B8285" s="2" t="s">
        <v>25</v>
      </c>
      <c r="C8285" s="2">
        <v>1197831</v>
      </c>
      <c r="D8285" s="3">
        <v>44272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10">
        <v>23</v>
      </c>
      <c r="J8285" s="7">
        <v>2190</v>
      </c>
      <c r="K8285" s="10">
        <v>5037</v>
      </c>
      <c r="L8285" s="10">
        <v>1964.4299999999998</v>
      </c>
      <c r="M8285" s="5">
        <v>0.38999999999999996</v>
      </c>
      <c r="N8285" s="2" t="s">
        <v>23</v>
      </c>
    </row>
    <row r="8286" spans="2:14" ht="14.25" customHeight="1" x14ac:dyDescent="0.25">
      <c r="B8286" s="2" t="s">
        <v>25</v>
      </c>
      <c r="C8286" s="2">
        <v>1197831</v>
      </c>
      <c r="D8286" s="3">
        <v>44273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10">
        <v>23</v>
      </c>
      <c r="J8286" s="7">
        <v>1400</v>
      </c>
      <c r="K8286" s="10">
        <v>3220</v>
      </c>
      <c r="L8286" s="10">
        <v>1255.8</v>
      </c>
      <c r="M8286" s="5">
        <v>0.38999999999999996</v>
      </c>
      <c r="N8286" s="2" t="s">
        <v>23</v>
      </c>
    </row>
    <row r="8287" spans="2:14" ht="14.25" customHeight="1" x14ac:dyDescent="0.25">
      <c r="B8287" s="2" t="s">
        <v>25</v>
      </c>
      <c r="C8287" s="2">
        <v>1197831</v>
      </c>
      <c r="D8287" s="3">
        <v>44274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10">
        <v>28</v>
      </c>
      <c r="J8287" s="7">
        <v>1280</v>
      </c>
      <c r="K8287" s="10">
        <v>3584</v>
      </c>
      <c r="L8287" s="10">
        <v>1756.1599999999999</v>
      </c>
      <c r="M8287" s="5">
        <v>0.49</v>
      </c>
      <c r="N8287" s="2" t="s">
        <v>23</v>
      </c>
    </row>
    <row r="8288" spans="2:14" ht="14.25" customHeight="1" x14ac:dyDescent="0.25">
      <c r="B8288" s="2" t="s">
        <v>25</v>
      </c>
      <c r="C8288" s="2">
        <v>1197831</v>
      </c>
      <c r="D8288" s="3">
        <v>44275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10">
        <v>29</v>
      </c>
      <c r="J8288" s="7">
        <v>940</v>
      </c>
      <c r="K8288" s="10">
        <v>2726</v>
      </c>
      <c r="L8288" s="10">
        <v>872.32</v>
      </c>
      <c r="M8288" s="5">
        <v>0.32</v>
      </c>
      <c r="N8288" s="2" t="s">
        <v>23</v>
      </c>
    </row>
    <row r="8289" spans="2:14" ht="14.25" customHeight="1" x14ac:dyDescent="0.25">
      <c r="B8289" s="2" t="s">
        <v>25</v>
      </c>
      <c r="C8289" s="2">
        <v>1197831</v>
      </c>
      <c r="D8289" s="3">
        <v>44276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10">
        <v>28</v>
      </c>
      <c r="J8289" s="7">
        <v>1430</v>
      </c>
      <c r="K8289" s="10">
        <v>4004</v>
      </c>
      <c r="L8289" s="10">
        <v>2242.2400000000002</v>
      </c>
      <c r="M8289" s="5">
        <v>0.56000000000000005</v>
      </c>
      <c r="N8289" s="2" t="s">
        <v>23</v>
      </c>
    </row>
    <row r="8290" spans="2:14" ht="14.25" customHeight="1" x14ac:dyDescent="0.25">
      <c r="B8290" s="2" t="s">
        <v>25</v>
      </c>
      <c r="C8290" s="2">
        <v>1197831</v>
      </c>
      <c r="D8290" s="3">
        <v>44277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10">
        <v>20</v>
      </c>
      <c r="J8290" s="7">
        <v>2210</v>
      </c>
      <c r="K8290" s="10">
        <v>4420</v>
      </c>
      <c r="L8290" s="10">
        <v>1900.5999999999997</v>
      </c>
      <c r="M8290" s="5">
        <v>0.42999999999999994</v>
      </c>
      <c r="N8290" s="2" t="s">
        <v>23</v>
      </c>
    </row>
    <row r="8291" spans="2:14" ht="14.25" customHeight="1" x14ac:dyDescent="0.25">
      <c r="B8291" s="2" t="s">
        <v>25</v>
      </c>
      <c r="C8291" s="2">
        <v>1197831</v>
      </c>
      <c r="D8291" s="3">
        <v>44278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10">
        <v>31</v>
      </c>
      <c r="J8291" s="7">
        <v>1950</v>
      </c>
      <c r="K8291" s="10">
        <v>6045</v>
      </c>
      <c r="L8291" s="10">
        <v>2841.1499999999996</v>
      </c>
      <c r="M8291" s="5">
        <v>0.47</v>
      </c>
      <c r="N8291" s="2" t="s">
        <v>23</v>
      </c>
    </row>
    <row r="8292" spans="2:14" ht="14.25" customHeight="1" x14ac:dyDescent="0.25">
      <c r="B8292" s="2" t="s">
        <v>25</v>
      </c>
      <c r="C8292" s="2">
        <v>1197831</v>
      </c>
      <c r="D8292" s="3">
        <v>44279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10">
        <v>22</v>
      </c>
      <c r="J8292" s="7">
        <v>1660</v>
      </c>
      <c r="K8292" s="10">
        <v>3652</v>
      </c>
      <c r="L8292" s="10">
        <v>1570.3599999999997</v>
      </c>
      <c r="M8292" s="5">
        <v>0.42999999999999994</v>
      </c>
      <c r="N8292" s="2" t="s">
        <v>23</v>
      </c>
    </row>
    <row r="8293" spans="2:14" ht="14.25" customHeight="1" x14ac:dyDescent="0.25">
      <c r="B8293" s="2" t="s">
        <v>25</v>
      </c>
      <c r="C8293" s="2">
        <v>1197831</v>
      </c>
      <c r="D8293" s="3">
        <v>44280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10">
        <v>25</v>
      </c>
      <c r="J8293" s="7">
        <v>1240</v>
      </c>
      <c r="K8293" s="10">
        <v>3100</v>
      </c>
      <c r="L8293" s="10">
        <v>1736.0000000000002</v>
      </c>
      <c r="M8293" s="5">
        <v>0.56000000000000005</v>
      </c>
      <c r="N8293" s="2" t="s">
        <v>23</v>
      </c>
    </row>
    <row r="8294" spans="2:14" ht="14.25" customHeight="1" x14ac:dyDescent="0.25">
      <c r="B8294" s="2" t="s">
        <v>25</v>
      </c>
      <c r="C8294" s="2">
        <v>1197831</v>
      </c>
      <c r="D8294" s="3">
        <v>44281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10">
        <v>27</v>
      </c>
      <c r="J8294" s="7">
        <v>880</v>
      </c>
      <c r="K8294" s="10">
        <v>2376</v>
      </c>
      <c r="L8294" s="10">
        <v>974.16</v>
      </c>
      <c r="M8294" s="5">
        <v>0.41</v>
      </c>
      <c r="N8294" s="2" t="s">
        <v>23</v>
      </c>
    </row>
    <row r="8295" spans="2:14" ht="14.25" customHeight="1" x14ac:dyDescent="0.25">
      <c r="B8295" s="2" t="s">
        <v>25</v>
      </c>
      <c r="C8295" s="2">
        <v>1197831</v>
      </c>
      <c r="D8295" s="3">
        <v>44282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10">
        <v>25</v>
      </c>
      <c r="J8295" s="7">
        <v>1450</v>
      </c>
      <c r="K8295" s="10">
        <v>3625</v>
      </c>
      <c r="L8295" s="10">
        <v>2211.2500000000005</v>
      </c>
      <c r="M8295" s="5">
        <v>0.6100000000000001</v>
      </c>
      <c r="N8295" s="2" t="s">
        <v>23</v>
      </c>
    </row>
    <row r="8296" spans="2:14" ht="14.25" customHeight="1" x14ac:dyDescent="0.25">
      <c r="B8296" s="2" t="s">
        <v>25</v>
      </c>
      <c r="C8296" s="2">
        <v>1197831</v>
      </c>
      <c r="D8296" s="3">
        <v>44283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10">
        <v>13</v>
      </c>
      <c r="J8296" s="7">
        <v>2030</v>
      </c>
      <c r="K8296" s="10">
        <v>2639</v>
      </c>
      <c r="L8296" s="10">
        <v>1187.55</v>
      </c>
      <c r="M8296" s="5">
        <v>0.44999999999999996</v>
      </c>
      <c r="N8296" s="2" t="s">
        <v>23</v>
      </c>
    </row>
    <row r="8297" spans="2:14" ht="14.25" customHeight="1" x14ac:dyDescent="0.25">
      <c r="B8297" s="2" t="s">
        <v>25</v>
      </c>
      <c r="C8297" s="2">
        <v>1197831</v>
      </c>
      <c r="D8297" s="3">
        <v>44284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10">
        <v>17</v>
      </c>
      <c r="J8297" s="7">
        <v>2030</v>
      </c>
      <c r="K8297" s="10">
        <v>3451</v>
      </c>
      <c r="L8297" s="10">
        <v>1449.4199999999998</v>
      </c>
      <c r="M8297" s="5">
        <v>0.42</v>
      </c>
      <c r="N8297" s="2" t="s">
        <v>23</v>
      </c>
    </row>
    <row r="8298" spans="2:14" ht="14.25" customHeight="1" x14ac:dyDescent="0.25">
      <c r="B8298" s="2" t="s">
        <v>25</v>
      </c>
      <c r="C8298" s="2">
        <v>1197831</v>
      </c>
      <c r="D8298" s="3">
        <v>44285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10">
        <v>15</v>
      </c>
      <c r="J8298" s="7">
        <v>1700</v>
      </c>
      <c r="K8298" s="10">
        <v>2550</v>
      </c>
      <c r="L8298" s="10">
        <v>1121.9999999999998</v>
      </c>
      <c r="M8298" s="5">
        <v>0.43999999999999995</v>
      </c>
      <c r="N8298" s="2" t="s">
        <v>23</v>
      </c>
    </row>
    <row r="8299" spans="2:14" ht="14.25" customHeight="1" x14ac:dyDescent="0.25">
      <c r="B8299" s="2" t="s">
        <v>25</v>
      </c>
      <c r="C8299" s="2">
        <v>1197831</v>
      </c>
      <c r="D8299" s="3">
        <v>44286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10">
        <v>20</v>
      </c>
      <c r="J8299" s="7">
        <v>1280</v>
      </c>
      <c r="K8299" s="10">
        <v>2560</v>
      </c>
      <c r="L8299" s="10">
        <v>1433.6000000000001</v>
      </c>
      <c r="M8299" s="5">
        <v>0.56000000000000005</v>
      </c>
      <c r="N8299" s="2" t="s">
        <v>23</v>
      </c>
    </row>
    <row r="8300" spans="2:14" ht="14.25" customHeight="1" x14ac:dyDescent="0.25">
      <c r="B8300" s="2" t="s">
        <v>25</v>
      </c>
      <c r="C8300" s="2">
        <v>1197831</v>
      </c>
      <c r="D8300" s="3">
        <v>44287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10">
        <v>20</v>
      </c>
      <c r="J8300" s="7">
        <v>1050</v>
      </c>
      <c r="K8300" s="10">
        <v>2100</v>
      </c>
      <c r="L8300" s="10">
        <v>798</v>
      </c>
      <c r="M8300" s="5">
        <v>0.38</v>
      </c>
      <c r="N8300" s="2" t="s">
        <v>23</v>
      </c>
    </row>
    <row r="8301" spans="2:14" ht="14.25" customHeight="1" x14ac:dyDescent="0.25">
      <c r="B8301" s="2" t="s">
        <v>25</v>
      </c>
      <c r="C8301" s="2">
        <v>1197831</v>
      </c>
      <c r="D8301" s="3">
        <v>44288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10">
        <v>18</v>
      </c>
      <c r="J8301" s="7">
        <v>1960</v>
      </c>
      <c r="K8301" s="10">
        <v>3528</v>
      </c>
      <c r="L8301" s="10">
        <v>2152.0800000000004</v>
      </c>
      <c r="M8301" s="5">
        <v>0.6100000000000001</v>
      </c>
      <c r="N8301" s="2" t="s">
        <v>23</v>
      </c>
    </row>
    <row r="8302" spans="2:14" ht="14.25" customHeight="1" x14ac:dyDescent="0.25">
      <c r="B8302" s="2" t="s">
        <v>25</v>
      </c>
      <c r="C8302" s="2">
        <v>1197831</v>
      </c>
      <c r="D8302" s="3">
        <v>44289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10">
        <v>12</v>
      </c>
      <c r="J8302" s="7">
        <v>2470</v>
      </c>
      <c r="K8302" s="10">
        <v>2964</v>
      </c>
      <c r="L8302" s="10">
        <v>1333.8</v>
      </c>
      <c r="M8302" s="5">
        <v>0.44999999999999996</v>
      </c>
      <c r="N8302" s="2" t="s">
        <v>23</v>
      </c>
    </row>
    <row r="8303" spans="2:14" ht="14.25" customHeight="1" x14ac:dyDescent="0.25">
      <c r="B8303" s="2" t="s">
        <v>25</v>
      </c>
      <c r="C8303" s="2">
        <v>1197831</v>
      </c>
      <c r="D8303" s="3">
        <v>44290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10">
        <v>20</v>
      </c>
      <c r="J8303" s="7">
        <v>2400</v>
      </c>
      <c r="K8303" s="10">
        <v>4800</v>
      </c>
      <c r="L8303" s="10">
        <v>2111.9999999999995</v>
      </c>
      <c r="M8303" s="5">
        <v>0.43999999999999995</v>
      </c>
      <c r="N8303" s="2" t="s">
        <v>23</v>
      </c>
    </row>
    <row r="8304" spans="2:14" ht="14.25" customHeight="1" x14ac:dyDescent="0.25">
      <c r="B8304" s="2" t="s">
        <v>25</v>
      </c>
      <c r="C8304" s="2">
        <v>1197831</v>
      </c>
      <c r="D8304" s="3">
        <v>44291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10">
        <v>14</v>
      </c>
      <c r="J8304" s="7">
        <v>2040</v>
      </c>
      <c r="K8304" s="10">
        <v>2856</v>
      </c>
      <c r="L8304" s="10">
        <v>1313.76</v>
      </c>
      <c r="M8304" s="5">
        <v>0.45999999999999996</v>
      </c>
      <c r="N8304" s="2" t="s">
        <v>23</v>
      </c>
    </row>
    <row r="8305" spans="2:14" ht="14.25" customHeight="1" x14ac:dyDescent="0.25">
      <c r="B8305" s="2" t="s">
        <v>25</v>
      </c>
      <c r="C8305" s="2">
        <v>1197831</v>
      </c>
      <c r="D8305" s="3">
        <v>44292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10">
        <v>20</v>
      </c>
      <c r="J8305" s="7">
        <v>1790</v>
      </c>
      <c r="K8305" s="10">
        <v>3580</v>
      </c>
      <c r="L8305" s="10">
        <v>1933.2</v>
      </c>
      <c r="M8305" s="5">
        <v>0.54</v>
      </c>
      <c r="N8305" s="2" t="s">
        <v>23</v>
      </c>
    </row>
    <row r="8306" spans="2:14" ht="14.25" customHeight="1" x14ac:dyDescent="0.25">
      <c r="B8306" s="2" t="s">
        <v>25</v>
      </c>
      <c r="C8306" s="2">
        <v>1197831</v>
      </c>
      <c r="D8306" s="3">
        <v>44293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10">
        <v>33</v>
      </c>
      <c r="J8306" s="7">
        <v>1320</v>
      </c>
      <c r="K8306" s="10">
        <v>4356</v>
      </c>
      <c r="L8306" s="10">
        <v>1785.9599999999998</v>
      </c>
      <c r="M8306" s="5">
        <v>0.41</v>
      </c>
      <c r="N8306" s="2" t="s">
        <v>23</v>
      </c>
    </row>
    <row r="8307" spans="2:14" ht="14.25" customHeight="1" x14ac:dyDescent="0.25">
      <c r="B8307" s="2" t="s">
        <v>25</v>
      </c>
      <c r="C8307" s="2">
        <v>1197831</v>
      </c>
      <c r="D8307" s="3">
        <v>44294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10">
        <v>31</v>
      </c>
      <c r="J8307" s="7">
        <v>2710</v>
      </c>
      <c r="K8307" s="10">
        <v>8401</v>
      </c>
      <c r="L8307" s="10">
        <v>4956.5900000000011</v>
      </c>
      <c r="M8307" s="5">
        <v>0.59000000000000008</v>
      </c>
      <c r="N8307" s="2" t="s">
        <v>23</v>
      </c>
    </row>
    <row r="8308" spans="2:14" ht="14.25" customHeight="1" x14ac:dyDescent="0.25">
      <c r="B8308" s="2" t="s">
        <v>25</v>
      </c>
      <c r="C8308" s="2">
        <v>1197831</v>
      </c>
      <c r="D8308" s="3">
        <v>44295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10">
        <v>28</v>
      </c>
      <c r="J8308" s="7">
        <v>2560</v>
      </c>
      <c r="K8308" s="10">
        <v>7168</v>
      </c>
      <c r="L8308" s="10">
        <v>3368.96</v>
      </c>
      <c r="M8308" s="5">
        <v>0.47</v>
      </c>
      <c r="N8308" s="2" t="s">
        <v>23</v>
      </c>
    </row>
    <row r="8309" spans="2:14" ht="14.25" customHeight="1" x14ac:dyDescent="0.25">
      <c r="B8309" s="2" t="s">
        <v>25</v>
      </c>
      <c r="C8309" s="2">
        <v>1197831</v>
      </c>
      <c r="D8309" s="3">
        <v>44296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10">
        <v>32</v>
      </c>
      <c r="J8309" s="7">
        <v>2400</v>
      </c>
      <c r="K8309" s="10">
        <v>7680</v>
      </c>
      <c r="L8309" s="10">
        <v>3609.6</v>
      </c>
      <c r="M8309" s="5">
        <v>0.47</v>
      </c>
      <c r="N8309" s="2" t="s">
        <v>23</v>
      </c>
    </row>
    <row r="8310" spans="2:14" ht="14.25" customHeight="1" x14ac:dyDescent="0.25">
      <c r="B8310" s="2" t="s">
        <v>25</v>
      </c>
      <c r="C8310" s="2">
        <v>1197831</v>
      </c>
      <c r="D8310" s="3">
        <v>44297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10">
        <v>26</v>
      </c>
      <c r="J8310" s="7">
        <v>2020</v>
      </c>
      <c r="K8310" s="10">
        <v>5252</v>
      </c>
      <c r="L8310" s="10">
        <v>2310.8799999999997</v>
      </c>
      <c r="M8310" s="5">
        <v>0.43999999999999995</v>
      </c>
      <c r="N8310" s="2" t="s">
        <v>23</v>
      </c>
    </row>
    <row r="8311" spans="2:14" ht="14.25" customHeight="1" x14ac:dyDescent="0.25">
      <c r="B8311" s="2" t="s">
        <v>25</v>
      </c>
      <c r="C8311" s="2">
        <v>1197831</v>
      </c>
      <c r="D8311" s="3">
        <v>44298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10">
        <v>29</v>
      </c>
      <c r="J8311" s="7">
        <v>1980</v>
      </c>
      <c r="K8311" s="10">
        <v>5742</v>
      </c>
      <c r="L8311" s="10">
        <v>3215.5200000000004</v>
      </c>
      <c r="M8311" s="5">
        <v>0.56000000000000005</v>
      </c>
      <c r="N8311" s="2" t="s">
        <v>23</v>
      </c>
    </row>
    <row r="8312" spans="2:14" ht="14.25" customHeight="1" x14ac:dyDescent="0.25">
      <c r="B8312" s="2" t="s">
        <v>25</v>
      </c>
      <c r="C8312" s="2">
        <v>1197831</v>
      </c>
      <c r="D8312" s="3">
        <v>44299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10">
        <v>30</v>
      </c>
      <c r="J8312" s="7">
        <v>1500</v>
      </c>
      <c r="K8312" s="10">
        <v>4500</v>
      </c>
      <c r="L8312" s="10">
        <v>1754.9999999999998</v>
      </c>
      <c r="M8312" s="5">
        <v>0.38999999999999996</v>
      </c>
      <c r="N8312" s="2" t="s">
        <v>23</v>
      </c>
    </row>
    <row r="8313" spans="2:14" ht="14.25" customHeight="1" x14ac:dyDescent="0.25">
      <c r="B8313" s="2" t="s">
        <v>25</v>
      </c>
      <c r="C8313" s="2">
        <v>1197831</v>
      </c>
      <c r="D8313" s="3">
        <v>44300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10">
        <v>37</v>
      </c>
      <c r="J8313" s="7">
        <v>3060</v>
      </c>
      <c r="K8313" s="10">
        <v>11322</v>
      </c>
      <c r="L8313" s="10">
        <v>6679.9800000000005</v>
      </c>
      <c r="M8313" s="5">
        <v>0.59000000000000008</v>
      </c>
      <c r="N8313" s="2" t="s">
        <v>23</v>
      </c>
    </row>
    <row r="8314" spans="2:14" ht="14.25" customHeight="1" x14ac:dyDescent="0.25">
      <c r="B8314" s="2" t="s">
        <v>25</v>
      </c>
      <c r="C8314" s="2">
        <v>1197831</v>
      </c>
      <c r="D8314" s="3">
        <v>44301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10">
        <v>29</v>
      </c>
      <c r="J8314" s="7">
        <v>2720</v>
      </c>
      <c r="K8314" s="10">
        <v>7888</v>
      </c>
      <c r="L8314" s="10">
        <v>3943.9999999999995</v>
      </c>
      <c r="M8314" s="5">
        <v>0.49999999999999994</v>
      </c>
      <c r="N8314" s="2" t="s">
        <v>23</v>
      </c>
    </row>
    <row r="8315" spans="2:14" ht="14.25" customHeight="1" x14ac:dyDescent="0.25">
      <c r="B8315" s="2" t="s">
        <v>25</v>
      </c>
      <c r="C8315" s="2">
        <v>1197831</v>
      </c>
      <c r="D8315" s="3">
        <v>44302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10">
        <v>30</v>
      </c>
      <c r="J8315" s="7">
        <v>2640</v>
      </c>
      <c r="K8315" s="10">
        <v>7920</v>
      </c>
      <c r="L8315" s="10">
        <v>3959.9999999999995</v>
      </c>
      <c r="M8315" s="5">
        <v>0.49999999999999994</v>
      </c>
      <c r="N8315" s="2" t="s">
        <v>23</v>
      </c>
    </row>
    <row r="8316" spans="2:14" ht="14.25" customHeight="1" x14ac:dyDescent="0.25">
      <c r="B8316" s="2" t="s">
        <v>25</v>
      </c>
      <c r="C8316" s="2">
        <v>1197831</v>
      </c>
      <c r="D8316" s="3">
        <v>44303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10">
        <v>30</v>
      </c>
      <c r="J8316" s="7">
        <v>3220</v>
      </c>
      <c r="K8316" s="10">
        <v>9660</v>
      </c>
      <c r="L8316" s="10">
        <v>4829.9999999999991</v>
      </c>
      <c r="M8316" s="5">
        <v>0.49999999999999994</v>
      </c>
      <c r="N8316" s="2" t="s">
        <v>23</v>
      </c>
    </row>
    <row r="8317" spans="2:14" ht="14.25" customHeight="1" x14ac:dyDescent="0.25">
      <c r="B8317" s="2" t="s">
        <v>25</v>
      </c>
      <c r="C8317" s="2">
        <v>1197831</v>
      </c>
      <c r="D8317" s="3">
        <v>44304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10">
        <v>32</v>
      </c>
      <c r="J8317" s="7">
        <v>1960</v>
      </c>
      <c r="K8317" s="10">
        <v>6272</v>
      </c>
      <c r="L8317" s="10">
        <v>3825.9200000000005</v>
      </c>
      <c r="M8317" s="5">
        <v>0.6100000000000001</v>
      </c>
      <c r="N8317" s="2" t="s">
        <v>23</v>
      </c>
    </row>
    <row r="8318" spans="2:14" ht="14.25" customHeight="1" x14ac:dyDescent="0.25">
      <c r="B8318" s="2" t="s">
        <v>25</v>
      </c>
      <c r="C8318" s="2">
        <v>1197831</v>
      </c>
      <c r="D8318" s="3">
        <v>44305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10">
        <v>33</v>
      </c>
      <c r="J8318" s="7">
        <v>1820</v>
      </c>
      <c r="K8318" s="10">
        <v>6006</v>
      </c>
      <c r="L8318" s="10">
        <v>2702.7</v>
      </c>
      <c r="M8318" s="5">
        <v>0.44999999999999996</v>
      </c>
      <c r="N8318" s="2" t="s">
        <v>23</v>
      </c>
    </row>
    <row r="8319" spans="2:14" ht="14.25" customHeight="1" x14ac:dyDescent="0.25">
      <c r="B8319" s="2" t="s">
        <v>25</v>
      </c>
      <c r="C8319" s="2">
        <v>1197831</v>
      </c>
      <c r="D8319" s="3">
        <v>44306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10">
        <v>38</v>
      </c>
      <c r="J8319" s="7">
        <v>2720</v>
      </c>
      <c r="K8319" s="10">
        <v>10336</v>
      </c>
      <c r="L8319" s="10">
        <v>6408.3200000000015</v>
      </c>
      <c r="M8319" s="5">
        <v>0.62000000000000011</v>
      </c>
      <c r="N8319" s="2" t="s">
        <v>23</v>
      </c>
    </row>
    <row r="8320" spans="2:14" ht="14.25" customHeight="1" x14ac:dyDescent="0.25">
      <c r="B8320" s="2" t="s">
        <v>25</v>
      </c>
      <c r="C8320" s="2">
        <v>1197831</v>
      </c>
      <c r="D8320" s="3">
        <v>44307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10">
        <v>29</v>
      </c>
      <c r="J8320" s="7">
        <v>2330</v>
      </c>
      <c r="K8320" s="10">
        <v>6757</v>
      </c>
      <c r="L8320" s="10">
        <v>3446.07</v>
      </c>
      <c r="M8320" s="5">
        <v>0.51</v>
      </c>
      <c r="N8320" s="2" t="s">
        <v>23</v>
      </c>
    </row>
    <row r="8321" spans="2:14" ht="14.25" customHeight="1" x14ac:dyDescent="0.25">
      <c r="B8321" s="2" t="s">
        <v>25</v>
      </c>
      <c r="C8321" s="2">
        <v>1197831</v>
      </c>
      <c r="D8321" s="3">
        <v>44308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10">
        <v>44</v>
      </c>
      <c r="J8321" s="7">
        <v>2710</v>
      </c>
      <c r="K8321" s="10">
        <v>11924</v>
      </c>
      <c r="L8321" s="10">
        <v>6081.24</v>
      </c>
      <c r="M8321" s="5">
        <v>0.51</v>
      </c>
      <c r="N8321" s="2" t="s">
        <v>23</v>
      </c>
    </row>
    <row r="8322" spans="2:14" ht="14.25" customHeight="1" x14ac:dyDescent="0.25">
      <c r="B8322" s="2" t="s">
        <v>25</v>
      </c>
      <c r="C8322" s="2">
        <v>1197831</v>
      </c>
      <c r="D8322" s="3">
        <v>44309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10">
        <v>39</v>
      </c>
      <c r="J8322" s="7">
        <v>3140</v>
      </c>
      <c r="K8322" s="10">
        <v>12246</v>
      </c>
      <c r="L8322" s="10">
        <v>5755.62</v>
      </c>
      <c r="M8322" s="5">
        <v>0.47</v>
      </c>
      <c r="N8322" s="2" t="s">
        <v>23</v>
      </c>
    </row>
    <row r="8323" spans="2:14" ht="14.25" customHeight="1" x14ac:dyDescent="0.25">
      <c r="B8323" s="2" t="s">
        <v>25</v>
      </c>
      <c r="C8323" s="2">
        <v>1197831</v>
      </c>
      <c r="D8323" s="3">
        <v>44310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10">
        <v>32</v>
      </c>
      <c r="J8323" s="7">
        <v>1620</v>
      </c>
      <c r="K8323" s="10">
        <v>5184</v>
      </c>
      <c r="L8323" s="10">
        <v>3058.5600000000004</v>
      </c>
      <c r="M8323" s="5">
        <v>0.59000000000000008</v>
      </c>
      <c r="N8323" s="2" t="s">
        <v>23</v>
      </c>
    </row>
    <row r="8324" spans="2:14" ht="14.25" customHeight="1" x14ac:dyDescent="0.25">
      <c r="B8324" s="2" t="s">
        <v>25</v>
      </c>
      <c r="C8324" s="2">
        <v>1197831</v>
      </c>
      <c r="D8324" s="3">
        <v>44311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10">
        <v>35</v>
      </c>
      <c r="J8324" s="7">
        <v>1430</v>
      </c>
      <c r="K8324" s="10">
        <v>5005</v>
      </c>
      <c r="L8324" s="10">
        <v>2252.25</v>
      </c>
      <c r="M8324" s="5">
        <v>0.44999999999999996</v>
      </c>
      <c r="N8324" s="2" t="s">
        <v>23</v>
      </c>
    </row>
    <row r="8325" spans="2:14" ht="14.25" customHeight="1" x14ac:dyDescent="0.25">
      <c r="B8325" s="2" t="s">
        <v>25</v>
      </c>
      <c r="C8325" s="2">
        <v>1197831</v>
      </c>
      <c r="D8325" s="3">
        <v>44312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10">
        <v>40</v>
      </c>
      <c r="J8325" s="7">
        <v>2320</v>
      </c>
      <c r="K8325" s="10">
        <v>9280</v>
      </c>
      <c r="L8325" s="10">
        <v>6217.6000000000013</v>
      </c>
      <c r="M8325" s="5">
        <v>0.67000000000000015</v>
      </c>
      <c r="N8325" s="2" t="s">
        <v>23</v>
      </c>
    </row>
    <row r="8326" spans="2:14" ht="14.25" customHeight="1" x14ac:dyDescent="0.25">
      <c r="B8326" s="2" t="s">
        <v>25</v>
      </c>
      <c r="C8326" s="2">
        <v>1197831</v>
      </c>
      <c r="D8326" s="3">
        <v>44313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10">
        <v>40</v>
      </c>
      <c r="J8326" s="7">
        <v>2090</v>
      </c>
      <c r="K8326" s="10">
        <v>8360</v>
      </c>
      <c r="L8326" s="10">
        <v>4179.9999999999991</v>
      </c>
      <c r="M8326" s="5">
        <v>0.49999999999999994</v>
      </c>
      <c r="N8326" s="2" t="s">
        <v>23</v>
      </c>
    </row>
    <row r="8327" spans="2:14" ht="14.25" customHeight="1" x14ac:dyDescent="0.25">
      <c r="B8327" s="2" t="s">
        <v>25</v>
      </c>
      <c r="C8327" s="2">
        <v>1197831</v>
      </c>
      <c r="D8327" s="3">
        <v>44314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10">
        <v>33</v>
      </c>
      <c r="J8327" s="7">
        <v>2130</v>
      </c>
      <c r="K8327" s="10">
        <v>7029</v>
      </c>
      <c r="L8327" s="10">
        <v>3303.6299999999997</v>
      </c>
      <c r="M8327" s="5">
        <v>0.47</v>
      </c>
      <c r="N8327" s="2" t="s">
        <v>23</v>
      </c>
    </row>
    <row r="8328" spans="2:14" ht="14.25" customHeight="1" x14ac:dyDescent="0.25">
      <c r="B8328" s="2" t="s">
        <v>25</v>
      </c>
      <c r="C8328" s="2">
        <v>1197831</v>
      </c>
      <c r="D8328" s="3">
        <v>44315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10">
        <v>40</v>
      </c>
      <c r="J8328" s="7">
        <v>2030</v>
      </c>
      <c r="K8328" s="10">
        <v>8120</v>
      </c>
      <c r="L8328" s="10">
        <v>4141.2</v>
      </c>
      <c r="M8328" s="5">
        <v>0.51</v>
      </c>
      <c r="N8328" s="2" t="s">
        <v>23</v>
      </c>
    </row>
    <row r="8329" spans="2:14" ht="14.25" customHeight="1" x14ac:dyDescent="0.25">
      <c r="B8329" s="2" t="s">
        <v>25</v>
      </c>
      <c r="C8329" s="2">
        <v>1197831</v>
      </c>
      <c r="D8329" s="3">
        <v>44316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10">
        <v>40</v>
      </c>
      <c r="J8329" s="7">
        <v>1360</v>
      </c>
      <c r="K8329" s="10">
        <v>5440</v>
      </c>
      <c r="L8329" s="10">
        <v>3100.8</v>
      </c>
      <c r="M8329" s="5">
        <v>0.57000000000000006</v>
      </c>
      <c r="N8329" s="2" t="s">
        <v>23</v>
      </c>
    </row>
    <row r="8330" spans="2:14" ht="14.25" customHeight="1" x14ac:dyDescent="0.25">
      <c r="B8330" s="2" t="s">
        <v>25</v>
      </c>
      <c r="C8330" s="2">
        <v>1197831</v>
      </c>
      <c r="D8330" s="3">
        <v>44317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10">
        <v>39</v>
      </c>
      <c r="J8330" s="7">
        <v>1200</v>
      </c>
      <c r="K8330" s="10">
        <v>4680</v>
      </c>
      <c r="L8330" s="10">
        <v>2012.3999999999996</v>
      </c>
      <c r="M8330" s="5">
        <v>0.42999999999999994</v>
      </c>
      <c r="N8330" s="2" t="s">
        <v>23</v>
      </c>
    </row>
    <row r="8331" spans="2:14" ht="14.25" customHeight="1" x14ac:dyDescent="0.25">
      <c r="B8331" s="2" t="s">
        <v>25</v>
      </c>
      <c r="C8331" s="2">
        <v>1197831</v>
      </c>
      <c r="D8331" s="3">
        <v>44318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10">
        <v>30</v>
      </c>
      <c r="J8331" s="7">
        <v>2190</v>
      </c>
      <c r="K8331" s="10">
        <v>6570</v>
      </c>
      <c r="L8331" s="10">
        <v>4073.4000000000005</v>
      </c>
      <c r="M8331" s="5">
        <v>0.62000000000000011</v>
      </c>
      <c r="N8331" s="2" t="s">
        <v>23</v>
      </c>
    </row>
    <row r="8332" spans="2:14" ht="14.25" customHeight="1" x14ac:dyDescent="0.25">
      <c r="B8332" s="2" t="s">
        <v>25</v>
      </c>
      <c r="C8332" s="2">
        <v>1197831</v>
      </c>
      <c r="D8332" s="3">
        <v>44319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10">
        <v>28</v>
      </c>
      <c r="J8332" s="7">
        <v>2010</v>
      </c>
      <c r="K8332" s="10">
        <v>5628</v>
      </c>
      <c r="L8332" s="10">
        <v>2926.56</v>
      </c>
      <c r="M8332" s="5">
        <v>0.52</v>
      </c>
      <c r="N8332" s="2" t="s">
        <v>23</v>
      </c>
    </row>
    <row r="8333" spans="2:14" ht="14.25" customHeight="1" x14ac:dyDescent="0.25">
      <c r="B8333" s="2" t="s">
        <v>25</v>
      </c>
      <c r="C8333" s="2">
        <v>1197831</v>
      </c>
      <c r="D8333" s="3">
        <v>44320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10">
        <v>25</v>
      </c>
      <c r="J8333" s="7">
        <v>1780</v>
      </c>
      <c r="K8333" s="10">
        <v>4450</v>
      </c>
      <c r="L8333" s="10">
        <v>2136</v>
      </c>
      <c r="M8333" s="5">
        <v>0.48</v>
      </c>
      <c r="N8333" s="2" t="s">
        <v>23</v>
      </c>
    </row>
    <row r="8334" spans="2:14" ht="14.25" customHeight="1" x14ac:dyDescent="0.25">
      <c r="B8334" s="2" t="s">
        <v>25</v>
      </c>
      <c r="C8334" s="2">
        <v>1197831</v>
      </c>
      <c r="D8334" s="3">
        <v>44321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10">
        <v>27</v>
      </c>
      <c r="J8334" s="7">
        <v>1630</v>
      </c>
      <c r="K8334" s="10">
        <v>4401</v>
      </c>
      <c r="L8334" s="10">
        <v>2112.48</v>
      </c>
      <c r="M8334" s="5">
        <v>0.48</v>
      </c>
      <c r="N8334" s="2" t="s">
        <v>23</v>
      </c>
    </row>
    <row r="8335" spans="2:14" ht="14.25" customHeight="1" x14ac:dyDescent="0.25">
      <c r="B8335" s="2" t="s">
        <v>25</v>
      </c>
      <c r="C8335" s="2">
        <v>1197831</v>
      </c>
      <c r="D8335" s="3">
        <v>44322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10">
        <v>30</v>
      </c>
      <c r="J8335" s="7">
        <v>1310</v>
      </c>
      <c r="K8335" s="10">
        <v>3930</v>
      </c>
      <c r="L8335" s="10">
        <v>2358.0000000000005</v>
      </c>
      <c r="M8335" s="5">
        <v>0.60000000000000009</v>
      </c>
      <c r="N8335" s="2" t="s">
        <v>23</v>
      </c>
    </row>
    <row r="8336" spans="2:14" ht="14.25" customHeight="1" x14ac:dyDescent="0.25">
      <c r="B8336" s="2" t="s">
        <v>25</v>
      </c>
      <c r="C8336" s="2">
        <v>1197831</v>
      </c>
      <c r="D8336" s="3">
        <v>44323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10">
        <v>28</v>
      </c>
      <c r="J8336" s="7">
        <v>1090</v>
      </c>
      <c r="K8336" s="10">
        <v>3052</v>
      </c>
      <c r="L8336" s="10">
        <v>1342.8799999999999</v>
      </c>
      <c r="M8336" s="5">
        <v>0.43999999999999995</v>
      </c>
      <c r="N8336" s="2" t="s">
        <v>23</v>
      </c>
    </row>
    <row r="8337" spans="2:14" ht="14.25" customHeight="1" x14ac:dyDescent="0.25">
      <c r="B8337" s="2" t="s">
        <v>25</v>
      </c>
      <c r="C8337" s="2">
        <v>1197831</v>
      </c>
      <c r="D8337" s="3">
        <v>44324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10">
        <v>29</v>
      </c>
      <c r="J8337" s="7">
        <v>1790</v>
      </c>
      <c r="K8337" s="10">
        <v>5191</v>
      </c>
      <c r="L8337" s="10">
        <v>3477.9700000000007</v>
      </c>
      <c r="M8337" s="5">
        <v>0.67000000000000015</v>
      </c>
      <c r="N8337" s="2" t="s">
        <v>23</v>
      </c>
    </row>
    <row r="8338" spans="2:14" ht="14.25" customHeight="1" x14ac:dyDescent="0.25">
      <c r="B8338" s="2" t="s">
        <v>25</v>
      </c>
      <c r="C8338" s="2">
        <v>1197831</v>
      </c>
      <c r="D8338" s="3">
        <v>44325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10">
        <v>24</v>
      </c>
      <c r="J8338" s="7">
        <v>2030</v>
      </c>
      <c r="K8338" s="10">
        <v>4872</v>
      </c>
      <c r="L8338" s="10">
        <v>2338.56</v>
      </c>
      <c r="M8338" s="5">
        <v>0.48</v>
      </c>
      <c r="N8338" s="2" t="s">
        <v>23</v>
      </c>
    </row>
    <row r="8339" spans="2:14" ht="14.25" customHeight="1" x14ac:dyDescent="0.25">
      <c r="B8339" s="2" t="s">
        <v>25</v>
      </c>
      <c r="C8339" s="2">
        <v>1197831</v>
      </c>
      <c r="D8339" s="3">
        <v>44326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10">
        <v>21</v>
      </c>
      <c r="J8339" s="7">
        <v>2230</v>
      </c>
      <c r="K8339" s="10">
        <v>4683</v>
      </c>
      <c r="L8339" s="10">
        <v>2294.6699999999996</v>
      </c>
      <c r="M8339" s="5">
        <v>0.48999999999999994</v>
      </c>
      <c r="N8339" s="2" t="s">
        <v>23</v>
      </c>
    </row>
    <row r="8340" spans="2:14" ht="14.25" customHeight="1" x14ac:dyDescent="0.25">
      <c r="B8340" s="2" t="s">
        <v>25</v>
      </c>
      <c r="C8340" s="2">
        <v>1197831</v>
      </c>
      <c r="D8340" s="3">
        <v>44327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10">
        <v>37</v>
      </c>
      <c r="J8340" s="7">
        <v>2040</v>
      </c>
      <c r="K8340" s="10">
        <v>7548</v>
      </c>
      <c r="L8340" s="10">
        <v>3547.56</v>
      </c>
      <c r="M8340" s="5">
        <v>0.47</v>
      </c>
      <c r="N8340" s="2" t="s">
        <v>23</v>
      </c>
    </row>
    <row r="8341" spans="2:14" ht="14.25" customHeight="1" x14ac:dyDescent="0.25">
      <c r="B8341" s="2" t="s">
        <v>25</v>
      </c>
      <c r="C8341" s="2">
        <v>1197831</v>
      </c>
      <c r="D8341" s="3">
        <v>44328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10">
        <v>38</v>
      </c>
      <c r="J8341" s="7">
        <v>1570</v>
      </c>
      <c r="K8341" s="10">
        <v>5966</v>
      </c>
      <c r="L8341" s="10">
        <v>3698.9200000000005</v>
      </c>
      <c r="M8341" s="5">
        <v>0.62000000000000011</v>
      </c>
      <c r="N8341" s="2" t="s">
        <v>23</v>
      </c>
    </row>
    <row r="8342" spans="2:14" ht="14.25" customHeight="1" x14ac:dyDescent="0.25">
      <c r="B8342" s="2" t="s">
        <v>25</v>
      </c>
      <c r="C8342" s="2">
        <v>1197831</v>
      </c>
      <c r="D8342" s="3">
        <v>44329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10">
        <v>43</v>
      </c>
      <c r="J8342" s="7">
        <v>1400</v>
      </c>
      <c r="K8342" s="10">
        <v>6020</v>
      </c>
      <c r="L8342" s="10">
        <v>2769.2</v>
      </c>
      <c r="M8342" s="5">
        <v>0.45999999999999996</v>
      </c>
      <c r="N8342" s="2" t="s">
        <v>23</v>
      </c>
    </row>
    <row r="8343" spans="2:14" ht="14.25" customHeight="1" x14ac:dyDescent="0.25">
      <c r="B8343" s="2" t="s">
        <v>25</v>
      </c>
      <c r="C8343" s="2">
        <v>1197831</v>
      </c>
      <c r="D8343" s="3">
        <v>44330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10">
        <v>43</v>
      </c>
      <c r="J8343" s="7">
        <v>2020</v>
      </c>
      <c r="K8343" s="10">
        <v>8686</v>
      </c>
      <c r="L8343" s="10">
        <v>5732.7600000000011</v>
      </c>
      <c r="M8343" s="5">
        <v>0.66000000000000014</v>
      </c>
      <c r="N8343" s="2" t="s">
        <v>23</v>
      </c>
    </row>
    <row r="8344" spans="2:14" ht="14.25" customHeight="1" x14ac:dyDescent="0.25">
      <c r="B8344" s="2" t="s">
        <v>25</v>
      </c>
      <c r="C8344" s="2">
        <v>1197831</v>
      </c>
      <c r="D8344" s="3">
        <v>44331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10">
        <v>39</v>
      </c>
      <c r="J8344" s="7">
        <v>2480</v>
      </c>
      <c r="K8344" s="10">
        <v>9672</v>
      </c>
      <c r="L8344" s="10">
        <v>4642.5599999999995</v>
      </c>
      <c r="M8344" s="5">
        <v>0.48</v>
      </c>
      <c r="N8344" s="2" t="s">
        <v>23</v>
      </c>
    </row>
    <row r="8345" spans="2:14" ht="14.25" customHeight="1" x14ac:dyDescent="0.25">
      <c r="B8345" s="2" t="s">
        <v>25</v>
      </c>
      <c r="C8345" s="2">
        <v>1197831</v>
      </c>
      <c r="D8345" s="3">
        <v>44332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10">
        <v>37</v>
      </c>
      <c r="J8345" s="7">
        <v>2640</v>
      </c>
      <c r="K8345" s="10">
        <v>9768</v>
      </c>
      <c r="L8345" s="10">
        <v>4786.32</v>
      </c>
      <c r="M8345" s="5">
        <v>0.48999999999999994</v>
      </c>
      <c r="N8345" s="2" t="s">
        <v>23</v>
      </c>
    </row>
    <row r="8346" spans="2:14" ht="14.25" customHeight="1" x14ac:dyDescent="0.25">
      <c r="B8346" s="2" t="s">
        <v>25</v>
      </c>
      <c r="C8346" s="2">
        <v>1197831</v>
      </c>
      <c r="D8346" s="3">
        <v>44333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10">
        <v>44</v>
      </c>
      <c r="J8346" s="7">
        <v>2100</v>
      </c>
      <c r="K8346" s="10">
        <v>9240</v>
      </c>
      <c r="L8346" s="10">
        <v>4712.3999999999996</v>
      </c>
      <c r="M8346" s="5">
        <v>0.51</v>
      </c>
      <c r="N8346" s="2" t="s">
        <v>23</v>
      </c>
    </row>
    <row r="8347" spans="2:14" ht="14.25" customHeight="1" x14ac:dyDescent="0.25">
      <c r="B8347" s="2" t="s">
        <v>25</v>
      </c>
      <c r="C8347" s="2">
        <v>1197831</v>
      </c>
      <c r="D8347" s="3">
        <v>44334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10">
        <v>44</v>
      </c>
      <c r="J8347" s="7">
        <v>1760</v>
      </c>
      <c r="K8347" s="10">
        <v>7744</v>
      </c>
      <c r="L8347" s="10">
        <v>4646.4000000000005</v>
      </c>
      <c r="M8347" s="5">
        <v>0.60000000000000009</v>
      </c>
      <c r="N8347" s="2" t="s">
        <v>23</v>
      </c>
    </row>
    <row r="8348" spans="2:14" ht="14.25" customHeight="1" x14ac:dyDescent="0.25">
      <c r="B8348" s="2" t="s">
        <v>25</v>
      </c>
      <c r="C8348" s="2">
        <v>1197831</v>
      </c>
      <c r="D8348" s="3">
        <v>44335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10">
        <v>38</v>
      </c>
      <c r="J8348" s="7">
        <v>1600</v>
      </c>
      <c r="K8348" s="10">
        <v>6080</v>
      </c>
      <c r="L8348" s="10">
        <v>2857.6</v>
      </c>
      <c r="M8348" s="5">
        <v>0.47</v>
      </c>
      <c r="N8348" s="2" t="s">
        <v>23</v>
      </c>
    </row>
    <row r="8349" spans="2:14" ht="14.25" customHeight="1" x14ac:dyDescent="0.25">
      <c r="B8349" s="2" t="s">
        <v>25</v>
      </c>
      <c r="C8349" s="2">
        <v>1197831</v>
      </c>
      <c r="D8349" s="3">
        <v>44336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10">
        <v>49</v>
      </c>
      <c r="J8349" s="7">
        <v>2250</v>
      </c>
      <c r="K8349" s="10">
        <v>11025</v>
      </c>
      <c r="L8349" s="10">
        <v>6945.7500000000009</v>
      </c>
      <c r="M8349" s="5">
        <v>0.63000000000000012</v>
      </c>
      <c r="N8349" s="2" t="s">
        <v>23</v>
      </c>
    </row>
    <row r="8350" spans="2:14" ht="14.25" customHeight="1" x14ac:dyDescent="0.25">
      <c r="B8350" s="2" t="s">
        <v>13</v>
      </c>
      <c r="C8350" s="2">
        <v>1185732</v>
      </c>
      <c r="D8350" s="3">
        <v>44337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10">
        <v>27</v>
      </c>
      <c r="J8350" s="7">
        <v>1400</v>
      </c>
      <c r="K8350" s="10">
        <v>3780</v>
      </c>
      <c r="L8350" s="10">
        <v>1663.2</v>
      </c>
      <c r="M8350" s="5">
        <v>0.44</v>
      </c>
      <c r="N8350" s="2" t="s">
        <v>23</v>
      </c>
    </row>
    <row r="8351" spans="2:14" ht="14.25" customHeight="1" x14ac:dyDescent="0.25">
      <c r="B8351" s="2" t="s">
        <v>13</v>
      </c>
      <c r="C8351" s="2">
        <v>1185732</v>
      </c>
      <c r="D8351" s="3">
        <v>44338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10">
        <v>23</v>
      </c>
      <c r="J8351" s="7">
        <v>700</v>
      </c>
      <c r="K8351" s="10">
        <v>1610</v>
      </c>
      <c r="L8351" s="10">
        <v>660.09999999999991</v>
      </c>
      <c r="M8351" s="5">
        <v>0.41</v>
      </c>
      <c r="N8351" s="2" t="s">
        <v>23</v>
      </c>
    </row>
    <row r="8352" spans="2:14" ht="14.25" customHeight="1" x14ac:dyDescent="0.25">
      <c r="B8352" s="2" t="s">
        <v>13</v>
      </c>
      <c r="C8352" s="2">
        <v>1185732</v>
      </c>
      <c r="D8352" s="3">
        <v>44339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10">
        <v>19</v>
      </c>
      <c r="J8352" s="7">
        <v>740</v>
      </c>
      <c r="K8352" s="10">
        <v>1406</v>
      </c>
      <c r="L8352" s="10">
        <v>548.33999999999992</v>
      </c>
      <c r="M8352" s="5">
        <v>0.38999999999999996</v>
      </c>
      <c r="N8352" s="2" t="s">
        <v>23</v>
      </c>
    </row>
    <row r="8353" spans="2:14" ht="14.25" customHeight="1" x14ac:dyDescent="0.25">
      <c r="B8353" s="2" t="s">
        <v>13</v>
      </c>
      <c r="C8353" s="2">
        <v>1185732</v>
      </c>
      <c r="D8353" s="3">
        <v>44340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10">
        <v>22</v>
      </c>
      <c r="J8353" s="7">
        <v>230</v>
      </c>
      <c r="K8353" s="10">
        <v>506</v>
      </c>
      <c r="L8353" s="10">
        <v>217.58</v>
      </c>
      <c r="M8353" s="5">
        <v>0.43000000000000005</v>
      </c>
      <c r="N8353" s="2" t="s">
        <v>23</v>
      </c>
    </row>
    <row r="8354" spans="2:14" ht="14.25" customHeight="1" x14ac:dyDescent="0.25">
      <c r="B8354" s="2" t="s">
        <v>25</v>
      </c>
      <c r="C8354" s="2">
        <v>1197831</v>
      </c>
      <c r="D8354" s="3">
        <v>44413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10">
        <v>31</v>
      </c>
      <c r="J8354" s="7">
        <v>1140</v>
      </c>
      <c r="K8354" s="10">
        <v>3534</v>
      </c>
      <c r="L8354" s="10">
        <v>1448.9399999999998</v>
      </c>
      <c r="M8354" s="5">
        <v>0.41</v>
      </c>
      <c r="N8354" s="2" t="s">
        <v>23</v>
      </c>
    </row>
    <row r="8355" spans="2:14" ht="14.25" customHeight="1" x14ac:dyDescent="0.25">
      <c r="B8355" s="2" t="s">
        <v>25</v>
      </c>
      <c r="C8355" s="2">
        <v>1197831</v>
      </c>
      <c r="D8355" s="3">
        <v>44414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10">
        <v>24</v>
      </c>
      <c r="J8355" s="7">
        <v>1520</v>
      </c>
      <c r="K8355" s="10">
        <v>3648</v>
      </c>
      <c r="L8355" s="10">
        <v>2152.3200000000002</v>
      </c>
      <c r="M8355" s="5">
        <v>0.59000000000000008</v>
      </c>
      <c r="N8355" s="2" t="s">
        <v>23</v>
      </c>
    </row>
    <row r="8356" spans="2:14" ht="14.25" customHeight="1" x14ac:dyDescent="0.25">
      <c r="B8356" s="2" t="s">
        <v>25</v>
      </c>
      <c r="C8356" s="2">
        <v>1197831</v>
      </c>
      <c r="D8356" s="3">
        <v>44415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10">
        <v>16</v>
      </c>
      <c r="J8356" s="7">
        <v>2060</v>
      </c>
      <c r="K8356" s="10">
        <v>3296</v>
      </c>
      <c r="L8356" s="10">
        <v>1549.12</v>
      </c>
      <c r="M8356" s="5">
        <v>0.47</v>
      </c>
      <c r="N8356" s="2" t="s">
        <v>23</v>
      </c>
    </row>
    <row r="8357" spans="2:14" ht="14.25" customHeight="1" x14ac:dyDescent="0.25">
      <c r="B8357" s="2" t="s">
        <v>25</v>
      </c>
      <c r="C8357" s="2">
        <v>1197831</v>
      </c>
      <c r="D8357" s="3">
        <v>44416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10">
        <v>26</v>
      </c>
      <c r="J8357" s="7">
        <v>1920</v>
      </c>
      <c r="K8357" s="10">
        <v>4992</v>
      </c>
      <c r="L8357" s="10">
        <v>2096.64</v>
      </c>
      <c r="M8357" s="5">
        <v>0.42</v>
      </c>
      <c r="N8357" s="2" t="s">
        <v>23</v>
      </c>
    </row>
    <row r="8358" spans="2:14" ht="14.25" customHeight="1" x14ac:dyDescent="0.25">
      <c r="B8358" s="2" t="s">
        <v>25</v>
      </c>
      <c r="C8358" s="2">
        <v>1197831</v>
      </c>
      <c r="D8358" s="3">
        <v>44417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10">
        <v>26</v>
      </c>
      <c r="J8358" s="7">
        <v>1360</v>
      </c>
      <c r="K8358" s="10">
        <v>3536</v>
      </c>
      <c r="L8358" s="10">
        <v>1555.84</v>
      </c>
      <c r="M8358" s="5">
        <v>0.43999999999999995</v>
      </c>
      <c r="N8358" s="2" t="s">
        <v>23</v>
      </c>
    </row>
    <row r="8359" spans="2:14" ht="14.25" customHeight="1" x14ac:dyDescent="0.25">
      <c r="B8359" s="2" t="s">
        <v>25</v>
      </c>
      <c r="C8359" s="2">
        <v>1197831</v>
      </c>
      <c r="D8359" s="3">
        <v>44418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10">
        <v>24</v>
      </c>
      <c r="J8359" s="7">
        <v>1130</v>
      </c>
      <c r="K8359" s="10">
        <v>2712</v>
      </c>
      <c r="L8359" s="10">
        <v>1464.48</v>
      </c>
      <c r="M8359" s="5">
        <v>0.54</v>
      </c>
      <c r="N8359" s="2" t="s">
        <v>23</v>
      </c>
    </row>
    <row r="8360" spans="2:14" ht="14.25" customHeight="1" x14ac:dyDescent="0.25">
      <c r="B8360" s="2" t="s">
        <v>25</v>
      </c>
      <c r="C8360" s="2">
        <v>1197831</v>
      </c>
      <c r="D8360" s="3">
        <v>44419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10">
        <v>29</v>
      </c>
      <c r="J8360" s="7">
        <v>850</v>
      </c>
      <c r="K8360" s="10">
        <v>2465</v>
      </c>
      <c r="L8360" s="10">
        <v>961.34999999999991</v>
      </c>
      <c r="M8360" s="5">
        <v>0.38999999999999996</v>
      </c>
      <c r="N8360" s="2" t="s">
        <v>23</v>
      </c>
    </row>
    <row r="8361" spans="2:14" ht="14.25" customHeight="1" x14ac:dyDescent="0.25">
      <c r="B8361" s="2" t="s">
        <v>25</v>
      </c>
      <c r="C8361" s="2">
        <v>1197831</v>
      </c>
      <c r="D8361" s="3">
        <v>44420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10">
        <v>27</v>
      </c>
      <c r="J8361" s="7">
        <v>1440</v>
      </c>
      <c r="K8361" s="10">
        <v>3888</v>
      </c>
      <c r="L8361" s="10">
        <v>2216.1600000000003</v>
      </c>
      <c r="M8361" s="5">
        <v>0.57000000000000006</v>
      </c>
      <c r="N8361" s="2" t="s">
        <v>23</v>
      </c>
    </row>
    <row r="8362" spans="2:14" ht="14.25" customHeight="1" x14ac:dyDescent="0.25">
      <c r="B8362" s="2" t="s">
        <v>25</v>
      </c>
      <c r="C8362" s="2">
        <v>1197831</v>
      </c>
      <c r="D8362" s="3">
        <v>44421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10">
        <v>23</v>
      </c>
      <c r="J8362" s="7">
        <v>1940</v>
      </c>
      <c r="K8362" s="10">
        <v>4462</v>
      </c>
      <c r="L8362" s="10">
        <v>2186.3799999999997</v>
      </c>
      <c r="M8362" s="5">
        <v>0.48999999999999994</v>
      </c>
      <c r="N8362" s="2" t="s">
        <v>23</v>
      </c>
    </row>
    <row r="8363" spans="2:14" ht="14.25" customHeight="1" x14ac:dyDescent="0.25">
      <c r="B8363" s="2" t="s">
        <v>25</v>
      </c>
      <c r="C8363" s="2">
        <v>1197831</v>
      </c>
      <c r="D8363" s="3">
        <v>44422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10">
        <v>32</v>
      </c>
      <c r="J8363" s="7">
        <v>1940</v>
      </c>
      <c r="K8363" s="10">
        <v>6208</v>
      </c>
      <c r="L8363" s="10">
        <v>2917.7599999999998</v>
      </c>
      <c r="M8363" s="5">
        <v>0.47</v>
      </c>
      <c r="N8363" s="2" t="s">
        <v>23</v>
      </c>
    </row>
    <row r="8364" spans="2:14" ht="14.25" customHeight="1" x14ac:dyDescent="0.25">
      <c r="B8364" s="2" t="s">
        <v>25</v>
      </c>
      <c r="C8364" s="2">
        <v>1197831</v>
      </c>
      <c r="D8364" s="3">
        <v>44423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10">
        <v>20</v>
      </c>
      <c r="J8364" s="7">
        <v>1440</v>
      </c>
      <c r="K8364" s="10">
        <v>2880</v>
      </c>
      <c r="L8364" s="10">
        <v>1468.8</v>
      </c>
      <c r="M8364" s="5">
        <v>0.51</v>
      </c>
      <c r="N8364" s="2" t="s">
        <v>23</v>
      </c>
    </row>
    <row r="8365" spans="2:14" ht="14.25" customHeight="1" x14ac:dyDescent="0.25">
      <c r="B8365" s="2" t="s">
        <v>25</v>
      </c>
      <c r="C8365" s="2">
        <v>1197831</v>
      </c>
      <c r="D8365" s="3">
        <v>44424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10">
        <v>23</v>
      </c>
      <c r="J8365" s="7">
        <v>1160</v>
      </c>
      <c r="K8365" s="10">
        <v>2668</v>
      </c>
      <c r="L8365" s="10">
        <v>1627.4800000000002</v>
      </c>
      <c r="M8365" s="5">
        <v>0.6100000000000001</v>
      </c>
      <c r="N8365" s="2" t="s">
        <v>23</v>
      </c>
    </row>
    <row r="8366" spans="2:14" ht="14.25" customHeight="1" x14ac:dyDescent="0.25">
      <c r="B8366" s="2" t="s">
        <v>25</v>
      </c>
      <c r="C8366" s="2">
        <v>1197831</v>
      </c>
      <c r="D8366" s="3">
        <v>44425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10">
        <v>28</v>
      </c>
      <c r="J8366" s="7">
        <v>880</v>
      </c>
      <c r="K8366" s="10">
        <v>2464</v>
      </c>
      <c r="L8366" s="10">
        <v>1133.4399999999998</v>
      </c>
      <c r="M8366" s="5">
        <v>0.45999999999999996</v>
      </c>
      <c r="N8366" s="2" t="s">
        <v>23</v>
      </c>
    </row>
    <row r="8367" spans="2:14" ht="14.25" customHeight="1" x14ac:dyDescent="0.25">
      <c r="B8367" s="2" t="s">
        <v>25</v>
      </c>
      <c r="C8367" s="2">
        <v>1197831</v>
      </c>
      <c r="D8367" s="3">
        <v>44426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10">
        <v>26</v>
      </c>
      <c r="J8367" s="7">
        <v>1200</v>
      </c>
      <c r="K8367" s="10">
        <v>3120</v>
      </c>
      <c r="L8367" s="10">
        <v>2059.2000000000003</v>
      </c>
      <c r="M8367" s="5">
        <v>0.66000000000000014</v>
      </c>
      <c r="N8367" s="2" t="s">
        <v>23</v>
      </c>
    </row>
    <row r="8368" spans="2:14" ht="14.25" customHeight="1" x14ac:dyDescent="0.25">
      <c r="B8368" s="2" t="s">
        <v>25</v>
      </c>
      <c r="C8368" s="2">
        <v>1197831</v>
      </c>
      <c r="D8368" s="3">
        <v>44427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10">
        <v>15</v>
      </c>
      <c r="J8368" s="7">
        <v>2150</v>
      </c>
      <c r="K8368" s="10">
        <v>3225</v>
      </c>
      <c r="L8368" s="10">
        <v>1677</v>
      </c>
      <c r="M8368" s="5">
        <v>0.52</v>
      </c>
      <c r="N8368" s="2" t="s">
        <v>23</v>
      </c>
    </row>
    <row r="8369" spans="2:14" ht="14.25" customHeight="1" x14ac:dyDescent="0.25">
      <c r="B8369" s="2" t="s">
        <v>25</v>
      </c>
      <c r="C8369" s="2">
        <v>1197831</v>
      </c>
      <c r="D8369" s="3">
        <v>44428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10">
        <v>16</v>
      </c>
      <c r="J8369" s="7">
        <v>2020</v>
      </c>
      <c r="K8369" s="10">
        <v>3232</v>
      </c>
      <c r="L8369" s="10">
        <v>1519.04</v>
      </c>
      <c r="M8369" s="5">
        <v>0.47</v>
      </c>
      <c r="N8369" s="2" t="s">
        <v>23</v>
      </c>
    </row>
    <row r="8370" spans="2:14" ht="14.25" customHeight="1" x14ac:dyDescent="0.25">
      <c r="B8370" s="2" t="s">
        <v>25</v>
      </c>
      <c r="C8370" s="2">
        <v>1197831</v>
      </c>
      <c r="D8370" s="3">
        <v>44429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10">
        <v>11</v>
      </c>
      <c r="J8370" s="7">
        <v>1520</v>
      </c>
      <c r="K8370" s="10">
        <v>1672</v>
      </c>
      <c r="L8370" s="10">
        <v>785.83999999999992</v>
      </c>
      <c r="M8370" s="5">
        <v>0.47</v>
      </c>
      <c r="N8370" s="2" t="s">
        <v>23</v>
      </c>
    </row>
    <row r="8371" spans="2:14" ht="14.25" customHeight="1" x14ac:dyDescent="0.25">
      <c r="B8371" s="2" t="s">
        <v>25</v>
      </c>
      <c r="C8371" s="2">
        <v>1197831</v>
      </c>
      <c r="D8371" s="3">
        <v>44430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10">
        <v>15</v>
      </c>
      <c r="J8371" s="7">
        <v>1160</v>
      </c>
      <c r="K8371" s="10">
        <v>1740</v>
      </c>
      <c r="L8371" s="10">
        <v>1044.0000000000002</v>
      </c>
      <c r="M8371" s="5">
        <v>0.60000000000000009</v>
      </c>
      <c r="N8371" s="2" t="s">
        <v>23</v>
      </c>
    </row>
    <row r="8372" spans="2:14" ht="14.25" customHeight="1" x14ac:dyDescent="0.25">
      <c r="B8372" s="2" t="s">
        <v>25</v>
      </c>
      <c r="C8372" s="2">
        <v>1197831</v>
      </c>
      <c r="D8372" s="3">
        <v>44431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10">
        <v>19</v>
      </c>
      <c r="J8372" s="7">
        <v>880</v>
      </c>
      <c r="K8372" s="10">
        <v>1672</v>
      </c>
      <c r="L8372" s="10">
        <v>702.24</v>
      </c>
      <c r="M8372" s="5">
        <v>0.42</v>
      </c>
      <c r="N8372" s="2" t="s">
        <v>23</v>
      </c>
    </row>
    <row r="8373" spans="2:14" ht="14.25" customHeight="1" x14ac:dyDescent="0.25">
      <c r="B8373" s="2" t="s">
        <v>25</v>
      </c>
      <c r="C8373" s="2">
        <v>1197831</v>
      </c>
      <c r="D8373" s="3">
        <v>44432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10">
        <v>14</v>
      </c>
      <c r="J8373" s="7">
        <v>1650</v>
      </c>
      <c r="K8373" s="10">
        <v>2310</v>
      </c>
      <c r="L8373" s="10">
        <v>1547.7000000000003</v>
      </c>
      <c r="M8373" s="5">
        <v>0.67000000000000015</v>
      </c>
      <c r="N8373" s="2" t="s">
        <v>23</v>
      </c>
    </row>
    <row r="8374" spans="2:14" ht="14.25" customHeight="1" x14ac:dyDescent="0.25">
      <c r="B8374" s="2" t="s">
        <v>25</v>
      </c>
      <c r="C8374" s="2">
        <v>1197831</v>
      </c>
      <c r="D8374" s="3">
        <v>44433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10">
        <v>7</v>
      </c>
      <c r="J8374" s="7">
        <v>2240</v>
      </c>
      <c r="K8374" s="10">
        <v>1568</v>
      </c>
      <c r="L8374" s="10">
        <v>736.95999999999992</v>
      </c>
      <c r="M8374" s="5">
        <v>0.47</v>
      </c>
      <c r="N8374" s="2" t="s">
        <v>23</v>
      </c>
    </row>
    <row r="8375" spans="2:14" ht="14.25" customHeight="1" x14ac:dyDescent="0.25">
      <c r="B8375" s="2" t="s">
        <v>25</v>
      </c>
      <c r="C8375" s="2">
        <v>1197831</v>
      </c>
      <c r="D8375" s="3">
        <v>44434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10">
        <v>16</v>
      </c>
      <c r="J8375" s="7">
        <v>2180</v>
      </c>
      <c r="K8375" s="10">
        <v>3488</v>
      </c>
      <c r="L8375" s="10">
        <v>1709.1199999999997</v>
      </c>
      <c r="M8375" s="5">
        <v>0.48999999999999994</v>
      </c>
      <c r="N8375" s="2" t="s">
        <v>23</v>
      </c>
    </row>
    <row r="8376" spans="2:14" ht="14.25" customHeight="1" x14ac:dyDescent="0.25">
      <c r="B8376" s="2" t="s">
        <v>25</v>
      </c>
      <c r="C8376" s="2">
        <v>1197831</v>
      </c>
      <c r="D8376" s="3">
        <v>44435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10">
        <v>11</v>
      </c>
      <c r="J8376" s="7">
        <v>1900</v>
      </c>
      <c r="K8376" s="10">
        <v>2090</v>
      </c>
      <c r="L8376" s="10">
        <v>1086.8</v>
      </c>
      <c r="M8376" s="5">
        <v>0.52</v>
      </c>
      <c r="N8376" s="2" t="s">
        <v>23</v>
      </c>
    </row>
    <row r="8377" spans="2:14" ht="14.25" customHeight="1" x14ac:dyDescent="0.25">
      <c r="B8377" s="2" t="s">
        <v>25</v>
      </c>
      <c r="C8377" s="2">
        <v>1197831</v>
      </c>
      <c r="D8377" s="3">
        <v>44436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10">
        <v>26</v>
      </c>
      <c r="J8377" s="7">
        <v>1650</v>
      </c>
      <c r="K8377" s="10">
        <v>4290</v>
      </c>
      <c r="L8377" s="10">
        <v>2616.9000000000005</v>
      </c>
      <c r="M8377" s="5">
        <v>0.6100000000000001</v>
      </c>
      <c r="N8377" s="2" t="s">
        <v>23</v>
      </c>
    </row>
    <row r="8378" spans="2:14" ht="14.25" customHeight="1" x14ac:dyDescent="0.25">
      <c r="B8378" s="2" t="s">
        <v>25</v>
      </c>
      <c r="C8378" s="2">
        <v>1197831</v>
      </c>
      <c r="D8378" s="3">
        <v>44437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10">
        <v>39</v>
      </c>
      <c r="J8378" s="7">
        <v>1320</v>
      </c>
      <c r="K8378" s="10">
        <v>5148</v>
      </c>
      <c r="L8378" s="10">
        <v>2162.16</v>
      </c>
      <c r="M8378" s="5">
        <v>0.42</v>
      </c>
      <c r="N8378" s="2" t="s">
        <v>23</v>
      </c>
    </row>
    <row r="8379" spans="2:14" ht="14.25" customHeight="1" x14ac:dyDescent="0.25">
      <c r="B8379" s="2" t="s">
        <v>25</v>
      </c>
      <c r="C8379" s="2">
        <v>1197831</v>
      </c>
      <c r="D8379" s="3">
        <v>44438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10">
        <v>36</v>
      </c>
      <c r="J8379" s="7">
        <v>2630</v>
      </c>
      <c r="K8379" s="10">
        <v>9468</v>
      </c>
      <c r="L8379" s="10">
        <v>6248.880000000001</v>
      </c>
      <c r="M8379" s="5">
        <v>0.66000000000000014</v>
      </c>
      <c r="N8379" s="2" t="s">
        <v>23</v>
      </c>
    </row>
    <row r="8380" spans="2:14" ht="14.25" customHeight="1" x14ac:dyDescent="0.25">
      <c r="B8380" s="2" t="s">
        <v>25</v>
      </c>
      <c r="C8380" s="2">
        <v>1197831</v>
      </c>
      <c r="D8380" s="3">
        <v>44439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10">
        <v>30</v>
      </c>
      <c r="J8380" s="7">
        <v>2250</v>
      </c>
      <c r="K8380" s="10">
        <v>6750</v>
      </c>
      <c r="L8380" s="10">
        <v>3240</v>
      </c>
      <c r="M8380" s="5">
        <v>0.48</v>
      </c>
      <c r="N8380" s="2" t="s">
        <v>23</v>
      </c>
    </row>
    <row r="8381" spans="2:14" ht="14.25" customHeight="1" x14ac:dyDescent="0.25">
      <c r="B8381" s="2" t="s">
        <v>25</v>
      </c>
      <c r="C8381" s="2">
        <v>1197831</v>
      </c>
      <c r="D8381" s="3">
        <v>44440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10">
        <v>35</v>
      </c>
      <c r="J8381" s="7">
        <v>2330</v>
      </c>
      <c r="K8381" s="10">
        <v>8155</v>
      </c>
      <c r="L8381" s="10">
        <v>3832.85</v>
      </c>
      <c r="M8381" s="5">
        <v>0.47</v>
      </c>
      <c r="N8381" s="2" t="s">
        <v>23</v>
      </c>
    </row>
    <row r="8382" spans="2:14" ht="14.25" customHeight="1" x14ac:dyDescent="0.25">
      <c r="B8382" s="2" t="s">
        <v>25</v>
      </c>
      <c r="C8382" s="2">
        <v>1197831</v>
      </c>
      <c r="D8382" s="3">
        <v>44441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10">
        <v>35</v>
      </c>
      <c r="J8382" s="7">
        <v>2280</v>
      </c>
      <c r="K8382" s="10">
        <v>7980</v>
      </c>
      <c r="L8382" s="10">
        <v>4069.8</v>
      </c>
      <c r="M8382" s="5">
        <v>0.51</v>
      </c>
      <c r="N8382" s="2" t="s">
        <v>23</v>
      </c>
    </row>
    <row r="8383" spans="2:14" ht="14.25" customHeight="1" x14ac:dyDescent="0.25">
      <c r="B8383" s="2" t="s">
        <v>25</v>
      </c>
      <c r="C8383" s="2">
        <v>1197831</v>
      </c>
      <c r="D8383" s="3">
        <v>44442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10">
        <v>31</v>
      </c>
      <c r="J8383" s="7">
        <v>2100</v>
      </c>
      <c r="K8383" s="10">
        <v>6510</v>
      </c>
      <c r="L8383" s="10">
        <v>3906.0000000000005</v>
      </c>
      <c r="M8383" s="5">
        <v>0.60000000000000009</v>
      </c>
      <c r="N8383" s="2" t="s">
        <v>23</v>
      </c>
    </row>
    <row r="8384" spans="2:14" ht="14.25" customHeight="1" x14ac:dyDescent="0.25">
      <c r="B8384" s="2" t="s">
        <v>25</v>
      </c>
      <c r="C8384" s="2">
        <v>1197831</v>
      </c>
      <c r="D8384" s="3">
        <v>44443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10">
        <v>38</v>
      </c>
      <c r="J8384" s="7">
        <v>1650</v>
      </c>
      <c r="K8384" s="10">
        <v>6270</v>
      </c>
      <c r="L8384" s="10">
        <v>2946.8999999999996</v>
      </c>
      <c r="M8384" s="5">
        <v>0.47</v>
      </c>
      <c r="N8384" s="2" t="s">
        <v>23</v>
      </c>
    </row>
    <row r="8385" spans="2:14" ht="14.25" customHeight="1" x14ac:dyDescent="0.25">
      <c r="B8385" s="2" t="s">
        <v>25</v>
      </c>
      <c r="C8385" s="2">
        <v>1197831</v>
      </c>
      <c r="D8385" s="3">
        <v>44444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10">
        <v>36</v>
      </c>
      <c r="J8385" s="7">
        <v>2800</v>
      </c>
      <c r="K8385" s="10">
        <v>10080</v>
      </c>
      <c r="L8385" s="10">
        <v>6451.2000000000016</v>
      </c>
      <c r="M8385" s="5">
        <v>0.64000000000000012</v>
      </c>
      <c r="N8385" s="2" t="s">
        <v>23</v>
      </c>
    </row>
    <row r="8386" spans="2:14" ht="14.25" customHeight="1" x14ac:dyDescent="0.25">
      <c r="B8386" s="2" t="s">
        <v>25</v>
      </c>
      <c r="C8386" s="2">
        <v>1197831</v>
      </c>
      <c r="D8386" s="3">
        <v>44445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10">
        <v>31</v>
      </c>
      <c r="J8386" s="7">
        <v>2560</v>
      </c>
      <c r="K8386" s="10">
        <v>7936</v>
      </c>
      <c r="L8386" s="10">
        <v>4206.079999999999</v>
      </c>
      <c r="M8386" s="5">
        <v>0.52999999999999992</v>
      </c>
      <c r="N8386" s="2" t="s">
        <v>23</v>
      </c>
    </row>
    <row r="8387" spans="2:14" ht="14.25" customHeight="1" x14ac:dyDescent="0.25">
      <c r="B8387" s="2" t="s">
        <v>25</v>
      </c>
      <c r="C8387" s="2">
        <v>1197831</v>
      </c>
      <c r="D8387" s="3">
        <v>44446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10">
        <v>37</v>
      </c>
      <c r="J8387" s="7">
        <v>2640</v>
      </c>
      <c r="K8387" s="10">
        <v>9768</v>
      </c>
      <c r="L8387" s="10">
        <v>5372.4</v>
      </c>
      <c r="M8387" s="5">
        <v>0.54999999999999993</v>
      </c>
      <c r="N8387" s="2" t="s">
        <v>23</v>
      </c>
    </row>
    <row r="8388" spans="2:14" ht="14.25" customHeight="1" x14ac:dyDescent="0.25">
      <c r="B8388" s="2" t="s">
        <v>25</v>
      </c>
      <c r="C8388" s="2">
        <v>1197831</v>
      </c>
      <c r="D8388" s="3">
        <v>44447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10">
        <v>31</v>
      </c>
      <c r="J8388" s="7">
        <v>3220</v>
      </c>
      <c r="K8388" s="10">
        <v>9982</v>
      </c>
      <c r="L8388" s="10">
        <v>5589.9199999999992</v>
      </c>
      <c r="M8388" s="5">
        <v>0.55999999999999994</v>
      </c>
      <c r="N8388" s="2" t="s">
        <v>23</v>
      </c>
    </row>
    <row r="8389" spans="2:14" ht="14.25" customHeight="1" x14ac:dyDescent="0.25">
      <c r="B8389" s="2" t="s">
        <v>25</v>
      </c>
      <c r="C8389" s="2">
        <v>1197831</v>
      </c>
      <c r="D8389" s="3">
        <v>44448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10">
        <v>36</v>
      </c>
      <c r="J8389" s="7">
        <v>1960</v>
      </c>
      <c r="K8389" s="10">
        <v>7056</v>
      </c>
      <c r="L8389" s="10">
        <v>4727.5200000000013</v>
      </c>
      <c r="M8389" s="5">
        <v>0.67000000000000015</v>
      </c>
      <c r="N8389" s="2" t="s">
        <v>23</v>
      </c>
    </row>
    <row r="8390" spans="2:14" ht="14.25" customHeight="1" x14ac:dyDescent="0.25">
      <c r="B8390" s="2" t="s">
        <v>25</v>
      </c>
      <c r="C8390" s="2">
        <v>1197831</v>
      </c>
      <c r="D8390" s="3">
        <v>44449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10">
        <v>35</v>
      </c>
      <c r="J8390" s="7">
        <v>1790</v>
      </c>
      <c r="K8390" s="10">
        <v>6265</v>
      </c>
      <c r="L8390" s="10">
        <v>3257.8</v>
      </c>
      <c r="M8390" s="5">
        <v>0.52</v>
      </c>
      <c r="N8390" s="2" t="s">
        <v>23</v>
      </c>
    </row>
    <row r="8391" spans="2:14" ht="14.25" customHeight="1" x14ac:dyDescent="0.25">
      <c r="B8391" s="2" t="s">
        <v>25</v>
      </c>
      <c r="C8391" s="2">
        <v>1197831</v>
      </c>
      <c r="D8391" s="3">
        <v>44450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10">
        <v>47</v>
      </c>
      <c r="J8391" s="7">
        <v>2800</v>
      </c>
      <c r="K8391" s="10">
        <v>13160</v>
      </c>
      <c r="L8391" s="10">
        <v>9212.0000000000018</v>
      </c>
      <c r="M8391" s="5">
        <v>0.70000000000000018</v>
      </c>
      <c r="N8391" s="2" t="s">
        <v>23</v>
      </c>
    </row>
    <row r="8392" spans="2:14" ht="14.25" customHeight="1" x14ac:dyDescent="0.25">
      <c r="B8392" s="2" t="s">
        <v>25</v>
      </c>
      <c r="C8392" s="2">
        <v>1197831</v>
      </c>
      <c r="D8392" s="3">
        <v>44451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10">
        <v>27</v>
      </c>
      <c r="J8392" s="7">
        <v>2330</v>
      </c>
      <c r="K8392" s="10">
        <v>6291</v>
      </c>
      <c r="L8392" s="10">
        <v>3460.0499999999997</v>
      </c>
      <c r="M8392" s="5">
        <v>0.54999999999999993</v>
      </c>
      <c r="N8392" s="2" t="s">
        <v>23</v>
      </c>
    </row>
    <row r="8393" spans="2:14" ht="14.25" customHeight="1" x14ac:dyDescent="0.25">
      <c r="B8393" s="2" t="s">
        <v>25</v>
      </c>
      <c r="C8393" s="2">
        <v>1197831</v>
      </c>
      <c r="D8393" s="3">
        <v>44452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10">
        <v>39</v>
      </c>
      <c r="J8393" s="7">
        <v>2330</v>
      </c>
      <c r="K8393" s="10">
        <v>9087</v>
      </c>
      <c r="L8393" s="10">
        <v>4906.9799999999996</v>
      </c>
      <c r="M8393" s="5">
        <v>0.53999999999999992</v>
      </c>
      <c r="N8393" s="2" t="s">
        <v>23</v>
      </c>
    </row>
    <row r="8394" spans="2:14" ht="14.25" customHeight="1" x14ac:dyDescent="0.25">
      <c r="B8394" s="2" t="s">
        <v>25</v>
      </c>
      <c r="C8394" s="2">
        <v>1197831</v>
      </c>
      <c r="D8394" s="3">
        <v>44453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10">
        <v>36</v>
      </c>
      <c r="J8394" s="7">
        <v>2780</v>
      </c>
      <c r="K8394" s="10">
        <v>10008</v>
      </c>
      <c r="L8394" s="10">
        <v>5304.2399999999989</v>
      </c>
      <c r="M8394" s="5">
        <v>0.52999999999999992</v>
      </c>
      <c r="N8394" s="2" t="s">
        <v>23</v>
      </c>
    </row>
    <row r="8395" spans="2:14" ht="14.25" customHeight="1" x14ac:dyDescent="0.25">
      <c r="B8395" s="2" t="s">
        <v>25</v>
      </c>
      <c r="C8395" s="2">
        <v>1197831</v>
      </c>
      <c r="D8395" s="3">
        <v>44454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10">
        <v>37</v>
      </c>
      <c r="J8395" s="7">
        <v>1400</v>
      </c>
      <c r="K8395" s="10">
        <v>5180</v>
      </c>
      <c r="L8395" s="10">
        <v>3315.2000000000007</v>
      </c>
      <c r="M8395" s="5">
        <v>0.64000000000000012</v>
      </c>
      <c r="N8395" s="2" t="s">
        <v>23</v>
      </c>
    </row>
    <row r="8396" spans="2:14" ht="14.25" customHeight="1" x14ac:dyDescent="0.25">
      <c r="B8396" s="2" t="s">
        <v>25</v>
      </c>
      <c r="C8396" s="2">
        <v>1197831</v>
      </c>
      <c r="D8396" s="3">
        <v>44455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10">
        <v>42</v>
      </c>
      <c r="J8396" s="7">
        <v>1400</v>
      </c>
      <c r="K8396" s="10">
        <v>5880</v>
      </c>
      <c r="L8396" s="10">
        <v>2939.9999999999995</v>
      </c>
      <c r="M8396" s="5">
        <v>0.49999999999999994</v>
      </c>
      <c r="N8396" s="2" t="s">
        <v>23</v>
      </c>
    </row>
    <row r="8397" spans="2:14" ht="14.25" customHeight="1" x14ac:dyDescent="0.25">
      <c r="B8397" s="2" t="s">
        <v>25</v>
      </c>
      <c r="C8397" s="2">
        <v>1197831</v>
      </c>
      <c r="D8397" s="3">
        <v>44456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10">
        <v>39</v>
      </c>
      <c r="J8397" s="7">
        <v>2030</v>
      </c>
      <c r="K8397" s="10">
        <v>7917</v>
      </c>
      <c r="L8397" s="10">
        <v>5621.0700000000015</v>
      </c>
      <c r="M8397" s="5">
        <v>0.71000000000000019</v>
      </c>
      <c r="N8397" s="2" t="s">
        <v>23</v>
      </c>
    </row>
    <row r="8398" spans="2:14" ht="14.25" customHeight="1" x14ac:dyDescent="0.25">
      <c r="B8398" s="2" t="s">
        <v>25</v>
      </c>
      <c r="C8398" s="2">
        <v>1197831</v>
      </c>
      <c r="D8398" s="3">
        <v>44457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10">
        <v>38</v>
      </c>
      <c r="J8398" s="7">
        <v>2060</v>
      </c>
      <c r="K8398" s="10">
        <v>7828</v>
      </c>
      <c r="L8398" s="10">
        <v>4305.3999999999996</v>
      </c>
      <c r="M8398" s="5">
        <v>0.54999999999999993</v>
      </c>
      <c r="N8398" s="2" t="s">
        <v>23</v>
      </c>
    </row>
    <row r="8399" spans="2:14" ht="14.25" customHeight="1" x14ac:dyDescent="0.25">
      <c r="B8399" s="2" t="s">
        <v>25</v>
      </c>
      <c r="C8399" s="2">
        <v>1197831</v>
      </c>
      <c r="D8399" s="3">
        <v>44458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10">
        <v>36</v>
      </c>
      <c r="J8399" s="7">
        <v>1730</v>
      </c>
      <c r="K8399" s="10">
        <v>6228</v>
      </c>
      <c r="L8399" s="10">
        <v>3425.3999999999996</v>
      </c>
      <c r="M8399" s="5">
        <v>0.54999999999999993</v>
      </c>
      <c r="N8399" s="2" t="s">
        <v>23</v>
      </c>
    </row>
    <row r="8400" spans="2:14" ht="14.25" customHeight="1" x14ac:dyDescent="0.25">
      <c r="B8400" s="2" t="s">
        <v>25</v>
      </c>
      <c r="C8400" s="2">
        <v>1197831</v>
      </c>
      <c r="D8400" s="3">
        <v>44459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10">
        <v>47</v>
      </c>
      <c r="J8400" s="7">
        <v>2130</v>
      </c>
      <c r="K8400" s="10">
        <v>10011</v>
      </c>
      <c r="L8400" s="10">
        <v>5606.16</v>
      </c>
      <c r="M8400" s="5">
        <v>0.55999999999999994</v>
      </c>
      <c r="N8400" s="2" t="s">
        <v>23</v>
      </c>
    </row>
    <row r="8401" spans="2:14" ht="14.25" customHeight="1" x14ac:dyDescent="0.25">
      <c r="B8401" s="2" t="s">
        <v>25</v>
      </c>
      <c r="C8401" s="2">
        <v>1197831</v>
      </c>
      <c r="D8401" s="3">
        <v>44460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10">
        <v>44</v>
      </c>
      <c r="J8401" s="7">
        <v>1050</v>
      </c>
      <c r="K8401" s="10">
        <v>4620</v>
      </c>
      <c r="L8401" s="10">
        <v>3049.2000000000007</v>
      </c>
      <c r="M8401" s="5">
        <v>0.66000000000000014</v>
      </c>
      <c r="N8401" s="2" t="s">
        <v>23</v>
      </c>
    </row>
    <row r="8402" spans="2:14" ht="14.25" customHeight="1" x14ac:dyDescent="0.25">
      <c r="B8402" s="2" t="s">
        <v>25</v>
      </c>
      <c r="C8402" s="2">
        <v>1197831</v>
      </c>
      <c r="D8402" s="3">
        <v>44461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10">
        <v>35</v>
      </c>
      <c r="J8402" s="7">
        <v>1160</v>
      </c>
      <c r="K8402" s="10">
        <v>4060</v>
      </c>
      <c r="L8402" s="10">
        <v>1948.8</v>
      </c>
      <c r="M8402" s="5">
        <v>0.48</v>
      </c>
      <c r="N8402" s="2" t="s">
        <v>23</v>
      </c>
    </row>
    <row r="8403" spans="2:14" ht="14.25" customHeight="1" x14ac:dyDescent="0.25">
      <c r="B8403" s="2" t="s">
        <v>25</v>
      </c>
      <c r="C8403" s="2">
        <v>1197831</v>
      </c>
      <c r="D8403" s="3">
        <v>44462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10">
        <v>26</v>
      </c>
      <c r="J8403" s="7">
        <v>1900</v>
      </c>
      <c r="K8403" s="10">
        <v>4940</v>
      </c>
      <c r="L8403" s="10">
        <v>3556.8000000000011</v>
      </c>
      <c r="M8403" s="5">
        <v>0.7200000000000002</v>
      </c>
      <c r="N8403" s="2" t="s">
        <v>23</v>
      </c>
    </row>
    <row r="8404" spans="2:14" ht="14.25" customHeight="1" x14ac:dyDescent="0.25">
      <c r="B8404" s="2" t="s">
        <v>25</v>
      </c>
      <c r="C8404" s="2">
        <v>1197831</v>
      </c>
      <c r="D8404" s="3">
        <v>44463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10">
        <v>20</v>
      </c>
      <c r="J8404" s="7">
        <v>1840</v>
      </c>
      <c r="K8404" s="10">
        <v>3680</v>
      </c>
      <c r="L8404" s="10">
        <v>1913.5999999999997</v>
      </c>
      <c r="M8404" s="5">
        <v>0.51999999999999991</v>
      </c>
      <c r="N8404" s="2" t="s">
        <v>23</v>
      </c>
    </row>
    <row r="8405" spans="2:14" ht="14.25" customHeight="1" x14ac:dyDescent="0.25">
      <c r="B8405" s="2" t="s">
        <v>25</v>
      </c>
      <c r="C8405" s="2">
        <v>1197831</v>
      </c>
      <c r="D8405" s="3">
        <v>44464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10">
        <v>23</v>
      </c>
      <c r="J8405" s="7">
        <v>1730</v>
      </c>
      <c r="K8405" s="10">
        <v>3979</v>
      </c>
      <c r="L8405" s="10">
        <v>2188.4499999999998</v>
      </c>
      <c r="M8405" s="5">
        <v>0.54999999999999993</v>
      </c>
      <c r="N8405" s="2" t="s">
        <v>23</v>
      </c>
    </row>
    <row r="8406" spans="2:14" ht="14.25" customHeight="1" x14ac:dyDescent="0.25">
      <c r="B8406" s="2" t="s">
        <v>25</v>
      </c>
      <c r="C8406" s="2">
        <v>1197831</v>
      </c>
      <c r="D8406" s="3">
        <v>44465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10">
        <v>24</v>
      </c>
      <c r="J8406" s="7">
        <v>1660</v>
      </c>
      <c r="K8406" s="10">
        <v>3984</v>
      </c>
      <c r="L8406" s="10">
        <v>2151.3599999999997</v>
      </c>
      <c r="M8406" s="5">
        <v>0.53999999999999992</v>
      </c>
      <c r="N8406" s="2" t="s">
        <v>23</v>
      </c>
    </row>
    <row r="8407" spans="2:14" ht="14.25" customHeight="1" x14ac:dyDescent="0.25">
      <c r="B8407" s="2" t="s">
        <v>25</v>
      </c>
      <c r="C8407" s="2">
        <v>1197831</v>
      </c>
      <c r="D8407" s="3">
        <v>44466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10">
        <v>26</v>
      </c>
      <c r="J8407" s="7">
        <v>980</v>
      </c>
      <c r="K8407" s="10">
        <v>2548</v>
      </c>
      <c r="L8407" s="10">
        <v>1707.1600000000003</v>
      </c>
      <c r="M8407" s="5">
        <v>0.67000000000000015</v>
      </c>
      <c r="N8407" s="2" t="s">
        <v>23</v>
      </c>
    </row>
    <row r="8408" spans="2:14" ht="14.25" customHeight="1" x14ac:dyDescent="0.25">
      <c r="B8408" s="2" t="s">
        <v>25</v>
      </c>
      <c r="C8408" s="2">
        <v>1197831</v>
      </c>
      <c r="D8408" s="3">
        <v>44467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10">
        <v>22</v>
      </c>
      <c r="J8408" s="7">
        <v>1050</v>
      </c>
      <c r="K8408" s="10">
        <v>2310</v>
      </c>
      <c r="L8408" s="10">
        <v>1131.8999999999999</v>
      </c>
      <c r="M8408" s="5">
        <v>0.48999999999999994</v>
      </c>
      <c r="N8408" s="2" t="s">
        <v>23</v>
      </c>
    </row>
    <row r="8409" spans="2:14" ht="14.25" customHeight="1" x14ac:dyDescent="0.25">
      <c r="B8409" s="2" t="s">
        <v>25</v>
      </c>
      <c r="C8409" s="2">
        <v>1197831</v>
      </c>
      <c r="D8409" s="3">
        <v>44468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10">
        <v>26</v>
      </c>
      <c r="J8409" s="7">
        <v>1470</v>
      </c>
      <c r="K8409" s="10">
        <v>3822</v>
      </c>
      <c r="L8409" s="10">
        <v>2751.8400000000006</v>
      </c>
      <c r="M8409" s="5">
        <v>0.7200000000000002</v>
      </c>
      <c r="N8409" s="2" t="s">
        <v>23</v>
      </c>
    </row>
    <row r="8410" spans="2:14" ht="14.25" customHeight="1" x14ac:dyDescent="0.25">
      <c r="B8410" s="2" t="s">
        <v>25</v>
      </c>
      <c r="C8410" s="2">
        <v>1197831</v>
      </c>
      <c r="D8410" s="3">
        <v>44469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10">
        <v>14</v>
      </c>
      <c r="J8410" s="7">
        <v>1880</v>
      </c>
      <c r="K8410" s="10">
        <v>2632</v>
      </c>
      <c r="L8410" s="10">
        <v>1500.2399999999998</v>
      </c>
      <c r="M8410" s="5">
        <v>0.56999999999999995</v>
      </c>
      <c r="N8410" s="2" t="s">
        <v>23</v>
      </c>
    </row>
    <row r="8411" spans="2:14" ht="14.25" customHeight="1" x14ac:dyDescent="0.25">
      <c r="B8411" s="2" t="s">
        <v>25</v>
      </c>
      <c r="C8411" s="2">
        <v>1197831</v>
      </c>
      <c r="D8411" s="3">
        <v>44470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10">
        <v>14</v>
      </c>
      <c r="J8411" s="7">
        <v>2000</v>
      </c>
      <c r="K8411" s="10">
        <v>2800</v>
      </c>
      <c r="L8411" s="10">
        <v>1455.9999999999998</v>
      </c>
      <c r="M8411" s="5">
        <v>0.51999999999999991</v>
      </c>
      <c r="N8411" s="2" t="s">
        <v>23</v>
      </c>
    </row>
    <row r="8412" spans="2:14" ht="14.25" customHeight="1" x14ac:dyDescent="0.25">
      <c r="B8412" s="2" t="s">
        <v>25</v>
      </c>
      <c r="C8412" s="2">
        <v>1197831</v>
      </c>
      <c r="D8412" s="3">
        <v>44471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10">
        <v>33</v>
      </c>
      <c r="J8412" s="7">
        <v>1960</v>
      </c>
      <c r="K8412" s="10">
        <v>6468</v>
      </c>
      <c r="L8412" s="10">
        <v>3557.3999999999996</v>
      </c>
      <c r="M8412" s="5">
        <v>0.54999999999999993</v>
      </c>
      <c r="N8412" s="2" t="s">
        <v>23</v>
      </c>
    </row>
    <row r="8413" spans="2:14" ht="14.25" customHeight="1" x14ac:dyDescent="0.25">
      <c r="B8413" s="2" t="s">
        <v>25</v>
      </c>
      <c r="C8413" s="2">
        <v>1197831</v>
      </c>
      <c r="D8413" s="3">
        <v>44472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10">
        <v>36</v>
      </c>
      <c r="J8413" s="7">
        <v>1350</v>
      </c>
      <c r="K8413" s="10">
        <v>4860</v>
      </c>
      <c r="L8413" s="10">
        <v>3256.2000000000007</v>
      </c>
      <c r="M8413" s="5">
        <v>0.67000000000000015</v>
      </c>
      <c r="N8413" s="2" t="s">
        <v>23</v>
      </c>
    </row>
    <row r="8414" spans="2:14" ht="14.25" customHeight="1" x14ac:dyDescent="0.25">
      <c r="B8414" s="2" t="s">
        <v>25</v>
      </c>
      <c r="C8414" s="2">
        <v>1197831</v>
      </c>
      <c r="D8414" s="3">
        <v>44473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10">
        <v>37</v>
      </c>
      <c r="J8414" s="7">
        <v>1490</v>
      </c>
      <c r="K8414" s="10">
        <v>5513</v>
      </c>
      <c r="L8414" s="10">
        <v>2646.24</v>
      </c>
      <c r="M8414" s="5">
        <v>0.48</v>
      </c>
      <c r="N8414" s="2" t="s">
        <v>23</v>
      </c>
    </row>
    <row r="8415" spans="2:14" ht="14.25" customHeight="1" x14ac:dyDescent="0.25">
      <c r="B8415" s="2" t="s">
        <v>25</v>
      </c>
      <c r="C8415" s="2">
        <v>1197831</v>
      </c>
      <c r="D8415" s="3">
        <v>44474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10">
        <v>45</v>
      </c>
      <c r="J8415" s="7">
        <v>1880</v>
      </c>
      <c r="K8415" s="10">
        <v>8460</v>
      </c>
      <c r="L8415" s="10">
        <v>5837.4000000000015</v>
      </c>
      <c r="M8415" s="5">
        <v>0.69000000000000017</v>
      </c>
      <c r="N8415" s="2" t="s">
        <v>23</v>
      </c>
    </row>
    <row r="8416" spans="2:14" ht="14.25" customHeight="1" x14ac:dyDescent="0.25">
      <c r="B8416" s="2" t="s">
        <v>25</v>
      </c>
      <c r="C8416" s="2">
        <v>1197831</v>
      </c>
      <c r="D8416" s="3">
        <v>44475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10">
        <v>46</v>
      </c>
      <c r="J8416" s="7">
        <v>2400</v>
      </c>
      <c r="K8416" s="10">
        <v>11040</v>
      </c>
      <c r="L8416" s="10">
        <v>6182.4</v>
      </c>
      <c r="M8416" s="5">
        <v>0.55999999999999994</v>
      </c>
      <c r="N8416" s="2" t="s">
        <v>23</v>
      </c>
    </row>
    <row r="8417" spans="2:14" ht="14.25" customHeight="1" x14ac:dyDescent="0.25">
      <c r="B8417" s="2" t="s">
        <v>25</v>
      </c>
      <c r="C8417" s="2">
        <v>1197831</v>
      </c>
      <c r="D8417" s="3">
        <v>44476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10">
        <v>40</v>
      </c>
      <c r="J8417" s="7">
        <v>2480</v>
      </c>
      <c r="K8417" s="10">
        <v>9920</v>
      </c>
      <c r="L8417" s="10">
        <v>5257.5999999999995</v>
      </c>
      <c r="M8417" s="5">
        <v>0.52999999999999992</v>
      </c>
      <c r="N8417" s="2" t="s">
        <v>23</v>
      </c>
    </row>
    <row r="8418" spans="2:14" ht="14.25" customHeight="1" x14ac:dyDescent="0.25">
      <c r="B8418" s="2" t="s">
        <v>25</v>
      </c>
      <c r="C8418" s="2">
        <v>1197831</v>
      </c>
      <c r="D8418" s="3">
        <v>44477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10">
        <v>47</v>
      </c>
      <c r="J8418" s="7">
        <v>2170</v>
      </c>
      <c r="K8418" s="10">
        <v>10199</v>
      </c>
      <c r="L8418" s="10">
        <v>5507.4599999999991</v>
      </c>
      <c r="M8418" s="5">
        <v>0.53999999999999992</v>
      </c>
      <c r="N8418" s="2" t="s">
        <v>23</v>
      </c>
    </row>
    <row r="8419" spans="2:14" ht="14.25" customHeight="1" x14ac:dyDescent="0.25">
      <c r="B8419" s="2" t="s">
        <v>25</v>
      </c>
      <c r="C8419" s="2">
        <v>1197831</v>
      </c>
      <c r="D8419" s="3">
        <v>44478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10">
        <v>52</v>
      </c>
      <c r="J8419" s="7">
        <v>1930</v>
      </c>
      <c r="K8419" s="10">
        <v>10036</v>
      </c>
      <c r="L8419" s="10">
        <v>6322.6800000000012</v>
      </c>
      <c r="M8419" s="5">
        <v>0.63000000000000012</v>
      </c>
      <c r="N8419" s="2" t="s">
        <v>23</v>
      </c>
    </row>
    <row r="8420" spans="2:14" ht="14.25" customHeight="1" x14ac:dyDescent="0.25">
      <c r="B8420" s="2" t="s">
        <v>25</v>
      </c>
      <c r="C8420" s="2">
        <v>1197831</v>
      </c>
      <c r="D8420" s="3">
        <v>44479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10">
        <v>40</v>
      </c>
      <c r="J8420" s="7">
        <v>1550</v>
      </c>
      <c r="K8420" s="10">
        <v>6200</v>
      </c>
      <c r="L8420" s="10">
        <v>2914</v>
      </c>
      <c r="M8420" s="5">
        <v>0.47</v>
      </c>
      <c r="N8420" s="2" t="s">
        <v>23</v>
      </c>
    </row>
    <row r="8421" spans="2:14" ht="14.25" customHeight="1" x14ac:dyDescent="0.25">
      <c r="B8421" s="2" t="s">
        <v>25</v>
      </c>
      <c r="C8421" s="2">
        <v>1197831</v>
      </c>
      <c r="D8421" s="3">
        <v>44480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10">
        <v>56</v>
      </c>
      <c r="J8421" s="7">
        <v>2250</v>
      </c>
      <c r="K8421" s="10">
        <v>12600</v>
      </c>
      <c r="L8421" s="10">
        <v>9072.0000000000018</v>
      </c>
      <c r="M8421" s="5">
        <v>0.7200000000000002</v>
      </c>
      <c r="N8421" s="2" t="s">
        <v>23</v>
      </c>
    </row>
    <row r="8422" spans="2:14" ht="14.25" customHeight="1" x14ac:dyDescent="0.25">
      <c r="B8422" s="2" t="s">
        <v>60</v>
      </c>
      <c r="C8422" s="2">
        <v>1185732</v>
      </c>
      <c r="D8422" s="3">
        <v>44481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10">
        <v>27</v>
      </c>
      <c r="J8422" s="7">
        <v>1400</v>
      </c>
      <c r="K8422" s="10">
        <v>3780</v>
      </c>
      <c r="L8422" s="10">
        <v>1474.1999999999998</v>
      </c>
      <c r="M8422" s="5">
        <v>0.38999999999999996</v>
      </c>
      <c r="N8422" s="2" t="s">
        <v>23</v>
      </c>
    </row>
    <row r="8423" spans="2:14" ht="14.25" customHeight="1" x14ac:dyDescent="0.25">
      <c r="B8423" s="2" t="s">
        <v>60</v>
      </c>
      <c r="C8423" s="2">
        <v>1185732</v>
      </c>
      <c r="D8423" s="3">
        <v>44482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10">
        <v>30</v>
      </c>
      <c r="J8423" s="7">
        <v>880</v>
      </c>
      <c r="K8423" s="10">
        <v>2640</v>
      </c>
      <c r="L8423" s="10">
        <v>1082.3999999999999</v>
      </c>
      <c r="M8423" s="5">
        <v>0.41</v>
      </c>
      <c r="N8423" s="2" t="s">
        <v>23</v>
      </c>
    </row>
    <row r="8424" spans="2:14" ht="14.25" customHeight="1" x14ac:dyDescent="0.25">
      <c r="B8424" s="2" t="s">
        <v>60</v>
      </c>
      <c r="C8424" s="2">
        <v>1185732</v>
      </c>
      <c r="D8424" s="3">
        <v>44483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10">
        <v>23</v>
      </c>
      <c r="J8424" s="7">
        <v>830</v>
      </c>
      <c r="K8424" s="10">
        <v>1909</v>
      </c>
      <c r="L8424" s="10">
        <v>801.78</v>
      </c>
      <c r="M8424" s="5">
        <v>0.42</v>
      </c>
      <c r="N8424" s="2" t="s">
        <v>23</v>
      </c>
    </row>
    <row r="8425" spans="2:14" ht="14.25" customHeight="1" x14ac:dyDescent="0.25">
      <c r="B8425" s="2" t="s">
        <v>60</v>
      </c>
      <c r="C8425" s="2">
        <v>1185732</v>
      </c>
      <c r="D8425" s="3">
        <v>44484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10">
        <v>25</v>
      </c>
      <c r="J8425" s="7">
        <v>300</v>
      </c>
      <c r="K8425" s="10">
        <v>750</v>
      </c>
      <c r="L8425" s="10">
        <v>247.49999999999997</v>
      </c>
      <c r="M8425" s="5">
        <v>0.32999999999999996</v>
      </c>
      <c r="N8425" s="2" t="s">
        <v>23</v>
      </c>
    </row>
    <row r="8426" spans="2:14" ht="14.25" customHeight="1" x14ac:dyDescent="0.25">
      <c r="B8426" s="2" t="s">
        <v>25</v>
      </c>
      <c r="C8426" s="2">
        <v>1128299</v>
      </c>
      <c r="D8426" s="3">
        <v>44244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10">
        <v>36</v>
      </c>
      <c r="J8426" s="7">
        <v>940</v>
      </c>
      <c r="K8426" s="10">
        <v>3384</v>
      </c>
      <c r="L8426" s="10">
        <v>1252.08</v>
      </c>
      <c r="M8426" s="5">
        <v>0.37</v>
      </c>
      <c r="N8426" s="2" t="s">
        <v>23</v>
      </c>
    </row>
    <row r="8427" spans="2:14" ht="14.25" customHeight="1" x14ac:dyDescent="0.25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10">
        <v>44</v>
      </c>
      <c r="J8427" s="7">
        <v>620</v>
      </c>
      <c r="K8427" s="10">
        <v>2728</v>
      </c>
      <c r="L8427" s="10">
        <v>654.72</v>
      </c>
      <c r="M8427" s="5">
        <v>0.24000000000000002</v>
      </c>
      <c r="N8427" s="2" t="s">
        <v>23</v>
      </c>
    </row>
    <row r="8428" spans="2:14" ht="14.25" customHeight="1" x14ac:dyDescent="0.25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10">
        <v>33</v>
      </c>
      <c r="J8428" s="7">
        <v>1240</v>
      </c>
      <c r="K8428" s="10">
        <v>4092</v>
      </c>
      <c r="L8428" s="10">
        <v>2086.92</v>
      </c>
      <c r="M8428" s="5">
        <v>0.51</v>
      </c>
      <c r="N8428" s="2" t="s">
        <v>23</v>
      </c>
    </row>
    <row r="8429" spans="2:14" ht="14.25" customHeight="1" x14ac:dyDescent="0.25">
      <c r="B8429" s="2" t="s">
        <v>25</v>
      </c>
      <c r="C8429" s="2">
        <v>1128299</v>
      </c>
      <c r="D8429" s="3">
        <v>44271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10">
        <v>35</v>
      </c>
      <c r="J8429" s="7">
        <v>1710</v>
      </c>
      <c r="K8429" s="10">
        <v>5985</v>
      </c>
      <c r="L8429" s="10">
        <v>2034.8999999999999</v>
      </c>
      <c r="M8429" s="5">
        <v>0.33999999999999997</v>
      </c>
      <c r="N8429" s="2" t="s">
        <v>23</v>
      </c>
    </row>
    <row r="8430" spans="2:14" ht="14.25" customHeight="1" x14ac:dyDescent="0.25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10">
        <v>44</v>
      </c>
      <c r="J8430" s="7">
        <v>1240</v>
      </c>
      <c r="K8430" s="10">
        <v>5456</v>
      </c>
      <c r="L8430" s="10">
        <v>1691.36</v>
      </c>
      <c r="M8430" s="5">
        <v>0.31</v>
      </c>
      <c r="N8430" s="2" t="s">
        <v>23</v>
      </c>
    </row>
    <row r="8431" spans="2:14" ht="14.25" customHeight="1" x14ac:dyDescent="0.25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10">
        <v>47</v>
      </c>
      <c r="J8431" s="7">
        <v>1490</v>
      </c>
      <c r="K8431" s="10">
        <v>7003</v>
      </c>
      <c r="L8431" s="10">
        <v>2240.96</v>
      </c>
      <c r="M8431" s="5">
        <v>0.32</v>
      </c>
      <c r="N8431" s="2" t="s">
        <v>23</v>
      </c>
    </row>
    <row r="8432" spans="2:14" ht="14.25" customHeight="1" x14ac:dyDescent="0.25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10">
        <v>42</v>
      </c>
      <c r="J8432" s="7">
        <v>1140</v>
      </c>
      <c r="K8432" s="10">
        <v>4788</v>
      </c>
      <c r="L8432" s="10">
        <v>1675.8</v>
      </c>
      <c r="M8432" s="5">
        <v>0.35</v>
      </c>
      <c r="N8432" s="2" t="s">
        <v>23</v>
      </c>
    </row>
    <row r="8433" spans="2:14" ht="14.25" customHeight="1" x14ac:dyDescent="0.25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10">
        <v>44</v>
      </c>
      <c r="J8433" s="7">
        <v>600</v>
      </c>
      <c r="K8433" s="10">
        <v>2640</v>
      </c>
      <c r="L8433" s="10">
        <v>686.4</v>
      </c>
      <c r="M8433" s="5">
        <v>0.26</v>
      </c>
      <c r="N8433" s="2" t="s">
        <v>23</v>
      </c>
    </row>
    <row r="8434" spans="2:14" ht="14.25" customHeight="1" x14ac:dyDescent="0.25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10">
        <v>48</v>
      </c>
      <c r="J8434" s="7">
        <v>1310</v>
      </c>
      <c r="K8434" s="10">
        <v>6288</v>
      </c>
      <c r="L8434" s="10">
        <v>2955.36</v>
      </c>
      <c r="M8434" s="5">
        <v>0.47000000000000003</v>
      </c>
      <c r="N8434" s="2" t="s">
        <v>23</v>
      </c>
    </row>
    <row r="8435" spans="2:14" ht="14.25" customHeight="1" x14ac:dyDescent="0.25">
      <c r="B8435" s="2" t="s">
        <v>24</v>
      </c>
      <c r="C8435" s="2">
        <v>1128299</v>
      </c>
      <c r="D8435" s="3">
        <v>44303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10">
        <v>47</v>
      </c>
      <c r="J8435" s="7">
        <v>1710</v>
      </c>
      <c r="K8435" s="10">
        <v>8037</v>
      </c>
      <c r="L8435" s="10">
        <v>2893.3199999999997</v>
      </c>
      <c r="M8435" s="5">
        <v>0.36</v>
      </c>
      <c r="N8435" s="2" t="s">
        <v>23</v>
      </c>
    </row>
    <row r="8436" spans="2:14" ht="14.25" customHeight="1" x14ac:dyDescent="0.25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10">
        <v>51</v>
      </c>
      <c r="J8436" s="7">
        <v>1050</v>
      </c>
      <c r="K8436" s="10">
        <v>5355</v>
      </c>
      <c r="L8436" s="10">
        <v>1445.8500000000001</v>
      </c>
      <c r="M8436" s="5">
        <v>0.27</v>
      </c>
      <c r="N8436" s="2" t="s">
        <v>23</v>
      </c>
    </row>
    <row r="8437" spans="2:14" ht="14.25" customHeight="1" x14ac:dyDescent="0.25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10">
        <v>49</v>
      </c>
      <c r="J8437" s="7">
        <v>1320</v>
      </c>
      <c r="K8437" s="10">
        <v>6468</v>
      </c>
      <c r="L8437" s="10">
        <v>2199.12</v>
      </c>
      <c r="M8437" s="5">
        <v>0.33999999999999997</v>
      </c>
      <c r="N8437" s="2" t="s">
        <v>23</v>
      </c>
    </row>
    <row r="8438" spans="2:14" ht="14.25" customHeight="1" x14ac:dyDescent="0.25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10">
        <v>41</v>
      </c>
      <c r="J8438" s="7">
        <v>900</v>
      </c>
      <c r="K8438" s="10">
        <v>3690</v>
      </c>
      <c r="L8438" s="10">
        <v>1291.5</v>
      </c>
      <c r="M8438" s="5">
        <v>0.35</v>
      </c>
      <c r="N8438" s="2" t="s">
        <v>23</v>
      </c>
    </row>
    <row r="8439" spans="2:14" ht="14.25" customHeight="1" x14ac:dyDescent="0.25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10">
        <v>47</v>
      </c>
      <c r="J8439" s="7">
        <v>600</v>
      </c>
      <c r="K8439" s="10">
        <v>2820</v>
      </c>
      <c r="L8439" s="10">
        <v>620.4</v>
      </c>
      <c r="M8439" s="5">
        <v>0.22</v>
      </c>
      <c r="N8439" s="2" t="s">
        <v>23</v>
      </c>
    </row>
    <row r="8440" spans="2:14" ht="14.25" customHeight="1" x14ac:dyDescent="0.25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10">
        <v>57</v>
      </c>
      <c r="J8440" s="7">
        <v>1130</v>
      </c>
      <c r="K8440" s="10">
        <v>6441</v>
      </c>
      <c r="L8440" s="10">
        <v>3220.5</v>
      </c>
      <c r="M8440" s="5">
        <v>0.5</v>
      </c>
      <c r="N8440" s="2" t="s">
        <v>23</v>
      </c>
    </row>
    <row r="8441" spans="2:14" ht="14.25" customHeight="1" x14ac:dyDescent="0.25">
      <c r="B8441" s="2" t="s">
        <v>24</v>
      </c>
      <c r="C8441" s="2">
        <v>1128299</v>
      </c>
      <c r="D8441" s="3">
        <v>44334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10">
        <v>44</v>
      </c>
      <c r="J8441" s="7">
        <v>2010</v>
      </c>
      <c r="K8441" s="10">
        <v>8844</v>
      </c>
      <c r="L8441" s="10">
        <v>2918.5199999999995</v>
      </c>
      <c r="M8441" s="5">
        <v>0.32999999999999996</v>
      </c>
      <c r="N8441" s="2" t="s">
        <v>23</v>
      </c>
    </row>
    <row r="8442" spans="2:14" ht="14.25" customHeight="1" x14ac:dyDescent="0.25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10">
        <v>46</v>
      </c>
      <c r="J8442" s="7">
        <v>1320</v>
      </c>
      <c r="K8442" s="10">
        <v>6072</v>
      </c>
      <c r="L8442" s="10">
        <v>1700.16</v>
      </c>
      <c r="M8442" s="5">
        <v>0.28000000000000003</v>
      </c>
      <c r="N8442" s="2" t="s">
        <v>23</v>
      </c>
    </row>
    <row r="8443" spans="2:14" ht="14.25" customHeight="1" x14ac:dyDescent="0.25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10">
        <v>46</v>
      </c>
      <c r="J8443" s="7">
        <v>1320</v>
      </c>
      <c r="K8443" s="10">
        <v>6072</v>
      </c>
      <c r="L8443" s="10">
        <v>2185.92</v>
      </c>
      <c r="M8443" s="5">
        <v>0.36</v>
      </c>
      <c r="N8443" s="2" t="s">
        <v>23</v>
      </c>
    </row>
    <row r="8444" spans="2:14" ht="14.25" customHeight="1" x14ac:dyDescent="0.25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10">
        <v>39</v>
      </c>
      <c r="J8444" s="7">
        <v>1070</v>
      </c>
      <c r="K8444" s="10">
        <v>4173</v>
      </c>
      <c r="L8444" s="10">
        <v>1418.82</v>
      </c>
      <c r="M8444" s="5">
        <v>0.33999999999999997</v>
      </c>
      <c r="N8444" s="2" t="s">
        <v>23</v>
      </c>
    </row>
    <row r="8445" spans="2:14" ht="14.25" customHeight="1" x14ac:dyDescent="0.25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10">
        <v>42</v>
      </c>
      <c r="J8445" s="7">
        <v>680</v>
      </c>
      <c r="K8445" s="10">
        <v>2856</v>
      </c>
      <c r="L8445" s="10">
        <v>714</v>
      </c>
      <c r="M8445" s="5">
        <v>0.25</v>
      </c>
      <c r="N8445" s="2" t="s">
        <v>23</v>
      </c>
    </row>
    <row r="8446" spans="2:14" ht="14.25" customHeight="1" x14ac:dyDescent="0.25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10">
        <v>48</v>
      </c>
      <c r="J8446" s="7">
        <v>1730</v>
      </c>
      <c r="K8446" s="10">
        <v>8304</v>
      </c>
      <c r="L8446" s="10">
        <v>3902.88</v>
      </c>
      <c r="M8446" s="5">
        <v>0.47000000000000003</v>
      </c>
      <c r="N8446" s="2" t="s">
        <v>23</v>
      </c>
    </row>
    <row r="8447" spans="2:14" ht="14.25" customHeight="1" x14ac:dyDescent="0.25">
      <c r="B8447" s="2" t="s">
        <v>24</v>
      </c>
      <c r="C8447" s="2">
        <v>1128299</v>
      </c>
      <c r="D8447" s="3">
        <v>44364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10">
        <v>50</v>
      </c>
      <c r="J8447" s="7">
        <v>2720</v>
      </c>
      <c r="K8447" s="10">
        <v>13600</v>
      </c>
      <c r="L8447" s="10">
        <v>4352</v>
      </c>
      <c r="M8447" s="5">
        <v>0.32</v>
      </c>
      <c r="N8447" s="2" t="s">
        <v>23</v>
      </c>
    </row>
    <row r="8448" spans="2:14" ht="14.25" customHeight="1" x14ac:dyDescent="0.25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10">
        <v>53</v>
      </c>
      <c r="J8448" s="7">
        <v>2240</v>
      </c>
      <c r="K8448" s="10">
        <v>11872</v>
      </c>
      <c r="L8448" s="10">
        <v>3442.8799999999997</v>
      </c>
      <c r="M8448" s="5">
        <v>0.28999999999999998</v>
      </c>
      <c r="N8448" s="2" t="s">
        <v>23</v>
      </c>
    </row>
    <row r="8449" spans="2:14" ht="14.25" customHeight="1" x14ac:dyDescent="0.25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10">
        <v>60</v>
      </c>
      <c r="J8449" s="7">
        <v>2380</v>
      </c>
      <c r="K8449" s="10">
        <v>14280</v>
      </c>
      <c r="L8449" s="10">
        <v>4712.3999999999996</v>
      </c>
      <c r="M8449" s="5">
        <v>0.32999999999999996</v>
      </c>
      <c r="N8449" s="2" t="s">
        <v>23</v>
      </c>
    </row>
    <row r="8450" spans="2:14" ht="14.25" customHeight="1" x14ac:dyDescent="0.25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10">
        <v>66</v>
      </c>
      <c r="J8450" s="7">
        <v>1960</v>
      </c>
      <c r="K8450" s="10">
        <v>12936</v>
      </c>
      <c r="L8450" s="10">
        <v>4786.32</v>
      </c>
      <c r="M8450" s="5">
        <v>0.37</v>
      </c>
      <c r="N8450" s="2" t="s">
        <v>23</v>
      </c>
    </row>
    <row r="8451" spans="2:14" ht="14.25" customHeight="1" x14ac:dyDescent="0.25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10">
        <v>71</v>
      </c>
      <c r="J8451" s="7">
        <v>1530</v>
      </c>
      <c r="K8451" s="10">
        <v>10863</v>
      </c>
      <c r="L8451" s="10">
        <v>2389.86</v>
      </c>
      <c r="M8451" s="5">
        <v>0.22</v>
      </c>
      <c r="N8451" s="2" t="s">
        <v>23</v>
      </c>
    </row>
    <row r="8452" spans="2:14" ht="14.25" customHeight="1" x14ac:dyDescent="0.25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10">
        <v>74</v>
      </c>
      <c r="J8452" s="7">
        <v>2480</v>
      </c>
      <c r="K8452" s="10">
        <v>18352</v>
      </c>
      <c r="L8452" s="10">
        <v>8625.44</v>
      </c>
      <c r="M8452" s="5">
        <v>0.47000000000000003</v>
      </c>
      <c r="N8452" s="2" t="s">
        <v>23</v>
      </c>
    </row>
    <row r="8453" spans="2:14" ht="14.25" customHeight="1" x14ac:dyDescent="0.25">
      <c r="B8453" s="2" t="s">
        <v>24</v>
      </c>
      <c r="C8453" s="2">
        <v>1128299</v>
      </c>
      <c r="D8453" s="3">
        <v>44393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10">
        <v>68</v>
      </c>
      <c r="J8453" s="7">
        <v>2970</v>
      </c>
      <c r="K8453" s="10">
        <v>20196</v>
      </c>
      <c r="L8453" s="10">
        <v>7472.5199999999995</v>
      </c>
      <c r="M8453" s="5">
        <v>0.37</v>
      </c>
      <c r="N8453" s="2" t="s">
        <v>23</v>
      </c>
    </row>
    <row r="8454" spans="2:14" ht="14.25" customHeight="1" x14ac:dyDescent="0.25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10">
        <v>74</v>
      </c>
      <c r="J8454" s="7">
        <v>2630</v>
      </c>
      <c r="K8454" s="10">
        <v>19462</v>
      </c>
      <c r="L8454" s="10">
        <v>5449.3600000000006</v>
      </c>
      <c r="M8454" s="5">
        <v>0.28000000000000003</v>
      </c>
      <c r="N8454" s="2" t="s">
        <v>23</v>
      </c>
    </row>
    <row r="8455" spans="2:14" ht="14.25" customHeight="1" x14ac:dyDescent="0.25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10">
        <v>72</v>
      </c>
      <c r="J8455" s="7">
        <v>2380</v>
      </c>
      <c r="K8455" s="10">
        <v>17136</v>
      </c>
      <c r="L8455" s="10">
        <v>5826.24</v>
      </c>
      <c r="M8455" s="5">
        <v>0.33999999999999997</v>
      </c>
      <c r="N8455" s="2" t="s">
        <v>23</v>
      </c>
    </row>
    <row r="8456" spans="2:14" ht="14.25" customHeight="1" x14ac:dyDescent="0.25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10">
        <v>59</v>
      </c>
      <c r="J8456" s="7">
        <v>1860</v>
      </c>
      <c r="K8456" s="10">
        <v>10974</v>
      </c>
      <c r="L8456" s="10">
        <v>3621.4199999999996</v>
      </c>
      <c r="M8456" s="5">
        <v>0.32999999999999996</v>
      </c>
      <c r="N8456" s="2" t="s">
        <v>23</v>
      </c>
    </row>
    <row r="8457" spans="2:14" ht="14.25" customHeight="1" x14ac:dyDescent="0.25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10">
        <v>68</v>
      </c>
      <c r="J8457" s="7">
        <v>2080</v>
      </c>
      <c r="K8457" s="10">
        <v>14144</v>
      </c>
      <c r="L8457" s="10">
        <v>3111.68</v>
      </c>
      <c r="M8457" s="5">
        <v>0.22</v>
      </c>
      <c r="N8457" s="2" t="s">
        <v>23</v>
      </c>
    </row>
    <row r="8458" spans="2:14" ht="14.25" customHeight="1" x14ac:dyDescent="0.25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10">
        <v>75</v>
      </c>
      <c r="J8458" s="7">
        <v>1950</v>
      </c>
      <c r="K8458" s="10">
        <v>14625</v>
      </c>
      <c r="L8458" s="10">
        <v>6873.75</v>
      </c>
      <c r="M8458" s="5">
        <v>0.47000000000000003</v>
      </c>
      <c r="N8458" s="2" t="s">
        <v>23</v>
      </c>
    </row>
    <row r="8459" spans="2:14" ht="14.25" customHeight="1" x14ac:dyDescent="0.25">
      <c r="B8459" s="2" t="s">
        <v>24</v>
      </c>
      <c r="C8459" s="2">
        <v>1128299</v>
      </c>
      <c r="D8459" s="3">
        <v>44425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10">
        <v>68</v>
      </c>
      <c r="J8459" s="7">
        <v>2550</v>
      </c>
      <c r="K8459" s="10">
        <v>17340</v>
      </c>
      <c r="L8459" s="10">
        <v>6242.4</v>
      </c>
      <c r="M8459" s="5">
        <v>0.36</v>
      </c>
      <c r="N8459" s="2" t="s">
        <v>23</v>
      </c>
    </row>
    <row r="8460" spans="2:14" ht="14.25" customHeight="1" x14ac:dyDescent="0.25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10">
        <v>60</v>
      </c>
      <c r="J8460" s="7">
        <v>2720</v>
      </c>
      <c r="K8460" s="10">
        <v>16320</v>
      </c>
      <c r="L8460" s="10">
        <v>4406.4000000000005</v>
      </c>
      <c r="M8460" s="5">
        <v>0.27</v>
      </c>
      <c r="N8460" s="2" t="s">
        <v>23</v>
      </c>
    </row>
    <row r="8461" spans="2:14" ht="14.25" customHeight="1" x14ac:dyDescent="0.25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10">
        <v>62</v>
      </c>
      <c r="J8461" s="7">
        <v>2310</v>
      </c>
      <c r="K8461" s="10">
        <v>14322</v>
      </c>
      <c r="L8461" s="10">
        <v>4726.2599999999993</v>
      </c>
      <c r="M8461" s="5">
        <v>0.32999999999999996</v>
      </c>
      <c r="N8461" s="2" t="s">
        <v>23</v>
      </c>
    </row>
    <row r="8462" spans="2:14" ht="14.25" customHeight="1" x14ac:dyDescent="0.25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10">
        <v>64</v>
      </c>
      <c r="J8462" s="7">
        <v>1470</v>
      </c>
      <c r="K8462" s="10">
        <v>9408</v>
      </c>
      <c r="L8462" s="10">
        <v>3104.6399999999994</v>
      </c>
      <c r="M8462" s="5">
        <v>0.32999999999999996</v>
      </c>
      <c r="N8462" s="2" t="s">
        <v>23</v>
      </c>
    </row>
    <row r="8463" spans="2:14" ht="14.25" customHeight="1" x14ac:dyDescent="0.25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10">
        <v>63</v>
      </c>
      <c r="J8463" s="7">
        <v>1660</v>
      </c>
      <c r="K8463" s="10">
        <v>10458</v>
      </c>
      <c r="L8463" s="10">
        <v>2509.92</v>
      </c>
      <c r="M8463" s="5">
        <v>0.24000000000000002</v>
      </c>
      <c r="N8463" s="2" t="s">
        <v>23</v>
      </c>
    </row>
    <row r="8464" spans="2:14" ht="14.25" customHeight="1" x14ac:dyDescent="0.25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10">
        <v>60</v>
      </c>
      <c r="J8464" s="7">
        <v>960</v>
      </c>
      <c r="K8464" s="10">
        <v>5760</v>
      </c>
      <c r="L8464" s="10">
        <v>2822.4</v>
      </c>
      <c r="M8464" s="5">
        <v>0.49</v>
      </c>
      <c r="N8464" s="2" t="s">
        <v>23</v>
      </c>
    </row>
    <row r="8465" spans="2:14" ht="14.25" customHeight="1" x14ac:dyDescent="0.25">
      <c r="B8465" s="2" t="s">
        <v>24</v>
      </c>
      <c r="C8465" s="2">
        <v>1128299</v>
      </c>
      <c r="D8465" s="3">
        <v>44457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10">
        <v>44</v>
      </c>
      <c r="J8465" s="7">
        <v>1550</v>
      </c>
      <c r="K8465" s="10">
        <v>6820</v>
      </c>
      <c r="L8465" s="10">
        <v>2523.4</v>
      </c>
      <c r="M8465" s="5">
        <v>0.37</v>
      </c>
      <c r="N8465" s="2" t="s">
        <v>23</v>
      </c>
    </row>
    <row r="8466" spans="2:14" ht="14.25" customHeight="1" x14ac:dyDescent="0.25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10">
        <v>45</v>
      </c>
      <c r="J8466" s="7">
        <v>1500</v>
      </c>
      <c r="K8466" s="10">
        <v>6750</v>
      </c>
      <c r="L8466" s="10">
        <v>2092.5</v>
      </c>
      <c r="M8466" s="5">
        <v>0.31</v>
      </c>
      <c r="N8466" s="2" t="s">
        <v>23</v>
      </c>
    </row>
    <row r="8467" spans="2:14" ht="14.25" customHeight="1" x14ac:dyDescent="0.25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10">
        <v>39</v>
      </c>
      <c r="J8467" s="7">
        <v>960</v>
      </c>
      <c r="K8467" s="10">
        <v>3744</v>
      </c>
      <c r="L8467" s="10">
        <v>1235.5199999999998</v>
      </c>
      <c r="M8467" s="5">
        <v>0.32999999999999996</v>
      </c>
      <c r="N8467" s="2" t="s">
        <v>23</v>
      </c>
    </row>
    <row r="8468" spans="2:14" ht="14.25" customHeight="1" x14ac:dyDescent="0.25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10">
        <v>44</v>
      </c>
      <c r="J8468" s="7">
        <v>780</v>
      </c>
      <c r="K8468" s="10">
        <v>3432</v>
      </c>
      <c r="L8468" s="10">
        <v>1269.8399999999999</v>
      </c>
      <c r="M8468" s="5">
        <v>0.37</v>
      </c>
      <c r="N8468" s="2" t="s">
        <v>23</v>
      </c>
    </row>
    <row r="8469" spans="2:14" ht="14.25" customHeight="1" x14ac:dyDescent="0.25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10">
        <v>54</v>
      </c>
      <c r="J8469" s="7">
        <v>940</v>
      </c>
      <c r="K8469" s="10">
        <v>5076</v>
      </c>
      <c r="L8469" s="10">
        <v>1167.48</v>
      </c>
      <c r="M8469" s="5">
        <v>0.23</v>
      </c>
      <c r="N8469" s="2" t="s">
        <v>23</v>
      </c>
    </row>
    <row r="8470" spans="2:14" ht="14.25" customHeight="1" x14ac:dyDescent="0.25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10">
        <v>42</v>
      </c>
      <c r="J8470" s="7">
        <v>990</v>
      </c>
      <c r="K8470" s="10">
        <v>4158</v>
      </c>
      <c r="L8470" s="10">
        <v>2037.42</v>
      </c>
      <c r="M8470" s="5">
        <v>0.49</v>
      </c>
      <c r="N8470" s="2" t="s">
        <v>23</v>
      </c>
    </row>
    <row r="8471" spans="2:14" ht="14.25" customHeight="1" x14ac:dyDescent="0.25">
      <c r="B8471" s="2" t="s">
        <v>24</v>
      </c>
      <c r="C8471" s="2">
        <v>1128299</v>
      </c>
      <c r="D8471" s="3">
        <v>44486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10">
        <v>39</v>
      </c>
      <c r="J8471" s="7">
        <v>1400</v>
      </c>
      <c r="K8471" s="10">
        <v>5460</v>
      </c>
      <c r="L8471" s="10">
        <v>2020.2</v>
      </c>
      <c r="M8471" s="5">
        <v>0.37</v>
      </c>
      <c r="N8471" s="2" t="s">
        <v>23</v>
      </c>
    </row>
    <row r="8472" spans="2:14" ht="14.25" customHeight="1" x14ac:dyDescent="0.25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10">
        <v>43</v>
      </c>
      <c r="J8472" s="7">
        <v>1900</v>
      </c>
      <c r="K8472" s="10">
        <v>8170</v>
      </c>
      <c r="L8472" s="10">
        <v>2369.2999999999997</v>
      </c>
      <c r="M8472" s="5">
        <v>0.28999999999999998</v>
      </c>
      <c r="N8472" s="2" t="s">
        <v>23</v>
      </c>
    </row>
    <row r="8473" spans="2:14" ht="14.25" customHeight="1" x14ac:dyDescent="0.25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10">
        <v>43</v>
      </c>
      <c r="J8473" s="7">
        <v>1280</v>
      </c>
      <c r="K8473" s="10">
        <v>5504</v>
      </c>
      <c r="L8473" s="10">
        <v>1871.36</v>
      </c>
      <c r="M8473" s="5">
        <v>0.33999999999999997</v>
      </c>
      <c r="N8473" s="2" t="s">
        <v>23</v>
      </c>
    </row>
    <row r="8474" spans="2:14" ht="14.25" customHeight="1" x14ac:dyDescent="0.25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10">
        <v>40</v>
      </c>
      <c r="J8474" s="7">
        <v>1200</v>
      </c>
      <c r="K8474" s="10">
        <v>4800</v>
      </c>
      <c r="L8474" s="10">
        <v>1680</v>
      </c>
      <c r="M8474" s="5">
        <v>0.35</v>
      </c>
      <c r="N8474" s="2" t="s">
        <v>23</v>
      </c>
    </row>
    <row r="8475" spans="2:14" ht="14.25" customHeight="1" x14ac:dyDescent="0.25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10">
        <v>47</v>
      </c>
      <c r="J8475" s="7">
        <v>1160</v>
      </c>
      <c r="K8475" s="10">
        <v>5452</v>
      </c>
      <c r="L8475" s="10">
        <v>1199.44</v>
      </c>
      <c r="M8475" s="5">
        <v>0.22</v>
      </c>
      <c r="N8475" s="2" t="s">
        <v>23</v>
      </c>
    </row>
    <row r="8476" spans="2:14" ht="14.25" customHeight="1" x14ac:dyDescent="0.25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10">
        <v>53</v>
      </c>
      <c r="J8476" s="7">
        <v>1400</v>
      </c>
      <c r="K8476" s="10">
        <v>7420</v>
      </c>
      <c r="L8476" s="10">
        <v>3858.4</v>
      </c>
      <c r="M8476" s="5">
        <v>0.52</v>
      </c>
      <c r="N8476" s="2" t="s">
        <v>23</v>
      </c>
    </row>
    <row r="8477" spans="2:14" ht="14.25" customHeight="1" x14ac:dyDescent="0.25">
      <c r="B8477" s="2" t="s">
        <v>24</v>
      </c>
      <c r="C8477" s="2">
        <v>1128299</v>
      </c>
      <c r="D8477" s="3">
        <v>44517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10">
        <v>41</v>
      </c>
      <c r="J8477" s="7">
        <v>1880</v>
      </c>
      <c r="K8477" s="10">
        <v>7708</v>
      </c>
      <c r="L8477" s="10">
        <v>2620.7199999999998</v>
      </c>
      <c r="M8477" s="5">
        <v>0.33999999999999997</v>
      </c>
      <c r="N8477" s="2" t="s">
        <v>23</v>
      </c>
    </row>
    <row r="8478" spans="2:14" ht="14.25" customHeight="1" x14ac:dyDescent="0.25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10">
        <v>46</v>
      </c>
      <c r="J8478" s="7">
        <v>2310</v>
      </c>
      <c r="K8478" s="10">
        <v>10626</v>
      </c>
      <c r="L8478" s="10">
        <v>3400.32</v>
      </c>
      <c r="M8478" s="5">
        <v>0.32</v>
      </c>
      <c r="N8478" s="2" t="s">
        <v>23</v>
      </c>
    </row>
    <row r="8479" spans="2:14" ht="14.25" customHeight="1" x14ac:dyDescent="0.25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10">
        <v>44</v>
      </c>
      <c r="J8479" s="7">
        <v>1730</v>
      </c>
      <c r="K8479" s="10">
        <v>7612</v>
      </c>
      <c r="L8479" s="10">
        <v>2816.44</v>
      </c>
      <c r="M8479" s="5">
        <v>0.37</v>
      </c>
      <c r="N8479" s="2" t="s">
        <v>23</v>
      </c>
    </row>
    <row r="8480" spans="2:14" ht="14.25" customHeight="1" x14ac:dyDescent="0.25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10">
        <v>47</v>
      </c>
      <c r="J8480" s="7">
        <v>1700</v>
      </c>
      <c r="K8480" s="10">
        <v>7990</v>
      </c>
      <c r="L8480" s="10">
        <v>2716.6</v>
      </c>
      <c r="M8480" s="5">
        <v>0.33999999999999997</v>
      </c>
      <c r="N8480" s="2" t="s">
        <v>23</v>
      </c>
    </row>
    <row r="8481" spans="2:14" ht="14.25" customHeight="1" x14ac:dyDescent="0.25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10">
        <v>58</v>
      </c>
      <c r="J8481" s="7">
        <v>1470</v>
      </c>
      <c r="K8481" s="10">
        <v>8526</v>
      </c>
      <c r="L8481" s="10">
        <v>2302.02</v>
      </c>
      <c r="M8481" s="5">
        <v>0.27</v>
      </c>
      <c r="N8481" s="2" t="s">
        <v>23</v>
      </c>
    </row>
    <row r="8482" spans="2:14" ht="14.25" customHeight="1" x14ac:dyDescent="0.25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10">
        <v>66</v>
      </c>
      <c r="J8482" s="7">
        <v>1980</v>
      </c>
      <c r="K8482" s="10">
        <v>13068</v>
      </c>
      <c r="L8482" s="10">
        <v>6534</v>
      </c>
      <c r="M8482" s="5">
        <v>0.5</v>
      </c>
      <c r="N8482" s="2" t="s">
        <v>23</v>
      </c>
    </row>
    <row r="8483" spans="2:14" ht="14.25" customHeight="1" x14ac:dyDescent="0.25">
      <c r="B8483" s="2" t="s">
        <v>24</v>
      </c>
      <c r="C8483" s="2">
        <v>1128299</v>
      </c>
      <c r="D8483" s="3">
        <v>44546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10">
        <v>58</v>
      </c>
      <c r="J8483" s="7">
        <v>2800</v>
      </c>
      <c r="K8483" s="10">
        <v>16240</v>
      </c>
      <c r="L8483" s="10">
        <v>5846.4</v>
      </c>
      <c r="M8483" s="5">
        <v>0.36</v>
      </c>
      <c r="N8483" s="2" t="s">
        <v>23</v>
      </c>
    </row>
    <row r="8484" spans="2:14" ht="14.25" customHeight="1" x14ac:dyDescent="0.25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10">
        <v>55</v>
      </c>
      <c r="J8484" s="7">
        <v>2560</v>
      </c>
      <c r="K8484" s="10">
        <v>14080</v>
      </c>
      <c r="L8484" s="10">
        <v>4364.8</v>
      </c>
      <c r="M8484" s="5">
        <v>0.31</v>
      </c>
      <c r="N8484" s="2" t="s">
        <v>23</v>
      </c>
    </row>
    <row r="8485" spans="2:14" ht="14.25" customHeight="1" x14ac:dyDescent="0.25">
      <c r="B8485" s="2" t="s">
        <v>29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10">
        <v>64</v>
      </c>
      <c r="J8485" s="7">
        <v>2040</v>
      </c>
      <c r="K8485" s="10">
        <v>13056</v>
      </c>
      <c r="L8485" s="10">
        <v>4308.4799999999996</v>
      </c>
      <c r="M8485" s="5">
        <v>0.32999999999999996</v>
      </c>
      <c r="N8485" s="2" t="s">
        <v>23</v>
      </c>
    </row>
    <row r="8486" spans="2:14" ht="14.25" customHeight="1" x14ac:dyDescent="0.25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10">
        <v>58</v>
      </c>
      <c r="J8486" s="7">
        <v>2040</v>
      </c>
      <c r="K8486" s="10">
        <v>11832</v>
      </c>
      <c r="L8486" s="10">
        <v>4022.8799999999997</v>
      </c>
      <c r="M8486" s="5">
        <v>0.33999999999999997</v>
      </c>
      <c r="N8486" s="2" t="s">
        <v>23</v>
      </c>
    </row>
    <row r="8487" spans="2:14" ht="14.25" customHeight="1" x14ac:dyDescent="0.25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10">
        <v>64</v>
      </c>
      <c r="J8487" s="7">
        <v>1790</v>
      </c>
      <c r="K8487" s="10">
        <v>11456</v>
      </c>
      <c r="L8487" s="10">
        <v>2978.56</v>
      </c>
      <c r="M8487" s="5">
        <v>0.26</v>
      </c>
      <c r="N8487" s="2" t="s">
        <v>23</v>
      </c>
    </row>
    <row r="8488" spans="2:14" ht="14.25" customHeight="1" x14ac:dyDescent="0.25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10">
        <v>64</v>
      </c>
      <c r="J8488" s="7">
        <v>2000</v>
      </c>
      <c r="K8488" s="10">
        <v>12800</v>
      </c>
      <c r="L8488" s="10">
        <v>6144</v>
      </c>
      <c r="M8488" s="5">
        <v>0.48</v>
      </c>
      <c r="N8488" s="2" t="s">
        <v>23</v>
      </c>
    </row>
    <row r="8489" spans="2:14" ht="14.25" customHeight="1" x14ac:dyDescent="0.25">
      <c r="B8489" s="2" t="s">
        <v>29</v>
      </c>
      <c r="C8489" s="2">
        <v>1185732</v>
      </c>
      <c r="D8489" s="3">
        <v>44208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10">
        <v>30</v>
      </c>
      <c r="J8489" s="7">
        <v>2720</v>
      </c>
      <c r="K8489" s="10">
        <v>8160</v>
      </c>
      <c r="L8489" s="10">
        <v>4161.6000000000004</v>
      </c>
      <c r="M8489" s="5">
        <v>0.51</v>
      </c>
      <c r="N8489" s="2" t="s">
        <v>23</v>
      </c>
    </row>
    <row r="8490" spans="2:14" ht="14.25" customHeight="1" x14ac:dyDescent="0.25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10">
        <v>36</v>
      </c>
      <c r="J8490" s="7">
        <v>2210</v>
      </c>
      <c r="K8490" s="10">
        <v>7956</v>
      </c>
      <c r="L8490" s="10">
        <v>3182.3999999999996</v>
      </c>
      <c r="M8490" s="5">
        <v>0.39999999999999997</v>
      </c>
      <c r="N8490" s="2" t="s">
        <v>23</v>
      </c>
    </row>
    <row r="8491" spans="2:14" ht="14.25" customHeight="1" x14ac:dyDescent="0.25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10">
        <v>26</v>
      </c>
      <c r="J8491" s="7">
        <v>2020</v>
      </c>
      <c r="K8491" s="10">
        <v>5252</v>
      </c>
      <c r="L8491" s="10">
        <v>1523.08</v>
      </c>
      <c r="M8491" s="5">
        <v>0.28999999999999998</v>
      </c>
      <c r="N8491" s="2" t="s">
        <v>23</v>
      </c>
    </row>
    <row r="8492" spans="2:14" ht="14.25" customHeight="1" x14ac:dyDescent="0.25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10">
        <v>30</v>
      </c>
      <c r="J8492" s="7">
        <v>1700</v>
      </c>
      <c r="K8492" s="10">
        <v>5100</v>
      </c>
      <c r="L8492" s="10">
        <v>1887</v>
      </c>
      <c r="M8492" s="5">
        <v>0.37</v>
      </c>
      <c r="N8492" s="2" t="s">
        <v>23</v>
      </c>
    </row>
    <row r="8493" spans="2:14" ht="14.25" customHeight="1" x14ac:dyDescent="0.25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10">
        <v>36</v>
      </c>
      <c r="J8493" s="7">
        <v>1930</v>
      </c>
      <c r="K8493" s="10">
        <v>6948</v>
      </c>
      <c r="L8493" s="10">
        <v>2848.68</v>
      </c>
      <c r="M8493" s="5">
        <v>0.41</v>
      </c>
      <c r="N8493" s="2" t="s">
        <v>23</v>
      </c>
    </row>
    <row r="8494" spans="2:14" ht="14.25" customHeight="1" x14ac:dyDescent="0.25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10">
        <v>35</v>
      </c>
      <c r="J8494" s="7">
        <v>2210</v>
      </c>
      <c r="K8494" s="10">
        <v>7735</v>
      </c>
      <c r="L8494" s="10">
        <v>4254.25</v>
      </c>
      <c r="M8494" s="5">
        <v>0.55000000000000004</v>
      </c>
      <c r="N8494" s="2" t="s">
        <v>23</v>
      </c>
    </row>
    <row r="8495" spans="2:14" ht="14.25" customHeight="1" x14ac:dyDescent="0.25">
      <c r="B8495" s="2" t="s">
        <v>29</v>
      </c>
      <c r="C8495" s="2">
        <v>1185732</v>
      </c>
      <c r="D8495" s="3">
        <v>44237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10">
        <v>36</v>
      </c>
      <c r="J8495" s="7">
        <v>2880</v>
      </c>
      <c r="K8495" s="10">
        <v>10368</v>
      </c>
      <c r="L8495" s="10">
        <v>4872.96</v>
      </c>
      <c r="M8495" s="5">
        <v>0.47000000000000003</v>
      </c>
      <c r="N8495" s="2" t="s">
        <v>23</v>
      </c>
    </row>
    <row r="8496" spans="2:14" ht="14.25" customHeight="1" x14ac:dyDescent="0.25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10">
        <v>31</v>
      </c>
      <c r="J8496" s="7">
        <v>1650</v>
      </c>
      <c r="K8496" s="10">
        <v>5115</v>
      </c>
      <c r="L8496" s="10">
        <v>2097.15</v>
      </c>
      <c r="M8496" s="5">
        <v>0.41</v>
      </c>
      <c r="N8496" s="2" t="s">
        <v>23</v>
      </c>
    </row>
    <row r="8497" spans="2:14" ht="14.25" customHeight="1" x14ac:dyDescent="0.25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10">
        <v>23</v>
      </c>
      <c r="J8497" s="7">
        <v>2040</v>
      </c>
      <c r="K8497" s="10">
        <v>4692</v>
      </c>
      <c r="L8497" s="10">
        <v>1501.44</v>
      </c>
      <c r="M8497" s="5">
        <v>0.32</v>
      </c>
      <c r="N8497" s="2" t="s">
        <v>23</v>
      </c>
    </row>
    <row r="8498" spans="2:14" ht="14.25" customHeight="1" x14ac:dyDescent="0.25">
      <c r="B8498" s="2" t="s">
        <v>13</v>
      </c>
      <c r="C8498" s="2">
        <v>1128299</v>
      </c>
      <c r="D8498" s="3">
        <v>44251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10">
        <v>28</v>
      </c>
      <c r="J8498" s="7">
        <v>640</v>
      </c>
      <c r="K8498" s="10">
        <v>1792</v>
      </c>
      <c r="L8498" s="10">
        <v>734.71999999999991</v>
      </c>
      <c r="M8498" s="5">
        <v>0.41</v>
      </c>
      <c r="N8498" s="2" t="s">
        <v>23</v>
      </c>
    </row>
    <row r="8499" spans="2:14" ht="14.25" customHeight="1" x14ac:dyDescent="0.25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10">
        <v>29</v>
      </c>
      <c r="J8499" s="7">
        <v>390</v>
      </c>
      <c r="K8499" s="10">
        <v>1131</v>
      </c>
      <c r="L8499" s="10">
        <v>508.95</v>
      </c>
      <c r="M8499" s="5">
        <v>0.45</v>
      </c>
      <c r="N8499" s="2" t="s">
        <v>23</v>
      </c>
    </row>
    <row r="8500" spans="2:14" ht="14.25" customHeight="1" x14ac:dyDescent="0.25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10">
        <v>30</v>
      </c>
      <c r="J8500" s="7">
        <v>1070</v>
      </c>
      <c r="K8500" s="10">
        <v>3210</v>
      </c>
      <c r="L8500" s="10">
        <v>1155.5999999999999</v>
      </c>
      <c r="M8500" s="5">
        <v>0.36</v>
      </c>
      <c r="N8500" s="2" t="s">
        <v>23</v>
      </c>
    </row>
    <row r="8501" spans="2:14" ht="14.25" customHeight="1" x14ac:dyDescent="0.25">
      <c r="B8501" s="2" t="s">
        <v>13</v>
      </c>
      <c r="C8501" s="2">
        <v>1128299</v>
      </c>
      <c r="D8501" s="3">
        <v>44278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10">
        <v>30</v>
      </c>
      <c r="J8501" s="7">
        <v>1620</v>
      </c>
      <c r="K8501" s="10">
        <v>4860</v>
      </c>
      <c r="L8501" s="10">
        <v>1846.8</v>
      </c>
      <c r="M8501" s="5">
        <v>0.38</v>
      </c>
      <c r="N8501" s="2" t="s">
        <v>23</v>
      </c>
    </row>
    <row r="8502" spans="2:14" ht="14.25" customHeight="1" x14ac:dyDescent="0.25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10">
        <v>35</v>
      </c>
      <c r="J8502" s="7">
        <v>980</v>
      </c>
      <c r="K8502" s="10">
        <v>3430</v>
      </c>
      <c r="L8502" s="10">
        <v>1406.3</v>
      </c>
      <c r="M8502" s="5">
        <v>0.41</v>
      </c>
      <c r="N8502" s="2" t="s">
        <v>23</v>
      </c>
    </row>
    <row r="8503" spans="2:14" ht="14.25" customHeight="1" x14ac:dyDescent="0.25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10">
        <v>43</v>
      </c>
      <c r="J8503" s="7">
        <v>1120</v>
      </c>
      <c r="K8503" s="10">
        <v>4816</v>
      </c>
      <c r="L8503" s="10">
        <v>1974.56</v>
      </c>
      <c r="M8503" s="5">
        <v>0.41</v>
      </c>
      <c r="N8503" s="2" t="s">
        <v>23</v>
      </c>
    </row>
    <row r="8504" spans="2:14" ht="14.25" customHeight="1" x14ac:dyDescent="0.25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10">
        <v>38</v>
      </c>
      <c r="J8504" s="7">
        <v>780</v>
      </c>
      <c r="K8504" s="10">
        <v>2964</v>
      </c>
      <c r="L8504" s="10">
        <v>1155.9599999999998</v>
      </c>
      <c r="M8504" s="5">
        <v>0.38999999999999996</v>
      </c>
      <c r="N8504" s="2" t="s">
        <v>23</v>
      </c>
    </row>
    <row r="8505" spans="2:14" ht="14.25" customHeight="1" x14ac:dyDescent="0.25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10">
        <v>43</v>
      </c>
      <c r="J8505" s="7">
        <v>330</v>
      </c>
      <c r="K8505" s="10">
        <v>1419</v>
      </c>
      <c r="L8505" s="10">
        <v>595.98</v>
      </c>
      <c r="M8505" s="5">
        <v>0.42000000000000004</v>
      </c>
      <c r="N8505" s="2" t="s">
        <v>23</v>
      </c>
    </row>
    <row r="8506" spans="2:14" ht="14.25" customHeight="1" x14ac:dyDescent="0.25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10">
        <v>35</v>
      </c>
      <c r="J8506" s="7">
        <v>1020</v>
      </c>
      <c r="K8506" s="10">
        <v>3570</v>
      </c>
      <c r="L8506" s="10">
        <v>1285.2</v>
      </c>
      <c r="M8506" s="5">
        <v>0.36</v>
      </c>
      <c r="N8506" s="2" t="s">
        <v>23</v>
      </c>
    </row>
    <row r="8507" spans="2:14" ht="14.25" customHeight="1" x14ac:dyDescent="0.25">
      <c r="B8507" s="2" t="s">
        <v>13</v>
      </c>
      <c r="C8507" s="2">
        <v>1128299</v>
      </c>
      <c r="D8507" s="3">
        <v>44310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10">
        <v>38</v>
      </c>
      <c r="J8507" s="7">
        <v>1470</v>
      </c>
      <c r="K8507" s="10">
        <v>5586</v>
      </c>
      <c r="L8507" s="10">
        <v>2066.8200000000002</v>
      </c>
      <c r="M8507" s="5">
        <v>0.37</v>
      </c>
      <c r="N8507" s="2" t="s">
        <v>23</v>
      </c>
    </row>
    <row r="8508" spans="2:14" ht="14.25" customHeight="1" x14ac:dyDescent="0.25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10">
        <v>44</v>
      </c>
      <c r="J8508" s="7">
        <v>850</v>
      </c>
      <c r="K8508" s="10">
        <v>3740</v>
      </c>
      <c r="L8508" s="10">
        <v>1533.3999999999999</v>
      </c>
      <c r="M8508" s="5">
        <v>0.41</v>
      </c>
      <c r="N8508" s="2" t="s">
        <v>23</v>
      </c>
    </row>
    <row r="8509" spans="2:14" ht="14.25" customHeight="1" x14ac:dyDescent="0.25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10">
        <v>41</v>
      </c>
      <c r="J8509" s="7">
        <v>1140</v>
      </c>
      <c r="K8509" s="10">
        <v>4674</v>
      </c>
      <c r="L8509" s="10">
        <v>1729.3799999999999</v>
      </c>
      <c r="M8509" s="5">
        <v>0.37</v>
      </c>
      <c r="N8509" s="2" t="s">
        <v>23</v>
      </c>
    </row>
    <row r="8510" spans="2:14" ht="14.25" customHeight="1" x14ac:dyDescent="0.25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10">
        <v>32</v>
      </c>
      <c r="J8510" s="7">
        <v>680</v>
      </c>
      <c r="K8510" s="10">
        <v>2176</v>
      </c>
      <c r="L8510" s="10">
        <v>913.92</v>
      </c>
      <c r="M8510" s="5">
        <v>0.42</v>
      </c>
      <c r="N8510" s="2" t="s">
        <v>23</v>
      </c>
    </row>
    <row r="8511" spans="2:14" ht="14.25" customHeight="1" x14ac:dyDescent="0.25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10">
        <v>40</v>
      </c>
      <c r="J8511" s="7">
        <v>400</v>
      </c>
      <c r="K8511" s="10">
        <v>1600</v>
      </c>
      <c r="L8511" s="10">
        <v>672.00000000000011</v>
      </c>
      <c r="M8511" s="5">
        <v>0.42000000000000004</v>
      </c>
      <c r="N8511" s="2" t="s">
        <v>23</v>
      </c>
    </row>
    <row r="8512" spans="2:14" ht="14.25" customHeight="1" x14ac:dyDescent="0.25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10">
        <v>47</v>
      </c>
      <c r="J8512" s="7">
        <v>900</v>
      </c>
      <c r="K8512" s="10">
        <v>4230</v>
      </c>
      <c r="L8512" s="10">
        <v>1522.8</v>
      </c>
      <c r="M8512" s="5">
        <v>0.36</v>
      </c>
      <c r="N8512" s="2" t="s">
        <v>23</v>
      </c>
    </row>
    <row r="8513" spans="2:14" ht="14.25" customHeight="1" x14ac:dyDescent="0.25">
      <c r="B8513" s="2" t="s">
        <v>13</v>
      </c>
      <c r="C8513" s="2">
        <v>1128299</v>
      </c>
      <c r="D8513" s="3">
        <v>44341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10">
        <v>39</v>
      </c>
      <c r="J8513" s="7">
        <v>1750</v>
      </c>
      <c r="K8513" s="10">
        <v>6825</v>
      </c>
      <c r="L8513" s="10">
        <v>2730</v>
      </c>
      <c r="M8513" s="5">
        <v>0.39999999999999997</v>
      </c>
      <c r="N8513" s="2" t="s">
        <v>23</v>
      </c>
    </row>
    <row r="8514" spans="2:14" ht="14.25" customHeight="1" x14ac:dyDescent="0.25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10">
        <v>40</v>
      </c>
      <c r="J8514" s="7">
        <v>1050</v>
      </c>
      <c r="K8514" s="10">
        <v>4200</v>
      </c>
      <c r="L8514" s="10">
        <v>1722</v>
      </c>
      <c r="M8514" s="5">
        <v>0.41</v>
      </c>
      <c r="N8514" s="2" t="s">
        <v>23</v>
      </c>
    </row>
    <row r="8515" spans="2:14" ht="14.25" customHeight="1" x14ac:dyDescent="0.25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10">
        <v>37</v>
      </c>
      <c r="J8515" s="7">
        <v>1090</v>
      </c>
      <c r="K8515" s="10">
        <v>4033</v>
      </c>
      <c r="L8515" s="10">
        <v>1492.21</v>
      </c>
      <c r="M8515" s="5">
        <v>0.37</v>
      </c>
      <c r="N8515" s="2" t="s">
        <v>23</v>
      </c>
    </row>
    <row r="8516" spans="2:14" ht="14.25" customHeight="1" x14ac:dyDescent="0.25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10">
        <v>33</v>
      </c>
      <c r="J8516" s="7">
        <v>850</v>
      </c>
      <c r="K8516" s="10">
        <v>2805</v>
      </c>
      <c r="L8516" s="10">
        <v>1065.9000000000001</v>
      </c>
      <c r="M8516" s="5">
        <v>0.38</v>
      </c>
      <c r="N8516" s="2" t="s">
        <v>23</v>
      </c>
    </row>
    <row r="8517" spans="2:14" ht="14.25" customHeight="1" x14ac:dyDescent="0.25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10">
        <v>34</v>
      </c>
      <c r="J8517" s="7">
        <v>540</v>
      </c>
      <c r="K8517" s="10">
        <v>1836</v>
      </c>
      <c r="L8517" s="10">
        <v>789.48000000000013</v>
      </c>
      <c r="M8517" s="5">
        <v>0.43000000000000005</v>
      </c>
      <c r="N8517" s="2" t="s">
        <v>23</v>
      </c>
    </row>
    <row r="8518" spans="2:14" ht="14.25" customHeight="1" x14ac:dyDescent="0.25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10">
        <v>44</v>
      </c>
      <c r="J8518" s="7">
        <v>1680</v>
      </c>
      <c r="K8518" s="10">
        <v>7392</v>
      </c>
      <c r="L8518" s="10">
        <v>2587.1999999999998</v>
      </c>
      <c r="M8518" s="5">
        <v>0.35</v>
      </c>
      <c r="N8518" s="2" t="s">
        <v>23</v>
      </c>
    </row>
    <row r="8519" spans="2:14" ht="14.25" customHeight="1" x14ac:dyDescent="0.25">
      <c r="B8519" s="2" t="s">
        <v>13</v>
      </c>
      <c r="C8519" s="2">
        <v>1128299</v>
      </c>
      <c r="D8519" s="3">
        <v>44371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10">
        <v>37</v>
      </c>
      <c r="J8519" s="7">
        <v>2330</v>
      </c>
      <c r="K8519" s="10">
        <v>8621</v>
      </c>
      <c r="L8519" s="10">
        <v>3189.77</v>
      </c>
      <c r="M8519" s="5">
        <v>0.37</v>
      </c>
      <c r="N8519" s="2" t="s">
        <v>23</v>
      </c>
    </row>
    <row r="8520" spans="2:14" ht="14.25" customHeight="1" x14ac:dyDescent="0.25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10">
        <v>45</v>
      </c>
      <c r="J8520" s="7">
        <v>2210</v>
      </c>
      <c r="K8520" s="10">
        <v>9945</v>
      </c>
      <c r="L8520" s="10">
        <v>4077.45</v>
      </c>
      <c r="M8520" s="5">
        <v>0.41</v>
      </c>
      <c r="N8520" s="2" t="s">
        <v>23</v>
      </c>
    </row>
    <row r="8521" spans="2:14" ht="14.25" customHeight="1" x14ac:dyDescent="0.25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10">
        <v>58</v>
      </c>
      <c r="J8521" s="7">
        <v>2080</v>
      </c>
      <c r="K8521" s="10">
        <v>12064</v>
      </c>
      <c r="L8521" s="10">
        <v>4463.68</v>
      </c>
      <c r="M8521" s="5">
        <v>0.37</v>
      </c>
      <c r="N8521" s="2" t="s">
        <v>23</v>
      </c>
    </row>
    <row r="8522" spans="2:14" ht="14.25" customHeight="1" x14ac:dyDescent="0.25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10">
        <v>61</v>
      </c>
      <c r="J8522" s="7">
        <v>1840</v>
      </c>
      <c r="K8522" s="10">
        <v>11224</v>
      </c>
      <c r="L8522" s="10">
        <v>4601.84</v>
      </c>
      <c r="M8522" s="5">
        <v>0.41</v>
      </c>
      <c r="N8522" s="2" t="s">
        <v>23</v>
      </c>
    </row>
    <row r="8523" spans="2:14" ht="14.25" customHeight="1" x14ac:dyDescent="0.25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10">
        <v>68</v>
      </c>
      <c r="J8523" s="7">
        <v>1280</v>
      </c>
      <c r="K8523" s="10">
        <v>8704</v>
      </c>
      <c r="L8523" s="10">
        <v>4003.84</v>
      </c>
      <c r="M8523" s="5">
        <v>0.46</v>
      </c>
      <c r="N8523" s="2" t="s">
        <v>23</v>
      </c>
    </row>
    <row r="8524" spans="2:14" ht="14.25" customHeight="1" x14ac:dyDescent="0.25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10">
        <v>82</v>
      </c>
      <c r="J8524" s="7">
        <v>2310</v>
      </c>
      <c r="K8524" s="10">
        <v>18942</v>
      </c>
      <c r="L8524" s="10">
        <v>7008.54</v>
      </c>
      <c r="M8524" s="5">
        <v>0.37</v>
      </c>
      <c r="N8524" s="2" t="s">
        <v>23</v>
      </c>
    </row>
    <row r="8525" spans="2:14" ht="14.25" customHeight="1" x14ac:dyDescent="0.25">
      <c r="B8525" s="2" t="s">
        <v>13</v>
      </c>
      <c r="C8525" s="2">
        <v>1128299</v>
      </c>
      <c r="D8525" s="3">
        <v>44400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10">
        <v>60</v>
      </c>
      <c r="J8525" s="7">
        <v>2720</v>
      </c>
      <c r="K8525" s="10">
        <v>16320</v>
      </c>
      <c r="L8525" s="10">
        <v>6038.4</v>
      </c>
      <c r="M8525" s="5">
        <v>0.37</v>
      </c>
      <c r="N8525" s="2" t="s">
        <v>23</v>
      </c>
    </row>
    <row r="8526" spans="2:14" ht="14.25" customHeight="1" x14ac:dyDescent="0.25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10">
        <v>60</v>
      </c>
      <c r="J8526" s="7">
        <v>2240</v>
      </c>
      <c r="K8526" s="10">
        <v>13440</v>
      </c>
      <c r="L8526" s="10">
        <v>5107.2</v>
      </c>
      <c r="M8526" s="5">
        <v>0.38</v>
      </c>
      <c r="N8526" s="2" t="s">
        <v>23</v>
      </c>
    </row>
    <row r="8527" spans="2:14" ht="14.25" customHeight="1" x14ac:dyDescent="0.25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10">
        <v>62</v>
      </c>
      <c r="J8527" s="7">
        <v>2080</v>
      </c>
      <c r="K8527" s="10">
        <v>12896</v>
      </c>
      <c r="L8527" s="10">
        <v>4900.4800000000005</v>
      </c>
      <c r="M8527" s="5">
        <v>0.38</v>
      </c>
      <c r="N8527" s="2" t="s">
        <v>23</v>
      </c>
    </row>
    <row r="8528" spans="2:14" ht="14.25" customHeight="1" x14ac:dyDescent="0.25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10">
        <v>65</v>
      </c>
      <c r="J8528" s="7">
        <v>1870</v>
      </c>
      <c r="K8528" s="10">
        <v>12155</v>
      </c>
      <c r="L8528" s="10">
        <v>5105.0999999999995</v>
      </c>
      <c r="M8528" s="5">
        <v>0.42</v>
      </c>
      <c r="N8528" s="2" t="s">
        <v>23</v>
      </c>
    </row>
    <row r="8529" spans="2:14" ht="14.25" customHeight="1" x14ac:dyDescent="0.25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10">
        <v>72</v>
      </c>
      <c r="J8529" s="7">
        <v>2100</v>
      </c>
      <c r="K8529" s="10">
        <v>15120</v>
      </c>
      <c r="L8529" s="10">
        <v>6501.6</v>
      </c>
      <c r="M8529" s="5">
        <v>0.43000000000000005</v>
      </c>
      <c r="N8529" s="2" t="s">
        <v>23</v>
      </c>
    </row>
    <row r="8530" spans="2:14" ht="14.25" customHeight="1" x14ac:dyDescent="0.25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10">
        <v>82</v>
      </c>
      <c r="J8530" s="7">
        <v>1860</v>
      </c>
      <c r="K8530" s="10">
        <v>15252</v>
      </c>
      <c r="L8530" s="10">
        <v>5033.1599999999989</v>
      </c>
      <c r="M8530" s="5">
        <v>0.32999999999999996</v>
      </c>
      <c r="N8530" s="2" t="s">
        <v>23</v>
      </c>
    </row>
    <row r="8531" spans="2:14" ht="14.25" customHeight="1" x14ac:dyDescent="0.25">
      <c r="B8531" s="2" t="s">
        <v>13</v>
      </c>
      <c r="C8531" s="2">
        <v>1128299</v>
      </c>
      <c r="D8531" s="3">
        <v>44432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10">
        <v>67</v>
      </c>
      <c r="J8531" s="7">
        <v>2720</v>
      </c>
      <c r="K8531" s="10">
        <v>18224</v>
      </c>
      <c r="L8531" s="10">
        <v>7289.5999999999995</v>
      </c>
      <c r="M8531" s="5">
        <v>0.39999999999999997</v>
      </c>
      <c r="N8531" s="2" t="s">
        <v>23</v>
      </c>
    </row>
    <row r="8532" spans="2:14" ht="14.25" customHeight="1" x14ac:dyDescent="0.25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10">
        <v>53</v>
      </c>
      <c r="J8532" s="7">
        <v>2400</v>
      </c>
      <c r="K8532" s="10">
        <v>12720</v>
      </c>
      <c r="L8532" s="10">
        <v>5342.4</v>
      </c>
      <c r="M8532" s="5">
        <v>0.42</v>
      </c>
      <c r="N8532" s="2" t="s">
        <v>23</v>
      </c>
    </row>
    <row r="8533" spans="2:14" ht="14.25" customHeight="1" x14ac:dyDescent="0.25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10">
        <v>53</v>
      </c>
      <c r="J8533" s="7">
        <v>2150</v>
      </c>
      <c r="K8533" s="10">
        <v>11395</v>
      </c>
      <c r="L8533" s="10">
        <v>4216.1499999999996</v>
      </c>
      <c r="M8533" s="5">
        <v>0.37</v>
      </c>
      <c r="N8533" s="2" t="s">
        <v>23</v>
      </c>
    </row>
    <row r="8534" spans="2:14" ht="14.25" customHeight="1" x14ac:dyDescent="0.25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10">
        <v>52</v>
      </c>
      <c r="J8534" s="7">
        <v>1360</v>
      </c>
      <c r="K8534" s="10">
        <v>7072</v>
      </c>
      <c r="L8534" s="10">
        <v>2758.08</v>
      </c>
      <c r="M8534" s="5">
        <v>0.38999999999999996</v>
      </c>
      <c r="N8534" s="2" t="s">
        <v>23</v>
      </c>
    </row>
    <row r="8535" spans="2:14" ht="14.25" customHeight="1" x14ac:dyDescent="0.25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10">
        <v>51</v>
      </c>
      <c r="J8535" s="7">
        <v>1320</v>
      </c>
      <c r="K8535" s="10">
        <v>6732</v>
      </c>
      <c r="L8535" s="10">
        <v>3029.4</v>
      </c>
      <c r="M8535" s="5">
        <v>0.45</v>
      </c>
      <c r="N8535" s="2" t="s">
        <v>23</v>
      </c>
    </row>
    <row r="8536" spans="2:14" ht="14.25" customHeight="1" x14ac:dyDescent="0.25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10">
        <v>55</v>
      </c>
      <c r="J8536" s="7">
        <v>800</v>
      </c>
      <c r="K8536" s="10">
        <v>4400</v>
      </c>
      <c r="L8536" s="10">
        <v>1495.9999999999998</v>
      </c>
      <c r="M8536" s="5">
        <v>0.33999999999999997</v>
      </c>
      <c r="N8536" s="2" t="s">
        <v>23</v>
      </c>
    </row>
    <row r="8537" spans="2:14" ht="14.25" customHeight="1" x14ac:dyDescent="0.25">
      <c r="B8537" s="2" t="s">
        <v>13</v>
      </c>
      <c r="C8537" s="2">
        <v>1128299</v>
      </c>
      <c r="D8537" s="3">
        <v>44464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10">
        <v>35</v>
      </c>
      <c r="J8537" s="7">
        <v>1490</v>
      </c>
      <c r="K8537" s="10">
        <v>5215</v>
      </c>
      <c r="L8537" s="10">
        <v>2190.2999999999997</v>
      </c>
      <c r="M8537" s="5">
        <v>0.42</v>
      </c>
      <c r="N8537" s="2" t="s">
        <v>23</v>
      </c>
    </row>
    <row r="8538" spans="2:14" ht="14.25" customHeight="1" x14ac:dyDescent="0.25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10">
        <v>43</v>
      </c>
      <c r="J8538" s="7">
        <v>1530</v>
      </c>
      <c r="K8538" s="10">
        <v>6579</v>
      </c>
      <c r="L8538" s="10">
        <v>2565.81</v>
      </c>
      <c r="M8538" s="5">
        <v>0.38999999999999996</v>
      </c>
      <c r="N8538" s="2" t="s">
        <v>23</v>
      </c>
    </row>
    <row r="8539" spans="2:14" ht="14.25" customHeight="1" x14ac:dyDescent="0.25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10">
        <v>34</v>
      </c>
      <c r="J8539" s="7">
        <v>780</v>
      </c>
      <c r="K8539" s="10">
        <v>2652</v>
      </c>
      <c r="L8539" s="10">
        <v>1060.8</v>
      </c>
      <c r="M8539" s="5">
        <v>0.39999999999999997</v>
      </c>
      <c r="N8539" s="2" t="s">
        <v>23</v>
      </c>
    </row>
    <row r="8540" spans="2:14" ht="14.25" customHeight="1" x14ac:dyDescent="0.25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10">
        <v>37</v>
      </c>
      <c r="J8540" s="7">
        <v>700</v>
      </c>
      <c r="K8540" s="10">
        <v>2590</v>
      </c>
      <c r="L8540" s="10">
        <v>1036</v>
      </c>
      <c r="M8540" s="5">
        <v>0.39999999999999997</v>
      </c>
      <c r="N8540" s="2" t="s">
        <v>23</v>
      </c>
    </row>
    <row r="8541" spans="2:14" ht="14.25" customHeight="1" x14ac:dyDescent="0.25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10">
        <v>39</v>
      </c>
      <c r="J8541" s="7">
        <v>740</v>
      </c>
      <c r="K8541" s="10">
        <v>2886</v>
      </c>
      <c r="L8541" s="10">
        <v>1356.42</v>
      </c>
      <c r="M8541" s="5">
        <v>0.47000000000000003</v>
      </c>
      <c r="N8541" s="2" t="s">
        <v>23</v>
      </c>
    </row>
    <row r="8542" spans="2:14" ht="14.25" customHeight="1" x14ac:dyDescent="0.25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10">
        <v>33</v>
      </c>
      <c r="J8542" s="7">
        <v>830</v>
      </c>
      <c r="K8542" s="10">
        <v>2739</v>
      </c>
      <c r="L8542" s="10">
        <v>986.04</v>
      </c>
      <c r="M8542" s="5">
        <v>0.36</v>
      </c>
      <c r="N8542" s="2" t="s">
        <v>23</v>
      </c>
    </row>
    <row r="8543" spans="2:14" ht="14.25" customHeight="1" x14ac:dyDescent="0.25">
      <c r="B8543" s="2" t="s">
        <v>13</v>
      </c>
      <c r="C8543" s="2">
        <v>1128299</v>
      </c>
      <c r="D8543" s="3">
        <v>44493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10">
        <v>28</v>
      </c>
      <c r="J8543" s="7">
        <v>1190</v>
      </c>
      <c r="K8543" s="10">
        <v>3332</v>
      </c>
      <c r="L8543" s="10">
        <v>1332.8</v>
      </c>
      <c r="M8543" s="5">
        <v>0.39999999999999997</v>
      </c>
      <c r="N8543" s="2" t="s">
        <v>23</v>
      </c>
    </row>
    <row r="8544" spans="2:14" ht="14.25" customHeight="1" x14ac:dyDescent="0.25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10">
        <v>39</v>
      </c>
      <c r="J8544" s="7">
        <v>1730</v>
      </c>
      <c r="K8544" s="10">
        <v>6747</v>
      </c>
      <c r="L8544" s="10">
        <v>2563.86</v>
      </c>
      <c r="M8544" s="5">
        <v>0.38</v>
      </c>
      <c r="N8544" s="2" t="s">
        <v>23</v>
      </c>
    </row>
    <row r="8545" spans="2:14" ht="14.25" customHeight="1" x14ac:dyDescent="0.25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10">
        <v>39</v>
      </c>
      <c r="J8545" s="7">
        <v>1190</v>
      </c>
      <c r="K8545" s="10">
        <v>4641</v>
      </c>
      <c r="L8545" s="10">
        <v>1949.22</v>
      </c>
      <c r="M8545" s="5">
        <v>0.42</v>
      </c>
      <c r="N8545" s="2" t="s">
        <v>23</v>
      </c>
    </row>
    <row r="8546" spans="2:14" ht="14.25" customHeight="1" x14ac:dyDescent="0.25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10">
        <v>31</v>
      </c>
      <c r="J8546" s="7">
        <v>1010</v>
      </c>
      <c r="K8546" s="10">
        <v>3131</v>
      </c>
      <c r="L8546" s="10">
        <v>1158.47</v>
      </c>
      <c r="M8546" s="5">
        <v>0.37</v>
      </c>
      <c r="N8546" s="2" t="s">
        <v>23</v>
      </c>
    </row>
    <row r="8547" spans="2:14" ht="14.25" customHeight="1" x14ac:dyDescent="0.25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10">
        <v>42</v>
      </c>
      <c r="J8547" s="7">
        <v>1050</v>
      </c>
      <c r="K8547" s="10">
        <v>4410</v>
      </c>
      <c r="L8547" s="10">
        <v>2072.7000000000003</v>
      </c>
      <c r="M8547" s="5">
        <v>0.47000000000000003</v>
      </c>
      <c r="N8547" s="2" t="s">
        <v>23</v>
      </c>
    </row>
    <row r="8548" spans="2:14" ht="14.25" customHeight="1" x14ac:dyDescent="0.25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10">
        <v>40</v>
      </c>
      <c r="J8548" s="7">
        <v>1090</v>
      </c>
      <c r="K8548" s="10">
        <v>4360</v>
      </c>
      <c r="L8548" s="10">
        <v>1395.2</v>
      </c>
      <c r="M8548" s="5">
        <v>0.32</v>
      </c>
      <c r="N8548" s="2" t="s">
        <v>23</v>
      </c>
    </row>
    <row r="8549" spans="2:14" ht="14.25" customHeight="1" x14ac:dyDescent="0.25">
      <c r="B8549" s="2" t="s">
        <v>13</v>
      </c>
      <c r="C8549" s="2">
        <v>1128299</v>
      </c>
      <c r="D8549" s="3">
        <v>44524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10">
        <v>34</v>
      </c>
      <c r="J8549" s="7">
        <v>1730</v>
      </c>
      <c r="K8549" s="10">
        <v>5882</v>
      </c>
      <c r="L8549" s="10">
        <v>2470.44</v>
      </c>
      <c r="M8549" s="5">
        <v>0.42</v>
      </c>
      <c r="N8549" s="2" t="s">
        <v>23</v>
      </c>
    </row>
    <row r="8550" spans="2:14" ht="14.25" customHeight="1" x14ac:dyDescent="0.25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10">
        <v>34</v>
      </c>
      <c r="J8550" s="7">
        <v>2210</v>
      </c>
      <c r="K8550" s="10">
        <v>7514</v>
      </c>
      <c r="L8550" s="10">
        <v>2780.18</v>
      </c>
      <c r="M8550" s="5">
        <v>0.37</v>
      </c>
      <c r="N8550" s="2" t="s">
        <v>23</v>
      </c>
    </row>
    <row r="8551" spans="2:14" ht="14.25" customHeight="1" x14ac:dyDescent="0.25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10">
        <v>33</v>
      </c>
      <c r="J8551" s="7">
        <v>1430</v>
      </c>
      <c r="K8551" s="10">
        <v>4719</v>
      </c>
      <c r="L8551" s="10">
        <v>1840.4099999999999</v>
      </c>
      <c r="M8551" s="5">
        <v>0.38999999999999996</v>
      </c>
      <c r="N8551" s="2" t="s">
        <v>23</v>
      </c>
    </row>
    <row r="8552" spans="2:14" ht="14.25" customHeight="1" x14ac:dyDescent="0.25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10">
        <v>36</v>
      </c>
      <c r="J8552" s="7">
        <v>1440</v>
      </c>
      <c r="K8552" s="10">
        <v>5184</v>
      </c>
      <c r="L8552" s="10">
        <v>2021.7599999999998</v>
      </c>
      <c r="M8552" s="5">
        <v>0.38999999999999996</v>
      </c>
      <c r="N8552" s="2" t="s">
        <v>23</v>
      </c>
    </row>
    <row r="8553" spans="2:14" ht="14.25" customHeight="1" x14ac:dyDescent="0.25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10">
        <v>56</v>
      </c>
      <c r="J8553" s="7">
        <v>1360</v>
      </c>
      <c r="K8553" s="10">
        <v>7616</v>
      </c>
      <c r="L8553" s="10">
        <v>3351.04</v>
      </c>
      <c r="M8553" s="5">
        <v>0.44</v>
      </c>
      <c r="N8553" s="2" t="s">
        <v>23</v>
      </c>
    </row>
    <row r="8554" spans="2:14" ht="14.25" customHeight="1" x14ac:dyDescent="0.25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10">
        <v>60</v>
      </c>
      <c r="J8554" s="7">
        <v>1760</v>
      </c>
      <c r="K8554" s="10">
        <v>10560</v>
      </c>
      <c r="L8554" s="10">
        <v>3484.7999999999997</v>
      </c>
      <c r="M8554" s="5">
        <v>0.32999999999999996</v>
      </c>
      <c r="N8554" s="2" t="s">
        <v>23</v>
      </c>
    </row>
    <row r="8555" spans="2:14" ht="14.25" customHeight="1" x14ac:dyDescent="0.25">
      <c r="B8555" s="2" t="s">
        <v>13</v>
      </c>
      <c r="C8555" s="2">
        <v>1128299</v>
      </c>
      <c r="D8555" s="3">
        <v>44553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10">
        <v>49</v>
      </c>
      <c r="J8555" s="7">
        <v>2480</v>
      </c>
      <c r="K8555" s="10">
        <v>12152</v>
      </c>
      <c r="L8555" s="10">
        <v>4860.7999999999993</v>
      </c>
      <c r="M8555" s="5">
        <v>0.39999999999999997</v>
      </c>
      <c r="N8555" s="2" t="s">
        <v>23</v>
      </c>
    </row>
    <row r="8556" spans="2:14" ht="14.25" customHeight="1" x14ac:dyDescent="0.25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10">
        <v>54</v>
      </c>
      <c r="J8556" s="7">
        <v>2250</v>
      </c>
      <c r="K8556" s="10">
        <v>12150</v>
      </c>
      <c r="L8556" s="10">
        <v>4981.5</v>
      </c>
      <c r="M8556" s="5">
        <v>0.41</v>
      </c>
      <c r="N8556" s="2" t="s">
        <v>23</v>
      </c>
    </row>
    <row r="8557" spans="2:14" ht="14.25" customHeight="1" x14ac:dyDescent="0.25">
      <c r="B8557" s="2" t="s">
        <v>25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10">
        <v>53</v>
      </c>
      <c r="J8557" s="7">
        <v>1650</v>
      </c>
      <c r="K8557" s="10">
        <v>8745</v>
      </c>
      <c r="L8557" s="10">
        <v>3497.9999999999995</v>
      </c>
      <c r="M8557" s="5">
        <v>0.39999999999999997</v>
      </c>
      <c r="N8557" s="2" t="s">
        <v>23</v>
      </c>
    </row>
    <row r="8558" spans="2:14" ht="14.25" customHeight="1" x14ac:dyDescent="0.25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10">
        <v>51</v>
      </c>
      <c r="J8558" s="7">
        <v>1760</v>
      </c>
      <c r="K8558" s="10">
        <v>8976</v>
      </c>
      <c r="L8558" s="10">
        <v>3500.6399999999994</v>
      </c>
      <c r="M8558" s="5">
        <v>0.38999999999999996</v>
      </c>
      <c r="N8558" s="2" t="s">
        <v>23</v>
      </c>
    </row>
    <row r="8559" spans="2:14" ht="14.25" customHeight="1" x14ac:dyDescent="0.25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10">
        <v>59</v>
      </c>
      <c r="J8559" s="7">
        <v>1570</v>
      </c>
      <c r="K8559" s="10">
        <v>9263</v>
      </c>
      <c r="L8559" s="10">
        <v>3890.4600000000005</v>
      </c>
      <c r="M8559" s="5">
        <v>0.42000000000000004</v>
      </c>
      <c r="N8559" s="2" t="s">
        <v>23</v>
      </c>
    </row>
    <row r="8560" spans="2:14" ht="14.25" customHeight="1" x14ac:dyDescent="0.25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10">
        <v>65</v>
      </c>
      <c r="J8560" s="7">
        <v>1900</v>
      </c>
      <c r="K8560" s="10">
        <v>12350</v>
      </c>
      <c r="L8560" s="10">
        <v>4322.5</v>
      </c>
      <c r="M8560" s="5">
        <v>0.35</v>
      </c>
      <c r="N8560" s="2" t="s">
        <v>23</v>
      </c>
    </row>
    <row r="8561" spans="2:14" ht="14.25" customHeight="1" x14ac:dyDescent="0.25">
      <c r="B8561" s="2" t="s">
        <v>25</v>
      </c>
      <c r="C8561" s="2">
        <v>1185732</v>
      </c>
      <c r="D8561" s="3">
        <v>44215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10">
        <v>23</v>
      </c>
      <c r="J8561" s="7">
        <v>2330</v>
      </c>
      <c r="K8561" s="10">
        <v>5359</v>
      </c>
      <c r="L8561" s="10">
        <v>2786.6800000000003</v>
      </c>
      <c r="M8561" s="5">
        <v>0.52</v>
      </c>
      <c r="N8561" s="2" t="s">
        <v>23</v>
      </c>
    </row>
    <row r="8562" spans="2:14" ht="14.25" customHeight="1" x14ac:dyDescent="0.25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10">
        <v>28</v>
      </c>
      <c r="J8562" s="7">
        <v>1870</v>
      </c>
      <c r="K8562" s="10">
        <v>5236</v>
      </c>
      <c r="L8562" s="10">
        <v>2460.92</v>
      </c>
      <c r="M8562" s="5">
        <v>0.47</v>
      </c>
      <c r="N8562" s="2" t="s">
        <v>23</v>
      </c>
    </row>
    <row r="8563" spans="2:14" ht="14.25" customHeight="1" x14ac:dyDescent="0.25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10">
        <v>18</v>
      </c>
      <c r="J8563" s="7">
        <v>1760</v>
      </c>
      <c r="K8563" s="10">
        <v>3168</v>
      </c>
      <c r="L8563" s="10">
        <v>1013.76</v>
      </c>
      <c r="M8563" s="5">
        <v>0.32</v>
      </c>
      <c r="N8563" s="2" t="s">
        <v>23</v>
      </c>
    </row>
    <row r="8564" spans="2:14" ht="14.25" customHeight="1" x14ac:dyDescent="0.25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10">
        <v>21</v>
      </c>
      <c r="J8564" s="7">
        <v>1360</v>
      </c>
      <c r="K8564" s="10">
        <v>2856</v>
      </c>
      <c r="L8564" s="10">
        <v>1199.52</v>
      </c>
      <c r="M8564" s="5">
        <v>0.42</v>
      </c>
      <c r="N8564" s="2" t="s">
        <v>23</v>
      </c>
    </row>
    <row r="8565" spans="2:14" ht="14.25" customHeight="1" x14ac:dyDescent="0.25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10">
        <v>30</v>
      </c>
      <c r="J8565" s="7">
        <v>1400</v>
      </c>
      <c r="K8565" s="10">
        <v>4200</v>
      </c>
      <c r="L8565" s="10">
        <v>1889.9999999999998</v>
      </c>
      <c r="M8565" s="5">
        <v>0.44999999999999996</v>
      </c>
      <c r="N8565" s="2" t="s">
        <v>23</v>
      </c>
    </row>
    <row r="8566" spans="2:14" ht="14.25" customHeight="1" x14ac:dyDescent="0.25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10">
        <v>25</v>
      </c>
      <c r="J8566" s="7">
        <v>1930</v>
      </c>
      <c r="K8566" s="10">
        <v>4825</v>
      </c>
      <c r="L8566" s="10">
        <v>2798.5000000000005</v>
      </c>
      <c r="M8566" s="5">
        <v>0.58000000000000007</v>
      </c>
      <c r="N8566" s="2" t="s">
        <v>23</v>
      </c>
    </row>
    <row r="8567" spans="2:14" ht="14.25" customHeight="1" x14ac:dyDescent="0.25">
      <c r="B8567" s="2" t="s">
        <v>25</v>
      </c>
      <c r="C8567" s="2">
        <v>1185732</v>
      </c>
      <c r="D8567" s="3">
        <v>44244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10">
        <v>26</v>
      </c>
      <c r="J8567" s="7">
        <v>2560</v>
      </c>
      <c r="K8567" s="10">
        <v>6656</v>
      </c>
      <c r="L8567" s="10">
        <v>3660.8</v>
      </c>
      <c r="M8567" s="5">
        <v>0.55000000000000004</v>
      </c>
      <c r="N8567" s="2" t="s">
        <v>23</v>
      </c>
    </row>
    <row r="8568" spans="2:14" ht="14.25" customHeight="1" x14ac:dyDescent="0.25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10">
        <v>27</v>
      </c>
      <c r="J8568" s="7">
        <v>1530</v>
      </c>
      <c r="K8568" s="10">
        <v>4131</v>
      </c>
      <c r="L8568" s="10">
        <v>1858.9499999999998</v>
      </c>
      <c r="M8568" s="5">
        <v>0.44999999999999996</v>
      </c>
      <c r="N8568" s="2" t="s">
        <v>23</v>
      </c>
    </row>
    <row r="8569" spans="2:14" ht="14.25" customHeight="1" x14ac:dyDescent="0.25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10">
        <v>17</v>
      </c>
      <c r="J8569" s="7">
        <v>1700</v>
      </c>
      <c r="K8569" s="10">
        <v>2890</v>
      </c>
      <c r="L8569" s="10">
        <v>1040.3999999999999</v>
      </c>
      <c r="M8569" s="5">
        <v>0.36</v>
      </c>
      <c r="N8569" s="2" t="s">
        <v>23</v>
      </c>
    </row>
    <row r="8570" spans="2:14" ht="14.25" customHeight="1" x14ac:dyDescent="0.25">
      <c r="B8570" s="2" t="s">
        <v>29</v>
      </c>
      <c r="C8570" s="2">
        <v>1185732</v>
      </c>
      <c r="D8570" s="3">
        <v>44238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10">
        <v>16</v>
      </c>
      <c r="J8570" s="7">
        <v>930</v>
      </c>
      <c r="K8570" s="10">
        <v>1488</v>
      </c>
      <c r="L8570" s="10">
        <v>624.96</v>
      </c>
      <c r="M8570" s="5">
        <v>0.42000000000000004</v>
      </c>
      <c r="N8570" s="2" t="s">
        <v>23</v>
      </c>
    </row>
    <row r="8571" spans="2:14" ht="14.25" customHeight="1" x14ac:dyDescent="0.25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10">
        <v>28</v>
      </c>
      <c r="J8571" s="7">
        <v>1200</v>
      </c>
      <c r="K8571" s="10">
        <v>3360</v>
      </c>
      <c r="L8571" s="10">
        <v>1411.2</v>
      </c>
      <c r="M8571" s="5">
        <v>0.42</v>
      </c>
      <c r="N8571" s="2" t="s">
        <v>23</v>
      </c>
    </row>
    <row r="8572" spans="2:14" ht="14.25" customHeight="1" x14ac:dyDescent="0.25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10">
        <v>18</v>
      </c>
      <c r="J8572" s="7">
        <v>1490</v>
      </c>
      <c r="K8572" s="10">
        <v>2682</v>
      </c>
      <c r="L8572" s="10">
        <v>1475.1000000000001</v>
      </c>
      <c r="M8572" s="5">
        <v>0.55000000000000004</v>
      </c>
      <c r="N8572" s="2" t="s">
        <v>23</v>
      </c>
    </row>
    <row r="8573" spans="2:14" ht="14.25" customHeight="1" x14ac:dyDescent="0.25">
      <c r="B8573" s="2" t="s">
        <v>29</v>
      </c>
      <c r="C8573" s="2">
        <v>1185732</v>
      </c>
      <c r="D8573" s="3">
        <v>44265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10">
        <v>20</v>
      </c>
      <c r="J8573" s="7">
        <v>2280</v>
      </c>
      <c r="K8573" s="10">
        <v>4560</v>
      </c>
      <c r="L8573" s="10">
        <v>1960.8000000000002</v>
      </c>
      <c r="M8573" s="5">
        <v>0.43000000000000005</v>
      </c>
      <c r="N8573" s="2" t="s">
        <v>23</v>
      </c>
    </row>
    <row r="8574" spans="2:14" ht="14.25" customHeight="1" x14ac:dyDescent="0.25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10">
        <v>22</v>
      </c>
      <c r="J8574" s="7">
        <v>1050</v>
      </c>
      <c r="K8574" s="10">
        <v>2310</v>
      </c>
      <c r="L8574" s="10">
        <v>923.99999999999989</v>
      </c>
      <c r="M8574" s="5">
        <v>0.39999999999999997</v>
      </c>
      <c r="N8574" s="2" t="s">
        <v>23</v>
      </c>
    </row>
    <row r="8575" spans="2:14" ht="14.25" customHeight="1" x14ac:dyDescent="0.25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10">
        <v>16</v>
      </c>
      <c r="J8575" s="7">
        <v>1400</v>
      </c>
      <c r="K8575" s="10">
        <v>2240</v>
      </c>
      <c r="L8575" s="10">
        <v>873.59999999999991</v>
      </c>
      <c r="M8575" s="5">
        <v>0.38999999999999996</v>
      </c>
      <c r="N8575" s="2" t="s">
        <v>23</v>
      </c>
    </row>
    <row r="8576" spans="2:14" ht="14.25" customHeight="1" x14ac:dyDescent="0.25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10">
        <v>20</v>
      </c>
      <c r="J8576" s="7">
        <v>750</v>
      </c>
      <c r="K8576" s="10">
        <v>1500</v>
      </c>
      <c r="L8576" s="10">
        <v>630.00000000000011</v>
      </c>
      <c r="M8576" s="5">
        <v>0.42000000000000004</v>
      </c>
      <c r="N8576" s="2" t="s">
        <v>23</v>
      </c>
    </row>
    <row r="8577" spans="2:14" ht="14.25" customHeight="1" x14ac:dyDescent="0.25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10">
        <v>28</v>
      </c>
      <c r="J8577" s="7">
        <v>900</v>
      </c>
      <c r="K8577" s="10">
        <v>2520</v>
      </c>
      <c r="L8577" s="10">
        <v>1007.9999999999999</v>
      </c>
      <c r="M8577" s="5">
        <v>0.39999999999999997</v>
      </c>
      <c r="N8577" s="2" t="s">
        <v>23</v>
      </c>
    </row>
    <row r="8578" spans="2:14" ht="14.25" customHeight="1" x14ac:dyDescent="0.25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10">
        <v>21</v>
      </c>
      <c r="J8578" s="7">
        <v>1400</v>
      </c>
      <c r="K8578" s="10">
        <v>2940</v>
      </c>
      <c r="L8578" s="10">
        <v>1675.8000000000002</v>
      </c>
      <c r="M8578" s="5">
        <v>0.57000000000000006</v>
      </c>
      <c r="N8578" s="2" t="s">
        <v>23</v>
      </c>
    </row>
    <row r="8579" spans="2:14" ht="14.25" customHeight="1" x14ac:dyDescent="0.25">
      <c r="B8579" s="2" t="s">
        <v>29</v>
      </c>
      <c r="C8579" s="2">
        <v>1185732</v>
      </c>
      <c r="D8579" s="3">
        <v>44297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10">
        <v>20</v>
      </c>
      <c r="J8579" s="7">
        <v>1940</v>
      </c>
      <c r="K8579" s="10">
        <v>3880</v>
      </c>
      <c r="L8579" s="10">
        <v>1784.8000000000002</v>
      </c>
      <c r="M8579" s="5">
        <v>0.46</v>
      </c>
      <c r="N8579" s="2" t="s">
        <v>23</v>
      </c>
    </row>
    <row r="8580" spans="2:14" ht="14.25" customHeight="1" x14ac:dyDescent="0.25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10">
        <v>20</v>
      </c>
      <c r="J8580" s="7">
        <v>1110</v>
      </c>
      <c r="K8580" s="10">
        <v>2220</v>
      </c>
      <c r="L8580" s="10">
        <v>821.4</v>
      </c>
      <c r="M8580" s="5">
        <v>0.37</v>
      </c>
      <c r="N8580" s="2" t="s">
        <v>23</v>
      </c>
    </row>
    <row r="8581" spans="2:14" ht="14.25" customHeight="1" x14ac:dyDescent="0.25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10">
        <v>10</v>
      </c>
      <c r="J8581" s="7">
        <v>1070</v>
      </c>
      <c r="K8581" s="10">
        <v>1070</v>
      </c>
      <c r="L8581" s="10">
        <v>438.7</v>
      </c>
      <c r="M8581" s="5">
        <v>0.41</v>
      </c>
      <c r="N8581" s="2" t="s">
        <v>23</v>
      </c>
    </row>
    <row r="8582" spans="2:14" ht="14.25" customHeight="1" x14ac:dyDescent="0.25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10">
        <v>14</v>
      </c>
      <c r="J8582" s="7">
        <v>750</v>
      </c>
      <c r="K8582" s="10">
        <v>1050</v>
      </c>
      <c r="L8582" s="10">
        <v>472.5</v>
      </c>
      <c r="M8582" s="5">
        <v>0.45</v>
      </c>
      <c r="N8582" s="2" t="s">
        <v>23</v>
      </c>
    </row>
    <row r="8583" spans="2:14" ht="14.25" customHeight="1" x14ac:dyDescent="0.25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10">
        <v>24</v>
      </c>
      <c r="J8583" s="7">
        <v>880</v>
      </c>
      <c r="K8583" s="10">
        <v>2112</v>
      </c>
      <c r="L8583" s="10">
        <v>823.68</v>
      </c>
      <c r="M8583" s="5">
        <v>0.38999999999999996</v>
      </c>
      <c r="N8583" s="2" t="s">
        <v>23</v>
      </c>
    </row>
    <row r="8584" spans="2:14" ht="14.25" customHeight="1" x14ac:dyDescent="0.25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10">
        <v>20</v>
      </c>
      <c r="J8584" s="7">
        <v>1360</v>
      </c>
      <c r="K8584" s="10">
        <v>2720</v>
      </c>
      <c r="L8584" s="10">
        <v>1414.4</v>
      </c>
      <c r="M8584" s="5">
        <v>0.52</v>
      </c>
      <c r="N8584" s="2" t="s">
        <v>23</v>
      </c>
    </row>
    <row r="8585" spans="2:14" ht="14.25" customHeight="1" x14ac:dyDescent="0.25">
      <c r="B8585" s="2" t="s">
        <v>29</v>
      </c>
      <c r="C8585" s="2">
        <v>1185732</v>
      </c>
      <c r="D8585" s="3">
        <v>44328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10">
        <v>27</v>
      </c>
      <c r="J8585" s="7">
        <v>2280</v>
      </c>
      <c r="K8585" s="10">
        <v>6156</v>
      </c>
      <c r="L8585" s="10">
        <v>2647.0800000000004</v>
      </c>
      <c r="M8585" s="5">
        <v>0.43000000000000005</v>
      </c>
      <c r="N8585" s="2" t="s">
        <v>23</v>
      </c>
    </row>
    <row r="8586" spans="2:14" ht="14.25" customHeight="1" x14ac:dyDescent="0.25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10">
        <v>22</v>
      </c>
      <c r="J8586" s="7">
        <v>1280</v>
      </c>
      <c r="K8586" s="10">
        <v>2816</v>
      </c>
      <c r="L8586" s="10">
        <v>1182.72</v>
      </c>
      <c r="M8586" s="5">
        <v>0.42</v>
      </c>
      <c r="N8586" s="2" t="s">
        <v>23</v>
      </c>
    </row>
    <row r="8587" spans="2:14" ht="14.25" customHeight="1" x14ac:dyDescent="0.25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10">
        <v>19</v>
      </c>
      <c r="J8587" s="7">
        <v>1090</v>
      </c>
      <c r="K8587" s="10">
        <v>2071</v>
      </c>
      <c r="L8587" s="10">
        <v>786.98</v>
      </c>
      <c r="M8587" s="5">
        <v>0.38</v>
      </c>
      <c r="N8587" s="2" t="s">
        <v>23</v>
      </c>
    </row>
    <row r="8588" spans="2:14" ht="14.25" customHeight="1" x14ac:dyDescent="0.25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10">
        <v>19</v>
      </c>
      <c r="J8588" s="7">
        <v>940</v>
      </c>
      <c r="K8588" s="10">
        <v>1786</v>
      </c>
      <c r="L8588" s="10">
        <v>767.98000000000013</v>
      </c>
      <c r="M8588" s="5">
        <v>0.43000000000000005</v>
      </c>
      <c r="N8588" s="2" t="s">
        <v>23</v>
      </c>
    </row>
    <row r="8589" spans="2:14" ht="14.25" customHeight="1" x14ac:dyDescent="0.25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10">
        <v>29</v>
      </c>
      <c r="J8589" s="7">
        <v>900</v>
      </c>
      <c r="K8589" s="10">
        <v>2610</v>
      </c>
      <c r="L8589" s="10">
        <v>1096.2</v>
      </c>
      <c r="M8589" s="5">
        <v>0.42</v>
      </c>
      <c r="N8589" s="2" t="s">
        <v>23</v>
      </c>
    </row>
    <row r="8590" spans="2:14" ht="14.25" customHeight="1" x14ac:dyDescent="0.25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10">
        <v>32</v>
      </c>
      <c r="J8590" s="7">
        <v>1280</v>
      </c>
      <c r="K8590" s="10">
        <v>4096</v>
      </c>
      <c r="L8590" s="10">
        <v>2334.7200000000003</v>
      </c>
      <c r="M8590" s="5">
        <v>0.57000000000000006</v>
      </c>
      <c r="N8590" s="2" t="s">
        <v>23</v>
      </c>
    </row>
    <row r="8591" spans="2:14" ht="14.25" customHeight="1" x14ac:dyDescent="0.25">
      <c r="B8591" s="2" t="s">
        <v>29</v>
      </c>
      <c r="C8591" s="2">
        <v>1185732</v>
      </c>
      <c r="D8591" s="3">
        <v>44358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10">
        <v>21</v>
      </c>
      <c r="J8591" s="7">
        <v>2080</v>
      </c>
      <c r="K8591" s="10">
        <v>4368</v>
      </c>
      <c r="L8591" s="10">
        <v>1878.2400000000002</v>
      </c>
      <c r="M8591" s="5">
        <v>0.43000000000000005</v>
      </c>
      <c r="N8591" s="2" t="s">
        <v>23</v>
      </c>
    </row>
    <row r="8592" spans="2:14" ht="14.25" customHeight="1" x14ac:dyDescent="0.25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10">
        <v>18</v>
      </c>
      <c r="J8592" s="7">
        <v>1320</v>
      </c>
      <c r="K8592" s="10">
        <v>2376</v>
      </c>
      <c r="L8592" s="10">
        <v>950.4</v>
      </c>
      <c r="M8592" s="5">
        <v>0.39999999999999997</v>
      </c>
      <c r="N8592" s="2" t="s">
        <v>23</v>
      </c>
    </row>
    <row r="8593" spans="2:14" ht="14.25" customHeight="1" x14ac:dyDescent="0.25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10">
        <v>13</v>
      </c>
      <c r="J8593" s="7">
        <v>1280</v>
      </c>
      <c r="K8593" s="10">
        <v>1664</v>
      </c>
      <c r="L8593" s="10">
        <v>615.67999999999995</v>
      </c>
      <c r="M8593" s="5">
        <v>0.37</v>
      </c>
      <c r="N8593" s="2" t="s">
        <v>23</v>
      </c>
    </row>
    <row r="8594" spans="2:14" ht="14.25" customHeight="1" x14ac:dyDescent="0.25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10">
        <v>13</v>
      </c>
      <c r="J8594" s="7">
        <v>1320</v>
      </c>
      <c r="K8594" s="10">
        <v>1716</v>
      </c>
      <c r="L8594" s="10">
        <v>737.88000000000011</v>
      </c>
      <c r="M8594" s="5">
        <v>0.43000000000000005</v>
      </c>
      <c r="N8594" s="2" t="s">
        <v>23</v>
      </c>
    </row>
    <row r="8595" spans="2:14" ht="14.25" customHeight="1" x14ac:dyDescent="0.25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10">
        <v>24</v>
      </c>
      <c r="J8595" s="7">
        <v>1320</v>
      </c>
      <c r="K8595" s="10">
        <v>3168</v>
      </c>
      <c r="L8595" s="10">
        <v>1172.1600000000001</v>
      </c>
      <c r="M8595" s="5">
        <v>0.37</v>
      </c>
      <c r="N8595" s="2" t="s">
        <v>23</v>
      </c>
    </row>
    <row r="8596" spans="2:14" ht="14.25" customHeight="1" x14ac:dyDescent="0.25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10">
        <v>32</v>
      </c>
      <c r="J8596" s="7">
        <v>1900</v>
      </c>
      <c r="K8596" s="10">
        <v>6080</v>
      </c>
      <c r="L8596" s="10">
        <v>3283.2000000000003</v>
      </c>
      <c r="M8596" s="5">
        <v>0.54</v>
      </c>
      <c r="N8596" s="2" t="s">
        <v>23</v>
      </c>
    </row>
    <row r="8597" spans="2:14" ht="14.25" customHeight="1" x14ac:dyDescent="0.25">
      <c r="B8597" s="2" t="s">
        <v>29</v>
      </c>
      <c r="C8597" s="2">
        <v>1185732</v>
      </c>
      <c r="D8597" s="3">
        <v>44387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10">
        <v>28</v>
      </c>
      <c r="J8597" s="7">
        <v>2480</v>
      </c>
      <c r="K8597" s="10">
        <v>6944</v>
      </c>
      <c r="L8597" s="10">
        <v>2985.9200000000005</v>
      </c>
      <c r="M8597" s="5">
        <v>0.43000000000000005</v>
      </c>
      <c r="N8597" s="2" t="s">
        <v>23</v>
      </c>
    </row>
    <row r="8598" spans="2:14" ht="14.25" customHeight="1" x14ac:dyDescent="0.25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10">
        <v>20</v>
      </c>
      <c r="J8598" s="7">
        <v>1820</v>
      </c>
      <c r="K8598" s="10">
        <v>3640</v>
      </c>
      <c r="L8598" s="10">
        <v>1419.6</v>
      </c>
      <c r="M8598" s="5">
        <v>0.38999999999999996</v>
      </c>
      <c r="N8598" s="2" t="s">
        <v>23</v>
      </c>
    </row>
    <row r="8599" spans="2:14" ht="14.25" customHeight="1" x14ac:dyDescent="0.25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10">
        <v>19</v>
      </c>
      <c r="J8599" s="7">
        <v>1570</v>
      </c>
      <c r="K8599" s="10">
        <v>2983</v>
      </c>
      <c r="L8599" s="10">
        <v>1163.3699999999999</v>
      </c>
      <c r="M8599" s="5">
        <v>0.38999999999999996</v>
      </c>
      <c r="N8599" s="2" t="s">
        <v>23</v>
      </c>
    </row>
    <row r="8600" spans="2:14" ht="14.25" customHeight="1" x14ac:dyDescent="0.25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10">
        <v>16</v>
      </c>
      <c r="J8600" s="7">
        <v>1280</v>
      </c>
      <c r="K8600" s="10">
        <v>2048</v>
      </c>
      <c r="L8600" s="10">
        <v>962.56000000000006</v>
      </c>
      <c r="M8600" s="5">
        <v>0.47000000000000003</v>
      </c>
      <c r="N8600" s="2" t="s">
        <v>23</v>
      </c>
    </row>
    <row r="8601" spans="2:14" ht="14.25" customHeight="1" x14ac:dyDescent="0.25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10">
        <v>28</v>
      </c>
      <c r="J8601" s="7">
        <v>1400</v>
      </c>
      <c r="K8601" s="10">
        <v>3920</v>
      </c>
      <c r="L8601" s="10">
        <v>1489.6</v>
      </c>
      <c r="M8601" s="5">
        <v>0.38</v>
      </c>
      <c r="N8601" s="2" t="s">
        <v>23</v>
      </c>
    </row>
    <row r="8602" spans="2:14" ht="14.25" customHeight="1" x14ac:dyDescent="0.25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10">
        <v>32</v>
      </c>
      <c r="J8602" s="7">
        <v>2040</v>
      </c>
      <c r="K8602" s="10">
        <v>6528</v>
      </c>
      <c r="L8602" s="10">
        <v>3590.4</v>
      </c>
      <c r="M8602" s="5">
        <v>0.55000000000000004</v>
      </c>
      <c r="N8602" s="2" t="s">
        <v>23</v>
      </c>
    </row>
    <row r="8603" spans="2:14" ht="14.25" customHeight="1" x14ac:dyDescent="0.25">
      <c r="B8603" s="2" t="s">
        <v>29</v>
      </c>
      <c r="C8603" s="2">
        <v>1185732</v>
      </c>
      <c r="D8603" s="3">
        <v>44419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10">
        <v>27</v>
      </c>
      <c r="J8603" s="7">
        <v>2480</v>
      </c>
      <c r="K8603" s="10">
        <v>6696</v>
      </c>
      <c r="L8603" s="10">
        <v>3147.1200000000003</v>
      </c>
      <c r="M8603" s="5">
        <v>0.47000000000000003</v>
      </c>
      <c r="N8603" s="2" t="s">
        <v>23</v>
      </c>
    </row>
    <row r="8604" spans="2:14" ht="14.25" customHeight="1" x14ac:dyDescent="0.25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10">
        <v>28</v>
      </c>
      <c r="J8604" s="7">
        <v>1790</v>
      </c>
      <c r="K8604" s="10">
        <v>5012</v>
      </c>
      <c r="L8604" s="10">
        <v>2105.04</v>
      </c>
      <c r="M8604" s="5">
        <v>0.42</v>
      </c>
      <c r="N8604" s="2" t="s">
        <v>23</v>
      </c>
    </row>
    <row r="8605" spans="2:14" ht="14.25" customHeight="1" x14ac:dyDescent="0.25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10">
        <v>23</v>
      </c>
      <c r="J8605" s="7">
        <v>1580</v>
      </c>
      <c r="K8605" s="10">
        <v>3634</v>
      </c>
      <c r="L8605" s="10">
        <v>1489.9399999999998</v>
      </c>
      <c r="M8605" s="5">
        <v>0.41</v>
      </c>
      <c r="N8605" s="2" t="s">
        <v>23</v>
      </c>
    </row>
    <row r="8606" spans="2:14" ht="14.25" customHeight="1" x14ac:dyDescent="0.25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10">
        <v>14</v>
      </c>
      <c r="J8606" s="7">
        <v>1240</v>
      </c>
      <c r="K8606" s="10">
        <v>1736</v>
      </c>
      <c r="L8606" s="10">
        <v>815.92000000000007</v>
      </c>
      <c r="M8606" s="5">
        <v>0.47000000000000003</v>
      </c>
      <c r="N8606" s="2" t="s">
        <v>23</v>
      </c>
    </row>
    <row r="8607" spans="2:14" ht="14.25" customHeight="1" x14ac:dyDescent="0.25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10">
        <v>23</v>
      </c>
      <c r="J8607" s="7">
        <v>1090</v>
      </c>
      <c r="K8607" s="10">
        <v>2507</v>
      </c>
      <c r="L8607" s="10">
        <v>977.7299999999999</v>
      </c>
      <c r="M8607" s="5">
        <v>0.38999999999999996</v>
      </c>
      <c r="N8607" s="2" t="s">
        <v>23</v>
      </c>
    </row>
    <row r="8608" spans="2:14" ht="14.25" customHeight="1" x14ac:dyDescent="0.25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10">
        <v>27</v>
      </c>
      <c r="J8608" s="7">
        <v>1840</v>
      </c>
      <c r="K8608" s="10">
        <v>4968</v>
      </c>
      <c r="L8608" s="10">
        <v>2831.76</v>
      </c>
      <c r="M8608" s="5">
        <v>0.57000000000000006</v>
      </c>
      <c r="N8608" s="2" t="s">
        <v>23</v>
      </c>
    </row>
    <row r="8609" spans="2:14" ht="14.25" customHeight="1" x14ac:dyDescent="0.25">
      <c r="B8609" s="2" t="s">
        <v>29</v>
      </c>
      <c r="C8609" s="2">
        <v>1185732</v>
      </c>
      <c r="D8609" s="3">
        <v>44451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10">
        <v>23</v>
      </c>
      <c r="J8609" s="7">
        <v>2280</v>
      </c>
      <c r="K8609" s="10">
        <v>5244</v>
      </c>
      <c r="L8609" s="10">
        <v>2359.8000000000002</v>
      </c>
      <c r="M8609" s="5">
        <v>0.45</v>
      </c>
      <c r="N8609" s="2" t="s">
        <v>23</v>
      </c>
    </row>
    <row r="8610" spans="2:14" ht="14.25" customHeight="1" x14ac:dyDescent="0.25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10">
        <v>19</v>
      </c>
      <c r="J8610" s="7">
        <v>1580</v>
      </c>
      <c r="K8610" s="10">
        <v>3002</v>
      </c>
      <c r="L8610" s="10">
        <v>1140.76</v>
      </c>
      <c r="M8610" s="5">
        <v>0.38</v>
      </c>
      <c r="N8610" s="2" t="s">
        <v>23</v>
      </c>
    </row>
    <row r="8611" spans="2:14" ht="14.25" customHeight="1" x14ac:dyDescent="0.25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10">
        <v>7</v>
      </c>
      <c r="J8611" s="7">
        <v>1050</v>
      </c>
      <c r="K8611" s="10">
        <v>735</v>
      </c>
      <c r="L8611" s="10">
        <v>308.7</v>
      </c>
      <c r="M8611" s="5">
        <v>0.42</v>
      </c>
      <c r="N8611" s="2" t="s">
        <v>23</v>
      </c>
    </row>
    <row r="8612" spans="2:14" ht="14.25" customHeight="1" x14ac:dyDescent="0.25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10">
        <v>7</v>
      </c>
      <c r="J8612" s="7">
        <v>1110</v>
      </c>
      <c r="K8612" s="10">
        <v>777</v>
      </c>
      <c r="L8612" s="10">
        <v>357.42</v>
      </c>
      <c r="M8612" s="5">
        <v>0.46</v>
      </c>
      <c r="N8612" s="2" t="s">
        <v>23</v>
      </c>
    </row>
    <row r="8613" spans="2:14" ht="14.25" customHeight="1" x14ac:dyDescent="0.25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10">
        <v>16</v>
      </c>
      <c r="J8613" s="7">
        <v>1140</v>
      </c>
      <c r="K8613" s="10">
        <v>1824</v>
      </c>
      <c r="L8613" s="10">
        <v>747.83999999999992</v>
      </c>
      <c r="M8613" s="5">
        <v>0.41</v>
      </c>
      <c r="N8613" s="2" t="s">
        <v>23</v>
      </c>
    </row>
    <row r="8614" spans="2:14" ht="14.25" customHeight="1" x14ac:dyDescent="0.25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10">
        <v>18</v>
      </c>
      <c r="J8614" s="7">
        <v>1320</v>
      </c>
      <c r="K8614" s="10">
        <v>2376</v>
      </c>
      <c r="L8614" s="10">
        <v>1354.3200000000002</v>
      </c>
      <c r="M8614" s="5">
        <v>0.57000000000000006</v>
      </c>
      <c r="N8614" s="2" t="s">
        <v>23</v>
      </c>
    </row>
    <row r="8615" spans="2:14" ht="14.25" customHeight="1" x14ac:dyDescent="0.25">
      <c r="B8615" s="2" t="s">
        <v>29</v>
      </c>
      <c r="C8615" s="2">
        <v>1185732</v>
      </c>
      <c r="D8615" s="3">
        <v>44480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10">
        <v>24</v>
      </c>
      <c r="J8615" s="7">
        <v>2010</v>
      </c>
      <c r="K8615" s="10">
        <v>4824</v>
      </c>
      <c r="L8615" s="10">
        <v>2267.2800000000002</v>
      </c>
      <c r="M8615" s="5">
        <v>0.47000000000000003</v>
      </c>
      <c r="N8615" s="2" t="s">
        <v>23</v>
      </c>
    </row>
    <row r="8616" spans="2:14" ht="14.25" customHeight="1" x14ac:dyDescent="0.25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10">
        <v>14</v>
      </c>
      <c r="J8616" s="7">
        <v>1320</v>
      </c>
      <c r="K8616" s="10">
        <v>1848</v>
      </c>
      <c r="L8616" s="10">
        <v>739.19999999999993</v>
      </c>
      <c r="M8616" s="5">
        <v>0.39999999999999997</v>
      </c>
      <c r="N8616" s="2" t="s">
        <v>23</v>
      </c>
    </row>
    <row r="8617" spans="2:14" ht="14.25" customHeight="1" x14ac:dyDescent="0.25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10">
        <v>13</v>
      </c>
      <c r="J8617" s="7">
        <v>900</v>
      </c>
      <c r="K8617" s="10">
        <v>1170</v>
      </c>
      <c r="L8617" s="10">
        <v>479.7</v>
      </c>
      <c r="M8617" s="5">
        <v>0.41</v>
      </c>
      <c r="N8617" s="2" t="s">
        <v>23</v>
      </c>
    </row>
    <row r="8618" spans="2:14" ht="14.25" customHeight="1" x14ac:dyDescent="0.25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10">
        <v>13</v>
      </c>
      <c r="J8618" s="7">
        <v>940</v>
      </c>
      <c r="K8618" s="10">
        <v>1222</v>
      </c>
      <c r="L8618" s="10">
        <v>562.12</v>
      </c>
      <c r="M8618" s="5">
        <v>0.46</v>
      </c>
      <c r="N8618" s="2" t="s">
        <v>23</v>
      </c>
    </row>
    <row r="8619" spans="2:14" ht="14.25" customHeight="1" x14ac:dyDescent="0.25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10">
        <v>20</v>
      </c>
      <c r="J8619" s="7">
        <v>850</v>
      </c>
      <c r="K8619" s="10">
        <v>1700</v>
      </c>
      <c r="L8619" s="10">
        <v>662.99999999999989</v>
      </c>
      <c r="M8619" s="5">
        <v>0.38999999999999996</v>
      </c>
      <c r="N8619" s="2" t="s">
        <v>23</v>
      </c>
    </row>
    <row r="8620" spans="2:14" ht="14.25" customHeight="1" x14ac:dyDescent="0.25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10">
        <v>25</v>
      </c>
      <c r="J8620" s="7">
        <v>1400</v>
      </c>
      <c r="K8620" s="10">
        <v>3500</v>
      </c>
      <c r="L8620" s="10">
        <v>1890.0000000000002</v>
      </c>
      <c r="M8620" s="5">
        <v>0.54</v>
      </c>
      <c r="N8620" s="2" t="s">
        <v>23</v>
      </c>
    </row>
    <row r="8621" spans="2:14" ht="14.25" customHeight="1" x14ac:dyDescent="0.25">
      <c r="B8621" s="2" t="s">
        <v>29</v>
      </c>
      <c r="C8621" s="2">
        <v>1185732</v>
      </c>
      <c r="D8621" s="3">
        <v>44511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10">
        <v>22</v>
      </c>
      <c r="J8621" s="7">
        <v>1650</v>
      </c>
      <c r="K8621" s="10">
        <v>3630</v>
      </c>
      <c r="L8621" s="10">
        <v>1560.9</v>
      </c>
      <c r="M8621" s="5">
        <v>0.43000000000000005</v>
      </c>
      <c r="N8621" s="2" t="s">
        <v>23</v>
      </c>
    </row>
    <row r="8622" spans="2:14" ht="14.25" customHeight="1" x14ac:dyDescent="0.25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10">
        <v>14</v>
      </c>
      <c r="J8622" s="7">
        <v>1360</v>
      </c>
      <c r="K8622" s="10">
        <v>1904</v>
      </c>
      <c r="L8622" s="10">
        <v>742.56</v>
      </c>
      <c r="M8622" s="5">
        <v>0.38999999999999996</v>
      </c>
      <c r="N8622" s="2" t="s">
        <v>23</v>
      </c>
    </row>
    <row r="8623" spans="2:14" ht="14.25" customHeight="1" x14ac:dyDescent="0.25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10">
        <v>14</v>
      </c>
      <c r="J8623" s="7">
        <v>1070</v>
      </c>
      <c r="K8623" s="10">
        <v>1498</v>
      </c>
      <c r="L8623" s="10">
        <v>629.16</v>
      </c>
      <c r="M8623" s="5">
        <v>0.42</v>
      </c>
      <c r="N8623" s="2" t="s">
        <v>23</v>
      </c>
    </row>
    <row r="8624" spans="2:14" ht="14.25" customHeight="1" x14ac:dyDescent="0.25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10">
        <v>15</v>
      </c>
      <c r="J8624" s="7">
        <v>1240</v>
      </c>
      <c r="K8624" s="10">
        <v>1860</v>
      </c>
      <c r="L8624" s="10">
        <v>781.2</v>
      </c>
      <c r="M8624" s="5">
        <v>0.42000000000000004</v>
      </c>
      <c r="N8624" s="2" t="s">
        <v>23</v>
      </c>
    </row>
    <row r="8625" spans="2:14" ht="14.25" customHeight="1" x14ac:dyDescent="0.25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10">
        <v>28</v>
      </c>
      <c r="J8625" s="7">
        <v>1230</v>
      </c>
      <c r="K8625" s="10">
        <v>3444</v>
      </c>
      <c r="L8625" s="10">
        <v>1308.72</v>
      </c>
      <c r="M8625" s="5">
        <v>0.38</v>
      </c>
      <c r="N8625" s="2" t="s">
        <v>23</v>
      </c>
    </row>
    <row r="8626" spans="2:14" ht="14.25" customHeight="1" x14ac:dyDescent="0.25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10">
        <v>35</v>
      </c>
      <c r="J8626" s="7">
        <v>1580</v>
      </c>
      <c r="K8626" s="10">
        <v>5530</v>
      </c>
      <c r="L8626" s="10">
        <v>3041.5000000000005</v>
      </c>
      <c r="M8626" s="5">
        <v>0.55000000000000004</v>
      </c>
      <c r="N8626" s="2" t="s">
        <v>23</v>
      </c>
    </row>
    <row r="8627" spans="2:14" ht="14.25" customHeight="1" x14ac:dyDescent="0.25">
      <c r="B8627" s="2" t="s">
        <v>29</v>
      </c>
      <c r="C8627" s="2">
        <v>1185732</v>
      </c>
      <c r="D8627" s="3">
        <v>44540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10">
        <v>29</v>
      </c>
      <c r="J8627" s="7">
        <v>2310</v>
      </c>
      <c r="K8627" s="10">
        <v>6699</v>
      </c>
      <c r="L8627" s="10">
        <v>3081.54</v>
      </c>
      <c r="M8627" s="5">
        <v>0.46</v>
      </c>
      <c r="N8627" s="2" t="s">
        <v>23</v>
      </c>
    </row>
    <row r="8628" spans="2:14" ht="14.25" customHeight="1" x14ac:dyDescent="0.25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10">
        <v>22</v>
      </c>
      <c r="J8628" s="7">
        <v>1700</v>
      </c>
      <c r="K8628" s="10">
        <v>3740</v>
      </c>
      <c r="L8628" s="10">
        <v>1570.8</v>
      </c>
      <c r="M8628" s="5">
        <v>0.42</v>
      </c>
      <c r="N8628" s="2" t="s">
        <v>23</v>
      </c>
    </row>
    <row r="8629" spans="2:14" ht="14.25" customHeight="1" x14ac:dyDescent="0.25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10">
        <v>20</v>
      </c>
      <c r="J8629" s="7">
        <v>1530</v>
      </c>
      <c r="K8629" s="10">
        <v>3060</v>
      </c>
      <c r="L8629" s="10">
        <v>1132.2</v>
      </c>
      <c r="M8629" s="5">
        <v>0.37</v>
      </c>
      <c r="N8629" s="2" t="s">
        <v>23</v>
      </c>
    </row>
    <row r="8630" spans="2:14" ht="14.25" customHeight="1" x14ac:dyDescent="0.25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10">
        <v>22</v>
      </c>
      <c r="J8630" s="7">
        <v>1360</v>
      </c>
      <c r="K8630" s="10">
        <v>2992</v>
      </c>
      <c r="L8630" s="10">
        <v>1256.6400000000001</v>
      </c>
      <c r="M8630" s="5">
        <v>0.42000000000000004</v>
      </c>
      <c r="N8630" s="2" t="s">
        <v>23</v>
      </c>
    </row>
    <row r="8631" spans="2:14" ht="14.25" customHeight="1" x14ac:dyDescent="0.25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10">
        <v>27</v>
      </c>
      <c r="J8631" s="7">
        <v>1240</v>
      </c>
      <c r="K8631" s="10">
        <v>3348</v>
      </c>
      <c r="L8631" s="10">
        <v>1372.6799999999998</v>
      </c>
      <c r="M8631" s="5">
        <v>0.41</v>
      </c>
      <c r="N8631" s="2" t="s">
        <v>23</v>
      </c>
    </row>
    <row r="8632" spans="2:14" ht="14.25" customHeight="1" x14ac:dyDescent="0.25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10">
        <v>29</v>
      </c>
      <c r="J8632" s="7">
        <v>1700</v>
      </c>
      <c r="K8632" s="10">
        <v>4930</v>
      </c>
      <c r="L8632" s="10">
        <v>2563.6</v>
      </c>
      <c r="M8632" s="5">
        <v>0.52</v>
      </c>
      <c r="N8632" s="2" t="s">
        <v>23</v>
      </c>
    </row>
    <row r="8633" spans="2:14" ht="14.25" customHeight="1" x14ac:dyDescent="0.25">
      <c r="B8633" s="2" t="s">
        <v>29</v>
      </c>
      <c r="C8633" s="2">
        <v>1128299</v>
      </c>
      <c r="D8633" s="3">
        <v>44220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10">
        <v>24</v>
      </c>
      <c r="J8633" s="7">
        <v>1090</v>
      </c>
      <c r="K8633" s="10">
        <v>2616</v>
      </c>
      <c r="L8633" s="10">
        <v>967.92</v>
      </c>
      <c r="M8633" s="5">
        <v>0.37</v>
      </c>
      <c r="N8633" s="2" t="s">
        <v>23</v>
      </c>
    </row>
    <row r="8634" spans="2:14" ht="14.25" customHeight="1" x14ac:dyDescent="0.25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10">
        <v>29</v>
      </c>
      <c r="J8634" s="7">
        <v>1230</v>
      </c>
      <c r="K8634" s="10">
        <v>3567</v>
      </c>
      <c r="L8634" s="10">
        <v>1426.8</v>
      </c>
      <c r="M8634" s="5">
        <v>0.39999999999999997</v>
      </c>
      <c r="N8634" s="2" t="s">
        <v>23</v>
      </c>
    </row>
    <row r="8635" spans="2:14" ht="14.25" customHeight="1" x14ac:dyDescent="0.25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10">
        <v>31</v>
      </c>
      <c r="J8635" s="7">
        <v>1050</v>
      </c>
      <c r="K8635" s="10">
        <v>3255</v>
      </c>
      <c r="L8635" s="10">
        <v>1269.4499999999998</v>
      </c>
      <c r="M8635" s="5">
        <v>0.38999999999999996</v>
      </c>
      <c r="N8635" s="2" t="s">
        <v>23</v>
      </c>
    </row>
    <row r="8636" spans="2:14" ht="14.25" customHeight="1" x14ac:dyDescent="0.25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10">
        <v>30</v>
      </c>
      <c r="J8636" s="7">
        <v>680</v>
      </c>
      <c r="K8636" s="10">
        <v>2040</v>
      </c>
      <c r="L8636" s="10">
        <v>775.2</v>
      </c>
      <c r="M8636" s="5">
        <v>0.38</v>
      </c>
      <c r="N8636" s="2" t="s">
        <v>23</v>
      </c>
    </row>
    <row r="8637" spans="2:14" ht="14.25" customHeight="1" x14ac:dyDescent="0.25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10">
        <v>35</v>
      </c>
      <c r="J8637" s="7">
        <v>530</v>
      </c>
      <c r="K8637" s="10">
        <v>1855</v>
      </c>
      <c r="L8637" s="10">
        <v>853.30000000000007</v>
      </c>
      <c r="M8637" s="5">
        <v>0.46</v>
      </c>
      <c r="N8637" s="2" t="s">
        <v>23</v>
      </c>
    </row>
    <row r="8638" spans="2:14" ht="14.25" customHeight="1" x14ac:dyDescent="0.25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10">
        <v>28</v>
      </c>
      <c r="J8638" s="7">
        <v>1320</v>
      </c>
      <c r="K8638" s="10">
        <v>3696</v>
      </c>
      <c r="L8638" s="10">
        <v>1256.6399999999999</v>
      </c>
      <c r="M8638" s="5">
        <v>0.33999999999999997</v>
      </c>
      <c r="N8638" s="2" t="s">
        <v>23</v>
      </c>
    </row>
    <row r="8639" spans="2:14" ht="14.25" customHeight="1" x14ac:dyDescent="0.25">
      <c r="B8639" s="2" t="s">
        <v>29</v>
      </c>
      <c r="C8639" s="2">
        <v>1128299</v>
      </c>
      <c r="D8639" s="3">
        <v>44251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10">
        <v>22</v>
      </c>
      <c r="J8639" s="7">
        <v>1530</v>
      </c>
      <c r="K8639" s="10">
        <v>3366</v>
      </c>
      <c r="L8639" s="10">
        <v>1380.06</v>
      </c>
      <c r="M8639" s="5">
        <v>0.41</v>
      </c>
      <c r="N8639" s="2" t="s">
        <v>23</v>
      </c>
    </row>
    <row r="8640" spans="2:14" ht="14.25" customHeight="1" x14ac:dyDescent="0.25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10">
        <v>29</v>
      </c>
      <c r="J8640" s="7">
        <v>1230</v>
      </c>
      <c r="K8640" s="10">
        <v>3567</v>
      </c>
      <c r="L8640" s="10">
        <v>1498.1399999999999</v>
      </c>
      <c r="M8640" s="5">
        <v>0.42</v>
      </c>
      <c r="N8640" s="2" t="s">
        <v>23</v>
      </c>
    </row>
    <row r="8641" spans="2:14" ht="14.25" customHeight="1" x14ac:dyDescent="0.25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10">
        <v>28</v>
      </c>
      <c r="J8641" s="7">
        <v>1230</v>
      </c>
      <c r="K8641" s="10">
        <v>3444</v>
      </c>
      <c r="L8641" s="10">
        <v>1274.28</v>
      </c>
      <c r="M8641" s="5">
        <v>0.37</v>
      </c>
      <c r="N8641" s="2" t="s">
        <v>23</v>
      </c>
    </row>
    <row r="8642" spans="2:14" ht="14.25" customHeight="1" x14ac:dyDescent="0.25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10">
        <v>29</v>
      </c>
      <c r="J8642" s="7">
        <v>640</v>
      </c>
      <c r="K8642" s="10">
        <v>1856</v>
      </c>
      <c r="L8642" s="10">
        <v>760.95999999999992</v>
      </c>
      <c r="M8642" s="5">
        <v>0.41</v>
      </c>
      <c r="N8642" s="2" t="s">
        <v>23</v>
      </c>
    </row>
    <row r="8643" spans="2:14" ht="14.25" customHeight="1" x14ac:dyDescent="0.25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10">
        <v>32</v>
      </c>
      <c r="J8643" s="7">
        <v>430</v>
      </c>
      <c r="K8643" s="10">
        <v>1376</v>
      </c>
      <c r="L8643" s="10">
        <v>605.44000000000005</v>
      </c>
      <c r="M8643" s="5">
        <v>0.44</v>
      </c>
      <c r="N8643" s="2" t="s">
        <v>23</v>
      </c>
    </row>
    <row r="8644" spans="2:14" ht="14.25" customHeight="1" x14ac:dyDescent="0.25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10">
        <v>28</v>
      </c>
      <c r="J8644" s="7">
        <v>980</v>
      </c>
      <c r="K8644" s="10">
        <v>2744</v>
      </c>
      <c r="L8644" s="10">
        <v>960.4</v>
      </c>
      <c r="M8644" s="5">
        <v>0.35</v>
      </c>
      <c r="N8644" s="2" t="s">
        <v>23</v>
      </c>
    </row>
    <row r="8645" spans="2:14" ht="14.25" customHeight="1" x14ac:dyDescent="0.25">
      <c r="B8645" s="2" t="s">
        <v>29</v>
      </c>
      <c r="C8645" s="2">
        <v>1128299</v>
      </c>
      <c r="D8645" s="3">
        <v>44278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10">
        <v>28</v>
      </c>
      <c r="J8645" s="7">
        <v>1430</v>
      </c>
      <c r="K8645" s="10">
        <v>4004</v>
      </c>
      <c r="L8645" s="10">
        <v>1601.6</v>
      </c>
      <c r="M8645" s="5">
        <v>0.39999999999999997</v>
      </c>
      <c r="N8645" s="2" t="s">
        <v>23</v>
      </c>
    </row>
    <row r="8646" spans="2:14" ht="14.25" customHeight="1" x14ac:dyDescent="0.25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10">
        <v>40</v>
      </c>
      <c r="J8646" s="7">
        <v>980</v>
      </c>
      <c r="K8646" s="10">
        <v>3920</v>
      </c>
      <c r="L8646" s="10">
        <v>1607.1999999999998</v>
      </c>
      <c r="M8646" s="5">
        <v>0.41</v>
      </c>
      <c r="N8646" s="2" t="s">
        <v>23</v>
      </c>
    </row>
    <row r="8647" spans="2:14" ht="14.25" customHeight="1" x14ac:dyDescent="0.25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10">
        <v>41</v>
      </c>
      <c r="J8647" s="7">
        <v>1120</v>
      </c>
      <c r="K8647" s="10">
        <v>4592</v>
      </c>
      <c r="L8647" s="10">
        <v>1744.96</v>
      </c>
      <c r="M8647" s="5">
        <v>0.38</v>
      </c>
      <c r="N8647" s="2" t="s">
        <v>23</v>
      </c>
    </row>
    <row r="8648" spans="2:14" ht="14.25" customHeight="1" x14ac:dyDescent="0.25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10">
        <v>39</v>
      </c>
      <c r="J8648" s="7">
        <v>750</v>
      </c>
      <c r="K8648" s="10">
        <v>2925</v>
      </c>
      <c r="L8648" s="10">
        <v>1082.25</v>
      </c>
      <c r="M8648" s="5">
        <v>0.37</v>
      </c>
      <c r="N8648" s="2" t="s">
        <v>23</v>
      </c>
    </row>
    <row r="8649" spans="2:14" ht="14.25" customHeight="1" x14ac:dyDescent="0.25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10">
        <v>43</v>
      </c>
      <c r="J8649" s="7">
        <v>300</v>
      </c>
      <c r="K8649" s="10">
        <v>1290</v>
      </c>
      <c r="L8649" s="10">
        <v>567.6</v>
      </c>
      <c r="M8649" s="5">
        <v>0.44</v>
      </c>
      <c r="N8649" s="2" t="s">
        <v>23</v>
      </c>
    </row>
    <row r="8650" spans="2:14" ht="14.25" customHeight="1" x14ac:dyDescent="0.25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10">
        <v>40</v>
      </c>
      <c r="J8650" s="7">
        <v>900</v>
      </c>
      <c r="K8650" s="10">
        <v>3600</v>
      </c>
      <c r="L8650" s="10">
        <v>1260</v>
      </c>
      <c r="M8650" s="5">
        <v>0.35</v>
      </c>
      <c r="N8650" s="2" t="s">
        <v>23</v>
      </c>
    </row>
    <row r="8651" spans="2:14" ht="14.25" customHeight="1" x14ac:dyDescent="0.25">
      <c r="B8651" s="2" t="s">
        <v>29</v>
      </c>
      <c r="C8651" s="2">
        <v>1128299</v>
      </c>
      <c r="D8651" s="3">
        <v>44310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10">
        <v>44</v>
      </c>
      <c r="J8651" s="7">
        <v>1660</v>
      </c>
      <c r="K8651" s="10">
        <v>7304</v>
      </c>
      <c r="L8651" s="10">
        <v>2848.5599999999995</v>
      </c>
      <c r="M8651" s="5">
        <v>0.38999999999999996</v>
      </c>
      <c r="N8651" s="2" t="s">
        <v>23</v>
      </c>
    </row>
    <row r="8652" spans="2:14" ht="14.25" customHeight="1" x14ac:dyDescent="0.25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10">
        <v>39</v>
      </c>
      <c r="J8652" s="7">
        <v>880</v>
      </c>
      <c r="K8652" s="10">
        <v>3432</v>
      </c>
      <c r="L8652" s="10">
        <v>1407.12</v>
      </c>
      <c r="M8652" s="5">
        <v>0.41</v>
      </c>
      <c r="N8652" s="2" t="s">
        <v>23</v>
      </c>
    </row>
    <row r="8653" spans="2:14" ht="14.25" customHeight="1" x14ac:dyDescent="0.25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10">
        <v>47</v>
      </c>
      <c r="J8653" s="7">
        <v>1140</v>
      </c>
      <c r="K8653" s="10">
        <v>5358</v>
      </c>
      <c r="L8653" s="10">
        <v>2196.7799999999997</v>
      </c>
      <c r="M8653" s="5">
        <v>0.41</v>
      </c>
      <c r="N8653" s="2" t="s">
        <v>23</v>
      </c>
    </row>
    <row r="8654" spans="2:14" ht="14.25" customHeight="1" x14ac:dyDescent="0.25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10">
        <v>34</v>
      </c>
      <c r="J8654" s="7">
        <v>700</v>
      </c>
      <c r="K8654" s="10">
        <v>2380</v>
      </c>
      <c r="L8654" s="10">
        <v>880.6</v>
      </c>
      <c r="M8654" s="5">
        <v>0.37</v>
      </c>
      <c r="N8654" s="2" t="s">
        <v>23</v>
      </c>
    </row>
    <row r="8655" spans="2:14" ht="14.25" customHeight="1" x14ac:dyDescent="0.25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10">
        <v>36</v>
      </c>
      <c r="J8655" s="7">
        <v>390</v>
      </c>
      <c r="K8655" s="10">
        <v>1404</v>
      </c>
      <c r="L8655" s="10">
        <v>589.68000000000006</v>
      </c>
      <c r="M8655" s="5">
        <v>0.42000000000000004</v>
      </c>
      <c r="N8655" s="2" t="s">
        <v>23</v>
      </c>
    </row>
    <row r="8656" spans="2:14" ht="14.25" customHeight="1" x14ac:dyDescent="0.25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10">
        <v>49</v>
      </c>
      <c r="J8656" s="7">
        <v>900</v>
      </c>
      <c r="K8656" s="10">
        <v>4410</v>
      </c>
      <c r="L8656" s="10">
        <v>1499.3999999999999</v>
      </c>
      <c r="M8656" s="5">
        <v>0.33999999999999997</v>
      </c>
      <c r="N8656" s="2" t="s">
        <v>23</v>
      </c>
    </row>
    <row r="8657" spans="2:14" ht="14.25" customHeight="1" x14ac:dyDescent="0.25">
      <c r="B8657" s="2" t="s">
        <v>29</v>
      </c>
      <c r="C8657" s="2">
        <v>1128299</v>
      </c>
      <c r="D8657" s="3">
        <v>44341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10">
        <v>39</v>
      </c>
      <c r="J8657" s="7">
        <v>1550</v>
      </c>
      <c r="K8657" s="10">
        <v>6045</v>
      </c>
      <c r="L8657" s="10">
        <v>2538.9</v>
      </c>
      <c r="M8657" s="5">
        <v>0.42</v>
      </c>
      <c r="N8657" s="2" t="s">
        <v>23</v>
      </c>
    </row>
    <row r="8658" spans="2:14" ht="14.25" customHeight="1" x14ac:dyDescent="0.25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10">
        <v>36</v>
      </c>
      <c r="J8658" s="7">
        <v>1090</v>
      </c>
      <c r="K8658" s="10">
        <v>3924</v>
      </c>
      <c r="L8658" s="10">
        <v>1569.6</v>
      </c>
      <c r="M8658" s="5">
        <v>0.39999999999999997</v>
      </c>
      <c r="N8658" s="2" t="s">
        <v>23</v>
      </c>
    </row>
    <row r="8659" spans="2:14" ht="14.25" customHeight="1" x14ac:dyDescent="0.25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10">
        <v>39</v>
      </c>
      <c r="J8659" s="7">
        <v>1190</v>
      </c>
      <c r="K8659" s="10">
        <v>4641</v>
      </c>
      <c r="L8659" s="10">
        <v>1809.9899999999998</v>
      </c>
      <c r="M8659" s="5">
        <v>0.38999999999999996</v>
      </c>
      <c r="N8659" s="2" t="s">
        <v>23</v>
      </c>
    </row>
    <row r="8660" spans="2:14" ht="14.25" customHeight="1" x14ac:dyDescent="0.25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10">
        <v>33</v>
      </c>
      <c r="J8660" s="7">
        <v>940</v>
      </c>
      <c r="K8660" s="10">
        <v>3102</v>
      </c>
      <c r="L8660" s="10">
        <v>1209.78</v>
      </c>
      <c r="M8660" s="5">
        <v>0.38999999999999996</v>
      </c>
      <c r="N8660" s="2" t="s">
        <v>23</v>
      </c>
    </row>
    <row r="8661" spans="2:14" ht="14.25" customHeight="1" x14ac:dyDescent="0.25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10">
        <v>33</v>
      </c>
      <c r="J8661" s="7">
        <v>580</v>
      </c>
      <c r="K8661" s="10">
        <v>1914</v>
      </c>
      <c r="L8661" s="10">
        <v>842.16</v>
      </c>
      <c r="M8661" s="5">
        <v>0.44</v>
      </c>
      <c r="N8661" s="2" t="s">
        <v>23</v>
      </c>
    </row>
    <row r="8662" spans="2:14" ht="14.25" customHeight="1" x14ac:dyDescent="0.25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10">
        <v>46</v>
      </c>
      <c r="J8662" s="7">
        <v>1730</v>
      </c>
      <c r="K8662" s="10">
        <v>7958</v>
      </c>
      <c r="L8662" s="10">
        <v>2864.88</v>
      </c>
      <c r="M8662" s="5">
        <v>0.36</v>
      </c>
      <c r="N8662" s="2" t="s">
        <v>23</v>
      </c>
    </row>
    <row r="8663" spans="2:14" ht="14.25" customHeight="1" x14ac:dyDescent="0.25">
      <c r="B8663" s="2" t="s">
        <v>29</v>
      </c>
      <c r="C8663" s="2">
        <v>1128299</v>
      </c>
      <c r="D8663" s="3">
        <v>44371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10">
        <v>43</v>
      </c>
      <c r="J8663" s="7">
        <v>2400</v>
      </c>
      <c r="K8663" s="10">
        <v>10320</v>
      </c>
      <c r="L8663" s="10">
        <v>3921.6</v>
      </c>
      <c r="M8663" s="5">
        <v>0.38</v>
      </c>
      <c r="N8663" s="2" t="s">
        <v>23</v>
      </c>
    </row>
    <row r="8664" spans="2:14" ht="14.25" customHeight="1" x14ac:dyDescent="0.25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10">
        <v>47</v>
      </c>
      <c r="J8664" s="7">
        <v>2020</v>
      </c>
      <c r="K8664" s="10">
        <v>9494</v>
      </c>
      <c r="L8664" s="10">
        <v>3892.54</v>
      </c>
      <c r="M8664" s="5">
        <v>0.41</v>
      </c>
      <c r="N8664" s="2" t="s">
        <v>23</v>
      </c>
    </row>
    <row r="8665" spans="2:14" ht="14.25" customHeight="1" x14ac:dyDescent="0.25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10">
        <v>53</v>
      </c>
      <c r="J8665" s="7">
        <v>2080</v>
      </c>
      <c r="K8665" s="10">
        <v>11024</v>
      </c>
      <c r="L8665" s="10">
        <v>4299.3599999999997</v>
      </c>
      <c r="M8665" s="5">
        <v>0.38999999999999996</v>
      </c>
      <c r="N8665" s="2" t="s">
        <v>23</v>
      </c>
    </row>
    <row r="8666" spans="2:14" ht="14.25" customHeight="1" x14ac:dyDescent="0.25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10">
        <v>62</v>
      </c>
      <c r="J8666" s="7">
        <v>1790</v>
      </c>
      <c r="K8666" s="10">
        <v>11098</v>
      </c>
      <c r="L8666" s="10">
        <v>4550.1799999999994</v>
      </c>
      <c r="M8666" s="5">
        <v>0.41</v>
      </c>
      <c r="N8666" s="2" t="s">
        <v>23</v>
      </c>
    </row>
    <row r="8667" spans="2:14" ht="14.25" customHeight="1" x14ac:dyDescent="0.25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10">
        <v>67</v>
      </c>
      <c r="J8667" s="7">
        <v>1400</v>
      </c>
      <c r="K8667" s="10">
        <v>9380</v>
      </c>
      <c r="L8667" s="10">
        <v>4314.8</v>
      </c>
      <c r="M8667" s="5">
        <v>0.46</v>
      </c>
      <c r="N8667" s="2" t="s">
        <v>23</v>
      </c>
    </row>
    <row r="8668" spans="2:14" ht="14.25" customHeight="1" x14ac:dyDescent="0.25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10">
        <v>74</v>
      </c>
      <c r="J8668" s="7">
        <v>2310</v>
      </c>
      <c r="K8668" s="10">
        <v>17094</v>
      </c>
      <c r="L8668" s="10">
        <v>5641.0199999999995</v>
      </c>
      <c r="M8668" s="5">
        <v>0.32999999999999996</v>
      </c>
      <c r="N8668" s="2" t="s">
        <v>23</v>
      </c>
    </row>
    <row r="8669" spans="2:14" ht="14.25" customHeight="1" x14ac:dyDescent="0.25">
      <c r="B8669" s="2" t="s">
        <v>29</v>
      </c>
      <c r="C8669" s="2">
        <v>1128299</v>
      </c>
      <c r="D8669" s="3">
        <v>44400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10">
        <v>60</v>
      </c>
      <c r="J8669" s="7">
        <v>2980</v>
      </c>
      <c r="K8669" s="10">
        <v>17880</v>
      </c>
      <c r="L8669" s="10">
        <v>7509.5999999999995</v>
      </c>
      <c r="M8669" s="5">
        <v>0.42</v>
      </c>
      <c r="N8669" s="2" t="s">
        <v>23</v>
      </c>
    </row>
    <row r="8670" spans="2:14" ht="14.25" customHeight="1" x14ac:dyDescent="0.25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10">
        <v>66</v>
      </c>
      <c r="J8670" s="7">
        <v>2170</v>
      </c>
      <c r="K8670" s="10">
        <v>14322</v>
      </c>
      <c r="L8670" s="10">
        <v>5872.0199999999995</v>
      </c>
      <c r="M8670" s="5">
        <v>0.41</v>
      </c>
      <c r="N8670" s="2" t="s">
        <v>23</v>
      </c>
    </row>
    <row r="8671" spans="2:14" ht="14.25" customHeight="1" x14ac:dyDescent="0.25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10">
        <v>66</v>
      </c>
      <c r="J8671" s="7">
        <v>2210</v>
      </c>
      <c r="K8671" s="10">
        <v>14586</v>
      </c>
      <c r="L8671" s="10">
        <v>6126.12</v>
      </c>
      <c r="M8671" s="5">
        <v>0.42</v>
      </c>
      <c r="N8671" s="2" t="s">
        <v>23</v>
      </c>
    </row>
    <row r="8672" spans="2:14" ht="14.25" customHeight="1" x14ac:dyDescent="0.25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10">
        <v>61</v>
      </c>
      <c r="J8672" s="7">
        <v>1710</v>
      </c>
      <c r="K8672" s="10">
        <v>10431</v>
      </c>
      <c r="L8672" s="10">
        <v>4276.71</v>
      </c>
      <c r="M8672" s="5">
        <v>0.41</v>
      </c>
      <c r="N8672" s="2" t="s">
        <v>23</v>
      </c>
    </row>
    <row r="8673" spans="2:14" ht="14.25" customHeight="1" x14ac:dyDescent="0.25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10">
        <v>68</v>
      </c>
      <c r="J8673" s="7">
        <v>1980</v>
      </c>
      <c r="K8673" s="10">
        <v>13464</v>
      </c>
      <c r="L8673" s="10">
        <v>6193.4400000000005</v>
      </c>
      <c r="M8673" s="5">
        <v>0.46</v>
      </c>
      <c r="N8673" s="2" t="s">
        <v>23</v>
      </c>
    </row>
    <row r="8674" spans="2:14" ht="14.25" customHeight="1" x14ac:dyDescent="0.25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10">
        <v>78</v>
      </c>
      <c r="J8674" s="7">
        <v>2040</v>
      </c>
      <c r="K8674" s="10">
        <v>15912</v>
      </c>
      <c r="L8674" s="10">
        <v>5569.2</v>
      </c>
      <c r="M8674" s="5">
        <v>0.35</v>
      </c>
      <c r="N8674" s="2" t="s">
        <v>23</v>
      </c>
    </row>
    <row r="8675" spans="2:14" ht="14.25" customHeight="1" x14ac:dyDescent="0.25">
      <c r="B8675" s="2" t="s">
        <v>29</v>
      </c>
      <c r="C8675" s="2">
        <v>1128299</v>
      </c>
      <c r="D8675" s="3">
        <v>44432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10">
        <v>69</v>
      </c>
      <c r="J8675" s="7">
        <v>2560</v>
      </c>
      <c r="K8675" s="10">
        <v>17664</v>
      </c>
      <c r="L8675" s="10">
        <v>6535.68</v>
      </c>
      <c r="M8675" s="5">
        <v>0.37</v>
      </c>
      <c r="N8675" s="2" t="s">
        <v>23</v>
      </c>
    </row>
    <row r="8676" spans="2:14" ht="14.25" customHeight="1" x14ac:dyDescent="0.25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10">
        <v>62</v>
      </c>
      <c r="J8676" s="7">
        <v>2560</v>
      </c>
      <c r="K8676" s="10">
        <v>15872</v>
      </c>
      <c r="L8676" s="10">
        <v>6666.24</v>
      </c>
      <c r="M8676" s="5">
        <v>0.42</v>
      </c>
      <c r="N8676" s="2" t="s">
        <v>23</v>
      </c>
    </row>
    <row r="8677" spans="2:14" ht="14.25" customHeight="1" x14ac:dyDescent="0.25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10">
        <v>50</v>
      </c>
      <c r="J8677" s="7">
        <v>2150</v>
      </c>
      <c r="K8677" s="10">
        <v>10750</v>
      </c>
      <c r="L8677" s="10">
        <v>4300</v>
      </c>
      <c r="M8677" s="5">
        <v>0.39999999999999997</v>
      </c>
      <c r="N8677" s="2" t="s">
        <v>23</v>
      </c>
    </row>
    <row r="8678" spans="2:14" ht="14.25" customHeight="1" x14ac:dyDescent="0.25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10">
        <v>50</v>
      </c>
      <c r="J8678" s="7">
        <v>1280</v>
      </c>
      <c r="K8678" s="10">
        <v>6400</v>
      </c>
      <c r="L8678" s="10">
        <v>2432</v>
      </c>
      <c r="M8678" s="5">
        <v>0.38</v>
      </c>
      <c r="N8678" s="2" t="s">
        <v>23</v>
      </c>
    </row>
    <row r="8679" spans="2:14" ht="14.25" customHeight="1" x14ac:dyDescent="0.25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10">
        <v>53</v>
      </c>
      <c r="J8679" s="7">
        <v>1360</v>
      </c>
      <c r="K8679" s="10">
        <v>7208</v>
      </c>
      <c r="L8679" s="10">
        <v>3027.36</v>
      </c>
      <c r="M8679" s="5">
        <v>0.42000000000000004</v>
      </c>
      <c r="N8679" s="2" t="s">
        <v>23</v>
      </c>
    </row>
    <row r="8680" spans="2:14" ht="14.25" customHeight="1" x14ac:dyDescent="0.25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10">
        <v>53</v>
      </c>
      <c r="J8680" s="7">
        <v>880</v>
      </c>
      <c r="K8680" s="10">
        <v>4664</v>
      </c>
      <c r="L8680" s="10">
        <v>1725.68</v>
      </c>
      <c r="M8680" s="5">
        <v>0.37</v>
      </c>
      <c r="N8680" s="2" t="s">
        <v>23</v>
      </c>
    </row>
    <row r="8681" spans="2:14" ht="14.25" customHeight="1" x14ac:dyDescent="0.25">
      <c r="B8681" s="2" t="s">
        <v>29</v>
      </c>
      <c r="C8681" s="2">
        <v>1128299</v>
      </c>
      <c r="D8681" s="3">
        <v>44464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10">
        <v>34</v>
      </c>
      <c r="J8681" s="7">
        <v>1490</v>
      </c>
      <c r="K8681" s="10">
        <v>5066</v>
      </c>
      <c r="L8681" s="10">
        <v>1874.42</v>
      </c>
      <c r="M8681" s="5">
        <v>0.37</v>
      </c>
      <c r="N8681" s="2" t="s">
        <v>23</v>
      </c>
    </row>
    <row r="8682" spans="2:14" ht="14.25" customHeight="1" x14ac:dyDescent="0.25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10">
        <v>43</v>
      </c>
      <c r="J8682" s="7">
        <v>1580</v>
      </c>
      <c r="K8682" s="10">
        <v>6794</v>
      </c>
      <c r="L8682" s="10">
        <v>2581.7200000000003</v>
      </c>
      <c r="M8682" s="5">
        <v>0.38</v>
      </c>
      <c r="N8682" s="2" t="s">
        <v>23</v>
      </c>
    </row>
    <row r="8683" spans="2:14" ht="14.25" customHeight="1" x14ac:dyDescent="0.25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10">
        <v>39</v>
      </c>
      <c r="J8683" s="7">
        <v>830</v>
      </c>
      <c r="K8683" s="10">
        <v>3237</v>
      </c>
      <c r="L8683" s="10">
        <v>1359.54</v>
      </c>
      <c r="M8683" s="5">
        <v>0.42</v>
      </c>
      <c r="N8683" s="2" t="s">
        <v>23</v>
      </c>
    </row>
    <row r="8684" spans="2:14" ht="14.25" customHeight="1" x14ac:dyDescent="0.25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10">
        <v>38</v>
      </c>
      <c r="J8684" s="7">
        <v>620</v>
      </c>
      <c r="K8684" s="10">
        <v>2356</v>
      </c>
      <c r="L8684" s="10">
        <v>989.52</v>
      </c>
      <c r="M8684" s="5">
        <v>0.42</v>
      </c>
      <c r="N8684" s="2" t="s">
        <v>23</v>
      </c>
    </row>
    <row r="8685" spans="2:14" ht="14.25" customHeight="1" x14ac:dyDescent="0.25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10">
        <v>48</v>
      </c>
      <c r="J8685" s="7">
        <v>770</v>
      </c>
      <c r="K8685" s="10">
        <v>3696</v>
      </c>
      <c r="L8685" s="10">
        <v>1552.3200000000002</v>
      </c>
      <c r="M8685" s="5">
        <v>0.42000000000000004</v>
      </c>
      <c r="N8685" s="2" t="s">
        <v>23</v>
      </c>
    </row>
    <row r="8686" spans="2:14" ht="14.25" customHeight="1" x14ac:dyDescent="0.25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10">
        <v>36</v>
      </c>
      <c r="J8686" s="7">
        <v>850</v>
      </c>
      <c r="K8686" s="10">
        <v>3060</v>
      </c>
      <c r="L8686" s="10">
        <v>979.2</v>
      </c>
      <c r="M8686" s="5">
        <v>0.32</v>
      </c>
      <c r="N8686" s="2" t="s">
        <v>23</v>
      </c>
    </row>
    <row r="8687" spans="2:14" ht="14.25" customHeight="1" x14ac:dyDescent="0.25">
      <c r="B8687" s="2" t="s">
        <v>29</v>
      </c>
      <c r="C8687" s="2">
        <v>1128299</v>
      </c>
      <c r="D8687" s="3">
        <v>44493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10">
        <v>29</v>
      </c>
      <c r="J8687" s="7">
        <v>1190</v>
      </c>
      <c r="K8687" s="10">
        <v>3451</v>
      </c>
      <c r="L8687" s="10">
        <v>1345.8899999999999</v>
      </c>
      <c r="M8687" s="5">
        <v>0.38999999999999996</v>
      </c>
      <c r="N8687" s="2" t="s">
        <v>23</v>
      </c>
    </row>
    <row r="8688" spans="2:14" ht="14.25" customHeight="1" x14ac:dyDescent="0.25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10">
        <v>37</v>
      </c>
      <c r="J8688" s="7">
        <v>1790</v>
      </c>
      <c r="K8688" s="10">
        <v>6623</v>
      </c>
      <c r="L8688" s="10">
        <v>2516.7400000000002</v>
      </c>
      <c r="M8688" s="5">
        <v>0.38</v>
      </c>
      <c r="N8688" s="2" t="s">
        <v>23</v>
      </c>
    </row>
    <row r="8689" spans="2:14" ht="14.25" customHeight="1" x14ac:dyDescent="0.25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10">
        <v>37</v>
      </c>
      <c r="J8689" s="7">
        <v>1090</v>
      </c>
      <c r="K8689" s="10">
        <v>4033</v>
      </c>
      <c r="L8689" s="10">
        <v>1492.21</v>
      </c>
      <c r="M8689" s="5">
        <v>0.37</v>
      </c>
      <c r="N8689" s="2" t="s">
        <v>23</v>
      </c>
    </row>
    <row r="8690" spans="2:14" ht="14.25" customHeight="1" x14ac:dyDescent="0.25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10">
        <v>34</v>
      </c>
      <c r="J8690" s="7">
        <v>1140</v>
      </c>
      <c r="K8690" s="10">
        <v>3876</v>
      </c>
      <c r="L8690" s="10">
        <v>1511.6399999999999</v>
      </c>
      <c r="M8690" s="5">
        <v>0.38999999999999996</v>
      </c>
      <c r="N8690" s="2" t="s">
        <v>23</v>
      </c>
    </row>
    <row r="8691" spans="2:14" ht="14.25" customHeight="1" x14ac:dyDescent="0.25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10">
        <v>40</v>
      </c>
      <c r="J8691" s="7">
        <v>930</v>
      </c>
      <c r="K8691" s="10">
        <v>3720</v>
      </c>
      <c r="L8691" s="10">
        <v>1674</v>
      </c>
      <c r="M8691" s="5">
        <v>0.45</v>
      </c>
      <c r="N8691" s="2" t="s">
        <v>23</v>
      </c>
    </row>
    <row r="8692" spans="2:14" ht="14.25" customHeight="1" x14ac:dyDescent="0.25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10">
        <v>41</v>
      </c>
      <c r="J8692" s="7">
        <v>1230</v>
      </c>
      <c r="K8692" s="10">
        <v>5043</v>
      </c>
      <c r="L8692" s="10">
        <v>1865.91</v>
      </c>
      <c r="M8692" s="5">
        <v>0.37</v>
      </c>
      <c r="N8692" s="2" t="s">
        <v>23</v>
      </c>
    </row>
    <row r="8693" spans="2:14" ht="14.25" customHeight="1" x14ac:dyDescent="0.25">
      <c r="B8693" s="2" t="s">
        <v>29</v>
      </c>
      <c r="C8693" s="2">
        <v>1128299</v>
      </c>
      <c r="D8693" s="3">
        <v>44524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10">
        <v>34</v>
      </c>
      <c r="J8693" s="7">
        <v>1900</v>
      </c>
      <c r="K8693" s="10">
        <v>6460</v>
      </c>
      <c r="L8693" s="10">
        <v>2390.1999999999998</v>
      </c>
      <c r="M8693" s="5">
        <v>0.37</v>
      </c>
      <c r="N8693" s="2" t="s">
        <v>23</v>
      </c>
    </row>
    <row r="8694" spans="2:14" ht="14.25" customHeight="1" x14ac:dyDescent="0.25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10">
        <v>37</v>
      </c>
      <c r="J8694" s="7">
        <v>2020</v>
      </c>
      <c r="K8694" s="10">
        <v>7474</v>
      </c>
      <c r="L8694" s="10">
        <v>2914.8599999999997</v>
      </c>
      <c r="M8694" s="5">
        <v>0.38999999999999996</v>
      </c>
      <c r="N8694" s="2" t="s">
        <v>23</v>
      </c>
    </row>
    <row r="8695" spans="2:14" ht="14.25" customHeight="1" x14ac:dyDescent="0.25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10">
        <v>32</v>
      </c>
      <c r="J8695" s="7">
        <v>1520</v>
      </c>
      <c r="K8695" s="10">
        <v>4864</v>
      </c>
      <c r="L8695" s="10">
        <v>2042.8799999999999</v>
      </c>
      <c r="M8695" s="5">
        <v>0.42</v>
      </c>
      <c r="N8695" s="2" t="s">
        <v>23</v>
      </c>
    </row>
    <row r="8696" spans="2:14" ht="14.25" customHeight="1" x14ac:dyDescent="0.25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10">
        <v>39</v>
      </c>
      <c r="J8696" s="7">
        <v>1490</v>
      </c>
      <c r="K8696" s="10">
        <v>5811</v>
      </c>
      <c r="L8696" s="10">
        <v>2382.5099999999998</v>
      </c>
      <c r="M8696" s="5">
        <v>0.41</v>
      </c>
      <c r="N8696" s="2" t="s">
        <v>23</v>
      </c>
    </row>
    <row r="8697" spans="2:14" ht="14.25" customHeight="1" x14ac:dyDescent="0.25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10">
        <v>50</v>
      </c>
      <c r="J8697" s="7">
        <v>1450</v>
      </c>
      <c r="K8697" s="10">
        <v>7250</v>
      </c>
      <c r="L8697" s="10">
        <v>3335</v>
      </c>
      <c r="M8697" s="5">
        <v>0.46</v>
      </c>
      <c r="N8697" s="2" t="s">
        <v>23</v>
      </c>
    </row>
    <row r="8698" spans="2:14" ht="14.25" customHeight="1" x14ac:dyDescent="0.25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10">
        <v>53</v>
      </c>
      <c r="J8698" s="7">
        <v>1650</v>
      </c>
      <c r="K8698" s="10">
        <v>8745</v>
      </c>
      <c r="L8698" s="10">
        <v>3235.65</v>
      </c>
      <c r="M8698" s="5">
        <v>0.37</v>
      </c>
      <c r="N8698" s="2" t="s">
        <v>23</v>
      </c>
    </row>
    <row r="8699" spans="2:14" ht="14.25" customHeight="1" x14ac:dyDescent="0.25">
      <c r="B8699" s="2" t="s">
        <v>29</v>
      </c>
      <c r="C8699" s="2">
        <v>1128299</v>
      </c>
      <c r="D8699" s="3">
        <v>44553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10">
        <v>51</v>
      </c>
      <c r="J8699" s="7">
        <v>2250</v>
      </c>
      <c r="K8699" s="10">
        <v>11475</v>
      </c>
      <c r="L8699" s="10">
        <v>4819.5</v>
      </c>
      <c r="M8699" s="5">
        <v>0.42</v>
      </c>
      <c r="N8699" s="2" t="s">
        <v>23</v>
      </c>
    </row>
    <row r="8700" spans="2:14" ht="14.25" customHeight="1" x14ac:dyDescent="0.25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10">
        <v>56</v>
      </c>
      <c r="J8700" s="7">
        <v>2330</v>
      </c>
      <c r="K8700" s="10">
        <v>13048</v>
      </c>
      <c r="L8700" s="10">
        <v>5219.2</v>
      </c>
      <c r="M8700" s="5">
        <v>0.39999999999999997</v>
      </c>
      <c r="N8700" s="2" t="s">
        <v>23</v>
      </c>
    </row>
    <row r="8701" spans="2:14" ht="14.25" customHeight="1" x14ac:dyDescent="0.25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10">
        <v>48</v>
      </c>
      <c r="J8701" s="7">
        <v>1930</v>
      </c>
      <c r="K8701" s="10">
        <v>9264</v>
      </c>
      <c r="L8701" s="10">
        <v>3798.24</v>
      </c>
      <c r="M8701" s="5">
        <v>0.41</v>
      </c>
      <c r="N8701" s="2" t="s">
        <v>23</v>
      </c>
    </row>
    <row r="8702" spans="2:14" ht="14.25" customHeight="1" x14ac:dyDescent="0.25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10">
        <v>53</v>
      </c>
      <c r="J8702" s="7">
        <v>1650</v>
      </c>
      <c r="K8702" s="10">
        <v>8745</v>
      </c>
      <c r="L8702" s="10">
        <v>3410.5499999999997</v>
      </c>
      <c r="M8702" s="5">
        <v>0.38999999999999996</v>
      </c>
      <c r="N8702" s="2" t="s">
        <v>23</v>
      </c>
    </row>
    <row r="8703" spans="2:14" ht="14.25" customHeight="1" x14ac:dyDescent="0.25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10">
        <v>54</v>
      </c>
      <c r="J8703" s="7">
        <v>1570</v>
      </c>
      <c r="K8703" s="10">
        <v>8478</v>
      </c>
      <c r="L8703" s="10">
        <v>3984.6600000000003</v>
      </c>
      <c r="M8703" s="5">
        <v>0.47000000000000003</v>
      </c>
      <c r="N8703" s="2" t="s">
        <v>23</v>
      </c>
    </row>
    <row r="8704" spans="2:14" ht="14.25" customHeight="1" x14ac:dyDescent="0.25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10">
        <v>55</v>
      </c>
      <c r="J8704" s="7">
        <v>2010</v>
      </c>
      <c r="K8704" s="10">
        <v>11055</v>
      </c>
      <c r="L8704" s="10">
        <v>3758.7</v>
      </c>
      <c r="M8704" s="5">
        <v>0.33999999999999997</v>
      </c>
      <c r="N8704" s="2" t="s">
        <v>23</v>
      </c>
    </row>
    <row r="8705" spans="2:14" ht="14.25" customHeight="1" x14ac:dyDescent="0.25">
      <c r="B8705" s="2" t="s">
        <v>29</v>
      </c>
      <c r="C8705" s="2">
        <v>1128299</v>
      </c>
      <c r="D8705" s="3">
        <v>44213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10">
        <v>28</v>
      </c>
      <c r="J8705" s="7">
        <v>1200</v>
      </c>
      <c r="K8705" s="10">
        <v>3360</v>
      </c>
      <c r="L8705" s="10">
        <v>1411.2</v>
      </c>
      <c r="M8705" s="5">
        <v>0.42</v>
      </c>
      <c r="N8705" s="2" t="s">
        <v>23</v>
      </c>
    </row>
    <row r="8706" spans="2:14" ht="14.25" customHeight="1" x14ac:dyDescent="0.25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10">
        <v>31</v>
      </c>
      <c r="J8706" s="7">
        <v>1240</v>
      </c>
      <c r="K8706" s="10">
        <v>3844</v>
      </c>
      <c r="L8706" s="10">
        <v>1691.36</v>
      </c>
      <c r="M8706" s="5">
        <v>0.43999999999999995</v>
      </c>
      <c r="N8706" s="2" t="s">
        <v>23</v>
      </c>
    </row>
    <row r="8707" spans="2:14" ht="14.25" customHeight="1" x14ac:dyDescent="0.25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10">
        <v>33</v>
      </c>
      <c r="J8707" s="7">
        <v>1280</v>
      </c>
      <c r="K8707" s="10">
        <v>4224</v>
      </c>
      <c r="L8707" s="10">
        <v>1816.3199999999997</v>
      </c>
      <c r="M8707" s="5">
        <v>0.42999999999999994</v>
      </c>
      <c r="N8707" s="2" t="s">
        <v>23</v>
      </c>
    </row>
    <row r="8708" spans="2:14" ht="14.25" customHeight="1" x14ac:dyDescent="0.25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10">
        <v>34</v>
      </c>
      <c r="J8708" s="7">
        <v>780</v>
      </c>
      <c r="K8708" s="10">
        <v>2652</v>
      </c>
      <c r="L8708" s="10">
        <v>1219.9199999999998</v>
      </c>
      <c r="M8708" s="5">
        <v>0.45999999999999996</v>
      </c>
      <c r="N8708" s="2" t="s">
        <v>23</v>
      </c>
    </row>
    <row r="8709" spans="2:14" ht="14.25" customHeight="1" x14ac:dyDescent="0.25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10">
        <v>33</v>
      </c>
      <c r="J8709" s="7">
        <v>680</v>
      </c>
      <c r="K8709" s="10">
        <v>2244</v>
      </c>
      <c r="L8709" s="10">
        <v>1144.44</v>
      </c>
      <c r="M8709" s="5">
        <v>0.51</v>
      </c>
      <c r="N8709" s="2" t="s">
        <v>23</v>
      </c>
    </row>
    <row r="8710" spans="2:14" ht="14.25" customHeight="1" x14ac:dyDescent="0.25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10">
        <v>34</v>
      </c>
      <c r="J8710" s="7">
        <v>1400</v>
      </c>
      <c r="K8710" s="10">
        <v>4760</v>
      </c>
      <c r="L8710" s="10">
        <v>1903.9999999999998</v>
      </c>
      <c r="M8710" s="5">
        <v>0.39999999999999997</v>
      </c>
      <c r="N8710" s="2" t="s">
        <v>23</v>
      </c>
    </row>
    <row r="8711" spans="2:14" ht="14.25" customHeight="1" x14ac:dyDescent="0.25">
      <c r="B8711" s="2" t="s">
        <v>29</v>
      </c>
      <c r="C8711" s="2">
        <v>1128299</v>
      </c>
      <c r="D8711" s="3">
        <v>44244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10">
        <v>24</v>
      </c>
      <c r="J8711" s="7">
        <v>1750</v>
      </c>
      <c r="K8711" s="10">
        <v>4200</v>
      </c>
      <c r="L8711" s="10">
        <v>1889.9999999999998</v>
      </c>
      <c r="M8711" s="5">
        <v>0.44999999999999996</v>
      </c>
      <c r="N8711" s="2" t="s">
        <v>23</v>
      </c>
    </row>
    <row r="8712" spans="2:14" ht="14.25" customHeight="1" x14ac:dyDescent="0.25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10">
        <v>31</v>
      </c>
      <c r="J8712" s="7">
        <v>1240</v>
      </c>
      <c r="K8712" s="10">
        <v>3844</v>
      </c>
      <c r="L8712" s="10">
        <v>1652.9199999999998</v>
      </c>
      <c r="M8712" s="5">
        <v>0.42999999999999994</v>
      </c>
      <c r="N8712" s="2" t="s">
        <v>23</v>
      </c>
    </row>
    <row r="8713" spans="2:14" ht="14.25" customHeight="1" x14ac:dyDescent="0.25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10">
        <v>34</v>
      </c>
      <c r="J8713" s="7">
        <v>1320</v>
      </c>
      <c r="K8713" s="10">
        <v>4488</v>
      </c>
      <c r="L8713" s="10">
        <v>1929.8399999999997</v>
      </c>
      <c r="M8713" s="5">
        <v>0.42999999999999994</v>
      </c>
      <c r="N8713" s="2" t="s">
        <v>23</v>
      </c>
    </row>
    <row r="8714" spans="2:14" ht="14.25" customHeight="1" x14ac:dyDescent="0.25">
      <c r="B8714" s="2" t="s">
        <v>29</v>
      </c>
      <c r="C8714" s="2">
        <v>1128299</v>
      </c>
      <c r="D8714" s="3">
        <v>44244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10">
        <v>33</v>
      </c>
      <c r="J8714" s="7">
        <v>750</v>
      </c>
      <c r="K8714" s="10">
        <v>2475</v>
      </c>
      <c r="L8714" s="10">
        <v>1163.25</v>
      </c>
      <c r="M8714" s="5">
        <v>0.47</v>
      </c>
      <c r="N8714" s="2" t="s">
        <v>23</v>
      </c>
    </row>
    <row r="8715" spans="2:14" ht="14.25" customHeight="1" x14ac:dyDescent="0.25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10">
        <v>33</v>
      </c>
      <c r="J8715" s="7">
        <v>530</v>
      </c>
      <c r="K8715" s="10">
        <v>1749</v>
      </c>
      <c r="L8715" s="10">
        <v>822.03000000000009</v>
      </c>
      <c r="M8715" s="5">
        <v>0.47000000000000003</v>
      </c>
      <c r="N8715" s="2" t="s">
        <v>23</v>
      </c>
    </row>
    <row r="8716" spans="2:14" ht="14.25" customHeight="1" x14ac:dyDescent="0.25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10">
        <v>32</v>
      </c>
      <c r="J8716" s="7">
        <v>1310</v>
      </c>
      <c r="K8716" s="10">
        <v>4192</v>
      </c>
      <c r="L8716" s="10">
        <v>1551.04</v>
      </c>
      <c r="M8716" s="5">
        <v>0.37</v>
      </c>
      <c r="N8716" s="2" t="s">
        <v>23</v>
      </c>
    </row>
    <row r="8717" spans="2:14" ht="14.25" customHeight="1" x14ac:dyDescent="0.25">
      <c r="B8717" s="2" t="s">
        <v>29</v>
      </c>
      <c r="C8717" s="2">
        <v>1128299</v>
      </c>
      <c r="D8717" s="3">
        <v>44271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10">
        <v>29</v>
      </c>
      <c r="J8717" s="7">
        <v>1790</v>
      </c>
      <c r="K8717" s="10">
        <v>5191</v>
      </c>
      <c r="L8717" s="10">
        <v>2387.8599999999997</v>
      </c>
      <c r="M8717" s="5">
        <v>0.45999999999999996</v>
      </c>
      <c r="N8717" s="2" t="s">
        <v>23</v>
      </c>
    </row>
    <row r="8718" spans="2:14" ht="14.25" customHeight="1" x14ac:dyDescent="0.25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10">
        <v>38</v>
      </c>
      <c r="J8718" s="7">
        <v>1200</v>
      </c>
      <c r="K8718" s="10">
        <v>4560</v>
      </c>
      <c r="L8718" s="10">
        <v>2006.3999999999999</v>
      </c>
      <c r="M8718" s="5">
        <v>0.43999999999999995</v>
      </c>
      <c r="N8718" s="2" t="s">
        <v>23</v>
      </c>
    </row>
    <row r="8719" spans="2:14" ht="14.25" customHeight="1" x14ac:dyDescent="0.25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10">
        <v>39</v>
      </c>
      <c r="J8719" s="7">
        <v>1200</v>
      </c>
      <c r="K8719" s="10">
        <v>4680</v>
      </c>
      <c r="L8719" s="10">
        <v>2106</v>
      </c>
      <c r="M8719" s="5">
        <v>0.44999999999999996</v>
      </c>
      <c r="N8719" s="2" t="s">
        <v>23</v>
      </c>
    </row>
    <row r="8720" spans="2:14" ht="14.25" customHeight="1" x14ac:dyDescent="0.25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10">
        <v>43</v>
      </c>
      <c r="J8720" s="7">
        <v>960</v>
      </c>
      <c r="K8720" s="10">
        <v>4128</v>
      </c>
      <c r="L8720" s="10">
        <v>1775.0399999999997</v>
      </c>
      <c r="M8720" s="5">
        <v>0.42999999999999994</v>
      </c>
      <c r="N8720" s="2" t="s">
        <v>23</v>
      </c>
    </row>
    <row r="8721" spans="2:14" ht="14.25" customHeight="1" x14ac:dyDescent="0.25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10">
        <v>40</v>
      </c>
      <c r="J8721" s="7">
        <v>500</v>
      </c>
      <c r="K8721" s="10">
        <v>2000</v>
      </c>
      <c r="L8721" s="10">
        <v>1020</v>
      </c>
      <c r="M8721" s="5">
        <v>0.51</v>
      </c>
      <c r="N8721" s="2" t="s">
        <v>23</v>
      </c>
    </row>
    <row r="8722" spans="2:14" ht="14.25" customHeight="1" x14ac:dyDescent="0.25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10">
        <v>29</v>
      </c>
      <c r="J8722" s="7">
        <v>1090</v>
      </c>
      <c r="K8722" s="10">
        <v>3161</v>
      </c>
      <c r="L8722" s="10">
        <v>1169.57</v>
      </c>
      <c r="M8722" s="5">
        <v>0.37</v>
      </c>
      <c r="N8722" s="2" t="s">
        <v>23</v>
      </c>
    </row>
    <row r="8723" spans="2:14" ht="14.25" customHeight="1" x14ac:dyDescent="0.25">
      <c r="B8723" s="2" t="s">
        <v>29</v>
      </c>
      <c r="C8723" s="2">
        <v>1128299</v>
      </c>
      <c r="D8723" s="3">
        <v>44303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10">
        <v>38</v>
      </c>
      <c r="J8723" s="7">
        <v>1680</v>
      </c>
      <c r="K8723" s="10">
        <v>6384</v>
      </c>
      <c r="L8723" s="10">
        <v>3000.48</v>
      </c>
      <c r="M8723" s="5">
        <v>0.47</v>
      </c>
      <c r="N8723" s="2" t="s">
        <v>23</v>
      </c>
    </row>
    <row r="8724" spans="2:14" ht="14.25" customHeight="1" x14ac:dyDescent="0.25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10">
        <v>36</v>
      </c>
      <c r="J8724" s="7">
        <v>1070</v>
      </c>
      <c r="K8724" s="10">
        <v>3852</v>
      </c>
      <c r="L8724" s="10">
        <v>1771.9199999999998</v>
      </c>
      <c r="M8724" s="5">
        <v>0.45999999999999996</v>
      </c>
      <c r="N8724" s="2" t="s">
        <v>23</v>
      </c>
    </row>
    <row r="8725" spans="2:14" ht="14.25" customHeight="1" x14ac:dyDescent="0.25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10">
        <v>40</v>
      </c>
      <c r="J8725" s="7">
        <v>1200</v>
      </c>
      <c r="K8725" s="10">
        <v>4800</v>
      </c>
      <c r="L8725" s="10">
        <v>2016</v>
      </c>
      <c r="M8725" s="5">
        <v>0.42</v>
      </c>
      <c r="N8725" s="2" t="s">
        <v>23</v>
      </c>
    </row>
    <row r="8726" spans="2:14" ht="14.25" customHeight="1" x14ac:dyDescent="0.25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10">
        <v>27</v>
      </c>
      <c r="J8726" s="7">
        <v>910</v>
      </c>
      <c r="K8726" s="10">
        <v>2457</v>
      </c>
      <c r="L8726" s="10">
        <v>1105.6499999999999</v>
      </c>
      <c r="M8726" s="5">
        <v>0.44999999999999996</v>
      </c>
      <c r="N8726" s="2" t="s">
        <v>23</v>
      </c>
    </row>
    <row r="8727" spans="2:14" ht="14.25" customHeight="1" x14ac:dyDescent="0.25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10">
        <v>34</v>
      </c>
      <c r="J8727" s="7">
        <v>560</v>
      </c>
      <c r="K8727" s="10">
        <v>1904</v>
      </c>
      <c r="L8727" s="10">
        <v>971.04</v>
      </c>
      <c r="M8727" s="5">
        <v>0.51</v>
      </c>
      <c r="N8727" s="2" t="s">
        <v>23</v>
      </c>
    </row>
    <row r="8728" spans="2:14" ht="14.25" customHeight="1" x14ac:dyDescent="0.25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10">
        <v>39</v>
      </c>
      <c r="J8728" s="7">
        <v>1230</v>
      </c>
      <c r="K8728" s="10">
        <v>4797</v>
      </c>
      <c r="L8728" s="10">
        <v>1774.8899999999999</v>
      </c>
      <c r="M8728" s="5">
        <v>0.37</v>
      </c>
      <c r="N8728" s="2" t="s">
        <v>23</v>
      </c>
    </row>
    <row r="8729" spans="2:14" ht="14.25" customHeight="1" x14ac:dyDescent="0.25">
      <c r="B8729" s="2" t="s">
        <v>29</v>
      </c>
      <c r="C8729" s="2">
        <v>1128299</v>
      </c>
      <c r="D8729" s="3">
        <v>44334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10">
        <v>32</v>
      </c>
      <c r="J8729" s="7">
        <v>1760</v>
      </c>
      <c r="K8729" s="10">
        <v>5632</v>
      </c>
      <c r="L8729" s="10">
        <v>2421.7599999999998</v>
      </c>
      <c r="M8729" s="5">
        <v>0.42999999999999994</v>
      </c>
      <c r="N8729" s="2" t="s">
        <v>23</v>
      </c>
    </row>
    <row r="8730" spans="2:14" ht="14.25" customHeight="1" x14ac:dyDescent="0.25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10">
        <v>40</v>
      </c>
      <c r="J8730" s="7">
        <v>1280</v>
      </c>
      <c r="K8730" s="10">
        <v>5120</v>
      </c>
      <c r="L8730" s="10">
        <v>2252.7999999999997</v>
      </c>
      <c r="M8730" s="5">
        <v>0.43999999999999995</v>
      </c>
      <c r="N8730" s="2" t="s">
        <v>23</v>
      </c>
    </row>
    <row r="8731" spans="2:14" ht="14.25" customHeight="1" x14ac:dyDescent="0.25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10">
        <v>37</v>
      </c>
      <c r="J8731" s="7">
        <v>1360</v>
      </c>
      <c r="K8731" s="10">
        <v>5032</v>
      </c>
      <c r="L8731" s="10">
        <v>2113.44</v>
      </c>
      <c r="M8731" s="5">
        <v>0.42</v>
      </c>
      <c r="N8731" s="2" t="s">
        <v>23</v>
      </c>
    </row>
    <row r="8732" spans="2:14" ht="14.25" customHeight="1" x14ac:dyDescent="0.25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10">
        <v>33</v>
      </c>
      <c r="J8732" s="7">
        <v>1010</v>
      </c>
      <c r="K8732" s="10">
        <v>3333</v>
      </c>
      <c r="L8732" s="10">
        <v>1433.1899999999998</v>
      </c>
      <c r="M8732" s="5">
        <v>0.42999999999999994</v>
      </c>
      <c r="N8732" s="2" t="s">
        <v>23</v>
      </c>
    </row>
    <row r="8733" spans="2:14" ht="14.25" customHeight="1" x14ac:dyDescent="0.25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10">
        <v>32</v>
      </c>
      <c r="J8733" s="7">
        <v>770</v>
      </c>
      <c r="K8733" s="10">
        <v>2464</v>
      </c>
      <c r="L8733" s="10">
        <v>1182.72</v>
      </c>
      <c r="M8733" s="5">
        <v>0.48</v>
      </c>
      <c r="N8733" s="2" t="s">
        <v>23</v>
      </c>
    </row>
    <row r="8734" spans="2:14" ht="14.25" customHeight="1" x14ac:dyDescent="0.25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10">
        <v>46</v>
      </c>
      <c r="J8734" s="7">
        <v>1780</v>
      </c>
      <c r="K8734" s="10">
        <v>8188</v>
      </c>
      <c r="L8734" s="10">
        <v>3275.2</v>
      </c>
      <c r="M8734" s="5">
        <v>0.39999999999999997</v>
      </c>
      <c r="N8734" s="2" t="s">
        <v>23</v>
      </c>
    </row>
    <row r="8735" spans="2:14" ht="14.25" customHeight="1" x14ac:dyDescent="0.25">
      <c r="B8735" s="2" t="s">
        <v>29</v>
      </c>
      <c r="C8735" s="2">
        <v>1128299</v>
      </c>
      <c r="D8735" s="3">
        <v>44364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10">
        <v>47</v>
      </c>
      <c r="J8735" s="7">
        <v>2560</v>
      </c>
      <c r="K8735" s="10">
        <v>12032</v>
      </c>
      <c r="L8735" s="10">
        <v>5655.04</v>
      </c>
      <c r="M8735" s="5">
        <v>0.47</v>
      </c>
      <c r="N8735" s="2" t="s">
        <v>23</v>
      </c>
    </row>
    <row r="8736" spans="2:14" ht="14.25" customHeight="1" x14ac:dyDescent="0.25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10">
        <v>55</v>
      </c>
      <c r="J8736" s="7">
        <v>2240</v>
      </c>
      <c r="K8736" s="10">
        <v>12320</v>
      </c>
      <c r="L8736" s="10">
        <v>5543.9999999999991</v>
      </c>
      <c r="M8736" s="5">
        <v>0.44999999999999996</v>
      </c>
      <c r="N8736" s="2" t="s">
        <v>23</v>
      </c>
    </row>
    <row r="8737" spans="2:14" ht="14.25" customHeight="1" x14ac:dyDescent="0.25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10">
        <v>55</v>
      </c>
      <c r="J8737" s="7">
        <v>2100</v>
      </c>
      <c r="K8737" s="10">
        <v>11550</v>
      </c>
      <c r="L8737" s="10">
        <v>5081.9999999999991</v>
      </c>
      <c r="M8737" s="5">
        <v>0.43999999999999995</v>
      </c>
      <c r="N8737" s="2" t="s">
        <v>23</v>
      </c>
    </row>
    <row r="8738" spans="2:14" ht="14.25" customHeight="1" x14ac:dyDescent="0.25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10">
        <v>59</v>
      </c>
      <c r="J8738" s="7">
        <v>1840</v>
      </c>
      <c r="K8738" s="10">
        <v>10856</v>
      </c>
      <c r="L8738" s="10">
        <v>5102.32</v>
      </c>
      <c r="M8738" s="5">
        <v>0.47</v>
      </c>
      <c r="N8738" s="2" t="s">
        <v>23</v>
      </c>
    </row>
    <row r="8739" spans="2:14" ht="14.25" customHeight="1" x14ac:dyDescent="0.25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10">
        <v>70</v>
      </c>
      <c r="J8739" s="7">
        <v>1530</v>
      </c>
      <c r="K8739" s="10">
        <v>10710</v>
      </c>
      <c r="L8739" s="10">
        <v>5033.7000000000007</v>
      </c>
      <c r="M8739" s="5">
        <v>0.47000000000000003</v>
      </c>
      <c r="N8739" s="2" t="s">
        <v>23</v>
      </c>
    </row>
    <row r="8740" spans="2:14" ht="14.25" customHeight="1" x14ac:dyDescent="0.25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10">
        <v>80</v>
      </c>
      <c r="J8740" s="7">
        <v>2480</v>
      </c>
      <c r="K8740" s="10">
        <v>19840</v>
      </c>
      <c r="L8740" s="10">
        <v>8134.4</v>
      </c>
      <c r="M8740" s="5">
        <v>0.41</v>
      </c>
      <c r="N8740" s="2" t="s">
        <v>23</v>
      </c>
    </row>
    <row r="8741" spans="2:14" ht="14.25" customHeight="1" x14ac:dyDescent="0.25">
      <c r="B8741" s="2" t="s">
        <v>29</v>
      </c>
      <c r="C8741" s="2">
        <v>1128299</v>
      </c>
      <c r="D8741" s="3">
        <v>44393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10">
        <v>62</v>
      </c>
      <c r="J8741" s="7">
        <v>3060</v>
      </c>
      <c r="K8741" s="10">
        <v>18972</v>
      </c>
      <c r="L8741" s="10">
        <v>8157.9599999999991</v>
      </c>
      <c r="M8741" s="5">
        <v>0.42999999999999994</v>
      </c>
      <c r="N8741" s="2" t="s">
        <v>23</v>
      </c>
    </row>
    <row r="8742" spans="2:14" ht="14.25" customHeight="1" x14ac:dyDescent="0.25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10">
        <v>67</v>
      </c>
      <c r="J8742" s="7">
        <v>2480</v>
      </c>
      <c r="K8742" s="10">
        <v>16616</v>
      </c>
      <c r="L8742" s="10">
        <v>7643.36</v>
      </c>
      <c r="M8742" s="5">
        <v>0.45999999999999996</v>
      </c>
      <c r="N8742" s="2" t="s">
        <v>23</v>
      </c>
    </row>
    <row r="8743" spans="2:14" ht="14.25" customHeight="1" x14ac:dyDescent="0.25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10">
        <v>69</v>
      </c>
      <c r="J8743" s="7">
        <v>2100</v>
      </c>
      <c r="K8743" s="10">
        <v>14490</v>
      </c>
      <c r="L8743" s="10">
        <v>6810.2999999999993</v>
      </c>
      <c r="M8743" s="5">
        <v>0.47</v>
      </c>
      <c r="N8743" s="2" t="s">
        <v>23</v>
      </c>
    </row>
    <row r="8744" spans="2:14" ht="14.25" customHeight="1" x14ac:dyDescent="0.25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10">
        <v>62</v>
      </c>
      <c r="J8744" s="7">
        <v>1980</v>
      </c>
      <c r="K8744" s="10">
        <v>12276</v>
      </c>
      <c r="L8744" s="10">
        <v>5524.2</v>
      </c>
      <c r="M8744" s="5">
        <v>0.44999999999999996</v>
      </c>
      <c r="N8744" s="2" t="s">
        <v>23</v>
      </c>
    </row>
    <row r="8745" spans="2:14" ht="14.25" customHeight="1" x14ac:dyDescent="0.25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10">
        <v>73</v>
      </c>
      <c r="J8745" s="7">
        <v>2210</v>
      </c>
      <c r="K8745" s="10">
        <v>16133</v>
      </c>
      <c r="L8745" s="10">
        <v>7905.17</v>
      </c>
      <c r="M8745" s="5">
        <v>0.49</v>
      </c>
      <c r="N8745" s="2" t="s">
        <v>23</v>
      </c>
    </row>
    <row r="8746" spans="2:14" ht="14.25" customHeight="1" x14ac:dyDescent="0.25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10">
        <v>81</v>
      </c>
      <c r="J8746" s="7">
        <v>2080</v>
      </c>
      <c r="K8746" s="10">
        <v>16848</v>
      </c>
      <c r="L8746" s="10">
        <v>6907.6799999999994</v>
      </c>
      <c r="M8746" s="5">
        <v>0.41</v>
      </c>
      <c r="N8746" s="2" t="s">
        <v>23</v>
      </c>
    </row>
    <row r="8747" spans="2:14" ht="14.25" customHeight="1" x14ac:dyDescent="0.25">
      <c r="B8747" s="2" t="s">
        <v>29</v>
      </c>
      <c r="C8747" s="2">
        <v>1128299</v>
      </c>
      <c r="D8747" s="3">
        <v>44425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10">
        <v>73</v>
      </c>
      <c r="J8747" s="7">
        <v>2550</v>
      </c>
      <c r="K8747" s="10">
        <v>18615</v>
      </c>
      <c r="L8747" s="10">
        <v>8749.0499999999993</v>
      </c>
      <c r="M8747" s="5">
        <v>0.47</v>
      </c>
      <c r="N8747" s="2" t="s">
        <v>23</v>
      </c>
    </row>
    <row r="8748" spans="2:14" ht="14.25" customHeight="1" x14ac:dyDescent="0.25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10">
        <v>57</v>
      </c>
      <c r="J8748" s="7">
        <v>2560</v>
      </c>
      <c r="K8748" s="10">
        <v>14592</v>
      </c>
      <c r="L8748" s="10">
        <v>6420.48</v>
      </c>
      <c r="M8748" s="5">
        <v>0.43999999999999995</v>
      </c>
      <c r="N8748" s="2" t="s">
        <v>23</v>
      </c>
    </row>
    <row r="8749" spans="2:14" ht="14.25" customHeight="1" x14ac:dyDescent="0.25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10">
        <v>50</v>
      </c>
      <c r="J8749" s="7">
        <v>2170</v>
      </c>
      <c r="K8749" s="10">
        <v>10850</v>
      </c>
      <c r="L8749" s="10">
        <v>4557</v>
      </c>
      <c r="M8749" s="5">
        <v>0.42</v>
      </c>
      <c r="N8749" s="2" t="s">
        <v>23</v>
      </c>
    </row>
    <row r="8750" spans="2:14" ht="14.25" customHeight="1" x14ac:dyDescent="0.25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10">
        <v>55</v>
      </c>
      <c r="J8750" s="7">
        <v>1430</v>
      </c>
      <c r="K8750" s="10">
        <v>7865</v>
      </c>
      <c r="L8750" s="10">
        <v>3696.5499999999997</v>
      </c>
      <c r="M8750" s="5">
        <v>0.47</v>
      </c>
      <c r="N8750" s="2" t="s">
        <v>23</v>
      </c>
    </row>
    <row r="8751" spans="2:14" ht="14.25" customHeight="1" x14ac:dyDescent="0.25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10">
        <v>47</v>
      </c>
      <c r="J8751" s="7">
        <v>1520</v>
      </c>
      <c r="K8751" s="10">
        <v>7144</v>
      </c>
      <c r="L8751" s="10">
        <v>3500.56</v>
      </c>
      <c r="M8751" s="5">
        <v>0.49</v>
      </c>
      <c r="N8751" s="2" t="s">
        <v>23</v>
      </c>
    </row>
    <row r="8752" spans="2:14" ht="14.25" customHeight="1" x14ac:dyDescent="0.25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10">
        <v>46</v>
      </c>
      <c r="J8752" s="7">
        <v>1020</v>
      </c>
      <c r="K8752" s="10">
        <v>4692</v>
      </c>
      <c r="L8752" s="10">
        <v>1782.96</v>
      </c>
      <c r="M8752" s="5">
        <v>0.38</v>
      </c>
      <c r="N8752" s="2" t="s">
        <v>23</v>
      </c>
    </row>
    <row r="8753" spans="2:14" ht="14.25" customHeight="1" x14ac:dyDescent="0.25">
      <c r="B8753" s="2" t="s">
        <v>29</v>
      </c>
      <c r="C8753" s="2">
        <v>1128299</v>
      </c>
      <c r="D8753" s="3">
        <v>44457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10">
        <v>33</v>
      </c>
      <c r="J8753" s="7">
        <v>1750</v>
      </c>
      <c r="K8753" s="10">
        <v>5775</v>
      </c>
      <c r="L8753" s="10">
        <v>2425.5</v>
      </c>
      <c r="M8753" s="5">
        <v>0.42</v>
      </c>
      <c r="N8753" s="2" t="s">
        <v>23</v>
      </c>
    </row>
    <row r="8754" spans="2:14" ht="14.25" customHeight="1" x14ac:dyDescent="0.25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10">
        <v>40</v>
      </c>
      <c r="J8754" s="7">
        <v>1750</v>
      </c>
      <c r="K8754" s="10">
        <v>7000</v>
      </c>
      <c r="L8754" s="10">
        <v>3009.9999999999995</v>
      </c>
      <c r="M8754" s="5">
        <v>0.42999999999999994</v>
      </c>
      <c r="N8754" s="2" t="s">
        <v>23</v>
      </c>
    </row>
    <row r="8755" spans="2:14" ht="14.25" customHeight="1" x14ac:dyDescent="0.25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10">
        <v>30</v>
      </c>
      <c r="J8755" s="7">
        <v>960</v>
      </c>
      <c r="K8755" s="10">
        <v>2880</v>
      </c>
      <c r="L8755" s="10">
        <v>1324.8</v>
      </c>
      <c r="M8755" s="5">
        <v>0.45999999999999996</v>
      </c>
      <c r="N8755" s="2" t="s">
        <v>23</v>
      </c>
    </row>
    <row r="8756" spans="2:14" ht="14.25" customHeight="1" x14ac:dyDescent="0.25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10">
        <v>34</v>
      </c>
      <c r="J8756" s="7">
        <v>800</v>
      </c>
      <c r="K8756" s="10">
        <v>2720</v>
      </c>
      <c r="L8756" s="10">
        <v>1142.3999999999999</v>
      </c>
      <c r="M8756" s="5">
        <v>0.42</v>
      </c>
      <c r="N8756" s="2" t="s">
        <v>23</v>
      </c>
    </row>
    <row r="8757" spans="2:14" ht="14.25" customHeight="1" x14ac:dyDescent="0.25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10">
        <v>41</v>
      </c>
      <c r="J8757" s="7">
        <v>830</v>
      </c>
      <c r="K8757" s="10">
        <v>3403</v>
      </c>
      <c r="L8757" s="10">
        <v>1633.4399999999998</v>
      </c>
      <c r="M8757" s="5">
        <v>0.48</v>
      </c>
      <c r="N8757" s="2" t="s">
        <v>23</v>
      </c>
    </row>
    <row r="8758" spans="2:14" ht="14.25" customHeight="1" x14ac:dyDescent="0.25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10">
        <v>30</v>
      </c>
      <c r="J8758" s="7">
        <v>900</v>
      </c>
      <c r="K8758" s="10">
        <v>2700</v>
      </c>
      <c r="L8758" s="10">
        <v>1080</v>
      </c>
      <c r="M8758" s="5">
        <v>0.39999999999999997</v>
      </c>
      <c r="N8758" s="2" t="s">
        <v>23</v>
      </c>
    </row>
    <row r="8759" spans="2:14" ht="14.25" customHeight="1" x14ac:dyDescent="0.25">
      <c r="B8759" s="2" t="s">
        <v>29</v>
      </c>
      <c r="C8759" s="2">
        <v>1128299</v>
      </c>
      <c r="D8759" s="3">
        <v>44486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10">
        <v>25</v>
      </c>
      <c r="J8759" s="7">
        <v>1240</v>
      </c>
      <c r="K8759" s="10">
        <v>3100</v>
      </c>
      <c r="L8759" s="10">
        <v>1332.9999999999998</v>
      </c>
      <c r="M8759" s="5">
        <v>0.42999999999999994</v>
      </c>
      <c r="N8759" s="2" t="s">
        <v>23</v>
      </c>
    </row>
    <row r="8760" spans="2:14" ht="14.25" customHeight="1" x14ac:dyDescent="0.25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10">
        <v>34</v>
      </c>
      <c r="J8760" s="7">
        <v>1840</v>
      </c>
      <c r="K8760" s="10">
        <v>6256</v>
      </c>
      <c r="L8760" s="10">
        <v>2815.2</v>
      </c>
      <c r="M8760" s="5">
        <v>0.44999999999999996</v>
      </c>
      <c r="N8760" s="2" t="s">
        <v>23</v>
      </c>
    </row>
    <row r="8761" spans="2:14" ht="14.25" customHeight="1" x14ac:dyDescent="0.25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10">
        <v>33</v>
      </c>
      <c r="J8761" s="7">
        <v>1280</v>
      </c>
      <c r="K8761" s="10">
        <v>4224</v>
      </c>
      <c r="L8761" s="10">
        <v>1900.7999999999997</v>
      </c>
      <c r="M8761" s="5">
        <v>0.44999999999999996</v>
      </c>
      <c r="N8761" s="2" t="s">
        <v>23</v>
      </c>
    </row>
    <row r="8762" spans="2:14" ht="14.25" customHeight="1" x14ac:dyDescent="0.25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10">
        <v>31</v>
      </c>
      <c r="J8762" s="7">
        <v>1200</v>
      </c>
      <c r="K8762" s="10">
        <v>3720</v>
      </c>
      <c r="L8762" s="10">
        <v>1599.5999999999997</v>
      </c>
      <c r="M8762" s="5">
        <v>0.42999999999999994</v>
      </c>
      <c r="N8762" s="2" t="s">
        <v>23</v>
      </c>
    </row>
    <row r="8763" spans="2:14" ht="14.25" customHeight="1" x14ac:dyDescent="0.25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10">
        <v>39</v>
      </c>
      <c r="J8763" s="7">
        <v>1120</v>
      </c>
      <c r="K8763" s="10">
        <v>4368</v>
      </c>
      <c r="L8763" s="10">
        <v>2096.64</v>
      </c>
      <c r="M8763" s="5">
        <v>0.48</v>
      </c>
      <c r="N8763" s="2" t="s">
        <v>23</v>
      </c>
    </row>
    <row r="8764" spans="2:14" ht="14.25" customHeight="1" x14ac:dyDescent="0.25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10">
        <v>44</v>
      </c>
      <c r="J8764" s="7">
        <v>1400</v>
      </c>
      <c r="K8764" s="10">
        <v>6160</v>
      </c>
      <c r="L8764" s="10">
        <v>2464</v>
      </c>
      <c r="M8764" s="5">
        <v>0.39999999999999997</v>
      </c>
      <c r="N8764" s="2" t="s">
        <v>23</v>
      </c>
    </row>
    <row r="8765" spans="2:14" ht="14.25" customHeight="1" x14ac:dyDescent="0.25">
      <c r="B8765" s="2" t="s">
        <v>29</v>
      </c>
      <c r="C8765" s="2">
        <v>1128299</v>
      </c>
      <c r="D8765" s="3">
        <v>44517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10">
        <v>28</v>
      </c>
      <c r="J8765" s="7">
        <v>2190</v>
      </c>
      <c r="K8765" s="10">
        <v>6132</v>
      </c>
      <c r="L8765" s="10">
        <v>2882.04</v>
      </c>
      <c r="M8765" s="5">
        <v>0.47</v>
      </c>
      <c r="N8765" s="2" t="s">
        <v>23</v>
      </c>
    </row>
    <row r="8766" spans="2:14" ht="14.25" customHeight="1" x14ac:dyDescent="0.25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10">
        <v>35</v>
      </c>
      <c r="J8766" s="7">
        <v>2240</v>
      </c>
      <c r="K8766" s="10">
        <v>7840</v>
      </c>
      <c r="L8766" s="10">
        <v>3684.7999999999997</v>
      </c>
      <c r="M8766" s="5">
        <v>0.47</v>
      </c>
      <c r="N8766" s="2" t="s">
        <v>23</v>
      </c>
    </row>
    <row r="8767" spans="2:14" ht="14.25" customHeight="1" x14ac:dyDescent="0.25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10">
        <v>30</v>
      </c>
      <c r="J8767" s="7">
        <v>1580</v>
      </c>
      <c r="K8767" s="10">
        <v>4740</v>
      </c>
      <c r="L8767" s="10">
        <v>2180.3999999999996</v>
      </c>
      <c r="M8767" s="5">
        <v>0.45999999999999996</v>
      </c>
      <c r="N8767" s="2" t="s">
        <v>23</v>
      </c>
    </row>
    <row r="8768" spans="2:14" ht="14.25" customHeight="1" x14ac:dyDescent="0.25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10">
        <v>40</v>
      </c>
      <c r="J8768" s="7">
        <v>1550</v>
      </c>
      <c r="K8768" s="10">
        <v>6200</v>
      </c>
      <c r="L8768" s="10">
        <v>2852</v>
      </c>
      <c r="M8768" s="5">
        <v>0.45999999999999996</v>
      </c>
      <c r="N8768" s="2" t="s">
        <v>23</v>
      </c>
    </row>
    <row r="8769" spans="2:14" ht="14.25" customHeight="1" x14ac:dyDescent="0.25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10">
        <v>53</v>
      </c>
      <c r="J8769" s="7">
        <v>1470</v>
      </c>
      <c r="K8769" s="10">
        <v>7791</v>
      </c>
      <c r="L8769" s="10">
        <v>3661.7700000000004</v>
      </c>
      <c r="M8769" s="5">
        <v>0.47000000000000003</v>
      </c>
      <c r="N8769" s="2" t="s">
        <v>23</v>
      </c>
    </row>
    <row r="8770" spans="2:14" ht="14.25" customHeight="1" x14ac:dyDescent="0.25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10">
        <v>64</v>
      </c>
      <c r="J8770" s="7">
        <v>1800</v>
      </c>
      <c r="K8770" s="10">
        <v>11520</v>
      </c>
      <c r="L8770" s="10">
        <v>4723.2</v>
      </c>
      <c r="M8770" s="5">
        <v>0.41</v>
      </c>
      <c r="N8770" s="2" t="s">
        <v>23</v>
      </c>
    </row>
    <row r="8771" spans="2:14" ht="14.25" customHeight="1" x14ac:dyDescent="0.25">
      <c r="B8771" s="2" t="s">
        <v>29</v>
      </c>
      <c r="C8771" s="2">
        <v>1128299</v>
      </c>
      <c r="D8771" s="3">
        <v>44546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10">
        <v>46</v>
      </c>
      <c r="J8771" s="7">
        <v>2720</v>
      </c>
      <c r="K8771" s="10">
        <v>12512</v>
      </c>
      <c r="L8771" s="10">
        <v>5755.5199999999995</v>
      </c>
      <c r="M8771" s="5">
        <v>0.45999999999999996</v>
      </c>
      <c r="N8771" s="2" t="s">
        <v>23</v>
      </c>
    </row>
    <row r="8772" spans="2:14" ht="14.25" customHeight="1" x14ac:dyDescent="0.25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10">
        <v>52</v>
      </c>
      <c r="J8772" s="7">
        <v>2480</v>
      </c>
      <c r="K8772" s="10">
        <v>12896</v>
      </c>
      <c r="L8772" s="10">
        <v>5674.2399999999989</v>
      </c>
      <c r="M8772" s="5">
        <v>0.43999999999999995</v>
      </c>
      <c r="N8772" s="2" t="s">
        <v>23</v>
      </c>
    </row>
    <row r="8773" spans="2:14" ht="14.25" customHeight="1" x14ac:dyDescent="0.25">
      <c r="B8773" s="2" t="s">
        <v>13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10">
        <v>53</v>
      </c>
      <c r="J8773" s="7">
        <v>1920</v>
      </c>
      <c r="K8773" s="10">
        <v>10176</v>
      </c>
      <c r="L8773" s="10">
        <v>4375.6799999999994</v>
      </c>
      <c r="M8773" s="5">
        <v>0.42999999999999994</v>
      </c>
      <c r="N8773" s="2" t="s">
        <v>23</v>
      </c>
    </row>
    <row r="8774" spans="2:14" ht="14.25" customHeight="1" x14ac:dyDescent="0.25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10">
        <v>53</v>
      </c>
      <c r="J8774" s="7">
        <v>1920</v>
      </c>
      <c r="K8774" s="10">
        <v>10176</v>
      </c>
      <c r="L8774" s="10">
        <v>4782.7199999999993</v>
      </c>
      <c r="M8774" s="5">
        <v>0.47</v>
      </c>
      <c r="N8774" s="2" t="s">
        <v>23</v>
      </c>
    </row>
    <row r="8775" spans="2:14" ht="14.25" customHeight="1" x14ac:dyDescent="0.25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10">
        <v>55</v>
      </c>
      <c r="J8775" s="7">
        <v>1680</v>
      </c>
      <c r="K8775" s="10">
        <v>9240</v>
      </c>
      <c r="L8775" s="10">
        <v>4435.2</v>
      </c>
      <c r="M8775" s="5">
        <v>0.48</v>
      </c>
      <c r="N8775" s="2" t="s">
        <v>23</v>
      </c>
    </row>
    <row r="8776" spans="2:14" ht="14.25" customHeight="1" x14ac:dyDescent="0.25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10">
        <v>59</v>
      </c>
      <c r="J8776" s="7">
        <v>1940</v>
      </c>
      <c r="K8776" s="10">
        <v>11446</v>
      </c>
      <c r="L8776" s="10">
        <v>4578.3999999999996</v>
      </c>
      <c r="M8776" s="5">
        <v>0.39999999999999997</v>
      </c>
      <c r="N8776" s="2" t="s">
        <v>23</v>
      </c>
    </row>
    <row r="8777" spans="2:14" ht="14.25" customHeight="1" x14ac:dyDescent="0.25">
      <c r="B8777" s="2" t="s">
        <v>13</v>
      </c>
      <c r="C8777" s="2">
        <v>1197831</v>
      </c>
      <c r="D8777" s="3">
        <v>44201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10">
        <v>14</v>
      </c>
      <c r="J8777" s="7">
        <v>2230</v>
      </c>
      <c r="K8777" s="10">
        <v>3122</v>
      </c>
      <c r="L8777" s="10">
        <v>1061.4799999999998</v>
      </c>
      <c r="M8777" s="5">
        <v>0.33999999999999997</v>
      </c>
      <c r="N8777" s="2" t="s">
        <v>23</v>
      </c>
    </row>
    <row r="8778" spans="2:14" ht="14.25" customHeight="1" x14ac:dyDescent="0.25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10">
        <v>20</v>
      </c>
      <c r="J8778" s="7">
        <v>2090</v>
      </c>
      <c r="K8778" s="10">
        <v>4180</v>
      </c>
      <c r="L8778" s="10">
        <v>1504.8</v>
      </c>
      <c r="M8778" s="5">
        <v>0.36</v>
      </c>
      <c r="N8778" s="2" t="s">
        <v>23</v>
      </c>
    </row>
    <row r="8779" spans="2:14" ht="14.25" customHeight="1" x14ac:dyDescent="0.25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10">
        <v>21</v>
      </c>
      <c r="J8779" s="7">
        <v>1620</v>
      </c>
      <c r="K8779" s="10">
        <v>3402</v>
      </c>
      <c r="L8779" s="10">
        <v>1258.74</v>
      </c>
      <c r="M8779" s="5">
        <v>0.37</v>
      </c>
      <c r="N8779" s="2" t="s">
        <v>23</v>
      </c>
    </row>
    <row r="8780" spans="2:14" ht="14.25" customHeight="1" x14ac:dyDescent="0.25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10">
        <v>26</v>
      </c>
      <c r="J8780" s="7">
        <v>1660</v>
      </c>
      <c r="K8780" s="10">
        <v>4316</v>
      </c>
      <c r="L8780" s="10">
        <v>1812.7200000000003</v>
      </c>
      <c r="M8780" s="5">
        <v>0.42000000000000004</v>
      </c>
      <c r="N8780" s="2" t="s">
        <v>23</v>
      </c>
    </row>
    <row r="8781" spans="2:14" ht="14.25" customHeight="1" x14ac:dyDescent="0.25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10">
        <v>28</v>
      </c>
      <c r="J8781" s="7">
        <v>1110</v>
      </c>
      <c r="K8781" s="10">
        <v>3108</v>
      </c>
      <c r="L8781" s="10">
        <v>870.24000000000012</v>
      </c>
      <c r="M8781" s="5">
        <v>0.28000000000000003</v>
      </c>
      <c r="N8781" s="2" t="s">
        <v>23</v>
      </c>
    </row>
    <row r="8782" spans="2:14" ht="14.25" customHeight="1" x14ac:dyDescent="0.25">
      <c r="B8782" s="2" t="s">
        <v>29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10">
        <v>23</v>
      </c>
      <c r="J8782" s="7">
        <v>1470</v>
      </c>
      <c r="K8782" s="10">
        <v>3381</v>
      </c>
      <c r="L8782" s="10">
        <v>1690.5</v>
      </c>
      <c r="M8782" s="5">
        <v>0.5</v>
      </c>
      <c r="N8782" s="2" t="s">
        <v>23</v>
      </c>
    </row>
    <row r="8783" spans="2:14" ht="14.25" customHeight="1" x14ac:dyDescent="0.25">
      <c r="B8783" s="2" t="s">
        <v>13</v>
      </c>
      <c r="C8783" s="2">
        <v>1197831</v>
      </c>
      <c r="D8783" s="3">
        <v>44231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10">
        <v>18</v>
      </c>
      <c r="J8783" s="7">
        <v>2000</v>
      </c>
      <c r="K8783" s="10">
        <v>3600</v>
      </c>
      <c r="L8783" s="10">
        <v>1152</v>
      </c>
      <c r="M8783" s="5">
        <v>0.32</v>
      </c>
      <c r="N8783" s="2" t="s">
        <v>23</v>
      </c>
    </row>
    <row r="8784" spans="2:14" ht="14.25" customHeight="1" x14ac:dyDescent="0.25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10">
        <v>28</v>
      </c>
      <c r="J8784" s="7">
        <v>1800</v>
      </c>
      <c r="K8784" s="10">
        <v>5040</v>
      </c>
      <c r="L8784" s="10">
        <v>1663.1999999999998</v>
      </c>
      <c r="M8784" s="5">
        <v>0.32999999999999996</v>
      </c>
      <c r="N8784" s="2" t="s">
        <v>23</v>
      </c>
    </row>
    <row r="8785" spans="2:14" ht="14.25" customHeight="1" x14ac:dyDescent="0.25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10">
        <v>28</v>
      </c>
      <c r="J8785" s="7">
        <v>1280</v>
      </c>
      <c r="K8785" s="10">
        <v>3584</v>
      </c>
      <c r="L8785" s="10">
        <v>1254.3999999999999</v>
      </c>
      <c r="M8785" s="5">
        <v>0.35</v>
      </c>
      <c r="N8785" s="2" t="s">
        <v>23</v>
      </c>
    </row>
    <row r="8786" spans="2:14" ht="14.25" customHeight="1" x14ac:dyDescent="0.25">
      <c r="B8786" s="2" t="s">
        <v>13</v>
      </c>
      <c r="C8786" s="2">
        <v>1197831</v>
      </c>
      <c r="D8786" s="3">
        <v>44231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10">
        <v>27</v>
      </c>
      <c r="J8786" s="7">
        <v>1160</v>
      </c>
      <c r="K8786" s="10">
        <v>3132</v>
      </c>
      <c r="L8786" s="10">
        <v>1315.44</v>
      </c>
      <c r="M8786" s="5">
        <v>0.42000000000000004</v>
      </c>
      <c r="N8786" s="2" t="s">
        <v>23</v>
      </c>
    </row>
    <row r="8787" spans="2:14" ht="14.25" customHeight="1" x14ac:dyDescent="0.25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10">
        <v>31</v>
      </c>
      <c r="J8787" s="7">
        <v>880</v>
      </c>
      <c r="K8787" s="10">
        <v>2728</v>
      </c>
      <c r="L8787" s="10">
        <v>818.4</v>
      </c>
      <c r="M8787" s="5">
        <v>0.3</v>
      </c>
      <c r="N8787" s="2" t="s">
        <v>23</v>
      </c>
    </row>
    <row r="8788" spans="2:14" ht="14.25" customHeight="1" x14ac:dyDescent="0.25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10">
        <v>26</v>
      </c>
      <c r="J8788" s="7">
        <v>1350</v>
      </c>
      <c r="K8788" s="10">
        <v>3510</v>
      </c>
      <c r="L8788" s="10">
        <v>1825.2</v>
      </c>
      <c r="M8788" s="5">
        <v>0.52</v>
      </c>
      <c r="N8788" s="2" t="s">
        <v>23</v>
      </c>
    </row>
    <row r="8789" spans="2:14" ht="14.25" customHeight="1" x14ac:dyDescent="0.25">
      <c r="B8789" s="2" t="s">
        <v>13</v>
      </c>
      <c r="C8789" s="2">
        <v>1197831</v>
      </c>
      <c r="D8789" s="3">
        <v>44261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10">
        <v>21</v>
      </c>
      <c r="J8789" s="7">
        <v>2000</v>
      </c>
      <c r="K8789" s="10">
        <v>4200</v>
      </c>
      <c r="L8789" s="10">
        <v>1554</v>
      </c>
      <c r="M8789" s="5">
        <v>0.37</v>
      </c>
      <c r="N8789" s="2" t="s">
        <v>23</v>
      </c>
    </row>
    <row r="8790" spans="2:14" ht="14.25" customHeight="1" x14ac:dyDescent="0.25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10">
        <v>27</v>
      </c>
      <c r="J8790" s="7">
        <v>1880</v>
      </c>
      <c r="K8790" s="10">
        <v>5076</v>
      </c>
      <c r="L8790" s="10">
        <v>1979.6399999999999</v>
      </c>
      <c r="M8790" s="5">
        <v>0.38999999999999996</v>
      </c>
      <c r="N8790" s="2" t="s">
        <v>23</v>
      </c>
    </row>
    <row r="8791" spans="2:14" ht="14.25" customHeight="1" x14ac:dyDescent="0.25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10">
        <v>20</v>
      </c>
      <c r="J8791" s="7">
        <v>1350</v>
      </c>
      <c r="K8791" s="10">
        <v>2700</v>
      </c>
      <c r="L8791" s="10">
        <v>1026</v>
      </c>
      <c r="M8791" s="5">
        <v>0.38</v>
      </c>
      <c r="N8791" s="2" t="s">
        <v>23</v>
      </c>
    </row>
    <row r="8792" spans="2:14" ht="14.25" customHeight="1" x14ac:dyDescent="0.25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10">
        <v>26</v>
      </c>
      <c r="J8792" s="7">
        <v>1120</v>
      </c>
      <c r="K8792" s="10">
        <v>2912</v>
      </c>
      <c r="L8792" s="10">
        <v>1368.64</v>
      </c>
      <c r="M8792" s="5">
        <v>0.47000000000000003</v>
      </c>
      <c r="N8792" s="2" t="s">
        <v>23</v>
      </c>
    </row>
    <row r="8793" spans="2:14" ht="14.25" customHeight="1" x14ac:dyDescent="0.25">
      <c r="B8793" s="2" t="s">
        <v>29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10">
        <v>32</v>
      </c>
      <c r="J8793" s="7">
        <v>880</v>
      </c>
      <c r="K8793" s="10">
        <v>2816</v>
      </c>
      <c r="L8793" s="10">
        <v>985.59999999999991</v>
      </c>
      <c r="M8793" s="5">
        <v>0.35</v>
      </c>
      <c r="N8793" s="2" t="s">
        <v>23</v>
      </c>
    </row>
    <row r="8794" spans="2:14" ht="14.25" customHeight="1" x14ac:dyDescent="0.25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10">
        <v>25</v>
      </c>
      <c r="J8794" s="7">
        <v>1240</v>
      </c>
      <c r="K8794" s="10">
        <v>3100</v>
      </c>
      <c r="L8794" s="10">
        <v>1643</v>
      </c>
      <c r="M8794" s="5">
        <v>0.53</v>
      </c>
      <c r="N8794" s="2" t="s">
        <v>23</v>
      </c>
    </row>
    <row r="8795" spans="2:14" ht="14.25" customHeight="1" x14ac:dyDescent="0.25">
      <c r="B8795" s="2" t="s">
        <v>29</v>
      </c>
      <c r="C8795" s="2">
        <v>1197831</v>
      </c>
      <c r="D8795" s="3">
        <v>44291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10">
        <v>15</v>
      </c>
      <c r="J8795" s="7">
        <v>2150</v>
      </c>
      <c r="K8795" s="10">
        <v>3225</v>
      </c>
      <c r="L8795" s="10">
        <v>1354.5</v>
      </c>
      <c r="M8795" s="5">
        <v>0.42</v>
      </c>
      <c r="N8795" s="2" t="s">
        <v>23</v>
      </c>
    </row>
    <row r="8796" spans="2:14" ht="14.25" customHeight="1" x14ac:dyDescent="0.25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10">
        <v>21</v>
      </c>
      <c r="J8796" s="7">
        <v>2150</v>
      </c>
      <c r="K8796" s="10">
        <v>4515</v>
      </c>
      <c r="L8796" s="10">
        <v>1760.85</v>
      </c>
      <c r="M8796" s="5">
        <v>0.38999999999999996</v>
      </c>
      <c r="N8796" s="2" t="s">
        <v>23</v>
      </c>
    </row>
    <row r="8797" spans="2:14" ht="14.25" customHeight="1" x14ac:dyDescent="0.25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10">
        <v>19</v>
      </c>
      <c r="J8797" s="7">
        <v>1620</v>
      </c>
      <c r="K8797" s="10">
        <v>3078</v>
      </c>
      <c r="L8797" s="10">
        <v>1138.8599999999999</v>
      </c>
      <c r="M8797" s="5">
        <v>0.37</v>
      </c>
      <c r="N8797" s="2" t="s">
        <v>23</v>
      </c>
    </row>
    <row r="8798" spans="2:14" ht="14.25" customHeight="1" x14ac:dyDescent="0.25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10">
        <v>20</v>
      </c>
      <c r="J8798" s="7">
        <v>1160</v>
      </c>
      <c r="K8798" s="10">
        <v>2320</v>
      </c>
      <c r="L8798" s="10">
        <v>1136.8</v>
      </c>
      <c r="M8798" s="5">
        <v>0.49</v>
      </c>
      <c r="N8798" s="2" t="s">
        <v>23</v>
      </c>
    </row>
    <row r="8799" spans="2:14" ht="14.25" customHeight="1" x14ac:dyDescent="0.25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10">
        <v>27</v>
      </c>
      <c r="J8799" s="7">
        <v>910</v>
      </c>
      <c r="K8799" s="10">
        <v>2457</v>
      </c>
      <c r="L8799" s="10">
        <v>786.24</v>
      </c>
      <c r="M8799" s="5">
        <v>0.32</v>
      </c>
      <c r="N8799" s="2" t="s">
        <v>23</v>
      </c>
    </row>
    <row r="8800" spans="2:14" ht="14.25" customHeight="1" x14ac:dyDescent="0.25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10">
        <v>23</v>
      </c>
      <c r="J8800" s="7">
        <v>1760</v>
      </c>
      <c r="K8800" s="10">
        <v>4048</v>
      </c>
      <c r="L8800" s="10">
        <v>2307.36</v>
      </c>
      <c r="M8800" s="5">
        <v>0.57000000000000006</v>
      </c>
      <c r="N8800" s="2" t="s">
        <v>23</v>
      </c>
    </row>
    <row r="8801" spans="2:14" ht="14.25" customHeight="1" x14ac:dyDescent="0.25">
      <c r="B8801" s="2" t="s">
        <v>29</v>
      </c>
      <c r="C8801" s="2">
        <v>1197831</v>
      </c>
      <c r="D8801" s="3">
        <v>44321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10">
        <v>14</v>
      </c>
      <c r="J8801" s="7">
        <v>2100</v>
      </c>
      <c r="K8801" s="10">
        <v>2940</v>
      </c>
      <c r="L8801" s="10">
        <v>1234.8</v>
      </c>
      <c r="M8801" s="5">
        <v>0.42</v>
      </c>
      <c r="N8801" s="2" t="s">
        <v>23</v>
      </c>
    </row>
    <row r="8802" spans="2:14" ht="14.25" customHeight="1" x14ac:dyDescent="0.25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10">
        <v>22</v>
      </c>
      <c r="J8802" s="7">
        <v>2470</v>
      </c>
      <c r="K8802" s="10">
        <v>5434</v>
      </c>
      <c r="L8802" s="10">
        <v>2227.94</v>
      </c>
      <c r="M8802" s="5">
        <v>0.41</v>
      </c>
      <c r="N8802" s="2" t="s">
        <v>23</v>
      </c>
    </row>
    <row r="8803" spans="2:14" ht="14.25" customHeight="1" x14ac:dyDescent="0.25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10">
        <v>18</v>
      </c>
      <c r="J8803" s="7">
        <v>1840</v>
      </c>
      <c r="K8803" s="10">
        <v>3312</v>
      </c>
      <c r="L8803" s="10">
        <v>1291.6799999999998</v>
      </c>
      <c r="M8803" s="5">
        <v>0.38999999999999996</v>
      </c>
      <c r="N8803" s="2" t="s">
        <v>23</v>
      </c>
    </row>
    <row r="8804" spans="2:14" ht="14.25" customHeight="1" x14ac:dyDescent="0.25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10">
        <v>24</v>
      </c>
      <c r="J8804" s="7">
        <v>1550</v>
      </c>
      <c r="K8804" s="10">
        <v>3720</v>
      </c>
      <c r="L8804" s="10">
        <v>1860</v>
      </c>
      <c r="M8804" s="5">
        <v>0.5</v>
      </c>
      <c r="N8804" s="2" t="s">
        <v>23</v>
      </c>
    </row>
    <row r="8805" spans="2:14" ht="14.25" customHeight="1" x14ac:dyDescent="0.25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10">
        <v>34</v>
      </c>
      <c r="J8805" s="7">
        <v>1200</v>
      </c>
      <c r="K8805" s="10">
        <v>4080</v>
      </c>
      <c r="L8805" s="10">
        <v>1428</v>
      </c>
      <c r="M8805" s="5">
        <v>0.35</v>
      </c>
      <c r="N8805" s="2" t="s">
        <v>23</v>
      </c>
    </row>
    <row r="8806" spans="2:14" ht="14.25" customHeight="1" x14ac:dyDescent="0.25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10">
        <v>33</v>
      </c>
      <c r="J8806" s="7">
        <v>2400</v>
      </c>
      <c r="K8806" s="10">
        <v>7920</v>
      </c>
      <c r="L8806" s="10">
        <v>4356</v>
      </c>
      <c r="M8806" s="5">
        <v>0.55000000000000004</v>
      </c>
      <c r="N8806" s="2" t="s">
        <v>23</v>
      </c>
    </row>
    <row r="8807" spans="2:14" ht="14.25" customHeight="1" x14ac:dyDescent="0.25">
      <c r="B8807" s="2" t="s">
        <v>29</v>
      </c>
      <c r="C8807" s="2">
        <v>1197831</v>
      </c>
      <c r="D8807" s="3">
        <v>44351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10">
        <v>31</v>
      </c>
      <c r="J8807" s="7">
        <v>2330</v>
      </c>
      <c r="K8807" s="10">
        <v>7223</v>
      </c>
      <c r="L8807" s="10">
        <v>2744.7400000000002</v>
      </c>
      <c r="M8807" s="5">
        <v>0.38</v>
      </c>
      <c r="N8807" s="2" t="s">
        <v>23</v>
      </c>
    </row>
    <row r="8808" spans="2:14" ht="14.25" customHeight="1" x14ac:dyDescent="0.25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10">
        <v>35</v>
      </c>
      <c r="J8808" s="7">
        <v>2630</v>
      </c>
      <c r="K8808" s="10">
        <v>9205</v>
      </c>
      <c r="L8808" s="10">
        <v>3774.0499999999997</v>
      </c>
      <c r="M8808" s="5">
        <v>0.41</v>
      </c>
      <c r="N8808" s="2" t="s">
        <v>23</v>
      </c>
    </row>
    <row r="8809" spans="2:14" ht="14.25" customHeight="1" x14ac:dyDescent="0.25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10">
        <v>34</v>
      </c>
      <c r="J8809" s="7">
        <v>1860</v>
      </c>
      <c r="K8809" s="10">
        <v>6324</v>
      </c>
      <c r="L8809" s="10">
        <v>2592.8399999999997</v>
      </c>
      <c r="M8809" s="5">
        <v>0.41</v>
      </c>
      <c r="N8809" s="2" t="s">
        <v>23</v>
      </c>
    </row>
    <row r="8810" spans="2:14" ht="14.25" customHeight="1" x14ac:dyDescent="0.25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10">
        <v>33</v>
      </c>
      <c r="J8810" s="7">
        <v>1870</v>
      </c>
      <c r="K8810" s="10">
        <v>6171</v>
      </c>
      <c r="L8810" s="10">
        <v>3023.79</v>
      </c>
      <c r="M8810" s="5">
        <v>0.49</v>
      </c>
      <c r="N8810" s="2" t="s">
        <v>23</v>
      </c>
    </row>
    <row r="8811" spans="2:14" ht="14.25" customHeight="1" x14ac:dyDescent="0.25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10">
        <v>43</v>
      </c>
      <c r="J8811" s="7">
        <v>1580</v>
      </c>
      <c r="K8811" s="10">
        <v>6794</v>
      </c>
      <c r="L8811" s="10">
        <v>2309.9599999999996</v>
      </c>
      <c r="M8811" s="5">
        <v>0.33999999999999997</v>
      </c>
      <c r="N8811" s="2" t="s">
        <v>23</v>
      </c>
    </row>
    <row r="8812" spans="2:14" ht="14.25" customHeight="1" x14ac:dyDescent="0.25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10">
        <v>39</v>
      </c>
      <c r="J8812" s="7">
        <v>2480</v>
      </c>
      <c r="K8812" s="10">
        <v>9672</v>
      </c>
      <c r="L8812" s="10">
        <v>5319.6</v>
      </c>
      <c r="M8812" s="5">
        <v>0.55000000000000004</v>
      </c>
      <c r="N8812" s="2" t="s">
        <v>23</v>
      </c>
    </row>
    <row r="8813" spans="2:14" ht="14.25" customHeight="1" x14ac:dyDescent="0.25">
      <c r="B8813" s="2" t="s">
        <v>29</v>
      </c>
      <c r="C8813" s="2">
        <v>1197831</v>
      </c>
      <c r="D8813" s="3">
        <v>44383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10">
        <v>35</v>
      </c>
      <c r="J8813" s="7">
        <v>2640</v>
      </c>
      <c r="K8813" s="10">
        <v>9240</v>
      </c>
      <c r="L8813" s="10">
        <v>4250.3999999999996</v>
      </c>
      <c r="M8813" s="5">
        <v>0.45999999999999996</v>
      </c>
      <c r="N8813" s="2" t="s">
        <v>23</v>
      </c>
    </row>
    <row r="8814" spans="2:14" ht="14.25" customHeight="1" x14ac:dyDescent="0.25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10">
        <v>40</v>
      </c>
      <c r="J8814" s="7">
        <v>2710</v>
      </c>
      <c r="K8814" s="10">
        <v>10840</v>
      </c>
      <c r="L8814" s="10">
        <v>4661.1999999999989</v>
      </c>
      <c r="M8814" s="5">
        <v>0.42999999999999994</v>
      </c>
      <c r="N8814" s="2" t="s">
        <v>23</v>
      </c>
    </row>
    <row r="8815" spans="2:14" ht="14.25" customHeight="1" x14ac:dyDescent="0.25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10">
        <v>34</v>
      </c>
      <c r="J8815" s="7">
        <v>2780</v>
      </c>
      <c r="K8815" s="10">
        <v>9452</v>
      </c>
      <c r="L8815" s="10">
        <v>3969.8399999999997</v>
      </c>
      <c r="M8815" s="5">
        <v>0.42</v>
      </c>
      <c r="N8815" s="2" t="s">
        <v>23</v>
      </c>
    </row>
    <row r="8816" spans="2:14" ht="14.25" customHeight="1" x14ac:dyDescent="0.25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10">
        <v>38</v>
      </c>
      <c r="J8816" s="7">
        <v>1580</v>
      </c>
      <c r="K8816" s="10">
        <v>6004</v>
      </c>
      <c r="L8816" s="10">
        <v>3182.1200000000003</v>
      </c>
      <c r="M8816" s="5">
        <v>0.53</v>
      </c>
      <c r="N8816" s="2" t="s">
        <v>23</v>
      </c>
    </row>
    <row r="8817" spans="2:14" ht="14.25" customHeight="1" x14ac:dyDescent="0.25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10">
        <v>43</v>
      </c>
      <c r="J8817" s="7">
        <v>1730</v>
      </c>
      <c r="K8817" s="10">
        <v>7439</v>
      </c>
      <c r="L8817" s="10">
        <v>2975.6</v>
      </c>
      <c r="M8817" s="5">
        <v>0.39999999999999997</v>
      </c>
      <c r="N8817" s="2" t="s">
        <v>23</v>
      </c>
    </row>
    <row r="8818" spans="2:14" ht="14.25" customHeight="1" x14ac:dyDescent="0.25">
      <c r="B8818" s="2" t="s">
        <v>13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10">
        <v>51</v>
      </c>
      <c r="J8818" s="7">
        <v>2640</v>
      </c>
      <c r="K8818" s="10">
        <v>13464</v>
      </c>
      <c r="L8818" s="10">
        <v>7943.7600000000011</v>
      </c>
      <c r="M8818" s="5">
        <v>0.59000000000000008</v>
      </c>
      <c r="N8818" s="2" t="s">
        <v>23</v>
      </c>
    </row>
    <row r="8819" spans="2:14" ht="14.25" customHeight="1" x14ac:dyDescent="0.25">
      <c r="B8819" s="2" t="s">
        <v>13</v>
      </c>
      <c r="C8819" s="2">
        <v>1197831</v>
      </c>
      <c r="D8819" s="3">
        <v>44416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10">
        <v>38</v>
      </c>
      <c r="J8819" s="7">
        <v>2330</v>
      </c>
      <c r="K8819" s="10">
        <v>8854</v>
      </c>
      <c r="L8819" s="10">
        <v>3718.68</v>
      </c>
      <c r="M8819" s="5">
        <v>0.42</v>
      </c>
      <c r="N8819" s="2" t="s">
        <v>23</v>
      </c>
    </row>
    <row r="8820" spans="2:14" ht="14.25" customHeight="1" x14ac:dyDescent="0.25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10">
        <v>37</v>
      </c>
      <c r="J8820" s="7">
        <v>2550</v>
      </c>
      <c r="K8820" s="10">
        <v>9435</v>
      </c>
      <c r="L8820" s="10">
        <v>4057.0499999999993</v>
      </c>
      <c r="M8820" s="5">
        <v>0.42999999999999994</v>
      </c>
      <c r="N8820" s="2" t="s">
        <v>23</v>
      </c>
    </row>
    <row r="8821" spans="2:14" ht="14.25" customHeight="1" x14ac:dyDescent="0.25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10">
        <v>39</v>
      </c>
      <c r="J8821" s="7">
        <v>3050</v>
      </c>
      <c r="K8821" s="10">
        <v>11895</v>
      </c>
      <c r="L8821" s="10">
        <v>5114.8499999999995</v>
      </c>
      <c r="M8821" s="5">
        <v>0.42999999999999994</v>
      </c>
      <c r="N8821" s="2" t="s">
        <v>23</v>
      </c>
    </row>
    <row r="8822" spans="2:14" ht="14.25" customHeight="1" x14ac:dyDescent="0.25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10">
        <v>33</v>
      </c>
      <c r="J8822" s="7">
        <v>1620</v>
      </c>
      <c r="K8822" s="10">
        <v>5346</v>
      </c>
      <c r="L8822" s="10">
        <v>2940.3</v>
      </c>
      <c r="M8822" s="5">
        <v>0.55000000000000004</v>
      </c>
      <c r="N8822" s="2" t="s">
        <v>23</v>
      </c>
    </row>
    <row r="8823" spans="2:14" ht="14.25" customHeight="1" x14ac:dyDescent="0.25">
      <c r="B8823" s="2" t="s">
        <v>25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10">
        <v>39</v>
      </c>
      <c r="J8823" s="7">
        <v>1660</v>
      </c>
      <c r="K8823" s="10">
        <v>6474</v>
      </c>
      <c r="L8823" s="10">
        <v>2719.08</v>
      </c>
      <c r="M8823" s="5">
        <v>0.42</v>
      </c>
      <c r="N8823" s="2" t="s">
        <v>23</v>
      </c>
    </row>
    <row r="8824" spans="2:14" ht="14.25" customHeight="1" x14ac:dyDescent="0.25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10">
        <v>44</v>
      </c>
      <c r="J8824" s="7">
        <v>2390</v>
      </c>
      <c r="K8824" s="10">
        <v>10516</v>
      </c>
      <c r="L8824" s="10">
        <v>6414.7600000000011</v>
      </c>
      <c r="M8824" s="5">
        <v>0.6100000000000001</v>
      </c>
      <c r="N8824" s="2" t="s">
        <v>23</v>
      </c>
    </row>
    <row r="8825" spans="2:14" ht="14.25" customHeight="1" x14ac:dyDescent="0.25">
      <c r="B8825" s="2" t="s">
        <v>25</v>
      </c>
      <c r="C8825" s="2">
        <v>1197831</v>
      </c>
      <c r="D8825" s="3">
        <v>44444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10">
        <v>41</v>
      </c>
      <c r="J8825" s="7">
        <v>2300</v>
      </c>
      <c r="K8825" s="10">
        <v>9430</v>
      </c>
      <c r="L8825" s="10">
        <v>4337.7999999999993</v>
      </c>
      <c r="M8825" s="5">
        <v>0.45999999999999996</v>
      </c>
      <c r="N8825" s="2" t="s">
        <v>23</v>
      </c>
    </row>
    <row r="8826" spans="2:14" ht="14.25" customHeight="1" x14ac:dyDescent="0.25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10">
        <v>38</v>
      </c>
      <c r="J8826" s="7">
        <v>2190</v>
      </c>
      <c r="K8826" s="10">
        <v>8322</v>
      </c>
      <c r="L8826" s="10">
        <v>3578.4599999999996</v>
      </c>
      <c r="M8826" s="5">
        <v>0.42999999999999994</v>
      </c>
      <c r="N8826" s="2" t="s">
        <v>23</v>
      </c>
    </row>
    <row r="8827" spans="2:14" ht="14.25" customHeight="1" x14ac:dyDescent="0.25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10">
        <v>43</v>
      </c>
      <c r="J8827" s="7">
        <v>2030</v>
      </c>
      <c r="K8827" s="10">
        <v>8729</v>
      </c>
      <c r="L8827" s="10">
        <v>3928.0499999999997</v>
      </c>
      <c r="M8827" s="5">
        <v>0.44999999999999996</v>
      </c>
      <c r="N8827" s="2" t="s">
        <v>23</v>
      </c>
    </row>
    <row r="8828" spans="2:14" ht="14.25" customHeight="1" x14ac:dyDescent="0.25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10">
        <v>40</v>
      </c>
      <c r="J8828" s="7">
        <v>1360</v>
      </c>
      <c r="K8828" s="10">
        <v>5440</v>
      </c>
      <c r="L8828" s="10">
        <v>2992.0000000000005</v>
      </c>
      <c r="M8828" s="5">
        <v>0.55000000000000004</v>
      </c>
      <c r="N8828" s="2" t="s">
        <v>23</v>
      </c>
    </row>
    <row r="8829" spans="2:14" ht="14.25" customHeight="1" x14ac:dyDescent="0.25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10">
        <v>42</v>
      </c>
      <c r="J8829" s="7">
        <v>1400</v>
      </c>
      <c r="K8829" s="10">
        <v>5880</v>
      </c>
      <c r="L8829" s="10">
        <v>2410.7999999999997</v>
      </c>
      <c r="M8829" s="5">
        <v>0.41</v>
      </c>
      <c r="N8829" s="2" t="s">
        <v>23</v>
      </c>
    </row>
    <row r="8830" spans="2:14" ht="14.25" customHeight="1" x14ac:dyDescent="0.25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10">
        <v>36</v>
      </c>
      <c r="J8830" s="7">
        <v>2000</v>
      </c>
      <c r="K8830" s="10">
        <v>7200</v>
      </c>
      <c r="L8830" s="10">
        <v>4176.0000000000009</v>
      </c>
      <c r="M8830" s="5">
        <v>0.58000000000000007</v>
      </c>
      <c r="N8830" s="2" t="s">
        <v>23</v>
      </c>
    </row>
    <row r="8831" spans="2:14" ht="14.25" customHeight="1" x14ac:dyDescent="0.25">
      <c r="B8831" s="2" t="s">
        <v>25</v>
      </c>
      <c r="C8831" s="2">
        <v>1197831</v>
      </c>
      <c r="D8831" s="3">
        <v>44473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10">
        <v>30</v>
      </c>
      <c r="J8831" s="7">
        <v>2010</v>
      </c>
      <c r="K8831" s="10">
        <v>6030</v>
      </c>
      <c r="L8831" s="10">
        <v>2773.7999999999997</v>
      </c>
      <c r="M8831" s="5">
        <v>0.45999999999999996</v>
      </c>
      <c r="N8831" s="2" t="s">
        <v>23</v>
      </c>
    </row>
    <row r="8832" spans="2:14" ht="14.25" customHeight="1" x14ac:dyDescent="0.25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10">
        <v>27</v>
      </c>
      <c r="J8832" s="7">
        <v>1900</v>
      </c>
      <c r="K8832" s="10">
        <v>5130</v>
      </c>
      <c r="L8832" s="10">
        <v>2205.8999999999996</v>
      </c>
      <c r="M8832" s="5">
        <v>0.42999999999999994</v>
      </c>
      <c r="N8832" s="2" t="s">
        <v>23</v>
      </c>
    </row>
    <row r="8833" spans="2:14" ht="14.25" customHeight="1" x14ac:dyDescent="0.25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10">
        <v>31</v>
      </c>
      <c r="J8833" s="7">
        <v>1790</v>
      </c>
      <c r="K8833" s="10">
        <v>5549</v>
      </c>
      <c r="L8833" s="10">
        <v>2330.58</v>
      </c>
      <c r="M8833" s="5">
        <v>0.42</v>
      </c>
      <c r="N8833" s="2" t="s">
        <v>23</v>
      </c>
    </row>
    <row r="8834" spans="2:14" ht="14.25" customHeight="1" x14ac:dyDescent="0.25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10">
        <v>35</v>
      </c>
      <c r="J8834" s="7">
        <v>1160</v>
      </c>
      <c r="K8834" s="10">
        <v>4060</v>
      </c>
      <c r="L8834" s="10">
        <v>2151.8000000000002</v>
      </c>
      <c r="M8834" s="5">
        <v>0.53</v>
      </c>
      <c r="N8834" s="2" t="s">
        <v>23</v>
      </c>
    </row>
    <row r="8835" spans="2:14" ht="14.25" customHeight="1" x14ac:dyDescent="0.25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10">
        <v>25</v>
      </c>
      <c r="J8835" s="7">
        <v>1230</v>
      </c>
      <c r="K8835" s="10">
        <v>3075</v>
      </c>
      <c r="L8835" s="10">
        <v>1199.2499999999998</v>
      </c>
      <c r="M8835" s="5">
        <v>0.38999999999999996</v>
      </c>
      <c r="N8835" s="2" t="s">
        <v>23</v>
      </c>
    </row>
    <row r="8836" spans="2:14" ht="14.25" customHeight="1" x14ac:dyDescent="0.25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10">
        <v>34</v>
      </c>
      <c r="J8836" s="7">
        <v>1790</v>
      </c>
      <c r="K8836" s="10">
        <v>6086</v>
      </c>
      <c r="L8836" s="10">
        <v>3590.7400000000007</v>
      </c>
      <c r="M8836" s="5">
        <v>0.59000000000000008</v>
      </c>
      <c r="N8836" s="2" t="s">
        <v>23</v>
      </c>
    </row>
    <row r="8837" spans="2:14" ht="14.25" customHeight="1" x14ac:dyDescent="0.25">
      <c r="B8837" s="2" t="s">
        <v>25</v>
      </c>
      <c r="C8837" s="2">
        <v>1197831</v>
      </c>
      <c r="D8837" s="3">
        <v>44505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10">
        <v>27</v>
      </c>
      <c r="J8837" s="7">
        <v>2030</v>
      </c>
      <c r="K8837" s="10">
        <v>5481</v>
      </c>
      <c r="L8837" s="10">
        <v>2521.2599999999998</v>
      </c>
      <c r="M8837" s="5">
        <v>0.45999999999999996</v>
      </c>
      <c r="N8837" s="2" t="s">
        <v>23</v>
      </c>
    </row>
    <row r="8838" spans="2:14" ht="14.25" customHeight="1" x14ac:dyDescent="0.25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10">
        <v>28</v>
      </c>
      <c r="J8838" s="7">
        <v>2230</v>
      </c>
      <c r="K8838" s="10">
        <v>6244</v>
      </c>
      <c r="L8838" s="10">
        <v>2684.9199999999996</v>
      </c>
      <c r="M8838" s="5">
        <v>0.42999999999999994</v>
      </c>
      <c r="N8838" s="2" t="s">
        <v>23</v>
      </c>
    </row>
    <row r="8839" spans="2:14" ht="14.25" customHeight="1" x14ac:dyDescent="0.25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10">
        <v>42</v>
      </c>
      <c r="J8839" s="7">
        <v>2100</v>
      </c>
      <c r="K8839" s="10">
        <v>8820</v>
      </c>
      <c r="L8839" s="10">
        <v>3704.3999999999996</v>
      </c>
      <c r="M8839" s="5">
        <v>0.42</v>
      </c>
      <c r="N8839" s="2" t="s">
        <v>23</v>
      </c>
    </row>
    <row r="8840" spans="2:14" ht="14.25" customHeight="1" x14ac:dyDescent="0.25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10">
        <v>43</v>
      </c>
      <c r="J8840" s="7">
        <v>1580</v>
      </c>
      <c r="K8840" s="10">
        <v>6794</v>
      </c>
      <c r="L8840" s="10">
        <v>3532.88</v>
      </c>
      <c r="M8840" s="5">
        <v>0.52</v>
      </c>
      <c r="N8840" s="2" t="s">
        <v>23</v>
      </c>
    </row>
    <row r="8841" spans="2:14" ht="14.25" customHeight="1" x14ac:dyDescent="0.25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10">
        <v>41</v>
      </c>
      <c r="J8841" s="7">
        <v>1490</v>
      </c>
      <c r="K8841" s="10">
        <v>6109</v>
      </c>
      <c r="L8841" s="10">
        <v>2321.42</v>
      </c>
      <c r="M8841" s="5">
        <v>0.38</v>
      </c>
      <c r="N8841" s="2" t="s">
        <v>23</v>
      </c>
    </row>
    <row r="8842" spans="2:14" ht="14.25" customHeight="1" x14ac:dyDescent="0.25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10">
        <v>51</v>
      </c>
      <c r="J8842" s="7">
        <v>1940</v>
      </c>
      <c r="K8842" s="10">
        <v>9894</v>
      </c>
      <c r="L8842" s="10">
        <v>5837.4600000000009</v>
      </c>
      <c r="M8842" s="5">
        <v>0.59000000000000008</v>
      </c>
      <c r="N8842" s="2" t="s">
        <v>23</v>
      </c>
    </row>
    <row r="8843" spans="2:14" ht="14.25" customHeight="1" x14ac:dyDescent="0.25">
      <c r="B8843" s="2" t="s">
        <v>13</v>
      </c>
      <c r="C8843" s="2">
        <v>1197831</v>
      </c>
      <c r="D8843" s="3">
        <v>44534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10">
        <v>40</v>
      </c>
      <c r="J8843" s="7">
        <v>2400</v>
      </c>
      <c r="K8843" s="10">
        <v>9600</v>
      </c>
      <c r="L8843" s="10">
        <v>4320</v>
      </c>
      <c r="M8843" s="5">
        <v>0.44999999999999996</v>
      </c>
      <c r="N8843" s="2" t="s">
        <v>23</v>
      </c>
    </row>
    <row r="8844" spans="2:14" ht="14.25" customHeight="1" x14ac:dyDescent="0.25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10">
        <v>41</v>
      </c>
      <c r="J8844" s="7">
        <v>2400</v>
      </c>
      <c r="K8844" s="10">
        <v>9840</v>
      </c>
      <c r="L8844" s="10">
        <v>4526.3999999999996</v>
      </c>
      <c r="M8844" s="5">
        <v>0.45999999999999996</v>
      </c>
      <c r="N8844" s="2" t="s">
        <v>23</v>
      </c>
    </row>
    <row r="8845" spans="2:14" ht="14.25" customHeight="1" x14ac:dyDescent="0.25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10">
        <v>47</v>
      </c>
      <c r="J8845" s="7">
        <v>2230</v>
      </c>
      <c r="K8845" s="10">
        <v>10481</v>
      </c>
      <c r="L8845" s="10">
        <v>4611.6399999999994</v>
      </c>
      <c r="M8845" s="5">
        <v>0.43999999999999995</v>
      </c>
      <c r="N8845" s="2" t="s">
        <v>23</v>
      </c>
    </row>
    <row r="8846" spans="2:14" ht="14.25" customHeight="1" x14ac:dyDescent="0.25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10">
        <v>44</v>
      </c>
      <c r="J8846" s="7">
        <v>1840</v>
      </c>
      <c r="K8846" s="10">
        <v>8096</v>
      </c>
      <c r="L8846" s="10">
        <v>4209.92</v>
      </c>
      <c r="M8846" s="5">
        <v>0.52</v>
      </c>
      <c r="N8846" s="2" t="s">
        <v>23</v>
      </c>
    </row>
    <row r="8847" spans="2:14" ht="14.25" customHeight="1" x14ac:dyDescent="0.25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10">
        <v>43</v>
      </c>
      <c r="J8847" s="7">
        <v>1470</v>
      </c>
      <c r="K8847" s="10">
        <v>6321</v>
      </c>
      <c r="L8847" s="10">
        <v>2591.6099999999997</v>
      </c>
      <c r="M8847" s="5">
        <v>0.41</v>
      </c>
      <c r="N8847" s="2" t="s">
        <v>23</v>
      </c>
    </row>
    <row r="8848" spans="2:14" ht="14.25" customHeight="1" x14ac:dyDescent="0.25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10">
        <v>47</v>
      </c>
      <c r="J8848" s="7">
        <v>2320</v>
      </c>
      <c r="K8848" s="10">
        <v>10904</v>
      </c>
      <c r="L8848" s="10">
        <v>6651.4400000000014</v>
      </c>
      <c r="M8848" s="5">
        <v>0.6100000000000001</v>
      </c>
      <c r="N8848" s="2" t="s">
        <v>23</v>
      </c>
    </row>
    <row r="8849" spans="2:14" ht="14.25" customHeight="1" x14ac:dyDescent="0.25">
      <c r="B8849" s="2" t="s">
        <v>13</v>
      </c>
      <c r="C8849" s="2">
        <v>1128299</v>
      </c>
      <c r="D8849" s="3">
        <v>44219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10">
        <v>23</v>
      </c>
      <c r="J8849" s="7">
        <v>1360</v>
      </c>
      <c r="K8849" s="10">
        <v>3128</v>
      </c>
      <c r="L8849" s="10">
        <v>1251.1999999999998</v>
      </c>
      <c r="M8849" s="5">
        <v>0.39999999999999997</v>
      </c>
      <c r="N8849" s="2" t="s">
        <v>23</v>
      </c>
    </row>
    <row r="8850" spans="2:14" ht="14.25" customHeight="1" x14ac:dyDescent="0.25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10">
        <v>30</v>
      </c>
      <c r="J8850" s="7">
        <v>1400</v>
      </c>
      <c r="K8850" s="10">
        <v>4200</v>
      </c>
      <c r="L8850" s="10">
        <v>1806.0000000000002</v>
      </c>
      <c r="M8850" s="5">
        <v>0.43000000000000005</v>
      </c>
      <c r="N8850" s="2" t="s">
        <v>23</v>
      </c>
    </row>
    <row r="8851" spans="2:14" ht="14.25" customHeight="1" x14ac:dyDescent="0.25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10">
        <v>31</v>
      </c>
      <c r="J8851" s="7">
        <v>1450</v>
      </c>
      <c r="K8851" s="10">
        <v>4495</v>
      </c>
      <c r="L8851" s="10">
        <v>1753.0499999999997</v>
      </c>
      <c r="M8851" s="5">
        <v>0.38999999999999996</v>
      </c>
      <c r="N8851" s="2" t="s">
        <v>23</v>
      </c>
    </row>
    <row r="8852" spans="2:14" ht="14.25" customHeight="1" x14ac:dyDescent="0.25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10">
        <v>30</v>
      </c>
      <c r="J8852" s="7">
        <v>880</v>
      </c>
      <c r="K8852" s="10">
        <v>2640</v>
      </c>
      <c r="L8852" s="10">
        <v>976.8</v>
      </c>
      <c r="M8852" s="5">
        <v>0.37</v>
      </c>
      <c r="N8852" s="2" t="s">
        <v>23</v>
      </c>
    </row>
    <row r="8853" spans="2:14" ht="14.25" customHeight="1" x14ac:dyDescent="0.25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10">
        <v>35</v>
      </c>
      <c r="J8853" s="7">
        <v>680</v>
      </c>
      <c r="K8853" s="10">
        <v>2380</v>
      </c>
      <c r="L8853" s="10">
        <v>809.19999999999993</v>
      </c>
      <c r="M8853" s="5">
        <v>0.33999999999999997</v>
      </c>
      <c r="N8853" s="2" t="s">
        <v>23</v>
      </c>
    </row>
    <row r="8854" spans="2:14" ht="14.25" customHeight="1" x14ac:dyDescent="0.25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10">
        <v>27</v>
      </c>
      <c r="J8854" s="7">
        <v>1400</v>
      </c>
      <c r="K8854" s="10">
        <v>3780</v>
      </c>
      <c r="L8854" s="10">
        <v>1020.6</v>
      </c>
      <c r="M8854" s="5">
        <v>0.27</v>
      </c>
      <c r="N8854" s="2" t="s">
        <v>23</v>
      </c>
    </row>
    <row r="8855" spans="2:14" ht="14.25" customHeight="1" x14ac:dyDescent="0.25">
      <c r="B8855" s="2" t="s">
        <v>13</v>
      </c>
      <c r="C8855" s="2">
        <v>1128299</v>
      </c>
      <c r="D8855" s="3">
        <v>44250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10">
        <v>21</v>
      </c>
      <c r="J8855" s="7">
        <v>1620</v>
      </c>
      <c r="K8855" s="10">
        <v>3402</v>
      </c>
      <c r="L8855" s="10">
        <v>1258.74</v>
      </c>
      <c r="M8855" s="5">
        <v>0.37</v>
      </c>
      <c r="N8855" s="2" t="s">
        <v>23</v>
      </c>
    </row>
    <row r="8856" spans="2:14" ht="14.25" customHeight="1" x14ac:dyDescent="0.25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10">
        <v>28</v>
      </c>
      <c r="J8856" s="7">
        <v>1280</v>
      </c>
      <c r="K8856" s="10">
        <v>3584</v>
      </c>
      <c r="L8856" s="10">
        <v>1541.1200000000001</v>
      </c>
      <c r="M8856" s="5">
        <v>0.43000000000000005</v>
      </c>
      <c r="N8856" s="2" t="s">
        <v>23</v>
      </c>
    </row>
    <row r="8857" spans="2:14" ht="14.25" customHeight="1" x14ac:dyDescent="0.25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10">
        <v>28</v>
      </c>
      <c r="J8857" s="7">
        <v>1240</v>
      </c>
      <c r="K8857" s="10">
        <v>3472</v>
      </c>
      <c r="L8857" s="10">
        <v>1458.24</v>
      </c>
      <c r="M8857" s="5">
        <v>0.42</v>
      </c>
      <c r="N8857" s="2" t="s">
        <v>23</v>
      </c>
    </row>
    <row r="8858" spans="2:14" ht="14.25" customHeight="1" x14ac:dyDescent="0.25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10">
        <v>26</v>
      </c>
      <c r="J8858" s="7">
        <v>680</v>
      </c>
      <c r="K8858" s="10">
        <v>1768</v>
      </c>
      <c r="L8858" s="10">
        <v>742.56</v>
      </c>
      <c r="M8858" s="5">
        <v>0.42</v>
      </c>
      <c r="N8858" s="2" t="s">
        <v>23</v>
      </c>
    </row>
    <row r="8859" spans="2:14" ht="14.25" customHeight="1" x14ac:dyDescent="0.25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10">
        <v>36</v>
      </c>
      <c r="J8859" s="7">
        <v>510</v>
      </c>
      <c r="K8859" s="10">
        <v>1836</v>
      </c>
      <c r="L8859" s="10">
        <v>679.31999999999994</v>
      </c>
      <c r="M8859" s="5">
        <v>0.37</v>
      </c>
      <c r="N8859" s="2" t="s">
        <v>23</v>
      </c>
    </row>
    <row r="8860" spans="2:14" ht="14.25" customHeight="1" x14ac:dyDescent="0.25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10">
        <v>31</v>
      </c>
      <c r="J8860" s="7">
        <v>1160</v>
      </c>
      <c r="K8860" s="10">
        <v>3596</v>
      </c>
      <c r="L8860" s="10">
        <v>970.92000000000007</v>
      </c>
      <c r="M8860" s="5">
        <v>0.27</v>
      </c>
      <c r="N8860" s="2" t="s">
        <v>23</v>
      </c>
    </row>
    <row r="8861" spans="2:14" ht="14.25" customHeight="1" x14ac:dyDescent="0.25">
      <c r="B8861" s="2" t="s">
        <v>13</v>
      </c>
      <c r="C8861" s="2">
        <v>1128299</v>
      </c>
      <c r="D8861" s="3">
        <v>44277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10">
        <v>29</v>
      </c>
      <c r="J8861" s="7">
        <v>1600</v>
      </c>
      <c r="K8861" s="10">
        <v>4640</v>
      </c>
      <c r="L8861" s="10">
        <v>1855.9999999999998</v>
      </c>
      <c r="M8861" s="5">
        <v>0.39999999999999997</v>
      </c>
      <c r="N8861" s="2" t="s">
        <v>23</v>
      </c>
    </row>
    <row r="8862" spans="2:14" ht="14.25" customHeight="1" x14ac:dyDescent="0.25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10">
        <v>38</v>
      </c>
      <c r="J8862" s="7">
        <v>1160</v>
      </c>
      <c r="K8862" s="10">
        <v>4408</v>
      </c>
      <c r="L8862" s="10">
        <v>1939.52</v>
      </c>
      <c r="M8862" s="5">
        <v>0.44</v>
      </c>
      <c r="N8862" s="2" t="s">
        <v>23</v>
      </c>
    </row>
    <row r="8863" spans="2:14" ht="14.25" customHeight="1" x14ac:dyDescent="0.25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10">
        <v>37</v>
      </c>
      <c r="J8863" s="7">
        <v>1190</v>
      </c>
      <c r="K8863" s="10">
        <v>4403</v>
      </c>
      <c r="L8863" s="10">
        <v>1805.2299999999998</v>
      </c>
      <c r="M8863" s="5">
        <v>0.41</v>
      </c>
      <c r="N8863" s="2" t="s">
        <v>23</v>
      </c>
    </row>
    <row r="8864" spans="2:14" ht="14.25" customHeight="1" x14ac:dyDescent="0.25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10">
        <v>38</v>
      </c>
      <c r="J8864" s="7">
        <v>680</v>
      </c>
      <c r="K8864" s="10">
        <v>2584</v>
      </c>
      <c r="L8864" s="10">
        <v>956.08</v>
      </c>
      <c r="M8864" s="5">
        <v>0.37</v>
      </c>
      <c r="N8864" s="2" t="s">
        <v>23</v>
      </c>
    </row>
    <row r="8865" spans="2:14" ht="14.25" customHeight="1" x14ac:dyDescent="0.25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10">
        <v>41</v>
      </c>
      <c r="J8865" s="7">
        <v>390</v>
      </c>
      <c r="K8865" s="10">
        <v>1599</v>
      </c>
      <c r="L8865" s="10">
        <v>511.68</v>
      </c>
      <c r="M8865" s="5">
        <v>0.32</v>
      </c>
      <c r="N8865" s="2" t="s">
        <v>23</v>
      </c>
    </row>
    <row r="8866" spans="2:14" ht="14.25" customHeight="1" x14ac:dyDescent="0.25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10">
        <v>37</v>
      </c>
      <c r="J8866" s="7">
        <v>1070</v>
      </c>
      <c r="K8866" s="10">
        <v>3959</v>
      </c>
      <c r="L8866" s="10">
        <v>1068.93</v>
      </c>
      <c r="M8866" s="5">
        <v>0.27</v>
      </c>
      <c r="N8866" s="2" t="s">
        <v>23</v>
      </c>
    </row>
    <row r="8867" spans="2:14" ht="14.25" customHeight="1" x14ac:dyDescent="0.25">
      <c r="B8867" s="2" t="s">
        <v>13</v>
      </c>
      <c r="C8867" s="2">
        <v>1128299</v>
      </c>
      <c r="D8867" s="3">
        <v>44309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10">
        <v>40</v>
      </c>
      <c r="J8867" s="7">
        <v>1750</v>
      </c>
      <c r="K8867" s="10">
        <v>7000</v>
      </c>
      <c r="L8867" s="10">
        <v>2660</v>
      </c>
      <c r="M8867" s="5">
        <v>0.38</v>
      </c>
      <c r="N8867" s="2" t="s">
        <v>23</v>
      </c>
    </row>
    <row r="8868" spans="2:14" ht="14.25" customHeight="1" x14ac:dyDescent="0.25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10">
        <v>37</v>
      </c>
      <c r="J8868" s="7">
        <v>900</v>
      </c>
      <c r="K8868" s="10">
        <v>3330</v>
      </c>
      <c r="L8868" s="10">
        <v>1465.2</v>
      </c>
      <c r="M8868" s="5">
        <v>0.44</v>
      </c>
      <c r="N8868" s="2" t="s">
        <v>23</v>
      </c>
    </row>
    <row r="8869" spans="2:14" ht="14.25" customHeight="1" x14ac:dyDescent="0.25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10">
        <v>42</v>
      </c>
      <c r="J8869" s="7">
        <v>1230</v>
      </c>
      <c r="K8869" s="10">
        <v>5166</v>
      </c>
      <c r="L8869" s="10">
        <v>1911.42</v>
      </c>
      <c r="M8869" s="5">
        <v>0.37</v>
      </c>
      <c r="N8869" s="2" t="s">
        <v>23</v>
      </c>
    </row>
    <row r="8870" spans="2:14" ht="14.25" customHeight="1" x14ac:dyDescent="0.25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10">
        <v>40</v>
      </c>
      <c r="J8870" s="7">
        <v>780</v>
      </c>
      <c r="K8870" s="10">
        <v>3120</v>
      </c>
      <c r="L8870" s="10">
        <v>1248</v>
      </c>
      <c r="M8870" s="5">
        <v>0.39999999999999997</v>
      </c>
      <c r="N8870" s="2" t="s">
        <v>23</v>
      </c>
    </row>
    <row r="8871" spans="2:14" ht="14.25" customHeight="1" x14ac:dyDescent="0.25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10">
        <v>43</v>
      </c>
      <c r="J8871" s="7">
        <v>470</v>
      </c>
      <c r="K8871" s="10">
        <v>2021</v>
      </c>
      <c r="L8871" s="10">
        <v>687.14</v>
      </c>
      <c r="M8871" s="5">
        <v>0.33999999999999997</v>
      </c>
      <c r="N8871" s="2" t="s">
        <v>23</v>
      </c>
    </row>
    <row r="8872" spans="2:14" ht="14.25" customHeight="1" x14ac:dyDescent="0.25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10">
        <v>49</v>
      </c>
      <c r="J8872" s="7">
        <v>1110</v>
      </c>
      <c r="K8872" s="10">
        <v>5439</v>
      </c>
      <c r="L8872" s="10">
        <v>1631.7</v>
      </c>
      <c r="M8872" s="5">
        <v>0.3</v>
      </c>
      <c r="N8872" s="2" t="s">
        <v>23</v>
      </c>
    </row>
    <row r="8873" spans="2:14" ht="14.25" customHeight="1" x14ac:dyDescent="0.25">
      <c r="B8873" s="2" t="s">
        <v>13</v>
      </c>
      <c r="C8873" s="2">
        <v>1128299</v>
      </c>
      <c r="D8873" s="3">
        <v>44340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10">
        <v>38</v>
      </c>
      <c r="J8873" s="7">
        <v>1840</v>
      </c>
      <c r="K8873" s="10">
        <v>6992</v>
      </c>
      <c r="L8873" s="10">
        <v>2656.96</v>
      </c>
      <c r="M8873" s="5">
        <v>0.38</v>
      </c>
      <c r="N8873" s="2" t="s">
        <v>23</v>
      </c>
    </row>
    <row r="8874" spans="2:14" ht="14.25" customHeight="1" x14ac:dyDescent="0.25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10">
        <v>36</v>
      </c>
      <c r="J8874" s="7">
        <v>1160</v>
      </c>
      <c r="K8874" s="10">
        <v>4176</v>
      </c>
      <c r="L8874" s="10">
        <v>1753.92</v>
      </c>
      <c r="M8874" s="5">
        <v>0.42000000000000004</v>
      </c>
      <c r="N8874" s="2" t="s">
        <v>23</v>
      </c>
    </row>
    <row r="8875" spans="2:14" ht="14.25" customHeight="1" x14ac:dyDescent="0.25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10">
        <v>41</v>
      </c>
      <c r="J8875" s="7">
        <v>1320</v>
      </c>
      <c r="K8875" s="10">
        <v>5412</v>
      </c>
      <c r="L8875" s="10">
        <v>2056.56</v>
      </c>
      <c r="M8875" s="5">
        <v>0.38</v>
      </c>
      <c r="N8875" s="2" t="s">
        <v>23</v>
      </c>
    </row>
    <row r="8876" spans="2:14" ht="14.25" customHeight="1" x14ac:dyDescent="0.25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10">
        <v>39</v>
      </c>
      <c r="J8876" s="7">
        <v>930</v>
      </c>
      <c r="K8876" s="10">
        <v>3627</v>
      </c>
      <c r="L8876" s="10">
        <v>1341.99</v>
      </c>
      <c r="M8876" s="5">
        <v>0.37</v>
      </c>
      <c r="N8876" s="2" t="s">
        <v>23</v>
      </c>
    </row>
    <row r="8877" spans="2:14" ht="14.25" customHeight="1" x14ac:dyDescent="0.25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10">
        <v>39</v>
      </c>
      <c r="J8877" s="7">
        <v>620</v>
      </c>
      <c r="K8877" s="10">
        <v>2418</v>
      </c>
      <c r="L8877" s="10">
        <v>797.93999999999994</v>
      </c>
      <c r="M8877" s="5">
        <v>0.32999999999999996</v>
      </c>
      <c r="N8877" s="2" t="s">
        <v>23</v>
      </c>
    </row>
    <row r="8878" spans="2:14" ht="14.25" customHeight="1" x14ac:dyDescent="0.25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10">
        <v>53</v>
      </c>
      <c r="J8878" s="7">
        <v>1240</v>
      </c>
      <c r="K8878" s="10">
        <v>6572</v>
      </c>
      <c r="L8878" s="10">
        <v>1905.8799999999999</v>
      </c>
      <c r="M8878" s="5">
        <v>0.28999999999999998</v>
      </c>
      <c r="N8878" s="2" t="s">
        <v>23</v>
      </c>
    </row>
    <row r="8879" spans="2:14" ht="14.25" customHeight="1" x14ac:dyDescent="0.25">
      <c r="B8879" s="2" t="s">
        <v>13</v>
      </c>
      <c r="C8879" s="2">
        <v>1128299</v>
      </c>
      <c r="D8879" s="3">
        <v>44370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10">
        <v>37</v>
      </c>
      <c r="J8879" s="7">
        <v>1940</v>
      </c>
      <c r="K8879" s="10">
        <v>7178</v>
      </c>
      <c r="L8879" s="10">
        <v>2799.4199999999996</v>
      </c>
      <c r="M8879" s="5">
        <v>0.38999999999999996</v>
      </c>
      <c r="N8879" s="2" t="s">
        <v>23</v>
      </c>
    </row>
    <row r="8880" spans="2:14" ht="14.25" customHeight="1" x14ac:dyDescent="0.25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10">
        <v>36</v>
      </c>
      <c r="J8880" s="7">
        <v>1430</v>
      </c>
      <c r="K8880" s="10">
        <v>5148</v>
      </c>
      <c r="L8880" s="10">
        <v>2162.1600000000003</v>
      </c>
      <c r="M8880" s="5">
        <v>0.42000000000000004</v>
      </c>
      <c r="N8880" s="2" t="s">
        <v>23</v>
      </c>
    </row>
    <row r="8881" spans="2:14" ht="14.25" customHeight="1" x14ac:dyDescent="0.25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10">
        <v>41</v>
      </c>
      <c r="J8881" s="7">
        <v>1470</v>
      </c>
      <c r="K8881" s="10">
        <v>6027</v>
      </c>
      <c r="L8881" s="10">
        <v>2290.2600000000002</v>
      </c>
      <c r="M8881" s="5">
        <v>0.38</v>
      </c>
      <c r="N8881" s="2" t="s">
        <v>23</v>
      </c>
    </row>
    <row r="8882" spans="2:14" ht="14.25" customHeight="1" x14ac:dyDescent="0.25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10">
        <v>38</v>
      </c>
      <c r="J8882" s="7">
        <v>1050</v>
      </c>
      <c r="K8882" s="10">
        <v>3990</v>
      </c>
      <c r="L8882" s="10">
        <v>1595.9999999999998</v>
      </c>
      <c r="M8882" s="5">
        <v>0.39999999999999997</v>
      </c>
      <c r="N8882" s="2" t="s">
        <v>23</v>
      </c>
    </row>
    <row r="8883" spans="2:14" ht="14.25" customHeight="1" x14ac:dyDescent="0.25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10">
        <v>43</v>
      </c>
      <c r="J8883" s="7">
        <v>720</v>
      </c>
      <c r="K8883" s="10">
        <v>3096</v>
      </c>
      <c r="L8883" s="10">
        <v>1052.6399999999999</v>
      </c>
      <c r="M8883" s="5">
        <v>0.33999999999999997</v>
      </c>
      <c r="N8883" s="2" t="s">
        <v>23</v>
      </c>
    </row>
    <row r="8884" spans="2:14" ht="14.25" customHeight="1" x14ac:dyDescent="0.25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10">
        <v>46</v>
      </c>
      <c r="J8884" s="7">
        <v>1580</v>
      </c>
      <c r="K8884" s="10">
        <v>7268</v>
      </c>
      <c r="L8884" s="10">
        <v>2253.08</v>
      </c>
      <c r="M8884" s="5">
        <v>0.31</v>
      </c>
      <c r="N8884" s="2" t="s">
        <v>23</v>
      </c>
    </row>
    <row r="8885" spans="2:14" ht="14.25" customHeight="1" x14ac:dyDescent="0.25">
      <c r="B8885" s="2" t="s">
        <v>13</v>
      </c>
      <c r="C8885" s="2">
        <v>1128299</v>
      </c>
      <c r="D8885" s="3">
        <v>44399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10">
        <v>40</v>
      </c>
      <c r="J8885" s="7">
        <v>2160</v>
      </c>
      <c r="K8885" s="10">
        <v>8640</v>
      </c>
      <c r="L8885" s="10">
        <v>3196.8</v>
      </c>
      <c r="M8885" s="5">
        <v>0.37</v>
      </c>
      <c r="N8885" s="2" t="s">
        <v>23</v>
      </c>
    </row>
    <row r="8886" spans="2:14" ht="14.25" customHeight="1" x14ac:dyDescent="0.25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10">
        <v>40</v>
      </c>
      <c r="J8886" s="7">
        <v>1630</v>
      </c>
      <c r="K8886" s="10">
        <v>6520</v>
      </c>
      <c r="L8886" s="10">
        <v>2999.2000000000003</v>
      </c>
      <c r="M8886" s="5">
        <v>0.46</v>
      </c>
      <c r="N8886" s="2" t="s">
        <v>23</v>
      </c>
    </row>
    <row r="8887" spans="2:14" ht="14.25" customHeight="1" x14ac:dyDescent="0.25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10">
        <v>39</v>
      </c>
      <c r="J8887" s="7">
        <v>1570</v>
      </c>
      <c r="K8887" s="10">
        <v>6123</v>
      </c>
      <c r="L8887" s="10">
        <v>2387.9699999999998</v>
      </c>
      <c r="M8887" s="5">
        <v>0.38999999999999996</v>
      </c>
      <c r="N8887" s="2" t="s">
        <v>23</v>
      </c>
    </row>
    <row r="8888" spans="2:14" ht="14.25" customHeight="1" x14ac:dyDescent="0.25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10">
        <v>36</v>
      </c>
      <c r="J8888" s="7">
        <v>1130</v>
      </c>
      <c r="K8888" s="10">
        <v>4068</v>
      </c>
      <c r="L8888" s="10">
        <v>1545.84</v>
      </c>
      <c r="M8888" s="5">
        <v>0.38</v>
      </c>
      <c r="N8888" s="2" t="s">
        <v>23</v>
      </c>
    </row>
    <row r="8889" spans="2:14" ht="14.25" customHeight="1" x14ac:dyDescent="0.25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10">
        <v>40</v>
      </c>
      <c r="J8889" s="7">
        <v>1450</v>
      </c>
      <c r="K8889" s="10">
        <v>5800</v>
      </c>
      <c r="L8889" s="10">
        <v>2146</v>
      </c>
      <c r="M8889" s="5">
        <v>0.37</v>
      </c>
      <c r="N8889" s="2" t="s">
        <v>23</v>
      </c>
    </row>
    <row r="8890" spans="2:14" ht="14.25" customHeight="1" x14ac:dyDescent="0.25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10">
        <v>46</v>
      </c>
      <c r="J8890" s="7">
        <v>1450</v>
      </c>
      <c r="K8890" s="10">
        <v>6670</v>
      </c>
      <c r="L8890" s="10">
        <v>2001</v>
      </c>
      <c r="M8890" s="5">
        <v>0.3</v>
      </c>
      <c r="N8890" s="2" t="s">
        <v>23</v>
      </c>
    </row>
    <row r="8891" spans="2:14" ht="14.25" customHeight="1" x14ac:dyDescent="0.25">
      <c r="B8891" s="2" t="s">
        <v>13</v>
      </c>
      <c r="C8891" s="2">
        <v>1128299</v>
      </c>
      <c r="D8891" s="3">
        <v>44431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10">
        <v>41</v>
      </c>
      <c r="J8891" s="7">
        <v>1940</v>
      </c>
      <c r="K8891" s="10">
        <v>7954</v>
      </c>
      <c r="L8891" s="10">
        <v>3181.6</v>
      </c>
      <c r="M8891" s="5">
        <v>0.39999999999999997</v>
      </c>
      <c r="N8891" s="2" t="s">
        <v>23</v>
      </c>
    </row>
    <row r="8892" spans="2:14" ht="14.25" customHeight="1" x14ac:dyDescent="0.25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10">
        <v>46</v>
      </c>
      <c r="J8892" s="7">
        <v>1900</v>
      </c>
      <c r="K8892" s="10">
        <v>8740</v>
      </c>
      <c r="L8892" s="10">
        <v>3670.8</v>
      </c>
      <c r="M8892" s="5">
        <v>0.42000000000000004</v>
      </c>
      <c r="N8892" s="2" t="s">
        <v>23</v>
      </c>
    </row>
    <row r="8893" spans="2:14" ht="14.25" customHeight="1" x14ac:dyDescent="0.25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10">
        <v>37</v>
      </c>
      <c r="J8893" s="7">
        <v>1530</v>
      </c>
      <c r="K8893" s="10">
        <v>5661</v>
      </c>
      <c r="L8893" s="10">
        <v>2321.0099999999998</v>
      </c>
      <c r="M8893" s="5">
        <v>0.41</v>
      </c>
      <c r="N8893" s="2" t="s">
        <v>23</v>
      </c>
    </row>
    <row r="8894" spans="2:14" ht="14.25" customHeight="1" x14ac:dyDescent="0.25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10">
        <v>43</v>
      </c>
      <c r="J8894" s="7">
        <v>1200</v>
      </c>
      <c r="K8894" s="10">
        <v>5160</v>
      </c>
      <c r="L8894" s="10">
        <v>2167.1999999999998</v>
      </c>
      <c r="M8894" s="5">
        <v>0.42</v>
      </c>
      <c r="N8894" s="2" t="s">
        <v>23</v>
      </c>
    </row>
    <row r="8895" spans="2:14" ht="14.25" customHeight="1" x14ac:dyDescent="0.25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10">
        <v>45</v>
      </c>
      <c r="J8895" s="7">
        <v>1360</v>
      </c>
      <c r="K8895" s="10">
        <v>6120</v>
      </c>
      <c r="L8895" s="10">
        <v>2264.4</v>
      </c>
      <c r="M8895" s="5">
        <v>0.37</v>
      </c>
      <c r="N8895" s="2" t="s">
        <v>23</v>
      </c>
    </row>
    <row r="8896" spans="2:14" ht="14.25" customHeight="1" x14ac:dyDescent="0.25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10">
        <v>48</v>
      </c>
      <c r="J8896" s="7">
        <v>1310</v>
      </c>
      <c r="K8896" s="10">
        <v>6288</v>
      </c>
      <c r="L8896" s="10">
        <v>1760.64</v>
      </c>
      <c r="M8896" s="5">
        <v>0.28000000000000003</v>
      </c>
      <c r="N8896" s="2" t="s">
        <v>23</v>
      </c>
    </row>
    <row r="8897" spans="2:14" ht="14.25" customHeight="1" x14ac:dyDescent="0.25">
      <c r="B8897" s="2" t="s">
        <v>13</v>
      </c>
      <c r="C8897" s="2">
        <v>1128299</v>
      </c>
      <c r="D8897" s="3">
        <v>44463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10">
        <v>35</v>
      </c>
      <c r="J8897" s="7">
        <v>1840</v>
      </c>
      <c r="K8897" s="10">
        <v>6440</v>
      </c>
      <c r="L8897" s="10">
        <v>2704.7999999999997</v>
      </c>
      <c r="M8897" s="5">
        <v>0.42</v>
      </c>
      <c r="N8897" s="2" t="s">
        <v>23</v>
      </c>
    </row>
    <row r="8898" spans="2:14" ht="14.25" customHeight="1" x14ac:dyDescent="0.25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10">
        <v>34</v>
      </c>
      <c r="J8898" s="7">
        <v>2010</v>
      </c>
      <c r="K8898" s="10">
        <v>6834</v>
      </c>
      <c r="L8898" s="10">
        <v>3211.98</v>
      </c>
      <c r="M8898" s="5">
        <v>0.47000000000000003</v>
      </c>
      <c r="N8898" s="2" t="s">
        <v>23</v>
      </c>
    </row>
    <row r="8899" spans="2:14" ht="14.25" customHeight="1" x14ac:dyDescent="0.25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10">
        <v>34</v>
      </c>
      <c r="J8899" s="7">
        <v>1450</v>
      </c>
      <c r="K8899" s="10">
        <v>4930</v>
      </c>
      <c r="L8899" s="10">
        <v>1824.1</v>
      </c>
      <c r="M8899" s="5">
        <v>0.37</v>
      </c>
      <c r="N8899" s="2" t="s">
        <v>23</v>
      </c>
    </row>
    <row r="8900" spans="2:14" ht="14.25" customHeight="1" x14ac:dyDescent="0.25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10">
        <v>33</v>
      </c>
      <c r="J8900" s="7">
        <v>1240</v>
      </c>
      <c r="K8900" s="10">
        <v>4092</v>
      </c>
      <c r="L8900" s="10">
        <v>1514.04</v>
      </c>
      <c r="M8900" s="5">
        <v>0.37</v>
      </c>
      <c r="N8900" s="2" t="s">
        <v>23</v>
      </c>
    </row>
    <row r="8901" spans="2:14" ht="14.25" customHeight="1" x14ac:dyDescent="0.25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10">
        <v>41</v>
      </c>
      <c r="J8901" s="7">
        <v>1280</v>
      </c>
      <c r="K8901" s="10">
        <v>5248</v>
      </c>
      <c r="L8901" s="10">
        <v>1731.8399999999997</v>
      </c>
      <c r="M8901" s="5">
        <v>0.32999999999999996</v>
      </c>
      <c r="N8901" s="2" t="s">
        <v>23</v>
      </c>
    </row>
    <row r="8902" spans="2:14" ht="14.25" customHeight="1" x14ac:dyDescent="0.25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10">
        <v>43</v>
      </c>
      <c r="J8902" s="7">
        <v>1320</v>
      </c>
      <c r="K8902" s="10">
        <v>5676</v>
      </c>
      <c r="L8902" s="10">
        <v>1816.32</v>
      </c>
      <c r="M8902" s="5">
        <v>0.32</v>
      </c>
      <c r="N8902" s="2" t="s">
        <v>23</v>
      </c>
    </row>
    <row r="8903" spans="2:14" ht="14.25" customHeight="1" x14ac:dyDescent="0.25">
      <c r="B8903" s="2" t="s">
        <v>13</v>
      </c>
      <c r="C8903" s="2">
        <v>1128299</v>
      </c>
      <c r="D8903" s="3">
        <v>44492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10">
        <v>36</v>
      </c>
      <c r="J8903" s="7">
        <v>1700</v>
      </c>
      <c r="K8903" s="10">
        <v>6120</v>
      </c>
      <c r="L8903" s="10">
        <v>2570.4</v>
      </c>
      <c r="M8903" s="5">
        <v>0.42</v>
      </c>
      <c r="N8903" s="2" t="s">
        <v>23</v>
      </c>
    </row>
    <row r="8904" spans="2:14" ht="14.25" customHeight="1" x14ac:dyDescent="0.25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10">
        <v>33</v>
      </c>
      <c r="J8904" s="7">
        <v>1750</v>
      </c>
      <c r="K8904" s="10">
        <v>5775</v>
      </c>
      <c r="L8904" s="10">
        <v>2425.5000000000005</v>
      </c>
      <c r="M8904" s="5">
        <v>0.42000000000000004</v>
      </c>
      <c r="N8904" s="2" t="s">
        <v>23</v>
      </c>
    </row>
    <row r="8905" spans="2:14" ht="14.25" customHeight="1" x14ac:dyDescent="0.25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10">
        <v>31</v>
      </c>
      <c r="J8905" s="7">
        <v>1110</v>
      </c>
      <c r="K8905" s="10">
        <v>3441</v>
      </c>
      <c r="L8905" s="10">
        <v>1273.17</v>
      </c>
      <c r="M8905" s="5">
        <v>0.37</v>
      </c>
      <c r="N8905" s="2" t="s">
        <v>23</v>
      </c>
    </row>
    <row r="8906" spans="2:14" ht="14.25" customHeight="1" x14ac:dyDescent="0.25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10">
        <v>32</v>
      </c>
      <c r="J8906" s="7">
        <v>1020</v>
      </c>
      <c r="K8906" s="10">
        <v>3264</v>
      </c>
      <c r="L8906" s="10">
        <v>1272.9599999999998</v>
      </c>
      <c r="M8906" s="5">
        <v>0.38999999999999996</v>
      </c>
      <c r="N8906" s="2" t="s">
        <v>23</v>
      </c>
    </row>
    <row r="8907" spans="2:14" ht="14.25" customHeight="1" x14ac:dyDescent="0.25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10">
        <v>44</v>
      </c>
      <c r="J8907" s="7">
        <v>880</v>
      </c>
      <c r="K8907" s="10">
        <v>3872</v>
      </c>
      <c r="L8907" s="10">
        <v>1432.6399999999999</v>
      </c>
      <c r="M8907" s="5">
        <v>0.37</v>
      </c>
      <c r="N8907" s="2" t="s">
        <v>23</v>
      </c>
    </row>
    <row r="8908" spans="2:14" ht="14.25" customHeight="1" x14ac:dyDescent="0.25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10">
        <v>47</v>
      </c>
      <c r="J8908" s="7">
        <v>1070</v>
      </c>
      <c r="K8908" s="10">
        <v>5029</v>
      </c>
      <c r="L8908" s="10">
        <v>1458.4099999999999</v>
      </c>
      <c r="M8908" s="5">
        <v>0.28999999999999998</v>
      </c>
      <c r="N8908" s="2" t="s">
        <v>23</v>
      </c>
    </row>
    <row r="8909" spans="2:14" ht="14.25" customHeight="1" x14ac:dyDescent="0.25">
      <c r="B8909" s="2" t="s">
        <v>13</v>
      </c>
      <c r="C8909" s="2">
        <v>1128299</v>
      </c>
      <c r="D8909" s="3">
        <v>44523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10">
        <v>31</v>
      </c>
      <c r="J8909" s="7">
        <v>1500</v>
      </c>
      <c r="K8909" s="10">
        <v>4650</v>
      </c>
      <c r="L8909" s="10">
        <v>1767</v>
      </c>
      <c r="M8909" s="5">
        <v>0.38</v>
      </c>
      <c r="N8909" s="2" t="s">
        <v>23</v>
      </c>
    </row>
    <row r="8910" spans="2:14" ht="14.25" customHeight="1" x14ac:dyDescent="0.25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10">
        <v>38</v>
      </c>
      <c r="J8910" s="7">
        <v>1630</v>
      </c>
      <c r="K8910" s="10">
        <v>6194</v>
      </c>
      <c r="L8910" s="10">
        <v>2911.1800000000003</v>
      </c>
      <c r="M8910" s="5">
        <v>0.47000000000000003</v>
      </c>
      <c r="N8910" s="2" t="s">
        <v>23</v>
      </c>
    </row>
    <row r="8911" spans="2:14" ht="14.25" customHeight="1" x14ac:dyDescent="0.25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10">
        <v>33</v>
      </c>
      <c r="J8911" s="7">
        <v>1240</v>
      </c>
      <c r="K8911" s="10">
        <v>4092</v>
      </c>
      <c r="L8911" s="10">
        <v>1595.8799999999999</v>
      </c>
      <c r="M8911" s="5">
        <v>0.38999999999999996</v>
      </c>
      <c r="N8911" s="2" t="s">
        <v>23</v>
      </c>
    </row>
    <row r="8912" spans="2:14" ht="14.25" customHeight="1" x14ac:dyDescent="0.25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10">
        <v>33</v>
      </c>
      <c r="J8912" s="7">
        <v>1160</v>
      </c>
      <c r="K8912" s="10">
        <v>3828</v>
      </c>
      <c r="L8912" s="10">
        <v>1607.76</v>
      </c>
      <c r="M8912" s="5">
        <v>0.42</v>
      </c>
      <c r="N8912" s="2" t="s">
        <v>23</v>
      </c>
    </row>
    <row r="8913" spans="2:14" ht="14.25" customHeight="1" x14ac:dyDescent="0.25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10">
        <v>44</v>
      </c>
      <c r="J8913" s="7">
        <v>990</v>
      </c>
      <c r="K8913" s="10">
        <v>4356</v>
      </c>
      <c r="L8913" s="10">
        <v>1568.1599999999999</v>
      </c>
      <c r="M8913" s="5">
        <v>0.36</v>
      </c>
      <c r="N8913" s="2" t="s">
        <v>23</v>
      </c>
    </row>
    <row r="8914" spans="2:14" ht="14.25" customHeight="1" x14ac:dyDescent="0.25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10">
        <v>39</v>
      </c>
      <c r="J8914" s="7">
        <v>1400</v>
      </c>
      <c r="K8914" s="10">
        <v>5460</v>
      </c>
      <c r="L8914" s="10">
        <v>1528.8000000000002</v>
      </c>
      <c r="M8914" s="5">
        <v>0.28000000000000003</v>
      </c>
      <c r="N8914" s="2" t="s">
        <v>23</v>
      </c>
    </row>
    <row r="8915" spans="2:14" ht="14.25" customHeight="1" x14ac:dyDescent="0.25">
      <c r="B8915" s="2" t="s">
        <v>13</v>
      </c>
      <c r="C8915" s="2">
        <v>1128299</v>
      </c>
      <c r="D8915" s="3">
        <v>44552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10">
        <v>35</v>
      </c>
      <c r="J8915" s="7">
        <v>1940</v>
      </c>
      <c r="K8915" s="10">
        <v>6790</v>
      </c>
      <c r="L8915" s="10">
        <v>2716</v>
      </c>
      <c r="M8915" s="5">
        <v>0.39999999999999997</v>
      </c>
      <c r="N8915" s="2" t="s">
        <v>23</v>
      </c>
    </row>
    <row r="8916" spans="2:14" ht="14.25" customHeight="1" x14ac:dyDescent="0.25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10">
        <v>33</v>
      </c>
      <c r="J8916" s="7">
        <v>2130</v>
      </c>
      <c r="K8916" s="10">
        <v>7029</v>
      </c>
      <c r="L8916" s="10">
        <v>3233.34</v>
      </c>
      <c r="M8916" s="5">
        <v>0.46</v>
      </c>
      <c r="N8916" s="2" t="s">
        <v>23</v>
      </c>
    </row>
    <row r="8917" spans="2:14" ht="14.25" customHeight="1" x14ac:dyDescent="0.25">
      <c r="B8917" s="2" t="s">
        <v>33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10">
        <v>35</v>
      </c>
      <c r="J8917" s="7">
        <v>1360</v>
      </c>
      <c r="K8917" s="10">
        <v>4760</v>
      </c>
      <c r="L8917" s="10">
        <v>1951.6</v>
      </c>
      <c r="M8917" s="5">
        <v>0.41</v>
      </c>
      <c r="N8917" s="2" t="s">
        <v>23</v>
      </c>
    </row>
    <row r="8918" spans="2:14" ht="14.25" customHeight="1" x14ac:dyDescent="0.25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10">
        <v>32</v>
      </c>
      <c r="J8918" s="7">
        <v>1280</v>
      </c>
      <c r="K8918" s="10">
        <v>4096</v>
      </c>
      <c r="L8918" s="10">
        <v>1679.36</v>
      </c>
      <c r="M8918" s="5">
        <v>0.41</v>
      </c>
      <c r="N8918" s="2" t="s">
        <v>23</v>
      </c>
    </row>
    <row r="8919" spans="2:14" ht="14.25" customHeight="1" x14ac:dyDescent="0.25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10">
        <v>42</v>
      </c>
      <c r="J8919" s="7">
        <v>1090</v>
      </c>
      <c r="K8919" s="10">
        <v>4578</v>
      </c>
      <c r="L8919" s="10">
        <v>1556.5199999999998</v>
      </c>
      <c r="M8919" s="5">
        <v>0.33999999999999997</v>
      </c>
      <c r="N8919" s="2" t="s">
        <v>23</v>
      </c>
    </row>
    <row r="8920" spans="2:14" ht="14.25" customHeight="1" x14ac:dyDescent="0.25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10">
        <v>43</v>
      </c>
      <c r="J8920" s="7">
        <v>1350</v>
      </c>
      <c r="K8920" s="10">
        <v>5805</v>
      </c>
      <c r="L8920" s="10">
        <v>1625.4</v>
      </c>
      <c r="M8920" s="5">
        <v>0.28000000000000003</v>
      </c>
      <c r="N8920" s="2" t="s">
        <v>23</v>
      </c>
    </row>
    <row r="8921" spans="2:14" ht="14.25" customHeight="1" x14ac:dyDescent="0.25">
      <c r="B8921" s="2" t="s">
        <v>33</v>
      </c>
      <c r="C8921" s="2">
        <v>1128299</v>
      </c>
      <c r="D8921" s="3">
        <v>44222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10">
        <v>27</v>
      </c>
      <c r="J8921" s="7">
        <v>1520</v>
      </c>
      <c r="K8921" s="10">
        <v>4104</v>
      </c>
      <c r="L8921" s="10">
        <v>1682.6399999999999</v>
      </c>
      <c r="M8921" s="5">
        <v>0.41</v>
      </c>
      <c r="N8921" s="2" t="s">
        <v>23</v>
      </c>
    </row>
    <row r="8922" spans="2:14" ht="14.25" customHeight="1" x14ac:dyDescent="0.25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10">
        <v>30</v>
      </c>
      <c r="J8922" s="7">
        <v>1470</v>
      </c>
      <c r="K8922" s="10">
        <v>4410</v>
      </c>
      <c r="L8922" s="10">
        <v>2072.7000000000003</v>
      </c>
      <c r="M8922" s="5">
        <v>0.47000000000000003</v>
      </c>
      <c r="N8922" s="2" t="s">
        <v>23</v>
      </c>
    </row>
    <row r="8923" spans="2:14" ht="14.25" customHeight="1" x14ac:dyDescent="0.25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10">
        <v>32</v>
      </c>
      <c r="J8923" s="7">
        <v>1570</v>
      </c>
      <c r="K8923" s="10">
        <v>5024</v>
      </c>
      <c r="L8923" s="10">
        <v>1959.36</v>
      </c>
      <c r="M8923" s="5">
        <v>0.38999999999999996</v>
      </c>
      <c r="N8923" s="2" t="s">
        <v>23</v>
      </c>
    </row>
    <row r="8924" spans="2:14" ht="14.25" customHeight="1" x14ac:dyDescent="0.25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10">
        <v>30</v>
      </c>
      <c r="J8924" s="7">
        <v>1010</v>
      </c>
      <c r="K8924" s="10">
        <v>3030</v>
      </c>
      <c r="L8924" s="10">
        <v>1151.4000000000001</v>
      </c>
      <c r="M8924" s="5">
        <v>0.38</v>
      </c>
      <c r="N8924" s="2" t="s">
        <v>23</v>
      </c>
    </row>
    <row r="8925" spans="2:14" ht="14.25" customHeight="1" x14ac:dyDescent="0.25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10">
        <v>33</v>
      </c>
      <c r="J8925" s="7">
        <v>940</v>
      </c>
      <c r="K8925" s="10">
        <v>3102</v>
      </c>
      <c r="L8925" s="10">
        <v>1147.74</v>
      </c>
      <c r="M8925" s="5">
        <v>0.37</v>
      </c>
      <c r="N8925" s="2" t="s">
        <v>23</v>
      </c>
    </row>
    <row r="8926" spans="2:14" ht="14.25" customHeight="1" x14ac:dyDescent="0.25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10">
        <v>36</v>
      </c>
      <c r="J8926" s="7">
        <v>1660</v>
      </c>
      <c r="K8926" s="10">
        <v>5976</v>
      </c>
      <c r="L8926" s="10">
        <v>1613.5200000000002</v>
      </c>
      <c r="M8926" s="5">
        <v>0.27</v>
      </c>
      <c r="N8926" s="2" t="s">
        <v>23</v>
      </c>
    </row>
    <row r="8927" spans="2:14" ht="14.25" customHeight="1" x14ac:dyDescent="0.25">
      <c r="B8927" s="2" t="s">
        <v>33</v>
      </c>
      <c r="C8927" s="2">
        <v>1128299</v>
      </c>
      <c r="D8927" s="3">
        <v>44253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10">
        <v>27</v>
      </c>
      <c r="J8927" s="7">
        <v>1730</v>
      </c>
      <c r="K8927" s="10">
        <v>4671</v>
      </c>
      <c r="L8927" s="10">
        <v>1868.3999999999999</v>
      </c>
      <c r="M8927" s="5">
        <v>0.39999999999999997</v>
      </c>
      <c r="N8927" s="2" t="s">
        <v>23</v>
      </c>
    </row>
    <row r="8928" spans="2:14" ht="14.25" customHeight="1" x14ac:dyDescent="0.25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10">
        <v>36</v>
      </c>
      <c r="J8928" s="7">
        <v>1360</v>
      </c>
      <c r="K8928" s="10">
        <v>4896</v>
      </c>
      <c r="L8928" s="10">
        <v>2301.1200000000003</v>
      </c>
      <c r="M8928" s="5">
        <v>0.47000000000000003</v>
      </c>
      <c r="N8928" s="2" t="s">
        <v>23</v>
      </c>
    </row>
    <row r="8929" spans="2:14" ht="14.25" customHeight="1" x14ac:dyDescent="0.25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10">
        <v>35</v>
      </c>
      <c r="J8929" s="7">
        <v>1320</v>
      </c>
      <c r="K8929" s="10">
        <v>4620</v>
      </c>
      <c r="L8929" s="10">
        <v>1847.9999999999998</v>
      </c>
      <c r="M8929" s="5">
        <v>0.39999999999999997</v>
      </c>
      <c r="N8929" s="2" t="s">
        <v>23</v>
      </c>
    </row>
    <row r="8930" spans="2:14" ht="14.25" customHeight="1" x14ac:dyDescent="0.25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10">
        <v>29</v>
      </c>
      <c r="J8930" s="7">
        <v>910</v>
      </c>
      <c r="K8930" s="10">
        <v>2639</v>
      </c>
      <c r="L8930" s="10">
        <v>976.43</v>
      </c>
      <c r="M8930" s="5">
        <v>0.37</v>
      </c>
      <c r="N8930" s="2" t="s">
        <v>23</v>
      </c>
    </row>
    <row r="8931" spans="2:14" ht="14.25" customHeight="1" x14ac:dyDescent="0.25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10">
        <v>34</v>
      </c>
      <c r="J8931" s="7">
        <v>620</v>
      </c>
      <c r="K8931" s="10">
        <v>2108</v>
      </c>
      <c r="L8931" s="10">
        <v>674.56000000000006</v>
      </c>
      <c r="M8931" s="5">
        <v>0.32</v>
      </c>
      <c r="N8931" s="2" t="s">
        <v>23</v>
      </c>
    </row>
    <row r="8932" spans="2:14" ht="14.25" customHeight="1" x14ac:dyDescent="0.25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10">
        <v>35</v>
      </c>
      <c r="J8932" s="7">
        <v>1400</v>
      </c>
      <c r="K8932" s="10">
        <v>4900</v>
      </c>
      <c r="L8932" s="10">
        <v>1372.0000000000002</v>
      </c>
      <c r="M8932" s="5">
        <v>0.28000000000000003</v>
      </c>
      <c r="N8932" s="2" t="s">
        <v>23</v>
      </c>
    </row>
    <row r="8933" spans="2:14" ht="14.25" customHeight="1" x14ac:dyDescent="0.25">
      <c r="B8933" s="2" t="s">
        <v>33</v>
      </c>
      <c r="C8933" s="2">
        <v>1128299</v>
      </c>
      <c r="D8933" s="3">
        <v>44280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10">
        <v>30</v>
      </c>
      <c r="J8933" s="7">
        <v>1870</v>
      </c>
      <c r="K8933" s="10">
        <v>5610</v>
      </c>
      <c r="L8933" s="10">
        <v>2300.1</v>
      </c>
      <c r="M8933" s="5">
        <v>0.41</v>
      </c>
      <c r="N8933" s="2" t="s">
        <v>23</v>
      </c>
    </row>
    <row r="8934" spans="2:14" ht="14.25" customHeight="1" x14ac:dyDescent="0.25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10">
        <v>36</v>
      </c>
      <c r="J8934" s="7">
        <v>1360</v>
      </c>
      <c r="K8934" s="10">
        <v>4896</v>
      </c>
      <c r="L8934" s="10">
        <v>2203.2000000000003</v>
      </c>
      <c r="M8934" s="5">
        <v>0.45</v>
      </c>
      <c r="N8934" s="2" t="s">
        <v>23</v>
      </c>
    </row>
    <row r="8935" spans="2:14" ht="14.25" customHeight="1" x14ac:dyDescent="0.25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10">
        <v>44</v>
      </c>
      <c r="J8935" s="7">
        <v>1240</v>
      </c>
      <c r="K8935" s="10">
        <v>5456</v>
      </c>
      <c r="L8935" s="10">
        <v>2073.2800000000002</v>
      </c>
      <c r="M8935" s="5">
        <v>0.38</v>
      </c>
      <c r="N8935" s="2" t="s">
        <v>23</v>
      </c>
    </row>
    <row r="8936" spans="2:14" ht="14.25" customHeight="1" x14ac:dyDescent="0.25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10">
        <v>37</v>
      </c>
      <c r="J8936" s="7">
        <v>880</v>
      </c>
      <c r="K8936" s="10">
        <v>3256</v>
      </c>
      <c r="L8936" s="10">
        <v>1269.8399999999999</v>
      </c>
      <c r="M8936" s="5">
        <v>0.38999999999999996</v>
      </c>
      <c r="N8936" s="2" t="s">
        <v>23</v>
      </c>
    </row>
    <row r="8937" spans="2:14" ht="14.25" customHeight="1" x14ac:dyDescent="0.25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10">
        <v>41</v>
      </c>
      <c r="J8937" s="7">
        <v>530</v>
      </c>
      <c r="K8937" s="10">
        <v>2173</v>
      </c>
      <c r="L8937" s="10">
        <v>695.36</v>
      </c>
      <c r="M8937" s="5">
        <v>0.32</v>
      </c>
      <c r="N8937" s="2" t="s">
        <v>23</v>
      </c>
    </row>
    <row r="8938" spans="2:14" ht="14.25" customHeight="1" x14ac:dyDescent="0.25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10">
        <v>44</v>
      </c>
      <c r="J8938" s="7">
        <v>1310</v>
      </c>
      <c r="K8938" s="10">
        <v>5764</v>
      </c>
      <c r="L8938" s="10">
        <v>1786.84</v>
      </c>
      <c r="M8938" s="5">
        <v>0.31</v>
      </c>
      <c r="N8938" s="2" t="s">
        <v>23</v>
      </c>
    </row>
    <row r="8939" spans="2:14" ht="14.25" customHeight="1" x14ac:dyDescent="0.25">
      <c r="B8939" s="2" t="s">
        <v>33</v>
      </c>
      <c r="C8939" s="2">
        <v>1128299</v>
      </c>
      <c r="D8939" s="3">
        <v>44312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10">
        <v>41</v>
      </c>
      <c r="J8939" s="7">
        <v>1650</v>
      </c>
      <c r="K8939" s="10">
        <v>6765</v>
      </c>
      <c r="L8939" s="10">
        <v>2841.2999999999997</v>
      </c>
      <c r="M8939" s="5">
        <v>0.42</v>
      </c>
      <c r="N8939" s="2" t="s">
        <v>23</v>
      </c>
    </row>
    <row r="8940" spans="2:14" ht="14.25" customHeight="1" x14ac:dyDescent="0.25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10">
        <v>43</v>
      </c>
      <c r="J8940" s="7">
        <v>1090</v>
      </c>
      <c r="K8940" s="10">
        <v>4687</v>
      </c>
      <c r="L8940" s="10">
        <v>2156.02</v>
      </c>
      <c r="M8940" s="5">
        <v>0.46</v>
      </c>
      <c r="N8940" s="2" t="s">
        <v>23</v>
      </c>
    </row>
    <row r="8941" spans="2:14" ht="14.25" customHeight="1" x14ac:dyDescent="0.25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10">
        <v>44</v>
      </c>
      <c r="J8941" s="7">
        <v>1400</v>
      </c>
      <c r="K8941" s="10">
        <v>6160</v>
      </c>
      <c r="L8941" s="10">
        <v>2587.1999999999998</v>
      </c>
      <c r="M8941" s="5">
        <v>0.42</v>
      </c>
      <c r="N8941" s="2" t="s">
        <v>23</v>
      </c>
    </row>
    <row r="8942" spans="2:14" ht="14.25" customHeight="1" x14ac:dyDescent="0.25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10">
        <v>37</v>
      </c>
      <c r="J8942" s="7">
        <v>960</v>
      </c>
      <c r="K8942" s="10">
        <v>3552</v>
      </c>
      <c r="L8942" s="10">
        <v>1385.2799999999997</v>
      </c>
      <c r="M8942" s="5">
        <v>0.38999999999999996</v>
      </c>
      <c r="N8942" s="2" t="s">
        <v>23</v>
      </c>
    </row>
    <row r="8943" spans="2:14" ht="14.25" customHeight="1" x14ac:dyDescent="0.25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10">
        <v>46</v>
      </c>
      <c r="J8943" s="7">
        <v>600</v>
      </c>
      <c r="K8943" s="10">
        <v>2760</v>
      </c>
      <c r="L8943" s="10">
        <v>965.99999999999989</v>
      </c>
      <c r="M8943" s="5">
        <v>0.35</v>
      </c>
      <c r="N8943" s="2" t="s">
        <v>23</v>
      </c>
    </row>
    <row r="8944" spans="2:14" ht="14.25" customHeight="1" x14ac:dyDescent="0.25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10">
        <v>56</v>
      </c>
      <c r="J8944" s="7">
        <v>1160</v>
      </c>
      <c r="K8944" s="10">
        <v>6496</v>
      </c>
      <c r="L8944" s="10">
        <v>1818.88</v>
      </c>
      <c r="M8944" s="5">
        <v>0.28000000000000003</v>
      </c>
      <c r="N8944" s="2" t="s">
        <v>23</v>
      </c>
    </row>
    <row r="8945" spans="2:14" ht="14.25" customHeight="1" x14ac:dyDescent="0.25">
      <c r="B8945" s="2" t="s">
        <v>33</v>
      </c>
      <c r="C8945" s="2">
        <v>1128299</v>
      </c>
      <c r="D8945" s="3">
        <v>44343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10">
        <v>43</v>
      </c>
      <c r="J8945" s="7">
        <v>1840</v>
      </c>
      <c r="K8945" s="10">
        <v>7912</v>
      </c>
      <c r="L8945" s="10">
        <v>3243.9199999999996</v>
      </c>
      <c r="M8945" s="5">
        <v>0.41</v>
      </c>
      <c r="N8945" s="2" t="s">
        <v>23</v>
      </c>
    </row>
    <row r="8946" spans="2:14" ht="14.25" customHeight="1" x14ac:dyDescent="0.25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10">
        <v>46</v>
      </c>
      <c r="J8946" s="7">
        <v>1360</v>
      </c>
      <c r="K8946" s="10">
        <v>6256</v>
      </c>
      <c r="L8946" s="10">
        <v>2627.5200000000004</v>
      </c>
      <c r="M8946" s="5">
        <v>0.42000000000000004</v>
      </c>
      <c r="N8946" s="2" t="s">
        <v>23</v>
      </c>
    </row>
    <row r="8947" spans="2:14" ht="14.25" customHeight="1" x14ac:dyDescent="0.25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10">
        <v>46</v>
      </c>
      <c r="J8947" s="7">
        <v>1350</v>
      </c>
      <c r="K8947" s="10">
        <v>6210</v>
      </c>
      <c r="L8947" s="10">
        <v>2546.1</v>
      </c>
      <c r="M8947" s="5">
        <v>0.41</v>
      </c>
      <c r="N8947" s="2" t="s">
        <v>23</v>
      </c>
    </row>
    <row r="8948" spans="2:14" ht="14.25" customHeight="1" x14ac:dyDescent="0.25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10">
        <v>43</v>
      </c>
      <c r="J8948" s="7">
        <v>1090</v>
      </c>
      <c r="K8948" s="10">
        <v>4687</v>
      </c>
      <c r="L8948" s="10">
        <v>1921.6699999999998</v>
      </c>
      <c r="M8948" s="5">
        <v>0.41</v>
      </c>
      <c r="N8948" s="2" t="s">
        <v>23</v>
      </c>
    </row>
    <row r="8949" spans="2:14" ht="14.25" customHeight="1" x14ac:dyDescent="0.25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10">
        <v>45</v>
      </c>
      <c r="J8949" s="7">
        <v>780</v>
      </c>
      <c r="K8949" s="10">
        <v>3510</v>
      </c>
      <c r="L8949" s="10">
        <v>1228.5</v>
      </c>
      <c r="M8949" s="5">
        <v>0.35</v>
      </c>
      <c r="N8949" s="2" t="s">
        <v>23</v>
      </c>
    </row>
    <row r="8950" spans="2:14" ht="14.25" customHeight="1" x14ac:dyDescent="0.25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10">
        <v>56</v>
      </c>
      <c r="J8950" s="7">
        <v>1320</v>
      </c>
      <c r="K8950" s="10">
        <v>7392</v>
      </c>
      <c r="L8950" s="10">
        <v>2143.6799999999998</v>
      </c>
      <c r="M8950" s="5">
        <v>0.28999999999999998</v>
      </c>
      <c r="N8950" s="2" t="s">
        <v>23</v>
      </c>
    </row>
    <row r="8951" spans="2:14" ht="14.25" customHeight="1" x14ac:dyDescent="0.25">
      <c r="B8951" s="2" t="s">
        <v>33</v>
      </c>
      <c r="C8951" s="2">
        <v>1128299</v>
      </c>
      <c r="D8951" s="3">
        <v>44373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10">
        <v>37</v>
      </c>
      <c r="J8951" s="7">
        <v>2240</v>
      </c>
      <c r="K8951" s="10">
        <v>8288</v>
      </c>
      <c r="L8951" s="10">
        <v>3232.3199999999997</v>
      </c>
      <c r="M8951" s="5">
        <v>0.38999999999999996</v>
      </c>
      <c r="N8951" s="2" t="s">
        <v>23</v>
      </c>
    </row>
    <row r="8952" spans="2:14" ht="14.25" customHeight="1" x14ac:dyDescent="0.25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10">
        <v>47</v>
      </c>
      <c r="J8952" s="7">
        <v>1870</v>
      </c>
      <c r="K8952" s="10">
        <v>8789</v>
      </c>
      <c r="L8952" s="10">
        <v>3779.2700000000004</v>
      </c>
      <c r="M8952" s="5">
        <v>0.43000000000000005</v>
      </c>
      <c r="N8952" s="2" t="s">
        <v>23</v>
      </c>
    </row>
    <row r="8953" spans="2:14" ht="14.25" customHeight="1" x14ac:dyDescent="0.25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10">
        <v>41</v>
      </c>
      <c r="J8953" s="7">
        <v>1930</v>
      </c>
      <c r="K8953" s="10">
        <v>7913</v>
      </c>
      <c r="L8953" s="10">
        <v>3165.2</v>
      </c>
      <c r="M8953" s="5">
        <v>0.39999999999999997</v>
      </c>
      <c r="N8953" s="2" t="s">
        <v>23</v>
      </c>
    </row>
    <row r="8954" spans="2:14" ht="14.25" customHeight="1" x14ac:dyDescent="0.25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10">
        <v>37</v>
      </c>
      <c r="J8954" s="7">
        <v>1280</v>
      </c>
      <c r="K8954" s="10">
        <v>4736</v>
      </c>
      <c r="L8954" s="10">
        <v>1894.3999999999999</v>
      </c>
      <c r="M8954" s="5">
        <v>0.39999999999999997</v>
      </c>
      <c r="N8954" s="2" t="s">
        <v>23</v>
      </c>
    </row>
    <row r="8955" spans="2:14" ht="14.25" customHeight="1" x14ac:dyDescent="0.25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10">
        <v>44</v>
      </c>
      <c r="J8955" s="7">
        <v>930</v>
      </c>
      <c r="K8955" s="10">
        <v>4092</v>
      </c>
      <c r="L8955" s="10">
        <v>1432.1999999999998</v>
      </c>
      <c r="M8955" s="5">
        <v>0.35</v>
      </c>
      <c r="N8955" s="2" t="s">
        <v>23</v>
      </c>
    </row>
    <row r="8956" spans="2:14" ht="14.25" customHeight="1" x14ac:dyDescent="0.25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10">
        <v>50</v>
      </c>
      <c r="J8956" s="7">
        <v>1920</v>
      </c>
      <c r="K8956" s="10">
        <v>9600</v>
      </c>
      <c r="L8956" s="10">
        <v>2688.0000000000005</v>
      </c>
      <c r="M8956" s="5">
        <v>0.28000000000000003</v>
      </c>
      <c r="N8956" s="2" t="s">
        <v>23</v>
      </c>
    </row>
    <row r="8957" spans="2:14" ht="14.25" customHeight="1" x14ac:dyDescent="0.25">
      <c r="B8957" s="2" t="s">
        <v>33</v>
      </c>
      <c r="C8957" s="2">
        <v>1128299</v>
      </c>
      <c r="D8957" s="3">
        <v>44402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10">
        <v>41</v>
      </c>
      <c r="J8957" s="7">
        <v>2480</v>
      </c>
      <c r="K8957" s="10">
        <v>10168</v>
      </c>
      <c r="L8957" s="10">
        <v>3965.5199999999995</v>
      </c>
      <c r="M8957" s="5">
        <v>0.38999999999999996</v>
      </c>
      <c r="N8957" s="2" t="s">
        <v>23</v>
      </c>
    </row>
    <row r="8958" spans="2:14" ht="14.25" customHeight="1" x14ac:dyDescent="0.25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10">
        <v>45</v>
      </c>
      <c r="J8958" s="7">
        <v>2100</v>
      </c>
      <c r="K8958" s="10">
        <v>9450</v>
      </c>
      <c r="L8958" s="10">
        <v>4063.5000000000005</v>
      </c>
      <c r="M8958" s="5">
        <v>0.43000000000000005</v>
      </c>
      <c r="N8958" s="2" t="s">
        <v>23</v>
      </c>
    </row>
    <row r="8959" spans="2:14" ht="14.25" customHeight="1" x14ac:dyDescent="0.25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10">
        <v>39</v>
      </c>
      <c r="J8959" s="7">
        <v>1710</v>
      </c>
      <c r="K8959" s="10">
        <v>6669</v>
      </c>
      <c r="L8959" s="10">
        <v>2467.5299999999997</v>
      </c>
      <c r="M8959" s="5">
        <v>0.37</v>
      </c>
      <c r="N8959" s="2" t="s">
        <v>23</v>
      </c>
    </row>
    <row r="8960" spans="2:14" ht="14.25" customHeight="1" x14ac:dyDescent="0.25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10">
        <v>39</v>
      </c>
      <c r="J8960" s="7">
        <v>1490</v>
      </c>
      <c r="K8960" s="10">
        <v>5811</v>
      </c>
      <c r="L8960" s="10">
        <v>2440.62</v>
      </c>
      <c r="M8960" s="5">
        <v>0.42</v>
      </c>
      <c r="N8960" s="2" t="s">
        <v>23</v>
      </c>
    </row>
    <row r="8961" spans="2:14" ht="14.25" customHeight="1" x14ac:dyDescent="0.25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10">
        <v>40</v>
      </c>
      <c r="J8961" s="7">
        <v>1600</v>
      </c>
      <c r="K8961" s="10">
        <v>6400</v>
      </c>
      <c r="L8961" s="10">
        <v>2048</v>
      </c>
      <c r="M8961" s="5">
        <v>0.32</v>
      </c>
      <c r="N8961" s="2" t="s">
        <v>23</v>
      </c>
    </row>
    <row r="8962" spans="2:14" ht="14.25" customHeight="1" x14ac:dyDescent="0.25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10">
        <v>49</v>
      </c>
      <c r="J8962" s="7">
        <v>1600</v>
      </c>
      <c r="K8962" s="10">
        <v>7840</v>
      </c>
      <c r="L8962" s="10">
        <v>2508.8000000000002</v>
      </c>
      <c r="M8962" s="5">
        <v>0.32</v>
      </c>
      <c r="N8962" s="2" t="s">
        <v>23</v>
      </c>
    </row>
    <row r="8963" spans="2:14" ht="14.25" customHeight="1" x14ac:dyDescent="0.25">
      <c r="B8963" s="2" t="s">
        <v>33</v>
      </c>
      <c r="C8963" s="2">
        <v>1128299</v>
      </c>
      <c r="D8963" s="3">
        <v>44434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10">
        <v>40</v>
      </c>
      <c r="J8963" s="7">
        <v>2240</v>
      </c>
      <c r="K8963" s="10">
        <v>8960</v>
      </c>
      <c r="L8963" s="10">
        <v>3315.2</v>
      </c>
      <c r="M8963" s="5">
        <v>0.37</v>
      </c>
      <c r="N8963" s="2" t="s">
        <v>23</v>
      </c>
    </row>
    <row r="8964" spans="2:14" ht="14.25" customHeight="1" x14ac:dyDescent="0.25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10">
        <v>44</v>
      </c>
      <c r="J8964" s="7">
        <v>2080</v>
      </c>
      <c r="K8964" s="10">
        <v>9152</v>
      </c>
      <c r="L8964" s="10">
        <v>4026.88</v>
      </c>
      <c r="M8964" s="5">
        <v>0.44</v>
      </c>
      <c r="N8964" s="2" t="s">
        <v>23</v>
      </c>
    </row>
    <row r="8965" spans="2:14" ht="14.25" customHeight="1" x14ac:dyDescent="0.25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10">
        <v>46</v>
      </c>
      <c r="J8965" s="7">
        <v>1630</v>
      </c>
      <c r="K8965" s="10">
        <v>7498</v>
      </c>
      <c r="L8965" s="10">
        <v>2999.2</v>
      </c>
      <c r="M8965" s="5">
        <v>0.39999999999999997</v>
      </c>
      <c r="N8965" s="2" t="s">
        <v>23</v>
      </c>
    </row>
    <row r="8966" spans="2:14" ht="14.25" customHeight="1" x14ac:dyDescent="0.25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10">
        <v>46</v>
      </c>
      <c r="J8966" s="7">
        <v>1520</v>
      </c>
      <c r="K8966" s="10">
        <v>6992</v>
      </c>
      <c r="L8966" s="10">
        <v>2587.04</v>
      </c>
      <c r="M8966" s="5">
        <v>0.37</v>
      </c>
      <c r="N8966" s="2" t="s">
        <v>23</v>
      </c>
    </row>
    <row r="8967" spans="2:14" ht="14.25" customHeight="1" x14ac:dyDescent="0.25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10">
        <v>48</v>
      </c>
      <c r="J8967" s="7">
        <v>1620</v>
      </c>
      <c r="K8967" s="10">
        <v>7776</v>
      </c>
      <c r="L8967" s="10">
        <v>2643.8399999999997</v>
      </c>
      <c r="M8967" s="5">
        <v>0.33999999999999997</v>
      </c>
      <c r="N8967" s="2" t="s">
        <v>23</v>
      </c>
    </row>
    <row r="8968" spans="2:14" ht="14.25" customHeight="1" x14ac:dyDescent="0.25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10">
        <v>50</v>
      </c>
      <c r="J8968" s="7">
        <v>1530</v>
      </c>
      <c r="K8968" s="10">
        <v>7650</v>
      </c>
      <c r="L8968" s="10">
        <v>2448</v>
      </c>
      <c r="M8968" s="5">
        <v>0.32</v>
      </c>
      <c r="N8968" s="2" t="s">
        <v>23</v>
      </c>
    </row>
    <row r="8969" spans="2:14" ht="14.25" customHeight="1" x14ac:dyDescent="0.25">
      <c r="B8969" s="2" t="s">
        <v>33</v>
      </c>
      <c r="C8969" s="2">
        <v>1128299</v>
      </c>
      <c r="D8969" s="3">
        <v>44466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10">
        <v>37</v>
      </c>
      <c r="J8969" s="7">
        <v>2060</v>
      </c>
      <c r="K8969" s="10">
        <v>7622</v>
      </c>
      <c r="L8969" s="10">
        <v>3201.24</v>
      </c>
      <c r="M8969" s="5">
        <v>0.42</v>
      </c>
      <c r="N8969" s="2" t="s">
        <v>23</v>
      </c>
    </row>
    <row r="8970" spans="2:14" ht="14.25" customHeight="1" x14ac:dyDescent="0.25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10">
        <v>39</v>
      </c>
      <c r="J8970" s="7">
        <v>1880</v>
      </c>
      <c r="K8970" s="10">
        <v>7332</v>
      </c>
      <c r="L8970" s="10">
        <v>3372.7200000000003</v>
      </c>
      <c r="M8970" s="5">
        <v>0.46</v>
      </c>
      <c r="N8970" s="2" t="s">
        <v>23</v>
      </c>
    </row>
    <row r="8971" spans="2:14" ht="14.25" customHeight="1" x14ac:dyDescent="0.25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10">
        <v>39</v>
      </c>
      <c r="J8971" s="7">
        <v>1470</v>
      </c>
      <c r="K8971" s="10">
        <v>5733</v>
      </c>
      <c r="L8971" s="10">
        <v>2407.86</v>
      </c>
      <c r="M8971" s="5">
        <v>0.42</v>
      </c>
      <c r="N8971" s="2" t="s">
        <v>23</v>
      </c>
    </row>
    <row r="8972" spans="2:14" ht="14.25" customHeight="1" x14ac:dyDescent="0.25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10">
        <v>37</v>
      </c>
      <c r="J8972" s="7">
        <v>1450</v>
      </c>
      <c r="K8972" s="10">
        <v>5365</v>
      </c>
      <c r="L8972" s="10">
        <v>2199.65</v>
      </c>
      <c r="M8972" s="5">
        <v>0.41</v>
      </c>
      <c r="N8972" s="2" t="s">
        <v>23</v>
      </c>
    </row>
    <row r="8973" spans="2:14" ht="14.25" customHeight="1" x14ac:dyDescent="0.25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10">
        <v>40</v>
      </c>
      <c r="J8973" s="7">
        <v>1450</v>
      </c>
      <c r="K8973" s="10">
        <v>5800</v>
      </c>
      <c r="L8973" s="10">
        <v>2029.9999999999998</v>
      </c>
      <c r="M8973" s="5">
        <v>0.35</v>
      </c>
      <c r="N8973" s="2" t="s">
        <v>23</v>
      </c>
    </row>
    <row r="8974" spans="2:14" ht="14.25" customHeight="1" x14ac:dyDescent="0.25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10">
        <v>48</v>
      </c>
      <c r="J8974" s="7">
        <v>1570</v>
      </c>
      <c r="K8974" s="10">
        <v>7536</v>
      </c>
      <c r="L8974" s="10">
        <v>2260.7999999999997</v>
      </c>
      <c r="M8974" s="5">
        <v>0.3</v>
      </c>
      <c r="N8974" s="2" t="s">
        <v>23</v>
      </c>
    </row>
    <row r="8975" spans="2:14" ht="14.25" customHeight="1" x14ac:dyDescent="0.25">
      <c r="B8975" s="2" t="s">
        <v>33</v>
      </c>
      <c r="C8975" s="2">
        <v>1128299</v>
      </c>
      <c r="D8975" s="3">
        <v>44495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10">
        <v>35</v>
      </c>
      <c r="J8975" s="7">
        <v>1710</v>
      </c>
      <c r="K8975" s="10">
        <v>5985</v>
      </c>
      <c r="L8975" s="10">
        <v>2214.4499999999998</v>
      </c>
      <c r="M8975" s="5">
        <v>0.37</v>
      </c>
      <c r="N8975" s="2" t="s">
        <v>23</v>
      </c>
    </row>
    <row r="8976" spans="2:14" ht="14.25" customHeight="1" x14ac:dyDescent="0.25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10">
        <v>38</v>
      </c>
      <c r="J8976" s="7">
        <v>1820</v>
      </c>
      <c r="K8976" s="10">
        <v>6916</v>
      </c>
      <c r="L8976" s="10">
        <v>2973.8800000000006</v>
      </c>
      <c r="M8976" s="5">
        <v>0.43000000000000005</v>
      </c>
      <c r="N8976" s="2" t="s">
        <v>23</v>
      </c>
    </row>
    <row r="8977" spans="2:14" ht="14.25" customHeight="1" x14ac:dyDescent="0.25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10">
        <v>34</v>
      </c>
      <c r="J8977" s="7">
        <v>1200</v>
      </c>
      <c r="K8977" s="10">
        <v>4080</v>
      </c>
      <c r="L8977" s="10">
        <v>1631.9999999999998</v>
      </c>
      <c r="M8977" s="5">
        <v>0.39999999999999997</v>
      </c>
      <c r="N8977" s="2" t="s">
        <v>23</v>
      </c>
    </row>
    <row r="8978" spans="2:14" ht="14.25" customHeight="1" x14ac:dyDescent="0.25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10">
        <v>35</v>
      </c>
      <c r="J8978" s="7">
        <v>1120</v>
      </c>
      <c r="K8978" s="10">
        <v>3920</v>
      </c>
      <c r="L8978" s="10">
        <v>1646.3999999999999</v>
      </c>
      <c r="M8978" s="5">
        <v>0.42</v>
      </c>
      <c r="N8978" s="2" t="s">
        <v>23</v>
      </c>
    </row>
    <row r="8979" spans="2:14" ht="14.25" customHeight="1" x14ac:dyDescent="0.25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10">
        <v>41</v>
      </c>
      <c r="J8979" s="7">
        <v>1140</v>
      </c>
      <c r="K8979" s="10">
        <v>4674</v>
      </c>
      <c r="L8979" s="10">
        <v>1542.4199999999998</v>
      </c>
      <c r="M8979" s="5">
        <v>0.32999999999999996</v>
      </c>
      <c r="N8979" s="2" t="s">
        <v>23</v>
      </c>
    </row>
    <row r="8980" spans="2:14" ht="14.25" customHeight="1" x14ac:dyDescent="0.25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10">
        <v>57</v>
      </c>
      <c r="J8980" s="7">
        <v>1310</v>
      </c>
      <c r="K8980" s="10">
        <v>7467</v>
      </c>
      <c r="L8980" s="10">
        <v>2314.77</v>
      </c>
      <c r="M8980" s="5">
        <v>0.31</v>
      </c>
      <c r="N8980" s="2" t="s">
        <v>23</v>
      </c>
    </row>
    <row r="8981" spans="2:14" ht="14.25" customHeight="1" x14ac:dyDescent="0.25">
      <c r="B8981" s="2" t="s">
        <v>33</v>
      </c>
      <c r="C8981" s="2">
        <v>1128299</v>
      </c>
      <c r="D8981" s="3">
        <v>44526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10">
        <v>47</v>
      </c>
      <c r="J8981" s="7">
        <v>1760</v>
      </c>
      <c r="K8981" s="10">
        <v>8272</v>
      </c>
      <c r="L8981" s="10">
        <v>3391.52</v>
      </c>
      <c r="M8981" s="5">
        <v>0.41</v>
      </c>
      <c r="N8981" s="2" t="s">
        <v>23</v>
      </c>
    </row>
    <row r="8982" spans="2:14" ht="14.25" customHeight="1" x14ac:dyDescent="0.25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10">
        <v>44</v>
      </c>
      <c r="J8982" s="7">
        <v>1800</v>
      </c>
      <c r="K8982" s="10">
        <v>7920</v>
      </c>
      <c r="L8982" s="10">
        <v>3405.6000000000004</v>
      </c>
      <c r="M8982" s="5">
        <v>0.43000000000000005</v>
      </c>
      <c r="N8982" s="2" t="s">
        <v>23</v>
      </c>
    </row>
    <row r="8983" spans="2:14" ht="14.25" customHeight="1" x14ac:dyDescent="0.25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10">
        <v>46</v>
      </c>
      <c r="J8983" s="7">
        <v>1490</v>
      </c>
      <c r="K8983" s="10">
        <v>6854</v>
      </c>
      <c r="L8983" s="10">
        <v>2535.98</v>
      </c>
      <c r="M8983" s="5">
        <v>0.37</v>
      </c>
      <c r="N8983" s="2" t="s">
        <v>23</v>
      </c>
    </row>
    <row r="8984" spans="2:14" ht="14.25" customHeight="1" x14ac:dyDescent="0.25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10">
        <v>40</v>
      </c>
      <c r="J8984" s="7">
        <v>1360</v>
      </c>
      <c r="K8984" s="10">
        <v>5440</v>
      </c>
      <c r="L8984" s="10">
        <v>2230.4</v>
      </c>
      <c r="M8984" s="5">
        <v>0.41</v>
      </c>
      <c r="N8984" s="2" t="s">
        <v>23</v>
      </c>
    </row>
    <row r="8985" spans="2:14" ht="14.25" customHeight="1" x14ac:dyDescent="0.25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10">
        <v>54</v>
      </c>
      <c r="J8985" s="7">
        <v>1310</v>
      </c>
      <c r="K8985" s="10">
        <v>7074</v>
      </c>
      <c r="L8985" s="10">
        <v>2617.38</v>
      </c>
      <c r="M8985" s="5">
        <v>0.37</v>
      </c>
      <c r="N8985" s="2" t="s">
        <v>23</v>
      </c>
    </row>
    <row r="8986" spans="2:14" ht="14.25" customHeight="1" x14ac:dyDescent="0.25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10">
        <v>56</v>
      </c>
      <c r="J8986" s="7">
        <v>1700</v>
      </c>
      <c r="K8986" s="10">
        <v>9520</v>
      </c>
      <c r="L8986" s="10">
        <v>2856</v>
      </c>
      <c r="M8986" s="5">
        <v>0.3</v>
      </c>
      <c r="N8986" s="2" t="s">
        <v>23</v>
      </c>
    </row>
    <row r="8987" spans="2:14" ht="14.25" customHeight="1" x14ac:dyDescent="0.25">
      <c r="B8987" s="2" t="s">
        <v>33</v>
      </c>
      <c r="C8987" s="2">
        <v>1128299</v>
      </c>
      <c r="D8987" s="3">
        <v>44555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10">
        <v>44</v>
      </c>
      <c r="J8987" s="7">
        <v>2380</v>
      </c>
      <c r="K8987" s="10">
        <v>10472</v>
      </c>
      <c r="L8987" s="10">
        <v>4398.24</v>
      </c>
      <c r="M8987" s="5">
        <v>0.42</v>
      </c>
      <c r="N8987" s="2" t="s">
        <v>23</v>
      </c>
    </row>
    <row r="8988" spans="2:14" ht="14.25" customHeight="1" x14ac:dyDescent="0.25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10">
        <v>47</v>
      </c>
      <c r="J8988" s="7">
        <v>2170</v>
      </c>
      <c r="K8988" s="10">
        <v>10199</v>
      </c>
      <c r="L8988" s="10">
        <v>4793.5300000000007</v>
      </c>
      <c r="M8988" s="5">
        <v>0.47000000000000003</v>
      </c>
      <c r="N8988" s="2" t="s">
        <v>23</v>
      </c>
    </row>
    <row r="8989" spans="2:14" ht="14.25" customHeight="1" x14ac:dyDescent="0.25">
      <c r="B8989" s="2" t="s">
        <v>25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10">
        <v>44</v>
      </c>
      <c r="J8989" s="7">
        <v>1500</v>
      </c>
      <c r="K8989" s="10">
        <v>6600</v>
      </c>
      <c r="L8989" s="10">
        <v>2706</v>
      </c>
      <c r="M8989" s="5">
        <v>0.41</v>
      </c>
      <c r="N8989" s="2" t="s">
        <v>23</v>
      </c>
    </row>
    <row r="8990" spans="2:14" ht="14.25" customHeight="1" x14ac:dyDescent="0.25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10">
        <v>45</v>
      </c>
      <c r="J8990" s="7">
        <v>1600</v>
      </c>
      <c r="K8990" s="10">
        <v>7200</v>
      </c>
      <c r="L8990" s="10">
        <v>2879.9999999999995</v>
      </c>
      <c r="M8990" s="5">
        <v>0.39999999999999997</v>
      </c>
      <c r="N8990" s="2" t="s">
        <v>23</v>
      </c>
    </row>
    <row r="8991" spans="2:14" ht="14.25" customHeight="1" x14ac:dyDescent="0.25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10">
        <v>55</v>
      </c>
      <c r="J8991" s="7">
        <v>1280</v>
      </c>
      <c r="K8991" s="10">
        <v>7040</v>
      </c>
      <c r="L8991" s="10">
        <v>2323.1999999999998</v>
      </c>
      <c r="M8991" s="5">
        <v>0.32999999999999996</v>
      </c>
      <c r="N8991" s="2" t="s">
        <v>23</v>
      </c>
    </row>
    <row r="8992" spans="2:14" ht="14.25" customHeight="1" x14ac:dyDescent="0.25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10">
        <v>56</v>
      </c>
      <c r="J8992" s="7">
        <v>1730</v>
      </c>
      <c r="K8992" s="10">
        <v>9688</v>
      </c>
      <c r="L8992" s="10">
        <v>2615.7600000000002</v>
      </c>
      <c r="M8992" s="5">
        <v>0.27</v>
      </c>
      <c r="N8992" s="2" t="s">
        <v>23</v>
      </c>
    </row>
    <row r="8993" spans="2:14" ht="14.25" customHeight="1" x14ac:dyDescent="0.25">
      <c r="B8993" s="2" t="s">
        <v>25</v>
      </c>
      <c r="C8993" s="2">
        <v>1128299</v>
      </c>
      <c r="D8993" s="3">
        <v>44209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10">
        <v>24</v>
      </c>
      <c r="J8993" s="7">
        <v>1490</v>
      </c>
      <c r="K8993" s="10">
        <v>3576</v>
      </c>
      <c r="L8993" s="10">
        <v>1644.96</v>
      </c>
      <c r="M8993" s="5">
        <v>0.46</v>
      </c>
      <c r="N8993" s="2" t="s">
        <v>23</v>
      </c>
    </row>
    <row r="8994" spans="2:14" ht="14.25" customHeight="1" x14ac:dyDescent="0.25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10">
        <v>27</v>
      </c>
      <c r="J8994" s="7">
        <v>1400</v>
      </c>
      <c r="K8994" s="10">
        <v>3780</v>
      </c>
      <c r="L8994" s="10">
        <v>1776.6000000000001</v>
      </c>
      <c r="M8994" s="5">
        <v>0.47000000000000003</v>
      </c>
      <c r="N8994" s="2" t="s">
        <v>23</v>
      </c>
    </row>
    <row r="8995" spans="2:14" ht="14.25" customHeight="1" x14ac:dyDescent="0.25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10">
        <v>32</v>
      </c>
      <c r="J8995" s="7">
        <v>1400</v>
      </c>
      <c r="K8995" s="10">
        <v>4480</v>
      </c>
      <c r="L8995" s="10">
        <v>1881.6</v>
      </c>
      <c r="M8995" s="5">
        <v>0.42</v>
      </c>
      <c r="N8995" s="2" t="s">
        <v>23</v>
      </c>
    </row>
    <row r="8996" spans="2:14" ht="14.25" customHeight="1" x14ac:dyDescent="0.25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10">
        <v>28</v>
      </c>
      <c r="J8996" s="7">
        <v>990</v>
      </c>
      <c r="K8996" s="10">
        <v>2772</v>
      </c>
      <c r="L8996" s="10">
        <v>1164.24</v>
      </c>
      <c r="M8996" s="5">
        <v>0.42000000000000004</v>
      </c>
      <c r="N8996" s="2" t="s">
        <v>23</v>
      </c>
    </row>
    <row r="8997" spans="2:14" ht="14.25" customHeight="1" x14ac:dyDescent="0.25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10">
        <v>35</v>
      </c>
      <c r="J8997" s="7">
        <v>750</v>
      </c>
      <c r="K8997" s="10">
        <v>2625</v>
      </c>
      <c r="L8997" s="10">
        <v>1050</v>
      </c>
      <c r="M8997" s="5">
        <v>0.39999999999999997</v>
      </c>
      <c r="N8997" s="2" t="s">
        <v>23</v>
      </c>
    </row>
    <row r="8998" spans="2:14" ht="14.25" customHeight="1" x14ac:dyDescent="0.25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10">
        <v>28</v>
      </c>
      <c r="J8998" s="7">
        <v>1400</v>
      </c>
      <c r="K8998" s="10">
        <v>3920</v>
      </c>
      <c r="L8998" s="10">
        <v>1254.4000000000001</v>
      </c>
      <c r="M8998" s="5">
        <v>0.32</v>
      </c>
      <c r="N8998" s="2" t="s">
        <v>23</v>
      </c>
    </row>
    <row r="8999" spans="2:14" ht="14.25" customHeight="1" x14ac:dyDescent="0.25">
      <c r="B8999" s="2" t="s">
        <v>25</v>
      </c>
      <c r="C8999" s="2">
        <v>1128299</v>
      </c>
      <c r="D8999" s="3">
        <v>44240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10">
        <v>23</v>
      </c>
      <c r="J8999" s="7">
        <v>1500</v>
      </c>
      <c r="K8999" s="10">
        <v>3450</v>
      </c>
      <c r="L8999" s="10">
        <v>1483.5000000000002</v>
      </c>
      <c r="M8999" s="5">
        <v>0.43000000000000005</v>
      </c>
      <c r="N8999" s="2" t="s">
        <v>23</v>
      </c>
    </row>
    <row r="9000" spans="2:14" ht="14.25" customHeight="1" x14ac:dyDescent="0.25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10">
        <v>27</v>
      </c>
      <c r="J9000" s="7">
        <v>1240</v>
      </c>
      <c r="K9000" s="10">
        <v>3348</v>
      </c>
      <c r="L9000" s="10">
        <v>1540.0800000000002</v>
      </c>
      <c r="M9000" s="5">
        <v>0.46</v>
      </c>
      <c r="N9000" s="2" t="s">
        <v>23</v>
      </c>
    </row>
    <row r="9001" spans="2:14" ht="14.25" customHeight="1" x14ac:dyDescent="0.25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10">
        <v>28</v>
      </c>
      <c r="J9001" s="7">
        <v>1200</v>
      </c>
      <c r="K9001" s="10">
        <v>3360</v>
      </c>
      <c r="L9001" s="10">
        <v>1377.6</v>
      </c>
      <c r="M9001" s="5">
        <v>0.41</v>
      </c>
      <c r="N9001" s="2" t="s">
        <v>23</v>
      </c>
    </row>
    <row r="9002" spans="2:14" ht="14.25" customHeight="1" x14ac:dyDescent="0.25">
      <c r="B9002" s="2" t="s">
        <v>25</v>
      </c>
      <c r="C9002" s="2">
        <v>1128299</v>
      </c>
      <c r="D9002" s="3">
        <v>44240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10">
        <v>30</v>
      </c>
      <c r="J9002" s="7">
        <v>800</v>
      </c>
      <c r="K9002" s="10">
        <v>2400</v>
      </c>
      <c r="L9002" s="10">
        <v>1056</v>
      </c>
      <c r="M9002" s="5">
        <v>0.44</v>
      </c>
      <c r="N9002" s="2" t="s">
        <v>23</v>
      </c>
    </row>
    <row r="9003" spans="2:14" ht="14.25" customHeight="1" x14ac:dyDescent="0.25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10">
        <v>34</v>
      </c>
      <c r="J9003" s="7">
        <v>600</v>
      </c>
      <c r="K9003" s="10">
        <v>2040</v>
      </c>
      <c r="L9003" s="10">
        <v>795.59999999999991</v>
      </c>
      <c r="M9003" s="5">
        <v>0.38999999999999996</v>
      </c>
      <c r="N9003" s="2" t="s">
        <v>23</v>
      </c>
    </row>
    <row r="9004" spans="2:14" ht="14.25" customHeight="1" x14ac:dyDescent="0.25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10">
        <v>28</v>
      </c>
      <c r="J9004" s="7">
        <v>1310</v>
      </c>
      <c r="K9004" s="10">
        <v>3668</v>
      </c>
      <c r="L9004" s="10">
        <v>1063.72</v>
      </c>
      <c r="M9004" s="5">
        <v>0.28999999999999998</v>
      </c>
      <c r="N9004" s="2" t="s">
        <v>23</v>
      </c>
    </row>
    <row r="9005" spans="2:14" ht="14.25" customHeight="1" x14ac:dyDescent="0.25">
      <c r="B9005" s="2" t="s">
        <v>25</v>
      </c>
      <c r="C9005" s="2">
        <v>1128299</v>
      </c>
      <c r="D9005" s="3">
        <v>44267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10">
        <v>30</v>
      </c>
      <c r="J9005" s="7">
        <v>1630</v>
      </c>
      <c r="K9005" s="10">
        <v>4890</v>
      </c>
      <c r="L9005" s="10">
        <v>2102.7000000000003</v>
      </c>
      <c r="M9005" s="5">
        <v>0.43000000000000005</v>
      </c>
      <c r="N9005" s="2" t="s">
        <v>23</v>
      </c>
    </row>
    <row r="9006" spans="2:14" ht="14.25" customHeight="1" x14ac:dyDescent="0.25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10">
        <v>37</v>
      </c>
      <c r="J9006" s="7">
        <v>1130</v>
      </c>
      <c r="K9006" s="10">
        <v>4181</v>
      </c>
      <c r="L9006" s="10">
        <v>1839.64</v>
      </c>
      <c r="M9006" s="5">
        <v>0.44</v>
      </c>
      <c r="N9006" s="2" t="s">
        <v>23</v>
      </c>
    </row>
    <row r="9007" spans="2:14" ht="14.25" customHeight="1" x14ac:dyDescent="0.25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10">
        <v>39</v>
      </c>
      <c r="J9007" s="7">
        <v>1240</v>
      </c>
      <c r="K9007" s="10">
        <v>4836</v>
      </c>
      <c r="L9007" s="10">
        <v>1837.68</v>
      </c>
      <c r="M9007" s="5">
        <v>0.38</v>
      </c>
      <c r="N9007" s="2" t="s">
        <v>23</v>
      </c>
    </row>
    <row r="9008" spans="2:14" ht="14.25" customHeight="1" x14ac:dyDescent="0.25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10">
        <v>38</v>
      </c>
      <c r="J9008" s="7">
        <v>780</v>
      </c>
      <c r="K9008" s="10">
        <v>2964</v>
      </c>
      <c r="L9008" s="10">
        <v>1333.8</v>
      </c>
      <c r="M9008" s="5">
        <v>0.45</v>
      </c>
      <c r="N9008" s="2" t="s">
        <v>23</v>
      </c>
    </row>
    <row r="9009" spans="2:14" ht="14.25" customHeight="1" x14ac:dyDescent="0.25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10">
        <v>41</v>
      </c>
      <c r="J9009" s="7">
        <v>450</v>
      </c>
      <c r="K9009" s="10">
        <v>1845</v>
      </c>
      <c r="L9009" s="10">
        <v>756.44999999999993</v>
      </c>
      <c r="M9009" s="5">
        <v>0.41</v>
      </c>
      <c r="N9009" s="2" t="s">
        <v>23</v>
      </c>
    </row>
    <row r="9010" spans="2:14" ht="14.25" customHeight="1" x14ac:dyDescent="0.25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10">
        <v>40</v>
      </c>
      <c r="J9010" s="7">
        <v>1120</v>
      </c>
      <c r="K9010" s="10">
        <v>4480</v>
      </c>
      <c r="L9010" s="10">
        <v>1299.1999999999998</v>
      </c>
      <c r="M9010" s="5">
        <v>0.28999999999999998</v>
      </c>
      <c r="N9010" s="2" t="s">
        <v>23</v>
      </c>
    </row>
    <row r="9011" spans="2:14" ht="14.25" customHeight="1" x14ac:dyDescent="0.25">
      <c r="B9011" s="2" t="s">
        <v>25</v>
      </c>
      <c r="C9011" s="2">
        <v>1128299</v>
      </c>
      <c r="D9011" s="3">
        <v>44299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10">
        <v>37</v>
      </c>
      <c r="J9011" s="7">
        <v>1790</v>
      </c>
      <c r="K9011" s="10">
        <v>6623</v>
      </c>
      <c r="L9011" s="10">
        <v>2847.8900000000003</v>
      </c>
      <c r="M9011" s="5">
        <v>0.43000000000000005</v>
      </c>
      <c r="N9011" s="2" t="s">
        <v>23</v>
      </c>
    </row>
    <row r="9012" spans="2:14" ht="14.25" customHeight="1" x14ac:dyDescent="0.25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10">
        <v>40</v>
      </c>
      <c r="J9012" s="7">
        <v>1110</v>
      </c>
      <c r="K9012" s="10">
        <v>4440</v>
      </c>
      <c r="L9012" s="10">
        <v>1864.8000000000002</v>
      </c>
      <c r="M9012" s="5">
        <v>0.42000000000000004</v>
      </c>
      <c r="N9012" s="2" t="s">
        <v>23</v>
      </c>
    </row>
    <row r="9013" spans="2:14" ht="14.25" customHeight="1" x14ac:dyDescent="0.25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10">
        <v>36</v>
      </c>
      <c r="J9013" s="7">
        <v>1130</v>
      </c>
      <c r="K9013" s="10">
        <v>4068</v>
      </c>
      <c r="L9013" s="10">
        <v>1505.16</v>
      </c>
      <c r="M9013" s="5">
        <v>0.37</v>
      </c>
      <c r="N9013" s="2" t="s">
        <v>23</v>
      </c>
    </row>
    <row r="9014" spans="2:14" ht="14.25" customHeight="1" x14ac:dyDescent="0.25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10">
        <v>40</v>
      </c>
      <c r="J9014" s="7">
        <v>960</v>
      </c>
      <c r="K9014" s="10">
        <v>3840</v>
      </c>
      <c r="L9014" s="10">
        <v>1728</v>
      </c>
      <c r="M9014" s="5">
        <v>0.45</v>
      </c>
      <c r="N9014" s="2" t="s">
        <v>23</v>
      </c>
    </row>
    <row r="9015" spans="2:14" ht="14.25" customHeight="1" x14ac:dyDescent="0.25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10">
        <v>38</v>
      </c>
      <c r="J9015" s="7">
        <v>560</v>
      </c>
      <c r="K9015" s="10">
        <v>2128</v>
      </c>
      <c r="L9015" s="10">
        <v>893.76</v>
      </c>
      <c r="M9015" s="5">
        <v>0.42</v>
      </c>
      <c r="N9015" s="2" t="s">
        <v>23</v>
      </c>
    </row>
    <row r="9016" spans="2:14" ht="14.25" customHeight="1" x14ac:dyDescent="0.25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10">
        <v>56</v>
      </c>
      <c r="J9016" s="7">
        <v>1120</v>
      </c>
      <c r="K9016" s="10">
        <v>6272</v>
      </c>
      <c r="L9016" s="10">
        <v>1756.16</v>
      </c>
      <c r="M9016" s="5">
        <v>0.28000000000000003</v>
      </c>
      <c r="N9016" s="2" t="s">
        <v>23</v>
      </c>
    </row>
    <row r="9017" spans="2:14" ht="14.25" customHeight="1" x14ac:dyDescent="0.25">
      <c r="B9017" s="2" t="s">
        <v>25</v>
      </c>
      <c r="C9017" s="2">
        <v>1128299</v>
      </c>
      <c r="D9017" s="3">
        <v>44330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10">
        <v>37</v>
      </c>
      <c r="J9017" s="7">
        <v>1870</v>
      </c>
      <c r="K9017" s="10">
        <v>6919</v>
      </c>
      <c r="L9017" s="10">
        <v>3182.7400000000002</v>
      </c>
      <c r="M9017" s="5">
        <v>0.46</v>
      </c>
      <c r="N9017" s="2" t="s">
        <v>23</v>
      </c>
    </row>
    <row r="9018" spans="2:14" ht="14.25" customHeight="1" x14ac:dyDescent="0.25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10">
        <v>36</v>
      </c>
      <c r="J9018" s="7">
        <v>1360</v>
      </c>
      <c r="K9018" s="10">
        <v>4896</v>
      </c>
      <c r="L9018" s="10">
        <v>2203.2000000000003</v>
      </c>
      <c r="M9018" s="5">
        <v>0.45</v>
      </c>
      <c r="N9018" s="2" t="s">
        <v>23</v>
      </c>
    </row>
    <row r="9019" spans="2:14" ht="14.25" customHeight="1" x14ac:dyDescent="0.25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10">
        <v>40</v>
      </c>
      <c r="J9019" s="7">
        <v>1450</v>
      </c>
      <c r="K9019" s="10">
        <v>5800</v>
      </c>
      <c r="L9019" s="10">
        <v>2261.9999999999995</v>
      </c>
      <c r="M9019" s="5">
        <v>0.38999999999999996</v>
      </c>
      <c r="N9019" s="2" t="s">
        <v>23</v>
      </c>
    </row>
    <row r="9020" spans="2:14" ht="14.25" customHeight="1" x14ac:dyDescent="0.25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10">
        <v>34</v>
      </c>
      <c r="J9020" s="7">
        <v>1140</v>
      </c>
      <c r="K9020" s="10">
        <v>3876</v>
      </c>
      <c r="L9020" s="10">
        <v>1666.6800000000003</v>
      </c>
      <c r="M9020" s="5">
        <v>0.43000000000000005</v>
      </c>
      <c r="N9020" s="2" t="s">
        <v>23</v>
      </c>
    </row>
    <row r="9021" spans="2:14" ht="14.25" customHeight="1" x14ac:dyDescent="0.25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10">
        <v>39</v>
      </c>
      <c r="J9021" s="7">
        <v>740</v>
      </c>
      <c r="K9021" s="10">
        <v>2886</v>
      </c>
      <c r="L9021" s="10">
        <v>1212.1199999999999</v>
      </c>
      <c r="M9021" s="5">
        <v>0.42</v>
      </c>
      <c r="N9021" s="2" t="s">
        <v>23</v>
      </c>
    </row>
    <row r="9022" spans="2:14" ht="14.25" customHeight="1" x14ac:dyDescent="0.25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10">
        <v>53</v>
      </c>
      <c r="J9022" s="7">
        <v>1240</v>
      </c>
      <c r="K9022" s="10">
        <v>6572</v>
      </c>
      <c r="L9022" s="10">
        <v>2037.32</v>
      </c>
      <c r="M9022" s="5">
        <v>0.31</v>
      </c>
      <c r="N9022" s="2" t="s">
        <v>23</v>
      </c>
    </row>
    <row r="9023" spans="2:14" ht="14.25" customHeight="1" x14ac:dyDescent="0.25">
      <c r="B9023" s="2" t="s">
        <v>25</v>
      </c>
      <c r="C9023" s="2">
        <v>1128299</v>
      </c>
      <c r="D9023" s="3">
        <v>44360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10">
        <v>35</v>
      </c>
      <c r="J9023" s="7">
        <v>2030</v>
      </c>
      <c r="K9023" s="10">
        <v>7105</v>
      </c>
      <c r="L9023" s="10">
        <v>3055.1500000000005</v>
      </c>
      <c r="M9023" s="5">
        <v>0.43000000000000005</v>
      </c>
      <c r="N9023" s="2" t="s">
        <v>23</v>
      </c>
    </row>
    <row r="9024" spans="2:14" ht="14.25" customHeight="1" x14ac:dyDescent="0.25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10">
        <v>41</v>
      </c>
      <c r="J9024" s="7">
        <v>1630</v>
      </c>
      <c r="K9024" s="10">
        <v>6683</v>
      </c>
      <c r="L9024" s="10">
        <v>2940.52</v>
      </c>
      <c r="M9024" s="5">
        <v>0.44</v>
      </c>
      <c r="N9024" s="2" t="s">
        <v>23</v>
      </c>
    </row>
    <row r="9025" spans="2:14" ht="14.25" customHeight="1" x14ac:dyDescent="0.25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10">
        <v>39</v>
      </c>
      <c r="J9025" s="7">
        <v>1580</v>
      </c>
      <c r="K9025" s="10">
        <v>6162</v>
      </c>
      <c r="L9025" s="10">
        <v>2341.56</v>
      </c>
      <c r="M9025" s="5">
        <v>0.38</v>
      </c>
      <c r="N9025" s="2" t="s">
        <v>23</v>
      </c>
    </row>
    <row r="9026" spans="2:14" ht="14.25" customHeight="1" x14ac:dyDescent="0.25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10">
        <v>33</v>
      </c>
      <c r="J9026" s="7">
        <v>1320</v>
      </c>
      <c r="K9026" s="10">
        <v>4356</v>
      </c>
      <c r="L9026" s="10">
        <v>1873.0800000000002</v>
      </c>
      <c r="M9026" s="5">
        <v>0.43000000000000005</v>
      </c>
      <c r="N9026" s="2" t="s">
        <v>23</v>
      </c>
    </row>
    <row r="9027" spans="2:14" ht="14.25" customHeight="1" x14ac:dyDescent="0.25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10">
        <v>42</v>
      </c>
      <c r="J9027" s="7">
        <v>940</v>
      </c>
      <c r="K9027" s="10">
        <v>3948</v>
      </c>
      <c r="L9027" s="10">
        <v>1539.7199999999998</v>
      </c>
      <c r="M9027" s="5">
        <v>0.38999999999999996</v>
      </c>
      <c r="N9027" s="2" t="s">
        <v>23</v>
      </c>
    </row>
    <row r="9028" spans="2:14" ht="14.25" customHeight="1" x14ac:dyDescent="0.25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10">
        <v>53</v>
      </c>
      <c r="J9028" s="7">
        <v>1900</v>
      </c>
      <c r="K9028" s="10">
        <v>10070</v>
      </c>
      <c r="L9028" s="10">
        <v>3222.4</v>
      </c>
      <c r="M9028" s="5">
        <v>0.32</v>
      </c>
      <c r="N9028" s="2" t="s">
        <v>23</v>
      </c>
    </row>
    <row r="9029" spans="2:14" ht="14.25" customHeight="1" x14ac:dyDescent="0.25">
      <c r="B9029" s="2" t="s">
        <v>25</v>
      </c>
      <c r="C9029" s="2">
        <v>1128299</v>
      </c>
      <c r="D9029" s="3">
        <v>44389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10">
        <v>37</v>
      </c>
      <c r="J9029" s="7">
        <v>2180</v>
      </c>
      <c r="K9029" s="10">
        <v>8066</v>
      </c>
      <c r="L9029" s="10">
        <v>3710.36</v>
      </c>
      <c r="M9029" s="5">
        <v>0.46</v>
      </c>
      <c r="N9029" s="2" t="s">
        <v>23</v>
      </c>
    </row>
    <row r="9030" spans="2:14" ht="14.25" customHeight="1" x14ac:dyDescent="0.25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10">
        <v>37</v>
      </c>
      <c r="J9030" s="7">
        <v>1730</v>
      </c>
      <c r="K9030" s="10">
        <v>6401</v>
      </c>
      <c r="L9030" s="10">
        <v>2944.46</v>
      </c>
      <c r="M9030" s="5">
        <v>0.46</v>
      </c>
      <c r="N9030" s="2" t="s">
        <v>23</v>
      </c>
    </row>
    <row r="9031" spans="2:14" ht="14.25" customHeight="1" x14ac:dyDescent="0.25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10">
        <v>41</v>
      </c>
      <c r="J9031" s="7">
        <v>1840</v>
      </c>
      <c r="K9031" s="10">
        <v>7544</v>
      </c>
      <c r="L9031" s="10">
        <v>3093.04</v>
      </c>
      <c r="M9031" s="5">
        <v>0.41</v>
      </c>
      <c r="N9031" s="2" t="s">
        <v>23</v>
      </c>
    </row>
    <row r="9032" spans="2:14" ht="14.25" customHeight="1" x14ac:dyDescent="0.25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10">
        <v>39</v>
      </c>
      <c r="J9032" s="7">
        <v>1280</v>
      </c>
      <c r="K9032" s="10">
        <v>4992</v>
      </c>
      <c r="L9032" s="10">
        <v>2246.4</v>
      </c>
      <c r="M9032" s="5">
        <v>0.45</v>
      </c>
      <c r="N9032" s="2" t="s">
        <v>23</v>
      </c>
    </row>
    <row r="9033" spans="2:14" ht="14.25" customHeight="1" x14ac:dyDescent="0.25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10">
        <v>39</v>
      </c>
      <c r="J9033" s="7">
        <v>1620</v>
      </c>
      <c r="K9033" s="10">
        <v>6318</v>
      </c>
      <c r="L9033" s="10">
        <v>2400.84</v>
      </c>
      <c r="M9033" s="5">
        <v>0.38</v>
      </c>
      <c r="N9033" s="2" t="s">
        <v>23</v>
      </c>
    </row>
    <row r="9034" spans="2:14" ht="14.25" customHeight="1" x14ac:dyDescent="0.25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10">
        <v>51</v>
      </c>
      <c r="J9034" s="7">
        <v>1570</v>
      </c>
      <c r="K9034" s="10">
        <v>8007</v>
      </c>
      <c r="L9034" s="10">
        <v>2322.0299999999997</v>
      </c>
      <c r="M9034" s="5">
        <v>0.28999999999999998</v>
      </c>
      <c r="N9034" s="2" t="s">
        <v>23</v>
      </c>
    </row>
    <row r="9035" spans="2:14" ht="14.25" customHeight="1" x14ac:dyDescent="0.25">
      <c r="B9035" s="2" t="s">
        <v>25</v>
      </c>
      <c r="C9035" s="2">
        <v>1128299</v>
      </c>
      <c r="D9035" s="3">
        <v>44421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10">
        <v>39</v>
      </c>
      <c r="J9035" s="7">
        <v>2090</v>
      </c>
      <c r="K9035" s="10">
        <v>8151</v>
      </c>
      <c r="L9035" s="10">
        <v>3749.46</v>
      </c>
      <c r="M9035" s="5">
        <v>0.46</v>
      </c>
      <c r="N9035" s="2" t="s">
        <v>23</v>
      </c>
    </row>
    <row r="9036" spans="2:14" ht="14.25" customHeight="1" x14ac:dyDescent="0.25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10">
        <v>44</v>
      </c>
      <c r="J9036" s="7">
        <v>2000</v>
      </c>
      <c r="K9036" s="10">
        <v>8800</v>
      </c>
      <c r="L9036" s="10">
        <v>3696.0000000000005</v>
      </c>
      <c r="M9036" s="5">
        <v>0.42000000000000004</v>
      </c>
      <c r="N9036" s="2" t="s">
        <v>23</v>
      </c>
    </row>
    <row r="9037" spans="2:14" ht="14.25" customHeight="1" x14ac:dyDescent="0.25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10">
        <v>42</v>
      </c>
      <c r="J9037" s="7">
        <v>1500</v>
      </c>
      <c r="K9037" s="10">
        <v>6300</v>
      </c>
      <c r="L9037" s="10">
        <v>2646</v>
      </c>
      <c r="M9037" s="5">
        <v>0.42</v>
      </c>
      <c r="N9037" s="2" t="s">
        <v>23</v>
      </c>
    </row>
    <row r="9038" spans="2:14" ht="14.25" customHeight="1" x14ac:dyDescent="0.25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10">
        <v>42</v>
      </c>
      <c r="J9038" s="7">
        <v>1490</v>
      </c>
      <c r="K9038" s="10">
        <v>6258</v>
      </c>
      <c r="L9038" s="10">
        <v>2816.1</v>
      </c>
      <c r="M9038" s="5">
        <v>0.45</v>
      </c>
      <c r="N9038" s="2" t="s">
        <v>23</v>
      </c>
    </row>
    <row r="9039" spans="2:14" ht="14.25" customHeight="1" x14ac:dyDescent="0.25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10">
        <v>51</v>
      </c>
      <c r="J9039" s="7">
        <v>1400</v>
      </c>
      <c r="K9039" s="10">
        <v>7140</v>
      </c>
      <c r="L9039" s="10">
        <v>2784.6</v>
      </c>
      <c r="M9039" s="5">
        <v>0.38999999999999996</v>
      </c>
      <c r="N9039" s="2" t="s">
        <v>23</v>
      </c>
    </row>
    <row r="9040" spans="2:14" ht="14.25" customHeight="1" x14ac:dyDescent="0.25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10">
        <v>50</v>
      </c>
      <c r="J9040" s="7">
        <v>1280</v>
      </c>
      <c r="K9040" s="10">
        <v>6400</v>
      </c>
      <c r="L9040" s="10">
        <v>1855.9999999999998</v>
      </c>
      <c r="M9040" s="5">
        <v>0.28999999999999998</v>
      </c>
      <c r="N9040" s="2" t="s">
        <v>23</v>
      </c>
    </row>
    <row r="9041" spans="2:14" ht="14.25" customHeight="1" x14ac:dyDescent="0.25">
      <c r="B9041" s="2" t="s">
        <v>25</v>
      </c>
      <c r="C9041" s="2">
        <v>1128299</v>
      </c>
      <c r="D9041" s="3">
        <v>44453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10">
        <v>31</v>
      </c>
      <c r="J9041" s="7">
        <v>2040</v>
      </c>
      <c r="K9041" s="10">
        <v>6324</v>
      </c>
      <c r="L9041" s="10">
        <v>2909.04</v>
      </c>
      <c r="M9041" s="5">
        <v>0.46</v>
      </c>
      <c r="N9041" s="2" t="s">
        <v>23</v>
      </c>
    </row>
    <row r="9042" spans="2:14" ht="14.25" customHeight="1" x14ac:dyDescent="0.25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10">
        <v>38</v>
      </c>
      <c r="J9042" s="7">
        <v>1980</v>
      </c>
      <c r="K9042" s="10">
        <v>7524</v>
      </c>
      <c r="L9042" s="10">
        <v>3310.56</v>
      </c>
      <c r="M9042" s="5">
        <v>0.44</v>
      </c>
      <c r="N9042" s="2" t="s">
        <v>23</v>
      </c>
    </row>
    <row r="9043" spans="2:14" ht="14.25" customHeight="1" x14ac:dyDescent="0.25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10">
        <v>32</v>
      </c>
      <c r="J9043" s="7">
        <v>1350</v>
      </c>
      <c r="K9043" s="10">
        <v>4320</v>
      </c>
      <c r="L9043" s="10">
        <v>1598.4</v>
      </c>
      <c r="M9043" s="5">
        <v>0.37</v>
      </c>
      <c r="N9043" s="2" t="s">
        <v>23</v>
      </c>
    </row>
    <row r="9044" spans="2:14" ht="14.25" customHeight="1" x14ac:dyDescent="0.25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10">
        <v>35</v>
      </c>
      <c r="J9044" s="7">
        <v>1200</v>
      </c>
      <c r="K9044" s="10">
        <v>4200</v>
      </c>
      <c r="L9044" s="10">
        <v>1932</v>
      </c>
      <c r="M9044" s="5">
        <v>0.46</v>
      </c>
      <c r="N9044" s="2" t="s">
        <v>23</v>
      </c>
    </row>
    <row r="9045" spans="2:14" ht="14.25" customHeight="1" x14ac:dyDescent="0.25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10">
        <v>36</v>
      </c>
      <c r="J9045" s="7">
        <v>1320</v>
      </c>
      <c r="K9045" s="10">
        <v>4752</v>
      </c>
      <c r="L9045" s="10">
        <v>1758.24</v>
      </c>
      <c r="M9045" s="5">
        <v>0.37</v>
      </c>
      <c r="N9045" s="2" t="s">
        <v>23</v>
      </c>
    </row>
    <row r="9046" spans="2:14" ht="14.25" customHeight="1" x14ac:dyDescent="0.25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10">
        <v>46</v>
      </c>
      <c r="J9046" s="7">
        <v>1350</v>
      </c>
      <c r="K9046" s="10">
        <v>6210</v>
      </c>
      <c r="L9046" s="10">
        <v>1863</v>
      </c>
      <c r="M9046" s="5">
        <v>0.3</v>
      </c>
      <c r="N9046" s="2" t="s">
        <v>23</v>
      </c>
    </row>
    <row r="9047" spans="2:14" ht="14.25" customHeight="1" x14ac:dyDescent="0.25">
      <c r="B9047" s="2" t="s">
        <v>25</v>
      </c>
      <c r="C9047" s="2">
        <v>1128299</v>
      </c>
      <c r="D9047" s="3">
        <v>44482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10">
        <v>34</v>
      </c>
      <c r="J9047" s="7">
        <v>1730</v>
      </c>
      <c r="K9047" s="10">
        <v>5882</v>
      </c>
      <c r="L9047" s="10">
        <v>2705.7200000000003</v>
      </c>
      <c r="M9047" s="5">
        <v>0.46</v>
      </c>
      <c r="N9047" s="2" t="s">
        <v>23</v>
      </c>
    </row>
    <row r="9048" spans="2:14" ht="14.25" customHeight="1" x14ac:dyDescent="0.25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10">
        <v>34</v>
      </c>
      <c r="J9048" s="7">
        <v>1730</v>
      </c>
      <c r="K9048" s="10">
        <v>5882</v>
      </c>
      <c r="L9048" s="10">
        <v>2470.44</v>
      </c>
      <c r="M9048" s="5">
        <v>0.42000000000000004</v>
      </c>
      <c r="N9048" s="2" t="s">
        <v>23</v>
      </c>
    </row>
    <row r="9049" spans="2:14" ht="14.25" customHeight="1" x14ac:dyDescent="0.25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10">
        <v>32</v>
      </c>
      <c r="J9049" s="7">
        <v>1230</v>
      </c>
      <c r="K9049" s="10">
        <v>3936</v>
      </c>
      <c r="L9049" s="10">
        <v>1495.68</v>
      </c>
      <c r="M9049" s="5">
        <v>0.38</v>
      </c>
      <c r="N9049" s="2" t="s">
        <v>23</v>
      </c>
    </row>
    <row r="9050" spans="2:14" ht="14.25" customHeight="1" x14ac:dyDescent="0.25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10">
        <v>32</v>
      </c>
      <c r="J9050" s="7">
        <v>1140</v>
      </c>
      <c r="K9050" s="10">
        <v>3648</v>
      </c>
      <c r="L9050" s="10">
        <v>1605.1200000000001</v>
      </c>
      <c r="M9050" s="5">
        <v>0.44</v>
      </c>
      <c r="N9050" s="2" t="s">
        <v>23</v>
      </c>
    </row>
    <row r="9051" spans="2:14" ht="14.25" customHeight="1" x14ac:dyDescent="0.25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10">
        <v>41</v>
      </c>
      <c r="J9051" s="7">
        <v>1020</v>
      </c>
      <c r="K9051" s="10">
        <v>4182</v>
      </c>
      <c r="L9051" s="10">
        <v>1672.8</v>
      </c>
      <c r="M9051" s="5">
        <v>0.39999999999999997</v>
      </c>
      <c r="N9051" s="2" t="s">
        <v>23</v>
      </c>
    </row>
    <row r="9052" spans="2:14" ht="14.25" customHeight="1" x14ac:dyDescent="0.25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10">
        <v>46</v>
      </c>
      <c r="J9052" s="7">
        <v>1090</v>
      </c>
      <c r="K9052" s="10">
        <v>5014</v>
      </c>
      <c r="L9052" s="10">
        <v>1554.34</v>
      </c>
      <c r="M9052" s="5">
        <v>0.31</v>
      </c>
      <c r="N9052" s="2" t="s">
        <v>23</v>
      </c>
    </row>
    <row r="9053" spans="2:14" ht="14.25" customHeight="1" x14ac:dyDescent="0.25">
      <c r="B9053" s="2" t="s">
        <v>25</v>
      </c>
      <c r="C9053" s="2">
        <v>1128299</v>
      </c>
      <c r="D9053" s="3">
        <v>44513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10">
        <v>36</v>
      </c>
      <c r="J9053" s="7">
        <v>1730</v>
      </c>
      <c r="K9053" s="10">
        <v>6228</v>
      </c>
      <c r="L9053" s="10">
        <v>2615.7600000000002</v>
      </c>
      <c r="M9053" s="5">
        <v>0.42000000000000004</v>
      </c>
      <c r="N9053" s="2" t="s">
        <v>23</v>
      </c>
    </row>
    <row r="9054" spans="2:14" ht="14.25" customHeight="1" x14ac:dyDescent="0.25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10">
        <v>40</v>
      </c>
      <c r="J9054" s="7">
        <v>1840</v>
      </c>
      <c r="K9054" s="10">
        <v>7360</v>
      </c>
      <c r="L9054" s="10">
        <v>3238.4</v>
      </c>
      <c r="M9054" s="5">
        <v>0.44</v>
      </c>
      <c r="N9054" s="2" t="s">
        <v>23</v>
      </c>
    </row>
    <row r="9055" spans="2:14" ht="14.25" customHeight="1" x14ac:dyDescent="0.25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10">
        <v>39</v>
      </c>
      <c r="J9055" s="7">
        <v>1450</v>
      </c>
      <c r="K9055" s="10">
        <v>5655</v>
      </c>
      <c r="L9055" s="10">
        <v>2262</v>
      </c>
      <c r="M9055" s="5">
        <v>0.39999999999999997</v>
      </c>
      <c r="N9055" s="2" t="s">
        <v>23</v>
      </c>
    </row>
    <row r="9056" spans="2:14" ht="14.25" customHeight="1" x14ac:dyDescent="0.25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10">
        <v>37</v>
      </c>
      <c r="J9056" s="7">
        <v>1400</v>
      </c>
      <c r="K9056" s="10">
        <v>5180</v>
      </c>
      <c r="L9056" s="10">
        <v>2382.8000000000002</v>
      </c>
      <c r="M9056" s="5">
        <v>0.46</v>
      </c>
      <c r="N9056" s="2" t="s">
        <v>23</v>
      </c>
    </row>
    <row r="9057" spans="2:14" ht="14.25" customHeight="1" x14ac:dyDescent="0.25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10">
        <v>47</v>
      </c>
      <c r="J9057" s="7">
        <v>1190</v>
      </c>
      <c r="K9057" s="10">
        <v>5593</v>
      </c>
      <c r="L9057" s="10">
        <v>2125.34</v>
      </c>
      <c r="M9057" s="5">
        <v>0.38</v>
      </c>
      <c r="N9057" s="2" t="s">
        <v>23</v>
      </c>
    </row>
    <row r="9058" spans="2:14" ht="14.25" customHeight="1" x14ac:dyDescent="0.25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10">
        <v>46</v>
      </c>
      <c r="J9058" s="7">
        <v>1570</v>
      </c>
      <c r="K9058" s="10">
        <v>7222</v>
      </c>
      <c r="L9058" s="10">
        <v>2094.3799999999997</v>
      </c>
      <c r="M9058" s="5">
        <v>0.28999999999999998</v>
      </c>
      <c r="N9058" s="2" t="s">
        <v>23</v>
      </c>
    </row>
    <row r="9059" spans="2:14" ht="14.25" customHeight="1" x14ac:dyDescent="0.25">
      <c r="B9059" s="2" t="s">
        <v>25</v>
      </c>
      <c r="C9059" s="2">
        <v>1128299</v>
      </c>
      <c r="D9059" s="3">
        <v>44542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10">
        <v>42</v>
      </c>
      <c r="J9059" s="7">
        <v>2090</v>
      </c>
      <c r="K9059" s="10">
        <v>8778</v>
      </c>
      <c r="L9059" s="10">
        <v>4125.66</v>
      </c>
      <c r="M9059" s="5">
        <v>0.47000000000000003</v>
      </c>
      <c r="N9059" s="2" t="s">
        <v>23</v>
      </c>
    </row>
    <row r="9060" spans="2:14" ht="14.25" customHeight="1" x14ac:dyDescent="0.25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10">
        <v>39</v>
      </c>
      <c r="J9060" s="7">
        <v>2230</v>
      </c>
      <c r="K9060" s="10">
        <v>8697</v>
      </c>
      <c r="L9060" s="10">
        <v>4087.59</v>
      </c>
      <c r="M9060" s="5">
        <v>0.47000000000000003</v>
      </c>
      <c r="N9060" s="2" t="s">
        <v>23</v>
      </c>
    </row>
    <row r="9061" spans="2:14" ht="14.25" customHeight="1" x14ac:dyDescent="0.25">
      <c r="B9061" s="2" t="s">
        <v>13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10">
        <v>36</v>
      </c>
      <c r="J9061" s="7">
        <v>1470</v>
      </c>
      <c r="K9061" s="10">
        <v>5292</v>
      </c>
      <c r="L9061" s="10">
        <v>2222.64</v>
      </c>
      <c r="M9061" s="5">
        <v>0.42</v>
      </c>
      <c r="N9061" s="2" t="s">
        <v>23</v>
      </c>
    </row>
    <row r="9062" spans="2:14" ht="14.25" customHeight="1" x14ac:dyDescent="0.25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10">
        <v>40</v>
      </c>
      <c r="J9062" s="7">
        <v>1430</v>
      </c>
      <c r="K9062" s="10">
        <v>5720</v>
      </c>
      <c r="L9062" s="10">
        <v>2459.6000000000004</v>
      </c>
      <c r="M9062" s="5">
        <v>0.43000000000000005</v>
      </c>
      <c r="N9062" s="2" t="s">
        <v>23</v>
      </c>
    </row>
    <row r="9063" spans="2:14" ht="14.25" customHeight="1" x14ac:dyDescent="0.25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10">
        <v>44</v>
      </c>
      <c r="J9063" s="7">
        <v>1200</v>
      </c>
      <c r="K9063" s="10">
        <v>5280</v>
      </c>
      <c r="L9063" s="10">
        <v>2006.4</v>
      </c>
      <c r="M9063" s="5">
        <v>0.38</v>
      </c>
      <c r="N9063" s="2" t="s">
        <v>23</v>
      </c>
    </row>
    <row r="9064" spans="2:14" ht="14.25" customHeight="1" x14ac:dyDescent="0.25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10">
        <v>47</v>
      </c>
      <c r="J9064" s="7">
        <v>1600</v>
      </c>
      <c r="K9064" s="10">
        <v>7520</v>
      </c>
      <c r="L9064" s="10">
        <v>2256</v>
      </c>
      <c r="M9064" s="5">
        <v>0.3</v>
      </c>
      <c r="N9064" s="2" t="s">
        <v>23</v>
      </c>
    </row>
    <row r="9065" spans="2:14" ht="14.25" customHeight="1" x14ac:dyDescent="0.25">
      <c r="B9065" s="2" t="s">
        <v>13</v>
      </c>
      <c r="C9065" s="2">
        <v>1185732</v>
      </c>
      <c r="D9065" s="3">
        <v>44205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10">
        <v>26</v>
      </c>
      <c r="J9065" s="7">
        <v>3490</v>
      </c>
      <c r="K9065" s="10">
        <v>9074</v>
      </c>
      <c r="L9065" s="10">
        <v>4264.7800000000007</v>
      </c>
      <c r="M9065" s="5">
        <v>0.47000000000000003</v>
      </c>
      <c r="N9065" s="2" t="s">
        <v>23</v>
      </c>
    </row>
    <row r="9066" spans="2:14" ht="14.25" customHeight="1" x14ac:dyDescent="0.25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10">
        <v>30</v>
      </c>
      <c r="J9066" s="7">
        <v>2560</v>
      </c>
      <c r="K9066" s="10">
        <v>7680</v>
      </c>
      <c r="L9066" s="10">
        <v>3071.9999999999995</v>
      </c>
      <c r="M9066" s="5">
        <v>0.39999999999999997</v>
      </c>
      <c r="N9066" s="2" t="s">
        <v>23</v>
      </c>
    </row>
    <row r="9067" spans="2:14" ht="14.25" customHeight="1" x14ac:dyDescent="0.25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10">
        <v>24</v>
      </c>
      <c r="J9067" s="7">
        <v>2640</v>
      </c>
      <c r="K9067" s="10">
        <v>6336</v>
      </c>
      <c r="L9067" s="10">
        <v>2027.52</v>
      </c>
      <c r="M9067" s="5">
        <v>0.32</v>
      </c>
      <c r="N9067" s="2" t="s">
        <v>23</v>
      </c>
    </row>
    <row r="9068" spans="2:14" ht="14.25" customHeight="1" x14ac:dyDescent="0.25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10">
        <v>25</v>
      </c>
      <c r="J9068" s="7">
        <v>2090</v>
      </c>
      <c r="K9068" s="10">
        <v>5225</v>
      </c>
      <c r="L9068" s="10">
        <v>1828.7499999999998</v>
      </c>
      <c r="M9068" s="5">
        <v>0.35</v>
      </c>
      <c r="N9068" s="2" t="s">
        <v>23</v>
      </c>
    </row>
    <row r="9069" spans="2:14" ht="14.25" customHeight="1" x14ac:dyDescent="0.25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10">
        <v>35</v>
      </c>
      <c r="J9069" s="7">
        <v>2470</v>
      </c>
      <c r="K9069" s="10">
        <v>8645</v>
      </c>
      <c r="L9069" s="10">
        <v>3371.5499999999997</v>
      </c>
      <c r="M9069" s="5">
        <v>0.38999999999999996</v>
      </c>
      <c r="N9069" s="2" t="s">
        <v>23</v>
      </c>
    </row>
    <row r="9070" spans="2:14" ht="14.25" customHeight="1" x14ac:dyDescent="0.25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10">
        <v>30</v>
      </c>
      <c r="J9070" s="7">
        <v>2810</v>
      </c>
      <c r="K9070" s="10">
        <v>8430</v>
      </c>
      <c r="L9070" s="10">
        <v>4467.9000000000005</v>
      </c>
      <c r="M9070" s="5">
        <v>0.53</v>
      </c>
      <c r="N9070" s="2" t="s">
        <v>23</v>
      </c>
    </row>
    <row r="9071" spans="2:14" ht="14.25" customHeight="1" x14ac:dyDescent="0.25">
      <c r="B9071" s="2" t="s">
        <v>13</v>
      </c>
      <c r="C9071" s="2">
        <v>1185732</v>
      </c>
      <c r="D9071" s="3">
        <v>44234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10">
        <v>31</v>
      </c>
      <c r="J9071" s="7">
        <v>3760</v>
      </c>
      <c r="K9071" s="10">
        <v>11656</v>
      </c>
      <c r="L9071" s="10">
        <v>5594.88</v>
      </c>
      <c r="M9071" s="5">
        <v>0.48</v>
      </c>
      <c r="N9071" s="2" t="s">
        <v>23</v>
      </c>
    </row>
    <row r="9072" spans="2:14" ht="14.25" customHeight="1" x14ac:dyDescent="0.25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10">
        <v>27</v>
      </c>
      <c r="J9072" s="7">
        <v>2470</v>
      </c>
      <c r="K9072" s="10">
        <v>6669</v>
      </c>
      <c r="L9072" s="10">
        <v>2534.2200000000003</v>
      </c>
      <c r="M9072" s="5">
        <v>0.38</v>
      </c>
      <c r="N9072" s="2" t="s">
        <v>23</v>
      </c>
    </row>
    <row r="9073" spans="2:14" ht="14.25" customHeight="1" x14ac:dyDescent="0.25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10">
        <v>21</v>
      </c>
      <c r="J9073" s="7">
        <v>2480</v>
      </c>
      <c r="K9073" s="10">
        <v>5208</v>
      </c>
      <c r="L9073" s="10">
        <v>1562.3999999999999</v>
      </c>
      <c r="M9073" s="5">
        <v>0.3</v>
      </c>
      <c r="N9073" s="2" t="s">
        <v>23</v>
      </c>
    </row>
    <row r="9074" spans="2:14" ht="14.25" customHeight="1" x14ac:dyDescent="0.25">
      <c r="B9074" s="2" t="s">
        <v>13</v>
      </c>
      <c r="C9074" s="2">
        <v>1185732</v>
      </c>
      <c r="D9074" s="3">
        <v>44245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10">
        <v>19</v>
      </c>
      <c r="J9074" s="7">
        <v>980</v>
      </c>
      <c r="K9074" s="10">
        <v>1862</v>
      </c>
      <c r="L9074" s="10">
        <v>856.52</v>
      </c>
      <c r="M9074" s="5">
        <v>0.46</v>
      </c>
      <c r="N9074" s="2" t="s">
        <v>23</v>
      </c>
    </row>
    <row r="9075" spans="2:14" ht="14.25" customHeight="1" x14ac:dyDescent="0.25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10">
        <v>26</v>
      </c>
      <c r="J9075" s="7">
        <v>1360</v>
      </c>
      <c r="K9075" s="10">
        <v>3536</v>
      </c>
      <c r="L9075" s="10">
        <v>1379.04</v>
      </c>
      <c r="M9075" s="5">
        <v>0.38999999999999996</v>
      </c>
      <c r="N9075" s="2" t="s">
        <v>23</v>
      </c>
    </row>
    <row r="9076" spans="2:14" ht="14.25" customHeight="1" x14ac:dyDescent="0.25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10">
        <v>20</v>
      </c>
      <c r="J9076" s="7">
        <v>1600</v>
      </c>
      <c r="K9076" s="10">
        <v>3200</v>
      </c>
      <c r="L9076" s="10">
        <v>1824.0000000000002</v>
      </c>
      <c r="M9076" s="5">
        <v>0.57000000000000006</v>
      </c>
      <c r="N9076" s="2" t="s">
        <v>23</v>
      </c>
    </row>
    <row r="9077" spans="2:14" ht="14.25" customHeight="1" x14ac:dyDescent="0.25">
      <c r="B9077" s="2" t="s">
        <v>13</v>
      </c>
      <c r="C9077" s="2">
        <v>1185732</v>
      </c>
      <c r="D9077" s="3">
        <v>44271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10">
        <v>20</v>
      </c>
      <c r="J9077" s="7">
        <v>2230</v>
      </c>
      <c r="K9077" s="10">
        <v>4460</v>
      </c>
      <c r="L9077" s="10">
        <v>2051.6</v>
      </c>
      <c r="M9077" s="5">
        <v>0.46</v>
      </c>
      <c r="N9077" s="2" t="s">
        <v>23</v>
      </c>
    </row>
    <row r="9078" spans="2:14" ht="14.25" customHeight="1" x14ac:dyDescent="0.25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10">
        <v>20</v>
      </c>
      <c r="J9078" s="7">
        <v>1280</v>
      </c>
      <c r="K9078" s="10">
        <v>2560</v>
      </c>
      <c r="L9078" s="10">
        <v>998.39999999999986</v>
      </c>
      <c r="M9078" s="5">
        <v>0.38999999999999996</v>
      </c>
      <c r="N9078" s="2" t="s">
        <v>23</v>
      </c>
    </row>
    <row r="9079" spans="2:14" ht="14.25" customHeight="1" x14ac:dyDescent="0.25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10">
        <v>11</v>
      </c>
      <c r="J9079" s="7">
        <v>1360</v>
      </c>
      <c r="K9079" s="10">
        <v>1496</v>
      </c>
      <c r="L9079" s="10">
        <v>703.12</v>
      </c>
      <c r="M9079" s="5">
        <v>0.47000000000000003</v>
      </c>
      <c r="N9079" s="2" t="s">
        <v>23</v>
      </c>
    </row>
    <row r="9080" spans="2:14" ht="14.25" customHeight="1" x14ac:dyDescent="0.25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10">
        <v>15</v>
      </c>
      <c r="J9080" s="7">
        <v>850</v>
      </c>
      <c r="K9080" s="10">
        <v>1275</v>
      </c>
      <c r="L9080" s="10">
        <v>573.75</v>
      </c>
      <c r="M9080" s="5">
        <v>0.45</v>
      </c>
      <c r="N9080" s="2" t="s">
        <v>23</v>
      </c>
    </row>
    <row r="9081" spans="2:14" ht="14.25" customHeight="1" x14ac:dyDescent="0.25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10">
        <v>25</v>
      </c>
      <c r="J9081" s="7">
        <v>1040</v>
      </c>
      <c r="K9081" s="10">
        <v>2600</v>
      </c>
      <c r="L9081" s="10">
        <v>962</v>
      </c>
      <c r="M9081" s="5">
        <v>0.37</v>
      </c>
      <c r="N9081" s="2" t="s">
        <v>23</v>
      </c>
    </row>
    <row r="9082" spans="2:14" ht="14.25" customHeight="1" x14ac:dyDescent="0.25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10">
        <v>17</v>
      </c>
      <c r="J9082" s="7">
        <v>1360</v>
      </c>
      <c r="K9082" s="10">
        <v>2312</v>
      </c>
      <c r="L9082" s="10">
        <v>1248.48</v>
      </c>
      <c r="M9082" s="5">
        <v>0.54</v>
      </c>
      <c r="N9082" s="2" t="s">
        <v>23</v>
      </c>
    </row>
    <row r="9083" spans="2:14" ht="14.25" customHeight="1" x14ac:dyDescent="0.25">
      <c r="B9083" s="2" t="s">
        <v>13</v>
      </c>
      <c r="C9083" s="2">
        <v>1185732</v>
      </c>
      <c r="D9083" s="3">
        <v>44303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10">
        <v>19</v>
      </c>
      <c r="J9083" s="7">
        <v>2230</v>
      </c>
      <c r="K9083" s="10">
        <v>4237</v>
      </c>
      <c r="L9083" s="10">
        <v>1864.28</v>
      </c>
      <c r="M9083" s="5">
        <v>0.44</v>
      </c>
      <c r="N9083" s="2" t="s">
        <v>23</v>
      </c>
    </row>
    <row r="9084" spans="2:14" ht="14.25" customHeight="1" x14ac:dyDescent="0.25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10">
        <v>20</v>
      </c>
      <c r="J9084" s="7">
        <v>1160</v>
      </c>
      <c r="K9084" s="10">
        <v>2320</v>
      </c>
      <c r="L9084" s="10">
        <v>927.99999999999989</v>
      </c>
      <c r="M9084" s="5">
        <v>0.39999999999999997</v>
      </c>
      <c r="N9084" s="2" t="s">
        <v>23</v>
      </c>
    </row>
    <row r="9085" spans="2:14" ht="14.25" customHeight="1" x14ac:dyDescent="0.25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10">
        <v>11</v>
      </c>
      <c r="J9085" s="7">
        <v>1240</v>
      </c>
      <c r="K9085" s="10">
        <v>1364</v>
      </c>
      <c r="L9085" s="10">
        <v>613.80000000000007</v>
      </c>
      <c r="M9085" s="5">
        <v>0.45</v>
      </c>
      <c r="N9085" s="2" t="s">
        <v>23</v>
      </c>
    </row>
    <row r="9086" spans="2:14" ht="14.25" customHeight="1" x14ac:dyDescent="0.25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10">
        <v>16</v>
      </c>
      <c r="J9086" s="7">
        <v>960</v>
      </c>
      <c r="K9086" s="10">
        <v>1536</v>
      </c>
      <c r="L9086" s="10">
        <v>660.48</v>
      </c>
      <c r="M9086" s="5">
        <v>0.43000000000000005</v>
      </c>
      <c r="N9086" s="2" t="s">
        <v>23</v>
      </c>
    </row>
    <row r="9087" spans="2:14" ht="14.25" customHeight="1" x14ac:dyDescent="0.25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10">
        <v>30</v>
      </c>
      <c r="J9087" s="7">
        <v>980</v>
      </c>
      <c r="K9087" s="10">
        <v>2940</v>
      </c>
      <c r="L9087" s="10">
        <v>1176</v>
      </c>
      <c r="M9087" s="5">
        <v>0.39999999999999997</v>
      </c>
      <c r="N9087" s="2" t="s">
        <v>23</v>
      </c>
    </row>
    <row r="9088" spans="2:14" ht="14.25" customHeight="1" x14ac:dyDescent="0.25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10">
        <v>22</v>
      </c>
      <c r="J9088" s="7">
        <v>1470</v>
      </c>
      <c r="K9088" s="10">
        <v>3234</v>
      </c>
      <c r="L9088" s="10">
        <v>1714.02</v>
      </c>
      <c r="M9088" s="5">
        <v>0.53</v>
      </c>
      <c r="N9088" s="2" t="s">
        <v>23</v>
      </c>
    </row>
    <row r="9089" spans="2:14" ht="14.25" customHeight="1" x14ac:dyDescent="0.25">
      <c r="B9089" s="2" t="s">
        <v>13</v>
      </c>
      <c r="C9089" s="2">
        <v>1185732</v>
      </c>
      <c r="D9089" s="3">
        <v>44332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10">
        <v>27</v>
      </c>
      <c r="J9089" s="7">
        <v>2380</v>
      </c>
      <c r="K9089" s="10">
        <v>6426</v>
      </c>
      <c r="L9089" s="10">
        <v>2698.92</v>
      </c>
      <c r="M9089" s="5">
        <v>0.42000000000000004</v>
      </c>
      <c r="N9089" s="2" t="s">
        <v>23</v>
      </c>
    </row>
    <row r="9090" spans="2:14" ht="14.25" customHeight="1" x14ac:dyDescent="0.25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10">
        <v>28</v>
      </c>
      <c r="J9090" s="7">
        <v>1400</v>
      </c>
      <c r="K9090" s="10">
        <v>3920</v>
      </c>
      <c r="L9090" s="10">
        <v>1607.1999999999998</v>
      </c>
      <c r="M9090" s="5">
        <v>0.41</v>
      </c>
      <c r="N9090" s="2" t="s">
        <v>23</v>
      </c>
    </row>
    <row r="9091" spans="2:14" ht="14.25" customHeight="1" x14ac:dyDescent="0.25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10">
        <v>26</v>
      </c>
      <c r="J9091" s="7">
        <v>1360</v>
      </c>
      <c r="K9091" s="10">
        <v>3536</v>
      </c>
      <c r="L9091" s="10">
        <v>1520.4800000000002</v>
      </c>
      <c r="M9091" s="5">
        <v>0.43000000000000005</v>
      </c>
      <c r="N9091" s="2" t="s">
        <v>23</v>
      </c>
    </row>
    <row r="9092" spans="2:14" ht="14.25" customHeight="1" x14ac:dyDescent="0.25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10">
        <v>24</v>
      </c>
      <c r="J9092" s="7">
        <v>1160</v>
      </c>
      <c r="K9092" s="10">
        <v>2784</v>
      </c>
      <c r="L9092" s="10">
        <v>1280.6400000000001</v>
      </c>
      <c r="M9092" s="5">
        <v>0.46</v>
      </c>
      <c r="N9092" s="2" t="s">
        <v>23</v>
      </c>
    </row>
    <row r="9093" spans="2:14" ht="14.25" customHeight="1" x14ac:dyDescent="0.25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10">
        <v>34</v>
      </c>
      <c r="J9093" s="7">
        <v>1320</v>
      </c>
      <c r="K9093" s="10">
        <v>4488</v>
      </c>
      <c r="L9093" s="10">
        <v>1795.1999999999998</v>
      </c>
      <c r="M9093" s="5">
        <v>0.39999999999999997</v>
      </c>
      <c r="N9093" s="2" t="s">
        <v>23</v>
      </c>
    </row>
    <row r="9094" spans="2:14" ht="14.25" customHeight="1" x14ac:dyDescent="0.25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10">
        <v>35</v>
      </c>
      <c r="J9094" s="7">
        <v>1500</v>
      </c>
      <c r="K9094" s="10">
        <v>5250</v>
      </c>
      <c r="L9094" s="10">
        <v>2940.0000000000005</v>
      </c>
      <c r="M9094" s="5">
        <v>0.56000000000000005</v>
      </c>
      <c r="N9094" s="2" t="s">
        <v>23</v>
      </c>
    </row>
    <row r="9095" spans="2:14" ht="14.25" customHeight="1" x14ac:dyDescent="0.25">
      <c r="B9095" s="2" t="s">
        <v>13</v>
      </c>
      <c r="C9095" s="2">
        <v>1185732</v>
      </c>
      <c r="D9095" s="3">
        <v>44365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10">
        <v>31</v>
      </c>
      <c r="J9095" s="7">
        <v>2630</v>
      </c>
      <c r="K9095" s="10">
        <v>8153</v>
      </c>
      <c r="L9095" s="10">
        <v>3587.32</v>
      </c>
      <c r="M9095" s="5">
        <v>0.44</v>
      </c>
      <c r="N9095" s="2" t="s">
        <v>23</v>
      </c>
    </row>
    <row r="9096" spans="2:14" ht="14.25" customHeight="1" x14ac:dyDescent="0.25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10">
        <v>29</v>
      </c>
      <c r="J9096" s="7">
        <v>1500</v>
      </c>
      <c r="K9096" s="10">
        <v>4350</v>
      </c>
      <c r="L9096" s="10">
        <v>1696.4999999999998</v>
      </c>
      <c r="M9096" s="5">
        <v>0.38999999999999996</v>
      </c>
      <c r="N9096" s="2" t="s">
        <v>23</v>
      </c>
    </row>
    <row r="9097" spans="2:14" ht="14.25" customHeight="1" x14ac:dyDescent="0.25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10">
        <v>33</v>
      </c>
      <c r="J9097" s="7">
        <v>1570</v>
      </c>
      <c r="K9097" s="10">
        <v>5181</v>
      </c>
      <c r="L9097" s="10">
        <v>2383.2600000000002</v>
      </c>
      <c r="M9097" s="5">
        <v>0.46</v>
      </c>
      <c r="N9097" s="2" t="s">
        <v>23</v>
      </c>
    </row>
    <row r="9098" spans="2:14" ht="14.25" customHeight="1" x14ac:dyDescent="0.25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10">
        <v>34</v>
      </c>
      <c r="J9098" s="7">
        <v>1490</v>
      </c>
      <c r="K9098" s="10">
        <v>5066</v>
      </c>
      <c r="L9098" s="10">
        <v>2178.38</v>
      </c>
      <c r="M9098" s="5">
        <v>0.43000000000000005</v>
      </c>
      <c r="N9098" s="2" t="s">
        <v>23</v>
      </c>
    </row>
    <row r="9099" spans="2:14" ht="14.25" customHeight="1" x14ac:dyDescent="0.25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10">
        <v>47</v>
      </c>
      <c r="J9099" s="7">
        <v>1350</v>
      </c>
      <c r="K9099" s="10">
        <v>6345</v>
      </c>
      <c r="L9099" s="10">
        <v>2411.1</v>
      </c>
      <c r="M9099" s="5">
        <v>0.38</v>
      </c>
      <c r="N9099" s="2" t="s">
        <v>23</v>
      </c>
    </row>
    <row r="9100" spans="2:14" ht="14.25" customHeight="1" x14ac:dyDescent="0.25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10">
        <v>51</v>
      </c>
      <c r="J9100" s="7">
        <v>2190</v>
      </c>
      <c r="K9100" s="10">
        <v>11169</v>
      </c>
      <c r="L9100" s="10">
        <v>5919.5700000000006</v>
      </c>
      <c r="M9100" s="5">
        <v>0.53</v>
      </c>
      <c r="N9100" s="2" t="s">
        <v>23</v>
      </c>
    </row>
    <row r="9101" spans="2:14" ht="14.25" customHeight="1" x14ac:dyDescent="0.25">
      <c r="B9101" s="2" t="s">
        <v>13</v>
      </c>
      <c r="C9101" s="2">
        <v>1185732</v>
      </c>
      <c r="D9101" s="3">
        <v>44393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10">
        <v>47</v>
      </c>
      <c r="J9101" s="7">
        <v>2890</v>
      </c>
      <c r="K9101" s="10">
        <v>13583</v>
      </c>
      <c r="L9101" s="10">
        <v>6248.18</v>
      </c>
      <c r="M9101" s="5">
        <v>0.46</v>
      </c>
      <c r="N9101" s="2" t="s">
        <v>23</v>
      </c>
    </row>
    <row r="9102" spans="2:14" ht="14.25" customHeight="1" x14ac:dyDescent="0.25">
      <c r="B9102" s="2" t="s">
        <v>24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10">
        <v>42</v>
      </c>
      <c r="J9102" s="7">
        <v>1920</v>
      </c>
      <c r="K9102" s="10">
        <v>8064</v>
      </c>
      <c r="L9102" s="10">
        <v>3064.32</v>
      </c>
      <c r="M9102" s="5">
        <v>0.38</v>
      </c>
      <c r="N9102" s="2" t="s">
        <v>23</v>
      </c>
    </row>
    <row r="9103" spans="2:14" ht="14.25" customHeight="1" x14ac:dyDescent="0.25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10">
        <v>37</v>
      </c>
      <c r="J9103" s="7">
        <v>1680</v>
      </c>
      <c r="K9103" s="10">
        <v>6216</v>
      </c>
      <c r="L9103" s="10">
        <v>2610.7200000000003</v>
      </c>
      <c r="M9103" s="5">
        <v>0.42000000000000004</v>
      </c>
      <c r="N9103" s="2" t="s">
        <v>23</v>
      </c>
    </row>
    <row r="9104" spans="2:14" ht="14.25" customHeight="1" x14ac:dyDescent="0.25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10">
        <v>33</v>
      </c>
      <c r="J9104" s="7">
        <v>1430</v>
      </c>
      <c r="K9104" s="10">
        <v>4719</v>
      </c>
      <c r="L9104" s="10">
        <v>2029.1700000000003</v>
      </c>
      <c r="M9104" s="5">
        <v>0.43000000000000005</v>
      </c>
      <c r="N9104" s="2" t="s">
        <v>23</v>
      </c>
    </row>
    <row r="9105" spans="2:14" ht="14.25" customHeight="1" x14ac:dyDescent="0.25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10">
        <v>46</v>
      </c>
      <c r="J9105" s="7">
        <v>1500</v>
      </c>
      <c r="K9105" s="10">
        <v>6900</v>
      </c>
      <c r="L9105" s="10">
        <v>2553</v>
      </c>
      <c r="M9105" s="5">
        <v>0.37</v>
      </c>
      <c r="N9105" s="2" t="s">
        <v>23</v>
      </c>
    </row>
    <row r="9106" spans="2:14" ht="14.25" customHeight="1" x14ac:dyDescent="0.25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10">
        <v>49</v>
      </c>
      <c r="J9106" s="7">
        <v>2090</v>
      </c>
      <c r="K9106" s="10">
        <v>10241</v>
      </c>
      <c r="L9106" s="10">
        <v>5427.7300000000005</v>
      </c>
      <c r="M9106" s="5">
        <v>0.53</v>
      </c>
      <c r="N9106" s="2" t="s">
        <v>23</v>
      </c>
    </row>
    <row r="9107" spans="2:14" ht="14.25" customHeight="1" x14ac:dyDescent="0.25">
      <c r="B9107" s="2" t="s">
        <v>24</v>
      </c>
      <c r="C9107" s="2">
        <v>1185732</v>
      </c>
      <c r="D9107" s="3">
        <v>44425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10">
        <v>41</v>
      </c>
      <c r="J9107" s="7">
        <v>2560</v>
      </c>
      <c r="K9107" s="10">
        <v>10496</v>
      </c>
      <c r="L9107" s="10">
        <v>4723.2</v>
      </c>
      <c r="M9107" s="5">
        <v>0.45</v>
      </c>
      <c r="N9107" s="2" t="s">
        <v>23</v>
      </c>
    </row>
    <row r="9108" spans="2:14" ht="14.25" customHeight="1" x14ac:dyDescent="0.25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10">
        <v>44</v>
      </c>
      <c r="J9108" s="7">
        <v>1980</v>
      </c>
      <c r="K9108" s="10">
        <v>8712</v>
      </c>
      <c r="L9108" s="10">
        <v>3571.9199999999996</v>
      </c>
      <c r="M9108" s="5">
        <v>0.41</v>
      </c>
      <c r="N9108" s="2" t="s">
        <v>23</v>
      </c>
    </row>
    <row r="9109" spans="2:14" ht="14.25" customHeight="1" x14ac:dyDescent="0.25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10">
        <v>37</v>
      </c>
      <c r="J9109" s="7">
        <v>1790</v>
      </c>
      <c r="K9109" s="10">
        <v>6623</v>
      </c>
      <c r="L9109" s="10">
        <v>2914.12</v>
      </c>
      <c r="M9109" s="5">
        <v>0.44</v>
      </c>
      <c r="N9109" s="2" t="s">
        <v>23</v>
      </c>
    </row>
    <row r="9110" spans="2:14" ht="14.25" customHeight="1" x14ac:dyDescent="0.25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10">
        <v>32</v>
      </c>
      <c r="J9110" s="7">
        <v>1470</v>
      </c>
      <c r="K9110" s="10">
        <v>4704</v>
      </c>
      <c r="L9110" s="10">
        <v>1975.6800000000003</v>
      </c>
      <c r="M9110" s="5">
        <v>0.42000000000000004</v>
      </c>
      <c r="N9110" s="2" t="s">
        <v>23</v>
      </c>
    </row>
    <row r="9111" spans="2:14" ht="14.25" customHeight="1" x14ac:dyDescent="0.25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10">
        <v>35</v>
      </c>
      <c r="J9111" s="7">
        <v>1580</v>
      </c>
      <c r="K9111" s="10">
        <v>5530</v>
      </c>
      <c r="L9111" s="10">
        <v>2322.6</v>
      </c>
      <c r="M9111" s="5">
        <v>0.42</v>
      </c>
      <c r="N9111" s="2" t="s">
        <v>23</v>
      </c>
    </row>
    <row r="9112" spans="2:14" ht="14.25" customHeight="1" x14ac:dyDescent="0.25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10">
        <v>42</v>
      </c>
      <c r="J9112" s="7">
        <v>2060</v>
      </c>
      <c r="K9112" s="10">
        <v>8652</v>
      </c>
      <c r="L9112" s="10">
        <v>4758.6000000000004</v>
      </c>
      <c r="M9112" s="5">
        <v>0.55000000000000004</v>
      </c>
      <c r="N9112" s="2" t="s">
        <v>23</v>
      </c>
    </row>
    <row r="9113" spans="2:14" ht="14.25" customHeight="1" x14ac:dyDescent="0.25">
      <c r="B9113" s="2" t="s">
        <v>24</v>
      </c>
      <c r="C9113" s="2">
        <v>1185732</v>
      </c>
      <c r="D9113" s="3">
        <v>44455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10">
        <v>40</v>
      </c>
      <c r="J9113" s="7">
        <v>2320</v>
      </c>
      <c r="K9113" s="10">
        <v>9280</v>
      </c>
      <c r="L9113" s="10">
        <v>4083.2</v>
      </c>
      <c r="M9113" s="5">
        <v>0.44</v>
      </c>
      <c r="N9113" s="2" t="s">
        <v>23</v>
      </c>
    </row>
    <row r="9114" spans="2:14" ht="14.25" customHeight="1" x14ac:dyDescent="0.25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10">
        <v>33</v>
      </c>
      <c r="J9114" s="7">
        <v>1580</v>
      </c>
      <c r="K9114" s="10">
        <v>5214</v>
      </c>
      <c r="L9114" s="10">
        <v>2137.7399999999998</v>
      </c>
      <c r="M9114" s="5">
        <v>0.41</v>
      </c>
      <c r="N9114" s="2" t="s">
        <v>23</v>
      </c>
    </row>
    <row r="9115" spans="2:14" ht="14.25" customHeight="1" x14ac:dyDescent="0.25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10">
        <v>15</v>
      </c>
      <c r="J9115" s="7">
        <v>1450</v>
      </c>
      <c r="K9115" s="10">
        <v>2175</v>
      </c>
      <c r="L9115" s="10">
        <v>1022.2500000000001</v>
      </c>
      <c r="M9115" s="5">
        <v>0.47000000000000003</v>
      </c>
      <c r="N9115" s="2" t="s">
        <v>23</v>
      </c>
    </row>
    <row r="9116" spans="2:14" ht="14.25" customHeight="1" x14ac:dyDescent="0.25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10">
        <v>16</v>
      </c>
      <c r="J9116" s="7">
        <v>1200</v>
      </c>
      <c r="K9116" s="10">
        <v>1920</v>
      </c>
      <c r="L9116" s="10">
        <v>864</v>
      </c>
      <c r="M9116" s="5">
        <v>0.45</v>
      </c>
      <c r="N9116" s="2" t="s">
        <v>23</v>
      </c>
    </row>
    <row r="9117" spans="2:14" ht="14.25" customHeight="1" x14ac:dyDescent="0.25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10">
        <v>22</v>
      </c>
      <c r="J9117" s="7">
        <v>1320</v>
      </c>
      <c r="K9117" s="10">
        <v>2904</v>
      </c>
      <c r="L9117" s="10">
        <v>1103.52</v>
      </c>
      <c r="M9117" s="5">
        <v>0.38</v>
      </c>
      <c r="N9117" s="2" t="s">
        <v>23</v>
      </c>
    </row>
    <row r="9118" spans="2:14" ht="14.25" customHeight="1" x14ac:dyDescent="0.25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10">
        <v>26</v>
      </c>
      <c r="J9118" s="7">
        <v>1600</v>
      </c>
      <c r="K9118" s="10">
        <v>4160</v>
      </c>
      <c r="L9118" s="10">
        <v>2329.6000000000004</v>
      </c>
      <c r="M9118" s="5">
        <v>0.56000000000000005</v>
      </c>
      <c r="N9118" s="2" t="s">
        <v>23</v>
      </c>
    </row>
    <row r="9119" spans="2:14" ht="14.25" customHeight="1" x14ac:dyDescent="0.25">
      <c r="B9119" s="2" t="s">
        <v>24</v>
      </c>
      <c r="C9119" s="2">
        <v>1185732</v>
      </c>
      <c r="D9119" s="3">
        <v>44487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10">
        <v>24</v>
      </c>
      <c r="J9119" s="7">
        <v>2160</v>
      </c>
      <c r="K9119" s="10">
        <v>5184</v>
      </c>
      <c r="L9119" s="10">
        <v>2384.6400000000003</v>
      </c>
      <c r="M9119" s="5">
        <v>0.46</v>
      </c>
      <c r="N9119" s="2" t="s">
        <v>23</v>
      </c>
    </row>
    <row r="9120" spans="2:14" ht="14.25" customHeight="1" x14ac:dyDescent="0.25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10">
        <v>17</v>
      </c>
      <c r="J9120" s="7">
        <v>1650</v>
      </c>
      <c r="K9120" s="10">
        <v>2805</v>
      </c>
      <c r="L9120" s="10">
        <v>1037.8499999999999</v>
      </c>
      <c r="M9120" s="5">
        <v>0.37</v>
      </c>
      <c r="N9120" s="2" t="s">
        <v>23</v>
      </c>
    </row>
    <row r="9121" spans="2:14" ht="14.25" customHeight="1" x14ac:dyDescent="0.25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10">
        <v>19</v>
      </c>
      <c r="J9121" s="7">
        <v>1200</v>
      </c>
      <c r="K9121" s="10">
        <v>2280</v>
      </c>
      <c r="L9121" s="10">
        <v>1071.6000000000001</v>
      </c>
      <c r="M9121" s="5">
        <v>0.47000000000000003</v>
      </c>
      <c r="N9121" s="2" t="s">
        <v>23</v>
      </c>
    </row>
    <row r="9122" spans="2:14" ht="14.25" customHeight="1" x14ac:dyDescent="0.25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10">
        <v>20</v>
      </c>
      <c r="J9122" s="7">
        <v>1090</v>
      </c>
      <c r="K9122" s="10">
        <v>2180</v>
      </c>
      <c r="L9122" s="10">
        <v>981</v>
      </c>
      <c r="M9122" s="5">
        <v>0.45</v>
      </c>
      <c r="N9122" s="2" t="s">
        <v>23</v>
      </c>
    </row>
    <row r="9123" spans="2:14" ht="14.25" customHeight="1" x14ac:dyDescent="0.25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10">
        <v>25</v>
      </c>
      <c r="J9123" s="7">
        <v>1050</v>
      </c>
      <c r="K9123" s="10">
        <v>2625</v>
      </c>
      <c r="L9123" s="10">
        <v>1102.5</v>
      </c>
      <c r="M9123" s="5">
        <v>0.42</v>
      </c>
      <c r="N9123" s="2" t="s">
        <v>23</v>
      </c>
    </row>
    <row r="9124" spans="2:14" ht="14.25" customHeight="1" x14ac:dyDescent="0.25">
      <c r="B9124" s="2" t="s">
        <v>25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10">
        <v>27</v>
      </c>
      <c r="J9124" s="7">
        <v>1620</v>
      </c>
      <c r="K9124" s="10">
        <v>4374</v>
      </c>
      <c r="L9124" s="10">
        <v>2361.96</v>
      </c>
      <c r="M9124" s="5">
        <v>0.54</v>
      </c>
      <c r="N9124" s="2" t="s">
        <v>23</v>
      </c>
    </row>
    <row r="9125" spans="2:14" ht="14.25" customHeight="1" x14ac:dyDescent="0.25">
      <c r="B9125" s="2" t="s">
        <v>25</v>
      </c>
      <c r="C9125" s="2">
        <v>1185732</v>
      </c>
      <c r="D9125" s="3">
        <v>44517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10">
        <v>22</v>
      </c>
      <c r="J9125" s="7">
        <v>2060</v>
      </c>
      <c r="K9125" s="10">
        <v>4532</v>
      </c>
      <c r="L9125" s="10">
        <v>1994.08</v>
      </c>
      <c r="M9125" s="5">
        <v>0.44</v>
      </c>
      <c r="N9125" s="2" t="s">
        <v>23</v>
      </c>
    </row>
    <row r="9126" spans="2:14" ht="14.25" customHeight="1" x14ac:dyDescent="0.25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10">
        <v>15</v>
      </c>
      <c r="J9126" s="7">
        <v>1530</v>
      </c>
      <c r="K9126" s="10">
        <v>2295</v>
      </c>
      <c r="L9126" s="10">
        <v>872.1</v>
      </c>
      <c r="M9126" s="5">
        <v>0.38</v>
      </c>
      <c r="N9126" s="2" t="s">
        <v>23</v>
      </c>
    </row>
    <row r="9127" spans="2:14" ht="14.25" customHeight="1" x14ac:dyDescent="0.25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10">
        <v>22</v>
      </c>
      <c r="J9127" s="7">
        <v>1190</v>
      </c>
      <c r="K9127" s="10">
        <v>2618</v>
      </c>
      <c r="L9127" s="10">
        <v>1099.5600000000002</v>
      </c>
      <c r="M9127" s="5">
        <v>0.42000000000000004</v>
      </c>
      <c r="N9127" s="2" t="s">
        <v>23</v>
      </c>
    </row>
    <row r="9128" spans="2:14" ht="14.25" customHeight="1" x14ac:dyDescent="0.25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10">
        <v>43</v>
      </c>
      <c r="J9128" s="7">
        <v>1530</v>
      </c>
      <c r="K9128" s="10">
        <v>6579</v>
      </c>
      <c r="L9128" s="10">
        <v>2894.76</v>
      </c>
      <c r="M9128" s="5">
        <v>0.44</v>
      </c>
      <c r="N9128" s="2" t="s">
        <v>23</v>
      </c>
    </row>
    <row r="9129" spans="2:14" ht="14.25" customHeight="1" x14ac:dyDescent="0.25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10">
        <v>59</v>
      </c>
      <c r="J9129" s="7">
        <v>1320</v>
      </c>
      <c r="K9129" s="10">
        <v>7788</v>
      </c>
      <c r="L9129" s="10">
        <v>3115.2</v>
      </c>
      <c r="M9129" s="5">
        <v>0.39999999999999997</v>
      </c>
      <c r="N9129" s="2" t="s">
        <v>23</v>
      </c>
    </row>
    <row r="9130" spans="2:14" ht="14.25" customHeight="1" x14ac:dyDescent="0.25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10">
        <v>51</v>
      </c>
      <c r="J9130" s="7">
        <v>1680</v>
      </c>
      <c r="K9130" s="10">
        <v>8568</v>
      </c>
      <c r="L9130" s="10">
        <v>4883.76</v>
      </c>
      <c r="M9130" s="5">
        <v>0.57000000000000006</v>
      </c>
      <c r="N9130" s="2" t="s">
        <v>23</v>
      </c>
    </row>
    <row r="9131" spans="2:14" ht="14.25" customHeight="1" x14ac:dyDescent="0.25">
      <c r="B9131" s="2" t="s">
        <v>25</v>
      </c>
      <c r="C9131" s="2">
        <v>1185732</v>
      </c>
      <c r="D9131" s="3">
        <v>44546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10">
        <v>48</v>
      </c>
      <c r="J9131" s="7">
        <v>2560</v>
      </c>
      <c r="K9131" s="10">
        <v>12288</v>
      </c>
      <c r="L9131" s="10">
        <v>5775.3600000000006</v>
      </c>
      <c r="M9131" s="5">
        <v>0.47000000000000003</v>
      </c>
      <c r="N9131" s="2" t="s">
        <v>23</v>
      </c>
    </row>
    <row r="9132" spans="2:14" ht="14.25" customHeight="1" x14ac:dyDescent="0.25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10">
        <v>44</v>
      </c>
      <c r="J9132" s="7">
        <v>2010</v>
      </c>
      <c r="K9132" s="10">
        <v>8844</v>
      </c>
      <c r="L9132" s="10">
        <v>3272.2799999999997</v>
      </c>
      <c r="M9132" s="5">
        <v>0.37</v>
      </c>
      <c r="N9132" s="2" t="s">
        <v>23</v>
      </c>
    </row>
    <row r="9133" spans="2:14" ht="14.25" customHeight="1" x14ac:dyDescent="0.25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10">
        <v>43</v>
      </c>
      <c r="J9133" s="7">
        <v>1580</v>
      </c>
      <c r="K9133" s="10">
        <v>6794</v>
      </c>
      <c r="L9133" s="10">
        <v>3057.3</v>
      </c>
      <c r="M9133" s="5">
        <v>0.45</v>
      </c>
      <c r="N9133" s="2" t="s">
        <v>23</v>
      </c>
    </row>
    <row r="9134" spans="2:14" ht="14.25" customHeight="1" x14ac:dyDescent="0.25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10">
        <v>41</v>
      </c>
      <c r="J9134" s="7">
        <v>1430</v>
      </c>
      <c r="K9134" s="10">
        <v>5863</v>
      </c>
      <c r="L9134" s="10">
        <v>2755.61</v>
      </c>
      <c r="M9134" s="5">
        <v>0.47000000000000003</v>
      </c>
      <c r="N9134" s="2" t="s">
        <v>23</v>
      </c>
    </row>
    <row r="9135" spans="2:14" ht="14.25" customHeight="1" x14ac:dyDescent="0.25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10">
        <v>54</v>
      </c>
      <c r="J9135" s="7">
        <v>1570</v>
      </c>
      <c r="K9135" s="10">
        <v>8478</v>
      </c>
      <c r="L9135" s="10">
        <v>3221.64</v>
      </c>
      <c r="M9135" s="5">
        <v>0.38</v>
      </c>
      <c r="N9135" s="2" t="s">
        <v>23</v>
      </c>
    </row>
    <row r="9136" spans="2:14" ht="14.25" customHeight="1" x14ac:dyDescent="0.25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10">
        <v>53</v>
      </c>
      <c r="J9136" s="7">
        <v>1780</v>
      </c>
      <c r="K9136" s="10">
        <v>9434</v>
      </c>
      <c r="L9136" s="10">
        <v>5188.7000000000007</v>
      </c>
      <c r="M9136" s="5">
        <v>0.55000000000000004</v>
      </c>
      <c r="N9136" s="2" t="s">
        <v>23</v>
      </c>
    </row>
    <row r="9137" spans="2:14" ht="14.25" customHeight="1" x14ac:dyDescent="0.25">
      <c r="B9137" s="2" t="s">
        <v>25</v>
      </c>
      <c r="C9137" s="2">
        <v>1197831</v>
      </c>
      <c r="D9137" s="3">
        <v>44219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10">
        <v>17</v>
      </c>
      <c r="J9137" s="7">
        <v>2150</v>
      </c>
      <c r="K9137" s="10">
        <v>3655</v>
      </c>
      <c r="L9137" s="10">
        <v>1608.2</v>
      </c>
      <c r="M9137" s="5">
        <v>0.44</v>
      </c>
      <c r="N9137" s="2" t="s">
        <v>23</v>
      </c>
    </row>
    <row r="9138" spans="2:14" ht="14.25" customHeight="1" x14ac:dyDescent="0.25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10">
        <v>18</v>
      </c>
      <c r="J9138" s="7">
        <v>1350</v>
      </c>
      <c r="K9138" s="10">
        <v>2430</v>
      </c>
      <c r="L9138" s="10">
        <v>971.99999999999989</v>
      </c>
      <c r="M9138" s="5">
        <v>0.39999999999999997</v>
      </c>
      <c r="N9138" s="2" t="s">
        <v>23</v>
      </c>
    </row>
    <row r="9139" spans="2:14" ht="14.25" customHeight="1" x14ac:dyDescent="0.25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10">
        <v>11</v>
      </c>
      <c r="J9139" s="7">
        <v>1400</v>
      </c>
      <c r="K9139" s="10">
        <v>1540</v>
      </c>
      <c r="L9139" s="10">
        <v>677.6</v>
      </c>
      <c r="M9139" s="5">
        <v>0.44</v>
      </c>
      <c r="N9139" s="2" t="s">
        <v>23</v>
      </c>
    </row>
    <row r="9140" spans="2:14" ht="14.25" customHeight="1" x14ac:dyDescent="0.25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10">
        <v>13</v>
      </c>
      <c r="J9140" s="7">
        <v>1020</v>
      </c>
      <c r="K9140" s="10">
        <v>1326</v>
      </c>
      <c r="L9140" s="10">
        <v>623.22</v>
      </c>
      <c r="M9140" s="5">
        <v>0.47000000000000003</v>
      </c>
      <c r="N9140" s="2" t="s">
        <v>23</v>
      </c>
    </row>
    <row r="9141" spans="2:14" ht="14.25" customHeight="1" x14ac:dyDescent="0.25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10">
        <v>26</v>
      </c>
      <c r="J9141" s="7">
        <v>1230</v>
      </c>
      <c r="K9141" s="10">
        <v>3198</v>
      </c>
      <c r="L9141" s="10">
        <v>1215.24</v>
      </c>
      <c r="M9141" s="5">
        <v>0.38</v>
      </c>
      <c r="N9141" s="2" t="s">
        <v>23</v>
      </c>
    </row>
    <row r="9142" spans="2:14" ht="14.25" customHeight="1" x14ac:dyDescent="0.25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10">
        <v>18</v>
      </c>
      <c r="J9142" s="7">
        <v>1580</v>
      </c>
      <c r="K9142" s="10">
        <v>2844</v>
      </c>
      <c r="L9142" s="10">
        <v>1222.92</v>
      </c>
      <c r="M9142" s="5">
        <v>0.43000000000000005</v>
      </c>
      <c r="N9142" s="2" t="s">
        <v>23</v>
      </c>
    </row>
    <row r="9143" spans="2:14" ht="14.25" customHeight="1" x14ac:dyDescent="0.25">
      <c r="B9143" s="2" t="s">
        <v>25</v>
      </c>
      <c r="C9143" s="2">
        <v>1197831</v>
      </c>
      <c r="D9143" s="3">
        <v>44248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10">
        <v>17</v>
      </c>
      <c r="J9143" s="7">
        <v>2100</v>
      </c>
      <c r="K9143" s="10">
        <v>3570</v>
      </c>
      <c r="L9143" s="10">
        <v>1606.5</v>
      </c>
      <c r="M9143" s="5">
        <v>0.45</v>
      </c>
      <c r="N9143" s="2" t="s">
        <v>23</v>
      </c>
    </row>
    <row r="9144" spans="2:14" ht="14.25" customHeight="1" x14ac:dyDescent="0.25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10">
        <v>17</v>
      </c>
      <c r="J9144" s="7">
        <v>1120</v>
      </c>
      <c r="K9144" s="10">
        <v>1904</v>
      </c>
      <c r="L9144" s="10">
        <v>742.56</v>
      </c>
      <c r="M9144" s="5">
        <v>0.38999999999999996</v>
      </c>
      <c r="N9144" s="2" t="s">
        <v>23</v>
      </c>
    </row>
    <row r="9145" spans="2:14" ht="14.25" customHeight="1" x14ac:dyDescent="0.25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10">
        <v>11</v>
      </c>
      <c r="J9145" s="7">
        <v>1360</v>
      </c>
      <c r="K9145" s="10">
        <v>1496</v>
      </c>
      <c r="L9145" s="10">
        <v>628.32000000000005</v>
      </c>
      <c r="M9145" s="5">
        <v>0.42000000000000004</v>
      </c>
      <c r="N9145" s="2" t="s">
        <v>23</v>
      </c>
    </row>
    <row r="9146" spans="2:14" ht="14.25" customHeight="1" x14ac:dyDescent="0.25">
      <c r="B9146" s="2" t="s">
        <v>24</v>
      </c>
      <c r="C9146" s="2">
        <v>1197831</v>
      </c>
      <c r="D9146" s="3">
        <v>44248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10">
        <v>15</v>
      </c>
      <c r="J9146" s="7">
        <v>780</v>
      </c>
      <c r="K9146" s="10">
        <v>1170</v>
      </c>
      <c r="L9146" s="10">
        <v>549.9</v>
      </c>
      <c r="M9146" s="5">
        <v>0.47000000000000003</v>
      </c>
      <c r="N9146" s="2" t="s">
        <v>23</v>
      </c>
    </row>
    <row r="9147" spans="2:14" ht="14.25" customHeight="1" x14ac:dyDescent="0.25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10">
        <v>23</v>
      </c>
      <c r="J9147" s="7">
        <v>1110</v>
      </c>
      <c r="K9147" s="10">
        <v>2553</v>
      </c>
      <c r="L9147" s="10">
        <v>944.61</v>
      </c>
      <c r="M9147" s="5">
        <v>0.37</v>
      </c>
      <c r="N9147" s="2" t="s">
        <v>23</v>
      </c>
    </row>
    <row r="9148" spans="2:14" ht="14.25" customHeight="1" x14ac:dyDescent="0.25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10">
        <v>16</v>
      </c>
      <c r="J9148" s="7">
        <v>1450</v>
      </c>
      <c r="K9148" s="10">
        <v>2320</v>
      </c>
      <c r="L9148" s="10">
        <v>974.40000000000009</v>
      </c>
      <c r="M9148" s="5">
        <v>0.42000000000000004</v>
      </c>
      <c r="N9148" s="2" t="s">
        <v>23</v>
      </c>
    </row>
    <row r="9149" spans="2:14" ht="14.25" customHeight="1" x14ac:dyDescent="0.25">
      <c r="B9149" s="2" t="s">
        <v>24</v>
      </c>
      <c r="C9149" s="2">
        <v>1197831</v>
      </c>
      <c r="D9149" s="3">
        <v>44274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10">
        <v>15</v>
      </c>
      <c r="J9149" s="7">
        <v>2060</v>
      </c>
      <c r="K9149" s="10">
        <v>3090</v>
      </c>
      <c r="L9149" s="10">
        <v>1452.3000000000002</v>
      </c>
      <c r="M9149" s="5">
        <v>0.47000000000000003</v>
      </c>
      <c r="N9149" s="2" t="s">
        <v>23</v>
      </c>
    </row>
    <row r="9150" spans="2:14" ht="14.25" customHeight="1" x14ac:dyDescent="0.25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10">
        <v>14</v>
      </c>
      <c r="J9150" s="7">
        <v>1070</v>
      </c>
      <c r="K9150" s="10">
        <v>1498</v>
      </c>
      <c r="L9150" s="10">
        <v>554.26</v>
      </c>
      <c r="M9150" s="5">
        <v>0.37</v>
      </c>
      <c r="N9150" s="2" t="s">
        <v>23</v>
      </c>
    </row>
    <row r="9151" spans="2:14" ht="14.25" customHeight="1" x14ac:dyDescent="0.25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10">
        <v>8</v>
      </c>
      <c r="J9151" s="7">
        <v>1120</v>
      </c>
      <c r="K9151" s="10">
        <v>896</v>
      </c>
      <c r="L9151" s="10">
        <v>403.2</v>
      </c>
      <c r="M9151" s="5">
        <v>0.45</v>
      </c>
      <c r="N9151" s="2" t="s">
        <v>23</v>
      </c>
    </row>
    <row r="9152" spans="2:14" ht="14.25" customHeight="1" x14ac:dyDescent="0.25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10">
        <v>15</v>
      </c>
      <c r="J9152" s="7">
        <v>700</v>
      </c>
      <c r="K9152" s="10">
        <v>1050</v>
      </c>
      <c r="L9152" s="10">
        <v>493.50000000000006</v>
      </c>
      <c r="M9152" s="5">
        <v>0.47000000000000003</v>
      </c>
      <c r="N9152" s="2" t="s">
        <v>23</v>
      </c>
    </row>
    <row r="9153" spans="2:14" ht="14.25" customHeight="1" x14ac:dyDescent="0.25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10">
        <v>24</v>
      </c>
      <c r="J9153" s="7">
        <v>880</v>
      </c>
      <c r="K9153" s="10">
        <v>2112</v>
      </c>
      <c r="L9153" s="10">
        <v>844.8</v>
      </c>
      <c r="M9153" s="5">
        <v>0.39999999999999997</v>
      </c>
      <c r="N9153" s="2" t="s">
        <v>23</v>
      </c>
    </row>
    <row r="9154" spans="2:14" ht="14.25" customHeight="1" x14ac:dyDescent="0.25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10">
        <v>20</v>
      </c>
      <c r="J9154" s="7">
        <v>1120</v>
      </c>
      <c r="K9154" s="10">
        <v>2240</v>
      </c>
      <c r="L9154" s="10">
        <v>1030.4000000000001</v>
      </c>
      <c r="M9154" s="5">
        <v>0.46</v>
      </c>
      <c r="N9154" s="2" t="s">
        <v>23</v>
      </c>
    </row>
    <row r="9155" spans="2:14" ht="14.25" customHeight="1" x14ac:dyDescent="0.25">
      <c r="B9155" s="2" t="s">
        <v>24</v>
      </c>
      <c r="C9155" s="2">
        <v>1197831</v>
      </c>
      <c r="D9155" s="3">
        <v>44306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10">
        <v>19</v>
      </c>
      <c r="J9155" s="7">
        <v>2040</v>
      </c>
      <c r="K9155" s="10">
        <v>3876</v>
      </c>
      <c r="L9155" s="10">
        <v>1744.2</v>
      </c>
      <c r="M9155" s="5">
        <v>0.45</v>
      </c>
      <c r="N9155" s="2" t="s">
        <v>23</v>
      </c>
    </row>
    <row r="9156" spans="2:14" ht="14.25" customHeight="1" x14ac:dyDescent="0.25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10">
        <v>20</v>
      </c>
      <c r="J9156" s="7">
        <v>1020</v>
      </c>
      <c r="K9156" s="10">
        <v>2040</v>
      </c>
      <c r="L9156" s="10">
        <v>815.99999999999989</v>
      </c>
      <c r="M9156" s="5">
        <v>0.39999999999999997</v>
      </c>
      <c r="N9156" s="2" t="s">
        <v>23</v>
      </c>
    </row>
    <row r="9157" spans="2:14" ht="14.25" customHeight="1" x14ac:dyDescent="0.25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10">
        <v>11</v>
      </c>
      <c r="J9157" s="7">
        <v>960</v>
      </c>
      <c r="K9157" s="10">
        <v>1056</v>
      </c>
      <c r="L9157" s="10">
        <v>496.32000000000005</v>
      </c>
      <c r="M9157" s="5">
        <v>0.47000000000000003</v>
      </c>
      <c r="N9157" s="2" t="s">
        <v>23</v>
      </c>
    </row>
    <row r="9158" spans="2:14" ht="14.25" customHeight="1" x14ac:dyDescent="0.25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10">
        <v>13</v>
      </c>
      <c r="J9158" s="7">
        <v>770</v>
      </c>
      <c r="K9158" s="10">
        <v>1001</v>
      </c>
      <c r="L9158" s="10">
        <v>470.47</v>
      </c>
      <c r="M9158" s="5">
        <v>0.47000000000000003</v>
      </c>
      <c r="N9158" s="2" t="s">
        <v>23</v>
      </c>
    </row>
    <row r="9159" spans="2:14" ht="14.25" customHeight="1" x14ac:dyDescent="0.25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10">
        <v>31</v>
      </c>
      <c r="J9159" s="7">
        <v>750</v>
      </c>
      <c r="K9159" s="10">
        <v>2325</v>
      </c>
      <c r="L9159" s="10">
        <v>860.25</v>
      </c>
      <c r="M9159" s="5">
        <v>0.37</v>
      </c>
      <c r="N9159" s="2" t="s">
        <v>23</v>
      </c>
    </row>
    <row r="9160" spans="2:14" ht="14.25" customHeight="1" x14ac:dyDescent="0.25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10">
        <v>24</v>
      </c>
      <c r="J9160" s="7">
        <v>1200</v>
      </c>
      <c r="K9160" s="10">
        <v>2880</v>
      </c>
      <c r="L9160" s="10">
        <v>1267.2</v>
      </c>
      <c r="M9160" s="5">
        <v>0.44</v>
      </c>
      <c r="N9160" s="2" t="s">
        <v>23</v>
      </c>
    </row>
    <row r="9161" spans="2:14" ht="14.25" customHeight="1" x14ac:dyDescent="0.25">
      <c r="B9161" s="2" t="s">
        <v>24</v>
      </c>
      <c r="C9161" s="2">
        <v>1197831</v>
      </c>
      <c r="D9161" s="3">
        <v>44335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10">
        <v>26</v>
      </c>
      <c r="J9161" s="7">
        <v>2280</v>
      </c>
      <c r="K9161" s="10">
        <v>5928</v>
      </c>
      <c r="L9161" s="10">
        <v>2726.88</v>
      </c>
      <c r="M9161" s="5">
        <v>0.46</v>
      </c>
      <c r="N9161" s="2" t="s">
        <v>23</v>
      </c>
    </row>
    <row r="9162" spans="2:14" ht="14.25" customHeight="1" x14ac:dyDescent="0.25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10">
        <v>28</v>
      </c>
      <c r="J9162" s="7">
        <v>1160</v>
      </c>
      <c r="K9162" s="10">
        <v>3248</v>
      </c>
      <c r="L9162" s="10">
        <v>1364.1599999999999</v>
      </c>
      <c r="M9162" s="5">
        <v>0.42</v>
      </c>
      <c r="N9162" s="2" t="s">
        <v>23</v>
      </c>
    </row>
    <row r="9163" spans="2:14" ht="14.25" customHeight="1" x14ac:dyDescent="0.25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10">
        <v>27</v>
      </c>
      <c r="J9163" s="7">
        <v>1190</v>
      </c>
      <c r="K9163" s="10">
        <v>3213</v>
      </c>
      <c r="L9163" s="10">
        <v>1413.72</v>
      </c>
      <c r="M9163" s="5">
        <v>0.44</v>
      </c>
      <c r="N9163" s="2" t="s">
        <v>23</v>
      </c>
    </row>
    <row r="9164" spans="2:14" ht="14.25" customHeight="1" x14ac:dyDescent="0.25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10">
        <v>24</v>
      </c>
      <c r="J9164" s="7">
        <v>900</v>
      </c>
      <c r="K9164" s="10">
        <v>2160</v>
      </c>
      <c r="L9164" s="10">
        <v>1015.2</v>
      </c>
      <c r="M9164" s="5">
        <v>0.47000000000000003</v>
      </c>
      <c r="N9164" s="2" t="s">
        <v>23</v>
      </c>
    </row>
    <row r="9165" spans="2:14" ht="14.25" customHeight="1" x14ac:dyDescent="0.25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10">
        <v>32</v>
      </c>
      <c r="J9165" s="7">
        <v>1110</v>
      </c>
      <c r="K9165" s="10">
        <v>3552</v>
      </c>
      <c r="L9165" s="10">
        <v>1385.2799999999997</v>
      </c>
      <c r="M9165" s="5">
        <v>0.38999999999999996</v>
      </c>
      <c r="N9165" s="2" t="s">
        <v>23</v>
      </c>
    </row>
    <row r="9166" spans="2:14" ht="14.25" customHeight="1" x14ac:dyDescent="0.25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10">
        <v>33</v>
      </c>
      <c r="J9166" s="7">
        <v>1450</v>
      </c>
      <c r="K9166" s="10">
        <v>4785</v>
      </c>
      <c r="L9166" s="10">
        <v>2248.9500000000003</v>
      </c>
      <c r="M9166" s="5">
        <v>0.47000000000000003</v>
      </c>
      <c r="N9166" s="2" t="s">
        <v>23</v>
      </c>
    </row>
    <row r="9167" spans="2:14" ht="14.25" customHeight="1" x14ac:dyDescent="0.25">
      <c r="B9167" s="2" t="s">
        <v>24</v>
      </c>
      <c r="C9167" s="2">
        <v>1197831</v>
      </c>
      <c r="D9167" s="3">
        <v>44368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10">
        <v>28</v>
      </c>
      <c r="J9167" s="7">
        <v>2360</v>
      </c>
      <c r="K9167" s="10">
        <v>6608</v>
      </c>
      <c r="L9167" s="10">
        <v>2907.52</v>
      </c>
      <c r="M9167" s="5">
        <v>0.44</v>
      </c>
      <c r="N9167" s="2" t="s">
        <v>23</v>
      </c>
    </row>
    <row r="9168" spans="2:14" ht="14.25" customHeight="1" x14ac:dyDescent="0.25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10">
        <v>25</v>
      </c>
      <c r="J9168" s="7">
        <v>1490</v>
      </c>
      <c r="K9168" s="10">
        <v>3725</v>
      </c>
      <c r="L9168" s="10">
        <v>1452.7499999999998</v>
      </c>
      <c r="M9168" s="5">
        <v>0.38999999999999996</v>
      </c>
      <c r="N9168" s="2" t="s">
        <v>23</v>
      </c>
    </row>
    <row r="9169" spans="2:14" ht="14.25" customHeight="1" x14ac:dyDescent="0.25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10">
        <v>28</v>
      </c>
      <c r="J9169" s="7">
        <v>1240</v>
      </c>
      <c r="K9169" s="10">
        <v>3472</v>
      </c>
      <c r="L9169" s="10">
        <v>1562.4</v>
      </c>
      <c r="M9169" s="5">
        <v>0.45</v>
      </c>
      <c r="N9169" s="2" t="s">
        <v>23</v>
      </c>
    </row>
    <row r="9170" spans="2:14" ht="14.25" customHeight="1" x14ac:dyDescent="0.25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10">
        <v>29</v>
      </c>
      <c r="J9170" s="7">
        <v>1240</v>
      </c>
      <c r="K9170" s="10">
        <v>3596</v>
      </c>
      <c r="L9170" s="10">
        <v>1582.24</v>
      </c>
      <c r="M9170" s="5">
        <v>0.44</v>
      </c>
      <c r="N9170" s="2" t="s">
        <v>23</v>
      </c>
    </row>
    <row r="9171" spans="2:14" ht="14.25" customHeight="1" x14ac:dyDescent="0.25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10">
        <v>37</v>
      </c>
      <c r="J9171" s="7">
        <v>1160</v>
      </c>
      <c r="K9171" s="10">
        <v>4292</v>
      </c>
      <c r="L9171" s="10">
        <v>1673.8799999999999</v>
      </c>
      <c r="M9171" s="5">
        <v>0.38999999999999996</v>
      </c>
      <c r="N9171" s="2" t="s">
        <v>23</v>
      </c>
    </row>
    <row r="9172" spans="2:14" ht="14.25" customHeight="1" x14ac:dyDescent="0.25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10">
        <v>48</v>
      </c>
      <c r="J9172" s="7">
        <v>1650</v>
      </c>
      <c r="K9172" s="10">
        <v>7920</v>
      </c>
      <c r="L9172" s="10">
        <v>3405.6000000000004</v>
      </c>
      <c r="M9172" s="5">
        <v>0.43000000000000005</v>
      </c>
      <c r="N9172" s="2" t="s">
        <v>23</v>
      </c>
    </row>
    <row r="9173" spans="2:14" ht="14.25" customHeight="1" x14ac:dyDescent="0.25">
      <c r="B9173" s="2" t="s">
        <v>24</v>
      </c>
      <c r="C9173" s="2">
        <v>1197831</v>
      </c>
      <c r="D9173" s="3">
        <v>44396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10">
        <v>39</v>
      </c>
      <c r="J9173" s="7">
        <v>2710</v>
      </c>
      <c r="K9173" s="10">
        <v>10569</v>
      </c>
      <c r="L9173" s="10">
        <v>4438.9800000000005</v>
      </c>
      <c r="M9173" s="5">
        <v>0.42000000000000004</v>
      </c>
      <c r="N9173" s="2" t="s">
        <v>23</v>
      </c>
    </row>
    <row r="9174" spans="2:14" ht="14.25" customHeight="1" x14ac:dyDescent="0.25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10">
        <v>36</v>
      </c>
      <c r="J9174" s="7">
        <v>1630</v>
      </c>
      <c r="K9174" s="10">
        <v>5868</v>
      </c>
      <c r="L9174" s="10">
        <v>2171.16</v>
      </c>
      <c r="M9174" s="5">
        <v>0.37</v>
      </c>
      <c r="N9174" s="2" t="s">
        <v>23</v>
      </c>
    </row>
    <row r="9175" spans="2:14" ht="14.25" customHeight="1" x14ac:dyDescent="0.25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10">
        <v>32</v>
      </c>
      <c r="J9175" s="7">
        <v>1400</v>
      </c>
      <c r="K9175" s="10">
        <v>4480</v>
      </c>
      <c r="L9175" s="10">
        <v>1971.2</v>
      </c>
      <c r="M9175" s="5">
        <v>0.44</v>
      </c>
      <c r="N9175" s="2" t="s">
        <v>23</v>
      </c>
    </row>
    <row r="9176" spans="2:14" ht="14.25" customHeight="1" x14ac:dyDescent="0.25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10">
        <v>35</v>
      </c>
      <c r="J9176" s="7">
        <v>1200</v>
      </c>
      <c r="K9176" s="10">
        <v>4200</v>
      </c>
      <c r="L9176" s="10">
        <v>1806.0000000000002</v>
      </c>
      <c r="M9176" s="5">
        <v>0.43000000000000005</v>
      </c>
      <c r="N9176" s="2" t="s">
        <v>23</v>
      </c>
    </row>
    <row r="9177" spans="2:14" ht="14.25" customHeight="1" x14ac:dyDescent="0.25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10">
        <v>40</v>
      </c>
      <c r="J9177" s="7">
        <v>1490</v>
      </c>
      <c r="K9177" s="10">
        <v>5960</v>
      </c>
      <c r="L9177" s="10">
        <v>2384</v>
      </c>
      <c r="M9177" s="5">
        <v>0.39999999999999997</v>
      </c>
      <c r="N9177" s="2" t="s">
        <v>23</v>
      </c>
    </row>
    <row r="9178" spans="2:14" ht="14.25" customHeight="1" x14ac:dyDescent="0.25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10">
        <v>50</v>
      </c>
      <c r="J9178" s="7">
        <v>1980</v>
      </c>
      <c r="K9178" s="10">
        <v>9900</v>
      </c>
      <c r="L9178" s="10">
        <v>4554</v>
      </c>
      <c r="M9178" s="5">
        <v>0.46</v>
      </c>
      <c r="N9178" s="2" t="s">
        <v>23</v>
      </c>
    </row>
    <row r="9179" spans="2:14" ht="14.25" customHeight="1" x14ac:dyDescent="0.25">
      <c r="B9179" s="2" t="s">
        <v>24</v>
      </c>
      <c r="C9179" s="2">
        <v>1197831</v>
      </c>
      <c r="D9179" s="3">
        <v>44428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10">
        <v>43</v>
      </c>
      <c r="J9179" s="7">
        <v>2330</v>
      </c>
      <c r="K9179" s="10">
        <v>10019</v>
      </c>
      <c r="L9179" s="10">
        <v>4508.55</v>
      </c>
      <c r="M9179" s="5">
        <v>0.45</v>
      </c>
      <c r="N9179" s="2" t="s">
        <v>23</v>
      </c>
    </row>
    <row r="9180" spans="2:14" ht="14.25" customHeight="1" x14ac:dyDescent="0.25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10">
        <v>42</v>
      </c>
      <c r="J9180" s="7">
        <v>1630</v>
      </c>
      <c r="K9180" s="10">
        <v>6846</v>
      </c>
      <c r="L9180" s="10">
        <v>2669.9399999999996</v>
      </c>
      <c r="M9180" s="5">
        <v>0.38999999999999996</v>
      </c>
      <c r="N9180" s="2" t="s">
        <v>23</v>
      </c>
    </row>
    <row r="9181" spans="2:14" ht="14.25" customHeight="1" x14ac:dyDescent="0.25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10">
        <v>40</v>
      </c>
      <c r="J9181" s="7">
        <v>1350</v>
      </c>
      <c r="K9181" s="10">
        <v>5400</v>
      </c>
      <c r="L9181" s="10">
        <v>2376</v>
      </c>
      <c r="M9181" s="5">
        <v>0.44</v>
      </c>
      <c r="N9181" s="2" t="s">
        <v>23</v>
      </c>
    </row>
    <row r="9182" spans="2:14" ht="14.25" customHeight="1" x14ac:dyDescent="0.25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10">
        <v>29</v>
      </c>
      <c r="J9182" s="7">
        <v>1320</v>
      </c>
      <c r="K9182" s="10">
        <v>3828</v>
      </c>
      <c r="L9182" s="10">
        <v>1722.6000000000001</v>
      </c>
      <c r="M9182" s="5">
        <v>0.45</v>
      </c>
      <c r="N9182" s="2" t="s">
        <v>23</v>
      </c>
    </row>
    <row r="9183" spans="2:14" ht="14.25" customHeight="1" x14ac:dyDescent="0.25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10">
        <v>40</v>
      </c>
      <c r="J9183" s="7">
        <v>1130</v>
      </c>
      <c r="K9183" s="10">
        <v>4520</v>
      </c>
      <c r="L9183" s="10">
        <v>1672.4</v>
      </c>
      <c r="M9183" s="5">
        <v>0.37</v>
      </c>
      <c r="N9183" s="2" t="s">
        <v>23</v>
      </c>
    </row>
    <row r="9184" spans="2:14" ht="14.25" customHeight="1" x14ac:dyDescent="0.25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10">
        <v>40</v>
      </c>
      <c r="J9184" s="7">
        <v>1930</v>
      </c>
      <c r="K9184" s="10">
        <v>7720</v>
      </c>
      <c r="L9184" s="10">
        <v>3628.4</v>
      </c>
      <c r="M9184" s="5">
        <v>0.47000000000000003</v>
      </c>
      <c r="N9184" s="2" t="s">
        <v>23</v>
      </c>
    </row>
    <row r="9185" spans="2:14" ht="14.25" customHeight="1" x14ac:dyDescent="0.25">
      <c r="B9185" s="2" t="s">
        <v>24</v>
      </c>
      <c r="C9185" s="2">
        <v>1197831</v>
      </c>
      <c r="D9185" s="3">
        <v>44458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10">
        <v>35</v>
      </c>
      <c r="J9185" s="7">
        <v>2210</v>
      </c>
      <c r="K9185" s="10">
        <v>7735</v>
      </c>
      <c r="L9185" s="10">
        <v>3326.05</v>
      </c>
      <c r="M9185" s="5">
        <v>0.43000000000000005</v>
      </c>
      <c r="N9185" s="2" t="s">
        <v>23</v>
      </c>
    </row>
    <row r="9186" spans="2:14" ht="14.25" customHeight="1" x14ac:dyDescent="0.25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10">
        <v>26</v>
      </c>
      <c r="J9186" s="7">
        <v>1350</v>
      </c>
      <c r="K9186" s="10">
        <v>3510</v>
      </c>
      <c r="L9186" s="10">
        <v>1439.1</v>
      </c>
      <c r="M9186" s="5">
        <v>0.41</v>
      </c>
      <c r="N9186" s="2" t="s">
        <v>23</v>
      </c>
    </row>
    <row r="9187" spans="2:14" ht="14.25" customHeight="1" x14ac:dyDescent="0.25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10">
        <v>11</v>
      </c>
      <c r="J9187" s="7">
        <v>1230</v>
      </c>
      <c r="K9187" s="10">
        <v>1353</v>
      </c>
      <c r="L9187" s="10">
        <v>635.91000000000008</v>
      </c>
      <c r="M9187" s="5">
        <v>0.47000000000000003</v>
      </c>
      <c r="N9187" s="2" t="s">
        <v>23</v>
      </c>
    </row>
    <row r="9188" spans="2:14" ht="14.25" customHeight="1" x14ac:dyDescent="0.25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10">
        <v>12</v>
      </c>
      <c r="J9188" s="7">
        <v>1040</v>
      </c>
      <c r="K9188" s="10">
        <v>1248</v>
      </c>
      <c r="L9188" s="10">
        <v>524.16000000000008</v>
      </c>
      <c r="M9188" s="5">
        <v>0.42000000000000004</v>
      </c>
      <c r="N9188" s="2" t="s">
        <v>23</v>
      </c>
    </row>
    <row r="9189" spans="2:14" ht="14.25" customHeight="1" x14ac:dyDescent="0.25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10">
        <v>18</v>
      </c>
      <c r="J9189" s="7">
        <v>1110</v>
      </c>
      <c r="K9189" s="10">
        <v>1998</v>
      </c>
      <c r="L9189" s="10">
        <v>779.21999999999991</v>
      </c>
      <c r="M9189" s="5">
        <v>0.38999999999999996</v>
      </c>
      <c r="N9189" s="2" t="s">
        <v>23</v>
      </c>
    </row>
    <row r="9190" spans="2:14" ht="14.25" customHeight="1" x14ac:dyDescent="0.25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10">
        <v>22</v>
      </c>
      <c r="J9190" s="7">
        <v>1400</v>
      </c>
      <c r="K9190" s="10">
        <v>3080</v>
      </c>
      <c r="L9190" s="10">
        <v>1293.6000000000001</v>
      </c>
      <c r="M9190" s="5">
        <v>0.42000000000000004</v>
      </c>
      <c r="N9190" s="2" t="s">
        <v>23</v>
      </c>
    </row>
    <row r="9191" spans="2:14" ht="14.25" customHeight="1" x14ac:dyDescent="0.25">
      <c r="B9191" s="2" t="s">
        <v>24</v>
      </c>
      <c r="C9191" s="2">
        <v>1197831</v>
      </c>
      <c r="D9191" s="3">
        <v>44490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10">
        <v>21</v>
      </c>
      <c r="J9191" s="7">
        <v>1800</v>
      </c>
      <c r="K9191" s="10">
        <v>3780</v>
      </c>
      <c r="L9191" s="10">
        <v>1701</v>
      </c>
      <c r="M9191" s="5">
        <v>0.45</v>
      </c>
      <c r="N9191" s="2" t="s">
        <v>23</v>
      </c>
    </row>
    <row r="9192" spans="2:14" ht="14.25" customHeight="1" x14ac:dyDescent="0.25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10">
        <v>14</v>
      </c>
      <c r="J9192" s="7">
        <v>1320</v>
      </c>
      <c r="K9192" s="10">
        <v>1848</v>
      </c>
      <c r="L9192" s="10">
        <v>739.19999999999993</v>
      </c>
      <c r="M9192" s="5">
        <v>0.39999999999999997</v>
      </c>
      <c r="N9192" s="2" t="s">
        <v>23</v>
      </c>
    </row>
    <row r="9193" spans="2:14" ht="14.25" customHeight="1" x14ac:dyDescent="0.25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10">
        <v>16</v>
      </c>
      <c r="J9193" s="7">
        <v>990</v>
      </c>
      <c r="K9193" s="10">
        <v>1584</v>
      </c>
      <c r="L9193" s="10">
        <v>728.64</v>
      </c>
      <c r="M9193" s="5">
        <v>0.46</v>
      </c>
      <c r="N9193" s="2" t="s">
        <v>23</v>
      </c>
    </row>
    <row r="9194" spans="2:14" ht="14.25" customHeight="1" x14ac:dyDescent="0.25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10">
        <v>15</v>
      </c>
      <c r="J9194" s="7">
        <v>940</v>
      </c>
      <c r="K9194" s="10">
        <v>1410</v>
      </c>
      <c r="L9194" s="10">
        <v>634.5</v>
      </c>
      <c r="M9194" s="5">
        <v>0.45</v>
      </c>
      <c r="N9194" s="2" t="s">
        <v>23</v>
      </c>
    </row>
    <row r="9195" spans="2:14" ht="14.25" customHeight="1" x14ac:dyDescent="0.25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10">
        <v>21</v>
      </c>
      <c r="J9195" s="7">
        <v>910</v>
      </c>
      <c r="K9195" s="10">
        <v>1911</v>
      </c>
      <c r="L9195" s="10">
        <v>707.06999999999994</v>
      </c>
      <c r="M9195" s="5">
        <v>0.37</v>
      </c>
      <c r="N9195" s="2" t="s">
        <v>23</v>
      </c>
    </row>
    <row r="9196" spans="2:14" ht="14.25" customHeight="1" x14ac:dyDescent="0.25">
      <c r="B9196" s="2" t="s">
        <v>29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10">
        <v>20</v>
      </c>
      <c r="J9196" s="7">
        <v>1320</v>
      </c>
      <c r="K9196" s="10">
        <v>2640</v>
      </c>
      <c r="L9196" s="10">
        <v>1188</v>
      </c>
      <c r="M9196" s="5">
        <v>0.45</v>
      </c>
      <c r="N9196" s="2" t="s">
        <v>23</v>
      </c>
    </row>
    <row r="9197" spans="2:14" ht="14.25" customHeight="1" x14ac:dyDescent="0.25">
      <c r="B9197" s="2" t="s">
        <v>29</v>
      </c>
      <c r="C9197" s="2">
        <v>1197831</v>
      </c>
      <c r="D9197" s="3">
        <v>44520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10">
        <v>18</v>
      </c>
      <c r="J9197" s="7">
        <v>1760</v>
      </c>
      <c r="K9197" s="10">
        <v>3168</v>
      </c>
      <c r="L9197" s="10">
        <v>1457.28</v>
      </c>
      <c r="M9197" s="5">
        <v>0.46</v>
      </c>
      <c r="N9197" s="2" t="s">
        <v>23</v>
      </c>
    </row>
    <row r="9198" spans="2:14" ht="14.25" customHeight="1" x14ac:dyDescent="0.25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10">
        <v>11</v>
      </c>
      <c r="J9198" s="7">
        <v>1160</v>
      </c>
      <c r="K9198" s="10">
        <v>1276</v>
      </c>
      <c r="L9198" s="10">
        <v>535.91999999999996</v>
      </c>
      <c r="M9198" s="5">
        <v>0.42</v>
      </c>
      <c r="N9198" s="2" t="s">
        <v>23</v>
      </c>
    </row>
    <row r="9199" spans="2:14" ht="14.25" customHeight="1" x14ac:dyDescent="0.25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10">
        <v>19</v>
      </c>
      <c r="J9199" s="7">
        <v>1020</v>
      </c>
      <c r="K9199" s="10">
        <v>1938</v>
      </c>
      <c r="L9199" s="10">
        <v>833.34000000000015</v>
      </c>
      <c r="M9199" s="5">
        <v>0.43000000000000005</v>
      </c>
      <c r="N9199" s="2" t="s">
        <v>23</v>
      </c>
    </row>
    <row r="9200" spans="2:14" ht="14.25" customHeight="1" x14ac:dyDescent="0.25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10">
        <v>41</v>
      </c>
      <c r="J9200" s="7">
        <v>1280</v>
      </c>
      <c r="K9200" s="10">
        <v>5248</v>
      </c>
      <c r="L9200" s="10">
        <v>2309.12</v>
      </c>
      <c r="M9200" s="5">
        <v>0.44</v>
      </c>
      <c r="N9200" s="2" t="s">
        <v>23</v>
      </c>
    </row>
    <row r="9201" spans="2:14" ht="14.25" customHeight="1" x14ac:dyDescent="0.25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10">
        <v>56</v>
      </c>
      <c r="J9201" s="7">
        <v>1050</v>
      </c>
      <c r="K9201" s="10">
        <v>5880</v>
      </c>
      <c r="L9201" s="10">
        <v>2410.7999999999997</v>
      </c>
      <c r="M9201" s="5">
        <v>0.41</v>
      </c>
      <c r="N9201" s="2" t="s">
        <v>23</v>
      </c>
    </row>
    <row r="9202" spans="2:14" ht="14.25" customHeight="1" x14ac:dyDescent="0.25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10">
        <v>53</v>
      </c>
      <c r="J9202" s="7">
        <v>1350</v>
      </c>
      <c r="K9202" s="10">
        <v>7155</v>
      </c>
      <c r="L9202" s="10">
        <v>3219.75</v>
      </c>
      <c r="M9202" s="5">
        <v>0.45</v>
      </c>
      <c r="N9202" s="2" t="s">
        <v>23</v>
      </c>
    </row>
    <row r="9203" spans="2:14" ht="14.25" customHeight="1" x14ac:dyDescent="0.25">
      <c r="B9203" s="2" t="s">
        <v>29</v>
      </c>
      <c r="C9203" s="2">
        <v>1197831</v>
      </c>
      <c r="D9203" s="3">
        <v>44549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10">
        <v>55</v>
      </c>
      <c r="J9203" s="7">
        <v>2380</v>
      </c>
      <c r="K9203" s="10">
        <v>13090</v>
      </c>
      <c r="L9203" s="10">
        <v>6021.4000000000005</v>
      </c>
      <c r="M9203" s="5">
        <v>0.46</v>
      </c>
      <c r="N9203" s="2" t="s">
        <v>23</v>
      </c>
    </row>
    <row r="9204" spans="2:14" ht="14.25" customHeight="1" x14ac:dyDescent="0.25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10">
        <v>46</v>
      </c>
      <c r="J9204" s="7">
        <v>1550</v>
      </c>
      <c r="K9204" s="10">
        <v>7130</v>
      </c>
      <c r="L9204" s="10">
        <v>2851.9999999999995</v>
      </c>
      <c r="M9204" s="5">
        <v>0.39999999999999997</v>
      </c>
      <c r="N9204" s="2" t="s">
        <v>23</v>
      </c>
    </row>
    <row r="9205" spans="2:14" ht="14.25" customHeight="1" x14ac:dyDescent="0.25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10">
        <v>43</v>
      </c>
      <c r="J9205" s="7">
        <v>1490</v>
      </c>
      <c r="K9205" s="10">
        <v>6407</v>
      </c>
      <c r="L9205" s="10">
        <v>2819.08</v>
      </c>
      <c r="M9205" s="5">
        <v>0.44</v>
      </c>
      <c r="N9205" s="2" t="s">
        <v>23</v>
      </c>
    </row>
    <row r="9206" spans="2:14" ht="14.25" customHeight="1" x14ac:dyDescent="0.25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10">
        <v>40</v>
      </c>
      <c r="J9206" s="7">
        <v>1240</v>
      </c>
      <c r="K9206" s="10">
        <v>4960</v>
      </c>
      <c r="L9206" s="10">
        <v>2281.6</v>
      </c>
      <c r="M9206" s="5">
        <v>0.46</v>
      </c>
      <c r="N9206" s="2" t="s">
        <v>23</v>
      </c>
    </row>
    <row r="9207" spans="2:14" ht="14.25" customHeight="1" x14ac:dyDescent="0.25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10">
        <v>50</v>
      </c>
      <c r="J9207" s="7">
        <v>1320</v>
      </c>
      <c r="K9207" s="10">
        <v>6600</v>
      </c>
      <c r="L9207" s="10">
        <v>2640</v>
      </c>
      <c r="M9207" s="5">
        <v>0.39999999999999997</v>
      </c>
      <c r="N9207" s="2" t="s">
        <v>23</v>
      </c>
    </row>
    <row r="9208" spans="2:14" ht="14.25" customHeight="1" x14ac:dyDescent="0.25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10">
        <v>55</v>
      </c>
      <c r="J9208" s="7">
        <v>1700</v>
      </c>
      <c r="K9208" s="10">
        <v>9350</v>
      </c>
      <c r="L9208" s="10">
        <v>4207.5</v>
      </c>
      <c r="M9208" s="5">
        <v>0.45</v>
      </c>
      <c r="N9208" s="2" t="s">
        <v>23</v>
      </c>
    </row>
    <row r="9209" spans="2:14" ht="14.25" customHeight="1" x14ac:dyDescent="0.25">
      <c r="B9209" s="2" t="s">
        <v>29</v>
      </c>
      <c r="C9209" s="2">
        <v>1197831</v>
      </c>
      <c r="D9209" s="3">
        <v>44219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10">
        <v>17</v>
      </c>
      <c r="J9209" s="7">
        <v>1780</v>
      </c>
      <c r="K9209" s="10">
        <v>3026</v>
      </c>
      <c r="L9209" s="10">
        <v>1422.22</v>
      </c>
      <c r="M9209" s="5">
        <v>0.47000000000000003</v>
      </c>
      <c r="N9209" s="2" t="s">
        <v>23</v>
      </c>
    </row>
    <row r="9210" spans="2:14" ht="14.25" customHeight="1" x14ac:dyDescent="0.25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10">
        <v>18</v>
      </c>
      <c r="J9210" s="7">
        <v>1240</v>
      </c>
      <c r="K9210" s="10">
        <v>2232</v>
      </c>
      <c r="L9210" s="10">
        <v>848.16</v>
      </c>
      <c r="M9210" s="5">
        <v>0.38</v>
      </c>
      <c r="N9210" s="2" t="s">
        <v>23</v>
      </c>
    </row>
    <row r="9211" spans="2:14" ht="14.25" customHeight="1" x14ac:dyDescent="0.25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10">
        <v>10</v>
      </c>
      <c r="J9211" s="7">
        <v>1310</v>
      </c>
      <c r="K9211" s="10">
        <v>1310</v>
      </c>
      <c r="L9211" s="10">
        <v>563.30000000000007</v>
      </c>
      <c r="M9211" s="5">
        <v>0.43000000000000005</v>
      </c>
      <c r="N9211" s="2" t="s">
        <v>23</v>
      </c>
    </row>
    <row r="9212" spans="2:14" ht="14.25" customHeight="1" x14ac:dyDescent="0.25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10">
        <v>13</v>
      </c>
      <c r="J9212" s="7">
        <v>740</v>
      </c>
      <c r="K9212" s="10">
        <v>962</v>
      </c>
      <c r="L9212" s="10">
        <v>413.66</v>
      </c>
      <c r="M9212" s="5">
        <v>0.43000000000000005</v>
      </c>
      <c r="N9212" s="2" t="s">
        <v>23</v>
      </c>
    </row>
    <row r="9213" spans="2:14" ht="14.25" customHeight="1" x14ac:dyDescent="0.25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10">
        <v>23</v>
      </c>
      <c r="J9213" s="7">
        <v>910</v>
      </c>
      <c r="K9213" s="10">
        <v>2093</v>
      </c>
      <c r="L9213" s="10">
        <v>858.13</v>
      </c>
      <c r="M9213" s="5">
        <v>0.41</v>
      </c>
      <c r="N9213" s="2" t="s">
        <v>23</v>
      </c>
    </row>
    <row r="9214" spans="2:14" ht="14.25" customHeight="1" x14ac:dyDescent="0.25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10">
        <v>18</v>
      </c>
      <c r="J9214" s="7">
        <v>1240</v>
      </c>
      <c r="K9214" s="10">
        <v>2232</v>
      </c>
      <c r="L9214" s="10">
        <v>1004.4</v>
      </c>
      <c r="M9214" s="5">
        <v>0.45</v>
      </c>
      <c r="N9214" s="2" t="s">
        <v>23</v>
      </c>
    </row>
    <row r="9215" spans="2:14" ht="14.25" customHeight="1" x14ac:dyDescent="0.25">
      <c r="B9215" s="2" t="s">
        <v>29</v>
      </c>
      <c r="C9215" s="2">
        <v>1197831</v>
      </c>
      <c r="D9215" s="3">
        <v>44248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10">
        <v>18</v>
      </c>
      <c r="J9215" s="7">
        <v>2060</v>
      </c>
      <c r="K9215" s="10">
        <v>3708</v>
      </c>
      <c r="L9215" s="10">
        <v>1631.52</v>
      </c>
      <c r="M9215" s="5">
        <v>0.44</v>
      </c>
      <c r="N9215" s="2" t="s">
        <v>23</v>
      </c>
    </row>
    <row r="9216" spans="2:14" ht="14.25" customHeight="1" x14ac:dyDescent="0.25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10">
        <v>17</v>
      </c>
      <c r="J9216" s="7">
        <v>830</v>
      </c>
      <c r="K9216" s="10">
        <v>1411</v>
      </c>
      <c r="L9216" s="10">
        <v>550.29</v>
      </c>
      <c r="M9216" s="5">
        <v>0.38999999999999996</v>
      </c>
      <c r="N9216" s="2" t="s">
        <v>23</v>
      </c>
    </row>
    <row r="9217" spans="2:14" ht="14.25" customHeight="1" x14ac:dyDescent="0.25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10">
        <v>12</v>
      </c>
      <c r="J9217" s="7">
        <v>980</v>
      </c>
      <c r="K9217" s="10">
        <v>1176</v>
      </c>
      <c r="L9217" s="10">
        <v>552.72</v>
      </c>
      <c r="M9217" s="5">
        <v>0.47000000000000003</v>
      </c>
      <c r="N9217" s="2" t="s">
        <v>23</v>
      </c>
    </row>
    <row r="9218" spans="2:14" ht="14.25" customHeight="1" x14ac:dyDescent="0.25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10">
        <v>15</v>
      </c>
      <c r="J9218" s="7">
        <v>580</v>
      </c>
      <c r="K9218" s="10">
        <v>870</v>
      </c>
      <c r="L9218" s="10">
        <v>400.20000000000005</v>
      </c>
      <c r="M9218" s="5">
        <v>0.46</v>
      </c>
      <c r="N9218" s="2" t="s">
        <v>23</v>
      </c>
    </row>
    <row r="9219" spans="2:14" ht="14.25" customHeight="1" x14ac:dyDescent="0.25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10">
        <v>24</v>
      </c>
      <c r="J9219" s="7">
        <v>850</v>
      </c>
      <c r="K9219" s="10">
        <v>2040</v>
      </c>
      <c r="L9219" s="10">
        <v>815.99999999999989</v>
      </c>
      <c r="M9219" s="5">
        <v>0.39999999999999997</v>
      </c>
      <c r="N9219" s="2" t="s">
        <v>23</v>
      </c>
    </row>
    <row r="9220" spans="2:14" ht="14.25" customHeight="1" x14ac:dyDescent="0.25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10">
        <v>14</v>
      </c>
      <c r="J9220" s="7">
        <v>1120</v>
      </c>
      <c r="K9220" s="10">
        <v>1568</v>
      </c>
      <c r="L9220" s="10">
        <v>721.28000000000009</v>
      </c>
      <c r="M9220" s="5">
        <v>0.46</v>
      </c>
      <c r="N9220" s="2" t="s">
        <v>23</v>
      </c>
    </row>
    <row r="9221" spans="2:14" ht="14.25" customHeight="1" x14ac:dyDescent="0.25">
      <c r="B9221" s="2" t="s">
        <v>29</v>
      </c>
      <c r="C9221" s="2">
        <v>1197831</v>
      </c>
      <c r="D9221" s="3">
        <v>44274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10">
        <v>14</v>
      </c>
      <c r="J9221" s="7">
        <v>1820</v>
      </c>
      <c r="K9221" s="10">
        <v>2548</v>
      </c>
      <c r="L9221" s="10">
        <v>1172.0800000000002</v>
      </c>
      <c r="M9221" s="5">
        <v>0.46</v>
      </c>
      <c r="N9221" s="2" t="s">
        <v>23</v>
      </c>
    </row>
    <row r="9222" spans="2:14" ht="14.25" customHeight="1" x14ac:dyDescent="0.25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10">
        <v>15</v>
      </c>
      <c r="J9222" s="7">
        <v>780</v>
      </c>
      <c r="K9222" s="10">
        <v>1170</v>
      </c>
      <c r="L9222" s="10">
        <v>479.7</v>
      </c>
      <c r="M9222" s="5">
        <v>0.41</v>
      </c>
      <c r="N9222" s="2" t="s">
        <v>23</v>
      </c>
    </row>
    <row r="9223" spans="2:14" ht="14.25" customHeight="1" x14ac:dyDescent="0.25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10">
        <v>7</v>
      </c>
      <c r="J9223" s="7">
        <v>830</v>
      </c>
      <c r="K9223" s="10">
        <v>581</v>
      </c>
      <c r="L9223" s="10">
        <v>261.45</v>
      </c>
      <c r="M9223" s="5">
        <v>0.45</v>
      </c>
      <c r="N9223" s="2" t="s">
        <v>23</v>
      </c>
    </row>
    <row r="9224" spans="2:14" ht="14.25" customHeight="1" x14ac:dyDescent="0.25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10">
        <v>16</v>
      </c>
      <c r="J9224" s="7">
        <v>390</v>
      </c>
      <c r="K9224" s="10">
        <v>624</v>
      </c>
      <c r="L9224" s="10">
        <v>293.28000000000003</v>
      </c>
      <c r="M9224" s="5">
        <v>0.47000000000000003</v>
      </c>
      <c r="N9224" s="2" t="s">
        <v>23</v>
      </c>
    </row>
    <row r="9225" spans="2:14" ht="14.25" customHeight="1" x14ac:dyDescent="0.25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10">
        <v>26</v>
      </c>
      <c r="J9225" s="7">
        <v>610</v>
      </c>
      <c r="K9225" s="10">
        <v>1586</v>
      </c>
      <c r="L9225" s="10">
        <v>666.12</v>
      </c>
      <c r="M9225" s="5">
        <v>0.42</v>
      </c>
      <c r="N9225" s="2" t="s">
        <v>23</v>
      </c>
    </row>
    <row r="9226" spans="2:14" ht="14.25" customHeight="1" x14ac:dyDescent="0.25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10">
        <v>18</v>
      </c>
      <c r="J9226" s="7">
        <v>880</v>
      </c>
      <c r="K9226" s="10">
        <v>1584</v>
      </c>
      <c r="L9226" s="10">
        <v>728.64</v>
      </c>
      <c r="M9226" s="5">
        <v>0.46</v>
      </c>
      <c r="N9226" s="2" t="s">
        <v>23</v>
      </c>
    </row>
    <row r="9227" spans="2:14" ht="14.25" customHeight="1" x14ac:dyDescent="0.25">
      <c r="B9227" s="2" t="s">
        <v>29</v>
      </c>
      <c r="C9227" s="2">
        <v>1197831</v>
      </c>
      <c r="D9227" s="3">
        <v>44306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10">
        <v>20</v>
      </c>
      <c r="J9227" s="7">
        <v>1840</v>
      </c>
      <c r="K9227" s="10">
        <v>3680</v>
      </c>
      <c r="L9227" s="10">
        <v>1692.8000000000002</v>
      </c>
      <c r="M9227" s="5">
        <v>0.46</v>
      </c>
      <c r="N9227" s="2" t="s">
        <v>23</v>
      </c>
    </row>
    <row r="9228" spans="2:14" ht="14.25" customHeight="1" x14ac:dyDescent="0.25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10">
        <v>18</v>
      </c>
      <c r="J9228" s="7">
        <v>790</v>
      </c>
      <c r="K9228" s="10">
        <v>1422</v>
      </c>
      <c r="L9228" s="10">
        <v>554.57999999999993</v>
      </c>
      <c r="M9228" s="5">
        <v>0.38999999999999996</v>
      </c>
      <c r="N9228" s="2" t="s">
        <v>23</v>
      </c>
    </row>
    <row r="9229" spans="2:14" ht="14.25" customHeight="1" x14ac:dyDescent="0.25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10">
        <v>10</v>
      </c>
      <c r="J9229" s="7">
        <v>700</v>
      </c>
      <c r="K9229" s="10">
        <v>700</v>
      </c>
      <c r="L9229" s="10">
        <v>322</v>
      </c>
      <c r="M9229" s="5">
        <v>0.46</v>
      </c>
      <c r="N9229" s="2" t="s">
        <v>23</v>
      </c>
    </row>
    <row r="9230" spans="2:14" ht="14.25" customHeight="1" x14ac:dyDescent="0.25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10">
        <v>15</v>
      </c>
      <c r="J9230" s="7">
        <v>470</v>
      </c>
      <c r="K9230" s="10">
        <v>705</v>
      </c>
      <c r="L9230" s="10">
        <v>303.15000000000003</v>
      </c>
      <c r="M9230" s="5">
        <v>0.43000000000000005</v>
      </c>
      <c r="N9230" s="2" t="s">
        <v>23</v>
      </c>
    </row>
    <row r="9231" spans="2:14" ht="14.25" customHeight="1" x14ac:dyDescent="0.25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10">
        <v>27</v>
      </c>
      <c r="J9231" s="7">
        <v>540</v>
      </c>
      <c r="K9231" s="10">
        <v>1458</v>
      </c>
      <c r="L9231" s="10">
        <v>568.61999999999989</v>
      </c>
      <c r="M9231" s="5">
        <v>0.38999999999999996</v>
      </c>
      <c r="N9231" s="2" t="s">
        <v>23</v>
      </c>
    </row>
    <row r="9232" spans="2:14" ht="14.25" customHeight="1" x14ac:dyDescent="0.25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10">
        <v>22</v>
      </c>
      <c r="J9232" s="7">
        <v>1110</v>
      </c>
      <c r="K9232" s="10">
        <v>2442</v>
      </c>
      <c r="L9232" s="10">
        <v>1050.0600000000002</v>
      </c>
      <c r="M9232" s="5">
        <v>0.43000000000000005</v>
      </c>
      <c r="N9232" s="2" t="s">
        <v>23</v>
      </c>
    </row>
    <row r="9233" spans="2:14" ht="14.25" customHeight="1" x14ac:dyDescent="0.25">
      <c r="B9233" s="2" t="s">
        <v>29</v>
      </c>
      <c r="C9233" s="2">
        <v>1197831</v>
      </c>
      <c r="D9233" s="3">
        <v>44335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10">
        <v>28</v>
      </c>
      <c r="J9233" s="7">
        <v>1790</v>
      </c>
      <c r="K9233" s="10">
        <v>5012</v>
      </c>
      <c r="L9233" s="10">
        <v>2155.1600000000003</v>
      </c>
      <c r="M9233" s="5">
        <v>0.43000000000000005</v>
      </c>
      <c r="N9233" s="2" t="s">
        <v>23</v>
      </c>
    </row>
    <row r="9234" spans="2:14" ht="14.25" customHeight="1" x14ac:dyDescent="0.25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10">
        <v>29</v>
      </c>
      <c r="J9234" s="7">
        <v>930</v>
      </c>
      <c r="K9234" s="10">
        <v>2697</v>
      </c>
      <c r="L9234" s="10">
        <v>1024.8599999999999</v>
      </c>
      <c r="M9234" s="5">
        <v>0.38</v>
      </c>
      <c r="N9234" s="2" t="s">
        <v>23</v>
      </c>
    </row>
    <row r="9235" spans="2:14" ht="14.25" customHeight="1" x14ac:dyDescent="0.25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10">
        <v>27</v>
      </c>
      <c r="J9235" s="7">
        <v>880</v>
      </c>
      <c r="K9235" s="10">
        <v>2376</v>
      </c>
      <c r="L9235" s="10">
        <v>997.92000000000007</v>
      </c>
      <c r="M9235" s="5">
        <v>0.42000000000000004</v>
      </c>
      <c r="N9235" s="2" t="s">
        <v>23</v>
      </c>
    </row>
    <row r="9236" spans="2:14" ht="14.25" customHeight="1" x14ac:dyDescent="0.25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10">
        <v>26</v>
      </c>
      <c r="J9236" s="7">
        <v>740</v>
      </c>
      <c r="K9236" s="10">
        <v>1924</v>
      </c>
      <c r="L9236" s="10">
        <v>808.08</v>
      </c>
      <c r="M9236" s="5">
        <v>0.42000000000000004</v>
      </c>
      <c r="N9236" s="2" t="s">
        <v>23</v>
      </c>
    </row>
    <row r="9237" spans="2:14" ht="14.25" customHeight="1" x14ac:dyDescent="0.25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10">
        <v>33</v>
      </c>
      <c r="J9237" s="7">
        <v>800</v>
      </c>
      <c r="K9237" s="10">
        <v>2640</v>
      </c>
      <c r="L9237" s="10">
        <v>1082.3999999999999</v>
      </c>
      <c r="M9237" s="5">
        <v>0.41</v>
      </c>
      <c r="N9237" s="2" t="s">
        <v>23</v>
      </c>
    </row>
    <row r="9238" spans="2:14" ht="14.25" customHeight="1" x14ac:dyDescent="0.25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10">
        <v>33</v>
      </c>
      <c r="J9238" s="7">
        <v>1160</v>
      </c>
      <c r="K9238" s="10">
        <v>3828</v>
      </c>
      <c r="L9238" s="10">
        <v>1722.6000000000001</v>
      </c>
      <c r="M9238" s="5">
        <v>0.45</v>
      </c>
      <c r="N9238" s="2" t="s">
        <v>23</v>
      </c>
    </row>
    <row r="9239" spans="2:14" ht="14.25" customHeight="1" x14ac:dyDescent="0.25">
      <c r="B9239" s="2" t="s">
        <v>29</v>
      </c>
      <c r="C9239" s="2">
        <v>1197831</v>
      </c>
      <c r="D9239" s="3">
        <v>44368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10">
        <v>32</v>
      </c>
      <c r="J9239" s="7">
        <v>1920</v>
      </c>
      <c r="K9239" s="10">
        <v>6144</v>
      </c>
      <c r="L9239" s="10">
        <v>2826.2400000000002</v>
      </c>
      <c r="M9239" s="5">
        <v>0.46</v>
      </c>
      <c r="N9239" s="2" t="s">
        <v>23</v>
      </c>
    </row>
    <row r="9240" spans="2:14" ht="14.25" customHeight="1" x14ac:dyDescent="0.25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10">
        <v>25</v>
      </c>
      <c r="J9240" s="7">
        <v>1230</v>
      </c>
      <c r="K9240" s="10">
        <v>3075</v>
      </c>
      <c r="L9240" s="10">
        <v>1199.2499999999998</v>
      </c>
      <c r="M9240" s="5">
        <v>0.38999999999999996</v>
      </c>
      <c r="N9240" s="2" t="s">
        <v>23</v>
      </c>
    </row>
    <row r="9241" spans="2:14" ht="14.25" customHeight="1" x14ac:dyDescent="0.25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10">
        <v>27</v>
      </c>
      <c r="J9241" s="7">
        <v>1070</v>
      </c>
      <c r="K9241" s="10">
        <v>2889</v>
      </c>
      <c r="L9241" s="10">
        <v>1242.2700000000002</v>
      </c>
      <c r="M9241" s="5">
        <v>0.43000000000000005</v>
      </c>
      <c r="N9241" s="2" t="s">
        <v>23</v>
      </c>
    </row>
    <row r="9242" spans="2:14" ht="14.25" customHeight="1" x14ac:dyDescent="0.25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10">
        <v>29</v>
      </c>
      <c r="J9242" s="7">
        <v>1020</v>
      </c>
      <c r="K9242" s="10">
        <v>2958</v>
      </c>
      <c r="L9242" s="10">
        <v>1331.1000000000001</v>
      </c>
      <c r="M9242" s="5">
        <v>0.45</v>
      </c>
      <c r="N9242" s="2" t="s">
        <v>23</v>
      </c>
    </row>
    <row r="9243" spans="2:14" ht="14.25" customHeight="1" x14ac:dyDescent="0.25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10">
        <v>41</v>
      </c>
      <c r="J9243" s="7">
        <v>1050</v>
      </c>
      <c r="K9243" s="10">
        <v>4305</v>
      </c>
      <c r="L9243" s="10">
        <v>1635.9</v>
      </c>
      <c r="M9243" s="5">
        <v>0.38</v>
      </c>
      <c r="N9243" s="2" t="s">
        <v>23</v>
      </c>
    </row>
    <row r="9244" spans="2:14" ht="14.25" customHeight="1" x14ac:dyDescent="0.25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10">
        <v>40</v>
      </c>
      <c r="J9244" s="7">
        <v>1430</v>
      </c>
      <c r="K9244" s="10">
        <v>5720</v>
      </c>
      <c r="L9244" s="10">
        <v>2402.4</v>
      </c>
      <c r="M9244" s="5">
        <v>0.42000000000000004</v>
      </c>
      <c r="N9244" s="2" t="s">
        <v>23</v>
      </c>
    </row>
    <row r="9245" spans="2:14" ht="14.25" customHeight="1" x14ac:dyDescent="0.25">
      <c r="B9245" s="2" t="s">
        <v>29</v>
      </c>
      <c r="C9245" s="2">
        <v>1197831</v>
      </c>
      <c r="D9245" s="3">
        <v>44396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10">
        <v>43</v>
      </c>
      <c r="J9245" s="7">
        <v>2380</v>
      </c>
      <c r="K9245" s="10">
        <v>10234</v>
      </c>
      <c r="L9245" s="10">
        <v>4298.2800000000007</v>
      </c>
      <c r="M9245" s="5">
        <v>0.42000000000000004</v>
      </c>
      <c r="N9245" s="2" t="s">
        <v>23</v>
      </c>
    </row>
    <row r="9246" spans="2:14" ht="14.25" customHeight="1" x14ac:dyDescent="0.25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10">
        <v>35</v>
      </c>
      <c r="J9246" s="7">
        <v>1350</v>
      </c>
      <c r="K9246" s="10">
        <v>4725</v>
      </c>
      <c r="L9246" s="10">
        <v>1795.5</v>
      </c>
      <c r="M9246" s="5">
        <v>0.38</v>
      </c>
      <c r="N9246" s="2" t="s">
        <v>23</v>
      </c>
    </row>
    <row r="9247" spans="2:14" ht="14.25" customHeight="1" x14ac:dyDescent="0.25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10">
        <v>33</v>
      </c>
      <c r="J9247" s="7">
        <v>1310</v>
      </c>
      <c r="K9247" s="10">
        <v>4323</v>
      </c>
      <c r="L9247" s="10">
        <v>1858.89</v>
      </c>
      <c r="M9247" s="5">
        <v>0.43000000000000005</v>
      </c>
      <c r="N9247" s="2" t="s">
        <v>23</v>
      </c>
    </row>
    <row r="9248" spans="2:14" ht="14.25" customHeight="1" x14ac:dyDescent="0.25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10">
        <v>36</v>
      </c>
      <c r="J9248" s="7">
        <v>1070</v>
      </c>
      <c r="K9248" s="10">
        <v>3852</v>
      </c>
      <c r="L9248" s="10">
        <v>1771.92</v>
      </c>
      <c r="M9248" s="5">
        <v>0.46</v>
      </c>
      <c r="N9248" s="2" t="s">
        <v>23</v>
      </c>
    </row>
    <row r="9249" spans="2:14" ht="14.25" customHeight="1" x14ac:dyDescent="0.25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10">
        <v>43</v>
      </c>
      <c r="J9249" s="7">
        <v>1160</v>
      </c>
      <c r="K9249" s="10">
        <v>4988</v>
      </c>
      <c r="L9249" s="10">
        <v>2045.08</v>
      </c>
      <c r="M9249" s="5">
        <v>0.41</v>
      </c>
      <c r="N9249" s="2" t="s">
        <v>23</v>
      </c>
    </row>
    <row r="9250" spans="2:14" ht="14.25" customHeight="1" x14ac:dyDescent="0.25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10">
        <v>45</v>
      </c>
      <c r="J9250" s="7">
        <v>1630</v>
      </c>
      <c r="K9250" s="10">
        <v>7335</v>
      </c>
      <c r="L9250" s="10">
        <v>3447.4500000000003</v>
      </c>
      <c r="M9250" s="5">
        <v>0.47000000000000003</v>
      </c>
      <c r="N9250" s="2" t="s">
        <v>23</v>
      </c>
    </row>
    <row r="9251" spans="2:14" ht="14.25" customHeight="1" x14ac:dyDescent="0.25">
      <c r="B9251" s="2" t="s">
        <v>29</v>
      </c>
      <c r="C9251" s="2">
        <v>1197831</v>
      </c>
      <c r="D9251" s="3">
        <v>44428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10">
        <v>41</v>
      </c>
      <c r="J9251" s="7">
        <v>2300</v>
      </c>
      <c r="K9251" s="10">
        <v>9430</v>
      </c>
      <c r="L9251" s="10">
        <v>3960.6000000000004</v>
      </c>
      <c r="M9251" s="5">
        <v>0.42000000000000004</v>
      </c>
      <c r="N9251" s="2" t="s">
        <v>23</v>
      </c>
    </row>
    <row r="9252" spans="2:14" ht="14.25" customHeight="1" x14ac:dyDescent="0.25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10">
        <v>37</v>
      </c>
      <c r="J9252" s="7">
        <v>1400</v>
      </c>
      <c r="K9252" s="10">
        <v>5180</v>
      </c>
      <c r="L9252" s="10">
        <v>2175.6</v>
      </c>
      <c r="M9252" s="5">
        <v>0.42</v>
      </c>
      <c r="N9252" s="2" t="s">
        <v>23</v>
      </c>
    </row>
    <row r="9253" spans="2:14" ht="14.25" customHeight="1" x14ac:dyDescent="0.25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10">
        <v>38</v>
      </c>
      <c r="J9253" s="7">
        <v>1130</v>
      </c>
      <c r="K9253" s="10">
        <v>4294</v>
      </c>
      <c r="L9253" s="10">
        <v>2018.18</v>
      </c>
      <c r="M9253" s="5">
        <v>0.47000000000000003</v>
      </c>
      <c r="N9253" s="2" t="s">
        <v>23</v>
      </c>
    </row>
    <row r="9254" spans="2:14" ht="14.25" customHeight="1" x14ac:dyDescent="0.25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10">
        <v>32</v>
      </c>
      <c r="J9254" s="7">
        <v>1110</v>
      </c>
      <c r="K9254" s="10">
        <v>3552</v>
      </c>
      <c r="L9254" s="10">
        <v>1491.8400000000001</v>
      </c>
      <c r="M9254" s="5">
        <v>0.42000000000000004</v>
      </c>
      <c r="N9254" s="2" t="s">
        <v>23</v>
      </c>
    </row>
    <row r="9255" spans="2:14" ht="14.25" customHeight="1" x14ac:dyDescent="0.25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10">
        <v>40</v>
      </c>
      <c r="J9255" s="7">
        <v>1050</v>
      </c>
      <c r="K9255" s="10">
        <v>4200</v>
      </c>
      <c r="L9255" s="10">
        <v>1554</v>
      </c>
      <c r="M9255" s="5">
        <v>0.37</v>
      </c>
      <c r="N9255" s="2" t="s">
        <v>23</v>
      </c>
    </row>
    <row r="9256" spans="2:14" ht="14.25" customHeight="1" x14ac:dyDescent="0.25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10">
        <v>40</v>
      </c>
      <c r="J9256" s="7">
        <v>1660</v>
      </c>
      <c r="K9256" s="10">
        <v>6640</v>
      </c>
      <c r="L9256" s="10">
        <v>3120.8</v>
      </c>
      <c r="M9256" s="5">
        <v>0.47000000000000003</v>
      </c>
      <c r="N9256" s="2" t="s">
        <v>23</v>
      </c>
    </row>
    <row r="9257" spans="2:14" ht="14.25" customHeight="1" x14ac:dyDescent="0.25">
      <c r="B9257" s="2" t="s">
        <v>29</v>
      </c>
      <c r="C9257" s="2">
        <v>1197831</v>
      </c>
      <c r="D9257" s="3">
        <v>44458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10">
        <v>35</v>
      </c>
      <c r="J9257" s="7">
        <v>1960</v>
      </c>
      <c r="K9257" s="10">
        <v>6860</v>
      </c>
      <c r="L9257" s="10">
        <v>3155.6000000000004</v>
      </c>
      <c r="M9257" s="5">
        <v>0.46</v>
      </c>
      <c r="N9257" s="2" t="s">
        <v>23</v>
      </c>
    </row>
    <row r="9258" spans="2:14" ht="14.25" customHeight="1" x14ac:dyDescent="0.25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10">
        <v>28</v>
      </c>
      <c r="J9258" s="7">
        <v>1280</v>
      </c>
      <c r="K9258" s="10">
        <v>3584</v>
      </c>
      <c r="L9258" s="10">
        <v>1469.4399999999998</v>
      </c>
      <c r="M9258" s="5">
        <v>0.41</v>
      </c>
      <c r="N9258" s="2" t="s">
        <v>23</v>
      </c>
    </row>
    <row r="9259" spans="2:14" ht="14.25" customHeight="1" x14ac:dyDescent="0.25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10">
        <v>12</v>
      </c>
      <c r="J9259" s="7">
        <v>910</v>
      </c>
      <c r="K9259" s="10">
        <v>1092</v>
      </c>
      <c r="L9259" s="10">
        <v>458.64000000000004</v>
      </c>
      <c r="M9259" s="5">
        <v>0.42000000000000004</v>
      </c>
      <c r="N9259" s="2" t="s">
        <v>23</v>
      </c>
    </row>
    <row r="9260" spans="2:14" ht="14.25" customHeight="1" x14ac:dyDescent="0.25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10">
        <v>12</v>
      </c>
      <c r="J9260" s="7">
        <v>830</v>
      </c>
      <c r="K9260" s="10">
        <v>996</v>
      </c>
      <c r="L9260" s="10">
        <v>418.32000000000005</v>
      </c>
      <c r="M9260" s="5">
        <v>0.42000000000000004</v>
      </c>
      <c r="N9260" s="2" t="s">
        <v>23</v>
      </c>
    </row>
    <row r="9261" spans="2:14" ht="14.25" customHeight="1" x14ac:dyDescent="0.25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10">
        <v>20</v>
      </c>
      <c r="J9261" s="7">
        <v>780</v>
      </c>
      <c r="K9261" s="10">
        <v>1560</v>
      </c>
      <c r="L9261" s="10">
        <v>592.79999999999995</v>
      </c>
      <c r="M9261" s="5">
        <v>0.38</v>
      </c>
      <c r="N9261" s="2" t="s">
        <v>23</v>
      </c>
    </row>
    <row r="9262" spans="2:14" ht="14.25" customHeight="1" x14ac:dyDescent="0.25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10">
        <v>23</v>
      </c>
      <c r="J9262" s="7">
        <v>1190</v>
      </c>
      <c r="K9262" s="10">
        <v>2737</v>
      </c>
      <c r="L9262" s="10">
        <v>1286.3900000000001</v>
      </c>
      <c r="M9262" s="5">
        <v>0.47000000000000003</v>
      </c>
      <c r="N9262" s="2" t="s">
        <v>23</v>
      </c>
    </row>
    <row r="9263" spans="2:14" ht="14.25" customHeight="1" x14ac:dyDescent="0.25">
      <c r="B9263" s="2" t="s">
        <v>29</v>
      </c>
      <c r="C9263" s="2">
        <v>1197831</v>
      </c>
      <c r="D9263" s="3">
        <v>44490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10">
        <v>20</v>
      </c>
      <c r="J9263" s="7">
        <v>1730</v>
      </c>
      <c r="K9263" s="10">
        <v>3460</v>
      </c>
      <c r="L9263" s="10">
        <v>1626.2</v>
      </c>
      <c r="M9263" s="5">
        <v>0.47000000000000003</v>
      </c>
      <c r="N9263" s="2" t="s">
        <v>23</v>
      </c>
    </row>
    <row r="9264" spans="2:14" ht="14.25" customHeight="1" x14ac:dyDescent="0.25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10">
        <v>14</v>
      </c>
      <c r="J9264" s="7">
        <v>1120</v>
      </c>
      <c r="K9264" s="10">
        <v>1568</v>
      </c>
      <c r="L9264" s="10">
        <v>658.56</v>
      </c>
      <c r="M9264" s="5">
        <v>0.42</v>
      </c>
      <c r="N9264" s="2" t="s">
        <v>23</v>
      </c>
    </row>
    <row r="9265" spans="2:14" ht="14.25" customHeight="1" x14ac:dyDescent="0.25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10">
        <v>14</v>
      </c>
      <c r="J9265" s="7">
        <v>740</v>
      </c>
      <c r="K9265" s="10">
        <v>1036</v>
      </c>
      <c r="L9265" s="10">
        <v>435.12000000000006</v>
      </c>
      <c r="M9265" s="5">
        <v>0.42000000000000004</v>
      </c>
      <c r="N9265" s="2" t="s">
        <v>23</v>
      </c>
    </row>
    <row r="9266" spans="2:14" ht="14.25" customHeight="1" x14ac:dyDescent="0.25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10">
        <v>15</v>
      </c>
      <c r="J9266" s="7">
        <v>620</v>
      </c>
      <c r="K9266" s="10">
        <v>930</v>
      </c>
      <c r="L9266" s="10">
        <v>390.6</v>
      </c>
      <c r="M9266" s="5">
        <v>0.42000000000000004</v>
      </c>
      <c r="N9266" s="2" t="s">
        <v>23</v>
      </c>
    </row>
    <row r="9267" spans="2:14" ht="14.25" customHeight="1" x14ac:dyDescent="0.25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10">
        <v>22</v>
      </c>
      <c r="J9267" s="7">
        <v>680</v>
      </c>
      <c r="K9267" s="10">
        <v>1496</v>
      </c>
      <c r="L9267" s="10">
        <v>568.48</v>
      </c>
      <c r="M9267" s="5">
        <v>0.38</v>
      </c>
      <c r="N9267" s="2" t="s">
        <v>23</v>
      </c>
    </row>
    <row r="9268" spans="2:14" ht="14.25" customHeight="1" x14ac:dyDescent="0.25">
      <c r="B9268" s="2" t="s">
        <v>33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10">
        <v>22</v>
      </c>
      <c r="J9268" s="7">
        <v>1010</v>
      </c>
      <c r="K9268" s="10">
        <v>2222</v>
      </c>
      <c r="L9268" s="10">
        <v>1044.3400000000001</v>
      </c>
      <c r="M9268" s="5">
        <v>0.47000000000000003</v>
      </c>
      <c r="N9268" s="2" t="s">
        <v>23</v>
      </c>
    </row>
    <row r="9269" spans="2:14" ht="14.25" customHeight="1" x14ac:dyDescent="0.25">
      <c r="B9269" s="2" t="s">
        <v>33</v>
      </c>
      <c r="C9269" s="2">
        <v>1197831</v>
      </c>
      <c r="D9269" s="3">
        <v>44520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10">
        <v>16</v>
      </c>
      <c r="J9269" s="7">
        <v>1660</v>
      </c>
      <c r="K9269" s="10">
        <v>2656</v>
      </c>
      <c r="L9269" s="10">
        <v>1168.6400000000001</v>
      </c>
      <c r="M9269" s="5">
        <v>0.44</v>
      </c>
      <c r="N9269" s="2" t="s">
        <v>23</v>
      </c>
    </row>
    <row r="9270" spans="2:14" ht="14.25" customHeight="1" x14ac:dyDescent="0.25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10">
        <v>11</v>
      </c>
      <c r="J9270" s="7">
        <v>960</v>
      </c>
      <c r="K9270" s="10">
        <v>1056</v>
      </c>
      <c r="L9270" s="10">
        <v>401.28000000000003</v>
      </c>
      <c r="M9270" s="5">
        <v>0.38</v>
      </c>
      <c r="N9270" s="2" t="s">
        <v>23</v>
      </c>
    </row>
    <row r="9271" spans="2:14" ht="14.25" customHeight="1" x14ac:dyDescent="0.25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10">
        <v>19</v>
      </c>
      <c r="J9271" s="7">
        <v>810</v>
      </c>
      <c r="K9271" s="10">
        <v>1539</v>
      </c>
      <c r="L9271" s="10">
        <v>661.7700000000001</v>
      </c>
      <c r="M9271" s="5">
        <v>0.43000000000000005</v>
      </c>
      <c r="N9271" s="2" t="s">
        <v>23</v>
      </c>
    </row>
    <row r="9272" spans="2:14" ht="14.25" customHeight="1" x14ac:dyDescent="0.25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10">
        <v>37</v>
      </c>
      <c r="J9272" s="7">
        <v>900</v>
      </c>
      <c r="K9272" s="10">
        <v>3330</v>
      </c>
      <c r="L9272" s="10">
        <v>1565.1000000000001</v>
      </c>
      <c r="M9272" s="5">
        <v>0.47000000000000003</v>
      </c>
      <c r="N9272" s="2" t="s">
        <v>23</v>
      </c>
    </row>
    <row r="9273" spans="2:14" ht="14.25" customHeight="1" x14ac:dyDescent="0.25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10">
        <v>60</v>
      </c>
      <c r="J9273" s="7">
        <v>850</v>
      </c>
      <c r="K9273" s="10">
        <v>5100</v>
      </c>
      <c r="L9273" s="10">
        <v>2039.9999999999998</v>
      </c>
      <c r="M9273" s="5">
        <v>0.39999999999999997</v>
      </c>
      <c r="N9273" s="2" t="s">
        <v>23</v>
      </c>
    </row>
    <row r="9274" spans="2:14" ht="14.25" customHeight="1" x14ac:dyDescent="0.25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10">
        <v>60</v>
      </c>
      <c r="J9274" s="7">
        <v>1280</v>
      </c>
      <c r="K9274" s="10">
        <v>7680</v>
      </c>
      <c r="L9274" s="10">
        <v>3302.4000000000005</v>
      </c>
      <c r="M9274" s="5">
        <v>0.43000000000000005</v>
      </c>
      <c r="N9274" s="2" t="s">
        <v>23</v>
      </c>
    </row>
    <row r="9275" spans="2:14" ht="14.25" customHeight="1" x14ac:dyDescent="0.25">
      <c r="B9275" s="2" t="s">
        <v>33</v>
      </c>
      <c r="C9275" s="2">
        <v>1197831</v>
      </c>
      <c r="D9275" s="3">
        <v>44549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10">
        <v>55</v>
      </c>
      <c r="J9275" s="7">
        <v>2000</v>
      </c>
      <c r="K9275" s="10">
        <v>11000</v>
      </c>
      <c r="L9275" s="10">
        <v>4620</v>
      </c>
      <c r="M9275" s="5">
        <v>0.42000000000000004</v>
      </c>
      <c r="N9275" s="2" t="s">
        <v>23</v>
      </c>
    </row>
    <row r="9276" spans="2:14" ht="14.25" customHeight="1" x14ac:dyDescent="0.25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10">
        <v>47</v>
      </c>
      <c r="J9276" s="7">
        <v>1490</v>
      </c>
      <c r="K9276" s="10">
        <v>7003</v>
      </c>
      <c r="L9276" s="10">
        <v>2661.14</v>
      </c>
      <c r="M9276" s="5">
        <v>0.38</v>
      </c>
      <c r="N9276" s="2" t="s">
        <v>23</v>
      </c>
    </row>
    <row r="9277" spans="2:14" ht="14.25" customHeight="1" x14ac:dyDescent="0.25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10">
        <v>44</v>
      </c>
      <c r="J9277" s="7">
        <v>1310</v>
      </c>
      <c r="K9277" s="10">
        <v>5764</v>
      </c>
      <c r="L9277" s="10">
        <v>2593.8000000000002</v>
      </c>
      <c r="M9277" s="5">
        <v>0.45</v>
      </c>
      <c r="N9277" s="2" t="s">
        <v>23</v>
      </c>
    </row>
    <row r="9278" spans="2:14" ht="14.25" customHeight="1" x14ac:dyDescent="0.25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10">
        <v>45</v>
      </c>
      <c r="J9278" s="7">
        <v>1140</v>
      </c>
      <c r="K9278" s="10">
        <v>5130</v>
      </c>
      <c r="L9278" s="10">
        <v>2308.5</v>
      </c>
      <c r="M9278" s="5">
        <v>0.45</v>
      </c>
      <c r="N9278" s="2" t="s">
        <v>23</v>
      </c>
    </row>
    <row r="9279" spans="2:14" ht="14.25" customHeight="1" x14ac:dyDescent="0.25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10">
        <v>55</v>
      </c>
      <c r="J9279" s="7">
        <v>980</v>
      </c>
      <c r="K9279" s="10">
        <v>5390</v>
      </c>
      <c r="L9279" s="10">
        <v>2156</v>
      </c>
      <c r="M9279" s="5">
        <v>0.39999999999999997</v>
      </c>
      <c r="N9279" s="2" t="s">
        <v>23</v>
      </c>
    </row>
    <row r="9280" spans="2:14" ht="14.25" customHeight="1" x14ac:dyDescent="0.25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10">
        <v>51</v>
      </c>
      <c r="J9280" s="7">
        <v>1280</v>
      </c>
      <c r="K9280" s="10">
        <v>6528</v>
      </c>
      <c r="L9280" s="10">
        <v>2807.0400000000004</v>
      </c>
      <c r="M9280" s="5">
        <v>0.43000000000000005</v>
      </c>
      <c r="N9280" s="2" t="s">
        <v>23</v>
      </c>
    </row>
    <row r="9281" spans="2:14" ht="14.25" customHeight="1" x14ac:dyDescent="0.25">
      <c r="B9281" s="2" t="s">
        <v>33</v>
      </c>
      <c r="C9281" s="2">
        <v>1197831</v>
      </c>
      <c r="D9281" s="3">
        <v>44212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10">
        <v>17</v>
      </c>
      <c r="J9281" s="7">
        <v>1760</v>
      </c>
      <c r="K9281" s="10">
        <v>2992</v>
      </c>
      <c r="L9281" s="10">
        <v>1136.96</v>
      </c>
      <c r="M9281" s="5">
        <v>0.38</v>
      </c>
      <c r="N9281" s="2" t="s">
        <v>23</v>
      </c>
    </row>
    <row r="9282" spans="2:14" ht="14.25" customHeight="1" x14ac:dyDescent="0.25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10">
        <v>16</v>
      </c>
      <c r="J9282" s="7">
        <v>1050</v>
      </c>
      <c r="K9282" s="10">
        <v>1680</v>
      </c>
      <c r="L9282" s="10">
        <v>638.4</v>
      </c>
      <c r="M9282" s="5">
        <v>0.38</v>
      </c>
      <c r="N9282" s="2" t="s">
        <v>23</v>
      </c>
    </row>
    <row r="9283" spans="2:14" ht="14.25" customHeight="1" x14ac:dyDescent="0.25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10">
        <v>12</v>
      </c>
      <c r="J9283" s="7">
        <v>1160</v>
      </c>
      <c r="K9283" s="10">
        <v>1392</v>
      </c>
      <c r="L9283" s="10">
        <v>556.79999999999995</v>
      </c>
      <c r="M9283" s="5">
        <v>0.39999999999999997</v>
      </c>
      <c r="N9283" s="2" t="s">
        <v>23</v>
      </c>
    </row>
    <row r="9284" spans="2:14" ht="14.25" customHeight="1" x14ac:dyDescent="0.25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10">
        <v>16</v>
      </c>
      <c r="J9284" s="7">
        <v>700</v>
      </c>
      <c r="K9284" s="10">
        <v>1120</v>
      </c>
      <c r="L9284" s="10">
        <v>447.99999999999994</v>
      </c>
      <c r="M9284" s="5">
        <v>0.39999999999999997</v>
      </c>
      <c r="N9284" s="2" t="s">
        <v>23</v>
      </c>
    </row>
    <row r="9285" spans="2:14" ht="14.25" customHeight="1" x14ac:dyDescent="0.25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10">
        <v>28</v>
      </c>
      <c r="J9285" s="7">
        <v>880</v>
      </c>
      <c r="K9285" s="10">
        <v>2464</v>
      </c>
      <c r="L9285" s="10">
        <v>1010.2399999999999</v>
      </c>
      <c r="M9285" s="5">
        <v>0.41</v>
      </c>
      <c r="N9285" s="2" t="s">
        <v>23</v>
      </c>
    </row>
    <row r="9286" spans="2:14" ht="14.25" customHeight="1" x14ac:dyDescent="0.25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10">
        <v>17</v>
      </c>
      <c r="J9286" s="7">
        <v>1190</v>
      </c>
      <c r="K9286" s="10">
        <v>2023</v>
      </c>
      <c r="L9286" s="10">
        <v>748.51</v>
      </c>
      <c r="M9286" s="5">
        <v>0.37</v>
      </c>
      <c r="N9286" s="2" t="s">
        <v>23</v>
      </c>
    </row>
    <row r="9287" spans="2:14" ht="14.25" customHeight="1" x14ac:dyDescent="0.25">
      <c r="B9287" s="2" t="s">
        <v>33</v>
      </c>
      <c r="C9287" s="2">
        <v>1197831</v>
      </c>
      <c r="D9287" s="3">
        <v>44241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10">
        <v>18</v>
      </c>
      <c r="J9287" s="7">
        <v>2040</v>
      </c>
      <c r="K9287" s="10">
        <v>3672</v>
      </c>
      <c r="L9287" s="10">
        <v>1468.8</v>
      </c>
      <c r="M9287" s="5">
        <v>0.39999999999999997</v>
      </c>
      <c r="N9287" s="2" t="s">
        <v>23</v>
      </c>
    </row>
    <row r="9288" spans="2:14" ht="14.25" customHeight="1" x14ac:dyDescent="0.25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10">
        <v>17</v>
      </c>
      <c r="J9288" s="7">
        <v>750</v>
      </c>
      <c r="K9288" s="10">
        <v>1275</v>
      </c>
      <c r="L9288" s="10">
        <v>522.75</v>
      </c>
      <c r="M9288" s="5">
        <v>0.41</v>
      </c>
      <c r="N9288" s="2" t="s">
        <v>23</v>
      </c>
    </row>
    <row r="9289" spans="2:14" ht="14.25" customHeight="1" x14ac:dyDescent="0.25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10">
        <v>11</v>
      </c>
      <c r="J9289" s="7">
        <v>900</v>
      </c>
      <c r="K9289" s="10">
        <v>990</v>
      </c>
      <c r="L9289" s="10">
        <v>386.09999999999997</v>
      </c>
      <c r="M9289" s="5">
        <v>0.38999999999999996</v>
      </c>
      <c r="N9289" s="2" t="s">
        <v>23</v>
      </c>
    </row>
    <row r="9290" spans="2:14" ht="14.25" customHeight="1" x14ac:dyDescent="0.25">
      <c r="B9290" s="2" t="s">
        <v>25</v>
      </c>
      <c r="C9290" s="2">
        <v>1185732</v>
      </c>
      <c r="D9290" s="3">
        <v>44232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10">
        <v>24</v>
      </c>
      <c r="J9290" s="7">
        <v>390</v>
      </c>
      <c r="K9290" s="10">
        <v>936</v>
      </c>
      <c r="L9290" s="10">
        <v>308.87999999999994</v>
      </c>
      <c r="M9290" s="5">
        <v>0.32999999999999996</v>
      </c>
      <c r="N9290" s="2" t="s">
        <v>23</v>
      </c>
    </row>
    <row r="9291" spans="2:14" ht="14.25" customHeight="1" x14ac:dyDescent="0.25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10">
        <v>39</v>
      </c>
      <c r="J9291" s="7">
        <v>660</v>
      </c>
      <c r="K9291" s="10">
        <v>2574</v>
      </c>
      <c r="L9291" s="10">
        <v>952.38</v>
      </c>
      <c r="M9291" s="5">
        <v>0.37</v>
      </c>
      <c r="N9291" s="2" t="s">
        <v>23</v>
      </c>
    </row>
    <row r="9292" spans="2:14" ht="14.25" customHeight="1" x14ac:dyDescent="0.25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10">
        <v>32</v>
      </c>
      <c r="J9292" s="7">
        <v>960</v>
      </c>
      <c r="K9292" s="10">
        <v>3072</v>
      </c>
      <c r="L9292" s="10">
        <v>1198.08</v>
      </c>
      <c r="M9292" s="5">
        <v>0.38999999999999996</v>
      </c>
      <c r="N9292" s="2" t="s">
        <v>23</v>
      </c>
    </row>
    <row r="9293" spans="2:14" ht="14.25" customHeight="1" x14ac:dyDescent="0.25">
      <c r="B9293" s="2" t="s">
        <v>25</v>
      </c>
      <c r="C9293" s="2">
        <v>1185732</v>
      </c>
      <c r="D9293" s="3">
        <v>44258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10">
        <v>26</v>
      </c>
      <c r="J9293" s="7">
        <v>1820</v>
      </c>
      <c r="K9293" s="10">
        <v>4732</v>
      </c>
      <c r="L9293" s="10">
        <v>2034.7600000000002</v>
      </c>
      <c r="M9293" s="5">
        <v>0.43000000000000005</v>
      </c>
      <c r="N9293" s="2" t="s">
        <v>23</v>
      </c>
    </row>
    <row r="9294" spans="2:14" ht="14.25" customHeight="1" x14ac:dyDescent="0.25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10">
        <v>32</v>
      </c>
      <c r="J9294" s="7">
        <v>680</v>
      </c>
      <c r="K9294" s="10">
        <v>2176</v>
      </c>
      <c r="L9294" s="10">
        <v>979.2</v>
      </c>
      <c r="M9294" s="5">
        <v>0.45</v>
      </c>
      <c r="N9294" s="2" t="s">
        <v>23</v>
      </c>
    </row>
    <row r="9295" spans="2:14" ht="14.25" customHeight="1" x14ac:dyDescent="0.25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10">
        <v>23</v>
      </c>
      <c r="J9295" s="7">
        <v>750</v>
      </c>
      <c r="K9295" s="10">
        <v>1725</v>
      </c>
      <c r="L9295" s="10">
        <v>552</v>
      </c>
      <c r="M9295" s="5">
        <v>0.32</v>
      </c>
      <c r="N9295" s="2" t="s">
        <v>23</v>
      </c>
    </row>
    <row r="9296" spans="2:14" ht="14.25" customHeight="1" x14ac:dyDescent="0.25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10">
        <v>27</v>
      </c>
      <c r="J9296" s="7">
        <v>340</v>
      </c>
      <c r="K9296" s="10">
        <v>918</v>
      </c>
      <c r="L9296" s="10">
        <v>293.76</v>
      </c>
      <c r="M9296" s="5">
        <v>0.32</v>
      </c>
      <c r="N9296" s="2" t="s">
        <v>23</v>
      </c>
    </row>
    <row r="9297" spans="2:14" ht="14.25" customHeight="1" x14ac:dyDescent="0.25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10">
        <v>39</v>
      </c>
      <c r="J9297" s="7">
        <v>530</v>
      </c>
      <c r="K9297" s="10">
        <v>2067</v>
      </c>
      <c r="L9297" s="10">
        <v>702.78</v>
      </c>
      <c r="M9297" s="5">
        <v>0.33999999999999997</v>
      </c>
      <c r="N9297" s="2" t="s">
        <v>23</v>
      </c>
    </row>
    <row r="9298" spans="2:14" ht="14.25" customHeight="1" x14ac:dyDescent="0.25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10">
        <v>29</v>
      </c>
      <c r="J9298" s="7">
        <v>850</v>
      </c>
      <c r="K9298" s="10">
        <v>2465</v>
      </c>
      <c r="L9298" s="10">
        <v>961.34999999999991</v>
      </c>
      <c r="M9298" s="5">
        <v>0.38999999999999996</v>
      </c>
      <c r="N9298" s="2" t="s">
        <v>23</v>
      </c>
    </row>
    <row r="9299" spans="2:14" ht="14.25" customHeight="1" x14ac:dyDescent="0.25">
      <c r="B9299" s="2" t="s">
        <v>25</v>
      </c>
      <c r="C9299" s="2">
        <v>1185732</v>
      </c>
      <c r="D9299" s="3">
        <v>44290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10">
        <v>28</v>
      </c>
      <c r="J9299" s="7">
        <v>1550</v>
      </c>
      <c r="K9299" s="10">
        <v>4340</v>
      </c>
      <c r="L9299" s="10">
        <v>1996.4</v>
      </c>
      <c r="M9299" s="5">
        <v>0.46</v>
      </c>
      <c r="N9299" s="2" t="s">
        <v>23</v>
      </c>
    </row>
    <row r="9300" spans="2:14" ht="14.25" customHeight="1" x14ac:dyDescent="0.25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10">
        <v>30</v>
      </c>
      <c r="J9300" s="7">
        <v>640</v>
      </c>
      <c r="K9300" s="10">
        <v>1920</v>
      </c>
      <c r="L9300" s="10">
        <v>844.8</v>
      </c>
      <c r="M9300" s="5">
        <v>0.44</v>
      </c>
      <c r="N9300" s="2" t="s">
        <v>23</v>
      </c>
    </row>
    <row r="9301" spans="2:14" ht="14.25" customHeight="1" x14ac:dyDescent="0.25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10">
        <v>20</v>
      </c>
      <c r="J9301" s="7">
        <v>640</v>
      </c>
      <c r="K9301" s="10">
        <v>1280</v>
      </c>
      <c r="L9301" s="10">
        <v>460.79999999999995</v>
      </c>
      <c r="M9301" s="5">
        <v>0.36</v>
      </c>
      <c r="N9301" s="2" t="s">
        <v>23</v>
      </c>
    </row>
    <row r="9302" spans="2:14" ht="14.25" customHeight="1" x14ac:dyDescent="0.25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10">
        <v>26</v>
      </c>
      <c r="J9302" s="7">
        <v>410</v>
      </c>
      <c r="K9302" s="10">
        <v>1066</v>
      </c>
      <c r="L9302" s="10">
        <v>341.12</v>
      </c>
      <c r="M9302" s="5">
        <v>0.32</v>
      </c>
      <c r="N9302" s="2" t="s">
        <v>23</v>
      </c>
    </row>
    <row r="9303" spans="2:14" ht="14.25" customHeight="1" x14ac:dyDescent="0.25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10">
        <v>37</v>
      </c>
      <c r="J9303" s="7">
        <v>400</v>
      </c>
      <c r="K9303" s="10">
        <v>1480</v>
      </c>
      <c r="L9303" s="10">
        <v>503.19999999999993</v>
      </c>
      <c r="M9303" s="5">
        <v>0.33999999999999997</v>
      </c>
      <c r="N9303" s="2" t="s">
        <v>23</v>
      </c>
    </row>
    <row r="9304" spans="2:14" ht="14.25" customHeight="1" x14ac:dyDescent="0.25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10">
        <v>26</v>
      </c>
      <c r="J9304" s="7">
        <v>940</v>
      </c>
      <c r="K9304" s="10">
        <v>2444</v>
      </c>
      <c r="L9304" s="10">
        <v>1026.48</v>
      </c>
      <c r="M9304" s="5">
        <v>0.42</v>
      </c>
      <c r="N9304" s="2" t="s">
        <v>23</v>
      </c>
    </row>
    <row r="9305" spans="2:14" ht="14.25" customHeight="1" x14ac:dyDescent="0.25">
      <c r="B9305" s="2" t="s">
        <v>25</v>
      </c>
      <c r="C9305" s="2">
        <v>1185732</v>
      </c>
      <c r="D9305" s="3">
        <v>44319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10">
        <v>40</v>
      </c>
      <c r="J9305" s="7">
        <v>1910</v>
      </c>
      <c r="K9305" s="10">
        <v>7640</v>
      </c>
      <c r="L9305" s="10">
        <v>3361.6</v>
      </c>
      <c r="M9305" s="5">
        <v>0.44</v>
      </c>
      <c r="N9305" s="2" t="s">
        <v>23</v>
      </c>
    </row>
    <row r="9306" spans="2:14" ht="14.25" customHeight="1" x14ac:dyDescent="0.25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10">
        <v>35</v>
      </c>
      <c r="J9306" s="7">
        <v>830</v>
      </c>
      <c r="K9306" s="10">
        <v>2905</v>
      </c>
      <c r="L9306" s="10">
        <v>1278.2</v>
      </c>
      <c r="M9306" s="5">
        <v>0.44</v>
      </c>
      <c r="N9306" s="2" t="s">
        <v>23</v>
      </c>
    </row>
    <row r="9307" spans="2:14" ht="14.25" customHeight="1" x14ac:dyDescent="0.25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10">
        <v>32</v>
      </c>
      <c r="J9307" s="7">
        <v>830</v>
      </c>
      <c r="K9307" s="10">
        <v>2656</v>
      </c>
      <c r="L9307" s="10">
        <v>903.04</v>
      </c>
      <c r="M9307" s="5">
        <v>0.33999999999999997</v>
      </c>
      <c r="N9307" s="2" t="s">
        <v>23</v>
      </c>
    </row>
    <row r="9308" spans="2:14" ht="14.25" customHeight="1" x14ac:dyDescent="0.25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10">
        <v>32</v>
      </c>
      <c r="J9308" s="7">
        <v>740</v>
      </c>
      <c r="K9308" s="10">
        <v>2368</v>
      </c>
      <c r="L9308" s="10">
        <v>781.43999999999994</v>
      </c>
      <c r="M9308" s="5">
        <v>0.32999999999999996</v>
      </c>
      <c r="N9308" s="2" t="s">
        <v>23</v>
      </c>
    </row>
    <row r="9309" spans="2:14" ht="14.25" customHeight="1" x14ac:dyDescent="0.25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10">
        <v>37</v>
      </c>
      <c r="J9309" s="7">
        <v>830</v>
      </c>
      <c r="K9309" s="10">
        <v>3071</v>
      </c>
      <c r="L9309" s="10">
        <v>1074.8499999999999</v>
      </c>
      <c r="M9309" s="5">
        <v>0.35</v>
      </c>
      <c r="N9309" s="2" t="s">
        <v>23</v>
      </c>
    </row>
    <row r="9310" spans="2:14" ht="14.25" customHeight="1" x14ac:dyDescent="0.25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10">
        <v>41</v>
      </c>
      <c r="J9310" s="7">
        <v>1280</v>
      </c>
      <c r="K9310" s="10">
        <v>5248</v>
      </c>
      <c r="L9310" s="10">
        <v>2204.16</v>
      </c>
      <c r="M9310" s="5">
        <v>0.42</v>
      </c>
      <c r="N9310" s="2" t="s">
        <v>23</v>
      </c>
    </row>
    <row r="9311" spans="2:14" ht="14.25" customHeight="1" x14ac:dyDescent="0.25">
      <c r="B9311" s="2" t="s">
        <v>25</v>
      </c>
      <c r="C9311" s="2">
        <v>1185732</v>
      </c>
      <c r="D9311" s="3">
        <v>44352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10">
        <v>40</v>
      </c>
      <c r="J9311" s="7">
        <v>2060</v>
      </c>
      <c r="K9311" s="10">
        <v>8240</v>
      </c>
      <c r="L9311" s="10">
        <v>3872.8</v>
      </c>
      <c r="M9311" s="5">
        <v>0.47000000000000003</v>
      </c>
      <c r="N9311" s="2" t="s">
        <v>23</v>
      </c>
    </row>
    <row r="9312" spans="2:14" ht="14.25" customHeight="1" x14ac:dyDescent="0.25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10">
        <v>38</v>
      </c>
      <c r="J9312" s="7">
        <v>1240</v>
      </c>
      <c r="K9312" s="10">
        <v>4712</v>
      </c>
      <c r="L9312" s="10">
        <v>2214.6400000000003</v>
      </c>
      <c r="M9312" s="5">
        <v>0.47000000000000003</v>
      </c>
      <c r="N9312" s="2" t="s">
        <v>23</v>
      </c>
    </row>
    <row r="9313" spans="2:14" ht="14.25" customHeight="1" x14ac:dyDescent="0.25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10">
        <v>35</v>
      </c>
      <c r="J9313" s="7">
        <v>960</v>
      </c>
      <c r="K9313" s="10">
        <v>3360</v>
      </c>
      <c r="L9313" s="10">
        <v>1108.8</v>
      </c>
      <c r="M9313" s="5">
        <v>0.32999999999999996</v>
      </c>
      <c r="N9313" s="2" t="s">
        <v>23</v>
      </c>
    </row>
    <row r="9314" spans="2:14" ht="14.25" customHeight="1" x14ac:dyDescent="0.25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10">
        <v>35</v>
      </c>
      <c r="J9314" s="7">
        <v>850</v>
      </c>
      <c r="K9314" s="10">
        <v>2975</v>
      </c>
      <c r="L9314" s="10">
        <v>1041.25</v>
      </c>
      <c r="M9314" s="5">
        <v>0.35</v>
      </c>
      <c r="N9314" s="2" t="s">
        <v>23</v>
      </c>
    </row>
    <row r="9315" spans="2:14" ht="14.25" customHeight="1" x14ac:dyDescent="0.25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10">
        <v>36</v>
      </c>
      <c r="J9315" s="7">
        <v>910</v>
      </c>
      <c r="K9315" s="10">
        <v>3276</v>
      </c>
      <c r="L9315" s="10">
        <v>1048.32</v>
      </c>
      <c r="M9315" s="5">
        <v>0.32</v>
      </c>
      <c r="N9315" s="2" t="s">
        <v>23</v>
      </c>
    </row>
    <row r="9316" spans="2:14" ht="14.25" customHeight="1" x14ac:dyDescent="0.25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10">
        <v>39</v>
      </c>
      <c r="J9316" s="7">
        <v>1280</v>
      </c>
      <c r="K9316" s="10">
        <v>4992</v>
      </c>
      <c r="L9316" s="10">
        <v>1946.8799999999999</v>
      </c>
      <c r="M9316" s="5">
        <v>0.38999999999999996</v>
      </c>
      <c r="N9316" s="2" t="s">
        <v>23</v>
      </c>
    </row>
    <row r="9317" spans="2:14" ht="14.25" customHeight="1" x14ac:dyDescent="0.25">
      <c r="B9317" s="2" t="s">
        <v>25</v>
      </c>
      <c r="C9317" s="2">
        <v>1185732</v>
      </c>
      <c r="D9317" s="3">
        <v>44380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10">
        <v>42</v>
      </c>
      <c r="J9317" s="7">
        <v>1950</v>
      </c>
      <c r="K9317" s="10">
        <v>8190</v>
      </c>
      <c r="L9317" s="10">
        <v>3685.5</v>
      </c>
      <c r="M9317" s="5">
        <v>0.45</v>
      </c>
      <c r="N9317" s="2" t="s">
        <v>23</v>
      </c>
    </row>
    <row r="9318" spans="2:14" ht="14.25" customHeight="1" x14ac:dyDescent="0.25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10">
        <v>38</v>
      </c>
      <c r="J9318" s="7">
        <v>1200</v>
      </c>
      <c r="K9318" s="10">
        <v>4560</v>
      </c>
      <c r="L9318" s="10">
        <v>1915.2000000000003</v>
      </c>
      <c r="M9318" s="5">
        <v>0.42000000000000004</v>
      </c>
      <c r="N9318" s="2" t="s">
        <v>23</v>
      </c>
    </row>
    <row r="9319" spans="2:14" ht="14.25" customHeight="1" x14ac:dyDescent="0.25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10">
        <v>29</v>
      </c>
      <c r="J9319" s="7">
        <v>1110</v>
      </c>
      <c r="K9319" s="10">
        <v>3219</v>
      </c>
      <c r="L9319" s="10">
        <v>1094.4599999999998</v>
      </c>
      <c r="M9319" s="5">
        <v>0.33999999999999997</v>
      </c>
      <c r="N9319" s="2" t="s">
        <v>23</v>
      </c>
    </row>
    <row r="9320" spans="2:14" ht="14.25" customHeight="1" x14ac:dyDescent="0.25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10">
        <v>34</v>
      </c>
      <c r="J9320" s="7">
        <v>940</v>
      </c>
      <c r="K9320" s="10">
        <v>3196</v>
      </c>
      <c r="L9320" s="10">
        <v>1150.56</v>
      </c>
      <c r="M9320" s="5">
        <v>0.36</v>
      </c>
      <c r="N9320" s="2" t="s">
        <v>23</v>
      </c>
    </row>
    <row r="9321" spans="2:14" ht="14.25" customHeight="1" x14ac:dyDescent="0.25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10">
        <v>43</v>
      </c>
      <c r="J9321" s="7">
        <v>930</v>
      </c>
      <c r="K9321" s="10">
        <v>3999</v>
      </c>
      <c r="L9321" s="10">
        <v>1319.6699999999998</v>
      </c>
      <c r="M9321" s="5">
        <v>0.32999999999999996</v>
      </c>
      <c r="N9321" s="2" t="s">
        <v>23</v>
      </c>
    </row>
    <row r="9322" spans="2:14" ht="14.25" customHeight="1" x14ac:dyDescent="0.25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10">
        <v>40</v>
      </c>
      <c r="J9322" s="7">
        <v>1520</v>
      </c>
      <c r="K9322" s="10">
        <v>6080</v>
      </c>
      <c r="L9322" s="10">
        <v>2310.4</v>
      </c>
      <c r="M9322" s="5">
        <v>0.38</v>
      </c>
      <c r="N9322" s="2" t="s">
        <v>23</v>
      </c>
    </row>
    <row r="9323" spans="2:14" ht="14.25" customHeight="1" x14ac:dyDescent="0.25">
      <c r="B9323" s="2" t="s">
        <v>25</v>
      </c>
      <c r="C9323" s="2">
        <v>1185732</v>
      </c>
      <c r="D9323" s="3">
        <v>44412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10">
        <v>40</v>
      </c>
      <c r="J9323" s="7">
        <v>1940</v>
      </c>
      <c r="K9323" s="10">
        <v>7760</v>
      </c>
      <c r="L9323" s="10">
        <v>3259.2000000000003</v>
      </c>
      <c r="M9323" s="5">
        <v>0.42000000000000004</v>
      </c>
      <c r="N9323" s="2" t="s">
        <v>23</v>
      </c>
    </row>
    <row r="9324" spans="2:14" ht="14.25" customHeight="1" x14ac:dyDescent="0.25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10">
        <v>34</v>
      </c>
      <c r="J9324" s="7">
        <v>1280</v>
      </c>
      <c r="K9324" s="10">
        <v>4352</v>
      </c>
      <c r="L9324" s="10">
        <v>1871.3600000000001</v>
      </c>
      <c r="M9324" s="5">
        <v>0.43000000000000005</v>
      </c>
      <c r="N9324" s="2" t="s">
        <v>23</v>
      </c>
    </row>
    <row r="9325" spans="2:14" ht="14.25" customHeight="1" x14ac:dyDescent="0.25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10">
        <v>36</v>
      </c>
      <c r="J9325" s="7">
        <v>1070</v>
      </c>
      <c r="K9325" s="10">
        <v>3852</v>
      </c>
      <c r="L9325" s="10">
        <v>1348.1999999999998</v>
      </c>
      <c r="M9325" s="5">
        <v>0.35</v>
      </c>
      <c r="N9325" s="2" t="s">
        <v>23</v>
      </c>
    </row>
    <row r="9326" spans="2:14" ht="14.25" customHeight="1" x14ac:dyDescent="0.25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10">
        <v>32</v>
      </c>
      <c r="J9326" s="7">
        <v>720</v>
      </c>
      <c r="K9326" s="10">
        <v>2304</v>
      </c>
      <c r="L9326" s="10">
        <v>760.31999999999994</v>
      </c>
      <c r="M9326" s="5">
        <v>0.32999999999999996</v>
      </c>
      <c r="N9326" s="2" t="s">
        <v>23</v>
      </c>
    </row>
    <row r="9327" spans="2:14" ht="14.25" customHeight="1" x14ac:dyDescent="0.25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10">
        <v>43</v>
      </c>
      <c r="J9327" s="7">
        <v>620</v>
      </c>
      <c r="K9327" s="10">
        <v>2666</v>
      </c>
      <c r="L9327" s="10">
        <v>879.77999999999986</v>
      </c>
      <c r="M9327" s="5">
        <v>0.32999999999999996</v>
      </c>
      <c r="N9327" s="2" t="s">
        <v>23</v>
      </c>
    </row>
    <row r="9328" spans="2:14" ht="14.25" customHeight="1" x14ac:dyDescent="0.25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10">
        <v>44</v>
      </c>
      <c r="J9328" s="7">
        <v>1240</v>
      </c>
      <c r="K9328" s="10">
        <v>5456</v>
      </c>
      <c r="L9328" s="10">
        <v>2073.2800000000002</v>
      </c>
      <c r="M9328" s="5">
        <v>0.38</v>
      </c>
      <c r="N9328" s="2" t="s">
        <v>23</v>
      </c>
    </row>
    <row r="9329" spans="2:14" ht="14.25" customHeight="1" x14ac:dyDescent="0.25">
      <c r="B9329" s="2" t="s">
        <v>25</v>
      </c>
      <c r="C9329" s="2">
        <v>1185732</v>
      </c>
      <c r="D9329" s="3">
        <v>44442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10">
        <v>43</v>
      </c>
      <c r="J9329" s="7">
        <v>1700</v>
      </c>
      <c r="K9329" s="10">
        <v>7310</v>
      </c>
      <c r="L9329" s="10">
        <v>3435.7000000000003</v>
      </c>
      <c r="M9329" s="5">
        <v>0.47000000000000003</v>
      </c>
      <c r="N9329" s="2" t="s">
        <v>23</v>
      </c>
    </row>
    <row r="9330" spans="2:14" ht="14.25" customHeight="1" x14ac:dyDescent="0.25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10">
        <v>40</v>
      </c>
      <c r="J9330" s="7">
        <v>930</v>
      </c>
      <c r="K9330" s="10">
        <v>3720</v>
      </c>
      <c r="L9330" s="10">
        <v>1748.4</v>
      </c>
      <c r="M9330" s="5">
        <v>0.47000000000000003</v>
      </c>
      <c r="N9330" s="2" t="s">
        <v>23</v>
      </c>
    </row>
    <row r="9331" spans="2:14" ht="14.25" customHeight="1" x14ac:dyDescent="0.25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10">
        <v>33</v>
      </c>
      <c r="J9331" s="7">
        <v>640</v>
      </c>
      <c r="K9331" s="10">
        <v>2112</v>
      </c>
      <c r="L9331" s="10">
        <v>675.84</v>
      </c>
      <c r="M9331" s="5">
        <v>0.32</v>
      </c>
      <c r="N9331" s="2" t="s">
        <v>23</v>
      </c>
    </row>
    <row r="9332" spans="2:14" ht="14.25" customHeight="1" x14ac:dyDescent="0.25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10">
        <v>30</v>
      </c>
      <c r="J9332" s="7">
        <v>580</v>
      </c>
      <c r="K9332" s="10">
        <v>1740</v>
      </c>
      <c r="L9332" s="10">
        <v>591.59999999999991</v>
      </c>
      <c r="M9332" s="5">
        <v>0.33999999999999997</v>
      </c>
      <c r="N9332" s="2" t="s">
        <v>23</v>
      </c>
    </row>
    <row r="9333" spans="2:14" ht="14.25" customHeight="1" x14ac:dyDescent="0.25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10">
        <v>41</v>
      </c>
      <c r="J9333" s="7">
        <v>580</v>
      </c>
      <c r="K9333" s="10">
        <v>2378</v>
      </c>
      <c r="L9333" s="10">
        <v>856.07999999999993</v>
      </c>
      <c r="M9333" s="5">
        <v>0.36</v>
      </c>
      <c r="N9333" s="2" t="s">
        <v>23</v>
      </c>
    </row>
    <row r="9334" spans="2:14" ht="14.25" customHeight="1" x14ac:dyDescent="0.25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10">
        <v>45</v>
      </c>
      <c r="J9334" s="7">
        <v>830</v>
      </c>
      <c r="K9334" s="10">
        <v>3735</v>
      </c>
      <c r="L9334" s="10">
        <v>1568.7</v>
      </c>
      <c r="M9334" s="5">
        <v>0.42</v>
      </c>
      <c r="N9334" s="2" t="s">
        <v>23</v>
      </c>
    </row>
    <row r="9335" spans="2:14" ht="14.25" customHeight="1" x14ac:dyDescent="0.25">
      <c r="B9335" s="2" t="s">
        <v>25</v>
      </c>
      <c r="C9335" s="2">
        <v>1185732</v>
      </c>
      <c r="D9335" s="3">
        <v>44474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10">
        <v>46</v>
      </c>
      <c r="J9335" s="7">
        <v>1530</v>
      </c>
      <c r="K9335" s="10">
        <v>7038</v>
      </c>
      <c r="L9335" s="10">
        <v>2955.9600000000005</v>
      </c>
      <c r="M9335" s="5">
        <v>0.42000000000000004</v>
      </c>
      <c r="N9335" s="2" t="s">
        <v>23</v>
      </c>
    </row>
    <row r="9336" spans="2:14" ht="14.25" customHeight="1" x14ac:dyDescent="0.25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10">
        <v>39</v>
      </c>
      <c r="J9336" s="7">
        <v>940</v>
      </c>
      <c r="K9336" s="10">
        <v>3666</v>
      </c>
      <c r="L9336" s="10">
        <v>1613.04</v>
      </c>
      <c r="M9336" s="5">
        <v>0.44</v>
      </c>
      <c r="N9336" s="2" t="s">
        <v>23</v>
      </c>
    </row>
    <row r="9337" spans="2:14" ht="14.25" customHeight="1" x14ac:dyDescent="0.25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10">
        <v>36</v>
      </c>
      <c r="J9337" s="7">
        <v>610</v>
      </c>
      <c r="K9337" s="10">
        <v>2196</v>
      </c>
      <c r="L9337" s="10">
        <v>812.52</v>
      </c>
      <c r="M9337" s="5">
        <v>0.37</v>
      </c>
      <c r="N9337" s="2" t="s">
        <v>23</v>
      </c>
    </row>
    <row r="9338" spans="2:14" ht="14.25" customHeight="1" x14ac:dyDescent="0.25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10">
        <v>43</v>
      </c>
      <c r="J9338" s="7">
        <v>450</v>
      </c>
      <c r="K9338" s="10">
        <v>1935</v>
      </c>
      <c r="L9338" s="10">
        <v>696.6</v>
      </c>
      <c r="M9338" s="5">
        <v>0.36</v>
      </c>
      <c r="N9338" s="2" t="s">
        <v>23</v>
      </c>
    </row>
    <row r="9339" spans="2:14" ht="14.25" customHeight="1" x14ac:dyDescent="0.25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10">
        <v>50</v>
      </c>
      <c r="J9339" s="7">
        <v>450</v>
      </c>
      <c r="K9339" s="10">
        <v>2250</v>
      </c>
      <c r="L9339" s="10">
        <v>742.49999999999989</v>
      </c>
      <c r="M9339" s="5">
        <v>0.32999999999999996</v>
      </c>
      <c r="N9339" s="2" t="s">
        <v>23</v>
      </c>
    </row>
    <row r="9340" spans="2:14" ht="14.25" customHeight="1" x14ac:dyDescent="0.25">
      <c r="B9340" s="2" t="s">
        <v>13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10">
        <v>46</v>
      </c>
      <c r="J9340" s="7">
        <v>940</v>
      </c>
      <c r="K9340" s="10">
        <v>4324</v>
      </c>
      <c r="L9340" s="10">
        <v>1816.08</v>
      </c>
      <c r="M9340" s="5">
        <v>0.42</v>
      </c>
      <c r="N9340" s="2" t="s">
        <v>23</v>
      </c>
    </row>
    <row r="9341" spans="2:14" ht="14.25" customHeight="1" x14ac:dyDescent="0.25">
      <c r="B9341" s="2" t="s">
        <v>13</v>
      </c>
      <c r="C9341" s="2">
        <v>1185732</v>
      </c>
      <c r="D9341" s="3">
        <v>44504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10">
        <v>51</v>
      </c>
      <c r="J9341" s="7">
        <v>1490</v>
      </c>
      <c r="K9341" s="10">
        <v>7599</v>
      </c>
      <c r="L9341" s="10">
        <v>3267.57</v>
      </c>
      <c r="M9341" s="5">
        <v>0.43000000000000005</v>
      </c>
      <c r="N9341" s="2" t="s">
        <v>23</v>
      </c>
    </row>
    <row r="9342" spans="2:14" ht="14.25" customHeight="1" x14ac:dyDescent="0.25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10">
        <v>37</v>
      </c>
      <c r="J9342" s="7">
        <v>1050</v>
      </c>
      <c r="K9342" s="10">
        <v>3885</v>
      </c>
      <c r="L9342" s="10">
        <v>1787.1000000000001</v>
      </c>
      <c r="M9342" s="5">
        <v>0.46</v>
      </c>
      <c r="N9342" s="2" t="s">
        <v>23</v>
      </c>
    </row>
    <row r="9343" spans="2:14" ht="14.25" customHeight="1" x14ac:dyDescent="0.25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10">
        <v>36</v>
      </c>
      <c r="J9343" s="7">
        <v>1030</v>
      </c>
      <c r="K9343" s="10">
        <v>3708</v>
      </c>
      <c r="L9343" s="10">
        <v>1371.96</v>
      </c>
      <c r="M9343" s="5">
        <v>0.37</v>
      </c>
      <c r="N9343" s="2" t="s">
        <v>23</v>
      </c>
    </row>
    <row r="9344" spans="2:14" ht="14.25" customHeight="1" x14ac:dyDescent="0.25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10">
        <v>39</v>
      </c>
      <c r="J9344" s="7">
        <v>830</v>
      </c>
      <c r="K9344" s="10">
        <v>3237</v>
      </c>
      <c r="L9344" s="10">
        <v>1197.69</v>
      </c>
      <c r="M9344" s="5">
        <v>0.37</v>
      </c>
      <c r="N9344" s="2" t="s">
        <v>23</v>
      </c>
    </row>
    <row r="9345" spans="2:14" ht="14.25" customHeight="1" x14ac:dyDescent="0.25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10">
        <v>44</v>
      </c>
      <c r="J9345" s="7">
        <v>880</v>
      </c>
      <c r="K9345" s="10">
        <v>3872</v>
      </c>
      <c r="L9345" s="10">
        <v>1393.9199999999998</v>
      </c>
      <c r="M9345" s="5">
        <v>0.36</v>
      </c>
      <c r="N9345" s="2" t="s">
        <v>23</v>
      </c>
    </row>
    <row r="9346" spans="2:14" ht="14.25" customHeight="1" x14ac:dyDescent="0.25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10">
        <v>52</v>
      </c>
      <c r="J9346" s="7">
        <v>1160</v>
      </c>
      <c r="K9346" s="10">
        <v>6032</v>
      </c>
      <c r="L9346" s="10">
        <v>2352.4799999999996</v>
      </c>
      <c r="M9346" s="5">
        <v>0.38999999999999996</v>
      </c>
      <c r="N9346" s="2" t="s">
        <v>23</v>
      </c>
    </row>
    <row r="9347" spans="2:14" ht="14.25" customHeight="1" x14ac:dyDescent="0.25">
      <c r="B9347" s="2" t="s">
        <v>13</v>
      </c>
      <c r="C9347" s="2">
        <v>1185732</v>
      </c>
      <c r="D9347" s="3">
        <v>44533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10">
        <v>45</v>
      </c>
      <c r="J9347" s="7">
        <v>1730</v>
      </c>
      <c r="K9347" s="10">
        <v>7785</v>
      </c>
      <c r="L9347" s="10">
        <v>3269.7000000000003</v>
      </c>
      <c r="M9347" s="5">
        <v>0.42000000000000004</v>
      </c>
      <c r="N9347" s="2" t="s">
        <v>23</v>
      </c>
    </row>
    <row r="9348" spans="2:14" ht="14.25" customHeight="1" x14ac:dyDescent="0.25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10">
        <v>37</v>
      </c>
      <c r="J9348" s="7">
        <v>1310</v>
      </c>
      <c r="K9348" s="10">
        <v>4847</v>
      </c>
      <c r="L9348" s="10">
        <v>2181.15</v>
      </c>
      <c r="M9348" s="5">
        <v>0.45</v>
      </c>
      <c r="N9348" s="2" t="s">
        <v>23</v>
      </c>
    </row>
    <row r="9349" spans="2:14" ht="14.25" customHeight="1" x14ac:dyDescent="0.25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10">
        <v>43</v>
      </c>
      <c r="J9349" s="7">
        <v>1160</v>
      </c>
      <c r="K9349" s="10">
        <v>4988</v>
      </c>
      <c r="L9349" s="10">
        <v>1646.0399999999997</v>
      </c>
      <c r="M9349" s="5">
        <v>0.32999999999999996</v>
      </c>
      <c r="N9349" s="2" t="s">
        <v>23</v>
      </c>
    </row>
    <row r="9350" spans="2:14" ht="14.25" customHeight="1" x14ac:dyDescent="0.25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10">
        <v>38</v>
      </c>
      <c r="J9350" s="7">
        <v>960</v>
      </c>
      <c r="K9350" s="10">
        <v>3648</v>
      </c>
      <c r="L9350" s="10">
        <v>1276.8</v>
      </c>
      <c r="M9350" s="5">
        <v>0.35</v>
      </c>
      <c r="N9350" s="2" t="s">
        <v>23</v>
      </c>
    </row>
    <row r="9351" spans="2:14" ht="14.25" customHeight="1" x14ac:dyDescent="0.25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10">
        <v>42</v>
      </c>
      <c r="J9351" s="7">
        <v>990</v>
      </c>
      <c r="K9351" s="10">
        <v>4158</v>
      </c>
      <c r="L9351" s="10">
        <v>1455.3</v>
      </c>
      <c r="M9351" s="5">
        <v>0.35</v>
      </c>
      <c r="N9351" s="2" t="s">
        <v>23</v>
      </c>
    </row>
    <row r="9352" spans="2:14" ht="14.25" customHeight="1" x14ac:dyDescent="0.25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10">
        <v>52</v>
      </c>
      <c r="J9352" s="7">
        <v>1200</v>
      </c>
      <c r="K9352" s="10">
        <v>6240</v>
      </c>
      <c r="L9352" s="10">
        <v>2308.8000000000002</v>
      </c>
      <c r="M9352" s="5">
        <v>0.37</v>
      </c>
      <c r="N9352" s="2" t="s">
        <v>23</v>
      </c>
    </row>
    <row r="9353" spans="2:14" ht="14.25" customHeight="1" x14ac:dyDescent="0.25">
      <c r="B9353" s="2" t="s">
        <v>13</v>
      </c>
      <c r="C9353" s="2">
        <v>1185732</v>
      </c>
      <c r="D9353" s="3">
        <v>44206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10">
        <v>23</v>
      </c>
      <c r="J9353" s="7">
        <v>1490</v>
      </c>
      <c r="K9353" s="10">
        <v>3427</v>
      </c>
      <c r="L9353" s="10">
        <v>1439.34</v>
      </c>
      <c r="M9353" s="5">
        <v>0.42</v>
      </c>
      <c r="N9353" s="2" t="s">
        <v>23</v>
      </c>
    </row>
    <row r="9354" spans="2:14" ht="14.25" customHeight="1" x14ac:dyDescent="0.25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10">
        <v>28</v>
      </c>
      <c r="J9354" s="7">
        <v>790</v>
      </c>
      <c r="K9354" s="10">
        <v>2212</v>
      </c>
      <c r="L9354" s="10">
        <v>884.8</v>
      </c>
      <c r="M9354" s="5">
        <v>0.39999999999999997</v>
      </c>
      <c r="N9354" s="2" t="s">
        <v>23</v>
      </c>
    </row>
    <row r="9355" spans="2:14" ht="14.25" customHeight="1" x14ac:dyDescent="0.25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10">
        <v>19</v>
      </c>
      <c r="J9355" s="7">
        <v>720</v>
      </c>
      <c r="K9355" s="10">
        <v>1368</v>
      </c>
      <c r="L9355" s="10">
        <v>574.56000000000006</v>
      </c>
      <c r="M9355" s="5">
        <v>0.42000000000000004</v>
      </c>
      <c r="N9355" s="2" t="s">
        <v>23</v>
      </c>
    </row>
    <row r="9356" spans="2:14" ht="14.25" customHeight="1" x14ac:dyDescent="0.25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10">
        <v>24</v>
      </c>
      <c r="J9356" s="7">
        <v>240</v>
      </c>
      <c r="K9356" s="10">
        <v>576</v>
      </c>
      <c r="L9356" s="10">
        <v>264.96000000000004</v>
      </c>
      <c r="M9356" s="5">
        <v>0.46</v>
      </c>
      <c r="N9356" s="2" t="s">
        <v>23</v>
      </c>
    </row>
    <row r="9357" spans="2:14" ht="14.25" customHeight="1" x14ac:dyDescent="0.25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10">
        <v>34</v>
      </c>
      <c r="J9357" s="7">
        <v>440</v>
      </c>
      <c r="K9357" s="10">
        <v>1496</v>
      </c>
      <c r="L9357" s="10">
        <v>538.55999999999995</v>
      </c>
      <c r="M9357" s="5">
        <v>0.36</v>
      </c>
      <c r="N9357" s="2" t="s">
        <v>23</v>
      </c>
    </row>
    <row r="9358" spans="2:14" ht="14.25" customHeight="1" x14ac:dyDescent="0.25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10">
        <v>26</v>
      </c>
      <c r="J9358" s="7">
        <v>720</v>
      </c>
      <c r="K9358" s="10">
        <v>1872</v>
      </c>
      <c r="L9358" s="10">
        <v>879.84</v>
      </c>
      <c r="M9358" s="5">
        <v>0.47000000000000003</v>
      </c>
      <c r="N9358" s="2" t="s">
        <v>23</v>
      </c>
    </row>
    <row r="9359" spans="2:14" ht="14.25" customHeight="1" x14ac:dyDescent="0.25">
      <c r="B9359" s="2" t="s">
        <v>13</v>
      </c>
      <c r="C9359" s="2">
        <v>1185732</v>
      </c>
      <c r="D9359" s="3">
        <v>44235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10">
        <v>24</v>
      </c>
      <c r="J9359" s="7">
        <v>1620</v>
      </c>
      <c r="K9359" s="10">
        <v>3888</v>
      </c>
      <c r="L9359" s="10">
        <v>1555.1999999999998</v>
      </c>
      <c r="M9359" s="5">
        <v>0.39999999999999997</v>
      </c>
      <c r="N9359" s="2" t="s">
        <v>23</v>
      </c>
    </row>
    <row r="9360" spans="2:14" ht="14.25" customHeight="1" x14ac:dyDescent="0.25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10">
        <v>24</v>
      </c>
      <c r="J9360" s="7">
        <v>410</v>
      </c>
      <c r="K9360" s="10">
        <v>984</v>
      </c>
      <c r="L9360" s="10">
        <v>383.75999999999993</v>
      </c>
      <c r="M9360" s="5">
        <v>0.38999999999999996</v>
      </c>
      <c r="N9360" s="2" t="s">
        <v>23</v>
      </c>
    </row>
    <row r="9361" spans="2:14" ht="14.25" customHeight="1" x14ac:dyDescent="0.25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10">
        <v>18</v>
      </c>
      <c r="J9361" s="7">
        <v>530</v>
      </c>
      <c r="K9361" s="10">
        <v>954</v>
      </c>
      <c r="L9361" s="10">
        <v>410.22</v>
      </c>
      <c r="M9361" s="5">
        <v>0.43000000000000005</v>
      </c>
      <c r="N9361" s="2" t="s">
        <v>23</v>
      </c>
    </row>
    <row r="9362" spans="2:14" ht="14.25" customHeight="1" x14ac:dyDescent="0.25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10">
        <v>20</v>
      </c>
      <c r="J9362" s="7">
        <v>160</v>
      </c>
      <c r="K9362" s="10">
        <v>320</v>
      </c>
      <c r="L9362" s="10">
        <v>144</v>
      </c>
      <c r="M9362" s="5">
        <v>0.45</v>
      </c>
      <c r="N9362" s="2" t="s">
        <v>23</v>
      </c>
    </row>
    <row r="9363" spans="2:14" ht="14.25" customHeight="1" x14ac:dyDescent="0.25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10">
        <v>34</v>
      </c>
      <c r="J9363" s="7">
        <v>400</v>
      </c>
      <c r="K9363" s="10">
        <v>1360</v>
      </c>
      <c r="L9363" s="10">
        <v>489.59999999999997</v>
      </c>
      <c r="M9363" s="5">
        <v>0.36</v>
      </c>
      <c r="N9363" s="2" t="s">
        <v>23</v>
      </c>
    </row>
    <row r="9364" spans="2:14" ht="14.25" customHeight="1" x14ac:dyDescent="0.25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10">
        <v>27</v>
      </c>
      <c r="J9364" s="7">
        <v>770</v>
      </c>
      <c r="K9364" s="10">
        <v>2079</v>
      </c>
      <c r="L9364" s="10">
        <v>977.13000000000011</v>
      </c>
      <c r="M9364" s="5">
        <v>0.47000000000000003</v>
      </c>
      <c r="N9364" s="2" t="s">
        <v>23</v>
      </c>
    </row>
    <row r="9365" spans="2:14" ht="14.25" customHeight="1" x14ac:dyDescent="0.25">
      <c r="B9365" s="2" t="s">
        <v>13</v>
      </c>
      <c r="C9365" s="2">
        <v>1185732</v>
      </c>
      <c r="D9365" s="3">
        <v>44261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10">
        <v>26</v>
      </c>
      <c r="J9365" s="7">
        <v>1560</v>
      </c>
      <c r="K9365" s="10">
        <v>4056</v>
      </c>
      <c r="L9365" s="10">
        <v>1500.72</v>
      </c>
      <c r="M9365" s="5">
        <v>0.37</v>
      </c>
      <c r="N9365" s="2" t="s">
        <v>23</v>
      </c>
    </row>
    <row r="9366" spans="2:14" ht="14.25" customHeight="1" x14ac:dyDescent="0.25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10">
        <v>27</v>
      </c>
      <c r="J9366" s="7">
        <v>450</v>
      </c>
      <c r="K9366" s="10">
        <v>1215</v>
      </c>
      <c r="L9366" s="10">
        <v>473.84999999999997</v>
      </c>
      <c r="M9366" s="5">
        <v>0.38999999999999996</v>
      </c>
      <c r="N9366" s="2" t="s">
        <v>23</v>
      </c>
    </row>
    <row r="9367" spans="2:14" ht="14.25" customHeight="1" x14ac:dyDescent="0.25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10">
        <v>17</v>
      </c>
      <c r="J9367" s="7">
        <v>560</v>
      </c>
      <c r="K9367" s="10">
        <v>952</v>
      </c>
      <c r="L9367" s="10">
        <v>447.44000000000005</v>
      </c>
      <c r="M9367" s="5">
        <v>0.47000000000000003</v>
      </c>
      <c r="N9367" s="2" t="s">
        <v>23</v>
      </c>
    </row>
    <row r="9368" spans="2:14" ht="14.25" customHeight="1" x14ac:dyDescent="0.25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10">
        <v>20</v>
      </c>
      <c r="J9368" s="7">
        <v>80</v>
      </c>
      <c r="K9368" s="10">
        <v>160</v>
      </c>
      <c r="L9368" s="10">
        <v>75.2</v>
      </c>
      <c r="M9368" s="5">
        <v>0.47000000000000003</v>
      </c>
      <c r="N9368" s="2" t="s">
        <v>23</v>
      </c>
    </row>
    <row r="9369" spans="2:14" ht="14.25" customHeight="1" x14ac:dyDescent="0.25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10">
        <v>33</v>
      </c>
      <c r="J9369" s="7">
        <v>250</v>
      </c>
      <c r="K9369" s="10">
        <v>825</v>
      </c>
      <c r="L9369" s="10">
        <v>297</v>
      </c>
      <c r="M9369" s="5">
        <v>0.36</v>
      </c>
      <c r="N9369" s="2" t="s">
        <v>23</v>
      </c>
    </row>
    <row r="9370" spans="2:14" ht="14.25" customHeight="1" x14ac:dyDescent="0.25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10">
        <v>25</v>
      </c>
      <c r="J9370" s="7">
        <v>580</v>
      </c>
      <c r="K9370" s="10">
        <v>1450</v>
      </c>
      <c r="L9370" s="10">
        <v>638</v>
      </c>
      <c r="M9370" s="5">
        <v>0.44</v>
      </c>
      <c r="N9370" s="2" t="s">
        <v>23</v>
      </c>
    </row>
    <row r="9371" spans="2:14" ht="14.25" customHeight="1" x14ac:dyDescent="0.25">
      <c r="B9371" s="2" t="s">
        <v>13</v>
      </c>
      <c r="C9371" s="2">
        <v>1185732</v>
      </c>
      <c r="D9371" s="3">
        <v>44293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10">
        <v>28</v>
      </c>
      <c r="J9371" s="7">
        <v>1320</v>
      </c>
      <c r="K9371" s="10">
        <v>3696</v>
      </c>
      <c r="L9371" s="10">
        <v>1552.32</v>
      </c>
      <c r="M9371" s="5">
        <v>0.42</v>
      </c>
      <c r="N9371" s="2" t="s">
        <v>23</v>
      </c>
    </row>
    <row r="9372" spans="2:14" ht="14.25" customHeight="1" x14ac:dyDescent="0.25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10">
        <v>23</v>
      </c>
      <c r="J9372" s="7">
        <v>400</v>
      </c>
      <c r="K9372" s="10">
        <v>920</v>
      </c>
      <c r="L9372" s="10">
        <v>367.99999999999994</v>
      </c>
      <c r="M9372" s="5">
        <v>0.39999999999999997</v>
      </c>
      <c r="N9372" s="2" t="s">
        <v>23</v>
      </c>
    </row>
    <row r="9373" spans="2:14" ht="14.25" customHeight="1" x14ac:dyDescent="0.25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10">
        <v>16</v>
      </c>
      <c r="J9373" s="7">
        <v>440</v>
      </c>
      <c r="K9373" s="10">
        <v>704</v>
      </c>
      <c r="L9373" s="10">
        <v>295.68</v>
      </c>
      <c r="M9373" s="5">
        <v>0.42000000000000004</v>
      </c>
      <c r="N9373" s="2" t="s">
        <v>23</v>
      </c>
    </row>
    <row r="9374" spans="2:14" ht="14.25" customHeight="1" x14ac:dyDescent="0.25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10">
        <v>21</v>
      </c>
      <c r="J9374" s="7">
        <v>170</v>
      </c>
      <c r="K9374" s="10">
        <v>357</v>
      </c>
      <c r="L9374" s="10">
        <v>160.65</v>
      </c>
      <c r="M9374" s="5">
        <v>0.45</v>
      </c>
      <c r="N9374" s="2" t="s">
        <v>23</v>
      </c>
    </row>
    <row r="9375" spans="2:14" ht="14.25" customHeight="1" x14ac:dyDescent="0.25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10">
        <v>33</v>
      </c>
      <c r="J9375" s="7">
        <v>150</v>
      </c>
      <c r="K9375" s="10">
        <v>495</v>
      </c>
      <c r="L9375" s="10">
        <v>158.4</v>
      </c>
      <c r="M9375" s="5">
        <v>0.32</v>
      </c>
      <c r="N9375" s="2" t="s">
        <v>23</v>
      </c>
    </row>
    <row r="9376" spans="2:14" ht="14.25" customHeight="1" x14ac:dyDescent="0.25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10">
        <v>26</v>
      </c>
      <c r="J9376" s="7">
        <v>600</v>
      </c>
      <c r="K9376" s="10">
        <v>1560</v>
      </c>
      <c r="L9376" s="10">
        <v>686.4</v>
      </c>
      <c r="M9376" s="5">
        <v>0.44</v>
      </c>
      <c r="N9376" s="2" t="s">
        <v>23</v>
      </c>
    </row>
    <row r="9377" spans="2:14" ht="14.25" customHeight="1" x14ac:dyDescent="0.25">
      <c r="B9377" s="2" t="s">
        <v>13</v>
      </c>
   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10">
        <v>39</v>
      </c>
      <c r="J9377" s="7">
        <v>1500</v>
      </c>
      <c r="K9377" s="10">
        <v>5850</v>
      </c>
      <c r="L9377" s="10">
        <v>2398.5</v>
      </c>
      <c r="M9377" s="5">
        <v>0.41</v>
      </c>
      <c r="N9377" s="2" t="s">
        <v>23</v>
      </c>
    </row>
    <row r="9378" spans="2:14" ht="14.25" customHeight="1" x14ac:dyDescent="0.25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10">
        <v>32</v>
      </c>
      <c r="J9378" s="7">
        <v>580</v>
      </c>
      <c r="K9378" s="10">
        <v>1856</v>
      </c>
      <c r="L9378" s="10">
        <v>686.72</v>
      </c>
      <c r="M9378" s="5">
        <v>0.37</v>
      </c>
      <c r="N9378" s="2" t="s">
        <v>23</v>
      </c>
    </row>
    <row r="9379" spans="2:14" ht="14.25" customHeight="1" x14ac:dyDescent="0.25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10">
        <v>32</v>
      </c>
      <c r="J9379" s="7">
        <v>600</v>
      </c>
      <c r="K9379" s="10">
        <v>1920</v>
      </c>
      <c r="L9379" s="10">
        <v>806.40000000000009</v>
      </c>
      <c r="M9379" s="5">
        <v>0.42000000000000004</v>
      </c>
      <c r="N9379" s="2" t="s">
        <v>23</v>
      </c>
    </row>
    <row r="9380" spans="2:14" ht="14.25" customHeight="1" x14ac:dyDescent="0.25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10">
        <v>27</v>
      </c>
      <c r="J9380" s="7">
        <v>510</v>
      </c>
      <c r="K9380" s="10">
        <v>1377</v>
      </c>
      <c r="L9380" s="10">
        <v>633.42000000000007</v>
      </c>
      <c r="M9380" s="5">
        <v>0.46</v>
      </c>
      <c r="N9380" s="2" t="s">
        <v>23</v>
      </c>
    </row>
    <row r="9381" spans="2:14" ht="14.25" customHeight="1" x14ac:dyDescent="0.25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10">
        <v>40</v>
      </c>
      <c r="J9381" s="7">
        <v>540</v>
      </c>
      <c r="K9381" s="10">
        <v>2160</v>
      </c>
      <c r="L9381" s="10">
        <v>799.2</v>
      </c>
      <c r="M9381" s="5">
        <v>0.37</v>
      </c>
      <c r="N9381" s="2" t="s">
        <v>23</v>
      </c>
    </row>
    <row r="9382" spans="2:14" ht="14.25" customHeight="1" x14ac:dyDescent="0.25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10">
        <v>36</v>
      </c>
      <c r="J9382" s="7">
        <v>930</v>
      </c>
      <c r="K9382" s="10">
        <v>3348</v>
      </c>
      <c r="L9382" s="10">
        <v>1473.1200000000001</v>
      </c>
      <c r="M9382" s="5">
        <v>0.44</v>
      </c>
      <c r="N9382" s="2" t="s">
        <v>23</v>
      </c>
    </row>
    <row r="9383" spans="2:14" ht="14.25" customHeight="1" x14ac:dyDescent="0.25">
      <c r="B9383" s="2" t="s">
        <v>13</v>
      </c>
      <c r="C9383" s="2">
        <v>1185732</v>
      </c>
      <c r="D9383" s="3">
        <v>44355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10">
        <v>36</v>
      </c>
      <c r="J9383" s="7">
        <v>1760</v>
      </c>
      <c r="K9383" s="10">
        <v>6336</v>
      </c>
      <c r="L9383" s="10">
        <v>2534.3999999999996</v>
      </c>
      <c r="M9383" s="5">
        <v>0.39999999999999997</v>
      </c>
      <c r="N9383" s="2" t="s">
        <v>23</v>
      </c>
    </row>
    <row r="9384" spans="2:14" ht="14.25" customHeight="1" x14ac:dyDescent="0.25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10">
        <v>35</v>
      </c>
      <c r="J9384" s="7">
        <v>1050</v>
      </c>
      <c r="K9384" s="10">
        <v>3675</v>
      </c>
      <c r="L9384" s="10">
        <v>1433.2499999999998</v>
      </c>
      <c r="M9384" s="5">
        <v>0.38999999999999996</v>
      </c>
      <c r="N9384" s="2" t="s">
        <v>23</v>
      </c>
    </row>
    <row r="9385" spans="2:14" ht="14.25" customHeight="1" x14ac:dyDescent="0.25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10">
        <v>32</v>
      </c>
      <c r="J9385" s="7">
        <v>740</v>
      </c>
      <c r="K9385" s="10">
        <v>2368</v>
      </c>
      <c r="L9385" s="10">
        <v>994.56000000000006</v>
      </c>
      <c r="M9385" s="5">
        <v>0.42000000000000004</v>
      </c>
      <c r="N9385" s="2" t="s">
        <v>23</v>
      </c>
    </row>
    <row r="9386" spans="2:14" ht="14.25" customHeight="1" x14ac:dyDescent="0.25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10">
        <v>26</v>
      </c>
      <c r="J9386" s="7">
        <v>700</v>
      </c>
      <c r="K9386" s="10">
        <v>1820</v>
      </c>
      <c r="L9386" s="10">
        <v>837.2</v>
      </c>
      <c r="M9386" s="5">
        <v>0.46</v>
      </c>
      <c r="N9386" s="2" t="s">
        <v>23</v>
      </c>
    </row>
    <row r="9387" spans="2:14" ht="14.25" customHeight="1" x14ac:dyDescent="0.25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10">
        <v>39</v>
      </c>
      <c r="J9387" s="7">
        <v>660</v>
      </c>
      <c r="K9387" s="10">
        <v>2574</v>
      </c>
      <c r="L9387" s="10">
        <v>900.9</v>
      </c>
      <c r="M9387" s="5">
        <v>0.35</v>
      </c>
      <c r="N9387" s="2" t="s">
        <v>23</v>
      </c>
    </row>
    <row r="9388" spans="2:14" ht="14.25" customHeight="1" x14ac:dyDescent="0.25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10">
        <v>43</v>
      </c>
      <c r="J9388" s="7">
        <v>1190</v>
      </c>
      <c r="K9388" s="10">
        <v>5117</v>
      </c>
      <c r="L9388" s="10">
        <v>2302.65</v>
      </c>
      <c r="M9388" s="5">
        <v>0.45</v>
      </c>
      <c r="N9388" s="2" t="s">
        <v>23</v>
      </c>
    </row>
    <row r="9389" spans="2:14" ht="14.25" customHeight="1" x14ac:dyDescent="0.25">
      <c r="B9389" s="2" t="s">
        <v>13</v>
      </c>
      <c r="C9389" s="2">
        <v>1185732</v>
      </c>
      <c r="D9389" s="3">
        <v>44383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10">
        <v>38</v>
      </c>
      <c r="J9389" s="7">
        <v>1730</v>
      </c>
      <c r="K9389" s="10">
        <v>6574</v>
      </c>
      <c r="L9389" s="10">
        <v>2498.12</v>
      </c>
      <c r="M9389" s="5">
        <v>0.38</v>
      </c>
      <c r="N9389" s="2" t="s">
        <v>23</v>
      </c>
    </row>
    <row r="9390" spans="2:14" ht="14.25" customHeight="1" x14ac:dyDescent="0.25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10">
        <v>32</v>
      </c>
      <c r="J9390" s="7">
        <v>1140</v>
      </c>
      <c r="K9390" s="10">
        <v>3648</v>
      </c>
      <c r="L9390" s="10">
        <v>1349.76</v>
      </c>
      <c r="M9390" s="5">
        <v>0.37</v>
      </c>
      <c r="N9390" s="2" t="s">
        <v>23</v>
      </c>
    </row>
    <row r="9391" spans="2:14" ht="14.25" customHeight="1" x14ac:dyDescent="0.25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10">
        <v>27</v>
      </c>
      <c r="J9391" s="7">
        <v>780</v>
      </c>
      <c r="K9391" s="10">
        <v>2106</v>
      </c>
      <c r="L9391" s="10">
        <v>947.7</v>
      </c>
      <c r="M9391" s="5">
        <v>0.45</v>
      </c>
      <c r="N9391" s="2" t="s">
        <v>23</v>
      </c>
    </row>
    <row r="9392" spans="2:14" ht="14.25" customHeight="1" x14ac:dyDescent="0.25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10">
        <v>31</v>
      </c>
      <c r="J9392" s="7">
        <v>600</v>
      </c>
      <c r="K9392" s="10">
        <v>1860</v>
      </c>
      <c r="L9392" s="10">
        <v>855.6</v>
      </c>
      <c r="M9392" s="5">
        <v>0.46</v>
      </c>
      <c r="N9392" s="2" t="s">
        <v>23</v>
      </c>
    </row>
    <row r="9393" spans="2:14" ht="14.25" customHeight="1" x14ac:dyDescent="0.25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10">
        <v>33</v>
      </c>
      <c r="J9393" s="7">
        <v>680</v>
      </c>
      <c r="K9393" s="10">
        <v>2244</v>
      </c>
      <c r="L9393" s="10">
        <v>762.95999999999992</v>
      </c>
      <c r="M9393" s="5">
        <v>0.33999999999999997</v>
      </c>
      <c r="N9393" s="2" t="s">
        <v>23</v>
      </c>
    </row>
    <row r="9394" spans="2:14" ht="14.25" customHeight="1" x14ac:dyDescent="0.25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10">
        <v>38</v>
      </c>
      <c r="J9394" s="7">
        <v>1360</v>
      </c>
      <c r="K9394" s="10">
        <v>5168</v>
      </c>
      <c r="L9394" s="10">
        <v>2170.5600000000004</v>
      </c>
      <c r="M9394" s="5">
        <v>0.42000000000000004</v>
      </c>
      <c r="N9394" s="2" t="s">
        <v>23</v>
      </c>
    </row>
    <row r="9395" spans="2:14" ht="14.25" customHeight="1" x14ac:dyDescent="0.25">
      <c r="B9395" s="2" t="s">
        <v>13</v>
      </c>
      <c r="C9395" s="2">
        <v>1185732</v>
      </c>
      <c r="D9395" s="3">
        <v>44415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10">
        <v>38</v>
      </c>
      <c r="J9395" s="7">
        <v>1820</v>
      </c>
      <c r="K9395" s="10">
        <v>6916</v>
      </c>
      <c r="L9395" s="10">
        <v>2835.56</v>
      </c>
      <c r="M9395" s="5">
        <v>0.41</v>
      </c>
      <c r="N9395" s="2" t="s">
        <v>23</v>
      </c>
    </row>
    <row r="9396" spans="2:14" ht="14.25" customHeight="1" x14ac:dyDescent="0.25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10">
        <v>31</v>
      </c>
      <c r="J9396" s="7">
        <v>1110</v>
      </c>
      <c r="K9396" s="10">
        <v>3441</v>
      </c>
      <c r="L9396" s="10">
        <v>1307.58</v>
      </c>
      <c r="M9396" s="5">
        <v>0.38</v>
      </c>
      <c r="N9396" s="2" t="s">
        <v>23</v>
      </c>
    </row>
    <row r="9397" spans="2:14" ht="14.25" customHeight="1" x14ac:dyDescent="0.25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10">
        <v>30</v>
      </c>
      <c r="J9397" s="7">
        <v>850</v>
      </c>
      <c r="K9397" s="10">
        <v>2550</v>
      </c>
      <c r="L9397" s="10">
        <v>1096.5000000000002</v>
      </c>
      <c r="M9397" s="5">
        <v>0.43000000000000005</v>
      </c>
      <c r="N9397" s="2" t="s">
        <v>23</v>
      </c>
    </row>
    <row r="9398" spans="2:14" ht="14.25" customHeight="1" x14ac:dyDescent="0.25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10">
        <v>29</v>
      </c>
      <c r="J9398" s="7">
        <v>470</v>
      </c>
      <c r="K9398" s="10">
        <v>1363</v>
      </c>
      <c r="L9398" s="10">
        <v>586.09</v>
      </c>
      <c r="M9398" s="5">
        <v>0.43000000000000005</v>
      </c>
      <c r="N9398" s="2" t="s">
        <v>23</v>
      </c>
    </row>
    <row r="9399" spans="2:14" ht="14.25" customHeight="1" x14ac:dyDescent="0.25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10">
        <v>37</v>
      </c>
      <c r="J9399" s="7">
        <v>400</v>
      </c>
      <c r="K9399" s="10">
        <v>1480</v>
      </c>
      <c r="L9399" s="10">
        <v>532.79999999999995</v>
      </c>
      <c r="M9399" s="5">
        <v>0.36</v>
      </c>
      <c r="N9399" s="2" t="s">
        <v>23</v>
      </c>
    </row>
    <row r="9400" spans="2:14" ht="14.25" customHeight="1" x14ac:dyDescent="0.25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10">
        <v>38</v>
      </c>
      <c r="J9400" s="7">
        <v>960</v>
      </c>
      <c r="K9400" s="10">
        <v>3648</v>
      </c>
      <c r="L9400" s="10">
        <v>1714.5600000000002</v>
      </c>
      <c r="M9400" s="5">
        <v>0.47000000000000003</v>
      </c>
      <c r="N9400" s="2" t="s">
        <v>23</v>
      </c>
    </row>
    <row r="9401" spans="2:14" ht="14.25" customHeight="1" x14ac:dyDescent="0.25">
      <c r="B9401" s="2" t="s">
        <v>13</v>
      </c>
      <c r="C9401" s="2">
        <v>1185732</v>
      </c>
      <c r="D9401" s="3">
        <v>44445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10">
        <v>39</v>
      </c>
      <c r="J9401" s="7">
        <v>1280</v>
      </c>
      <c r="K9401" s="10">
        <v>4992</v>
      </c>
      <c r="L9401" s="10">
        <v>2096.64</v>
      </c>
      <c r="M9401" s="5">
        <v>0.42</v>
      </c>
      <c r="N9401" s="2" t="s">
        <v>23</v>
      </c>
    </row>
    <row r="9402" spans="2:14" ht="14.25" customHeight="1" x14ac:dyDescent="0.25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10">
        <v>30</v>
      </c>
      <c r="J9402" s="7">
        <v>790</v>
      </c>
      <c r="K9402" s="10">
        <v>2370</v>
      </c>
      <c r="L9402" s="10">
        <v>876.9</v>
      </c>
      <c r="M9402" s="5">
        <v>0.37</v>
      </c>
      <c r="N9402" s="2" t="s">
        <v>23</v>
      </c>
    </row>
    <row r="9403" spans="2:14" ht="14.25" customHeight="1" x14ac:dyDescent="0.25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10">
        <v>29</v>
      </c>
      <c r="J9403" s="7">
        <v>390</v>
      </c>
      <c r="K9403" s="10">
        <v>1131</v>
      </c>
      <c r="L9403" s="10">
        <v>486.33000000000004</v>
      </c>
      <c r="M9403" s="5">
        <v>0.43000000000000005</v>
      </c>
      <c r="N9403" s="2" t="s">
        <v>23</v>
      </c>
    </row>
    <row r="9404" spans="2:14" ht="14.25" customHeight="1" x14ac:dyDescent="0.25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10">
        <v>30</v>
      </c>
      <c r="J9404" s="7">
        <v>320</v>
      </c>
      <c r="K9404" s="10">
        <v>960</v>
      </c>
      <c r="L9404" s="10">
        <v>441.6</v>
      </c>
      <c r="M9404" s="5">
        <v>0.46</v>
      </c>
      <c r="N9404" s="2" t="s">
        <v>23</v>
      </c>
    </row>
    <row r="9405" spans="2:14" ht="14.25" customHeight="1" x14ac:dyDescent="0.25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10">
        <v>34</v>
      </c>
      <c r="J9405" s="7">
        <v>330</v>
      </c>
      <c r="K9405" s="10">
        <v>1122</v>
      </c>
      <c r="L9405" s="10">
        <v>403.91999999999996</v>
      </c>
      <c r="M9405" s="5">
        <v>0.36</v>
      </c>
      <c r="N9405" s="2" t="s">
        <v>23</v>
      </c>
    </row>
    <row r="9406" spans="2:14" ht="14.25" customHeight="1" x14ac:dyDescent="0.25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10">
        <v>41</v>
      </c>
      <c r="J9406" s="7">
        <v>640</v>
      </c>
      <c r="K9406" s="10">
        <v>2624</v>
      </c>
      <c r="L9406" s="10">
        <v>1180.8</v>
      </c>
      <c r="M9406" s="5">
        <v>0.45</v>
      </c>
      <c r="N9406" s="2" t="s">
        <v>23</v>
      </c>
    </row>
    <row r="9407" spans="2:14" ht="14.25" customHeight="1" x14ac:dyDescent="0.25">
      <c r="B9407" s="2" t="s">
        <v>13</v>
      </c>
      <c r="C9407" s="2">
        <v>1185732</v>
      </c>
      <c r="D9407" s="3">
        <v>44477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10">
        <v>37</v>
      </c>
      <c r="J9407" s="7">
        <v>1130</v>
      </c>
      <c r="K9407" s="10">
        <v>4181</v>
      </c>
      <c r="L9407" s="10">
        <v>1714.2099999999998</v>
      </c>
      <c r="M9407" s="5">
        <v>0.41</v>
      </c>
      <c r="N9407" s="2" t="s">
        <v>23</v>
      </c>
    </row>
    <row r="9408" spans="2:14" ht="14.25" customHeight="1" x14ac:dyDescent="0.25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10">
        <v>38</v>
      </c>
      <c r="J9408" s="7">
        <v>680</v>
      </c>
      <c r="K9408" s="10">
        <v>2584</v>
      </c>
      <c r="L9408" s="10">
        <v>981.92</v>
      </c>
      <c r="M9408" s="5">
        <v>0.38</v>
      </c>
      <c r="N9408" s="2" t="s">
        <v>23</v>
      </c>
    </row>
    <row r="9409" spans="2:14" ht="14.25" customHeight="1" x14ac:dyDescent="0.25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10">
        <v>40</v>
      </c>
      <c r="J9409" s="7">
        <v>300</v>
      </c>
      <c r="K9409" s="10">
        <v>1200</v>
      </c>
      <c r="L9409" s="10">
        <v>528</v>
      </c>
      <c r="M9409" s="5">
        <v>0.44</v>
      </c>
      <c r="N9409" s="2" t="s">
        <v>23</v>
      </c>
    </row>
    <row r="9410" spans="2:14" ht="14.25" customHeight="1" x14ac:dyDescent="0.25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10">
        <v>39</v>
      </c>
      <c r="J9410" s="7">
        <v>230</v>
      </c>
      <c r="K9410" s="10">
        <v>897</v>
      </c>
      <c r="L9410" s="10">
        <v>403.65000000000003</v>
      </c>
      <c r="M9410" s="5">
        <v>0.45</v>
      </c>
      <c r="N9410" s="2" t="s">
        <v>23</v>
      </c>
    </row>
    <row r="9411" spans="2:14" ht="14.25" customHeight="1" x14ac:dyDescent="0.25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10">
        <v>40</v>
      </c>
      <c r="J9411" s="7">
        <v>230</v>
      </c>
      <c r="K9411" s="10">
        <v>920</v>
      </c>
      <c r="L9411" s="10">
        <v>303.59999999999997</v>
      </c>
      <c r="M9411" s="5">
        <v>0.32999999999999996</v>
      </c>
      <c r="N9411" s="2" t="s">
        <v>23</v>
      </c>
    </row>
    <row r="9412" spans="2:14" ht="14.25" customHeight="1" x14ac:dyDescent="0.25">
      <c r="B9412" s="2" t="s">
        <v>25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10">
        <v>47</v>
      </c>
      <c r="J9412" s="7">
        <v>660</v>
      </c>
      <c r="K9412" s="10">
        <v>3102</v>
      </c>
      <c r="L9412" s="10">
        <v>1364.88</v>
      </c>
      <c r="M9412" s="5">
        <v>0.44</v>
      </c>
      <c r="N9412" s="2" t="s">
        <v>23</v>
      </c>
    </row>
    <row r="9413" spans="2:14" ht="14.25" customHeight="1" x14ac:dyDescent="0.25">
      <c r="B9413" s="2" t="s">
        <v>25</v>
      </c>
      <c r="C9413" s="2">
        <v>1185732</v>
      </c>
      <c r="D9413" s="3">
        <v>44507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10">
        <v>40</v>
      </c>
      <c r="J9413" s="7">
        <v>1050</v>
      </c>
      <c r="K9413" s="10">
        <v>4200</v>
      </c>
      <c r="L9413" s="10">
        <v>1764</v>
      </c>
      <c r="M9413" s="5">
        <v>0.42</v>
      </c>
      <c r="N9413" s="2" t="s">
        <v>23</v>
      </c>
    </row>
    <row r="9414" spans="2:14" ht="14.25" customHeight="1" x14ac:dyDescent="0.25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10">
        <v>40</v>
      </c>
      <c r="J9414" s="7">
        <v>740</v>
      </c>
      <c r="K9414" s="10">
        <v>2960</v>
      </c>
      <c r="L9414" s="10">
        <v>1243.2</v>
      </c>
      <c r="M9414" s="5">
        <v>0.42</v>
      </c>
      <c r="N9414" s="2" t="s">
        <v>23</v>
      </c>
    </row>
    <row r="9415" spans="2:14" ht="14.25" customHeight="1" x14ac:dyDescent="0.25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10">
        <v>37</v>
      </c>
      <c r="J9415" s="7">
        <v>680</v>
      </c>
      <c r="K9415" s="10">
        <v>2516</v>
      </c>
      <c r="L9415" s="10">
        <v>1132.2</v>
      </c>
      <c r="M9415" s="5">
        <v>0.45</v>
      </c>
      <c r="N9415" s="2" t="s">
        <v>23</v>
      </c>
    </row>
    <row r="9416" spans="2:14" ht="14.25" customHeight="1" x14ac:dyDescent="0.25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10">
        <v>36</v>
      </c>
      <c r="J9416" s="7">
        <v>680</v>
      </c>
      <c r="K9416" s="10">
        <v>2448</v>
      </c>
      <c r="L9416" s="10">
        <v>1101.6000000000001</v>
      </c>
      <c r="M9416" s="5">
        <v>0.45</v>
      </c>
      <c r="N9416" s="2" t="s">
        <v>23</v>
      </c>
    </row>
    <row r="9417" spans="2:14" ht="14.25" customHeight="1" x14ac:dyDescent="0.25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10">
        <v>43</v>
      </c>
      <c r="J9417" s="7">
        <v>610</v>
      </c>
      <c r="K9417" s="10">
        <v>2623</v>
      </c>
      <c r="L9417" s="10">
        <v>865.58999999999992</v>
      </c>
      <c r="M9417" s="5">
        <v>0.32999999999999996</v>
      </c>
      <c r="N9417" s="2" t="s">
        <v>23</v>
      </c>
    </row>
    <row r="9418" spans="2:14" ht="14.25" customHeight="1" x14ac:dyDescent="0.25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10">
        <v>46</v>
      </c>
      <c r="J9418" s="7">
        <v>830</v>
      </c>
      <c r="K9418" s="10">
        <v>3818</v>
      </c>
      <c r="L9418" s="10">
        <v>1679.92</v>
      </c>
      <c r="M9418" s="5">
        <v>0.44</v>
      </c>
      <c r="N9418" s="2" t="s">
        <v>23</v>
      </c>
    </row>
    <row r="9419" spans="2:14" ht="14.25" customHeight="1" x14ac:dyDescent="0.25">
      <c r="B9419" s="2" t="s">
        <v>25</v>
      </c>
      <c r="C9419" s="2">
        <v>1185732</v>
      </c>
      <c r="D9419" s="3">
        <v>44536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10">
        <v>48</v>
      </c>
      <c r="J9419" s="7">
        <v>1600</v>
      </c>
      <c r="K9419" s="10">
        <v>7680</v>
      </c>
      <c r="L9419" s="10">
        <v>2995.2</v>
      </c>
      <c r="M9419" s="5">
        <v>0.38999999999999996</v>
      </c>
      <c r="N9419" s="2" t="s">
        <v>23</v>
      </c>
    </row>
    <row r="9420" spans="2:14" ht="14.25" customHeight="1" x14ac:dyDescent="0.25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10">
        <v>37</v>
      </c>
      <c r="J9420" s="7">
        <v>1020</v>
      </c>
      <c r="K9420" s="10">
        <v>3774</v>
      </c>
      <c r="L9420" s="10">
        <v>1396.3799999999999</v>
      </c>
      <c r="M9420" s="5">
        <v>0.37</v>
      </c>
      <c r="N9420" s="2" t="s">
        <v>23</v>
      </c>
    </row>
    <row r="9421" spans="2:14" ht="14.25" customHeight="1" x14ac:dyDescent="0.25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10">
        <v>40</v>
      </c>
      <c r="J9421" s="7">
        <v>880</v>
      </c>
      <c r="K9421" s="10">
        <v>3520</v>
      </c>
      <c r="L9421" s="10">
        <v>1654.4</v>
      </c>
      <c r="M9421" s="5">
        <v>0.47000000000000003</v>
      </c>
      <c r="N9421" s="2" t="s">
        <v>23</v>
      </c>
    </row>
    <row r="9422" spans="2:14" ht="14.25" customHeight="1" x14ac:dyDescent="0.25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10">
        <v>34</v>
      </c>
      <c r="J9422" s="7">
        <v>770</v>
      </c>
      <c r="K9422" s="10">
        <v>2618</v>
      </c>
      <c r="L9422" s="10">
        <v>1125.7400000000002</v>
      </c>
      <c r="M9422" s="5">
        <v>0.43000000000000005</v>
      </c>
      <c r="N9422" s="2" t="s">
        <v>23</v>
      </c>
    </row>
    <row r="9423" spans="2:14" ht="14.25" customHeight="1" x14ac:dyDescent="0.25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10">
        <v>41</v>
      </c>
      <c r="J9423" s="7">
        <v>740</v>
      </c>
      <c r="K9423" s="10">
        <v>3034</v>
      </c>
      <c r="L9423" s="10">
        <v>1122.58</v>
      </c>
      <c r="M9423" s="5">
        <v>0.37</v>
      </c>
      <c r="N9423" s="2" t="s">
        <v>23</v>
      </c>
    </row>
    <row r="9424" spans="2:14" ht="14.25" customHeight="1" x14ac:dyDescent="0.25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10">
        <v>51</v>
      </c>
      <c r="J9424" s="7">
        <v>1110</v>
      </c>
      <c r="K9424" s="10">
        <v>5661</v>
      </c>
      <c r="L9424" s="10">
        <v>2434.2300000000005</v>
      </c>
      <c r="M9424" s="5">
        <v>0.43000000000000005</v>
      </c>
      <c r="N9424" s="2" t="s">
        <v>23</v>
      </c>
    </row>
    <row r="9425" spans="2:14" ht="14.25" customHeight="1" x14ac:dyDescent="0.25">
      <c r="B9425" s="2" t="s">
        <v>25</v>
      </c>
      <c r="C9425" s="2">
        <v>1185732</v>
      </c>
      <c r="D9425" s="3">
        <v>44213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10">
        <v>28</v>
      </c>
      <c r="J9425" s="7">
        <v>1400</v>
      </c>
      <c r="K9425" s="10">
        <v>3920</v>
      </c>
      <c r="L9425" s="10">
        <v>1293.5999999999999</v>
      </c>
      <c r="M9425" s="5">
        <v>0.32999999999999996</v>
      </c>
      <c r="N9425" s="2" t="s">
        <v>23</v>
      </c>
    </row>
    <row r="9426" spans="2:14" ht="14.25" customHeight="1" x14ac:dyDescent="0.25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10">
        <v>28</v>
      </c>
      <c r="J9426" s="7">
        <v>880</v>
      </c>
      <c r="K9426" s="10">
        <v>2464</v>
      </c>
      <c r="L9426" s="10">
        <v>837.75999999999988</v>
      </c>
      <c r="M9426" s="5">
        <v>0.33999999999999997</v>
      </c>
      <c r="N9426" s="2" t="s">
        <v>23</v>
      </c>
    </row>
    <row r="9427" spans="2:14" ht="14.25" customHeight="1" x14ac:dyDescent="0.25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10">
        <v>22</v>
      </c>
      <c r="J9427" s="7">
        <v>750</v>
      </c>
      <c r="K9427" s="10">
        <v>1650</v>
      </c>
      <c r="L9427" s="10">
        <v>478.49999999999994</v>
      </c>
      <c r="M9427" s="5">
        <v>0.28999999999999998</v>
      </c>
      <c r="N9427" s="2" t="s">
        <v>23</v>
      </c>
    </row>
    <row r="9428" spans="2:14" ht="14.25" customHeight="1" x14ac:dyDescent="0.25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10">
        <v>25</v>
      </c>
      <c r="J9428" s="7">
        <v>330</v>
      </c>
      <c r="K9428" s="10">
        <v>825</v>
      </c>
      <c r="L9428" s="10">
        <v>255.75</v>
      </c>
      <c r="M9428" s="5">
        <v>0.31</v>
      </c>
      <c r="N9428" s="2" t="s">
        <v>23</v>
      </c>
    </row>
    <row r="9429" spans="2:14" ht="14.25" customHeight="1" x14ac:dyDescent="0.25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10">
        <v>39</v>
      </c>
      <c r="J9429" s="7">
        <v>470</v>
      </c>
      <c r="K9429" s="10">
        <v>1833</v>
      </c>
      <c r="L9429" s="10">
        <v>586.56000000000006</v>
      </c>
      <c r="M9429" s="5">
        <v>0.32</v>
      </c>
      <c r="N9429" s="2" t="s">
        <v>23</v>
      </c>
    </row>
    <row r="9430" spans="2:14" ht="14.25" customHeight="1" x14ac:dyDescent="0.25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10">
        <v>26</v>
      </c>
      <c r="J9430" s="7">
        <v>830</v>
      </c>
      <c r="K9430" s="10">
        <v>2158</v>
      </c>
      <c r="L9430" s="10">
        <v>733.71999999999991</v>
      </c>
      <c r="M9430" s="5">
        <v>0.33999999999999997</v>
      </c>
      <c r="N9430" s="2" t="s">
        <v>23</v>
      </c>
    </row>
    <row r="9431" spans="2:14" ht="14.25" customHeight="1" x14ac:dyDescent="0.25">
      <c r="B9431" s="2" t="s">
        <v>25</v>
      </c>
      <c r="C9431" s="2">
        <v>1185732</v>
      </c>
      <c r="D9431" s="3">
        <v>44242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10">
        <v>26</v>
      </c>
      <c r="J9431" s="7">
        <v>1550</v>
      </c>
      <c r="K9431" s="10">
        <v>4030</v>
      </c>
      <c r="L9431" s="10">
        <v>1491.1</v>
      </c>
      <c r="M9431" s="5">
        <v>0.37</v>
      </c>
      <c r="N9431" s="2" t="s">
        <v>23</v>
      </c>
    </row>
    <row r="9432" spans="2:14" ht="14.25" customHeight="1" x14ac:dyDescent="0.25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10">
        <v>31</v>
      </c>
      <c r="J9432" s="7">
        <v>530</v>
      </c>
      <c r="K9432" s="10">
        <v>1643</v>
      </c>
      <c r="L9432" s="10">
        <v>575.04999999999995</v>
      </c>
      <c r="M9432" s="5">
        <v>0.35</v>
      </c>
      <c r="N9432" s="2" t="s">
        <v>23</v>
      </c>
    </row>
    <row r="9433" spans="2:14" ht="14.25" customHeight="1" x14ac:dyDescent="0.25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10">
        <v>24</v>
      </c>
      <c r="J9433" s="7">
        <v>700</v>
      </c>
      <c r="K9433" s="10">
        <v>1680</v>
      </c>
      <c r="L9433" s="10">
        <v>487.2</v>
      </c>
      <c r="M9433" s="5">
        <v>0.28999999999999998</v>
      </c>
      <c r="N9433" s="2" t="s">
        <v>23</v>
      </c>
    </row>
    <row r="9434" spans="2:14" ht="14.25" customHeight="1" x14ac:dyDescent="0.25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10">
        <v>27</v>
      </c>
      <c r="J9434" s="7">
        <v>750</v>
      </c>
      <c r="K9434" s="10">
        <v>2025</v>
      </c>
      <c r="L9434" s="10">
        <v>648</v>
      </c>
      <c r="M9434" s="5">
        <v>0.32</v>
      </c>
      <c r="N9434" s="2" t="s">
        <v>23</v>
      </c>
    </row>
    <row r="9435" spans="2:14" ht="14.25" customHeight="1" x14ac:dyDescent="0.25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10">
        <v>36</v>
      </c>
      <c r="J9435" s="7">
        <v>530</v>
      </c>
      <c r="K9435" s="10">
        <v>1908</v>
      </c>
      <c r="L9435" s="10">
        <v>515.16000000000008</v>
      </c>
      <c r="M9435" s="5">
        <v>0.27</v>
      </c>
      <c r="N9435" s="2" t="s">
        <v>23</v>
      </c>
    </row>
    <row r="9436" spans="2:14" ht="14.25" customHeight="1" x14ac:dyDescent="0.25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10">
        <v>30</v>
      </c>
      <c r="J9436" s="7">
        <v>800</v>
      </c>
      <c r="K9436" s="10">
        <v>2400</v>
      </c>
      <c r="L9436" s="10">
        <v>768</v>
      </c>
      <c r="M9436" s="5">
        <v>0.32</v>
      </c>
      <c r="N9436" s="2" t="s">
        <v>23</v>
      </c>
    </row>
    <row r="9437" spans="2:14" ht="14.25" customHeight="1" x14ac:dyDescent="0.25">
      <c r="B9437" s="2" t="s">
        <v>25</v>
      </c>
      <c r="C9437" s="2">
        <v>1185732</v>
      </c>
      <c r="D9437" s="3">
        <v>44268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10">
        <v>28</v>
      </c>
      <c r="J9437" s="7">
        <v>1550</v>
      </c>
      <c r="K9437" s="10">
        <v>4340</v>
      </c>
      <c r="L9437" s="10">
        <v>1475.6</v>
      </c>
      <c r="M9437" s="5">
        <v>0.33999999999999997</v>
      </c>
      <c r="N9437" s="2" t="s">
        <v>23</v>
      </c>
    </row>
    <row r="9438" spans="2:14" ht="14.25" customHeight="1" x14ac:dyDescent="0.25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10">
        <v>31</v>
      </c>
      <c r="J9438" s="7">
        <v>610</v>
      </c>
      <c r="K9438" s="10">
        <v>1891</v>
      </c>
      <c r="L9438" s="10">
        <v>642.93999999999994</v>
      </c>
      <c r="M9438" s="5">
        <v>0.33999999999999997</v>
      </c>
      <c r="N9438" s="2" t="s">
        <v>23</v>
      </c>
    </row>
    <row r="9439" spans="2:14" ht="14.25" customHeight="1" x14ac:dyDescent="0.25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10">
        <v>23</v>
      </c>
      <c r="J9439" s="7">
        <v>600</v>
      </c>
      <c r="K9439" s="10">
        <v>1380</v>
      </c>
      <c r="L9439" s="10">
        <v>441.6</v>
      </c>
      <c r="M9439" s="5">
        <v>0.32</v>
      </c>
      <c r="N9439" s="2" t="s">
        <v>23</v>
      </c>
    </row>
    <row r="9440" spans="2:14" ht="14.25" customHeight="1" x14ac:dyDescent="0.25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10">
        <v>25</v>
      </c>
      <c r="J9440" s="7">
        <v>930</v>
      </c>
      <c r="K9440" s="10">
        <v>2325</v>
      </c>
      <c r="L9440" s="10">
        <v>651.00000000000011</v>
      </c>
      <c r="M9440" s="5">
        <v>0.28000000000000003</v>
      </c>
      <c r="N9440" s="2" t="s">
        <v>23</v>
      </c>
    </row>
    <row r="9441" spans="2:14" ht="14.25" customHeight="1" x14ac:dyDescent="0.25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10">
        <v>36</v>
      </c>
      <c r="J9441" s="7">
        <v>310</v>
      </c>
      <c r="K9441" s="10">
        <v>1116</v>
      </c>
      <c r="L9441" s="10">
        <v>334.8</v>
      </c>
      <c r="M9441" s="5">
        <v>0.3</v>
      </c>
      <c r="N9441" s="2" t="s">
        <v>23</v>
      </c>
    </row>
    <row r="9442" spans="2:14" ht="14.25" customHeight="1" x14ac:dyDescent="0.25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10">
        <v>31</v>
      </c>
      <c r="J9442" s="7">
        <v>680</v>
      </c>
      <c r="K9442" s="10">
        <v>2108</v>
      </c>
      <c r="L9442" s="10">
        <v>779.96</v>
      </c>
      <c r="M9442" s="5">
        <v>0.37</v>
      </c>
      <c r="N9442" s="2" t="s">
        <v>23</v>
      </c>
    </row>
    <row r="9443" spans="2:14" ht="14.25" customHeight="1" x14ac:dyDescent="0.25">
      <c r="B9443" s="2" t="s">
        <v>25</v>
      </c>
      <c r="C9443" s="2">
        <v>1185732</v>
      </c>
      <c r="D9443" s="3">
        <v>44300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10">
        <v>28</v>
      </c>
      <c r="J9443" s="7">
        <v>1490</v>
      </c>
      <c r="K9443" s="10">
        <v>4172</v>
      </c>
      <c r="L9443" s="10">
        <v>1376.7599999999998</v>
      </c>
      <c r="M9443" s="5">
        <v>0.32999999999999996</v>
      </c>
      <c r="N9443" s="2" t="s">
        <v>23</v>
      </c>
    </row>
    <row r="9444" spans="2:14" ht="14.25" customHeight="1" x14ac:dyDescent="0.25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10">
        <v>28</v>
      </c>
      <c r="J9444" s="7">
        <v>510</v>
      </c>
      <c r="K9444" s="10">
        <v>1428</v>
      </c>
      <c r="L9444" s="10">
        <v>514.07999999999993</v>
      </c>
      <c r="M9444" s="5">
        <v>0.36</v>
      </c>
      <c r="N9444" s="2" t="s">
        <v>23</v>
      </c>
    </row>
    <row r="9445" spans="2:14" ht="14.25" customHeight="1" x14ac:dyDescent="0.25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10">
        <v>22</v>
      </c>
      <c r="J9445" s="7">
        <v>510</v>
      </c>
      <c r="K9445" s="10">
        <v>1122</v>
      </c>
      <c r="L9445" s="10">
        <v>347.82</v>
      </c>
      <c r="M9445" s="5">
        <v>0.31</v>
      </c>
      <c r="N9445" s="2" t="s">
        <v>23</v>
      </c>
    </row>
    <row r="9446" spans="2:14" ht="14.25" customHeight="1" x14ac:dyDescent="0.25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10">
        <v>23</v>
      </c>
      <c r="J9446" s="7">
        <v>390</v>
      </c>
      <c r="K9446" s="10">
        <v>897</v>
      </c>
      <c r="L9446" s="10">
        <v>251.16000000000003</v>
      </c>
      <c r="M9446" s="5">
        <v>0.28000000000000003</v>
      </c>
      <c r="N9446" s="2" t="s">
        <v>23</v>
      </c>
    </row>
    <row r="9447" spans="2:14" ht="14.25" customHeight="1" x14ac:dyDescent="0.25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10">
        <v>33</v>
      </c>
      <c r="J9447" s="7">
        <v>440</v>
      </c>
      <c r="K9447" s="10">
        <v>1452</v>
      </c>
      <c r="L9447" s="10">
        <v>392.04</v>
      </c>
      <c r="M9447" s="5">
        <v>0.27</v>
      </c>
      <c r="N9447" s="2" t="s">
        <v>23</v>
      </c>
    </row>
    <row r="9448" spans="2:14" ht="14.25" customHeight="1" x14ac:dyDescent="0.25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10">
        <v>30</v>
      </c>
      <c r="J9448" s="7">
        <v>940</v>
      </c>
      <c r="K9448" s="10">
        <v>2820</v>
      </c>
      <c r="L9448" s="10">
        <v>1015.1999999999999</v>
      </c>
      <c r="M9448" s="5">
        <v>0.36</v>
      </c>
      <c r="N9448" s="2" t="s">
        <v>23</v>
      </c>
    </row>
    <row r="9449" spans="2:14" ht="14.25" customHeight="1" x14ac:dyDescent="0.25">
      <c r="B9449" s="2" t="s">
        <v>25</v>
      </c>
      <c r="C9449" s="2">
        <v>1185732</v>
      </c>
      <c r="D9449" s="3">
        <v>44329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10">
        <v>41</v>
      </c>
      <c r="J9449" s="7">
        <v>1730</v>
      </c>
      <c r="K9449" s="10">
        <v>7093</v>
      </c>
      <c r="L9449" s="10">
        <v>2553.48</v>
      </c>
      <c r="M9449" s="5">
        <v>0.36</v>
      </c>
      <c r="N9449" s="2" t="s">
        <v>23</v>
      </c>
    </row>
    <row r="9450" spans="2:14" ht="14.25" customHeight="1" x14ac:dyDescent="0.25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10">
        <v>34</v>
      </c>
      <c r="J9450" s="7">
        <v>680</v>
      </c>
      <c r="K9450" s="10">
        <v>2312</v>
      </c>
      <c r="L9450" s="10">
        <v>832.31999999999994</v>
      </c>
      <c r="M9450" s="5">
        <v>0.36</v>
      </c>
      <c r="N9450" s="2" t="s">
        <v>23</v>
      </c>
    </row>
    <row r="9451" spans="2:14" ht="14.25" customHeight="1" x14ac:dyDescent="0.25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10">
        <v>30</v>
      </c>
      <c r="J9451" s="7">
        <v>680</v>
      </c>
      <c r="K9451" s="10">
        <v>2040</v>
      </c>
      <c r="L9451" s="10">
        <v>632.4</v>
      </c>
      <c r="M9451" s="5">
        <v>0.31</v>
      </c>
      <c r="N9451" s="2" t="s">
        <v>23</v>
      </c>
    </row>
    <row r="9452" spans="2:14" ht="14.25" customHeight="1" x14ac:dyDescent="0.25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10">
        <v>32</v>
      </c>
      <c r="J9452" s="7">
        <v>540</v>
      </c>
      <c r="K9452" s="10">
        <v>1728</v>
      </c>
      <c r="L9452" s="10">
        <v>518.4</v>
      </c>
      <c r="M9452" s="5">
        <v>0.3</v>
      </c>
      <c r="N9452" s="2" t="s">
        <v>23</v>
      </c>
    </row>
    <row r="9453" spans="2:14" ht="14.25" customHeight="1" x14ac:dyDescent="0.25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10">
        <v>39</v>
      </c>
      <c r="J9453" s="7">
        <v>600</v>
      </c>
      <c r="K9453" s="10">
        <v>2340</v>
      </c>
      <c r="L9453" s="10">
        <v>655.20000000000005</v>
      </c>
      <c r="M9453" s="5">
        <v>0.28000000000000003</v>
      </c>
      <c r="N9453" s="2" t="s">
        <v>23</v>
      </c>
    </row>
    <row r="9454" spans="2:14" ht="14.25" customHeight="1" x14ac:dyDescent="0.25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10">
        <v>43</v>
      </c>
      <c r="J9454" s="7">
        <v>1040</v>
      </c>
      <c r="K9454" s="10">
        <v>4472</v>
      </c>
      <c r="L9454" s="10">
        <v>1520.4799999999998</v>
      </c>
      <c r="M9454" s="5">
        <v>0.33999999999999997</v>
      </c>
      <c r="N9454" s="2" t="s">
        <v>23</v>
      </c>
    </row>
    <row r="9455" spans="2:14" ht="14.25" customHeight="1" x14ac:dyDescent="0.25">
      <c r="B9455" s="2" t="s">
        <v>25</v>
      </c>
      <c r="C9455" s="2">
        <v>1185732</v>
      </c>
      <c r="D9455" s="3">
        <v>44362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10">
        <v>39</v>
      </c>
      <c r="J9455" s="7">
        <v>1960</v>
      </c>
      <c r="K9455" s="10">
        <v>7644</v>
      </c>
      <c r="L9455" s="10">
        <v>2675.3999999999996</v>
      </c>
      <c r="M9455" s="5">
        <v>0.35</v>
      </c>
      <c r="N9455" s="2" t="s">
        <v>23</v>
      </c>
    </row>
    <row r="9456" spans="2:14" ht="14.25" customHeight="1" x14ac:dyDescent="0.25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10">
        <v>36</v>
      </c>
      <c r="J9456" s="7">
        <v>1140</v>
      </c>
      <c r="K9456" s="10">
        <v>4104</v>
      </c>
      <c r="L9456" s="10">
        <v>1313.28</v>
      </c>
      <c r="M9456" s="5">
        <v>0.32</v>
      </c>
      <c r="N9456" s="2" t="s">
        <v>23</v>
      </c>
    </row>
    <row r="9457" spans="2:14" ht="14.25" customHeight="1" x14ac:dyDescent="0.25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10">
        <v>36</v>
      </c>
      <c r="J9457" s="7">
        <v>750</v>
      </c>
      <c r="K9457" s="10">
        <v>2700</v>
      </c>
      <c r="L9457" s="10">
        <v>837</v>
      </c>
      <c r="M9457" s="5">
        <v>0.31</v>
      </c>
      <c r="N9457" s="2" t="s">
        <v>23</v>
      </c>
    </row>
    <row r="9458" spans="2:14" ht="14.25" customHeight="1" x14ac:dyDescent="0.25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10">
        <v>34</v>
      </c>
      <c r="J9458" s="7">
        <v>720</v>
      </c>
      <c r="K9458" s="10">
        <v>2448</v>
      </c>
      <c r="L9458" s="10">
        <v>685.44</v>
      </c>
      <c r="M9458" s="5">
        <v>0.28000000000000003</v>
      </c>
      <c r="N9458" s="2" t="s">
        <v>23</v>
      </c>
    </row>
    <row r="9459" spans="2:14" ht="14.25" customHeight="1" x14ac:dyDescent="0.25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10">
        <v>39</v>
      </c>
      <c r="J9459" s="7">
        <v>740</v>
      </c>
      <c r="K9459" s="10">
        <v>2886</v>
      </c>
      <c r="L9459" s="10">
        <v>923.52</v>
      </c>
      <c r="M9459" s="5">
        <v>0.32</v>
      </c>
      <c r="N9459" s="2" t="s">
        <v>23</v>
      </c>
    </row>
    <row r="9460" spans="2:14" ht="14.25" customHeight="1" x14ac:dyDescent="0.25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10">
        <v>47</v>
      </c>
      <c r="J9460" s="7">
        <v>1200</v>
      </c>
      <c r="K9460" s="10">
        <v>5640</v>
      </c>
      <c r="L9460" s="10">
        <v>1973.9999999999998</v>
      </c>
      <c r="M9460" s="5">
        <v>0.35</v>
      </c>
      <c r="N9460" s="2" t="s">
        <v>23</v>
      </c>
    </row>
    <row r="9461" spans="2:14" ht="14.25" customHeight="1" x14ac:dyDescent="0.25">
      <c r="B9461" s="2" t="s">
        <v>25</v>
      </c>
      <c r="C9461" s="2">
        <v>1185732</v>
      </c>
      <c r="D9461" s="3">
        <v>44390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10">
        <v>37</v>
      </c>
      <c r="J9461" s="7">
        <v>1800</v>
      </c>
      <c r="K9461" s="10">
        <v>6660</v>
      </c>
      <c r="L9461" s="10">
        <v>2197.7999999999997</v>
      </c>
      <c r="M9461" s="5">
        <v>0.32999999999999996</v>
      </c>
      <c r="N9461" s="2" t="s">
        <v>23</v>
      </c>
    </row>
    <row r="9462" spans="2:14" ht="14.25" customHeight="1" x14ac:dyDescent="0.25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10">
        <v>36</v>
      </c>
      <c r="J9462" s="7">
        <v>1050</v>
      </c>
      <c r="K9462" s="10">
        <v>3780</v>
      </c>
      <c r="L9462" s="10">
        <v>1398.6</v>
      </c>
      <c r="M9462" s="5">
        <v>0.37</v>
      </c>
      <c r="N9462" s="2" t="s">
        <v>23</v>
      </c>
    </row>
    <row r="9463" spans="2:14" ht="14.25" customHeight="1" x14ac:dyDescent="0.25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10">
        <v>32</v>
      </c>
      <c r="J9463" s="7">
        <v>880</v>
      </c>
      <c r="K9463" s="10">
        <v>2816</v>
      </c>
      <c r="L9463" s="10">
        <v>844.8</v>
      </c>
      <c r="M9463" s="5">
        <v>0.3</v>
      </c>
      <c r="N9463" s="2" t="s">
        <v>23</v>
      </c>
    </row>
    <row r="9464" spans="2:14" ht="14.25" customHeight="1" x14ac:dyDescent="0.25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10">
        <v>34</v>
      </c>
      <c r="J9464" s="7">
        <v>770</v>
      </c>
      <c r="K9464" s="10">
        <v>2618</v>
      </c>
      <c r="L9464" s="10">
        <v>837.76</v>
      </c>
      <c r="M9464" s="5">
        <v>0.32</v>
      </c>
      <c r="N9464" s="2" t="s">
        <v>23</v>
      </c>
    </row>
    <row r="9465" spans="2:14" ht="14.25" customHeight="1" x14ac:dyDescent="0.25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10">
        <v>41</v>
      </c>
      <c r="J9465" s="7">
        <v>800</v>
      </c>
      <c r="K9465" s="10">
        <v>3280</v>
      </c>
      <c r="L9465" s="10">
        <v>1016.8</v>
      </c>
      <c r="M9465" s="5">
        <v>0.31</v>
      </c>
      <c r="N9465" s="2" t="s">
        <v>23</v>
      </c>
    </row>
    <row r="9466" spans="2:14" ht="14.25" customHeight="1" x14ac:dyDescent="0.25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10">
        <v>41</v>
      </c>
      <c r="J9466" s="7">
        <v>1320</v>
      </c>
      <c r="K9466" s="10">
        <v>5412</v>
      </c>
      <c r="L9466" s="10">
        <v>1731.8400000000001</v>
      </c>
      <c r="M9466" s="5">
        <v>0.32</v>
      </c>
      <c r="N9466" s="2" t="s">
        <v>23</v>
      </c>
    </row>
    <row r="9467" spans="2:14" ht="14.25" customHeight="1" x14ac:dyDescent="0.25">
      <c r="B9467" s="2" t="s">
        <v>25</v>
      </c>
      <c r="C9467" s="2">
        <v>1185732</v>
      </c>
      <c r="D9467" s="3">
        <v>44422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10">
        <v>40</v>
      </c>
      <c r="J9467" s="7">
        <v>1960</v>
      </c>
      <c r="K9467" s="10">
        <v>7840</v>
      </c>
      <c r="L9467" s="10">
        <v>2587.1999999999998</v>
      </c>
      <c r="M9467" s="5">
        <v>0.32999999999999996</v>
      </c>
      <c r="N9467" s="2" t="s">
        <v>23</v>
      </c>
    </row>
    <row r="9468" spans="2:14" ht="14.25" customHeight="1" x14ac:dyDescent="0.25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10">
        <v>33</v>
      </c>
      <c r="J9468" s="7">
        <v>1120</v>
      </c>
      <c r="K9468" s="10">
        <v>3696</v>
      </c>
      <c r="L9468" s="10">
        <v>1182.72</v>
      </c>
      <c r="M9468" s="5">
        <v>0.32</v>
      </c>
      <c r="N9468" s="2" t="s">
        <v>23</v>
      </c>
    </row>
    <row r="9469" spans="2:14" ht="14.25" customHeight="1" x14ac:dyDescent="0.25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10">
        <v>29</v>
      </c>
      <c r="J9469" s="7">
        <v>850</v>
      </c>
      <c r="K9469" s="10">
        <v>2465</v>
      </c>
      <c r="L9469" s="10">
        <v>764.15</v>
      </c>
      <c r="M9469" s="5">
        <v>0.31</v>
      </c>
      <c r="N9469" s="2" t="s">
        <v>23</v>
      </c>
    </row>
    <row r="9470" spans="2:14" ht="14.25" customHeight="1" x14ac:dyDescent="0.25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10">
        <v>31</v>
      </c>
      <c r="J9470" s="7">
        <v>580</v>
      </c>
      <c r="K9470" s="10">
        <v>1798</v>
      </c>
      <c r="L9470" s="10">
        <v>503.44000000000005</v>
      </c>
      <c r="M9470" s="5">
        <v>0.28000000000000003</v>
      </c>
      <c r="N9470" s="2" t="s">
        <v>23</v>
      </c>
    </row>
    <row r="9471" spans="2:14" ht="14.25" customHeight="1" x14ac:dyDescent="0.25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10">
        <v>40</v>
      </c>
      <c r="J9471" s="7">
        <v>510</v>
      </c>
      <c r="K9471" s="10">
        <v>2040</v>
      </c>
      <c r="L9471" s="10">
        <v>550.80000000000007</v>
      </c>
      <c r="M9471" s="5">
        <v>0.27</v>
      </c>
      <c r="N9471" s="2" t="s">
        <v>23</v>
      </c>
    </row>
    <row r="9472" spans="2:14" ht="14.25" customHeight="1" x14ac:dyDescent="0.25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10">
        <v>46</v>
      </c>
      <c r="J9472" s="7">
        <v>980</v>
      </c>
      <c r="K9472" s="10">
        <v>4508</v>
      </c>
      <c r="L9472" s="10">
        <v>1577.8</v>
      </c>
      <c r="M9472" s="5">
        <v>0.35</v>
      </c>
      <c r="N9472" s="2" t="s">
        <v>23</v>
      </c>
    </row>
    <row r="9473" spans="2:14" ht="14.25" customHeight="1" x14ac:dyDescent="0.25">
      <c r="B9473" s="2" t="s">
        <v>25</v>
      </c>
      <c r="C9473" s="2">
        <v>1185732</v>
      </c>
      <c r="D9473" s="3">
        <v>44452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10">
        <v>36</v>
      </c>
      <c r="J9473" s="7">
        <v>1530</v>
      </c>
      <c r="K9473" s="10">
        <v>5508</v>
      </c>
      <c r="L9473" s="10">
        <v>1872.7199999999998</v>
      </c>
      <c r="M9473" s="5">
        <v>0.33999999999999997</v>
      </c>
      <c r="N9473" s="2" t="s">
        <v>23</v>
      </c>
    </row>
    <row r="9474" spans="2:14" ht="14.25" customHeight="1" x14ac:dyDescent="0.25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10">
        <v>35</v>
      </c>
      <c r="J9474" s="7">
        <v>880</v>
      </c>
      <c r="K9474" s="10">
        <v>3080</v>
      </c>
      <c r="L9474" s="10">
        <v>1139.5999999999999</v>
      </c>
      <c r="M9474" s="5">
        <v>0.37</v>
      </c>
      <c r="N9474" s="2" t="s">
        <v>23</v>
      </c>
    </row>
    <row r="9475" spans="2:14" ht="14.25" customHeight="1" x14ac:dyDescent="0.25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10">
        <v>30</v>
      </c>
      <c r="J9475" s="7">
        <v>470</v>
      </c>
      <c r="K9475" s="10">
        <v>1410</v>
      </c>
      <c r="L9475" s="10">
        <v>423</v>
      </c>
      <c r="M9475" s="5">
        <v>0.3</v>
      </c>
      <c r="N9475" s="2" t="s">
        <v>23</v>
      </c>
    </row>
    <row r="9476" spans="2:14" ht="14.25" customHeight="1" x14ac:dyDescent="0.25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10">
        <v>34</v>
      </c>
      <c r="J9476" s="7">
        <v>390</v>
      </c>
      <c r="K9476" s="10">
        <v>1326</v>
      </c>
      <c r="L9476" s="10">
        <v>358.02000000000004</v>
      </c>
      <c r="M9476" s="5">
        <v>0.27</v>
      </c>
      <c r="N9476" s="2" t="s">
        <v>23</v>
      </c>
    </row>
    <row r="9477" spans="2:14" ht="14.25" customHeight="1" x14ac:dyDescent="0.25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10">
        <v>39</v>
      </c>
      <c r="J9477" s="7">
        <v>410</v>
      </c>
      <c r="K9477" s="10">
        <v>1599</v>
      </c>
      <c r="L9477" s="10">
        <v>495.69</v>
      </c>
      <c r="M9477" s="5">
        <v>0.31</v>
      </c>
      <c r="N9477" s="2" t="s">
        <v>23</v>
      </c>
    </row>
    <row r="9478" spans="2:14" ht="14.25" customHeight="1" x14ac:dyDescent="0.25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10">
        <v>41</v>
      </c>
      <c r="J9478" s="7">
        <v>770</v>
      </c>
      <c r="K9478" s="10">
        <v>3157</v>
      </c>
      <c r="L9478" s="10">
        <v>1041.81</v>
      </c>
      <c r="M9478" s="5">
        <v>0.32999999999999996</v>
      </c>
      <c r="N9478" s="2" t="s">
        <v>23</v>
      </c>
    </row>
    <row r="9479" spans="2:14" ht="14.25" customHeight="1" x14ac:dyDescent="0.25">
      <c r="B9479" s="2" t="s">
        <v>25</v>
      </c>
      <c r="C9479" s="2">
        <v>1185732</v>
      </c>
      <c r="D9479" s="3">
        <v>44484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10">
        <v>40</v>
      </c>
      <c r="J9479" s="7">
        <v>1320</v>
      </c>
      <c r="K9479" s="10">
        <v>5280</v>
      </c>
      <c r="L9479" s="10">
        <v>1742.3999999999999</v>
      </c>
      <c r="M9479" s="5">
        <v>0.32999999999999996</v>
      </c>
      <c r="N9479" s="2" t="s">
        <v>23</v>
      </c>
    </row>
    <row r="9480" spans="2:14" ht="14.25" customHeight="1" x14ac:dyDescent="0.25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10">
        <v>37</v>
      </c>
      <c r="J9480" s="7">
        <v>680</v>
      </c>
      <c r="K9480" s="10">
        <v>2516</v>
      </c>
      <c r="L9480" s="10">
        <v>880.59999999999991</v>
      </c>
      <c r="M9480" s="5">
        <v>0.35</v>
      </c>
      <c r="N9480" s="2" t="s">
        <v>23</v>
      </c>
    </row>
    <row r="9481" spans="2:14" ht="14.25" customHeight="1" x14ac:dyDescent="0.25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10">
        <v>41</v>
      </c>
      <c r="J9481" s="7">
        <v>380</v>
      </c>
      <c r="K9481" s="10">
        <v>1558</v>
      </c>
      <c r="L9481" s="10">
        <v>467.4</v>
      </c>
      <c r="M9481" s="5">
        <v>0.3</v>
      </c>
      <c r="N9481" s="2" t="s">
        <v>23</v>
      </c>
    </row>
    <row r="9482" spans="2:14" ht="14.25" customHeight="1" x14ac:dyDescent="0.25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10">
        <v>38</v>
      </c>
      <c r="J9482" s="7">
        <v>320</v>
      </c>
      <c r="K9482" s="10">
        <v>1216</v>
      </c>
      <c r="L9482" s="10">
        <v>328.32000000000005</v>
      </c>
      <c r="M9482" s="5">
        <v>0.27</v>
      </c>
      <c r="N9482" s="2" t="s">
        <v>23</v>
      </c>
    </row>
    <row r="9483" spans="2:14" ht="14.25" customHeight="1" x14ac:dyDescent="0.25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10">
        <v>51</v>
      </c>
      <c r="J9483" s="7">
        <v>340</v>
      </c>
      <c r="K9483" s="10">
        <v>1734</v>
      </c>
      <c r="L9483" s="10">
        <v>485.52000000000004</v>
      </c>
      <c r="M9483" s="5">
        <v>0.28000000000000003</v>
      </c>
      <c r="N9483" s="2" t="s">
        <v>23</v>
      </c>
    </row>
    <row r="9484" spans="2:14" ht="14.25" customHeight="1" x14ac:dyDescent="0.25">
      <c r="B9484" s="2" t="s">
        <v>60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10">
        <v>51</v>
      </c>
      <c r="J9484" s="7">
        <v>680</v>
      </c>
      <c r="K9484" s="10">
        <v>3468</v>
      </c>
      <c r="L9484" s="10">
        <v>1213.8</v>
      </c>
      <c r="M9484" s="5">
        <v>0.35</v>
      </c>
      <c r="N9484" s="2" t="s">
        <v>23</v>
      </c>
    </row>
    <row r="9485" spans="2:14" ht="14.25" customHeight="1" x14ac:dyDescent="0.25">
      <c r="B9485" s="2" t="s">
        <v>60</v>
      </c>
      <c r="C9485" s="2">
        <v>1185732</v>
      </c>
      <c r="D9485" s="3">
        <v>44514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10">
        <v>49</v>
      </c>
      <c r="J9485" s="7">
        <v>1200</v>
      </c>
      <c r="K9485" s="10">
        <v>5880</v>
      </c>
      <c r="L9485" s="10">
        <v>2058</v>
      </c>
      <c r="M9485" s="5">
        <v>0.35</v>
      </c>
      <c r="N9485" s="2" t="s">
        <v>23</v>
      </c>
    </row>
    <row r="9486" spans="2:14" ht="14.25" customHeight="1" x14ac:dyDescent="0.25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10">
        <v>40</v>
      </c>
      <c r="J9486" s="7">
        <v>1020</v>
      </c>
      <c r="K9486" s="10">
        <v>4080</v>
      </c>
      <c r="L9486" s="10">
        <v>1428</v>
      </c>
      <c r="M9486" s="5">
        <v>0.35</v>
      </c>
      <c r="N9486" s="2" t="s">
        <v>23</v>
      </c>
    </row>
    <row r="9487" spans="2:14" ht="14.25" customHeight="1" x14ac:dyDescent="0.25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10">
        <v>44</v>
      </c>
      <c r="J9487" s="7">
        <v>910</v>
      </c>
      <c r="K9487" s="10">
        <v>4004</v>
      </c>
      <c r="L9487" s="10">
        <v>1201.2</v>
      </c>
      <c r="M9487" s="5">
        <v>0.3</v>
      </c>
      <c r="N9487" s="2" t="s">
        <v>23</v>
      </c>
    </row>
    <row r="9488" spans="2:14" ht="14.25" customHeight="1" x14ac:dyDescent="0.25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10">
        <v>42</v>
      </c>
      <c r="J9488" s="7">
        <v>830</v>
      </c>
      <c r="K9488" s="10">
        <v>3486</v>
      </c>
      <c r="L9488" s="10">
        <v>1010.9399999999999</v>
      </c>
      <c r="M9488" s="5">
        <v>0.28999999999999998</v>
      </c>
      <c r="N9488" s="2" t="s">
        <v>23</v>
      </c>
    </row>
    <row r="9489" spans="2:14" ht="14.25" customHeight="1" x14ac:dyDescent="0.25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10">
        <v>50</v>
      </c>
      <c r="J9489" s="7">
        <v>780</v>
      </c>
      <c r="K9489" s="10">
        <v>3900</v>
      </c>
      <c r="L9489" s="10">
        <v>1248</v>
      </c>
      <c r="M9489" s="5">
        <v>0.32</v>
      </c>
      <c r="N9489" s="2" t="s">
        <v>23</v>
      </c>
    </row>
    <row r="9490" spans="2:14" ht="14.25" customHeight="1" x14ac:dyDescent="0.25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10">
        <v>48</v>
      </c>
      <c r="J9490" s="7">
        <v>1230</v>
      </c>
      <c r="K9490" s="10">
        <v>5904</v>
      </c>
      <c r="L9490" s="10">
        <v>2066.4</v>
      </c>
      <c r="M9490" s="5">
        <v>0.35</v>
      </c>
      <c r="N9490" s="2" t="s">
        <v>23</v>
      </c>
    </row>
    <row r="9491" spans="2:14" ht="14.25" customHeight="1" x14ac:dyDescent="0.25">
      <c r="B9491" s="2" t="s">
        <v>60</v>
      </c>
      <c r="C9491" s="2">
        <v>1185732</v>
      </c>
      <c r="D9491" s="3">
        <v>44543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10">
        <v>51</v>
      </c>
      <c r="J9491" s="7">
        <v>1780</v>
      </c>
      <c r="K9491" s="10">
        <v>9078</v>
      </c>
      <c r="L9491" s="10">
        <v>3177.2999999999997</v>
      </c>
      <c r="M9491" s="5">
        <v>0.35</v>
      </c>
      <c r="N9491" s="2" t="s">
        <v>23</v>
      </c>
    </row>
    <row r="9492" spans="2:14" ht="14.25" customHeight="1" x14ac:dyDescent="0.25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10">
        <v>37</v>
      </c>
      <c r="J9492" s="7">
        <v>1130</v>
      </c>
      <c r="K9492" s="10">
        <v>4181</v>
      </c>
      <c r="L9492" s="10">
        <v>1337.92</v>
      </c>
      <c r="M9492" s="5">
        <v>0.32</v>
      </c>
      <c r="N9492" s="2" t="s">
        <v>23</v>
      </c>
    </row>
    <row r="9493" spans="2:14" ht="14.25" customHeight="1" x14ac:dyDescent="0.25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10">
        <v>36</v>
      </c>
      <c r="J9493" s="7">
        <v>1120</v>
      </c>
      <c r="K9493" s="10">
        <v>4032</v>
      </c>
      <c r="L9493" s="10">
        <v>1088.6400000000001</v>
      </c>
      <c r="M9493" s="5">
        <v>0.27</v>
      </c>
      <c r="N9493" s="2" t="s">
        <v>23</v>
      </c>
    </row>
    <row r="9494" spans="2:14" ht="14.25" customHeight="1" x14ac:dyDescent="0.25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10">
        <v>43</v>
      </c>
      <c r="J9494" s="7">
        <v>1050</v>
      </c>
      <c r="K9494" s="10">
        <v>4515</v>
      </c>
      <c r="L9494" s="10">
        <v>1264.2</v>
      </c>
      <c r="M9494" s="5">
        <v>0.28000000000000003</v>
      </c>
      <c r="N9494" s="2" t="s">
        <v>23</v>
      </c>
    </row>
    <row r="9495" spans="2:14" ht="14.25" customHeight="1" x14ac:dyDescent="0.25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10">
        <v>52</v>
      </c>
      <c r="J9495" s="7">
        <v>900</v>
      </c>
      <c r="K9495" s="10">
        <v>4680</v>
      </c>
      <c r="L9495" s="10">
        <v>1357.1999999999998</v>
      </c>
      <c r="M9495" s="5">
        <v>0.28999999999999998</v>
      </c>
      <c r="N9495" s="2" t="s">
        <v>23</v>
      </c>
    </row>
    <row r="9496" spans="2:14" ht="14.25" customHeight="1" x14ac:dyDescent="0.25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10">
        <v>51</v>
      </c>
      <c r="J9496" s="7">
        <v>1280</v>
      </c>
      <c r="K9496" s="10">
        <v>6528</v>
      </c>
      <c r="L9496" s="10">
        <v>2154.2399999999998</v>
      </c>
      <c r="M9496" s="5">
        <v>0.32999999999999996</v>
      </c>
      <c r="N9496" s="2" t="s">
        <v>23</v>
      </c>
    </row>
    <row r="9497" spans="2:14" ht="14.25" customHeight="1" x14ac:dyDescent="0.25">
      <c r="B9497" s="2" t="s">
        <v>60</v>
      </c>
      <c r="C9497" s="2">
        <v>1185732</v>
      </c>
      <c r="D9497" s="3">
        <v>44210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10">
        <v>35</v>
      </c>
      <c r="J9497" s="7">
        <v>1790</v>
      </c>
      <c r="K9497" s="10">
        <v>6265</v>
      </c>
      <c r="L9497" s="10">
        <v>3257.8</v>
      </c>
      <c r="M9497" s="5">
        <v>0.52</v>
      </c>
      <c r="N9497" s="2" t="s">
        <v>23</v>
      </c>
    </row>
    <row r="9498" spans="2:14" ht="14.25" customHeight="1" x14ac:dyDescent="0.25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10">
        <v>36</v>
      </c>
      <c r="J9498" s="7">
        <v>1070</v>
      </c>
      <c r="K9498" s="10">
        <v>3852</v>
      </c>
      <c r="L9498" s="10">
        <v>1887.48</v>
      </c>
      <c r="M9498" s="5">
        <v>0.49</v>
      </c>
      <c r="N9498" s="2" t="s">
        <v>23</v>
      </c>
    </row>
    <row r="9499" spans="2:14" ht="14.25" customHeight="1" x14ac:dyDescent="0.25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10">
        <v>27</v>
      </c>
      <c r="J9499" s="7">
        <v>1010</v>
      </c>
      <c r="K9499" s="10">
        <v>2727</v>
      </c>
      <c r="L9499" s="10">
        <v>1090.8</v>
      </c>
      <c r="M9499" s="5">
        <v>0.39999999999999997</v>
      </c>
      <c r="N9499" s="2" t="s">
        <v>23</v>
      </c>
    </row>
    <row r="9500" spans="2:14" ht="14.25" customHeight="1" x14ac:dyDescent="0.25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10">
        <v>29</v>
      </c>
      <c r="J9500" s="7">
        <v>530</v>
      </c>
      <c r="K9500" s="10">
        <v>1537</v>
      </c>
      <c r="L9500" s="10">
        <v>599.42999999999995</v>
      </c>
      <c r="M9500" s="5">
        <v>0.38999999999999996</v>
      </c>
      <c r="N9500" s="2" t="s">
        <v>23</v>
      </c>
    </row>
    <row r="9501" spans="2:14" ht="14.25" customHeight="1" x14ac:dyDescent="0.25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10">
        <v>37</v>
      </c>
      <c r="J9501" s="7">
        <v>700</v>
      </c>
      <c r="K9501" s="10">
        <v>2590</v>
      </c>
      <c r="L9501" s="10">
        <v>1061.8999999999999</v>
      </c>
      <c r="M9501" s="5">
        <v>0.41</v>
      </c>
      <c r="N9501" s="2" t="s">
        <v>23</v>
      </c>
    </row>
    <row r="9502" spans="2:14" ht="14.25" customHeight="1" x14ac:dyDescent="0.25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10">
        <v>34</v>
      </c>
      <c r="J9502" s="7">
        <v>1040</v>
      </c>
      <c r="K9502" s="10">
        <v>3536</v>
      </c>
      <c r="L9502" s="10">
        <v>1520.4799999999998</v>
      </c>
      <c r="M9502" s="5">
        <v>0.42999999999999994</v>
      </c>
      <c r="N9502" s="2" t="s">
        <v>23</v>
      </c>
    </row>
    <row r="9503" spans="2:14" ht="14.25" customHeight="1" x14ac:dyDescent="0.25">
      <c r="B9503" s="2" t="s">
        <v>60</v>
      </c>
      <c r="C9503" s="2">
        <v>1185732</v>
      </c>
      <c r="D9503" s="3">
        <v>44239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10">
        <v>33</v>
      </c>
      <c r="J9503" s="7">
        <v>1840</v>
      </c>
      <c r="K9503" s="10">
        <v>6072</v>
      </c>
      <c r="L9503" s="10">
        <v>2853.84</v>
      </c>
      <c r="M9503" s="5">
        <v>0.47000000000000003</v>
      </c>
      <c r="N9503" s="2" t="s">
        <v>23</v>
      </c>
    </row>
    <row r="9504" spans="2:14" ht="14.25" customHeight="1" x14ac:dyDescent="0.25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10">
        <v>33</v>
      </c>
      <c r="J9504" s="7">
        <v>720</v>
      </c>
      <c r="K9504" s="10">
        <v>2376</v>
      </c>
      <c r="L9504" s="10">
        <v>1116.72</v>
      </c>
      <c r="M9504" s="5">
        <v>0.47000000000000003</v>
      </c>
      <c r="N9504" s="2" t="s">
        <v>23</v>
      </c>
    </row>
    <row r="9505" spans="2:14" ht="14.25" customHeight="1" x14ac:dyDescent="0.25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10">
        <v>25</v>
      </c>
      <c r="J9505" s="7">
        <v>850</v>
      </c>
      <c r="K9505" s="10">
        <v>2125</v>
      </c>
      <c r="L9505" s="10">
        <v>849.99999999999989</v>
      </c>
      <c r="M9505" s="5">
        <v>0.39999999999999997</v>
      </c>
      <c r="N9505" s="2" t="s">
        <v>23</v>
      </c>
    </row>
    <row r="9506" spans="2:14" ht="14.25" customHeight="1" x14ac:dyDescent="0.25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10">
        <v>30</v>
      </c>
      <c r="J9506" s="7">
        <v>480</v>
      </c>
      <c r="K9506" s="10">
        <v>1440</v>
      </c>
      <c r="L9506" s="10">
        <v>547.20000000000005</v>
      </c>
      <c r="M9506" s="5">
        <v>0.38</v>
      </c>
      <c r="N9506" s="2" t="s">
        <v>23</v>
      </c>
    </row>
    <row r="9507" spans="2:14" ht="14.25" customHeight="1" x14ac:dyDescent="0.25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10">
        <v>36</v>
      </c>
      <c r="J9507" s="7">
        <v>680</v>
      </c>
      <c r="K9507" s="10">
        <v>2448</v>
      </c>
      <c r="L9507" s="10">
        <v>954.71999999999991</v>
      </c>
      <c r="M9507" s="5">
        <v>0.38999999999999996</v>
      </c>
      <c r="N9507" s="2" t="s">
        <v>23</v>
      </c>
    </row>
    <row r="9508" spans="2:14" ht="14.25" customHeight="1" x14ac:dyDescent="0.25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10">
        <v>35</v>
      </c>
      <c r="J9508" s="7">
        <v>1070</v>
      </c>
      <c r="K9508" s="10">
        <v>3745</v>
      </c>
      <c r="L9508" s="10">
        <v>1760.1499999999999</v>
      </c>
      <c r="M9508" s="5">
        <v>0.47</v>
      </c>
      <c r="N9508" s="2" t="s">
        <v>23</v>
      </c>
    </row>
    <row r="9509" spans="2:14" ht="14.25" customHeight="1" x14ac:dyDescent="0.25">
      <c r="B9509" s="2" t="s">
        <v>60</v>
      </c>
      <c r="C9509" s="2">
        <v>1185732</v>
      </c>
      <c r="D9509" s="3">
        <v>44265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10">
        <v>35</v>
      </c>
      <c r="J9509" s="7">
        <v>1850</v>
      </c>
      <c r="K9509" s="10">
        <v>6475</v>
      </c>
      <c r="L9509" s="10">
        <v>3172.75</v>
      </c>
      <c r="M9509" s="5">
        <v>0.49</v>
      </c>
      <c r="N9509" s="2" t="s">
        <v>23</v>
      </c>
    </row>
    <row r="9510" spans="2:14" ht="14.25" customHeight="1" x14ac:dyDescent="0.25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10">
        <v>36</v>
      </c>
      <c r="J9510" s="7">
        <v>800</v>
      </c>
      <c r="K9510" s="10">
        <v>2880</v>
      </c>
      <c r="L9510" s="10">
        <v>1440</v>
      </c>
      <c r="M9510" s="5">
        <v>0.5</v>
      </c>
      <c r="N9510" s="2" t="s">
        <v>23</v>
      </c>
    </row>
    <row r="9511" spans="2:14" ht="14.25" customHeight="1" x14ac:dyDescent="0.25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10">
        <v>23</v>
      </c>
      <c r="J9511" s="7">
        <v>850</v>
      </c>
      <c r="K9511" s="10">
        <v>1955</v>
      </c>
      <c r="L9511" s="10">
        <v>742.9</v>
      </c>
      <c r="M9511" s="5">
        <v>0.38</v>
      </c>
      <c r="N9511" s="2" t="s">
        <v>23</v>
      </c>
    </row>
    <row r="9512" spans="2:14" ht="14.25" customHeight="1" x14ac:dyDescent="0.25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10">
        <v>30</v>
      </c>
      <c r="J9512" s="7">
        <v>390</v>
      </c>
      <c r="K9512" s="10">
        <v>1170</v>
      </c>
      <c r="L9512" s="10">
        <v>467.99999999999994</v>
      </c>
      <c r="M9512" s="5">
        <v>0.39999999999999997</v>
      </c>
      <c r="N9512" s="2" t="s">
        <v>23</v>
      </c>
    </row>
    <row r="9513" spans="2:14" ht="14.25" customHeight="1" x14ac:dyDescent="0.25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10">
        <v>36</v>
      </c>
      <c r="J9513" s="7">
        <v>560</v>
      </c>
      <c r="K9513" s="10">
        <v>2016</v>
      </c>
      <c r="L9513" s="10">
        <v>786.2399999999999</v>
      </c>
      <c r="M9513" s="5">
        <v>0.38999999999999996</v>
      </c>
      <c r="N9513" s="2" t="s">
        <v>23</v>
      </c>
    </row>
    <row r="9514" spans="2:14" ht="14.25" customHeight="1" x14ac:dyDescent="0.25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10">
        <v>29</v>
      </c>
      <c r="J9514" s="7">
        <v>960</v>
      </c>
      <c r="K9514" s="10">
        <v>2784</v>
      </c>
      <c r="L9514" s="10">
        <v>1280.6399999999999</v>
      </c>
      <c r="M9514" s="5">
        <v>0.45999999999999996</v>
      </c>
      <c r="N9514" s="2" t="s">
        <v>23</v>
      </c>
    </row>
    <row r="9515" spans="2:14" ht="14.25" customHeight="1" x14ac:dyDescent="0.25">
      <c r="B9515" s="2" t="s">
        <v>60</v>
      </c>
      <c r="C9515" s="2">
        <v>1185732</v>
      </c>
      <c r="D9515" s="3">
        <v>44297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10">
        <v>30</v>
      </c>
      <c r="J9515" s="7">
        <v>1680</v>
      </c>
      <c r="K9515" s="10">
        <v>5040</v>
      </c>
      <c r="L9515" s="10">
        <v>2620.8000000000002</v>
      </c>
      <c r="M9515" s="5">
        <v>0.52</v>
      </c>
      <c r="N9515" s="2" t="s">
        <v>23</v>
      </c>
    </row>
    <row r="9516" spans="2:14" ht="14.25" customHeight="1" x14ac:dyDescent="0.25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10">
        <v>35</v>
      </c>
      <c r="J9516" s="7">
        <v>680</v>
      </c>
      <c r="K9516" s="10">
        <v>2380</v>
      </c>
      <c r="L9516" s="10">
        <v>1118.6000000000001</v>
      </c>
      <c r="M9516" s="5">
        <v>0.47000000000000003</v>
      </c>
      <c r="N9516" s="2" t="s">
        <v>23</v>
      </c>
    </row>
    <row r="9517" spans="2:14" ht="14.25" customHeight="1" x14ac:dyDescent="0.25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10">
        <v>25</v>
      </c>
      <c r="J9517" s="7">
        <v>740</v>
      </c>
      <c r="K9517" s="10">
        <v>1850</v>
      </c>
      <c r="L9517" s="10">
        <v>777</v>
      </c>
      <c r="M9517" s="5">
        <v>0.42</v>
      </c>
      <c r="N9517" s="2" t="s">
        <v>23</v>
      </c>
    </row>
    <row r="9518" spans="2:14" ht="14.25" customHeight="1" x14ac:dyDescent="0.25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10">
        <v>30</v>
      </c>
      <c r="J9518" s="7">
        <v>500</v>
      </c>
      <c r="K9518" s="10">
        <v>1500</v>
      </c>
      <c r="L9518" s="10">
        <v>600</v>
      </c>
      <c r="M9518" s="5">
        <v>0.39999999999999997</v>
      </c>
      <c r="N9518" s="2" t="s">
        <v>23</v>
      </c>
    </row>
    <row r="9519" spans="2:14" ht="14.25" customHeight="1" x14ac:dyDescent="0.25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10">
        <v>41</v>
      </c>
      <c r="J9519" s="7">
        <v>530</v>
      </c>
      <c r="K9519" s="10">
        <v>2173</v>
      </c>
      <c r="L9519" s="10">
        <v>912.66</v>
      </c>
      <c r="M9519" s="5">
        <v>0.42</v>
      </c>
      <c r="N9519" s="2" t="s">
        <v>23</v>
      </c>
    </row>
    <row r="9520" spans="2:14" ht="14.25" customHeight="1" x14ac:dyDescent="0.25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10">
        <v>36</v>
      </c>
      <c r="J9520" s="7">
        <v>900</v>
      </c>
      <c r="K9520" s="10">
        <v>3240</v>
      </c>
      <c r="L9520" s="10">
        <v>1425.6</v>
      </c>
      <c r="M9520" s="5">
        <v>0.43999999999999995</v>
      </c>
      <c r="N9520" s="2" t="s">
        <v>23</v>
      </c>
    </row>
    <row r="9521" spans="2:14" ht="14.25" customHeight="1" x14ac:dyDescent="0.25">
      <c r="B9521" s="2" t="s">
        <v>60</v>
      </c>
      <c r="C9521" s="2">
        <v>1185732</v>
      </c>
      <c r="D9521" s="3">
        <v>44326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10">
        <v>48</v>
      </c>
      <c r="J9521" s="7">
        <v>1770</v>
      </c>
      <c r="K9521" s="10">
        <v>8496</v>
      </c>
      <c r="L9521" s="10">
        <v>4332.96</v>
      </c>
      <c r="M9521" s="5">
        <v>0.51</v>
      </c>
      <c r="N9521" s="2" t="s">
        <v>23</v>
      </c>
    </row>
    <row r="9522" spans="2:14" ht="14.25" customHeight="1" x14ac:dyDescent="0.25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10">
        <v>41</v>
      </c>
      <c r="J9522" s="7">
        <v>940</v>
      </c>
      <c r="K9522" s="10">
        <v>3854</v>
      </c>
      <c r="L9522" s="10">
        <v>1965.54</v>
      </c>
      <c r="M9522" s="5">
        <v>0.51</v>
      </c>
      <c r="N9522" s="2" t="s">
        <v>23</v>
      </c>
    </row>
    <row r="9523" spans="2:14" ht="14.25" customHeight="1" x14ac:dyDescent="0.25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10">
        <v>37</v>
      </c>
      <c r="J9523" s="7">
        <v>960</v>
      </c>
      <c r="K9523" s="10">
        <v>3552</v>
      </c>
      <c r="L9523" s="10">
        <v>1314.24</v>
      </c>
      <c r="M9523" s="5">
        <v>0.37</v>
      </c>
      <c r="N9523" s="2" t="s">
        <v>23</v>
      </c>
    </row>
    <row r="9524" spans="2:14" ht="14.25" customHeight="1" x14ac:dyDescent="0.25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10">
        <v>40</v>
      </c>
      <c r="J9524" s="7">
        <v>830</v>
      </c>
      <c r="K9524" s="10">
        <v>3320</v>
      </c>
      <c r="L9524" s="10">
        <v>1328</v>
      </c>
      <c r="M9524" s="5">
        <v>0.39999999999999997</v>
      </c>
      <c r="N9524" s="2" t="s">
        <v>23</v>
      </c>
    </row>
    <row r="9525" spans="2:14" ht="14.25" customHeight="1" x14ac:dyDescent="0.25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10">
        <v>46</v>
      </c>
      <c r="J9525" s="7">
        <v>910</v>
      </c>
      <c r="K9525" s="10">
        <v>4186</v>
      </c>
      <c r="L9525" s="10">
        <v>1716.26</v>
      </c>
      <c r="M9525" s="5">
        <v>0.41</v>
      </c>
      <c r="N9525" s="2" t="s">
        <v>23</v>
      </c>
    </row>
    <row r="9526" spans="2:14" ht="14.25" customHeight="1" x14ac:dyDescent="0.25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10">
        <v>47</v>
      </c>
      <c r="J9526" s="7">
        <v>1200</v>
      </c>
      <c r="K9526" s="10">
        <v>5640</v>
      </c>
      <c r="L9526" s="10">
        <v>2594.3999999999996</v>
      </c>
      <c r="M9526" s="5">
        <v>0.45999999999999996</v>
      </c>
      <c r="N9526" s="2" t="s">
        <v>23</v>
      </c>
    </row>
    <row r="9527" spans="2:14" ht="14.25" customHeight="1" x14ac:dyDescent="0.25">
      <c r="B9527" s="2" t="s">
        <v>60</v>
      </c>
      <c r="C9527" s="2">
        <v>1185732</v>
      </c>
      <c r="D9527" s="3">
        <v>44359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10">
        <v>47</v>
      </c>
      <c r="J9527" s="7">
        <v>1950</v>
      </c>
      <c r="K9527" s="10">
        <v>9165</v>
      </c>
      <c r="L9527" s="10">
        <v>4490.8500000000004</v>
      </c>
      <c r="M9527" s="5">
        <v>0.49</v>
      </c>
      <c r="N9527" s="2" t="s">
        <v>23</v>
      </c>
    </row>
    <row r="9528" spans="2:14" ht="14.25" customHeight="1" x14ac:dyDescent="0.25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10">
        <v>44</v>
      </c>
      <c r="J9528" s="7">
        <v>1200</v>
      </c>
      <c r="K9528" s="10">
        <v>5280</v>
      </c>
      <c r="L9528" s="10">
        <v>2640</v>
      </c>
      <c r="M9528" s="5">
        <v>0.5</v>
      </c>
      <c r="N9528" s="2" t="s">
        <v>23</v>
      </c>
    </row>
    <row r="9529" spans="2:14" ht="14.25" customHeight="1" x14ac:dyDescent="0.25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10">
        <v>35</v>
      </c>
      <c r="J9529" s="7">
        <v>1040</v>
      </c>
      <c r="K9529" s="10">
        <v>3640</v>
      </c>
      <c r="L9529" s="10">
        <v>1419.6</v>
      </c>
      <c r="M9529" s="5">
        <v>0.38999999999999996</v>
      </c>
      <c r="N9529" s="2" t="s">
        <v>23</v>
      </c>
    </row>
    <row r="9530" spans="2:14" ht="14.25" customHeight="1" x14ac:dyDescent="0.25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10">
        <v>38</v>
      </c>
      <c r="J9530" s="7">
        <v>1020</v>
      </c>
      <c r="K9530" s="10">
        <v>3876</v>
      </c>
      <c r="L9530" s="10">
        <v>1550.3999999999999</v>
      </c>
      <c r="M9530" s="5">
        <v>0.39999999999999997</v>
      </c>
      <c r="N9530" s="2" t="s">
        <v>23</v>
      </c>
    </row>
    <row r="9531" spans="2:14" ht="14.25" customHeight="1" x14ac:dyDescent="0.25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10">
        <v>44</v>
      </c>
      <c r="J9531" s="7">
        <v>1050</v>
      </c>
      <c r="K9531" s="10">
        <v>4620</v>
      </c>
      <c r="L9531" s="10">
        <v>1894.1999999999998</v>
      </c>
      <c r="M9531" s="5">
        <v>0.41</v>
      </c>
      <c r="N9531" s="2" t="s">
        <v>23</v>
      </c>
    </row>
    <row r="9532" spans="2:14" ht="14.25" customHeight="1" x14ac:dyDescent="0.25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10">
        <v>49</v>
      </c>
      <c r="J9532" s="7">
        <v>1580</v>
      </c>
      <c r="K9532" s="10">
        <v>7742</v>
      </c>
      <c r="L9532" s="10">
        <v>3483.8999999999996</v>
      </c>
      <c r="M9532" s="5">
        <v>0.44999999999999996</v>
      </c>
      <c r="N9532" s="2" t="s">
        <v>23</v>
      </c>
    </row>
    <row r="9533" spans="2:14" ht="14.25" customHeight="1" x14ac:dyDescent="0.25">
      <c r="B9533" s="2" t="s">
        <v>60</v>
      </c>
      <c r="C9533" s="2">
        <v>1185732</v>
      </c>
      <c r="D9533" s="3">
        <v>44387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10">
        <v>45</v>
      </c>
      <c r="J9533" s="7">
        <v>2090</v>
      </c>
      <c r="K9533" s="10">
        <v>9405</v>
      </c>
      <c r="L9533" s="10">
        <v>4890.6000000000004</v>
      </c>
      <c r="M9533" s="5">
        <v>0.52</v>
      </c>
      <c r="N9533" s="2" t="s">
        <v>23</v>
      </c>
    </row>
    <row r="9534" spans="2:14" ht="14.25" customHeight="1" x14ac:dyDescent="0.25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10">
        <v>42</v>
      </c>
      <c r="J9534" s="7">
        <v>1450</v>
      </c>
      <c r="K9534" s="10">
        <v>6090</v>
      </c>
      <c r="L9534" s="10">
        <v>3045</v>
      </c>
      <c r="M9534" s="5">
        <v>0.5</v>
      </c>
      <c r="N9534" s="2" t="s">
        <v>23</v>
      </c>
    </row>
    <row r="9535" spans="2:14" ht="14.25" customHeight="1" x14ac:dyDescent="0.25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10">
        <v>33</v>
      </c>
      <c r="J9535" s="7">
        <v>1090</v>
      </c>
      <c r="K9535" s="10">
        <v>3597</v>
      </c>
      <c r="L9535" s="10">
        <v>1330.8899999999999</v>
      </c>
      <c r="M9535" s="5">
        <v>0.37</v>
      </c>
      <c r="N9535" s="2" t="s">
        <v>23</v>
      </c>
    </row>
    <row r="9536" spans="2:14" ht="14.25" customHeight="1" x14ac:dyDescent="0.25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10">
        <v>36</v>
      </c>
      <c r="J9536" s="7">
        <v>960</v>
      </c>
      <c r="K9536" s="10">
        <v>3456</v>
      </c>
      <c r="L9536" s="10">
        <v>1451.52</v>
      </c>
      <c r="M9536" s="5">
        <v>0.42</v>
      </c>
      <c r="N9536" s="2" t="s">
        <v>23</v>
      </c>
    </row>
    <row r="9537" spans="2:14" ht="14.25" customHeight="1" x14ac:dyDescent="0.25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10">
        <v>39</v>
      </c>
      <c r="J9537" s="7">
        <v>1140</v>
      </c>
      <c r="K9537" s="10">
        <v>4446</v>
      </c>
      <c r="L9537" s="10">
        <v>1689.48</v>
      </c>
      <c r="M9537" s="5">
        <v>0.38</v>
      </c>
      <c r="N9537" s="2" t="s">
        <v>23</v>
      </c>
    </row>
    <row r="9538" spans="2:14" ht="14.25" customHeight="1" x14ac:dyDescent="0.25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10">
        <v>49</v>
      </c>
      <c r="J9538" s="7">
        <v>1750</v>
      </c>
      <c r="K9538" s="10">
        <v>8575</v>
      </c>
      <c r="L9538" s="10">
        <v>4030.2499999999995</v>
      </c>
      <c r="M9538" s="5">
        <v>0.47</v>
      </c>
      <c r="N9538" s="2" t="s">
        <v>23</v>
      </c>
    </row>
    <row r="9539" spans="2:14" ht="14.25" customHeight="1" x14ac:dyDescent="0.25">
      <c r="B9539" s="2" t="s">
        <v>60</v>
      </c>
      <c r="C9539" s="2">
        <v>1185732</v>
      </c>
      <c r="D9539" s="3">
        <v>44419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10">
        <v>42</v>
      </c>
      <c r="J9539" s="7">
        <v>2150</v>
      </c>
      <c r="K9539" s="10">
        <v>9030</v>
      </c>
      <c r="L9539" s="10">
        <v>4605.3</v>
      </c>
      <c r="M9539" s="5">
        <v>0.51</v>
      </c>
      <c r="N9539" s="2" t="s">
        <v>23</v>
      </c>
    </row>
    <row r="9540" spans="2:14" ht="14.25" customHeight="1" x14ac:dyDescent="0.25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10">
        <v>43</v>
      </c>
      <c r="J9540" s="7">
        <v>1490</v>
      </c>
      <c r="K9540" s="10">
        <v>6407</v>
      </c>
      <c r="L9540" s="10">
        <v>3331.6400000000003</v>
      </c>
      <c r="M9540" s="5">
        <v>0.52</v>
      </c>
      <c r="N9540" s="2" t="s">
        <v>23</v>
      </c>
    </row>
    <row r="9541" spans="2:14" ht="14.25" customHeight="1" x14ac:dyDescent="0.25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10">
        <v>34</v>
      </c>
      <c r="J9541" s="7">
        <v>1160</v>
      </c>
      <c r="K9541" s="10">
        <v>3944</v>
      </c>
      <c r="L9541" s="10">
        <v>1538.1599999999999</v>
      </c>
      <c r="M9541" s="5">
        <v>0.38999999999999996</v>
      </c>
      <c r="N9541" s="2" t="s">
        <v>23</v>
      </c>
    </row>
    <row r="9542" spans="2:14" ht="14.25" customHeight="1" x14ac:dyDescent="0.25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10">
        <v>40</v>
      </c>
      <c r="J9542" s="7">
        <v>850</v>
      </c>
      <c r="K9542" s="10">
        <v>3400</v>
      </c>
      <c r="L9542" s="10">
        <v>1428</v>
      </c>
      <c r="M9542" s="5">
        <v>0.42</v>
      </c>
      <c r="N9542" s="2" t="s">
        <v>23</v>
      </c>
    </row>
    <row r="9543" spans="2:14" ht="14.25" customHeight="1" x14ac:dyDescent="0.25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10">
        <v>43</v>
      </c>
      <c r="J9543" s="7">
        <v>720</v>
      </c>
      <c r="K9543" s="10">
        <v>3096</v>
      </c>
      <c r="L9543" s="10">
        <v>1207.4399999999998</v>
      </c>
      <c r="M9543" s="5">
        <v>0.38999999999999996</v>
      </c>
      <c r="N9543" s="2" t="s">
        <v>23</v>
      </c>
    </row>
    <row r="9544" spans="2:14" ht="14.25" customHeight="1" x14ac:dyDescent="0.25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10">
        <v>44</v>
      </c>
      <c r="J9544" s="7">
        <v>1360</v>
      </c>
      <c r="K9544" s="10">
        <v>5984</v>
      </c>
      <c r="L9544" s="10">
        <v>2573.1199999999994</v>
      </c>
      <c r="M9544" s="5">
        <v>0.42999999999999994</v>
      </c>
      <c r="N9544" s="2" t="s">
        <v>23</v>
      </c>
    </row>
    <row r="9545" spans="2:14" ht="14.25" customHeight="1" x14ac:dyDescent="0.25">
      <c r="B9545" s="2" t="s">
        <v>60</v>
      </c>
      <c r="C9545" s="2">
        <v>1185732</v>
      </c>
      <c r="D9545" s="3">
        <v>44449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10">
        <v>44</v>
      </c>
      <c r="J9545" s="7">
        <v>1790</v>
      </c>
      <c r="K9545" s="10">
        <v>7876</v>
      </c>
      <c r="L9545" s="10">
        <v>3859.24</v>
      </c>
      <c r="M9545" s="5">
        <v>0.49</v>
      </c>
      <c r="N9545" s="2" t="s">
        <v>23</v>
      </c>
    </row>
    <row r="9546" spans="2:14" ht="14.25" customHeight="1" x14ac:dyDescent="0.25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10">
        <v>42</v>
      </c>
      <c r="J9546" s="7">
        <v>1110</v>
      </c>
      <c r="K9546" s="10">
        <v>4662</v>
      </c>
      <c r="L9546" s="10">
        <v>2377.62</v>
      </c>
      <c r="M9546" s="5">
        <v>0.51</v>
      </c>
      <c r="N9546" s="2" t="s">
        <v>23</v>
      </c>
    </row>
    <row r="9547" spans="2:14" ht="14.25" customHeight="1" x14ac:dyDescent="0.25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10">
        <v>40</v>
      </c>
      <c r="J9547" s="7">
        <v>720</v>
      </c>
      <c r="K9547" s="10">
        <v>2880</v>
      </c>
      <c r="L9547" s="10">
        <v>1209.5999999999999</v>
      </c>
      <c r="M9547" s="5">
        <v>0.42</v>
      </c>
      <c r="N9547" s="2" t="s">
        <v>23</v>
      </c>
    </row>
    <row r="9548" spans="2:14" ht="14.25" customHeight="1" x14ac:dyDescent="0.25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10">
        <v>35</v>
      </c>
      <c r="J9548" s="7">
        <v>660</v>
      </c>
      <c r="K9548" s="10">
        <v>2310</v>
      </c>
      <c r="L9548" s="10">
        <v>923.99999999999989</v>
      </c>
      <c r="M9548" s="5">
        <v>0.39999999999999997</v>
      </c>
      <c r="N9548" s="2" t="s">
        <v>23</v>
      </c>
    </row>
    <row r="9549" spans="2:14" ht="14.25" customHeight="1" x14ac:dyDescent="0.25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10">
        <v>48</v>
      </c>
      <c r="J9549" s="7">
        <v>680</v>
      </c>
      <c r="K9549" s="10">
        <v>3264</v>
      </c>
      <c r="L9549" s="10">
        <v>1207.68</v>
      </c>
      <c r="M9549" s="5">
        <v>0.37</v>
      </c>
      <c r="N9549" s="2" t="s">
        <v>23</v>
      </c>
    </row>
    <row r="9550" spans="2:14" ht="14.25" customHeight="1" x14ac:dyDescent="0.25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10">
        <v>45</v>
      </c>
      <c r="J9550" s="7">
        <v>930</v>
      </c>
      <c r="K9550" s="10">
        <v>4185</v>
      </c>
      <c r="L9550" s="10">
        <v>1925.1</v>
      </c>
      <c r="M9550" s="5">
        <v>0.45999999999999996</v>
      </c>
      <c r="N9550" s="2" t="s">
        <v>23</v>
      </c>
    </row>
    <row r="9551" spans="2:14" ht="14.25" customHeight="1" x14ac:dyDescent="0.25">
      <c r="B9551" s="2" t="s">
        <v>60</v>
      </c>
      <c r="C9551" s="2">
        <v>1185732</v>
      </c>
      <c r="D9551" s="3">
        <v>44481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10">
        <v>44</v>
      </c>
      <c r="J9551" s="7">
        <v>1570</v>
      </c>
      <c r="K9551" s="10">
        <v>6908</v>
      </c>
      <c r="L9551" s="10">
        <v>3246.76</v>
      </c>
      <c r="M9551" s="5">
        <v>0.47000000000000003</v>
      </c>
      <c r="N9551" s="2" t="s">
        <v>23</v>
      </c>
    </row>
    <row r="9552" spans="2:14" ht="14.25" customHeight="1" x14ac:dyDescent="0.25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10">
        <v>44</v>
      </c>
      <c r="J9552" s="7">
        <v>990</v>
      </c>
      <c r="K9552" s="10">
        <v>4356</v>
      </c>
      <c r="L9552" s="10">
        <v>2134.44</v>
      </c>
      <c r="M9552" s="5">
        <v>0.49</v>
      </c>
      <c r="N9552" s="2" t="s">
        <v>23</v>
      </c>
    </row>
    <row r="9553" spans="2:14" ht="14.25" customHeight="1" x14ac:dyDescent="0.25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10">
        <v>40</v>
      </c>
      <c r="J9553" s="7">
        <v>660</v>
      </c>
      <c r="K9553" s="10">
        <v>2640</v>
      </c>
      <c r="L9553" s="10">
        <v>976.8</v>
      </c>
      <c r="M9553" s="5">
        <v>0.37</v>
      </c>
      <c r="N9553" s="2" t="s">
        <v>23</v>
      </c>
    </row>
    <row r="9554" spans="2:14" ht="14.25" customHeight="1" x14ac:dyDescent="0.25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10">
        <v>46</v>
      </c>
      <c r="J9554" s="7">
        <v>610</v>
      </c>
      <c r="K9554" s="10">
        <v>2806</v>
      </c>
      <c r="L9554" s="10">
        <v>1038.22</v>
      </c>
      <c r="M9554" s="5">
        <v>0.37</v>
      </c>
      <c r="N9554" s="2" t="s">
        <v>23</v>
      </c>
    </row>
    <row r="9555" spans="2:14" ht="14.25" customHeight="1" x14ac:dyDescent="0.25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10">
        <v>55</v>
      </c>
      <c r="J9555" s="7">
        <v>580</v>
      </c>
      <c r="K9555" s="10">
        <v>3190</v>
      </c>
      <c r="L9555" s="10">
        <v>1180.3</v>
      </c>
      <c r="M9555" s="5">
        <v>0.37</v>
      </c>
      <c r="N9555" s="2" t="s">
        <v>23</v>
      </c>
    </row>
    <row r="9556" spans="2:14" ht="14.25" customHeight="1" x14ac:dyDescent="0.25">
      <c r="B9556" s="2" t="s">
        <v>29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10">
        <v>54</v>
      </c>
      <c r="J9556" s="7">
        <v>900</v>
      </c>
      <c r="K9556" s="10">
        <v>4860</v>
      </c>
      <c r="L9556" s="10">
        <v>2235.6</v>
      </c>
      <c r="M9556" s="5">
        <v>0.45999999999999996</v>
      </c>
      <c r="N9556" s="2" t="s">
        <v>23</v>
      </c>
    </row>
    <row r="9557" spans="2:14" ht="14.25" customHeight="1" x14ac:dyDescent="0.25">
      <c r="B9557" s="2" t="s">
        <v>29</v>
      </c>
      <c r="C9557" s="2">
        <v>1185732</v>
      </c>
      <c r="D9557" s="3">
        <v>44511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10">
        <v>54</v>
      </c>
      <c r="J9557" s="7">
        <v>1400</v>
      </c>
      <c r="K9557" s="10">
        <v>7560</v>
      </c>
      <c r="L9557" s="10">
        <v>3780</v>
      </c>
      <c r="M9557" s="5">
        <v>0.5</v>
      </c>
      <c r="N9557" s="2" t="s">
        <v>23</v>
      </c>
    </row>
    <row r="9558" spans="2:14" ht="14.25" customHeight="1" x14ac:dyDescent="0.25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10">
        <v>47</v>
      </c>
      <c r="J9558" s="7">
        <v>980</v>
      </c>
      <c r="K9558" s="10">
        <v>4606</v>
      </c>
      <c r="L9558" s="10">
        <v>2256.94</v>
      </c>
      <c r="M9558" s="5">
        <v>0.49</v>
      </c>
      <c r="N9558" s="2" t="s">
        <v>23</v>
      </c>
    </row>
    <row r="9559" spans="2:14" ht="14.25" customHeight="1" x14ac:dyDescent="0.25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10">
        <v>46</v>
      </c>
      <c r="J9559" s="7">
        <v>1020</v>
      </c>
      <c r="K9559" s="10">
        <v>4692</v>
      </c>
      <c r="L9559" s="10">
        <v>1736.04</v>
      </c>
      <c r="M9559" s="5">
        <v>0.37</v>
      </c>
      <c r="N9559" s="2" t="s">
        <v>23</v>
      </c>
    </row>
    <row r="9560" spans="2:14" ht="14.25" customHeight="1" x14ac:dyDescent="0.25">
      <c r="B9560" s="2" t="s">
        <v>60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10">
        <v>42</v>
      </c>
      <c r="J9560" s="7">
        <v>960</v>
      </c>
      <c r="K9560" s="10">
        <v>4032</v>
      </c>
      <c r="L9560" s="10">
        <v>1572.4799999999998</v>
      </c>
      <c r="M9560" s="5">
        <v>0.38999999999999996</v>
      </c>
      <c r="N9560" s="2" t="s">
        <v>23</v>
      </c>
    </row>
    <row r="9561" spans="2:14" ht="14.25" customHeight="1" x14ac:dyDescent="0.25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10">
        <v>50</v>
      </c>
      <c r="J9561" s="7">
        <v>910</v>
      </c>
      <c r="K9561" s="10">
        <v>4550</v>
      </c>
      <c r="L9561" s="10">
        <v>1774.4999999999998</v>
      </c>
      <c r="M9561" s="5">
        <v>0.38999999999999996</v>
      </c>
      <c r="N9561" s="2" t="s">
        <v>23</v>
      </c>
    </row>
    <row r="9562" spans="2:14" ht="14.25" customHeight="1" x14ac:dyDescent="0.25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10">
        <v>57</v>
      </c>
      <c r="J9562" s="7">
        <v>1280</v>
      </c>
      <c r="K9562" s="10">
        <v>7296</v>
      </c>
      <c r="L9562" s="10">
        <v>3429.12</v>
      </c>
      <c r="M9562" s="5">
        <v>0.47</v>
      </c>
      <c r="N9562" s="2" t="s">
        <v>23</v>
      </c>
    </row>
    <row r="9563" spans="2:14" ht="14.25" customHeight="1" x14ac:dyDescent="0.25">
      <c r="B9563" s="2" t="s">
        <v>60</v>
      </c>
      <c r="C9563" s="2">
        <v>1185732</v>
      </c>
      <c r="D9563" s="3">
        <v>44540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10">
        <v>48</v>
      </c>
      <c r="J9563" s="7">
        <v>1860</v>
      </c>
      <c r="K9563" s="10">
        <v>8928</v>
      </c>
      <c r="L9563" s="10">
        <v>4285.4399999999996</v>
      </c>
      <c r="M9563" s="5">
        <v>0.48</v>
      </c>
      <c r="N9563" s="2" t="s">
        <v>23</v>
      </c>
    </row>
    <row r="9564" spans="2:14" ht="14.25" customHeight="1" x14ac:dyDescent="0.25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10">
        <v>41</v>
      </c>
      <c r="J9564" s="7">
        <v>1320</v>
      </c>
      <c r="K9564" s="10">
        <v>5412</v>
      </c>
      <c r="L9564" s="10">
        <v>2760.12</v>
      </c>
      <c r="M9564" s="5">
        <v>0.51</v>
      </c>
      <c r="N9564" s="2" t="s">
        <v>23</v>
      </c>
    </row>
    <row r="9565" spans="2:14" ht="14.25" customHeight="1" x14ac:dyDescent="0.25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10">
        <v>44</v>
      </c>
      <c r="J9565" s="7">
        <v>1310</v>
      </c>
      <c r="K9565" s="10">
        <v>5764</v>
      </c>
      <c r="L9565" s="10">
        <v>2305.6</v>
      </c>
      <c r="M9565" s="5">
        <v>0.39999999999999997</v>
      </c>
      <c r="N9565" s="2" t="s">
        <v>23</v>
      </c>
    </row>
    <row r="9566" spans="2:14" ht="14.25" customHeight="1" x14ac:dyDescent="0.25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10">
        <v>44</v>
      </c>
      <c r="J9566" s="7">
        <v>1010</v>
      </c>
      <c r="K9566" s="10">
        <v>4444</v>
      </c>
      <c r="L9566" s="10">
        <v>1866.48</v>
      </c>
      <c r="M9566" s="5">
        <v>0.42</v>
      </c>
      <c r="N9566" s="2" t="s">
        <v>23</v>
      </c>
    </row>
    <row r="9567" spans="2:14" ht="14.25" customHeight="1" x14ac:dyDescent="0.25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10">
        <v>48</v>
      </c>
      <c r="J9567" s="7">
        <v>1040</v>
      </c>
      <c r="K9567" s="10">
        <v>4992</v>
      </c>
      <c r="L9567" s="10">
        <v>2096.64</v>
      </c>
      <c r="M9567" s="5">
        <v>0.42</v>
      </c>
      <c r="N9567" s="2" t="s">
        <v>23</v>
      </c>
    </row>
    <row r="9568" spans="2:14" ht="14.25" customHeight="1" x14ac:dyDescent="0.25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10">
        <v>60</v>
      </c>
      <c r="J9568" s="7">
        <v>1450</v>
      </c>
      <c r="K9568" s="10">
        <v>8700</v>
      </c>
      <c r="L9568" s="10">
        <v>4088.9999999999995</v>
      </c>
      <c r="M9568" s="5">
        <v>0.47</v>
      </c>
      <c r="N9568" s="2" t="s">
        <v>23</v>
      </c>
    </row>
    <row r="9569" spans="2:14" ht="14.25" customHeight="1" x14ac:dyDescent="0.25">
      <c r="B9569" s="2" t="s">
        <v>60</v>
      </c>
      <c r="C9569" s="2">
        <v>1185732</v>
      </c>
      <c r="D9569" s="3">
        <v>44217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10">
        <v>34</v>
      </c>
      <c r="J9569" s="7">
        <v>1730</v>
      </c>
      <c r="K9569" s="10">
        <v>5882</v>
      </c>
      <c r="L9569" s="10">
        <v>2529.2600000000002</v>
      </c>
      <c r="M9569" s="5">
        <v>0.43000000000000005</v>
      </c>
      <c r="N9569" s="2" t="s">
        <v>23</v>
      </c>
    </row>
    <row r="9570" spans="2:14" ht="14.25" customHeight="1" x14ac:dyDescent="0.25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10">
        <v>39</v>
      </c>
      <c r="J9570" s="7">
        <v>1110</v>
      </c>
      <c r="K9570" s="10">
        <v>4329</v>
      </c>
      <c r="L9570" s="10">
        <v>1861.4700000000003</v>
      </c>
      <c r="M9570" s="5">
        <v>0.43000000000000005</v>
      </c>
      <c r="N9570" s="2" t="s">
        <v>23</v>
      </c>
    </row>
    <row r="9571" spans="2:14" ht="14.25" customHeight="1" x14ac:dyDescent="0.25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10">
        <v>28</v>
      </c>
      <c r="J9571" s="7">
        <v>1010</v>
      </c>
      <c r="K9571" s="10">
        <v>2828</v>
      </c>
      <c r="L9571" s="10">
        <v>1018.0799999999999</v>
      </c>
      <c r="M9571" s="5">
        <v>0.36</v>
      </c>
      <c r="N9571" s="2" t="s">
        <v>23</v>
      </c>
    </row>
    <row r="9572" spans="2:14" ht="14.25" customHeight="1" x14ac:dyDescent="0.25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10">
        <v>36</v>
      </c>
      <c r="J9572" s="7">
        <v>600</v>
      </c>
      <c r="K9572" s="10">
        <v>2160</v>
      </c>
      <c r="L9572" s="10">
        <v>691.2</v>
      </c>
      <c r="M9572" s="5">
        <v>0.32</v>
      </c>
      <c r="N9572" s="2" t="s">
        <v>23</v>
      </c>
    </row>
    <row r="9573" spans="2:14" ht="14.25" customHeight="1" x14ac:dyDescent="0.25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10">
        <v>43</v>
      </c>
      <c r="J9573" s="7">
        <v>740</v>
      </c>
      <c r="K9573" s="10">
        <v>3182</v>
      </c>
      <c r="L9573" s="10">
        <v>1050.06</v>
      </c>
      <c r="M9573" s="5">
        <v>0.32999999999999996</v>
      </c>
      <c r="N9573" s="2" t="s">
        <v>23</v>
      </c>
    </row>
    <row r="9574" spans="2:14" ht="14.25" customHeight="1" x14ac:dyDescent="0.25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10">
        <v>35</v>
      </c>
      <c r="J9574" s="7">
        <v>1010</v>
      </c>
      <c r="K9574" s="10">
        <v>3535</v>
      </c>
      <c r="L9574" s="10">
        <v>1413.9999999999998</v>
      </c>
      <c r="M9574" s="5">
        <v>0.39999999999999997</v>
      </c>
      <c r="N9574" s="2" t="s">
        <v>23</v>
      </c>
    </row>
    <row r="9575" spans="2:14" ht="14.25" customHeight="1" x14ac:dyDescent="0.25">
      <c r="B9575" s="2" t="s">
        <v>60</v>
      </c>
      <c r="C9575" s="2">
        <v>1185732</v>
      </c>
      <c r="D9575" s="3">
        <v>44246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10">
        <v>34</v>
      </c>
      <c r="J9575" s="7">
        <v>1860</v>
      </c>
      <c r="K9575" s="10">
        <v>6324</v>
      </c>
      <c r="L9575" s="10">
        <v>2782.56</v>
      </c>
      <c r="M9575" s="5">
        <v>0.44</v>
      </c>
      <c r="N9575" s="2" t="s">
        <v>23</v>
      </c>
    </row>
    <row r="9576" spans="2:14" ht="14.25" customHeight="1" x14ac:dyDescent="0.25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10">
        <v>37</v>
      </c>
      <c r="J9576" s="7">
        <v>850</v>
      </c>
      <c r="K9576" s="10">
        <v>3145</v>
      </c>
      <c r="L9576" s="10">
        <v>1352.3500000000001</v>
      </c>
      <c r="M9576" s="5">
        <v>0.43000000000000005</v>
      </c>
      <c r="N9576" s="2" t="s">
        <v>23</v>
      </c>
    </row>
    <row r="9577" spans="2:14" ht="14.25" customHeight="1" x14ac:dyDescent="0.25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10">
        <v>31</v>
      </c>
      <c r="J9577" s="7">
        <v>960</v>
      </c>
      <c r="K9577" s="10">
        <v>2976</v>
      </c>
      <c r="L9577" s="10">
        <v>1011.8399999999999</v>
      </c>
      <c r="M9577" s="5">
        <v>0.33999999999999997</v>
      </c>
      <c r="N9577" s="2" t="s">
        <v>23</v>
      </c>
    </row>
    <row r="9578" spans="2:14" ht="14.25" customHeight="1" x14ac:dyDescent="0.25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10">
        <v>31</v>
      </c>
      <c r="J9578" s="7">
        <v>680</v>
      </c>
      <c r="K9578" s="10">
        <v>2108</v>
      </c>
      <c r="L9578" s="10">
        <v>716.71999999999991</v>
      </c>
      <c r="M9578" s="5">
        <v>0.33999999999999997</v>
      </c>
      <c r="N9578" s="2" t="s">
        <v>23</v>
      </c>
    </row>
    <row r="9579" spans="2:14" ht="14.25" customHeight="1" x14ac:dyDescent="0.25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10">
        <v>41</v>
      </c>
      <c r="J9579" s="7">
        <v>960</v>
      </c>
      <c r="K9579" s="10">
        <v>3936</v>
      </c>
      <c r="L9579" s="10">
        <v>1298.8799999999999</v>
      </c>
      <c r="M9579" s="5">
        <v>0.32999999999999996</v>
      </c>
      <c r="N9579" s="2" t="s">
        <v>23</v>
      </c>
    </row>
    <row r="9580" spans="2:14" ht="14.25" customHeight="1" x14ac:dyDescent="0.25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10">
        <v>36</v>
      </c>
      <c r="J9580" s="7">
        <v>1240</v>
      </c>
      <c r="K9580" s="10">
        <v>4464</v>
      </c>
      <c r="L9580" s="10">
        <v>1785.6</v>
      </c>
      <c r="M9580" s="5">
        <v>0.39999999999999997</v>
      </c>
      <c r="N9580" s="2" t="s">
        <v>23</v>
      </c>
    </row>
    <row r="9581" spans="2:14" ht="14.25" customHeight="1" x14ac:dyDescent="0.25">
      <c r="B9581" s="2" t="s">
        <v>60</v>
      </c>
      <c r="C9581" s="2">
        <v>1185732</v>
      </c>
      <c r="D9581" s="3">
        <v>44272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10">
        <v>39</v>
      </c>
      <c r="J9581" s="7">
        <v>1880</v>
      </c>
      <c r="K9581" s="10">
        <v>7332</v>
      </c>
      <c r="L9581" s="10">
        <v>3372.7200000000003</v>
      </c>
      <c r="M9581" s="5">
        <v>0.46</v>
      </c>
      <c r="N9581" s="2" t="s">
        <v>23</v>
      </c>
    </row>
    <row r="9582" spans="2:14" ht="14.25" customHeight="1" x14ac:dyDescent="0.25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10">
        <v>36</v>
      </c>
      <c r="J9582" s="7">
        <v>880</v>
      </c>
      <c r="K9582" s="10">
        <v>3168</v>
      </c>
      <c r="L9582" s="10">
        <v>1457.28</v>
      </c>
      <c r="M9582" s="5">
        <v>0.46</v>
      </c>
      <c r="N9582" s="2" t="s">
        <v>23</v>
      </c>
    </row>
    <row r="9583" spans="2:14" ht="14.25" customHeight="1" x14ac:dyDescent="0.25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10">
        <v>32</v>
      </c>
      <c r="J9583" s="7">
        <v>1050</v>
      </c>
      <c r="K9583" s="10">
        <v>3360</v>
      </c>
      <c r="L9583" s="10">
        <v>1142.3999999999999</v>
      </c>
      <c r="M9583" s="5">
        <v>0.33999999999999997</v>
      </c>
      <c r="N9583" s="2" t="s">
        <v>23</v>
      </c>
    </row>
    <row r="9584" spans="2:14" ht="14.25" customHeight="1" x14ac:dyDescent="0.25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10">
        <v>33</v>
      </c>
      <c r="J9584" s="7">
        <v>450</v>
      </c>
      <c r="K9584" s="10">
        <v>1485</v>
      </c>
      <c r="L9584" s="10">
        <v>549.45000000000005</v>
      </c>
      <c r="M9584" s="5">
        <v>0.37</v>
      </c>
      <c r="N9584" s="2" t="s">
        <v>23</v>
      </c>
    </row>
    <row r="9585" spans="2:14" ht="14.25" customHeight="1" x14ac:dyDescent="0.25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10">
        <v>47</v>
      </c>
      <c r="J9585" s="7">
        <v>600</v>
      </c>
      <c r="K9585" s="10">
        <v>2820</v>
      </c>
      <c r="L9585" s="10">
        <v>930.59999999999991</v>
      </c>
      <c r="M9585" s="5">
        <v>0.32999999999999996</v>
      </c>
      <c r="N9585" s="2" t="s">
        <v>23</v>
      </c>
    </row>
    <row r="9586" spans="2:14" ht="14.25" customHeight="1" x14ac:dyDescent="0.25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10">
        <v>36</v>
      </c>
      <c r="J9586" s="7">
        <v>990</v>
      </c>
      <c r="K9586" s="10">
        <v>3564</v>
      </c>
      <c r="L9586" s="10">
        <v>1354.32</v>
      </c>
      <c r="M9586" s="5">
        <v>0.38</v>
      </c>
      <c r="N9586" s="2" t="s">
        <v>23</v>
      </c>
    </row>
    <row r="9587" spans="2:14" ht="14.25" customHeight="1" x14ac:dyDescent="0.25">
      <c r="B9587" s="2" t="s">
        <v>60</v>
      </c>
      <c r="C9587" s="2">
        <v>1185732</v>
      </c>
      <c r="D9587" s="3">
        <v>44304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10">
        <v>33</v>
      </c>
      <c r="J9587" s="7">
        <v>1870</v>
      </c>
      <c r="K9587" s="10">
        <v>6171</v>
      </c>
      <c r="L9587" s="10">
        <v>2591.8200000000002</v>
      </c>
      <c r="M9587" s="5">
        <v>0.42000000000000004</v>
      </c>
      <c r="N9587" s="2" t="s">
        <v>23</v>
      </c>
    </row>
    <row r="9588" spans="2:14" ht="14.25" customHeight="1" x14ac:dyDescent="0.25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10">
        <v>38</v>
      </c>
      <c r="J9588" s="7">
        <v>850</v>
      </c>
      <c r="K9588" s="10">
        <v>3230</v>
      </c>
      <c r="L9588" s="10">
        <v>1356.6000000000001</v>
      </c>
      <c r="M9588" s="5">
        <v>0.42000000000000004</v>
      </c>
      <c r="N9588" s="2" t="s">
        <v>23</v>
      </c>
    </row>
    <row r="9589" spans="2:14" ht="14.25" customHeight="1" x14ac:dyDescent="0.25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10">
        <v>26</v>
      </c>
      <c r="J9589" s="7">
        <v>800</v>
      </c>
      <c r="K9589" s="10">
        <v>2080</v>
      </c>
      <c r="L9589" s="10">
        <v>707.19999999999993</v>
      </c>
      <c r="M9589" s="5">
        <v>0.33999999999999997</v>
      </c>
      <c r="N9589" s="2" t="s">
        <v>23</v>
      </c>
    </row>
    <row r="9590" spans="2:14" ht="14.25" customHeight="1" x14ac:dyDescent="0.25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10">
        <v>35</v>
      </c>
      <c r="J9590" s="7">
        <v>530</v>
      </c>
      <c r="K9590" s="10">
        <v>1855</v>
      </c>
      <c r="L9590" s="10">
        <v>593.6</v>
      </c>
      <c r="M9590" s="5">
        <v>0.32</v>
      </c>
      <c r="N9590" s="2" t="s">
        <v>23</v>
      </c>
    </row>
    <row r="9591" spans="2:14" ht="14.25" customHeight="1" x14ac:dyDescent="0.25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10">
        <v>40</v>
      </c>
      <c r="J9591" s="7">
        <v>610</v>
      </c>
      <c r="K9591" s="10">
        <v>2440</v>
      </c>
      <c r="L9591" s="10">
        <v>805.19999999999993</v>
      </c>
      <c r="M9591" s="5">
        <v>0.32999999999999996</v>
      </c>
      <c r="N9591" s="2" t="s">
        <v>23</v>
      </c>
    </row>
    <row r="9592" spans="2:14" ht="14.25" customHeight="1" x14ac:dyDescent="0.25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10">
        <v>33</v>
      </c>
      <c r="J9592" s="7">
        <v>1010</v>
      </c>
      <c r="K9592" s="10">
        <v>3333</v>
      </c>
      <c r="L9592" s="10">
        <v>1233.21</v>
      </c>
      <c r="M9592" s="5">
        <v>0.37</v>
      </c>
      <c r="N9592" s="2" t="s">
        <v>23</v>
      </c>
    </row>
    <row r="9593" spans="2:14" ht="14.25" customHeight="1" x14ac:dyDescent="0.25">
      <c r="B9593" s="2" t="s">
        <v>60</v>
      </c>
      <c r="C9593" s="2">
        <v>1185732</v>
      </c>
      <c r="D9593" s="3">
        <v>44333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10">
        <v>47</v>
      </c>
      <c r="J9593" s="7">
        <v>1960</v>
      </c>
      <c r="K9593" s="10">
        <v>9212</v>
      </c>
      <c r="L9593" s="10">
        <v>3961.1600000000003</v>
      </c>
      <c r="M9593" s="5">
        <v>0.43000000000000005</v>
      </c>
      <c r="N9593" s="2" t="s">
        <v>23</v>
      </c>
    </row>
    <row r="9594" spans="2:14" ht="14.25" customHeight="1" x14ac:dyDescent="0.25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10">
        <v>40</v>
      </c>
      <c r="J9594" s="7">
        <v>930</v>
      </c>
      <c r="K9594" s="10">
        <v>3720</v>
      </c>
      <c r="L9594" s="10">
        <v>1599.6000000000001</v>
      </c>
      <c r="M9594" s="5">
        <v>0.43000000000000005</v>
      </c>
      <c r="N9594" s="2" t="s">
        <v>23</v>
      </c>
    </row>
    <row r="9595" spans="2:14" ht="14.25" customHeight="1" x14ac:dyDescent="0.25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10">
        <v>42</v>
      </c>
      <c r="J9595" s="7">
        <v>1010</v>
      </c>
      <c r="K9595" s="10">
        <v>4242</v>
      </c>
      <c r="L9595" s="10">
        <v>1442.28</v>
      </c>
      <c r="M9595" s="5">
        <v>0.33999999999999997</v>
      </c>
      <c r="N9595" s="2" t="s">
        <v>23</v>
      </c>
    </row>
    <row r="9596" spans="2:14" ht="14.25" customHeight="1" x14ac:dyDescent="0.25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10">
        <v>41</v>
      </c>
      <c r="J9596" s="7">
        <v>910</v>
      </c>
      <c r="K9596" s="10">
        <v>3731</v>
      </c>
      <c r="L9596" s="10">
        <v>1268.54</v>
      </c>
      <c r="M9596" s="5">
        <v>0.33999999999999997</v>
      </c>
      <c r="N9596" s="2" t="s">
        <v>23</v>
      </c>
    </row>
    <row r="9597" spans="2:14" ht="14.25" customHeight="1" x14ac:dyDescent="0.25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10">
        <v>52</v>
      </c>
      <c r="J9597" s="7">
        <v>900</v>
      </c>
      <c r="K9597" s="10">
        <v>4680</v>
      </c>
      <c r="L9597" s="10">
        <v>1497.6000000000001</v>
      </c>
      <c r="M9597" s="5">
        <v>0.32</v>
      </c>
      <c r="N9597" s="2" t="s">
        <v>23</v>
      </c>
    </row>
    <row r="9598" spans="2:14" ht="14.25" customHeight="1" x14ac:dyDescent="0.25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10">
        <v>46</v>
      </c>
      <c r="J9598" s="7">
        <v>1400</v>
      </c>
      <c r="K9598" s="10">
        <v>6440</v>
      </c>
      <c r="L9598" s="10">
        <v>2511.6</v>
      </c>
      <c r="M9598" s="5">
        <v>0.38999999999999996</v>
      </c>
      <c r="N9598" s="2" t="s">
        <v>23</v>
      </c>
    </row>
    <row r="9599" spans="2:14" ht="14.25" customHeight="1" x14ac:dyDescent="0.25">
      <c r="B9599" s="2" t="s">
        <v>60</v>
      </c>
      <c r="C9599" s="2">
        <v>1185732</v>
      </c>
      <c r="D9599" s="3">
        <v>44366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10">
        <v>44</v>
      </c>
      <c r="J9599" s="7">
        <v>2160</v>
      </c>
      <c r="K9599" s="10">
        <v>9504</v>
      </c>
      <c r="L9599" s="10">
        <v>4371.84</v>
      </c>
      <c r="M9599" s="5">
        <v>0.46</v>
      </c>
      <c r="N9599" s="2" t="s">
        <v>23</v>
      </c>
    </row>
    <row r="9600" spans="2:14" ht="14.25" customHeight="1" x14ac:dyDescent="0.25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10">
        <v>40</v>
      </c>
      <c r="J9600" s="7">
        <v>1400</v>
      </c>
      <c r="K9600" s="10">
        <v>5600</v>
      </c>
      <c r="L9600" s="10">
        <v>2632</v>
      </c>
      <c r="M9600" s="5">
        <v>0.47000000000000003</v>
      </c>
      <c r="N9600" s="2" t="s">
        <v>23</v>
      </c>
    </row>
    <row r="9601" spans="2:14" ht="14.25" customHeight="1" x14ac:dyDescent="0.25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10">
        <v>43</v>
      </c>
      <c r="J9601" s="7">
        <v>1090</v>
      </c>
      <c r="K9601" s="10">
        <v>4687</v>
      </c>
      <c r="L9601" s="10">
        <v>1687.32</v>
      </c>
      <c r="M9601" s="5">
        <v>0.36</v>
      </c>
      <c r="N9601" s="2" t="s">
        <v>23</v>
      </c>
    </row>
    <row r="9602" spans="2:14" ht="14.25" customHeight="1" x14ac:dyDescent="0.25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10">
        <v>37</v>
      </c>
      <c r="J9602" s="7">
        <v>1040</v>
      </c>
      <c r="K9602" s="10">
        <v>3848</v>
      </c>
      <c r="L9602" s="10">
        <v>1308.32</v>
      </c>
      <c r="M9602" s="5">
        <v>0.33999999999999997</v>
      </c>
      <c r="N9602" s="2" t="s">
        <v>23</v>
      </c>
    </row>
    <row r="9603" spans="2:14" ht="14.25" customHeight="1" x14ac:dyDescent="0.25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10">
        <v>47</v>
      </c>
      <c r="J9603" s="7">
        <v>1140</v>
      </c>
      <c r="K9603" s="10">
        <v>5358</v>
      </c>
      <c r="L9603" s="10">
        <v>1982.46</v>
      </c>
      <c r="M9603" s="5">
        <v>0.37</v>
      </c>
      <c r="N9603" s="2" t="s">
        <v>23</v>
      </c>
    </row>
    <row r="9604" spans="2:14" ht="14.25" customHeight="1" x14ac:dyDescent="0.25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10">
        <v>50</v>
      </c>
      <c r="J9604" s="7">
        <v>1620</v>
      </c>
      <c r="K9604" s="10">
        <v>8100</v>
      </c>
      <c r="L9604" s="10">
        <v>3402</v>
      </c>
      <c r="M9604" s="5">
        <v>0.42</v>
      </c>
      <c r="N9604" s="2" t="s">
        <v>23</v>
      </c>
    </row>
    <row r="9605" spans="2:14" ht="14.25" customHeight="1" x14ac:dyDescent="0.25">
      <c r="B9605" s="2" t="s">
        <v>60</v>
      </c>
      <c r="C9605" s="2">
        <v>1185732</v>
      </c>
      <c r="D9605" s="3">
        <v>44394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10">
        <v>49</v>
      </c>
      <c r="J9605" s="7">
        <v>2240</v>
      </c>
      <c r="K9605" s="10">
        <v>10976</v>
      </c>
      <c r="L9605" s="10">
        <v>4609.92</v>
      </c>
      <c r="M9605" s="5">
        <v>0.42000000000000004</v>
      </c>
      <c r="N9605" s="2" t="s">
        <v>23</v>
      </c>
    </row>
    <row r="9606" spans="2:14" ht="14.25" customHeight="1" x14ac:dyDescent="0.25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10">
        <v>47</v>
      </c>
      <c r="J9606" s="7">
        <v>1490</v>
      </c>
      <c r="K9606" s="10">
        <v>7003</v>
      </c>
      <c r="L9606" s="10">
        <v>3081.32</v>
      </c>
      <c r="M9606" s="5">
        <v>0.44</v>
      </c>
      <c r="N9606" s="2" t="s">
        <v>23</v>
      </c>
    </row>
    <row r="9607" spans="2:14" ht="14.25" customHeight="1" x14ac:dyDescent="0.25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10">
        <v>37</v>
      </c>
      <c r="J9607" s="7">
        <v>1280</v>
      </c>
      <c r="K9607" s="10">
        <v>4736</v>
      </c>
      <c r="L9607" s="10">
        <v>1704.96</v>
      </c>
      <c r="M9607" s="5">
        <v>0.36</v>
      </c>
      <c r="N9607" s="2" t="s">
        <v>23</v>
      </c>
    </row>
    <row r="9608" spans="2:14" ht="14.25" customHeight="1" x14ac:dyDescent="0.25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10">
        <v>39</v>
      </c>
      <c r="J9608" s="7">
        <v>1070</v>
      </c>
      <c r="K9608" s="10">
        <v>4173</v>
      </c>
      <c r="L9608" s="10">
        <v>1460.55</v>
      </c>
      <c r="M9608" s="5">
        <v>0.35</v>
      </c>
      <c r="N9608" s="2" t="s">
        <v>23</v>
      </c>
    </row>
    <row r="9609" spans="2:14" ht="14.25" customHeight="1" x14ac:dyDescent="0.25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10">
        <v>47</v>
      </c>
      <c r="J9609" s="7">
        <v>1190</v>
      </c>
      <c r="K9609" s="10">
        <v>5593</v>
      </c>
      <c r="L9609" s="10">
        <v>2069.41</v>
      </c>
      <c r="M9609" s="5">
        <v>0.37</v>
      </c>
      <c r="N9609" s="2" t="s">
        <v>23</v>
      </c>
    </row>
    <row r="9610" spans="2:14" ht="14.25" customHeight="1" x14ac:dyDescent="0.25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10">
        <v>47</v>
      </c>
      <c r="J9610" s="7">
        <v>1630</v>
      </c>
      <c r="K9610" s="10">
        <v>7661</v>
      </c>
      <c r="L9610" s="10">
        <v>3064.3999999999996</v>
      </c>
      <c r="M9610" s="5">
        <v>0.39999999999999997</v>
      </c>
      <c r="N9610" s="2" t="s">
        <v>23</v>
      </c>
    </row>
    <row r="9611" spans="2:14" ht="14.25" customHeight="1" x14ac:dyDescent="0.25">
      <c r="B9611" s="2" t="s">
        <v>60</v>
      </c>
      <c r="C9611" s="2">
        <v>1185732</v>
      </c>
      <c r="D9611" s="3">
        <v>44426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10">
        <v>48</v>
      </c>
      <c r="J9611" s="7">
        <v>2030</v>
      </c>
      <c r="K9611" s="10">
        <v>9744</v>
      </c>
      <c r="L9611" s="10">
        <v>4482.24</v>
      </c>
      <c r="M9611" s="5">
        <v>0.46</v>
      </c>
      <c r="N9611" s="2" t="s">
        <v>23</v>
      </c>
    </row>
    <row r="9612" spans="2:14" ht="14.25" customHeight="1" x14ac:dyDescent="0.25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10">
        <v>39</v>
      </c>
      <c r="J9612" s="7">
        <v>1350</v>
      </c>
      <c r="K9612" s="10">
        <v>5265</v>
      </c>
      <c r="L9612" s="10">
        <v>2474.5500000000002</v>
      </c>
      <c r="M9612" s="5">
        <v>0.47000000000000003</v>
      </c>
      <c r="N9612" s="2" t="s">
        <v>23</v>
      </c>
    </row>
    <row r="9613" spans="2:14" ht="14.25" customHeight="1" x14ac:dyDescent="0.25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10">
        <v>39</v>
      </c>
      <c r="J9613" s="7">
        <v>1130</v>
      </c>
      <c r="K9613" s="10">
        <v>4407</v>
      </c>
      <c r="L9613" s="10">
        <v>1542.4499999999998</v>
      </c>
      <c r="M9613" s="5">
        <v>0.35</v>
      </c>
      <c r="N9613" s="2" t="s">
        <v>23</v>
      </c>
    </row>
    <row r="9614" spans="2:14" ht="14.25" customHeight="1" x14ac:dyDescent="0.25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10">
        <v>42</v>
      </c>
      <c r="J9614" s="7">
        <v>880</v>
      </c>
      <c r="K9614" s="10">
        <v>3696</v>
      </c>
      <c r="L9614" s="10">
        <v>1182.72</v>
      </c>
      <c r="M9614" s="5">
        <v>0.32</v>
      </c>
      <c r="N9614" s="2" t="s">
        <v>23</v>
      </c>
    </row>
    <row r="9615" spans="2:14" ht="14.25" customHeight="1" x14ac:dyDescent="0.25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10">
        <v>45</v>
      </c>
      <c r="J9615" s="7">
        <v>800</v>
      </c>
      <c r="K9615" s="10">
        <v>3600</v>
      </c>
      <c r="L9615" s="10">
        <v>1187.9999999999998</v>
      </c>
      <c r="M9615" s="5">
        <v>0.32999999999999996</v>
      </c>
      <c r="N9615" s="2" t="s">
        <v>23</v>
      </c>
    </row>
    <row r="9616" spans="2:14" ht="14.25" customHeight="1" x14ac:dyDescent="0.25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10">
        <v>46</v>
      </c>
      <c r="J9616" s="7">
        <v>1450</v>
      </c>
      <c r="K9616" s="10">
        <v>6670</v>
      </c>
      <c r="L9616" s="10">
        <v>2467.9</v>
      </c>
      <c r="M9616" s="5">
        <v>0.37</v>
      </c>
      <c r="N9616" s="2" t="s">
        <v>23</v>
      </c>
    </row>
    <row r="9617" spans="2:14" ht="14.25" customHeight="1" x14ac:dyDescent="0.25">
      <c r="B9617" s="2" t="s">
        <v>60</v>
      </c>
      <c r="C9617" s="2">
        <v>1185732</v>
      </c>
      <c r="D9617" s="3">
        <v>44456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10">
        <v>51</v>
      </c>
      <c r="J9617" s="7">
        <v>1930</v>
      </c>
      <c r="K9617" s="10">
        <v>9843</v>
      </c>
      <c r="L9617" s="10">
        <v>4330.92</v>
      </c>
      <c r="M9617" s="5">
        <v>0.44</v>
      </c>
      <c r="N9617" s="2" t="s">
        <v>23</v>
      </c>
    </row>
    <row r="9618" spans="2:14" ht="14.25" customHeight="1" x14ac:dyDescent="0.25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10">
        <v>43</v>
      </c>
      <c r="J9618" s="7">
        <v>1160</v>
      </c>
      <c r="K9618" s="10">
        <v>4988</v>
      </c>
      <c r="L9618" s="10">
        <v>2094.96</v>
      </c>
      <c r="M9618" s="5">
        <v>0.42000000000000004</v>
      </c>
      <c r="N9618" s="2" t="s">
        <v>23</v>
      </c>
    </row>
    <row r="9619" spans="2:14" ht="14.25" customHeight="1" x14ac:dyDescent="0.25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10">
        <v>43</v>
      </c>
      <c r="J9619" s="7">
        <v>780</v>
      </c>
      <c r="K9619" s="10">
        <v>3354</v>
      </c>
      <c r="L9619" s="10">
        <v>1106.82</v>
      </c>
      <c r="M9619" s="5">
        <v>0.32999999999999996</v>
      </c>
      <c r="N9619" s="2" t="s">
        <v>23</v>
      </c>
    </row>
    <row r="9620" spans="2:14" ht="14.25" customHeight="1" x14ac:dyDescent="0.25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10">
        <v>41</v>
      </c>
      <c r="J9620" s="7">
        <v>740</v>
      </c>
      <c r="K9620" s="10">
        <v>3034</v>
      </c>
      <c r="L9620" s="10">
        <v>1122.58</v>
      </c>
      <c r="M9620" s="5">
        <v>0.37</v>
      </c>
      <c r="N9620" s="2" t="s">
        <v>23</v>
      </c>
    </row>
    <row r="9621" spans="2:14" ht="14.25" customHeight="1" x14ac:dyDescent="0.25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10">
        <v>48</v>
      </c>
      <c r="J9621" s="7">
        <v>700</v>
      </c>
      <c r="K9621" s="10">
        <v>3360</v>
      </c>
      <c r="L9621" s="10">
        <v>1209.5999999999999</v>
      </c>
      <c r="M9621" s="5">
        <v>0.36</v>
      </c>
      <c r="N9621" s="2" t="s">
        <v>23</v>
      </c>
    </row>
    <row r="9622" spans="2:14" ht="14.25" customHeight="1" x14ac:dyDescent="0.25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10">
        <v>53</v>
      </c>
      <c r="J9622" s="7">
        <v>1040</v>
      </c>
      <c r="K9622" s="10">
        <v>5512</v>
      </c>
      <c r="L9622" s="10">
        <v>2039.44</v>
      </c>
      <c r="M9622" s="5">
        <v>0.37</v>
      </c>
      <c r="N9622" s="2" t="s">
        <v>23</v>
      </c>
    </row>
    <row r="9623" spans="2:14" ht="14.25" customHeight="1" x14ac:dyDescent="0.25">
      <c r="B9623" s="2" t="s">
        <v>13</v>
      </c>
      <c r="C9623" s="2">
        <v>1185732</v>
      </c>
      <c r="D9623" s="3">
        <v>44488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10">
        <v>52</v>
      </c>
      <c r="J9623" s="7">
        <v>1620</v>
      </c>
      <c r="K9623" s="10">
        <v>8424</v>
      </c>
      <c r="L9623" s="10">
        <v>3538.0800000000004</v>
      </c>
      <c r="M9623" s="5">
        <v>0.42000000000000004</v>
      </c>
      <c r="N9623" s="2" t="s">
        <v>23</v>
      </c>
    </row>
    <row r="9624" spans="2:14" ht="14.25" customHeight="1" x14ac:dyDescent="0.25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10">
        <v>44</v>
      </c>
      <c r="J9624" s="7">
        <v>990</v>
      </c>
      <c r="K9624" s="10">
        <v>4356</v>
      </c>
      <c r="L9624" s="10">
        <v>1916.64</v>
      </c>
      <c r="M9624" s="5">
        <v>0.44</v>
      </c>
      <c r="N9624" s="2" t="s">
        <v>23</v>
      </c>
    </row>
    <row r="9625" spans="2:14" ht="14.25" customHeight="1" x14ac:dyDescent="0.25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10">
        <v>52</v>
      </c>
      <c r="J9625" s="7">
        <v>600</v>
      </c>
      <c r="K9625" s="10">
        <v>3120</v>
      </c>
      <c r="L9625" s="10">
        <v>1029.5999999999999</v>
      </c>
      <c r="M9625" s="5">
        <v>0.32999999999999996</v>
      </c>
      <c r="N9625" s="2" t="s">
        <v>23</v>
      </c>
    </row>
    <row r="9626" spans="2:14" ht="14.25" customHeight="1" x14ac:dyDescent="0.25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10">
        <v>44</v>
      </c>
      <c r="J9626" s="7">
        <v>610</v>
      </c>
      <c r="K9626" s="10">
        <v>2684</v>
      </c>
      <c r="L9626" s="10">
        <v>858.88</v>
      </c>
      <c r="M9626" s="5">
        <v>0.32</v>
      </c>
      <c r="N9626" s="2" t="s">
        <v>23</v>
      </c>
    </row>
    <row r="9627" spans="2:14" ht="14.25" customHeight="1" x14ac:dyDescent="0.25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10">
        <v>50</v>
      </c>
      <c r="J9627" s="7">
        <v>580</v>
      </c>
      <c r="K9627" s="10">
        <v>2900</v>
      </c>
      <c r="L9627" s="10">
        <v>928</v>
      </c>
      <c r="M9627" s="5">
        <v>0.32</v>
      </c>
      <c r="N9627" s="2" t="s">
        <v>23</v>
      </c>
    </row>
    <row r="9628" spans="2:14" ht="14.25" customHeight="1" x14ac:dyDescent="0.25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10">
        <v>64</v>
      </c>
      <c r="J9628" s="7">
        <v>900</v>
      </c>
      <c r="K9628" s="10">
        <v>5760</v>
      </c>
      <c r="L9628" s="10">
        <v>2246.3999999999996</v>
      </c>
      <c r="M9628" s="5">
        <v>0.38999999999999996</v>
      </c>
      <c r="N9628" s="2" t="s">
        <v>23</v>
      </c>
    </row>
    <row r="9629" spans="2:14" ht="14.25" customHeight="1" x14ac:dyDescent="0.25">
      <c r="B9629" s="2" t="s">
        <v>13</v>
      </c>
      <c r="C9629" s="2">
        <v>1185732</v>
      </c>
      <c r="D9629" s="3">
        <v>44518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10">
        <v>59</v>
      </c>
      <c r="J9629" s="7">
        <v>1490</v>
      </c>
      <c r="K9629" s="10">
        <v>8791</v>
      </c>
      <c r="L9629" s="10">
        <v>3780.1300000000006</v>
      </c>
      <c r="M9629" s="5">
        <v>0.43000000000000005</v>
      </c>
      <c r="N9629" s="2" t="s">
        <v>23</v>
      </c>
    </row>
    <row r="9630" spans="2:14" ht="14.25" customHeight="1" x14ac:dyDescent="0.25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10">
        <v>42</v>
      </c>
      <c r="J9630" s="7">
        <v>1140</v>
      </c>
      <c r="K9630" s="10">
        <v>4788</v>
      </c>
      <c r="L9630" s="10">
        <v>2058.84</v>
      </c>
      <c r="M9630" s="5">
        <v>0.43000000000000005</v>
      </c>
      <c r="N9630" s="2" t="s">
        <v>23</v>
      </c>
    </row>
    <row r="9631" spans="2:14" ht="14.25" customHeight="1" x14ac:dyDescent="0.25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10">
        <v>51</v>
      </c>
      <c r="J9631" s="7">
        <v>1140</v>
      </c>
      <c r="K9631" s="10">
        <v>5814</v>
      </c>
      <c r="L9631" s="10">
        <v>2034.8999999999999</v>
      </c>
      <c r="M9631" s="5">
        <v>0.35</v>
      </c>
      <c r="N9631" s="2" t="s">
        <v>23</v>
      </c>
    </row>
    <row r="9632" spans="2:14" ht="14.25" customHeight="1" x14ac:dyDescent="0.25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10">
        <v>43</v>
      </c>
      <c r="J9632" s="7">
        <v>1140</v>
      </c>
      <c r="K9632" s="10">
        <v>4902</v>
      </c>
      <c r="L9632" s="10">
        <v>1666.6799999999998</v>
      </c>
      <c r="M9632" s="5">
        <v>0.33999999999999997</v>
      </c>
      <c r="N9632" s="2" t="s">
        <v>23</v>
      </c>
    </row>
    <row r="9633" spans="2:14" ht="14.25" customHeight="1" x14ac:dyDescent="0.25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10">
        <v>59</v>
      </c>
      <c r="J9633" s="7">
        <v>960</v>
      </c>
      <c r="K9633" s="10">
        <v>5664</v>
      </c>
      <c r="L9633" s="10">
        <v>1925.7599999999998</v>
      </c>
      <c r="M9633" s="5">
        <v>0.33999999999999997</v>
      </c>
      <c r="N9633" s="2" t="s">
        <v>23</v>
      </c>
    </row>
    <row r="9634" spans="2:14" ht="14.25" customHeight="1" x14ac:dyDescent="0.25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10">
        <v>61</v>
      </c>
      <c r="J9634" s="7">
        <v>1200</v>
      </c>
      <c r="K9634" s="10">
        <v>7320</v>
      </c>
      <c r="L9634" s="10">
        <v>3001.2</v>
      </c>
      <c r="M9634" s="5">
        <v>0.41</v>
      </c>
      <c r="N9634" s="2" t="s">
        <v>23</v>
      </c>
    </row>
    <row r="9635" spans="2:14" ht="14.25" customHeight="1" x14ac:dyDescent="0.25">
      <c r="B9635" s="2" t="s">
        <v>13</v>
      </c>
      <c r="C9635" s="2">
        <v>1185732</v>
      </c>
      <c r="D9635" s="3">
        <v>44547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10">
        <v>49</v>
      </c>
      <c r="J9635" s="7">
        <v>2000</v>
      </c>
      <c r="K9635" s="10">
        <v>9800</v>
      </c>
      <c r="L9635" s="10">
        <v>4606</v>
      </c>
      <c r="M9635" s="5">
        <v>0.47000000000000003</v>
      </c>
      <c r="N9635" s="2" t="s">
        <v>23</v>
      </c>
    </row>
    <row r="9636" spans="2:14" ht="14.25" customHeight="1" x14ac:dyDescent="0.25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10">
        <v>49</v>
      </c>
      <c r="J9636" s="7">
        <v>1280</v>
      </c>
      <c r="K9636" s="10">
        <v>6272</v>
      </c>
      <c r="L9636" s="10">
        <v>2634.2400000000002</v>
      </c>
      <c r="M9636" s="5">
        <v>0.42000000000000004</v>
      </c>
      <c r="N9636" s="2" t="s">
        <v>23</v>
      </c>
    </row>
    <row r="9637" spans="2:14" ht="14.25" customHeight="1" x14ac:dyDescent="0.25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10">
        <v>47</v>
      </c>
      <c r="J9637" s="7">
        <v>1280</v>
      </c>
      <c r="K9637" s="10">
        <v>6016</v>
      </c>
      <c r="L9637" s="10">
        <v>2165.7599999999998</v>
      </c>
      <c r="M9637" s="5">
        <v>0.36</v>
      </c>
      <c r="N9637" s="2" t="s">
        <v>23</v>
      </c>
    </row>
    <row r="9638" spans="2:14" ht="14.25" customHeight="1" x14ac:dyDescent="0.25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10">
        <v>49</v>
      </c>
      <c r="J9638" s="7">
        <v>1160</v>
      </c>
      <c r="K9638" s="10">
        <v>5684</v>
      </c>
      <c r="L9638" s="10">
        <v>1989.3999999999999</v>
      </c>
      <c r="M9638" s="5">
        <v>0.35</v>
      </c>
      <c r="N9638" s="2" t="s">
        <v>23</v>
      </c>
    </row>
    <row r="9639" spans="2:14" ht="14.25" customHeight="1" x14ac:dyDescent="0.25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10">
        <v>50</v>
      </c>
      <c r="J9639" s="7">
        <v>1230</v>
      </c>
      <c r="K9639" s="10">
        <v>6150</v>
      </c>
      <c r="L9639" s="10">
        <v>2275.5</v>
      </c>
      <c r="M9639" s="5">
        <v>0.37</v>
      </c>
      <c r="N9639" s="2" t="s">
        <v>23</v>
      </c>
    </row>
    <row r="9640" spans="2:14" ht="14.25" customHeight="1" x14ac:dyDescent="0.25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10">
        <v>61</v>
      </c>
      <c r="J9640" s="7">
        <v>1440</v>
      </c>
      <c r="K9640" s="10">
        <v>8784</v>
      </c>
      <c r="L9640" s="10">
        <v>3513.6</v>
      </c>
      <c r="M9640" s="5">
        <v>0.39999999999999997</v>
      </c>
      <c r="N9640" s="2" t="s">
        <v>23</v>
      </c>
    </row>
    <row r="9641" spans="2:14" ht="14.25" customHeight="1" x14ac:dyDescent="0.25">
      <c r="B9641" s="2" t="s">
        <v>13</v>
      </c>
      <c r="C9641" s="2">
        <v>1185732</v>
      </c>
      <c r="D9641" s="3">
        <v>44220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10">
        <v>36</v>
      </c>
      <c r="J9641" s="7">
        <v>1650</v>
      </c>
      <c r="K9641" s="10">
        <v>5940</v>
      </c>
      <c r="L9641" s="10">
        <v>2197.8000000000002</v>
      </c>
      <c r="M9641" s="5">
        <v>0.37000000000000005</v>
      </c>
      <c r="N9641" s="2" t="s">
        <v>23</v>
      </c>
    </row>
    <row r="9642" spans="2:14" ht="14.25" customHeight="1" x14ac:dyDescent="0.25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10">
        <v>36</v>
      </c>
      <c r="J9642" s="7">
        <v>930</v>
      </c>
      <c r="K9642" s="10">
        <v>3348</v>
      </c>
      <c r="L9642" s="10">
        <v>1339.2</v>
      </c>
      <c r="M9642" s="5">
        <v>0.4</v>
      </c>
      <c r="N9642" s="2" t="s">
        <v>23</v>
      </c>
    </row>
    <row r="9643" spans="2:14" ht="14.25" customHeight="1" x14ac:dyDescent="0.25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10">
        <v>35</v>
      </c>
      <c r="J9643" s="7">
        <v>990</v>
      </c>
      <c r="K9643" s="10">
        <v>3465</v>
      </c>
      <c r="L9643" s="10">
        <v>935.55000000000007</v>
      </c>
      <c r="M9643" s="5">
        <v>0.27</v>
      </c>
      <c r="N9643" s="2" t="s">
        <v>23</v>
      </c>
    </row>
    <row r="9644" spans="2:14" ht="14.25" customHeight="1" x14ac:dyDescent="0.25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10">
        <v>33</v>
      </c>
      <c r="J9644" s="7">
        <v>510</v>
      </c>
      <c r="K9644" s="10">
        <v>1683</v>
      </c>
      <c r="L9644" s="10">
        <v>471.24000000000007</v>
      </c>
      <c r="M9644" s="5">
        <v>0.28000000000000003</v>
      </c>
      <c r="N9644" s="2" t="s">
        <v>23</v>
      </c>
    </row>
    <row r="9645" spans="2:14" ht="14.25" customHeight="1" x14ac:dyDescent="0.25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10">
        <v>50</v>
      </c>
      <c r="J9645" s="7">
        <v>640</v>
      </c>
      <c r="K9645" s="10">
        <v>3200</v>
      </c>
      <c r="L9645" s="10">
        <v>896.00000000000011</v>
      </c>
      <c r="M9645" s="5">
        <v>0.28000000000000003</v>
      </c>
      <c r="N9645" s="2" t="s">
        <v>23</v>
      </c>
    </row>
    <row r="9646" spans="2:14" ht="14.25" customHeight="1" x14ac:dyDescent="0.25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10">
        <v>41</v>
      </c>
      <c r="J9646" s="7">
        <v>1050</v>
      </c>
      <c r="K9646" s="10">
        <v>4305</v>
      </c>
      <c r="L9646" s="10">
        <v>1377.6000000000001</v>
      </c>
      <c r="M9646" s="5">
        <v>0.32</v>
      </c>
      <c r="N9646" s="2" t="s">
        <v>23</v>
      </c>
    </row>
    <row r="9647" spans="2:14" ht="14.25" customHeight="1" x14ac:dyDescent="0.25">
      <c r="B9647" s="2" t="s">
        <v>13</v>
      </c>
      <c r="C9647" s="2">
        <v>1185732</v>
      </c>
      <c r="D9647" s="3">
        <v>44249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10">
        <v>41</v>
      </c>
      <c r="J9647" s="7">
        <v>1840</v>
      </c>
      <c r="K9647" s="10">
        <v>7544</v>
      </c>
      <c r="L9647" s="10">
        <v>2791.28</v>
      </c>
      <c r="M9647" s="5">
        <v>0.37000000000000005</v>
      </c>
      <c r="N9647" s="2" t="s">
        <v>23</v>
      </c>
    </row>
    <row r="9648" spans="2:14" ht="14.25" customHeight="1" x14ac:dyDescent="0.25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10">
        <v>42</v>
      </c>
      <c r="J9648" s="7">
        <v>700</v>
      </c>
      <c r="K9648" s="10">
        <v>2940</v>
      </c>
      <c r="L9648" s="10">
        <v>1234.8000000000002</v>
      </c>
      <c r="M9648" s="5">
        <v>0.42000000000000004</v>
      </c>
      <c r="N9648" s="2" t="s">
        <v>23</v>
      </c>
    </row>
    <row r="9649" spans="2:14" ht="14.25" customHeight="1" x14ac:dyDescent="0.25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10">
        <v>29</v>
      </c>
      <c r="J9649" s="7">
        <v>830</v>
      </c>
      <c r="K9649" s="10">
        <v>2407</v>
      </c>
      <c r="L9649" s="10">
        <v>649.89</v>
      </c>
      <c r="M9649" s="5">
        <v>0.27</v>
      </c>
      <c r="N9649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C21C-F922-47FA-83BB-91AB87D95EC4}">
  <dimension ref="B1:V62"/>
  <sheetViews>
    <sheetView tabSelected="1" topLeftCell="B1" zoomScale="70" zoomScaleNormal="70" workbookViewId="0">
      <selection activeCell="X11" sqref="X11"/>
    </sheetView>
  </sheetViews>
  <sheetFormatPr baseColWidth="10" defaultRowHeight="15" x14ac:dyDescent="0.25"/>
  <cols>
    <col min="1" max="1" width="3.85546875" style="13" customWidth="1"/>
    <col min="2" max="4" width="11.42578125" style="13"/>
    <col min="5" max="5" width="20.5703125" style="13" customWidth="1"/>
    <col min="6" max="16384" width="11.42578125" style="13"/>
  </cols>
  <sheetData>
    <row r="1" spans="2:22" x14ac:dyDescent="0.25"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25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2:22" x14ac:dyDescent="0.25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2:22" x14ac:dyDescent="0.25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</row>
    <row r="5" spans="2:22" ht="21" x14ac:dyDescent="0.35">
      <c r="B5" s="14"/>
      <c r="C5" s="14"/>
      <c r="D5" s="14"/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</row>
    <row r="6" spans="2:22" x14ac:dyDescent="0.25"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</row>
    <row r="7" spans="2:22" x14ac:dyDescent="0.25"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</row>
    <row r="8" spans="2:22" x14ac:dyDescent="0.25"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</row>
    <row r="9" spans="2:22" x14ac:dyDescent="0.25"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</row>
    <row r="10" spans="2:22" x14ac:dyDescent="0.25"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</row>
    <row r="11" spans="2:22" x14ac:dyDescent="0.25"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</row>
    <row r="12" spans="2:22" x14ac:dyDescent="0.25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</row>
    <row r="13" spans="2:22" x14ac:dyDescent="0.25"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</row>
    <row r="14" spans="2:22" x14ac:dyDescent="0.25"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</row>
    <row r="15" spans="2:22" x14ac:dyDescent="0.25"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</row>
    <row r="16" spans="2:22" x14ac:dyDescent="0.25"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</row>
    <row r="17" spans="2:22" x14ac:dyDescent="0.25"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</row>
    <row r="18" spans="2:22" x14ac:dyDescent="0.25"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</row>
    <row r="19" spans="2:22" x14ac:dyDescent="0.25"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</row>
    <row r="20" spans="2:22" x14ac:dyDescent="0.25"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</row>
    <row r="21" spans="2:22" x14ac:dyDescent="0.25"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</row>
    <row r="22" spans="2:22" x14ac:dyDescent="0.25"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</row>
    <row r="23" spans="2:22" x14ac:dyDescent="0.25"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</row>
    <row r="24" spans="2:22" x14ac:dyDescent="0.25"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</row>
    <row r="25" spans="2:22" ht="21" x14ac:dyDescent="0.35">
      <c r="B25" s="14"/>
      <c r="C25" s="14"/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</row>
    <row r="26" spans="2:22" x14ac:dyDescent="0.25"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</row>
    <row r="27" spans="2:22" x14ac:dyDescent="0.25"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</row>
    <row r="28" spans="2:22" x14ac:dyDescent="0.25"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</row>
    <row r="29" spans="2:22" x14ac:dyDescent="0.25"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</row>
    <row r="30" spans="2:22" x14ac:dyDescent="0.25"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</row>
    <row r="31" spans="2:22" x14ac:dyDescent="0.25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</row>
    <row r="32" spans="2:22" x14ac:dyDescent="0.25"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</row>
    <row r="33" spans="2:22" x14ac:dyDescent="0.25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</row>
    <row r="34" spans="2:22" x14ac:dyDescent="0.25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</row>
    <row r="35" spans="2:22" x14ac:dyDescent="0.25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</row>
    <row r="36" spans="2:22" x14ac:dyDescent="0.25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</row>
    <row r="37" spans="2:22" x14ac:dyDescent="0.25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</row>
    <row r="38" spans="2:22" x14ac:dyDescent="0.25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2" x14ac:dyDescent="0.25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</row>
    <row r="40" spans="2:22" x14ac:dyDescent="0.25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</row>
    <row r="41" spans="2:22" x14ac:dyDescent="0.25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</row>
    <row r="42" spans="2:22" x14ac:dyDescent="0.25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</row>
    <row r="43" spans="2:22" x14ac:dyDescent="0.25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</row>
    <row r="44" spans="2:22" x14ac:dyDescent="0.25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</row>
    <row r="45" spans="2:22" ht="21" x14ac:dyDescent="0.35">
      <c r="B45" s="14"/>
      <c r="C45" s="14"/>
      <c r="D45" s="14"/>
      <c r="E45" s="15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</row>
    <row r="46" spans="2:22" x14ac:dyDescent="0.25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</row>
    <row r="47" spans="2:22" x14ac:dyDescent="0.25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</row>
    <row r="48" spans="2:22" x14ac:dyDescent="0.25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</row>
    <row r="49" spans="2:22" x14ac:dyDescent="0.25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</row>
    <row r="50" spans="2:22" x14ac:dyDescent="0.25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</row>
    <row r="51" spans="2:22" x14ac:dyDescent="0.25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</row>
    <row r="52" spans="2:22" x14ac:dyDescent="0.25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</row>
    <row r="53" spans="2:22" x14ac:dyDescent="0.25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</row>
    <row r="54" spans="2:22" x14ac:dyDescent="0.25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</row>
    <row r="55" spans="2:22" x14ac:dyDescent="0.25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2:22" x14ac:dyDescent="0.25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2:22" x14ac:dyDescent="0.25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2:22" x14ac:dyDescent="0.25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2:22" x14ac:dyDescent="0.25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2:22" x14ac:dyDescent="0.25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2:22" x14ac:dyDescent="0.25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2:22" x14ac:dyDescent="0.25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6E4B-6D60-45B4-9F81-76BCC95588DD}">
  <dimension ref="A1:H236"/>
  <sheetViews>
    <sheetView topLeftCell="A213" zoomScale="85" zoomScaleNormal="85" workbookViewId="0">
      <selection activeCell="X11" sqref="X11"/>
    </sheetView>
  </sheetViews>
  <sheetFormatPr baseColWidth="10" defaultRowHeight="15" x14ac:dyDescent="0.25"/>
  <cols>
    <col min="1" max="1" width="17.5703125" style="12" bestFit="1" customWidth="1"/>
    <col min="2" max="2" width="18.140625" style="12" bestFit="1" customWidth="1"/>
    <col min="3" max="4" width="12.85546875" style="12" bestFit="1" customWidth="1"/>
    <col min="5" max="5" width="17.140625" style="12" bestFit="1" customWidth="1"/>
    <col min="6" max="8" width="12.85546875" style="12" bestFit="1" customWidth="1"/>
    <col min="9" max="9" width="12.5703125" style="12" bestFit="1" customWidth="1"/>
    <col min="10" max="10" width="11.5703125" style="12" bestFit="1" customWidth="1"/>
    <col min="11" max="11" width="9.42578125" style="12" bestFit="1" customWidth="1"/>
    <col min="12" max="12" width="9.140625" style="12" bestFit="1" customWidth="1"/>
    <col min="13" max="13" width="8" style="12" bestFit="1" customWidth="1"/>
    <col min="14" max="19" width="7.5703125" style="12" bestFit="1" customWidth="1"/>
    <col min="20" max="20" width="9.140625" style="12" bestFit="1" customWidth="1"/>
    <col min="21" max="21" width="9.28515625" style="12" bestFit="1" customWidth="1"/>
    <col min="22" max="22" width="7.5703125" style="12" bestFit="1" customWidth="1"/>
    <col min="23" max="23" width="9.42578125" style="12" bestFit="1" customWidth="1"/>
    <col min="24" max="24" width="14" style="12" bestFit="1" customWidth="1"/>
    <col min="25" max="25" width="9.140625" style="12" bestFit="1" customWidth="1"/>
    <col min="26" max="26" width="10.5703125" style="12" bestFit="1" customWidth="1"/>
    <col min="27" max="27" width="10.85546875" style="12" bestFit="1" customWidth="1"/>
    <col min="28" max="28" width="8.7109375" style="12" bestFit="1" customWidth="1"/>
    <col min="29" max="29" width="9" style="12" bestFit="1" customWidth="1"/>
    <col min="30" max="30" width="9.28515625" style="12" bestFit="1" customWidth="1"/>
    <col min="31" max="31" width="7.7109375" style="12" bestFit="1" customWidth="1"/>
    <col min="32" max="32" width="15.140625" style="12" bestFit="1" customWidth="1"/>
    <col min="33" max="33" width="11.140625" style="12" bestFit="1" customWidth="1"/>
    <col min="34" max="34" width="12.140625" style="12" bestFit="1" customWidth="1"/>
    <col min="35" max="35" width="9.5703125" style="12" bestFit="1" customWidth="1"/>
    <col min="36" max="36" width="13.85546875" style="12" bestFit="1" customWidth="1"/>
    <col min="37" max="37" width="12.7109375" style="12" bestFit="1" customWidth="1"/>
    <col min="38" max="38" width="7.5703125" style="12" bestFit="1" customWidth="1"/>
    <col min="39" max="39" width="10" style="12" bestFit="1" customWidth="1"/>
    <col min="40" max="40" width="7.5703125" style="12" bestFit="1" customWidth="1"/>
    <col min="41" max="41" width="12.7109375" style="12" bestFit="1" customWidth="1"/>
    <col min="42" max="42" width="12.42578125" style="12" bestFit="1" customWidth="1"/>
    <col min="43" max="43" width="13.85546875" style="12" bestFit="1" customWidth="1"/>
    <col min="44" max="44" width="12.7109375" style="12" bestFit="1" customWidth="1"/>
    <col min="45" max="45" width="10.5703125" style="12" bestFit="1" customWidth="1"/>
    <col min="46" max="46" width="9.140625" style="12" bestFit="1" customWidth="1"/>
    <col min="47" max="47" width="7.5703125" style="12" bestFit="1" customWidth="1"/>
    <col min="48" max="48" width="8.85546875" style="12" bestFit="1" customWidth="1"/>
    <col min="49" max="49" width="7.85546875" style="12" bestFit="1" customWidth="1"/>
    <col min="50" max="50" width="11.7109375" style="12" bestFit="1" customWidth="1"/>
    <col min="51" max="51" width="13" style="12" bestFit="1" customWidth="1"/>
    <col min="52" max="52" width="10.140625" style="12" bestFit="1" customWidth="1"/>
    <col min="53" max="53" width="9.5703125" style="12" bestFit="1" customWidth="1"/>
    <col min="54" max="54" width="12.5703125" style="12" bestFit="1" customWidth="1"/>
    <col min="55" max="16384" width="11.42578125" style="12"/>
  </cols>
  <sheetData>
    <row r="1" spans="1:5" ht="15.75" thickBot="1" x14ac:dyDescent="0.3"/>
    <row r="2" spans="1:5" ht="15.75" thickBot="1" x14ac:dyDescent="0.3">
      <c r="A2" s="55" t="s">
        <v>144</v>
      </c>
      <c r="B2" s="57"/>
      <c r="C2" s="56"/>
    </row>
    <row r="4" spans="1:5" x14ac:dyDescent="0.25">
      <c r="A4" s="33" t="s">
        <v>136</v>
      </c>
      <c r="B4" s="33" t="s">
        <v>137</v>
      </c>
    </row>
    <row r="5" spans="1:5" x14ac:dyDescent="0.25">
      <c r="A5" s="34">
        <v>24788610</v>
      </c>
      <c r="B5" s="35">
        <v>899362125</v>
      </c>
    </row>
    <row r="6" spans="1:5" x14ac:dyDescent="0.25">
      <c r="A6" s="34">
        <f>GETPIVOTDATA("Suma de Units Sold",$A$4)</f>
        <v>24788610</v>
      </c>
      <c r="B6" s="31">
        <f>GETPIVOTDATA("Suma de Total Sales",$A$4)</f>
        <v>899362125</v>
      </c>
    </row>
    <row r="7" spans="1:5" ht="15.75" thickBot="1" x14ac:dyDescent="0.3"/>
    <row r="8" spans="1:5" ht="15.75" thickBot="1" x14ac:dyDescent="0.3">
      <c r="A8" s="57" t="s">
        <v>161</v>
      </c>
      <c r="B8" s="56"/>
    </row>
    <row r="9" spans="1:5" x14ac:dyDescent="0.25">
      <c r="A9" s="17"/>
      <c r="B9" s="17"/>
    </row>
    <row r="10" spans="1:5" x14ac:dyDescent="0.25">
      <c r="A10" s="20" t="s">
        <v>134</v>
      </c>
      <c r="B10" s="20" t="s">
        <v>137</v>
      </c>
      <c r="D10" s="20" t="s">
        <v>134</v>
      </c>
      <c r="E10" s="20" t="s">
        <v>137</v>
      </c>
    </row>
    <row r="11" spans="1:5" x14ac:dyDescent="0.25">
      <c r="A11" s="31" t="s">
        <v>58</v>
      </c>
      <c r="B11" s="31">
        <v>17633424</v>
      </c>
      <c r="D11" s="19" t="s">
        <v>58</v>
      </c>
      <c r="E11" s="31">
        <f>GETPIVOTDATA("Total Sales",$A$10,"State","Alabama")</f>
        <v>17633424</v>
      </c>
    </row>
    <row r="12" spans="1:5" x14ac:dyDescent="0.25">
      <c r="A12" s="31" t="s">
        <v>63</v>
      </c>
      <c r="B12" s="31">
        <v>14753103</v>
      </c>
      <c r="D12" s="19" t="s">
        <v>63</v>
      </c>
      <c r="E12" s="31">
        <f>GETPIVOTDATA("Total Sales",$A$10,"State","Alaska")</f>
        <v>14753103</v>
      </c>
    </row>
    <row r="13" spans="1:5" x14ac:dyDescent="0.25">
      <c r="A13" s="31" t="s">
        <v>85</v>
      </c>
      <c r="B13" s="31">
        <v>15782221</v>
      </c>
      <c r="D13" s="19" t="s">
        <v>85</v>
      </c>
      <c r="E13" s="31">
        <f>GETPIVOTDATA("Total Sales",$A$10,"State","Arizona")</f>
        <v>15782221</v>
      </c>
    </row>
    <row r="14" spans="1:5" x14ac:dyDescent="0.25">
      <c r="A14" s="31" t="s">
        <v>101</v>
      </c>
      <c r="B14" s="31">
        <v>12639347</v>
      </c>
      <c r="D14" s="19" t="s">
        <v>101</v>
      </c>
      <c r="E14" s="31">
        <f>GETPIVOTDATA("Total Sales",$A$10,"State","Arkansas")</f>
        <v>12639347</v>
      </c>
    </row>
    <row r="15" spans="1:5" x14ac:dyDescent="0.25">
      <c r="A15" s="31" t="s">
        <v>31</v>
      </c>
      <c r="B15" s="31">
        <v>60174133</v>
      </c>
      <c r="D15" s="19" t="s">
        <v>31</v>
      </c>
      <c r="E15" s="31">
        <f>GETPIVOTDATA("Total Sales",$A$10,"State","California")</f>
        <v>60174133</v>
      </c>
    </row>
    <row r="16" spans="1:5" x14ac:dyDescent="0.25">
      <c r="A16" s="31" t="s">
        <v>43</v>
      </c>
      <c r="B16" s="31">
        <v>20996536</v>
      </c>
      <c r="D16" s="19" t="s">
        <v>43</v>
      </c>
      <c r="E16" s="31">
        <f>GETPIVOTDATA("Total Sales",$A$10,"State","Colorado")</f>
        <v>20996536</v>
      </c>
    </row>
    <row r="17" spans="1:5" x14ac:dyDescent="0.25">
      <c r="A17" s="31" t="s">
        <v>124</v>
      </c>
      <c r="B17" s="31">
        <v>11573448</v>
      </c>
      <c r="D17" s="19" t="s">
        <v>124</v>
      </c>
      <c r="E17" s="31">
        <f>GETPIVOTDATA("Total Sales",$A$10,"State","Connecticut")</f>
        <v>11573448</v>
      </c>
    </row>
    <row r="18" spans="1:5" x14ac:dyDescent="0.25">
      <c r="A18" s="31" t="s">
        <v>120</v>
      </c>
      <c r="B18" s="31">
        <v>12298412</v>
      </c>
      <c r="D18" s="19" t="s">
        <v>120</v>
      </c>
      <c r="E18" s="31">
        <f>GETPIVOTDATA("Total Sales",$A$10,"State","Delaware")</f>
        <v>12298412</v>
      </c>
    </row>
    <row r="19" spans="1:5" x14ac:dyDescent="0.25">
      <c r="A19" s="31" t="s">
        <v>48</v>
      </c>
      <c r="B19" s="31">
        <v>59283714</v>
      </c>
      <c r="D19" s="19" t="s">
        <v>48</v>
      </c>
      <c r="E19" s="31">
        <f>GETPIVOTDATA("Total Sales",$A$10,"State","Florida")</f>
        <v>59283714</v>
      </c>
    </row>
    <row r="20" spans="1:5" x14ac:dyDescent="0.25">
      <c r="A20" s="31" t="s">
        <v>89</v>
      </c>
      <c r="B20" s="31">
        <v>18997466</v>
      </c>
      <c r="D20" s="19" t="s">
        <v>89</v>
      </c>
      <c r="E20" s="31">
        <f>GETPIVOTDATA("Total Sales",$A$10,"State","Georgia")</f>
        <v>18997466</v>
      </c>
    </row>
    <row r="21" spans="1:5" x14ac:dyDescent="0.25">
      <c r="A21" s="31" t="s">
        <v>65</v>
      </c>
      <c r="B21" s="31">
        <v>22282457</v>
      </c>
      <c r="D21" s="19" t="s">
        <v>65</v>
      </c>
      <c r="E21" s="31">
        <f>GETPIVOTDATA("Total Sales",$A$10,"State","Hawaii")</f>
        <v>22282457</v>
      </c>
    </row>
    <row r="22" spans="1:5" x14ac:dyDescent="0.25">
      <c r="A22" s="31" t="s">
        <v>83</v>
      </c>
      <c r="B22" s="31">
        <v>19276878</v>
      </c>
      <c r="D22" s="19" t="s">
        <v>83</v>
      </c>
      <c r="E22" s="31">
        <f>GETPIVOTDATA("Total Sales",$A$10,"State","Idaho")</f>
        <v>19276878</v>
      </c>
    </row>
    <row r="23" spans="1:5" x14ac:dyDescent="0.25">
      <c r="A23" s="31" t="s">
        <v>36</v>
      </c>
      <c r="B23" s="31">
        <v>9797488</v>
      </c>
      <c r="D23" s="19" t="s">
        <v>36</v>
      </c>
      <c r="E23" s="31">
        <f>GETPIVOTDATA("Total Sales",$A$10,"State","Illinois")</f>
        <v>9797488</v>
      </c>
    </row>
    <row r="24" spans="1:5" x14ac:dyDescent="0.25">
      <c r="A24" s="31" t="s">
        <v>115</v>
      </c>
      <c r="B24" s="31">
        <v>8836198</v>
      </c>
      <c r="D24" s="19" t="s">
        <v>115</v>
      </c>
      <c r="E24" s="31">
        <f>GETPIVOTDATA("Total Sales",$A$10,"State","Indiana")</f>
        <v>8836198</v>
      </c>
    </row>
    <row r="25" spans="1:5" x14ac:dyDescent="0.25">
      <c r="A25" s="31" t="s">
        <v>111</v>
      </c>
      <c r="B25" s="31">
        <v>7424011</v>
      </c>
      <c r="D25" s="19" t="s">
        <v>111</v>
      </c>
      <c r="E25" s="31">
        <f>GETPIVOTDATA("Total Sales",$A$10,"State","Iowa")</f>
        <v>7424011</v>
      </c>
    </row>
    <row r="26" spans="1:5" x14ac:dyDescent="0.25">
      <c r="A26" s="31" t="s">
        <v>105</v>
      </c>
      <c r="B26" s="31">
        <v>9972864</v>
      </c>
      <c r="D26" s="19" t="s">
        <v>105</v>
      </c>
      <c r="E26" s="31">
        <f>GETPIVOTDATA("Total Sales",$A$10,"State","Kansas")</f>
        <v>9972864</v>
      </c>
    </row>
    <row r="27" spans="1:5" x14ac:dyDescent="0.25">
      <c r="A27" s="31" t="s">
        <v>97</v>
      </c>
      <c r="B27" s="31">
        <v>10072848</v>
      </c>
      <c r="D27" s="19" t="s">
        <v>97</v>
      </c>
      <c r="E27" s="31">
        <f>GETPIVOTDATA("Total Sales",$A$10,"State","Kentucky")</f>
        <v>10072848</v>
      </c>
    </row>
    <row r="28" spans="1:5" x14ac:dyDescent="0.25">
      <c r="A28" s="31" t="s">
        <v>80</v>
      </c>
      <c r="B28" s="31">
        <v>23750781</v>
      </c>
      <c r="D28" s="19" t="s">
        <v>80</v>
      </c>
      <c r="E28" s="31">
        <f>GETPIVOTDATA("Total Sales",$A$10,"State","Louisiana")</f>
        <v>23750781</v>
      </c>
    </row>
    <row r="29" spans="1:5" x14ac:dyDescent="0.25">
      <c r="A29" s="31" t="s">
        <v>61</v>
      </c>
      <c r="B29" s="31">
        <v>9195978</v>
      </c>
      <c r="D29" s="19" t="s">
        <v>61</v>
      </c>
      <c r="E29" s="31">
        <f>GETPIVOTDATA("Total Sales",$A$10,"State","Maine")</f>
        <v>9195978</v>
      </c>
    </row>
    <row r="30" spans="1:5" x14ac:dyDescent="0.25">
      <c r="A30" s="31" t="s">
        <v>118</v>
      </c>
      <c r="B30" s="31">
        <v>7758059</v>
      </c>
      <c r="D30" s="19" t="s">
        <v>118</v>
      </c>
      <c r="E30" s="31">
        <f>GETPIVOTDATA("Total Sales",$A$10,"State","Maryland")</f>
        <v>7758059</v>
      </c>
    </row>
    <row r="31" spans="1:5" x14ac:dyDescent="0.25">
      <c r="A31" s="31" t="s">
        <v>128</v>
      </c>
      <c r="B31" s="31">
        <v>11076810</v>
      </c>
      <c r="D31" s="19" t="s">
        <v>128</v>
      </c>
      <c r="E31" s="31">
        <f>GETPIVOTDATA("Total Sales",$A$10,"State","Massachusetts")</f>
        <v>11076810</v>
      </c>
    </row>
    <row r="32" spans="1:5" x14ac:dyDescent="0.25">
      <c r="A32" s="31" t="s">
        <v>73</v>
      </c>
      <c r="B32" s="31">
        <v>18625433</v>
      </c>
      <c r="D32" s="19" t="s">
        <v>73</v>
      </c>
      <c r="E32" s="31">
        <f>GETPIVOTDATA("Total Sales",$A$10,"State","Michigan")</f>
        <v>18625433</v>
      </c>
    </row>
    <row r="33" spans="1:5" x14ac:dyDescent="0.25">
      <c r="A33" s="31" t="s">
        <v>50</v>
      </c>
      <c r="B33" s="31">
        <v>7378068</v>
      </c>
      <c r="D33" s="19" t="s">
        <v>50</v>
      </c>
      <c r="E33" s="31">
        <f>GETPIVOTDATA("Total Sales",$A$10,"State","Minnesota")</f>
        <v>7378068</v>
      </c>
    </row>
    <row r="34" spans="1:5" x14ac:dyDescent="0.25">
      <c r="A34" s="31" t="s">
        <v>99</v>
      </c>
      <c r="B34" s="31">
        <v>15591709</v>
      </c>
      <c r="D34" s="19" t="s">
        <v>99</v>
      </c>
      <c r="E34" s="31">
        <f>GETPIVOTDATA("Total Sales",$A$10,"State","Mississippi")</f>
        <v>15591709</v>
      </c>
    </row>
    <row r="35" spans="1:5" x14ac:dyDescent="0.25">
      <c r="A35" s="31" t="s">
        <v>75</v>
      </c>
      <c r="B35" s="31">
        <v>9683265</v>
      </c>
      <c r="D35" s="19" t="s">
        <v>75</v>
      </c>
      <c r="E35" s="31">
        <f>GETPIVOTDATA("Total Sales",$A$10,"State","Missouri")</f>
        <v>9683265</v>
      </c>
    </row>
    <row r="36" spans="1:5" x14ac:dyDescent="0.25">
      <c r="A36" s="31" t="s">
        <v>52</v>
      </c>
      <c r="B36" s="31">
        <v>15710886</v>
      </c>
      <c r="D36" s="19" t="s">
        <v>52</v>
      </c>
      <c r="E36" s="31">
        <f>GETPIVOTDATA("Total Sales",$A$10,"State","Montana")</f>
        <v>15710886</v>
      </c>
    </row>
    <row r="37" spans="1:5" x14ac:dyDescent="0.25">
      <c r="A37" s="31" t="s">
        <v>56</v>
      </c>
      <c r="B37" s="31">
        <v>5929038</v>
      </c>
      <c r="D37" s="19" t="s">
        <v>56</v>
      </c>
      <c r="E37" s="31">
        <f>GETPIVOTDATA("Total Sales",$A$10,"State","Nebraska")</f>
        <v>5929038</v>
      </c>
    </row>
    <row r="38" spans="1:5" x14ac:dyDescent="0.25">
      <c r="A38" s="31" t="s">
        <v>41</v>
      </c>
      <c r="B38" s="31">
        <v>20858509</v>
      </c>
      <c r="D38" s="19" t="s">
        <v>41</v>
      </c>
      <c r="E38" s="31">
        <f>GETPIVOTDATA("Total Sales",$A$10,"State","Nevada")</f>
        <v>20858509</v>
      </c>
    </row>
    <row r="39" spans="1:5" x14ac:dyDescent="0.25">
      <c r="A39" s="31" t="s">
        <v>132</v>
      </c>
      <c r="B39" s="31">
        <v>16411667</v>
      </c>
      <c r="D39" s="19" t="s">
        <v>132</v>
      </c>
      <c r="E39" s="31">
        <f>GETPIVOTDATA("Total Sales",$A$10,"State","New Hampshire")</f>
        <v>16411667</v>
      </c>
    </row>
    <row r="40" spans="1:5" x14ac:dyDescent="0.25">
      <c r="A40" s="31" t="s">
        <v>122</v>
      </c>
      <c r="B40" s="31">
        <v>9934246</v>
      </c>
      <c r="D40" s="19" t="s">
        <v>122</v>
      </c>
      <c r="E40" s="31">
        <f>GETPIVOTDATA("Total Sales",$A$10,"State","New Jersey")</f>
        <v>9934246</v>
      </c>
    </row>
    <row r="41" spans="1:5" x14ac:dyDescent="0.25">
      <c r="A41" s="31" t="s">
        <v>87</v>
      </c>
      <c r="B41" s="31">
        <v>19865016</v>
      </c>
      <c r="D41" s="19" t="s">
        <v>87</v>
      </c>
      <c r="E41" s="31">
        <f>GETPIVOTDATA("Total Sales",$A$10,"State","New Mexico")</f>
        <v>19865016</v>
      </c>
    </row>
    <row r="42" spans="1:5" x14ac:dyDescent="0.25">
      <c r="A42" s="31" t="s">
        <v>15</v>
      </c>
      <c r="B42" s="31">
        <v>63689039</v>
      </c>
      <c r="D42" s="19" t="s">
        <v>15</v>
      </c>
      <c r="E42" s="31">
        <f>GETPIVOTDATA("Total Sales",$A$10,"State","New York")</f>
        <v>63689039</v>
      </c>
    </row>
    <row r="43" spans="1:5" x14ac:dyDescent="0.25">
      <c r="A43" s="31" t="s">
        <v>93</v>
      </c>
      <c r="B43" s="31">
        <v>23956531</v>
      </c>
      <c r="D43" s="19" t="s">
        <v>93</v>
      </c>
      <c r="E43" s="31">
        <f>GETPIVOTDATA("Total Sales",$A$10,"State","North Carolina")</f>
        <v>23956531</v>
      </c>
    </row>
    <row r="44" spans="1:5" x14ac:dyDescent="0.25">
      <c r="A44" s="31" t="s">
        <v>109</v>
      </c>
      <c r="B44" s="31">
        <v>7735580</v>
      </c>
      <c r="D44" s="19" t="s">
        <v>109</v>
      </c>
      <c r="E44" s="31">
        <f>GETPIVOTDATA("Total Sales",$A$10,"State","North Dakota")</f>
        <v>7735580</v>
      </c>
    </row>
    <row r="45" spans="1:5" x14ac:dyDescent="0.25">
      <c r="A45" s="31" t="s">
        <v>95</v>
      </c>
      <c r="B45" s="31">
        <v>18484583</v>
      </c>
      <c r="D45" s="19" t="s">
        <v>95</v>
      </c>
      <c r="E45" s="31">
        <f>GETPIVOTDATA("Total Sales",$A$10,"State","Ohio")</f>
        <v>18484583</v>
      </c>
    </row>
    <row r="46" spans="1:5" x14ac:dyDescent="0.25">
      <c r="A46" s="31" t="s">
        <v>103</v>
      </c>
      <c r="B46" s="31">
        <v>10620734</v>
      </c>
      <c r="D46" s="19" t="s">
        <v>103</v>
      </c>
      <c r="E46" s="31">
        <f>GETPIVOTDATA("Total Sales",$A$10,"State","Oklahoma")</f>
        <v>10620734</v>
      </c>
    </row>
    <row r="47" spans="1:5" x14ac:dyDescent="0.25">
      <c r="A47" s="31" t="s">
        <v>79</v>
      </c>
      <c r="B47" s="31">
        <v>21349674</v>
      </c>
      <c r="D47" s="19" t="s">
        <v>79</v>
      </c>
      <c r="E47" s="31">
        <f>GETPIVOTDATA("Total Sales",$A$10,"State","Oregon")</f>
        <v>21349674</v>
      </c>
    </row>
    <row r="48" spans="1:5" x14ac:dyDescent="0.25">
      <c r="A48" s="31" t="s">
        <v>39</v>
      </c>
      <c r="B48" s="31">
        <v>10357519</v>
      </c>
      <c r="D48" s="19" t="s">
        <v>39</v>
      </c>
      <c r="E48" s="31">
        <f>GETPIVOTDATA("Total Sales",$A$10,"State","Pennsylvania")</f>
        <v>10357519</v>
      </c>
    </row>
    <row r="49" spans="1:5" x14ac:dyDescent="0.25">
      <c r="A49" s="31" t="s">
        <v>126</v>
      </c>
      <c r="B49" s="31">
        <v>8446806</v>
      </c>
      <c r="D49" s="19" t="s">
        <v>126</v>
      </c>
      <c r="E49" s="31">
        <f>GETPIVOTDATA("Total Sales",$A$10,"State","Rhode Island")</f>
        <v>8446806</v>
      </c>
    </row>
    <row r="50" spans="1:5" x14ac:dyDescent="0.25">
      <c r="A50" s="31" t="s">
        <v>91</v>
      </c>
      <c r="B50" s="31">
        <v>29285637</v>
      </c>
      <c r="D50" s="19" t="s">
        <v>91</v>
      </c>
      <c r="E50" s="31">
        <f>GETPIVOTDATA("Total Sales",$A$10,"State","South Carolina")</f>
        <v>29285637</v>
      </c>
    </row>
    <row r="51" spans="1:5" x14ac:dyDescent="0.25">
      <c r="A51" s="31" t="s">
        <v>107</v>
      </c>
      <c r="B51" s="31">
        <v>8495576</v>
      </c>
      <c r="D51" s="19" t="s">
        <v>107</v>
      </c>
      <c r="E51" s="31">
        <f>GETPIVOTDATA("Total Sales",$A$10,"State","South Dakota")</f>
        <v>8495576</v>
      </c>
    </row>
    <row r="52" spans="1:5" x14ac:dyDescent="0.25">
      <c r="A52" s="31" t="s">
        <v>54</v>
      </c>
      <c r="B52" s="31">
        <v>18067440</v>
      </c>
      <c r="D52" s="19" t="s">
        <v>54</v>
      </c>
      <c r="E52" s="31">
        <f>GETPIVOTDATA("Total Sales",$A$10,"State","Tennessee")</f>
        <v>18067440</v>
      </c>
    </row>
    <row r="53" spans="1:5" x14ac:dyDescent="0.25">
      <c r="A53" s="31" t="s">
        <v>27</v>
      </c>
      <c r="B53" s="31">
        <v>46359746</v>
      </c>
      <c r="D53" s="19" t="s">
        <v>27</v>
      </c>
      <c r="E53" s="31">
        <f>GETPIVOTDATA("Total Sales",$A$10,"State","Texas")</f>
        <v>46359746</v>
      </c>
    </row>
    <row r="54" spans="1:5" x14ac:dyDescent="0.25">
      <c r="A54" s="31" t="s">
        <v>77</v>
      </c>
      <c r="B54" s="31">
        <v>9696420</v>
      </c>
      <c r="D54" s="19" t="s">
        <v>77</v>
      </c>
      <c r="E54" s="31">
        <f>GETPIVOTDATA("Total Sales",$A$10,"State","Utah")</f>
        <v>9696420</v>
      </c>
    </row>
    <row r="55" spans="1:5" x14ac:dyDescent="0.25">
      <c r="A55" s="31" t="s">
        <v>130</v>
      </c>
      <c r="B55" s="31">
        <v>14352923</v>
      </c>
      <c r="D55" s="19" t="s">
        <v>130</v>
      </c>
      <c r="E55" s="31">
        <f>GETPIVOTDATA("Total Sales",$A$10,"State","Vermont")</f>
        <v>14352923</v>
      </c>
    </row>
    <row r="56" spans="1:5" x14ac:dyDescent="0.25">
      <c r="A56" s="31" t="s">
        <v>71</v>
      </c>
      <c r="B56" s="31">
        <v>21575040</v>
      </c>
      <c r="D56" s="19" t="s">
        <v>71</v>
      </c>
      <c r="E56" s="31">
        <f>GETPIVOTDATA("Total Sales",$A$10,"State","Virginia")</f>
        <v>21575040</v>
      </c>
    </row>
    <row r="57" spans="1:5" x14ac:dyDescent="0.25">
      <c r="A57" s="31" t="s">
        <v>45</v>
      </c>
      <c r="B57" s="31">
        <v>26330718</v>
      </c>
      <c r="D57" s="19" t="s">
        <v>45</v>
      </c>
      <c r="E57" s="31">
        <f>GETPIVOTDATA("Total Sales",$A$10,"State","Washington")</f>
        <v>26330718</v>
      </c>
    </row>
    <row r="58" spans="1:5" x14ac:dyDescent="0.25">
      <c r="A58" s="31" t="s">
        <v>117</v>
      </c>
      <c r="B58" s="31">
        <v>10689160</v>
      </c>
      <c r="D58" s="19" t="s">
        <v>117</v>
      </c>
      <c r="E58" s="31">
        <f>GETPIVOTDATA("Total Sales",$A$10,"State","West Virginia")</f>
        <v>10689160</v>
      </c>
    </row>
    <row r="59" spans="1:5" x14ac:dyDescent="0.25">
      <c r="A59" s="31" t="s">
        <v>113</v>
      </c>
      <c r="B59" s="31">
        <v>7727469</v>
      </c>
      <c r="D59" s="19" t="s">
        <v>113</v>
      </c>
      <c r="E59" s="31">
        <f>GETPIVOTDATA("Total Sales",$A$10,"State","Wisconsin")</f>
        <v>7727469</v>
      </c>
    </row>
    <row r="60" spans="1:5" x14ac:dyDescent="0.25">
      <c r="A60" s="31" t="s">
        <v>69</v>
      </c>
      <c r="B60" s="31">
        <v>18577517</v>
      </c>
      <c r="D60" s="19" t="s">
        <v>69</v>
      </c>
      <c r="E60" s="31">
        <f>GETPIVOTDATA("Total Sales",$A$10,"State","Wyoming")</f>
        <v>18577517</v>
      </c>
    </row>
    <row r="61" spans="1:5" x14ac:dyDescent="0.25">
      <c r="A61" s="32" t="s">
        <v>135</v>
      </c>
      <c r="B61" s="32">
        <v>899362125</v>
      </c>
    </row>
    <row r="62" spans="1:5" ht="15.75" thickBot="1" x14ac:dyDescent="0.3">
      <c r="A62" s="16"/>
      <c r="B62" s="16"/>
    </row>
    <row r="63" spans="1:5" ht="15.75" thickBot="1" x14ac:dyDescent="0.3">
      <c r="A63" s="55" t="s">
        <v>162</v>
      </c>
      <c r="B63" s="56"/>
    </row>
    <row r="64" spans="1:5" x14ac:dyDescent="0.25">
      <c r="A64" s="17"/>
      <c r="B64" s="17"/>
    </row>
    <row r="65" spans="1:2" x14ac:dyDescent="0.25">
      <c r="A65" s="20" t="s">
        <v>134</v>
      </c>
      <c r="B65" s="20" t="s">
        <v>136</v>
      </c>
    </row>
    <row r="66" spans="1:2" x14ac:dyDescent="0.25">
      <c r="A66" s="54" t="s">
        <v>21</v>
      </c>
      <c r="B66" s="34">
        <v>3066830</v>
      </c>
    </row>
    <row r="67" spans="1:2" x14ac:dyDescent="0.25">
      <c r="A67" s="54" t="s">
        <v>139</v>
      </c>
      <c r="B67" s="34">
        <v>612270</v>
      </c>
    </row>
    <row r="68" spans="1:2" x14ac:dyDescent="0.25">
      <c r="A68" s="54" t="s">
        <v>140</v>
      </c>
      <c r="B68" s="34">
        <v>2454560</v>
      </c>
    </row>
    <row r="69" spans="1:2" ht="30" x14ac:dyDescent="0.25">
      <c r="A69" s="54" t="s">
        <v>18</v>
      </c>
      <c r="B69" s="34">
        <v>4355260</v>
      </c>
    </row>
    <row r="70" spans="1:2" x14ac:dyDescent="0.25">
      <c r="A70" s="54" t="s">
        <v>139</v>
      </c>
      <c r="B70" s="34">
        <v>817600</v>
      </c>
    </row>
    <row r="71" spans="1:2" x14ac:dyDescent="0.25">
      <c r="A71" s="54" t="s">
        <v>140</v>
      </c>
      <c r="B71" s="34">
        <v>3537660</v>
      </c>
    </row>
    <row r="72" spans="1:2" ht="30" x14ac:dyDescent="0.25">
      <c r="A72" s="54" t="s">
        <v>16</v>
      </c>
      <c r="B72" s="34">
        <v>5933200</v>
      </c>
    </row>
    <row r="73" spans="1:2" x14ac:dyDescent="0.25">
      <c r="A73" s="54" t="s">
        <v>139</v>
      </c>
      <c r="B73" s="34">
        <v>991860</v>
      </c>
    </row>
    <row r="74" spans="1:2" x14ac:dyDescent="0.25">
      <c r="A74" s="54" t="s">
        <v>140</v>
      </c>
      <c r="B74" s="34">
        <v>4941340</v>
      </c>
    </row>
    <row r="75" spans="1:2" ht="30" x14ac:dyDescent="0.25">
      <c r="A75" s="54" t="s">
        <v>22</v>
      </c>
      <c r="B75" s="34">
        <v>4338270</v>
      </c>
    </row>
    <row r="76" spans="1:2" x14ac:dyDescent="0.25">
      <c r="A76" s="54" t="s">
        <v>139</v>
      </c>
      <c r="B76" s="34">
        <v>802080</v>
      </c>
    </row>
    <row r="77" spans="1:2" x14ac:dyDescent="0.25">
      <c r="A77" s="54" t="s">
        <v>140</v>
      </c>
      <c r="B77" s="34">
        <v>3536190</v>
      </c>
    </row>
    <row r="78" spans="1:2" ht="45" x14ac:dyDescent="0.25">
      <c r="A78" s="54" t="s">
        <v>20</v>
      </c>
      <c r="B78" s="34">
        <v>3172360</v>
      </c>
    </row>
    <row r="79" spans="1:2" x14ac:dyDescent="0.25">
      <c r="A79" s="54" t="s">
        <v>139</v>
      </c>
      <c r="B79" s="34">
        <v>641770</v>
      </c>
    </row>
    <row r="80" spans="1:2" x14ac:dyDescent="0.25">
      <c r="A80" s="54" t="s">
        <v>140</v>
      </c>
      <c r="B80" s="34">
        <v>2530590</v>
      </c>
    </row>
    <row r="81" spans="1:8" ht="30" x14ac:dyDescent="0.25">
      <c r="A81" s="54" t="s">
        <v>19</v>
      </c>
      <c r="B81" s="34">
        <v>3922690</v>
      </c>
    </row>
    <row r="82" spans="1:8" x14ac:dyDescent="0.25">
      <c r="A82" s="54" t="s">
        <v>139</v>
      </c>
      <c r="B82" s="34">
        <v>757910</v>
      </c>
    </row>
    <row r="83" spans="1:8" x14ac:dyDescent="0.25">
      <c r="A83" s="54" t="s">
        <v>140</v>
      </c>
      <c r="B83" s="34">
        <v>3164780</v>
      </c>
    </row>
    <row r="84" spans="1:8" x14ac:dyDescent="0.25">
      <c r="A84" s="20" t="s">
        <v>135</v>
      </c>
      <c r="B84" s="36">
        <v>24788610</v>
      </c>
    </row>
    <row r="85" spans="1:8" ht="15.75" thickBot="1" x14ac:dyDescent="0.3"/>
    <row r="86" spans="1:8" ht="15.75" thickBot="1" x14ac:dyDescent="0.3">
      <c r="A86" s="58" t="s">
        <v>163</v>
      </c>
      <c r="B86" s="59"/>
    </row>
    <row r="88" spans="1:8" x14ac:dyDescent="0.25">
      <c r="A88" s="20"/>
      <c r="B88" s="20" t="s">
        <v>138</v>
      </c>
      <c r="C88" s="20"/>
      <c r="D88" s="20"/>
      <c r="E88" s="20"/>
      <c r="F88" s="20"/>
      <c r="G88" s="20"/>
      <c r="H88" s="20"/>
    </row>
    <row r="89" spans="1:8" s="18" customFormat="1" ht="45" x14ac:dyDescent="0.25">
      <c r="A89" s="30" t="s">
        <v>134</v>
      </c>
      <c r="B89" s="30" t="s">
        <v>21</v>
      </c>
      <c r="C89" s="30" t="s">
        <v>18</v>
      </c>
      <c r="D89" s="30" t="s">
        <v>16</v>
      </c>
      <c r="E89" s="30" t="s">
        <v>22</v>
      </c>
      <c r="F89" s="30" t="s">
        <v>20</v>
      </c>
      <c r="G89" s="30" t="s">
        <v>19</v>
      </c>
      <c r="H89" s="30" t="s">
        <v>135</v>
      </c>
    </row>
    <row r="90" spans="1:8" x14ac:dyDescent="0.25">
      <c r="A90" s="37" t="s">
        <v>17</v>
      </c>
      <c r="B90" s="35"/>
      <c r="C90" s="35"/>
      <c r="D90" s="35"/>
      <c r="E90" s="35"/>
      <c r="F90" s="35"/>
      <c r="G90" s="35"/>
      <c r="H90" s="35"/>
    </row>
    <row r="91" spans="1:8" ht="30" x14ac:dyDescent="0.25">
      <c r="A91" s="37" t="s">
        <v>141</v>
      </c>
      <c r="B91" s="35">
        <v>17474500</v>
      </c>
      <c r="C91" s="35">
        <v>19702375</v>
      </c>
      <c r="D91" s="35">
        <v>34867100</v>
      </c>
      <c r="E91" s="35">
        <v>26285125</v>
      </c>
      <c r="F91" s="35">
        <v>13568625</v>
      </c>
      <c r="G91" s="35">
        <v>15693562.5</v>
      </c>
      <c r="H91" s="35">
        <v>127591287.5</v>
      </c>
    </row>
    <row r="92" spans="1:8" ht="30" x14ac:dyDescent="0.25">
      <c r="A92" s="37" t="s">
        <v>137</v>
      </c>
      <c r="B92" s="35">
        <v>49325000</v>
      </c>
      <c r="C92" s="35">
        <v>59348750</v>
      </c>
      <c r="D92" s="35">
        <v>88312000</v>
      </c>
      <c r="E92" s="35">
        <v>70248750</v>
      </c>
      <c r="F92" s="35">
        <v>40520000</v>
      </c>
      <c r="G92" s="35">
        <v>48349250</v>
      </c>
      <c r="H92" s="35">
        <v>356103750</v>
      </c>
    </row>
    <row r="93" spans="1:8" x14ac:dyDescent="0.25">
      <c r="A93" s="37" t="s">
        <v>82</v>
      </c>
      <c r="B93" s="35"/>
      <c r="C93" s="35"/>
      <c r="D93" s="35"/>
      <c r="E93" s="35"/>
      <c r="F93" s="35"/>
      <c r="G93" s="35"/>
      <c r="H93" s="35"/>
    </row>
    <row r="94" spans="1:8" ht="30" x14ac:dyDescent="0.25">
      <c r="A94" s="37" t="s">
        <v>141</v>
      </c>
      <c r="B94" s="35">
        <v>12827852.210000006</v>
      </c>
      <c r="C94" s="35">
        <v>15674177.790000008</v>
      </c>
      <c r="D94" s="35">
        <v>22958021.76000002</v>
      </c>
      <c r="E94" s="35">
        <v>20843599.330000009</v>
      </c>
      <c r="F94" s="35">
        <v>11540214.63000001</v>
      </c>
      <c r="G94" s="35">
        <v>12711310.750000004</v>
      </c>
      <c r="H94" s="35">
        <v>96555176.470000058</v>
      </c>
    </row>
    <row r="95" spans="1:8" ht="30" x14ac:dyDescent="0.25">
      <c r="A95" s="37" t="s">
        <v>137</v>
      </c>
      <c r="B95" s="35">
        <v>35528995</v>
      </c>
      <c r="C95" s="35">
        <v>41715609</v>
      </c>
      <c r="D95" s="35">
        <v>56844308</v>
      </c>
      <c r="E95" s="35">
        <v>49763155</v>
      </c>
      <c r="F95" s="35">
        <v>29593467</v>
      </c>
      <c r="G95" s="35">
        <v>34227348</v>
      </c>
      <c r="H95" s="35">
        <v>247672882</v>
      </c>
    </row>
    <row r="96" spans="1:8" x14ac:dyDescent="0.25">
      <c r="A96" s="37" t="s">
        <v>23</v>
      </c>
      <c r="B96" s="35"/>
      <c r="C96" s="35"/>
      <c r="D96" s="35"/>
      <c r="E96" s="35"/>
      <c r="F96" s="35"/>
      <c r="G96" s="35"/>
      <c r="H96" s="35"/>
    </row>
    <row r="97" spans="1:8" ht="30" x14ac:dyDescent="0.25">
      <c r="A97" s="37" t="s">
        <v>141</v>
      </c>
      <c r="B97" s="35">
        <v>14460678.119999999</v>
      </c>
      <c r="C97" s="35">
        <v>16470335.399999987</v>
      </c>
      <c r="D97" s="35">
        <v>24977138.859999996</v>
      </c>
      <c r="E97" s="35">
        <v>21522246.229999982</v>
      </c>
      <c r="F97" s="35">
        <v>13866945.310000004</v>
      </c>
      <c r="G97" s="35">
        <v>16690953.560000002</v>
      </c>
      <c r="H97" s="35">
        <v>107988297.47999996</v>
      </c>
    </row>
    <row r="98" spans="1:8" ht="30" x14ac:dyDescent="0.25">
      <c r="A98" s="37" t="s">
        <v>137</v>
      </c>
      <c r="B98" s="35">
        <v>38874637</v>
      </c>
      <c r="C98" s="35">
        <v>52609321</v>
      </c>
      <c r="D98" s="35">
        <v>63129936</v>
      </c>
      <c r="E98" s="35">
        <v>59026955</v>
      </c>
      <c r="F98" s="35">
        <v>36518429</v>
      </c>
      <c r="G98" s="35">
        <v>45426215</v>
      </c>
      <c r="H98" s="35">
        <v>295585493</v>
      </c>
    </row>
    <row r="99" spans="1:8" ht="30" x14ac:dyDescent="0.25">
      <c r="A99" s="30" t="s">
        <v>143</v>
      </c>
      <c r="B99" s="38">
        <v>44763030.330000006</v>
      </c>
      <c r="C99" s="38">
        <v>51846888.189999998</v>
      </c>
      <c r="D99" s="38">
        <v>82802260.62000002</v>
      </c>
      <c r="E99" s="38">
        <v>68650970.560000002</v>
      </c>
      <c r="F99" s="38">
        <v>38975784.940000013</v>
      </c>
      <c r="G99" s="38">
        <v>45095826.810000002</v>
      </c>
      <c r="H99" s="38">
        <v>332134761.45000005</v>
      </c>
    </row>
    <row r="100" spans="1:8" ht="30" x14ac:dyDescent="0.25">
      <c r="A100" s="30" t="s">
        <v>142</v>
      </c>
      <c r="B100" s="38">
        <v>123728632</v>
      </c>
      <c r="C100" s="38">
        <v>153673680</v>
      </c>
      <c r="D100" s="38">
        <v>208286244</v>
      </c>
      <c r="E100" s="38">
        <v>179038860</v>
      </c>
      <c r="F100" s="38">
        <v>106631896</v>
      </c>
      <c r="G100" s="38">
        <v>128002813</v>
      </c>
      <c r="H100" s="38">
        <v>899362125</v>
      </c>
    </row>
    <row r="101" spans="1:8" ht="15.75" thickBot="1" x14ac:dyDescent="0.3"/>
    <row r="102" spans="1:8" ht="15.75" thickBot="1" x14ac:dyDescent="0.3">
      <c r="A102" s="55" t="s">
        <v>164</v>
      </c>
      <c r="B102" s="56"/>
    </row>
    <row r="104" spans="1:8" x14ac:dyDescent="0.25">
      <c r="A104" s="20" t="s">
        <v>136</v>
      </c>
      <c r="B104" s="20" t="s">
        <v>138</v>
      </c>
      <c r="C104" s="20"/>
      <c r="D104" s="20"/>
      <c r="E104" s="20"/>
      <c r="F104" s="20"/>
      <c r="G104" s="20"/>
      <c r="H104" s="20"/>
    </row>
    <row r="105" spans="1:8" x14ac:dyDescent="0.25">
      <c r="A105" s="20" t="s">
        <v>134</v>
      </c>
      <c r="B105" s="20" t="s">
        <v>60</v>
      </c>
      <c r="C105" s="20" t="s">
        <v>13</v>
      </c>
      <c r="D105" s="20" t="s">
        <v>33</v>
      </c>
      <c r="E105" s="20" t="s">
        <v>25</v>
      </c>
      <c r="F105" s="20" t="s">
        <v>24</v>
      </c>
      <c r="G105" s="20" t="s">
        <v>29</v>
      </c>
      <c r="H105" s="20" t="s">
        <v>135</v>
      </c>
    </row>
    <row r="106" spans="1:8" x14ac:dyDescent="0.25">
      <c r="A106" s="37" t="s">
        <v>21</v>
      </c>
      <c r="B106" s="34">
        <v>240620</v>
      </c>
      <c r="C106" s="34">
        <v>715430</v>
      </c>
      <c r="D106" s="34">
        <v>360800</v>
      </c>
      <c r="E106" s="34">
        <v>671600</v>
      </c>
      <c r="F106" s="34">
        <v>305060</v>
      </c>
      <c r="G106" s="34">
        <v>773320</v>
      </c>
      <c r="H106" s="34">
        <v>3066830</v>
      </c>
    </row>
    <row r="107" spans="1:8" ht="30" x14ac:dyDescent="0.25">
      <c r="A107" s="37" t="s">
        <v>18</v>
      </c>
      <c r="B107" s="34">
        <v>319870</v>
      </c>
      <c r="C107" s="34">
        <v>1037670</v>
      </c>
      <c r="D107" s="34">
        <v>510120</v>
      </c>
      <c r="E107" s="34">
        <v>1002030</v>
      </c>
      <c r="F107" s="34">
        <v>371570</v>
      </c>
      <c r="G107" s="34">
        <v>1114000</v>
      </c>
      <c r="H107" s="34">
        <v>4355260</v>
      </c>
    </row>
    <row r="108" spans="1:8" ht="30" x14ac:dyDescent="0.25">
      <c r="A108" s="37" t="s">
        <v>16</v>
      </c>
      <c r="B108" s="34">
        <v>548830</v>
      </c>
      <c r="C108" s="34">
        <v>1590810</v>
      </c>
      <c r="D108" s="34">
        <v>668440</v>
      </c>
      <c r="E108" s="34">
        <v>1248790</v>
      </c>
      <c r="F108" s="34">
        <v>419800</v>
      </c>
      <c r="G108" s="34">
        <v>1456530</v>
      </c>
      <c r="H108" s="34">
        <v>5933200</v>
      </c>
    </row>
    <row r="109" spans="1:8" x14ac:dyDescent="0.25">
      <c r="A109" s="37" t="s">
        <v>22</v>
      </c>
      <c r="B109" s="34">
        <v>358850</v>
      </c>
      <c r="C109" s="34">
        <v>1044890</v>
      </c>
      <c r="D109" s="34">
        <v>490120</v>
      </c>
      <c r="E109" s="34">
        <v>993900</v>
      </c>
      <c r="F109" s="34">
        <v>380020</v>
      </c>
      <c r="G109" s="34">
        <v>1070490</v>
      </c>
      <c r="H109" s="34">
        <v>4338270</v>
      </c>
    </row>
    <row r="110" spans="1:8" ht="30" x14ac:dyDescent="0.25">
      <c r="A110" s="37" t="s">
        <v>20</v>
      </c>
      <c r="B110" s="34">
        <v>225440</v>
      </c>
      <c r="C110" s="34">
        <v>731040</v>
      </c>
      <c r="D110" s="34">
        <v>385170</v>
      </c>
      <c r="E110" s="34">
        <v>736970</v>
      </c>
      <c r="F110" s="34">
        <v>268350</v>
      </c>
      <c r="G110" s="34">
        <v>825390</v>
      </c>
      <c r="H110" s="34">
        <v>3172360</v>
      </c>
    </row>
    <row r="111" spans="1:8" ht="30" x14ac:dyDescent="0.25">
      <c r="A111" s="37" t="s">
        <v>19</v>
      </c>
      <c r="B111" s="34">
        <v>286290</v>
      </c>
      <c r="C111" s="34">
        <v>923850</v>
      </c>
      <c r="D111" s="34">
        <v>459100</v>
      </c>
      <c r="E111" s="34">
        <v>923110</v>
      </c>
      <c r="F111" s="34">
        <v>317450</v>
      </c>
      <c r="G111" s="34">
        <v>1012890</v>
      </c>
      <c r="H111" s="34">
        <v>3922690</v>
      </c>
    </row>
    <row r="112" spans="1:8" x14ac:dyDescent="0.25">
      <c r="A112" s="21" t="s">
        <v>135</v>
      </c>
      <c r="B112" s="36">
        <v>1979900</v>
      </c>
      <c r="C112" s="36">
        <v>6043690</v>
      </c>
      <c r="D112" s="36">
        <v>2873750</v>
      </c>
      <c r="E112" s="36">
        <v>5576400</v>
      </c>
      <c r="F112" s="36">
        <v>2062250</v>
      </c>
      <c r="G112" s="36">
        <v>6252620</v>
      </c>
      <c r="H112" s="36">
        <v>24788610</v>
      </c>
    </row>
    <row r="113" spans="1:3" ht="15.75" thickBot="1" x14ac:dyDescent="0.3"/>
    <row r="114" spans="1:3" ht="15.75" thickBot="1" x14ac:dyDescent="0.3">
      <c r="A114" s="55" t="s">
        <v>165</v>
      </c>
      <c r="B114" s="57"/>
      <c r="C114" s="56"/>
    </row>
    <row r="116" spans="1:3" ht="45" x14ac:dyDescent="0.25">
      <c r="A116" s="20" t="s">
        <v>134</v>
      </c>
      <c r="B116" s="30" t="s">
        <v>145</v>
      </c>
      <c r="C116" s="30" t="s">
        <v>146</v>
      </c>
    </row>
    <row r="117" spans="1:3" x14ac:dyDescent="0.25">
      <c r="A117" s="19" t="s">
        <v>35</v>
      </c>
      <c r="B117" s="39">
        <v>0.75000000000000011</v>
      </c>
      <c r="C117" s="39">
        <v>0.25</v>
      </c>
    </row>
    <row r="118" spans="1:3" x14ac:dyDescent="0.25">
      <c r="A118" s="19" t="s">
        <v>14</v>
      </c>
      <c r="B118" s="39">
        <v>0.70000000000000007</v>
      </c>
      <c r="C118" s="39">
        <v>0.2</v>
      </c>
    </row>
    <row r="119" spans="1:3" x14ac:dyDescent="0.25">
      <c r="A119" s="19" t="s">
        <v>26</v>
      </c>
      <c r="B119" s="39">
        <v>0.80000000000000016</v>
      </c>
      <c r="C119" s="39">
        <v>0.2</v>
      </c>
    </row>
    <row r="120" spans="1:3" x14ac:dyDescent="0.25">
      <c r="A120" s="19" t="s">
        <v>47</v>
      </c>
      <c r="B120" s="39">
        <v>0.68</v>
      </c>
      <c r="C120" s="39">
        <v>0.2</v>
      </c>
    </row>
    <row r="121" spans="1:3" x14ac:dyDescent="0.25">
      <c r="A121" s="19" t="s">
        <v>30</v>
      </c>
      <c r="B121" s="39">
        <v>0.77000000000000013</v>
      </c>
      <c r="C121" s="39">
        <v>0.1</v>
      </c>
    </row>
    <row r="122" spans="1:3" x14ac:dyDescent="0.25">
      <c r="A122" s="21" t="s">
        <v>135</v>
      </c>
      <c r="B122" s="40">
        <v>0.80000000000000016</v>
      </c>
      <c r="C122" s="40">
        <v>0.1</v>
      </c>
    </row>
    <row r="124" spans="1:3" ht="45" x14ac:dyDescent="0.25">
      <c r="A124" s="20" t="s">
        <v>134</v>
      </c>
      <c r="B124" s="30" t="s">
        <v>147</v>
      </c>
      <c r="C124" s="30" t="s">
        <v>148</v>
      </c>
    </row>
    <row r="125" spans="1:3" x14ac:dyDescent="0.25">
      <c r="A125" s="19" t="s">
        <v>35</v>
      </c>
      <c r="B125" s="35">
        <v>270000</v>
      </c>
      <c r="C125" s="35">
        <v>0</v>
      </c>
    </row>
    <row r="126" spans="1:3" x14ac:dyDescent="0.25">
      <c r="A126" s="19" t="s">
        <v>14</v>
      </c>
      <c r="B126" s="35">
        <v>390000</v>
      </c>
      <c r="C126" s="35">
        <v>75.2</v>
      </c>
    </row>
    <row r="127" spans="1:3" x14ac:dyDescent="0.25">
      <c r="A127" s="19" t="s">
        <v>26</v>
      </c>
      <c r="B127" s="35">
        <v>341250.00000000006</v>
      </c>
      <c r="C127" s="35">
        <v>217.58</v>
      </c>
    </row>
    <row r="128" spans="1:3" x14ac:dyDescent="0.25">
      <c r="A128" s="19" t="s">
        <v>47</v>
      </c>
      <c r="B128" s="35">
        <v>371250.00000000006</v>
      </c>
      <c r="C128" s="35">
        <v>339.30000000000007</v>
      </c>
    </row>
    <row r="129" spans="1:3" x14ac:dyDescent="0.25">
      <c r="A129" s="19" t="s">
        <v>30</v>
      </c>
      <c r="B129" s="35">
        <v>286000</v>
      </c>
      <c r="C129" s="35">
        <v>308.7</v>
      </c>
    </row>
    <row r="130" spans="1:3" x14ac:dyDescent="0.25">
      <c r="A130" s="21" t="s">
        <v>135</v>
      </c>
      <c r="B130" s="38">
        <v>390000</v>
      </c>
      <c r="C130" s="38">
        <v>0</v>
      </c>
    </row>
    <row r="131" spans="1:3" ht="15.75" customHeight="1" thickBot="1" x14ac:dyDescent="0.3"/>
    <row r="132" spans="1:3" ht="15.75" customHeight="1" thickBot="1" x14ac:dyDescent="0.3">
      <c r="A132" s="55" t="s">
        <v>166</v>
      </c>
      <c r="B132" s="56"/>
    </row>
    <row r="133" spans="1:3" ht="15.75" customHeight="1" x14ac:dyDescent="0.25"/>
    <row r="134" spans="1:3" x14ac:dyDescent="0.25">
      <c r="A134" s="20" t="s">
        <v>134</v>
      </c>
      <c r="B134" s="20" t="s">
        <v>137</v>
      </c>
    </row>
    <row r="135" spans="1:3" x14ac:dyDescent="0.25">
      <c r="A135" s="19" t="s">
        <v>139</v>
      </c>
      <c r="B135" s="22"/>
    </row>
    <row r="136" spans="1:3" x14ac:dyDescent="0.25">
      <c r="A136" s="24" t="s">
        <v>149</v>
      </c>
      <c r="B136" s="23">
        <v>15713746</v>
      </c>
    </row>
    <row r="137" spans="1:3" x14ac:dyDescent="0.25">
      <c r="A137" s="25" t="s">
        <v>150</v>
      </c>
      <c r="B137" s="23">
        <v>14997988</v>
      </c>
    </row>
    <row r="138" spans="1:3" x14ac:dyDescent="0.25">
      <c r="A138" s="25" t="s">
        <v>151</v>
      </c>
      <c r="B138" s="23">
        <v>17660577</v>
      </c>
    </row>
    <row r="139" spans="1:3" x14ac:dyDescent="0.25">
      <c r="A139" s="29" t="s">
        <v>152</v>
      </c>
      <c r="B139" s="28">
        <v>24607006</v>
      </c>
    </row>
    <row r="140" spans="1:3" x14ac:dyDescent="0.25">
      <c r="A140" s="25" t="s">
        <v>153</v>
      </c>
      <c r="B140" s="23">
        <v>16918014</v>
      </c>
    </row>
    <row r="141" spans="1:3" x14ac:dyDescent="0.25">
      <c r="A141" s="25" t="s">
        <v>154</v>
      </c>
      <c r="B141" s="23">
        <v>8829819</v>
      </c>
    </row>
    <row r="142" spans="1:3" x14ac:dyDescent="0.25">
      <c r="A142" s="25" t="s">
        <v>155</v>
      </c>
      <c r="B142" s="23">
        <v>17146013</v>
      </c>
    </row>
    <row r="143" spans="1:3" x14ac:dyDescent="0.25">
      <c r="A143" s="25" t="s">
        <v>156</v>
      </c>
      <c r="B143" s="23">
        <v>19877980</v>
      </c>
    </row>
    <row r="144" spans="1:3" x14ac:dyDescent="0.25">
      <c r="A144" s="25" t="s">
        <v>157</v>
      </c>
      <c r="B144" s="23">
        <v>18304436</v>
      </c>
    </row>
    <row r="145" spans="1:2" x14ac:dyDescent="0.25">
      <c r="A145" s="25" t="s">
        <v>158</v>
      </c>
      <c r="B145" s="23">
        <v>10836269</v>
      </c>
    </row>
    <row r="146" spans="1:2" x14ac:dyDescent="0.25">
      <c r="A146" s="25" t="s">
        <v>159</v>
      </c>
      <c r="B146" s="23">
        <v>8622300</v>
      </c>
    </row>
    <row r="147" spans="1:2" x14ac:dyDescent="0.25">
      <c r="A147" s="26" t="s">
        <v>160</v>
      </c>
      <c r="B147" s="23">
        <v>8026527</v>
      </c>
    </row>
    <row r="148" spans="1:2" x14ac:dyDescent="0.25">
      <c r="A148" s="19" t="s">
        <v>140</v>
      </c>
      <c r="B148" s="23"/>
    </row>
    <row r="149" spans="1:2" x14ac:dyDescent="0.25">
      <c r="A149" s="24" t="s">
        <v>149</v>
      </c>
      <c r="B149" s="23">
        <v>55225396</v>
      </c>
    </row>
    <row r="150" spans="1:2" x14ac:dyDescent="0.25">
      <c r="A150" s="25" t="s">
        <v>150</v>
      </c>
      <c r="B150" s="23">
        <v>46102165</v>
      </c>
    </row>
    <row r="151" spans="1:2" x14ac:dyDescent="0.25">
      <c r="A151" s="25" t="s">
        <v>151</v>
      </c>
      <c r="B151" s="23">
        <v>39148532</v>
      </c>
    </row>
    <row r="152" spans="1:2" x14ac:dyDescent="0.25">
      <c r="A152" s="25" t="s">
        <v>152</v>
      </c>
      <c r="B152" s="23">
        <v>47732964</v>
      </c>
    </row>
    <row r="153" spans="1:2" x14ac:dyDescent="0.25">
      <c r="A153" s="25" t="s">
        <v>153</v>
      </c>
      <c r="B153" s="23">
        <v>63589681</v>
      </c>
    </row>
    <row r="154" spans="1:2" x14ac:dyDescent="0.25">
      <c r="A154" s="25" t="s">
        <v>154</v>
      </c>
      <c r="B154" s="23">
        <v>65917553</v>
      </c>
    </row>
    <row r="155" spans="1:2" x14ac:dyDescent="0.25">
      <c r="A155" s="29" t="s">
        <v>155</v>
      </c>
      <c r="B155" s="28">
        <v>78334681</v>
      </c>
    </row>
    <row r="156" spans="1:2" x14ac:dyDescent="0.25">
      <c r="A156" s="25" t="s">
        <v>156</v>
      </c>
      <c r="B156" s="23">
        <v>72288221</v>
      </c>
    </row>
    <row r="157" spans="1:2" x14ac:dyDescent="0.25">
      <c r="A157" s="25" t="s">
        <v>157</v>
      </c>
      <c r="B157" s="23">
        <v>59357023</v>
      </c>
    </row>
    <row r="158" spans="1:2" x14ac:dyDescent="0.25">
      <c r="A158" s="25" t="s">
        <v>158</v>
      </c>
      <c r="B158" s="23">
        <v>53074764</v>
      </c>
    </row>
    <row r="159" spans="1:2" x14ac:dyDescent="0.25">
      <c r="A159" s="25" t="s">
        <v>159</v>
      </c>
      <c r="B159" s="23">
        <v>59235040</v>
      </c>
    </row>
    <row r="160" spans="1:2" x14ac:dyDescent="0.25">
      <c r="A160" s="26" t="s">
        <v>160</v>
      </c>
      <c r="B160" s="23">
        <v>77815430</v>
      </c>
    </row>
    <row r="161" spans="1:8" x14ac:dyDescent="0.25">
      <c r="A161" s="21" t="s">
        <v>135</v>
      </c>
      <c r="B161" s="27">
        <v>899362125</v>
      </c>
    </row>
    <row r="162" spans="1:8" ht="15.75" thickBot="1" x14ac:dyDescent="0.3"/>
    <row r="163" spans="1:8" ht="15.75" thickBot="1" x14ac:dyDescent="0.3">
      <c r="A163" s="55" t="s">
        <v>167</v>
      </c>
      <c r="B163" s="56"/>
    </row>
    <row r="165" spans="1:8" ht="30" x14ac:dyDescent="0.25">
      <c r="A165" s="30" t="s">
        <v>141</v>
      </c>
      <c r="B165" s="20" t="s">
        <v>138</v>
      </c>
      <c r="C165" s="20"/>
      <c r="D165" s="20"/>
      <c r="E165" s="20"/>
      <c r="F165" s="20"/>
      <c r="G165" s="20"/>
      <c r="H165" s="20"/>
    </row>
    <row r="166" spans="1:8" x14ac:dyDescent="0.25">
      <c r="A166" s="20" t="s">
        <v>134</v>
      </c>
      <c r="B166" s="20" t="s">
        <v>60</v>
      </c>
      <c r="C166" s="20" t="s">
        <v>13</v>
      </c>
      <c r="D166" s="20" t="s">
        <v>33</v>
      </c>
      <c r="E166" s="20" t="s">
        <v>25</v>
      </c>
      <c r="F166" s="20" t="s">
        <v>24</v>
      </c>
      <c r="G166" s="20" t="s">
        <v>29</v>
      </c>
      <c r="H166" s="20" t="s">
        <v>135</v>
      </c>
    </row>
    <row r="167" spans="1:8" x14ac:dyDescent="0.25">
      <c r="A167" s="19" t="s">
        <v>139</v>
      </c>
      <c r="B167" s="35"/>
      <c r="C167" s="35">
        <v>15668783.120000022</v>
      </c>
      <c r="D167" s="35">
        <v>303266.17</v>
      </c>
      <c r="E167" s="35">
        <v>5789934.0399999991</v>
      </c>
      <c r="F167" s="35">
        <v>12156539.519999992</v>
      </c>
      <c r="G167" s="35">
        <v>29457139.730000004</v>
      </c>
      <c r="H167" s="35">
        <v>63375662.580000013</v>
      </c>
    </row>
    <row r="168" spans="1:8" x14ac:dyDescent="0.25">
      <c r="A168" s="19" t="s">
        <v>140</v>
      </c>
      <c r="B168" s="35">
        <v>28818503.309999976</v>
      </c>
      <c r="C168" s="35">
        <v>65053341.69000002</v>
      </c>
      <c r="D168" s="35">
        <v>36507986.410000078</v>
      </c>
      <c r="E168" s="35">
        <v>68543020.919999972</v>
      </c>
      <c r="F168" s="35">
        <v>13625513.090000005</v>
      </c>
      <c r="G168" s="35">
        <v>56210733.45000001</v>
      </c>
      <c r="H168" s="35">
        <v>268759098.87000006</v>
      </c>
    </row>
    <row r="169" spans="1:8" x14ac:dyDescent="0.25">
      <c r="A169" s="21" t="s">
        <v>135</v>
      </c>
      <c r="B169" s="38">
        <v>28818503.309999976</v>
      </c>
      <c r="C169" s="38">
        <v>80722124.810000047</v>
      </c>
      <c r="D169" s="38">
        <v>36811252.58000008</v>
      </c>
      <c r="E169" s="38">
        <v>74332954.959999979</v>
      </c>
      <c r="F169" s="38">
        <v>25782052.609999999</v>
      </c>
      <c r="G169" s="38">
        <v>85667873.180000007</v>
      </c>
      <c r="H169" s="38">
        <v>332134761.45000005</v>
      </c>
    </row>
    <row r="170" spans="1:8" ht="15.75" thickBot="1" x14ac:dyDescent="0.3"/>
    <row r="171" spans="1:8" ht="15.75" thickBot="1" x14ac:dyDescent="0.3">
      <c r="A171" s="55" t="s">
        <v>168</v>
      </c>
      <c r="B171" s="56"/>
    </row>
    <row r="173" spans="1:8" x14ac:dyDescent="0.25">
      <c r="A173" s="48" t="s">
        <v>171</v>
      </c>
      <c r="B173" s="49" t="s">
        <v>136</v>
      </c>
      <c r="F173"/>
      <c r="G173"/>
    </row>
    <row r="174" spans="1:8" x14ac:dyDescent="0.25">
      <c r="A174" s="50" t="s">
        <v>35</v>
      </c>
      <c r="B174" s="51">
        <v>3913370</v>
      </c>
      <c r="C174"/>
      <c r="F174"/>
      <c r="G174"/>
    </row>
    <row r="175" spans="1:8" x14ac:dyDescent="0.25">
      <c r="A175" s="52" t="s">
        <v>14</v>
      </c>
      <c r="B175" s="53">
        <v>5012790</v>
      </c>
      <c r="D175"/>
      <c r="F175"/>
      <c r="G175"/>
    </row>
    <row r="176" spans="1:8" x14ac:dyDescent="0.25">
      <c r="A176" s="50" t="s">
        <v>26</v>
      </c>
      <c r="B176" s="51">
        <v>4922600</v>
      </c>
      <c r="C176"/>
      <c r="D176"/>
      <c r="F176"/>
      <c r="G176"/>
    </row>
    <row r="177" spans="1:8" x14ac:dyDescent="0.25">
      <c r="A177" s="52" t="s">
        <v>47</v>
      </c>
      <c r="B177" s="53">
        <v>4070000</v>
      </c>
      <c r="C177"/>
      <c r="D177"/>
      <c r="F177"/>
      <c r="G177"/>
    </row>
    <row r="178" spans="1:8" x14ac:dyDescent="0.25">
      <c r="A178" s="50" t="s">
        <v>30</v>
      </c>
      <c r="B178" s="51">
        <v>6869850</v>
      </c>
      <c r="C178"/>
      <c r="D178"/>
      <c r="F178"/>
      <c r="G178"/>
    </row>
    <row r="179" spans="1:8" x14ac:dyDescent="0.25">
      <c r="A179" s="49" t="s">
        <v>135</v>
      </c>
      <c r="B179" s="49">
        <v>24788610</v>
      </c>
      <c r="C179"/>
      <c r="D179"/>
      <c r="F179"/>
      <c r="G179"/>
    </row>
    <row r="180" spans="1:8" ht="15.75" thickBot="1" x14ac:dyDescent="0.3">
      <c r="C180"/>
      <c r="D180"/>
    </row>
    <row r="181" spans="1:8" ht="15.75" thickBot="1" x14ac:dyDescent="0.3">
      <c r="A181" s="55" t="s">
        <v>169</v>
      </c>
      <c r="B181" s="57"/>
      <c r="C181" s="56"/>
      <c r="D181"/>
    </row>
    <row r="183" spans="1:8" x14ac:dyDescent="0.25">
      <c r="A183" s="20" t="s">
        <v>134</v>
      </c>
      <c r="B183" s="20" t="s">
        <v>137</v>
      </c>
      <c r="D183" s="41" t="s">
        <v>134</v>
      </c>
      <c r="E183" s="41" t="s">
        <v>137</v>
      </c>
      <c r="G183" s="42" t="s">
        <v>170</v>
      </c>
      <c r="H183" s="43" t="s">
        <v>137</v>
      </c>
    </row>
    <row r="184" spans="1:8" x14ac:dyDescent="0.25">
      <c r="A184" s="19" t="s">
        <v>68</v>
      </c>
      <c r="B184" s="35">
        <v>24427804</v>
      </c>
      <c r="D184" s="19" t="s">
        <v>92</v>
      </c>
      <c r="E184" s="35">
        <v>39974797</v>
      </c>
      <c r="G184" s="44" t="s">
        <v>92</v>
      </c>
      <c r="H184" s="45">
        <v>39974797</v>
      </c>
    </row>
    <row r="185" spans="1:8" x14ac:dyDescent="0.25">
      <c r="A185" s="19" t="s">
        <v>88</v>
      </c>
      <c r="B185" s="35">
        <v>19865016</v>
      </c>
      <c r="D185" s="19" t="s">
        <v>15</v>
      </c>
      <c r="E185" s="35">
        <v>39261235</v>
      </c>
      <c r="G185" s="46" t="s">
        <v>57</v>
      </c>
      <c r="H185" s="47">
        <v>5929038</v>
      </c>
    </row>
    <row r="186" spans="1:8" x14ac:dyDescent="0.25">
      <c r="A186" s="19" t="s">
        <v>64</v>
      </c>
      <c r="B186" s="35">
        <v>14753103</v>
      </c>
      <c r="D186" s="19" t="s">
        <v>32</v>
      </c>
      <c r="E186" s="35">
        <v>34539220</v>
      </c>
    </row>
    <row r="187" spans="1:8" x14ac:dyDescent="0.25">
      <c r="A187" s="19" t="s">
        <v>90</v>
      </c>
      <c r="B187" s="35">
        <v>18997466</v>
      </c>
      <c r="D187" s="19" t="s">
        <v>49</v>
      </c>
      <c r="E187" s="35">
        <v>31600863</v>
      </c>
    </row>
    <row r="188" spans="1:8" x14ac:dyDescent="0.25">
      <c r="A188" s="19" t="s">
        <v>119</v>
      </c>
      <c r="B188" s="35">
        <v>7758059</v>
      </c>
      <c r="D188" s="19" t="s">
        <v>62</v>
      </c>
      <c r="E188" s="35">
        <v>30545652</v>
      </c>
    </row>
    <row r="189" spans="1:8" x14ac:dyDescent="0.25">
      <c r="A189" s="19" t="s">
        <v>53</v>
      </c>
      <c r="B189" s="35">
        <v>15710886</v>
      </c>
      <c r="D189" s="19" t="s">
        <v>67</v>
      </c>
      <c r="E189" s="35">
        <v>27682851</v>
      </c>
    </row>
    <row r="190" spans="1:8" x14ac:dyDescent="0.25">
      <c r="A190" s="19" t="s">
        <v>59</v>
      </c>
      <c r="B190" s="35">
        <v>17633424</v>
      </c>
      <c r="D190" s="19" t="s">
        <v>46</v>
      </c>
      <c r="E190" s="35">
        <v>26330718</v>
      </c>
    </row>
    <row r="191" spans="1:8" x14ac:dyDescent="0.25">
      <c r="A191" s="19" t="s">
        <v>84</v>
      </c>
      <c r="B191" s="35">
        <v>19276878</v>
      </c>
      <c r="D191" s="19" t="s">
        <v>34</v>
      </c>
      <c r="E191" s="35">
        <v>25634913</v>
      </c>
    </row>
    <row r="192" spans="1:8" x14ac:dyDescent="0.25">
      <c r="A192" s="19" t="s">
        <v>129</v>
      </c>
      <c r="B192" s="35">
        <v>11076810</v>
      </c>
      <c r="D192" s="19" t="s">
        <v>28</v>
      </c>
      <c r="E192" s="35">
        <v>25456882</v>
      </c>
    </row>
    <row r="193" spans="1:5" x14ac:dyDescent="0.25">
      <c r="A193" s="19" t="s">
        <v>131</v>
      </c>
      <c r="B193" s="35">
        <v>14352923</v>
      </c>
      <c r="D193" s="19" t="s">
        <v>68</v>
      </c>
      <c r="E193" s="35">
        <v>24427804</v>
      </c>
    </row>
    <row r="194" spans="1:5" x14ac:dyDescent="0.25">
      <c r="A194" s="19" t="s">
        <v>92</v>
      </c>
      <c r="B194" s="35">
        <v>39974797</v>
      </c>
      <c r="D194" s="19" t="s">
        <v>94</v>
      </c>
      <c r="E194" s="35">
        <v>23956531</v>
      </c>
    </row>
    <row r="195" spans="1:5" x14ac:dyDescent="0.25">
      <c r="A195" s="19" t="s">
        <v>94</v>
      </c>
      <c r="B195" s="35">
        <v>23956531</v>
      </c>
      <c r="D195" s="19" t="s">
        <v>81</v>
      </c>
      <c r="E195" s="35">
        <v>23750781</v>
      </c>
    </row>
    <row r="196" spans="1:5" x14ac:dyDescent="0.25">
      <c r="A196" s="19" t="s">
        <v>70</v>
      </c>
      <c r="B196" s="35">
        <v>18577517</v>
      </c>
      <c r="D196" s="19" t="s">
        <v>66</v>
      </c>
      <c r="E196" s="35">
        <v>22282457</v>
      </c>
    </row>
    <row r="197" spans="1:5" x14ac:dyDescent="0.25">
      <c r="A197" s="19" t="s">
        <v>37</v>
      </c>
      <c r="B197" s="35">
        <v>9797488</v>
      </c>
      <c r="D197" s="19" t="s">
        <v>72</v>
      </c>
      <c r="E197" s="35">
        <v>21575040</v>
      </c>
    </row>
    <row r="198" spans="1:5" x14ac:dyDescent="0.25">
      <c r="A198" s="19" t="s">
        <v>96</v>
      </c>
      <c r="B198" s="35">
        <v>18484583</v>
      </c>
      <c r="D198" s="19" t="s">
        <v>44</v>
      </c>
      <c r="E198" s="35">
        <v>20996536</v>
      </c>
    </row>
    <row r="199" spans="1:5" x14ac:dyDescent="0.25">
      <c r="A199" s="19" t="s">
        <v>38</v>
      </c>
      <c r="B199" s="35">
        <v>20902864</v>
      </c>
      <c r="D199" s="19" t="s">
        <v>38</v>
      </c>
      <c r="E199" s="35">
        <v>20902864</v>
      </c>
    </row>
    <row r="200" spans="1:5" x14ac:dyDescent="0.25">
      <c r="A200" s="19" t="s">
        <v>44</v>
      </c>
      <c r="B200" s="35">
        <v>20996536</v>
      </c>
      <c r="D200" s="19" t="s">
        <v>42</v>
      </c>
      <c r="E200" s="35">
        <v>20858509</v>
      </c>
    </row>
    <row r="201" spans="1:5" x14ac:dyDescent="0.25">
      <c r="A201" s="19" t="s">
        <v>112</v>
      </c>
      <c r="B201" s="35">
        <v>7424011</v>
      </c>
      <c r="D201" s="19" t="s">
        <v>88</v>
      </c>
      <c r="E201" s="35">
        <v>19865016</v>
      </c>
    </row>
    <row r="202" spans="1:5" x14ac:dyDescent="0.25">
      <c r="A202" s="19" t="s">
        <v>74</v>
      </c>
      <c r="B202" s="35">
        <v>18625433</v>
      </c>
      <c r="D202" s="19" t="s">
        <v>84</v>
      </c>
      <c r="E202" s="35">
        <v>19276878</v>
      </c>
    </row>
    <row r="203" spans="1:5" x14ac:dyDescent="0.25">
      <c r="A203" s="19" t="s">
        <v>110</v>
      </c>
      <c r="B203" s="35">
        <v>7735580</v>
      </c>
      <c r="D203" s="19" t="s">
        <v>90</v>
      </c>
      <c r="E203" s="35">
        <v>18997466</v>
      </c>
    </row>
    <row r="204" spans="1:5" x14ac:dyDescent="0.25">
      <c r="A204" s="19" t="s">
        <v>125</v>
      </c>
      <c r="B204" s="35">
        <v>11573448</v>
      </c>
      <c r="D204" s="19" t="s">
        <v>74</v>
      </c>
      <c r="E204" s="35">
        <v>18625433</v>
      </c>
    </row>
    <row r="205" spans="1:5" x14ac:dyDescent="0.25">
      <c r="A205" s="19" t="s">
        <v>66</v>
      </c>
      <c r="B205" s="35">
        <v>22282457</v>
      </c>
      <c r="D205" s="19" t="s">
        <v>70</v>
      </c>
      <c r="E205" s="35">
        <v>18577517</v>
      </c>
    </row>
    <row r="206" spans="1:5" x14ac:dyDescent="0.25">
      <c r="A206" s="19" t="s">
        <v>28</v>
      </c>
      <c r="B206" s="35">
        <v>25456882</v>
      </c>
      <c r="D206" s="19" t="s">
        <v>96</v>
      </c>
      <c r="E206" s="35">
        <v>18484583</v>
      </c>
    </row>
    <row r="207" spans="1:5" x14ac:dyDescent="0.25">
      <c r="A207" s="19" t="s">
        <v>116</v>
      </c>
      <c r="B207" s="35">
        <v>8836198</v>
      </c>
      <c r="D207" s="19" t="s">
        <v>55</v>
      </c>
      <c r="E207" s="35">
        <v>18067440</v>
      </c>
    </row>
    <row r="208" spans="1:5" x14ac:dyDescent="0.25">
      <c r="A208" s="19" t="s">
        <v>100</v>
      </c>
      <c r="B208" s="35">
        <v>15591709</v>
      </c>
      <c r="D208" s="19" t="s">
        <v>59</v>
      </c>
      <c r="E208" s="35">
        <v>17633424</v>
      </c>
    </row>
    <row r="209" spans="1:5" x14ac:dyDescent="0.25">
      <c r="A209" s="19" t="s">
        <v>55</v>
      </c>
      <c r="B209" s="35">
        <v>18067440</v>
      </c>
      <c r="D209" s="19" t="s">
        <v>133</v>
      </c>
      <c r="E209" s="35">
        <v>16411667</v>
      </c>
    </row>
    <row r="210" spans="1:5" x14ac:dyDescent="0.25">
      <c r="A210" s="19" t="s">
        <v>42</v>
      </c>
      <c r="B210" s="35">
        <v>20858509</v>
      </c>
      <c r="D210" s="19" t="s">
        <v>86</v>
      </c>
      <c r="E210" s="35">
        <v>15782221</v>
      </c>
    </row>
    <row r="211" spans="1:5" x14ac:dyDescent="0.25">
      <c r="A211" s="19" t="s">
        <v>102</v>
      </c>
      <c r="B211" s="35">
        <v>12639347</v>
      </c>
      <c r="D211" s="19" t="s">
        <v>53</v>
      </c>
      <c r="E211" s="35">
        <v>15710886</v>
      </c>
    </row>
    <row r="212" spans="1:5" x14ac:dyDescent="0.25">
      <c r="A212" s="19" t="s">
        <v>34</v>
      </c>
      <c r="B212" s="35">
        <v>25634913</v>
      </c>
      <c r="D212" s="19" t="s">
        <v>100</v>
      </c>
      <c r="E212" s="35">
        <v>15591709</v>
      </c>
    </row>
    <row r="213" spans="1:5" x14ac:dyDescent="0.25">
      <c r="A213" s="19" t="s">
        <v>98</v>
      </c>
      <c r="B213" s="35">
        <v>10072848</v>
      </c>
      <c r="D213" s="19" t="s">
        <v>64</v>
      </c>
      <c r="E213" s="35">
        <v>14753103</v>
      </c>
    </row>
    <row r="214" spans="1:5" x14ac:dyDescent="0.25">
      <c r="A214" s="19" t="s">
        <v>133</v>
      </c>
      <c r="B214" s="35">
        <v>16411667</v>
      </c>
      <c r="D214" s="19" t="s">
        <v>131</v>
      </c>
      <c r="E214" s="35">
        <v>14352923</v>
      </c>
    </row>
    <row r="215" spans="1:5" x14ac:dyDescent="0.25">
      <c r="A215" s="19" t="s">
        <v>49</v>
      </c>
      <c r="B215" s="35">
        <v>31600863</v>
      </c>
      <c r="D215" s="19" t="s">
        <v>102</v>
      </c>
      <c r="E215" s="35">
        <v>12639347</v>
      </c>
    </row>
    <row r="216" spans="1:5" x14ac:dyDescent="0.25">
      <c r="A216" s="19" t="s">
        <v>114</v>
      </c>
      <c r="B216" s="35">
        <v>7727469</v>
      </c>
      <c r="D216" s="19" t="s">
        <v>121</v>
      </c>
      <c r="E216" s="35">
        <v>12298412</v>
      </c>
    </row>
    <row r="217" spans="1:5" x14ac:dyDescent="0.25">
      <c r="A217" s="19" t="s">
        <v>51</v>
      </c>
      <c r="B217" s="35">
        <v>7378068</v>
      </c>
      <c r="D217" s="19" t="s">
        <v>125</v>
      </c>
      <c r="E217" s="35">
        <v>11573448</v>
      </c>
    </row>
    <row r="218" spans="1:5" x14ac:dyDescent="0.25">
      <c r="A218" s="19" t="s">
        <v>81</v>
      </c>
      <c r="B218" s="35">
        <v>23750781</v>
      </c>
      <c r="D218" s="19" t="s">
        <v>129</v>
      </c>
      <c r="E218" s="35">
        <v>11076810</v>
      </c>
    </row>
    <row r="219" spans="1:5" x14ac:dyDescent="0.25">
      <c r="A219" s="19" t="s">
        <v>15</v>
      </c>
      <c r="B219" s="35">
        <v>39261235</v>
      </c>
      <c r="D219" s="19" t="s">
        <v>104</v>
      </c>
      <c r="E219" s="35">
        <v>10620734</v>
      </c>
    </row>
    <row r="220" spans="1:5" x14ac:dyDescent="0.25">
      <c r="A220" s="19" t="s">
        <v>123</v>
      </c>
      <c r="B220" s="35">
        <v>9934246</v>
      </c>
      <c r="D220" s="19" t="s">
        <v>40</v>
      </c>
      <c r="E220" s="35">
        <v>10357519</v>
      </c>
    </row>
    <row r="221" spans="1:5" x14ac:dyDescent="0.25">
      <c r="A221" s="19" t="s">
        <v>104</v>
      </c>
      <c r="B221" s="35">
        <v>10620734</v>
      </c>
      <c r="D221" s="19" t="s">
        <v>98</v>
      </c>
      <c r="E221" s="35">
        <v>10072848</v>
      </c>
    </row>
    <row r="222" spans="1:5" x14ac:dyDescent="0.25">
      <c r="A222" s="19" t="s">
        <v>57</v>
      </c>
      <c r="B222" s="35">
        <v>5929038</v>
      </c>
      <c r="D222" s="19" t="s">
        <v>106</v>
      </c>
      <c r="E222" s="35">
        <v>9972864</v>
      </c>
    </row>
    <row r="223" spans="1:5" x14ac:dyDescent="0.25">
      <c r="A223" s="19" t="s">
        <v>67</v>
      </c>
      <c r="B223" s="35">
        <v>27682851</v>
      </c>
      <c r="D223" s="19" t="s">
        <v>123</v>
      </c>
      <c r="E223" s="35">
        <v>9934246</v>
      </c>
    </row>
    <row r="224" spans="1:5" x14ac:dyDescent="0.25">
      <c r="A224" s="19" t="s">
        <v>40</v>
      </c>
      <c r="B224" s="35">
        <v>10357519</v>
      </c>
      <c r="D224" s="19" t="s">
        <v>37</v>
      </c>
      <c r="E224" s="35">
        <v>9797488</v>
      </c>
    </row>
    <row r="225" spans="1:5" x14ac:dyDescent="0.25">
      <c r="A225" s="19" t="s">
        <v>86</v>
      </c>
      <c r="B225" s="35">
        <v>15782221</v>
      </c>
      <c r="D225" s="19" t="s">
        <v>78</v>
      </c>
      <c r="E225" s="35">
        <v>9696420</v>
      </c>
    </row>
    <row r="226" spans="1:5" x14ac:dyDescent="0.25">
      <c r="A226" s="19" t="s">
        <v>62</v>
      </c>
      <c r="B226" s="35">
        <v>30545652</v>
      </c>
      <c r="D226" s="19" t="s">
        <v>76</v>
      </c>
      <c r="E226" s="35">
        <v>9683265</v>
      </c>
    </row>
    <row r="227" spans="1:5" x14ac:dyDescent="0.25">
      <c r="A227" s="19" t="s">
        <v>127</v>
      </c>
      <c r="B227" s="35">
        <v>8446806</v>
      </c>
      <c r="D227" s="19" t="s">
        <v>116</v>
      </c>
      <c r="E227" s="35">
        <v>8836198</v>
      </c>
    </row>
    <row r="228" spans="1:5" x14ac:dyDescent="0.25">
      <c r="A228" s="19" t="s">
        <v>72</v>
      </c>
      <c r="B228" s="35">
        <v>21575040</v>
      </c>
      <c r="D228" s="19" t="s">
        <v>108</v>
      </c>
      <c r="E228" s="35">
        <v>8495576</v>
      </c>
    </row>
    <row r="229" spans="1:5" x14ac:dyDescent="0.25">
      <c r="A229" s="19" t="s">
        <v>78</v>
      </c>
      <c r="B229" s="35">
        <v>9696420</v>
      </c>
      <c r="D229" s="19" t="s">
        <v>127</v>
      </c>
      <c r="E229" s="35">
        <v>8446806</v>
      </c>
    </row>
    <row r="230" spans="1:5" x14ac:dyDescent="0.25">
      <c r="A230" s="19" t="s">
        <v>32</v>
      </c>
      <c r="B230" s="35">
        <v>34539220</v>
      </c>
      <c r="D230" s="19" t="s">
        <v>119</v>
      </c>
      <c r="E230" s="35">
        <v>7758059</v>
      </c>
    </row>
    <row r="231" spans="1:5" x14ac:dyDescent="0.25">
      <c r="A231" s="19" t="s">
        <v>46</v>
      </c>
      <c r="B231" s="35">
        <v>26330718</v>
      </c>
      <c r="D231" s="19" t="s">
        <v>110</v>
      </c>
      <c r="E231" s="35">
        <v>7735580</v>
      </c>
    </row>
    <row r="232" spans="1:5" x14ac:dyDescent="0.25">
      <c r="A232" s="19" t="s">
        <v>108</v>
      </c>
      <c r="B232" s="35">
        <v>8495576</v>
      </c>
      <c r="D232" s="19" t="s">
        <v>114</v>
      </c>
      <c r="E232" s="35">
        <v>7727469</v>
      </c>
    </row>
    <row r="233" spans="1:5" x14ac:dyDescent="0.25">
      <c r="A233" s="19" t="s">
        <v>76</v>
      </c>
      <c r="B233" s="35">
        <v>9683265</v>
      </c>
      <c r="D233" s="19" t="s">
        <v>112</v>
      </c>
      <c r="E233" s="35">
        <v>7424011</v>
      </c>
    </row>
    <row r="234" spans="1:5" x14ac:dyDescent="0.25">
      <c r="A234" s="19" t="s">
        <v>106</v>
      </c>
      <c r="B234" s="35">
        <v>9972864</v>
      </c>
      <c r="D234" s="19" t="s">
        <v>51</v>
      </c>
      <c r="E234" s="35">
        <v>7378068</v>
      </c>
    </row>
    <row r="235" spans="1:5" x14ac:dyDescent="0.25">
      <c r="A235" s="19" t="s">
        <v>121</v>
      </c>
      <c r="B235" s="35">
        <v>12298412</v>
      </c>
      <c r="D235" s="19" t="s">
        <v>57</v>
      </c>
      <c r="E235" s="35">
        <v>5929038</v>
      </c>
    </row>
    <row r="236" spans="1:5" x14ac:dyDescent="0.25">
      <c r="A236" s="21" t="s">
        <v>135</v>
      </c>
      <c r="B236" s="38">
        <v>899362125</v>
      </c>
    </row>
  </sheetData>
  <autoFilter ref="D183:E235" xr:uid="{13F86E4B-6D60-45B4-9F81-76BCC95588DD}">
    <sortState xmlns:xlrd2="http://schemas.microsoft.com/office/spreadsheetml/2017/richdata2" ref="D184:E235">
      <sortCondition descending="1" ref="E183"/>
    </sortState>
  </autoFilter>
  <mergeCells count="10">
    <mergeCell ref="A132:B132"/>
    <mergeCell ref="A163:B163"/>
    <mergeCell ref="A171:B171"/>
    <mergeCell ref="A181:C181"/>
    <mergeCell ref="A2:C2"/>
    <mergeCell ref="A8:B8"/>
    <mergeCell ref="A63:B63"/>
    <mergeCell ref="A86:B86"/>
    <mergeCell ref="A102:B102"/>
    <mergeCell ref="A114:C114"/>
  </mergeCells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 Sales Adidas</vt:lpstr>
      <vt:lpstr>Dashboard</vt:lpstr>
      <vt:lpstr>Análisis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Adrián Sánchez Hernández</cp:lastModifiedBy>
  <dcterms:created xsi:type="dcterms:W3CDTF">2015-06-05T18:17:20Z</dcterms:created>
  <dcterms:modified xsi:type="dcterms:W3CDTF">2025-02-18T13:07:10Z</dcterms:modified>
</cp:coreProperties>
</file>